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UPUK INDONESIA\DATA APP\APP VERVAL IPUBERS 2026\"/>
    </mc:Choice>
  </mc:AlternateContent>
  <xr:revisionPtr revIDLastSave="0" documentId="8_{26785402-1388-42E2-A238-34E7AB78CF39}" xr6:coauthVersionLast="47" xr6:coauthVersionMax="47" xr10:uidLastSave="{00000000-0000-0000-0000-000000000000}"/>
  <bookViews>
    <workbookView xWindow="-108" yWindow="-108" windowWidth="23256" windowHeight="13896" xr2:uid="{9BEED636-C86A-49A6-B2FE-429C3AD90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974" i="1" l="1"/>
  <c r="AC3973" i="1"/>
  <c r="AC3972" i="1"/>
  <c r="AC3971" i="1"/>
  <c r="AC3970" i="1"/>
  <c r="AC3969" i="1"/>
  <c r="AC3968" i="1"/>
  <c r="AC3967" i="1"/>
  <c r="AC3966" i="1"/>
  <c r="AC3965" i="1"/>
  <c r="AC3964" i="1"/>
  <c r="AC3963" i="1"/>
  <c r="AC3962" i="1"/>
  <c r="AC3961" i="1"/>
  <c r="AC3960" i="1"/>
  <c r="AC3959" i="1"/>
  <c r="AC3958" i="1"/>
  <c r="AC3957" i="1"/>
  <c r="AC3956" i="1"/>
  <c r="AC3955" i="1"/>
  <c r="AC3954" i="1"/>
  <c r="AC3953" i="1"/>
  <c r="AC3952" i="1"/>
  <c r="AC3951" i="1"/>
  <c r="AC3950" i="1"/>
  <c r="AC3949" i="1"/>
  <c r="AC3948" i="1"/>
  <c r="AC3947" i="1"/>
  <c r="AC3946" i="1"/>
  <c r="AC3945" i="1"/>
  <c r="AC3944" i="1"/>
  <c r="AC3943" i="1"/>
  <c r="AC3942" i="1"/>
  <c r="AC3941" i="1"/>
  <c r="AC3940" i="1"/>
  <c r="AC3939" i="1"/>
  <c r="AC3938" i="1"/>
  <c r="AC3937" i="1"/>
  <c r="AC3936" i="1"/>
  <c r="AC3935" i="1"/>
  <c r="AC3934" i="1"/>
  <c r="AC3933" i="1"/>
  <c r="AC3932" i="1"/>
  <c r="AC3931" i="1"/>
  <c r="AC3930" i="1"/>
  <c r="AC3929" i="1"/>
  <c r="AC3928" i="1"/>
  <c r="AC3927" i="1"/>
  <c r="AC3926" i="1"/>
  <c r="AC3925" i="1"/>
  <c r="AC3924" i="1"/>
  <c r="AC3923" i="1"/>
  <c r="AC3922" i="1"/>
  <c r="AC3921" i="1"/>
  <c r="AC3920" i="1"/>
  <c r="AC3919" i="1"/>
  <c r="AC3918" i="1"/>
  <c r="AC3917" i="1"/>
  <c r="AC3916" i="1"/>
  <c r="AC3915" i="1"/>
  <c r="AC3914" i="1"/>
  <c r="AC3913" i="1"/>
  <c r="AC3912" i="1"/>
  <c r="AC3911" i="1"/>
  <c r="AC3910" i="1"/>
  <c r="AC3909" i="1"/>
  <c r="AC3908" i="1"/>
  <c r="AC3907" i="1"/>
  <c r="AC3906" i="1"/>
  <c r="AC3905" i="1"/>
  <c r="AC3904" i="1"/>
  <c r="AC3903" i="1"/>
  <c r="AC3902" i="1"/>
  <c r="AC3901" i="1"/>
  <c r="AC3900" i="1"/>
  <c r="AC3899" i="1"/>
  <c r="AC3898" i="1"/>
  <c r="AC3897" i="1"/>
  <c r="AC3896" i="1"/>
  <c r="AC3895" i="1"/>
  <c r="AC3894" i="1"/>
  <c r="AC3893" i="1"/>
  <c r="AC3892" i="1"/>
  <c r="AC3891" i="1"/>
  <c r="AC3890" i="1"/>
  <c r="AC3889" i="1"/>
  <c r="AC3888" i="1"/>
  <c r="AC3887" i="1"/>
  <c r="AC3886" i="1"/>
  <c r="AC3885" i="1"/>
  <c r="AC3884" i="1"/>
  <c r="AC3883" i="1"/>
  <c r="AC3882" i="1"/>
  <c r="AC3881" i="1"/>
  <c r="AC3880" i="1"/>
  <c r="AC3879" i="1"/>
  <c r="AC3878" i="1"/>
  <c r="AC3877" i="1"/>
  <c r="AC3876" i="1"/>
  <c r="AC3875" i="1"/>
  <c r="AC3874" i="1"/>
  <c r="AC3873" i="1"/>
  <c r="AC3872" i="1"/>
  <c r="AC3871" i="1"/>
  <c r="AC3870" i="1"/>
  <c r="AC3869" i="1"/>
  <c r="AC3868" i="1"/>
  <c r="AC3867" i="1"/>
  <c r="AC3866" i="1"/>
  <c r="AC3865" i="1"/>
  <c r="AC3864" i="1"/>
  <c r="AC3863" i="1"/>
  <c r="AC3862" i="1"/>
  <c r="AC3861" i="1"/>
  <c r="AC3860" i="1"/>
  <c r="AC3859" i="1"/>
  <c r="AC3858" i="1"/>
  <c r="AC3857" i="1"/>
  <c r="AC3856" i="1"/>
  <c r="AC3855" i="1"/>
  <c r="AC3854" i="1"/>
  <c r="AC3853" i="1"/>
  <c r="AC3852" i="1"/>
  <c r="AC3851" i="1"/>
  <c r="AC3850" i="1"/>
  <c r="AC3849" i="1"/>
  <c r="AC3848" i="1"/>
  <c r="AC3847" i="1"/>
  <c r="AC3846" i="1"/>
  <c r="AC3845" i="1"/>
  <c r="AC3844" i="1"/>
  <c r="AC3843" i="1"/>
  <c r="AC3842" i="1"/>
  <c r="AC3841" i="1"/>
  <c r="AC3840" i="1"/>
  <c r="AC3839" i="1"/>
  <c r="AC3838" i="1"/>
  <c r="AC3837" i="1"/>
  <c r="AC3836" i="1"/>
  <c r="AC3835" i="1"/>
  <c r="AC3834" i="1"/>
  <c r="AC3833" i="1"/>
  <c r="AC3832" i="1"/>
  <c r="AC3831" i="1"/>
  <c r="AC3830" i="1"/>
  <c r="AC3829" i="1"/>
  <c r="AC3828" i="1"/>
  <c r="AC3827" i="1"/>
  <c r="AC3826" i="1"/>
  <c r="AC3825" i="1"/>
  <c r="AC3824" i="1"/>
  <c r="AC3823" i="1"/>
  <c r="AC3822" i="1"/>
  <c r="AC3821" i="1"/>
  <c r="AC3820" i="1"/>
  <c r="AC3819" i="1"/>
  <c r="AC3818" i="1"/>
  <c r="AC3817" i="1"/>
  <c r="AC3816" i="1"/>
  <c r="AC3815" i="1"/>
  <c r="AC3814" i="1"/>
  <c r="AC3813" i="1"/>
  <c r="AC3812" i="1"/>
  <c r="AC3811" i="1"/>
  <c r="AC3810" i="1"/>
  <c r="AC3809" i="1"/>
  <c r="AC3808" i="1"/>
  <c r="AC3807" i="1"/>
  <c r="AC3806" i="1"/>
  <c r="AC3805" i="1"/>
  <c r="AC3804" i="1"/>
  <c r="AC3803" i="1"/>
  <c r="AC3802" i="1"/>
  <c r="AC3801" i="1"/>
  <c r="AC3800" i="1"/>
  <c r="AC3799" i="1"/>
  <c r="AC3798" i="1"/>
  <c r="AC3797" i="1"/>
  <c r="AC3796" i="1"/>
  <c r="AC3795" i="1"/>
  <c r="AC3794" i="1"/>
  <c r="AC3793" i="1"/>
  <c r="AC3792" i="1"/>
  <c r="AC3791" i="1"/>
  <c r="AC3790" i="1"/>
  <c r="AC3789" i="1"/>
  <c r="AC3788" i="1"/>
  <c r="AC3787" i="1"/>
  <c r="AC3786" i="1"/>
  <c r="AC3785" i="1"/>
  <c r="AC3784" i="1"/>
  <c r="AC3783" i="1"/>
  <c r="AC3782" i="1"/>
  <c r="AC3781" i="1"/>
  <c r="AC3780" i="1"/>
  <c r="AC3779" i="1"/>
  <c r="AC3778" i="1"/>
  <c r="AC3777" i="1"/>
  <c r="AC3776" i="1"/>
  <c r="AC3775" i="1"/>
  <c r="AC3774" i="1"/>
  <c r="AC3773" i="1"/>
  <c r="AC3772" i="1"/>
  <c r="AC3771" i="1"/>
  <c r="AC3770" i="1"/>
  <c r="AC3769" i="1"/>
  <c r="AC3768" i="1"/>
  <c r="AC3767" i="1"/>
  <c r="AC3766" i="1"/>
  <c r="AC3765" i="1"/>
  <c r="AC3764" i="1"/>
  <c r="AC3763" i="1"/>
  <c r="AC3762" i="1"/>
  <c r="AC3761" i="1"/>
  <c r="AC3760" i="1"/>
  <c r="AC3759" i="1"/>
  <c r="AC3758" i="1"/>
  <c r="AC3757" i="1"/>
  <c r="AC3756" i="1"/>
  <c r="AC3755" i="1"/>
  <c r="AC3754" i="1"/>
  <c r="AC3753" i="1"/>
  <c r="AC3752" i="1"/>
  <c r="AC3751" i="1"/>
  <c r="AC3750" i="1"/>
  <c r="AC3749" i="1"/>
  <c r="AC3748" i="1"/>
  <c r="AC3747" i="1"/>
  <c r="AC3746" i="1"/>
  <c r="AC3745" i="1"/>
  <c r="AC3744" i="1"/>
  <c r="AC3743" i="1"/>
  <c r="AC3742" i="1"/>
  <c r="AC3741" i="1"/>
  <c r="AC3740" i="1"/>
  <c r="AC3739" i="1"/>
  <c r="AC3738" i="1"/>
  <c r="AC3737" i="1"/>
  <c r="AC3736" i="1"/>
  <c r="AC3735" i="1"/>
  <c r="AC3734" i="1"/>
  <c r="AC3733" i="1"/>
  <c r="AC3732" i="1"/>
  <c r="AC3731" i="1"/>
  <c r="AC3730" i="1"/>
  <c r="AC3729" i="1"/>
  <c r="AC3728" i="1"/>
  <c r="AC3727" i="1"/>
  <c r="AC3726" i="1"/>
  <c r="AC3725" i="1"/>
  <c r="AC3724" i="1"/>
  <c r="AC3723" i="1"/>
  <c r="AC3722" i="1"/>
  <c r="AC3721" i="1"/>
  <c r="AC3720" i="1"/>
  <c r="AC3719" i="1"/>
  <c r="AC3718" i="1"/>
  <c r="AC3717" i="1"/>
  <c r="AC3716" i="1"/>
  <c r="AC3715" i="1"/>
  <c r="AC3714" i="1"/>
  <c r="AC3713" i="1"/>
  <c r="AC3712" i="1"/>
  <c r="AC3711" i="1"/>
  <c r="AC3710" i="1"/>
  <c r="AC3709" i="1"/>
  <c r="AC3708" i="1"/>
  <c r="AC3707" i="1"/>
  <c r="AC3706" i="1"/>
  <c r="AC3705" i="1"/>
  <c r="AC3704" i="1"/>
  <c r="AC3703" i="1"/>
  <c r="AC3702" i="1"/>
  <c r="AC3701" i="1"/>
  <c r="AC3700" i="1"/>
  <c r="AC3699" i="1"/>
  <c r="AC3698" i="1"/>
  <c r="AC3697" i="1"/>
  <c r="AC3696" i="1"/>
  <c r="AC3695" i="1"/>
  <c r="AC3694" i="1"/>
  <c r="AC3693" i="1"/>
  <c r="AC3692" i="1"/>
  <c r="AC3691" i="1"/>
  <c r="AC3690" i="1"/>
  <c r="AC3689" i="1"/>
  <c r="AC3688" i="1"/>
  <c r="AC3687" i="1"/>
  <c r="AC3686" i="1"/>
  <c r="AC3685" i="1"/>
  <c r="AC3684" i="1"/>
  <c r="AC3683" i="1"/>
  <c r="AC3682" i="1"/>
  <c r="AC3681" i="1"/>
  <c r="AC3680" i="1"/>
  <c r="AC3679" i="1"/>
  <c r="AC3678" i="1"/>
  <c r="AC3677" i="1"/>
  <c r="AC3676" i="1"/>
  <c r="AC3675" i="1"/>
  <c r="AC3674" i="1"/>
  <c r="AC3673" i="1"/>
  <c r="AC3672" i="1"/>
  <c r="AC3671" i="1"/>
  <c r="AC3670" i="1"/>
  <c r="AC3669" i="1"/>
  <c r="AC3668" i="1"/>
  <c r="AC3667" i="1"/>
  <c r="AC3666" i="1"/>
  <c r="AC3665" i="1"/>
  <c r="AC3664" i="1"/>
  <c r="AC3663" i="1"/>
  <c r="AC3662" i="1"/>
  <c r="AC3661" i="1"/>
  <c r="AC3660" i="1"/>
  <c r="AC3659" i="1"/>
  <c r="AC3658" i="1"/>
  <c r="AC3657" i="1"/>
  <c r="AC3656" i="1"/>
  <c r="AC3655" i="1"/>
  <c r="AC3654" i="1"/>
  <c r="AC3653" i="1"/>
  <c r="AC3652" i="1"/>
  <c r="AC3651" i="1"/>
  <c r="AC3650" i="1"/>
  <c r="AC3649" i="1"/>
  <c r="AC3648" i="1"/>
  <c r="AC3647" i="1"/>
  <c r="AC3646" i="1"/>
  <c r="AC3645" i="1"/>
  <c r="AC3644" i="1"/>
  <c r="AC3643" i="1"/>
  <c r="AC3642" i="1"/>
  <c r="AC3641" i="1"/>
  <c r="AC3640" i="1"/>
  <c r="AC3639" i="1"/>
  <c r="AC3638" i="1"/>
  <c r="AC3637" i="1"/>
  <c r="AC3636" i="1"/>
  <c r="AC3635" i="1"/>
  <c r="AC3634" i="1"/>
  <c r="AC3633" i="1"/>
  <c r="AC3632" i="1"/>
  <c r="AC3631" i="1"/>
  <c r="AC3630" i="1"/>
  <c r="AC3629" i="1"/>
  <c r="AC3628" i="1"/>
  <c r="AC3627" i="1"/>
  <c r="AC3626" i="1"/>
  <c r="AC3625" i="1"/>
  <c r="AC3624" i="1"/>
  <c r="AC3623" i="1"/>
  <c r="AC3622" i="1"/>
  <c r="AC3621" i="1"/>
  <c r="AC3620" i="1"/>
  <c r="AC3619" i="1"/>
  <c r="AC3618" i="1"/>
  <c r="AC3617" i="1"/>
  <c r="AC3616" i="1"/>
  <c r="AC3615" i="1"/>
  <c r="AC3614" i="1"/>
  <c r="AC3613" i="1"/>
  <c r="AC3612" i="1"/>
  <c r="AC3611" i="1"/>
  <c r="AC3610" i="1"/>
  <c r="AC3609" i="1"/>
  <c r="AC3608" i="1"/>
  <c r="AC3607" i="1"/>
  <c r="AC3606" i="1"/>
  <c r="AC3605" i="1"/>
  <c r="AC3604" i="1"/>
  <c r="AC3603" i="1"/>
  <c r="AC3602" i="1"/>
  <c r="AC3601" i="1"/>
  <c r="AC3600" i="1"/>
  <c r="AC3599" i="1"/>
  <c r="AC3598" i="1"/>
  <c r="AC3597" i="1"/>
  <c r="AC3596" i="1"/>
  <c r="AC3595" i="1"/>
  <c r="AC3594" i="1"/>
  <c r="AC3593" i="1"/>
  <c r="AC3592" i="1"/>
  <c r="AC3591" i="1"/>
  <c r="AC3590" i="1"/>
  <c r="AC3589" i="1"/>
  <c r="AC3588" i="1"/>
  <c r="AC3587" i="1"/>
  <c r="AC3586" i="1"/>
  <c r="AC3585" i="1"/>
  <c r="AC3584" i="1"/>
  <c r="AC3583" i="1"/>
  <c r="AC3582" i="1"/>
  <c r="AC3581" i="1"/>
  <c r="AC3580" i="1"/>
  <c r="AC3579" i="1"/>
  <c r="AC3578" i="1"/>
  <c r="AC3577" i="1"/>
  <c r="AC3576" i="1"/>
  <c r="AC3575" i="1"/>
  <c r="AC3574" i="1"/>
  <c r="AC3573" i="1"/>
  <c r="AC3572" i="1"/>
  <c r="AC3571" i="1"/>
  <c r="AC3570" i="1"/>
  <c r="AC3569" i="1"/>
  <c r="AC3568" i="1"/>
  <c r="AC3567" i="1"/>
  <c r="AC3566" i="1"/>
  <c r="AC3565" i="1"/>
  <c r="AC3564" i="1"/>
  <c r="AC3563" i="1"/>
  <c r="AC3562" i="1"/>
  <c r="AC3561" i="1"/>
  <c r="AC3560" i="1"/>
  <c r="AC3559" i="1"/>
  <c r="AC3558" i="1"/>
  <c r="AC3557" i="1"/>
  <c r="AC3556" i="1"/>
  <c r="AC3555" i="1"/>
  <c r="AC3554" i="1"/>
  <c r="AC3553" i="1"/>
  <c r="AC3552" i="1"/>
  <c r="AC3551" i="1"/>
  <c r="AC3550" i="1"/>
  <c r="AC3549" i="1"/>
  <c r="AC3548" i="1"/>
  <c r="AC3547" i="1"/>
  <c r="AC3546" i="1"/>
  <c r="AC3545" i="1"/>
  <c r="AC3544" i="1"/>
  <c r="AC3543" i="1"/>
  <c r="AC3542" i="1"/>
  <c r="AC3541" i="1"/>
  <c r="AC3540" i="1"/>
  <c r="AC3539" i="1"/>
  <c r="AC3538" i="1"/>
  <c r="AC3537" i="1"/>
  <c r="AC3536" i="1"/>
  <c r="AC3535" i="1"/>
  <c r="AC3534" i="1"/>
  <c r="AC3533" i="1"/>
  <c r="AC3532" i="1"/>
  <c r="AC3531" i="1"/>
  <c r="AC3530" i="1"/>
  <c r="AC3529" i="1"/>
  <c r="AC3528" i="1"/>
  <c r="AC3527" i="1"/>
  <c r="AC3526" i="1"/>
  <c r="AC3525" i="1"/>
  <c r="AC3524" i="1"/>
  <c r="AC3523" i="1"/>
  <c r="AC3522" i="1"/>
  <c r="AC3521" i="1"/>
  <c r="AC3520" i="1"/>
  <c r="AC3519" i="1"/>
  <c r="AC3518" i="1"/>
  <c r="AC3517" i="1"/>
  <c r="AC3516" i="1"/>
  <c r="AC3515" i="1"/>
  <c r="AC3514" i="1"/>
  <c r="AC3513" i="1"/>
  <c r="AC3512" i="1"/>
  <c r="AC3511" i="1"/>
  <c r="AC3510" i="1"/>
  <c r="AC3509" i="1"/>
  <c r="AC3508" i="1"/>
  <c r="AC3507" i="1"/>
  <c r="AC3506" i="1"/>
  <c r="AC3505" i="1"/>
  <c r="AC3504" i="1"/>
  <c r="AC3503" i="1"/>
  <c r="AC3502" i="1"/>
  <c r="AC3501" i="1"/>
  <c r="AC3500" i="1"/>
  <c r="AC3499" i="1"/>
  <c r="AC3498" i="1"/>
  <c r="AC3497" i="1"/>
  <c r="AC3496" i="1"/>
  <c r="AC3495" i="1"/>
  <c r="AC3494" i="1"/>
  <c r="AC3493" i="1"/>
  <c r="AC3492" i="1"/>
  <c r="AC3491" i="1"/>
  <c r="AC3490" i="1"/>
  <c r="AC3489" i="1"/>
  <c r="AC3488" i="1"/>
  <c r="AC3487" i="1"/>
  <c r="AC3486" i="1"/>
  <c r="AC3485" i="1"/>
  <c r="AC3484" i="1"/>
  <c r="AC3483" i="1"/>
  <c r="AC3482" i="1"/>
  <c r="AC3481" i="1"/>
  <c r="AC3480" i="1"/>
  <c r="AC3479" i="1"/>
  <c r="AC3478" i="1"/>
  <c r="AC3477" i="1"/>
  <c r="AC3476" i="1"/>
  <c r="AC3475" i="1"/>
  <c r="AC3474" i="1"/>
  <c r="AC3473" i="1"/>
  <c r="AC3472" i="1"/>
  <c r="AC3471" i="1"/>
  <c r="AC3470" i="1"/>
  <c r="AC3469" i="1"/>
  <c r="AC3468" i="1"/>
  <c r="AC3467" i="1"/>
  <c r="AC3466" i="1"/>
  <c r="AC3465" i="1"/>
  <c r="AC3464" i="1"/>
  <c r="AC3463" i="1"/>
  <c r="AC3462" i="1"/>
  <c r="AC3461" i="1"/>
  <c r="AC3460" i="1"/>
  <c r="AC3459" i="1"/>
  <c r="AC3458" i="1"/>
  <c r="AC3457" i="1"/>
  <c r="AC3456" i="1"/>
  <c r="AC3455" i="1"/>
  <c r="AC3454" i="1"/>
  <c r="AC3453" i="1"/>
  <c r="AC3452" i="1"/>
  <c r="AC3451" i="1"/>
  <c r="AC3450" i="1"/>
  <c r="AC3449" i="1"/>
  <c r="AC3448" i="1"/>
  <c r="AC3447" i="1"/>
  <c r="AC3446" i="1"/>
  <c r="AC3445" i="1"/>
  <c r="AC3444" i="1"/>
  <c r="AC3443" i="1"/>
  <c r="AC3442" i="1"/>
  <c r="AC3441" i="1"/>
  <c r="AC3440" i="1"/>
  <c r="AC3439" i="1"/>
  <c r="AC3438" i="1"/>
  <c r="AC3437" i="1"/>
  <c r="AC3436" i="1"/>
  <c r="AC3435" i="1"/>
  <c r="AC3434" i="1"/>
  <c r="AC3433" i="1"/>
  <c r="AC3432" i="1"/>
  <c r="AC3431" i="1"/>
  <c r="AC3430" i="1"/>
  <c r="AC3429" i="1"/>
  <c r="AC3428" i="1"/>
  <c r="AC3427" i="1"/>
  <c r="AC3426" i="1"/>
  <c r="AC3425" i="1"/>
  <c r="AC3424" i="1"/>
  <c r="AC3423" i="1"/>
  <c r="AC3422" i="1"/>
  <c r="AC3421" i="1"/>
  <c r="AC3420" i="1"/>
  <c r="AC3419" i="1"/>
  <c r="AC3418" i="1"/>
  <c r="AC3417" i="1"/>
  <c r="AC3416" i="1"/>
  <c r="AC3415" i="1"/>
  <c r="AC3414" i="1"/>
  <c r="AC3413" i="1"/>
  <c r="AC3412" i="1"/>
  <c r="AC3411" i="1"/>
  <c r="AC3410" i="1"/>
  <c r="AC3409" i="1"/>
  <c r="AC3408" i="1"/>
  <c r="AC3407" i="1"/>
  <c r="AC3406" i="1"/>
  <c r="AC3405" i="1"/>
  <c r="AC3404" i="1"/>
  <c r="AC3403" i="1"/>
  <c r="AC3402" i="1"/>
  <c r="AC3401" i="1"/>
  <c r="AC3400" i="1"/>
  <c r="AC3399" i="1"/>
  <c r="AC3398" i="1"/>
  <c r="AC3397" i="1"/>
  <c r="AC3396" i="1"/>
  <c r="AC3395" i="1"/>
  <c r="AC3394" i="1"/>
  <c r="AC3393" i="1"/>
  <c r="AC3392" i="1"/>
  <c r="AC3391" i="1"/>
  <c r="AC3390" i="1"/>
  <c r="AC3389" i="1"/>
  <c r="AC3388" i="1"/>
  <c r="AC3387" i="1"/>
  <c r="AC3386" i="1"/>
  <c r="AC3385" i="1"/>
  <c r="AC3384" i="1"/>
  <c r="AC3383" i="1"/>
  <c r="AC3382" i="1"/>
  <c r="AC3381" i="1"/>
  <c r="AC3380" i="1"/>
  <c r="AC3379" i="1"/>
  <c r="AC3378" i="1"/>
  <c r="AC3377" i="1"/>
  <c r="AC3376" i="1"/>
  <c r="AC3375" i="1"/>
  <c r="AC3374" i="1"/>
  <c r="AC3373" i="1"/>
  <c r="AC3372" i="1"/>
  <c r="AC3371" i="1"/>
  <c r="AC3370" i="1"/>
  <c r="AC3369" i="1"/>
  <c r="AC3368" i="1"/>
  <c r="AC3367" i="1"/>
  <c r="AC3366" i="1"/>
  <c r="AC3365" i="1"/>
  <c r="AC3364" i="1"/>
  <c r="AC3363" i="1"/>
  <c r="AC3362" i="1"/>
  <c r="AC3361" i="1"/>
  <c r="AC3360" i="1"/>
  <c r="AC3359" i="1"/>
  <c r="AC3358" i="1"/>
  <c r="AC3357" i="1"/>
  <c r="AC3356" i="1"/>
  <c r="AC3355" i="1"/>
  <c r="AC3354" i="1"/>
  <c r="AC3353" i="1"/>
  <c r="AC3352" i="1"/>
  <c r="AC3351" i="1"/>
  <c r="AC3350" i="1"/>
  <c r="AC3349" i="1"/>
  <c r="AC3348" i="1"/>
  <c r="AC3347" i="1"/>
  <c r="AC3346" i="1"/>
  <c r="AC3345" i="1"/>
  <c r="AC3344" i="1"/>
  <c r="AC3343" i="1"/>
  <c r="AC3342" i="1"/>
  <c r="AC3341" i="1"/>
  <c r="AC3340" i="1"/>
  <c r="AC3339" i="1"/>
  <c r="AC3338" i="1"/>
  <c r="AC3337" i="1"/>
  <c r="AC3336" i="1"/>
  <c r="AC3335" i="1"/>
  <c r="AC3334" i="1"/>
  <c r="AC3333" i="1"/>
  <c r="AC3332" i="1"/>
  <c r="AC3331" i="1"/>
  <c r="AC3330" i="1"/>
  <c r="AC3329" i="1"/>
  <c r="AC3328" i="1"/>
  <c r="AC3327" i="1"/>
  <c r="AC3326" i="1"/>
  <c r="AC3325" i="1"/>
  <c r="AC3324" i="1"/>
  <c r="AC3323" i="1"/>
  <c r="AC3322" i="1"/>
  <c r="AC3321" i="1"/>
  <c r="AC3320" i="1"/>
  <c r="AC3319" i="1"/>
  <c r="AC3318" i="1"/>
  <c r="AC3317" i="1"/>
  <c r="AC3316" i="1"/>
  <c r="AC3315" i="1"/>
  <c r="AC3314" i="1"/>
  <c r="AC3313" i="1"/>
  <c r="AC3312" i="1"/>
  <c r="AC3311" i="1"/>
  <c r="AC3310" i="1"/>
  <c r="AC3309" i="1"/>
  <c r="AC3308" i="1"/>
  <c r="AC3307" i="1"/>
  <c r="AC3306" i="1"/>
  <c r="AC3305" i="1"/>
  <c r="AC3304" i="1"/>
  <c r="AC3303" i="1"/>
  <c r="AC3302" i="1"/>
  <c r="AC3301" i="1"/>
  <c r="AC3300" i="1"/>
  <c r="AC3299" i="1"/>
  <c r="AC3298" i="1"/>
  <c r="AC3297" i="1"/>
  <c r="AC3296" i="1"/>
  <c r="AC3295" i="1"/>
  <c r="AC3294" i="1"/>
  <c r="AC3293" i="1"/>
  <c r="AC3292" i="1"/>
  <c r="AC3291" i="1"/>
  <c r="AC3290" i="1"/>
  <c r="AC3289" i="1"/>
  <c r="AC3288" i="1"/>
  <c r="AC3287" i="1"/>
  <c r="AC3286" i="1"/>
  <c r="AC3285" i="1"/>
  <c r="AC3284" i="1"/>
  <c r="AC3283" i="1"/>
  <c r="AC3282" i="1"/>
  <c r="AC3281" i="1"/>
  <c r="AC3280" i="1"/>
  <c r="AC3279" i="1"/>
  <c r="AC3278" i="1"/>
  <c r="AC3277" i="1"/>
  <c r="AC3276" i="1"/>
  <c r="AC3275" i="1"/>
  <c r="AC3274" i="1"/>
  <c r="AC3273" i="1"/>
  <c r="AC3272" i="1"/>
  <c r="AC3271" i="1"/>
  <c r="AC3270" i="1"/>
  <c r="AC3269" i="1"/>
  <c r="AC3268" i="1"/>
  <c r="AC3267" i="1"/>
  <c r="AC3266" i="1"/>
  <c r="AC3265" i="1"/>
  <c r="AC3264" i="1"/>
  <c r="AC3263" i="1"/>
  <c r="AC3262" i="1"/>
  <c r="AC3261" i="1"/>
  <c r="AC3260" i="1"/>
  <c r="AC3259" i="1"/>
  <c r="AC3258" i="1"/>
  <c r="AC3257" i="1"/>
  <c r="AC3256" i="1"/>
  <c r="AC3255" i="1"/>
  <c r="AC3254" i="1"/>
  <c r="AC3253" i="1"/>
  <c r="AC3252" i="1"/>
  <c r="AC3251" i="1"/>
  <c r="AC3250" i="1"/>
  <c r="AC3249" i="1"/>
  <c r="AC3248" i="1"/>
  <c r="AC3247" i="1"/>
  <c r="AC3246" i="1"/>
  <c r="AC3245" i="1"/>
  <c r="AC3244" i="1"/>
  <c r="AC3243" i="1"/>
  <c r="AC3242" i="1"/>
  <c r="AC3241" i="1"/>
  <c r="AC3240" i="1"/>
  <c r="AC3239" i="1"/>
  <c r="AC3238" i="1"/>
  <c r="AC3237" i="1"/>
  <c r="AC3236" i="1"/>
  <c r="AC3235" i="1"/>
  <c r="AC3234" i="1"/>
  <c r="AC3233" i="1"/>
  <c r="AC3232" i="1"/>
  <c r="AC3231" i="1"/>
  <c r="AC3230" i="1"/>
  <c r="AC3229" i="1"/>
  <c r="AC3228" i="1"/>
  <c r="AC3227" i="1"/>
  <c r="AC3226" i="1"/>
  <c r="AC3225" i="1"/>
  <c r="AC3224" i="1"/>
  <c r="AC3223" i="1"/>
  <c r="AC3222" i="1"/>
  <c r="AC3221" i="1"/>
  <c r="AC3220" i="1"/>
  <c r="AC3219" i="1"/>
  <c r="AC3218" i="1"/>
  <c r="AC3217" i="1"/>
  <c r="AC3216" i="1"/>
  <c r="AC3215" i="1"/>
  <c r="AC3214" i="1"/>
  <c r="AC3213" i="1"/>
  <c r="AC3212" i="1"/>
  <c r="AC3211" i="1"/>
  <c r="AC3210" i="1"/>
  <c r="AC3209" i="1"/>
  <c r="AC3208" i="1"/>
  <c r="AC3207" i="1"/>
  <c r="AC3206" i="1"/>
  <c r="AC3205" i="1"/>
  <c r="AC3204" i="1"/>
  <c r="AC3203" i="1"/>
  <c r="AC3202" i="1"/>
  <c r="AC3201" i="1"/>
  <c r="AC3200" i="1"/>
  <c r="AC3199" i="1"/>
  <c r="AC3198" i="1"/>
  <c r="AC3197" i="1"/>
  <c r="AC3196" i="1"/>
  <c r="AC3195" i="1"/>
  <c r="AC3194" i="1"/>
  <c r="AC3193" i="1"/>
  <c r="AC3192" i="1"/>
  <c r="AC3191" i="1"/>
  <c r="AC3190" i="1"/>
  <c r="AC3189" i="1"/>
  <c r="AC3188" i="1"/>
  <c r="AC3187" i="1"/>
  <c r="AC3186" i="1"/>
  <c r="AC3185" i="1"/>
  <c r="AC3184" i="1"/>
  <c r="AC3183" i="1"/>
  <c r="AC3182" i="1"/>
  <c r="AC3181" i="1"/>
  <c r="AC3180" i="1"/>
  <c r="AC3179" i="1"/>
  <c r="AC3178" i="1"/>
  <c r="AC3177" i="1"/>
  <c r="AC3176" i="1"/>
  <c r="AC3175" i="1"/>
  <c r="AC3174" i="1"/>
  <c r="AC3173" i="1"/>
  <c r="AC3172" i="1"/>
  <c r="AC3171" i="1"/>
  <c r="AC3170" i="1"/>
  <c r="AC3169" i="1"/>
  <c r="AC3168" i="1"/>
  <c r="AC3167" i="1"/>
  <c r="AC3166" i="1"/>
  <c r="AC3165" i="1"/>
  <c r="AC3164" i="1"/>
  <c r="AC3163" i="1"/>
  <c r="AC3162" i="1"/>
  <c r="AC3161" i="1"/>
  <c r="AC3160" i="1"/>
  <c r="AC3159" i="1"/>
  <c r="AC3158" i="1"/>
  <c r="AC3157" i="1"/>
  <c r="AC3156" i="1"/>
  <c r="AC3155" i="1"/>
  <c r="AC3154" i="1"/>
  <c r="AC3153" i="1"/>
  <c r="AC3152" i="1"/>
  <c r="AC3151" i="1"/>
  <c r="AC3150" i="1"/>
  <c r="AC3149" i="1"/>
  <c r="AC3148" i="1"/>
  <c r="AC3147" i="1"/>
  <c r="AC3146" i="1"/>
  <c r="AC3145" i="1"/>
  <c r="AC3144" i="1"/>
  <c r="AC3143" i="1"/>
  <c r="AC3142" i="1"/>
  <c r="AC3141" i="1"/>
  <c r="AC3140" i="1"/>
  <c r="AC3139" i="1"/>
  <c r="AC3138" i="1"/>
  <c r="AC3137" i="1"/>
  <c r="AC3136" i="1"/>
  <c r="AC3135" i="1"/>
  <c r="AC3134" i="1"/>
  <c r="AC3133" i="1"/>
  <c r="AC3132" i="1"/>
  <c r="AC3131" i="1"/>
  <c r="AC3130" i="1"/>
  <c r="AC3129" i="1"/>
  <c r="AC3128" i="1"/>
  <c r="AC3127" i="1"/>
  <c r="AC3126" i="1"/>
  <c r="AC3125" i="1"/>
  <c r="AC3124" i="1"/>
  <c r="AC3123" i="1"/>
  <c r="AC3122" i="1"/>
  <c r="AC3121" i="1"/>
  <c r="AC3120" i="1"/>
  <c r="AC3119" i="1"/>
  <c r="AC3118" i="1"/>
  <c r="AC3117" i="1"/>
  <c r="AC3116" i="1"/>
  <c r="AC3115" i="1"/>
  <c r="AC3114" i="1"/>
  <c r="AC3113" i="1"/>
  <c r="AC3112" i="1"/>
  <c r="AC3111" i="1"/>
  <c r="AC3110" i="1"/>
  <c r="AC3109" i="1"/>
  <c r="AC3108" i="1"/>
  <c r="AC3107" i="1"/>
  <c r="AC3106" i="1"/>
  <c r="AC3105" i="1"/>
  <c r="AC3104" i="1"/>
  <c r="AC3103" i="1"/>
  <c r="AC3102" i="1"/>
  <c r="AC3101" i="1"/>
  <c r="AC3100" i="1"/>
  <c r="AC3099" i="1"/>
  <c r="AC3098" i="1"/>
  <c r="AC3097" i="1"/>
  <c r="AC3096" i="1"/>
  <c r="AC3095" i="1"/>
  <c r="AC3094" i="1"/>
  <c r="AC3093" i="1"/>
  <c r="AC3092" i="1"/>
  <c r="AC3091" i="1"/>
  <c r="AC3090" i="1"/>
  <c r="AC3089" i="1"/>
  <c r="AC3088" i="1"/>
  <c r="AC3087" i="1"/>
  <c r="AC3086" i="1"/>
  <c r="AC3085" i="1"/>
  <c r="AC3084" i="1"/>
  <c r="AC3083" i="1"/>
  <c r="AC3082" i="1"/>
  <c r="AC3081" i="1"/>
  <c r="AC3080" i="1"/>
  <c r="AC3079" i="1"/>
  <c r="AC3078" i="1"/>
  <c r="AC3077" i="1"/>
  <c r="AC3076" i="1"/>
  <c r="AC3075" i="1"/>
  <c r="AC3074" i="1"/>
  <c r="AC3073" i="1"/>
  <c r="AC3072" i="1"/>
  <c r="AC3071" i="1"/>
  <c r="AC3070" i="1"/>
  <c r="AC3069" i="1"/>
  <c r="AC3068" i="1"/>
  <c r="AC3067" i="1"/>
  <c r="AC3066" i="1"/>
  <c r="AC3065" i="1"/>
  <c r="AC3064" i="1"/>
  <c r="AC3063" i="1"/>
  <c r="AC3062" i="1"/>
  <c r="AC3061" i="1"/>
  <c r="AC3060" i="1"/>
  <c r="AC3059" i="1"/>
  <c r="AC3058" i="1"/>
  <c r="AC3057" i="1"/>
  <c r="AC3056" i="1"/>
  <c r="AC3055" i="1"/>
  <c r="AC3054" i="1"/>
  <c r="AC3053" i="1"/>
  <c r="AC3052" i="1"/>
  <c r="AC3051" i="1"/>
  <c r="AC3050" i="1"/>
  <c r="AC3049" i="1"/>
  <c r="AC3048" i="1"/>
  <c r="AC3047" i="1"/>
  <c r="AC3046" i="1"/>
  <c r="AC3045" i="1"/>
  <c r="AC3044" i="1"/>
  <c r="AC3043" i="1"/>
  <c r="AC3042" i="1"/>
  <c r="AC3041" i="1"/>
  <c r="AC3040" i="1"/>
  <c r="AC3039" i="1"/>
  <c r="AC3038" i="1"/>
  <c r="AC3037" i="1"/>
  <c r="AC3036" i="1"/>
  <c r="AC3035" i="1"/>
  <c r="AC3034" i="1"/>
  <c r="AC3033" i="1"/>
  <c r="AC3032" i="1"/>
  <c r="AC3031" i="1"/>
  <c r="AC3030" i="1"/>
  <c r="AC3029" i="1"/>
  <c r="AC3028" i="1"/>
  <c r="AC3027" i="1"/>
  <c r="AC3026" i="1"/>
  <c r="AC3025" i="1"/>
  <c r="AC3024" i="1"/>
  <c r="AC3023" i="1"/>
  <c r="AC3022" i="1"/>
  <c r="AC3021" i="1"/>
  <c r="AC3020" i="1"/>
  <c r="AC3019" i="1"/>
  <c r="AC3018" i="1"/>
  <c r="AC3017" i="1"/>
  <c r="AC3016" i="1"/>
  <c r="AC3015" i="1"/>
  <c r="AC3014" i="1"/>
  <c r="AC3013" i="1"/>
  <c r="AC3012" i="1"/>
  <c r="AC3011" i="1"/>
  <c r="AC3010" i="1"/>
  <c r="AC3009" i="1"/>
  <c r="AC3008" i="1"/>
  <c r="AC3007" i="1"/>
  <c r="AC3006" i="1"/>
  <c r="AC3005" i="1"/>
  <c r="AC3004" i="1"/>
  <c r="AC3003" i="1"/>
  <c r="AC3002" i="1"/>
  <c r="AC3001" i="1"/>
  <c r="AC3000" i="1"/>
  <c r="AC2999" i="1"/>
  <c r="AC2998" i="1"/>
  <c r="AC2997" i="1"/>
  <c r="AC2996" i="1"/>
  <c r="AC2995" i="1"/>
  <c r="AC2994" i="1"/>
  <c r="AC2993" i="1"/>
  <c r="AC2992" i="1"/>
  <c r="AC2991" i="1"/>
  <c r="AC2990" i="1"/>
  <c r="AC2989" i="1"/>
  <c r="AC2988" i="1"/>
  <c r="AC2987" i="1"/>
  <c r="AC2986" i="1"/>
  <c r="AC2985" i="1"/>
  <c r="AC2984" i="1"/>
  <c r="AC2983" i="1"/>
  <c r="AC2982" i="1"/>
  <c r="AC2981" i="1"/>
  <c r="AC2980" i="1"/>
  <c r="AC2979" i="1"/>
  <c r="AC2978" i="1"/>
  <c r="AC2977" i="1"/>
  <c r="AC2976" i="1"/>
  <c r="AC2975" i="1"/>
  <c r="AC2974" i="1"/>
  <c r="AC2973" i="1"/>
  <c r="AC2972" i="1"/>
  <c r="AC2971" i="1"/>
  <c r="AC2970" i="1"/>
  <c r="AC2969" i="1"/>
  <c r="AC2968" i="1"/>
  <c r="AC2967" i="1"/>
  <c r="AC2966" i="1"/>
  <c r="AC2965" i="1"/>
  <c r="AC2964" i="1"/>
  <c r="AC2963" i="1"/>
  <c r="AC2962" i="1"/>
  <c r="AC2961" i="1"/>
  <c r="AC2960" i="1"/>
  <c r="AC2959" i="1"/>
  <c r="AC2958" i="1"/>
  <c r="AC2957" i="1"/>
  <c r="AC2956" i="1"/>
  <c r="AC2955" i="1"/>
  <c r="AC2954" i="1"/>
  <c r="AC2953" i="1"/>
  <c r="AC2952" i="1"/>
  <c r="AC2951" i="1"/>
  <c r="AC2950" i="1"/>
  <c r="AC2949" i="1"/>
  <c r="AC2948" i="1"/>
  <c r="AC2947" i="1"/>
  <c r="AC2946" i="1"/>
  <c r="AC2945" i="1"/>
  <c r="AC2944" i="1"/>
  <c r="AC2943" i="1"/>
  <c r="AC2942" i="1"/>
  <c r="AC2941" i="1"/>
  <c r="AC2940" i="1"/>
  <c r="AC2939" i="1"/>
  <c r="AC2938" i="1"/>
  <c r="AC2937" i="1"/>
  <c r="AC2936" i="1"/>
  <c r="AC2935" i="1"/>
  <c r="AC2934" i="1"/>
  <c r="AC2933" i="1"/>
  <c r="AC2932" i="1"/>
  <c r="AC2931" i="1"/>
  <c r="AC2930" i="1"/>
  <c r="AC2929" i="1"/>
  <c r="AC2928" i="1"/>
  <c r="AC2927" i="1"/>
  <c r="AC2926" i="1"/>
  <c r="AC2925" i="1"/>
  <c r="AC2924" i="1"/>
  <c r="AC2923" i="1"/>
  <c r="AC2922" i="1"/>
  <c r="AC2921" i="1"/>
  <c r="AC2920" i="1"/>
  <c r="AC2919" i="1"/>
  <c r="AC2918" i="1"/>
  <c r="AC2917" i="1"/>
  <c r="AC2916" i="1"/>
  <c r="AC2915" i="1"/>
  <c r="AC2914" i="1"/>
  <c r="AC2913" i="1"/>
  <c r="AC2912" i="1"/>
  <c r="AC2911" i="1"/>
  <c r="AC2910" i="1"/>
  <c r="AC2909" i="1"/>
  <c r="AC2908" i="1"/>
  <c r="AC2907" i="1"/>
  <c r="AC2906" i="1"/>
  <c r="AC2905" i="1"/>
  <c r="AC2904" i="1"/>
  <c r="AC2903" i="1"/>
  <c r="AC2902" i="1"/>
  <c r="AC2901" i="1"/>
  <c r="AC2900" i="1"/>
  <c r="AC2899" i="1"/>
  <c r="AC2898" i="1"/>
  <c r="AC2897" i="1"/>
  <c r="AC2896" i="1"/>
  <c r="AC2895" i="1"/>
  <c r="AC2894" i="1"/>
  <c r="AC2893" i="1"/>
  <c r="AC2892" i="1"/>
  <c r="AC2891" i="1"/>
  <c r="AC2890" i="1"/>
  <c r="AC2889" i="1"/>
  <c r="AC2888" i="1"/>
  <c r="AC2887" i="1"/>
  <c r="AC2886" i="1"/>
  <c r="AC2885" i="1"/>
  <c r="AC2884" i="1"/>
  <c r="AC2883" i="1"/>
  <c r="AC2882" i="1"/>
  <c r="AC2881" i="1"/>
  <c r="AC2880" i="1"/>
  <c r="AC2879" i="1"/>
  <c r="AC2878" i="1"/>
  <c r="AC2877" i="1"/>
  <c r="AC2876" i="1"/>
  <c r="AC2875" i="1"/>
  <c r="AC2874" i="1"/>
  <c r="AC2873" i="1"/>
  <c r="AC2872" i="1"/>
  <c r="AC2871" i="1"/>
  <c r="AC2870" i="1"/>
  <c r="AC2869" i="1"/>
  <c r="AC2868" i="1"/>
  <c r="AC2867" i="1"/>
  <c r="AC2866" i="1"/>
  <c r="AC2865" i="1"/>
  <c r="AC2864" i="1"/>
  <c r="AC2863" i="1"/>
  <c r="AC2862" i="1"/>
  <c r="AC2861" i="1"/>
  <c r="AC2860" i="1"/>
  <c r="AC2859" i="1"/>
  <c r="AC2858" i="1"/>
  <c r="AC2857" i="1"/>
  <c r="AC2856" i="1"/>
  <c r="AC2855" i="1"/>
  <c r="AC2854" i="1"/>
  <c r="AC2853" i="1"/>
  <c r="AC2852" i="1"/>
  <c r="AC2851" i="1"/>
  <c r="AC2850" i="1"/>
  <c r="AC2849" i="1"/>
  <c r="AC2848" i="1"/>
  <c r="AC2847" i="1"/>
  <c r="AC2846" i="1"/>
  <c r="AC2845" i="1"/>
  <c r="AC2844" i="1"/>
  <c r="AC2843" i="1"/>
  <c r="AC2842" i="1"/>
  <c r="AC2841" i="1"/>
  <c r="AC2840" i="1"/>
  <c r="AC2839" i="1"/>
  <c r="AC2838" i="1"/>
  <c r="AC2837" i="1"/>
  <c r="AC2836" i="1"/>
  <c r="AC2835" i="1"/>
  <c r="AC2834" i="1"/>
  <c r="AC2833" i="1"/>
  <c r="AC2832" i="1"/>
  <c r="AC2831" i="1"/>
  <c r="AC2830" i="1"/>
  <c r="AC2829" i="1"/>
  <c r="AC2828" i="1"/>
  <c r="AC2827" i="1"/>
  <c r="AC2826" i="1"/>
  <c r="AC2825" i="1"/>
  <c r="AC2824" i="1"/>
  <c r="AC2823" i="1"/>
  <c r="AC2822" i="1"/>
  <c r="AC2821" i="1"/>
  <c r="AC2820" i="1"/>
  <c r="AC2819" i="1"/>
  <c r="AC2818" i="1"/>
  <c r="AC2817" i="1"/>
  <c r="AC2816" i="1"/>
  <c r="AC2815" i="1"/>
  <c r="AC2814" i="1"/>
  <c r="AC2813" i="1"/>
  <c r="AC2812" i="1"/>
  <c r="AC2811" i="1"/>
  <c r="AC2810" i="1"/>
  <c r="AC2809" i="1"/>
  <c r="AC2808" i="1"/>
  <c r="AC2807" i="1"/>
  <c r="AC2806" i="1"/>
  <c r="AC2805" i="1"/>
  <c r="AC2804" i="1"/>
  <c r="AC2803" i="1"/>
  <c r="AC2802" i="1"/>
  <c r="AC2801" i="1"/>
  <c r="AC2800" i="1"/>
  <c r="AC2799" i="1"/>
  <c r="AC2798" i="1"/>
  <c r="AC2797" i="1"/>
  <c r="AC2796" i="1"/>
  <c r="AC2795" i="1"/>
  <c r="AC2794" i="1"/>
  <c r="AC2793" i="1"/>
  <c r="AC2792" i="1"/>
  <c r="AC2791" i="1"/>
  <c r="AC2790" i="1"/>
  <c r="AC2789" i="1"/>
  <c r="AC2788" i="1"/>
  <c r="AC2787" i="1"/>
  <c r="AC2786" i="1"/>
  <c r="AC2785" i="1"/>
  <c r="AC2784" i="1"/>
  <c r="AC2783" i="1"/>
  <c r="AC2782" i="1"/>
  <c r="AC2781" i="1"/>
  <c r="AC2780" i="1"/>
  <c r="AC2779" i="1"/>
  <c r="AC2778" i="1"/>
  <c r="AC2777" i="1"/>
  <c r="AC2776" i="1"/>
  <c r="AC2775" i="1"/>
  <c r="AC2774" i="1"/>
  <c r="AC2773" i="1"/>
  <c r="AC2772" i="1"/>
  <c r="AC2771" i="1"/>
  <c r="AC2770" i="1"/>
  <c r="AC2769" i="1"/>
  <c r="AC2768" i="1"/>
  <c r="AC2767" i="1"/>
  <c r="AC2766" i="1"/>
  <c r="AC2765" i="1"/>
  <c r="AC2764" i="1"/>
  <c r="AC2763" i="1"/>
  <c r="AC2762" i="1"/>
  <c r="AC2761" i="1"/>
  <c r="AC2760" i="1"/>
  <c r="AC2759" i="1"/>
  <c r="AC2758" i="1"/>
  <c r="AC2757" i="1"/>
  <c r="AC2756" i="1"/>
  <c r="AC2755" i="1"/>
  <c r="AC2754" i="1"/>
  <c r="AC2753" i="1"/>
  <c r="AC2752" i="1"/>
  <c r="AC2751" i="1"/>
  <c r="AC2750" i="1"/>
  <c r="AC2749" i="1"/>
  <c r="AC2748" i="1"/>
  <c r="AC2747" i="1"/>
  <c r="AC2746" i="1"/>
  <c r="AC2745" i="1"/>
  <c r="AC2744" i="1"/>
  <c r="AC2743" i="1"/>
  <c r="AC2742" i="1"/>
  <c r="AC2741" i="1"/>
  <c r="AC2740" i="1"/>
  <c r="AC2739" i="1"/>
  <c r="AC2738" i="1"/>
  <c r="AC2737" i="1"/>
  <c r="AC2736" i="1"/>
  <c r="AC2735" i="1"/>
  <c r="AC2734" i="1"/>
  <c r="AC2733" i="1"/>
  <c r="AC2732" i="1"/>
  <c r="AC2731" i="1"/>
  <c r="AC2730" i="1"/>
  <c r="AC2729" i="1"/>
  <c r="AC2728" i="1"/>
  <c r="AC2727" i="1"/>
  <c r="AC2726" i="1"/>
  <c r="AC2725" i="1"/>
  <c r="AC2724" i="1"/>
  <c r="AC2723" i="1"/>
  <c r="AC2722" i="1"/>
  <c r="AC2721" i="1"/>
  <c r="AC2720" i="1"/>
  <c r="AC2719" i="1"/>
  <c r="AC2718" i="1"/>
  <c r="AC2717" i="1"/>
  <c r="AC2716" i="1"/>
  <c r="AC2715" i="1"/>
  <c r="AC2714" i="1"/>
  <c r="AC2713" i="1"/>
  <c r="AC2712" i="1"/>
  <c r="AC2711" i="1"/>
  <c r="AC2710" i="1"/>
  <c r="AC2709" i="1"/>
  <c r="AC2708" i="1"/>
  <c r="AC2707" i="1"/>
  <c r="AC2706" i="1"/>
  <c r="AC2705" i="1"/>
  <c r="AC2704" i="1"/>
  <c r="AC2703" i="1"/>
  <c r="AC2702" i="1"/>
  <c r="AC2701" i="1"/>
  <c r="AC2700" i="1"/>
  <c r="AC2699" i="1"/>
  <c r="AC2698" i="1"/>
  <c r="AC2697" i="1"/>
  <c r="AC2696" i="1"/>
  <c r="AC2695" i="1"/>
  <c r="AC2694" i="1"/>
  <c r="AC2693" i="1"/>
  <c r="AC2692" i="1"/>
  <c r="AC2691" i="1"/>
  <c r="AC2690" i="1"/>
  <c r="AC2689" i="1"/>
  <c r="AC2688" i="1"/>
  <c r="AC2687" i="1"/>
  <c r="AC2686" i="1"/>
  <c r="AC2685" i="1"/>
  <c r="AC2684" i="1"/>
  <c r="AC2683" i="1"/>
  <c r="AC2682" i="1"/>
  <c r="AC2681" i="1"/>
  <c r="AC2680" i="1"/>
  <c r="AC2679" i="1"/>
  <c r="AC2678" i="1"/>
  <c r="AC2677" i="1"/>
  <c r="AC2676" i="1"/>
  <c r="AC2675" i="1"/>
  <c r="AC2674" i="1"/>
  <c r="AC2673" i="1"/>
  <c r="AC2672" i="1"/>
  <c r="AC2671" i="1"/>
  <c r="AC2670" i="1"/>
  <c r="AC2669" i="1"/>
  <c r="AC2668" i="1"/>
  <c r="AC2667" i="1"/>
  <c r="AC2666" i="1"/>
  <c r="AC2665" i="1"/>
  <c r="AC2664" i="1"/>
  <c r="AC2663" i="1"/>
  <c r="AC2662" i="1"/>
  <c r="AC2661" i="1"/>
  <c r="AC2660" i="1"/>
  <c r="AC2659" i="1"/>
  <c r="AC2658" i="1"/>
  <c r="AC2657" i="1"/>
  <c r="AC2656" i="1"/>
  <c r="AC2655" i="1"/>
  <c r="AC2654" i="1"/>
  <c r="AC2653" i="1"/>
  <c r="AC2652" i="1"/>
  <c r="AC2651" i="1"/>
  <c r="AC2650" i="1"/>
  <c r="AC2649" i="1"/>
  <c r="AC2648" i="1"/>
  <c r="AC2647" i="1"/>
  <c r="AC2646" i="1"/>
  <c r="AC2645" i="1"/>
  <c r="AC2644" i="1"/>
  <c r="AC2643" i="1"/>
  <c r="AC2642" i="1"/>
  <c r="AC2641" i="1"/>
  <c r="AC2640" i="1"/>
  <c r="AC2639" i="1"/>
  <c r="AC2638" i="1"/>
  <c r="AC2637" i="1"/>
  <c r="AC2636" i="1"/>
  <c r="AC2635" i="1"/>
  <c r="AC2634" i="1"/>
  <c r="AC2633" i="1"/>
  <c r="AC2632" i="1"/>
  <c r="AC2631" i="1"/>
  <c r="AC2630" i="1"/>
  <c r="AC2629" i="1"/>
  <c r="AC2628" i="1"/>
  <c r="AC2627" i="1"/>
  <c r="AC2626" i="1"/>
  <c r="AC2625" i="1"/>
  <c r="AC2624" i="1"/>
  <c r="AC2623" i="1"/>
  <c r="AC2622" i="1"/>
  <c r="AC2621" i="1"/>
  <c r="AC2620" i="1"/>
  <c r="AC2619" i="1"/>
  <c r="AC2618" i="1"/>
  <c r="AC2617" i="1"/>
  <c r="AC2616" i="1"/>
  <c r="AC2615" i="1"/>
  <c r="AC2614" i="1"/>
  <c r="AC2613" i="1"/>
  <c r="AC2612" i="1"/>
  <c r="AC2611" i="1"/>
  <c r="AC2610" i="1"/>
  <c r="AC2609" i="1"/>
  <c r="AC2608" i="1"/>
  <c r="AC2607" i="1"/>
  <c r="AC2606" i="1"/>
  <c r="AC2605" i="1"/>
  <c r="AC2604" i="1"/>
  <c r="AC2603" i="1"/>
  <c r="AC2602" i="1"/>
  <c r="AC2601" i="1"/>
  <c r="AC2600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4" i="1"/>
  <c r="AC2573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2505" i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K1335" i="1"/>
  <c r="AC1334" i="1"/>
  <c r="K1334" i="1"/>
  <c r="AC1333" i="1"/>
  <c r="K1333" i="1"/>
  <c r="AC1332" i="1"/>
  <c r="K1332" i="1"/>
  <c r="AC1331" i="1"/>
  <c r="K1331" i="1"/>
  <c r="AC1330" i="1"/>
  <c r="K1330" i="1"/>
  <c r="AC1329" i="1"/>
  <c r="K1329" i="1"/>
  <c r="AC1328" i="1"/>
  <c r="K1328" i="1"/>
  <c r="AC1327" i="1"/>
  <c r="K1327" i="1"/>
  <c r="AC1326" i="1"/>
  <c r="K1326" i="1"/>
  <c r="AC1325" i="1"/>
  <c r="K1325" i="1"/>
  <c r="AC1324" i="1"/>
  <c r="K1324" i="1"/>
  <c r="AC1323" i="1"/>
  <c r="K1323" i="1"/>
  <c r="AC1322" i="1"/>
  <c r="K1322" i="1"/>
  <c r="AC1321" i="1"/>
  <c r="K1321" i="1"/>
  <c r="AC1320" i="1"/>
  <c r="K1320" i="1"/>
  <c r="AC1319" i="1"/>
  <c r="K1319" i="1"/>
  <c r="AC1318" i="1"/>
  <c r="K1318" i="1"/>
  <c r="AC1317" i="1"/>
  <c r="K1317" i="1"/>
  <c r="AC1316" i="1"/>
  <c r="K1316" i="1"/>
  <c r="AC1315" i="1"/>
  <c r="K1315" i="1"/>
  <c r="AC1314" i="1"/>
  <c r="K1314" i="1"/>
  <c r="AC1313" i="1"/>
  <c r="K1313" i="1"/>
  <c r="AC1312" i="1"/>
  <c r="K1312" i="1"/>
  <c r="AC1311" i="1"/>
  <c r="K1311" i="1"/>
  <c r="AC1310" i="1"/>
  <c r="K1310" i="1"/>
  <c r="AC1309" i="1"/>
  <c r="K1309" i="1"/>
  <c r="AC1308" i="1"/>
  <c r="K1308" i="1"/>
  <c r="AC1307" i="1"/>
  <c r="K1307" i="1"/>
  <c r="AC1306" i="1"/>
  <c r="K1306" i="1"/>
  <c r="AC1305" i="1"/>
  <c r="K1305" i="1"/>
  <c r="AC1304" i="1"/>
  <c r="K1304" i="1"/>
  <c r="AC1303" i="1"/>
  <c r="K1303" i="1"/>
  <c r="AC1302" i="1"/>
  <c r="K1302" i="1"/>
  <c r="AC1301" i="1"/>
  <c r="K1301" i="1"/>
  <c r="AC1300" i="1"/>
  <c r="K1300" i="1"/>
  <c r="AC1299" i="1"/>
  <c r="K1299" i="1"/>
  <c r="AC1298" i="1"/>
  <c r="K1298" i="1"/>
  <c r="AC1297" i="1"/>
  <c r="K1297" i="1"/>
  <c r="AC1296" i="1"/>
  <c r="K1296" i="1"/>
  <c r="AC1295" i="1"/>
  <c r="K1295" i="1"/>
  <c r="AC1294" i="1"/>
  <c r="K1294" i="1"/>
  <c r="AC1293" i="1"/>
  <c r="K1293" i="1"/>
  <c r="AC1292" i="1"/>
  <c r="K1292" i="1"/>
  <c r="AC1291" i="1"/>
  <c r="K1291" i="1"/>
  <c r="AC1290" i="1"/>
  <c r="K1290" i="1"/>
  <c r="AC1289" i="1"/>
  <c r="K1289" i="1"/>
  <c r="AC1288" i="1"/>
  <c r="K1288" i="1"/>
  <c r="AC1287" i="1"/>
  <c r="K1287" i="1"/>
  <c r="AC1286" i="1"/>
  <c r="K1286" i="1"/>
  <c r="AC1285" i="1"/>
  <c r="K1285" i="1"/>
  <c r="AC1284" i="1"/>
  <c r="K1284" i="1"/>
  <c r="AC1283" i="1"/>
  <c r="K1283" i="1"/>
  <c r="AC1282" i="1"/>
  <c r="K1282" i="1"/>
  <c r="AC1281" i="1"/>
  <c r="K1281" i="1"/>
  <c r="AC1280" i="1"/>
  <c r="K1280" i="1"/>
  <c r="AC1279" i="1"/>
  <c r="K1279" i="1"/>
  <c r="AC1278" i="1"/>
  <c r="K1278" i="1"/>
  <c r="AC1277" i="1"/>
  <c r="K1277" i="1"/>
  <c r="AC1276" i="1"/>
  <c r="K1276" i="1"/>
  <c r="AC1275" i="1"/>
  <c r="K1275" i="1"/>
  <c r="AC1274" i="1"/>
  <c r="K1274" i="1"/>
  <c r="AC1273" i="1"/>
  <c r="K1273" i="1"/>
  <c r="AC1272" i="1"/>
  <c r="K1272" i="1"/>
  <c r="AC1271" i="1"/>
  <c r="K1271" i="1"/>
  <c r="AC1270" i="1"/>
  <c r="K1270" i="1"/>
  <c r="AC1269" i="1"/>
  <c r="K1269" i="1"/>
  <c r="AC1268" i="1"/>
  <c r="K1268" i="1"/>
  <c r="AC1267" i="1"/>
  <c r="K1267" i="1"/>
  <c r="AC1266" i="1"/>
  <c r="K1266" i="1"/>
  <c r="AC1265" i="1"/>
  <c r="K1265" i="1"/>
  <c r="AC1264" i="1"/>
  <c r="K1264" i="1"/>
  <c r="AC1263" i="1"/>
  <c r="K1263" i="1"/>
  <c r="AC1262" i="1"/>
  <c r="K1262" i="1"/>
  <c r="AC1261" i="1"/>
  <c r="K1261" i="1"/>
  <c r="AC1260" i="1"/>
  <c r="K1260" i="1"/>
  <c r="AC1259" i="1"/>
  <c r="K1259" i="1"/>
  <c r="AC1258" i="1"/>
  <c r="K1258" i="1"/>
  <c r="AC1257" i="1"/>
  <c r="K1257" i="1"/>
  <c r="AC1256" i="1"/>
  <c r="K1256" i="1"/>
  <c r="AC1255" i="1"/>
  <c r="K1255" i="1"/>
  <c r="AC1254" i="1"/>
  <c r="K1254" i="1"/>
  <c r="AC1253" i="1"/>
  <c r="K1253" i="1"/>
  <c r="AC1252" i="1"/>
  <c r="K1252" i="1"/>
  <c r="AC1251" i="1"/>
  <c r="K1251" i="1"/>
  <c r="AC1250" i="1"/>
  <c r="K1250" i="1"/>
  <c r="AC1249" i="1"/>
  <c r="K1249" i="1"/>
  <c r="AC1248" i="1"/>
  <c r="K1248" i="1"/>
  <c r="AC1247" i="1"/>
  <c r="K1247" i="1"/>
  <c r="AC1246" i="1"/>
  <c r="K1246" i="1"/>
  <c r="AC1245" i="1"/>
  <c r="K1245" i="1"/>
  <c r="AC1244" i="1"/>
  <c r="K1244" i="1"/>
  <c r="AC1243" i="1"/>
  <c r="K1243" i="1"/>
  <c r="AC1242" i="1"/>
  <c r="K1242" i="1"/>
  <c r="AC1241" i="1"/>
  <c r="K1241" i="1"/>
  <c r="AC1240" i="1"/>
  <c r="K1240" i="1"/>
  <c r="AC1239" i="1"/>
  <c r="K1239" i="1"/>
  <c r="AC1238" i="1"/>
  <c r="K1238" i="1"/>
  <c r="AC1237" i="1"/>
  <c r="K1237" i="1"/>
  <c r="AC1236" i="1"/>
  <c r="K1236" i="1"/>
  <c r="AC1235" i="1"/>
  <c r="K1235" i="1"/>
  <c r="AC1234" i="1"/>
  <c r="K1234" i="1"/>
  <c r="AC1233" i="1"/>
  <c r="K1233" i="1"/>
  <c r="AC1232" i="1"/>
  <c r="K1232" i="1"/>
  <c r="AC1231" i="1"/>
  <c r="K1231" i="1"/>
  <c r="AC1230" i="1"/>
  <c r="K1230" i="1"/>
  <c r="AC1229" i="1"/>
  <c r="K1229" i="1"/>
  <c r="AC1228" i="1"/>
  <c r="K1228" i="1"/>
  <c r="AC1227" i="1"/>
  <c r="K1227" i="1"/>
  <c r="AC1226" i="1"/>
  <c r="K1226" i="1"/>
  <c r="AC1225" i="1"/>
  <c r="K1225" i="1"/>
  <c r="AC1224" i="1"/>
  <c r="K1224" i="1"/>
  <c r="AC1223" i="1"/>
  <c r="K1223" i="1"/>
  <c r="AC1222" i="1"/>
  <c r="K1222" i="1"/>
  <c r="AC1221" i="1"/>
  <c r="K1221" i="1"/>
  <c r="AC1220" i="1"/>
  <c r="K1220" i="1"/>
  <c r="AC1219" i="1"/>
  <c r="K1219" i="1"/>
  <c r="AC1218" i="1"/>
  <c r="K1218" i="1"/>
  <c r="AC1217" i="1"/>
  <c r="K1217" i="1"/>
  <c r="AC1216" i="1"/>
  <c r="K1216" i="1"/>
  <c r="AC1215" i="1"/>
  <c r="K1215" i="1"/>
  <c r="AC1214" i="1"/>
  <c r="K1214" i="1"/>
  <c r="AC1213" i="1"/>
  <c r="K1213" i="1"/>
  <c r="AC1212" i="1"/>
  <c r="K1212" i="1"/>
  <c r="AC1211" i="1"/>
  <c r="K1211" i="1"/>
  <c r="AC1210" i="1"/>
  <c r="K1210" i="1"/>
  <c r="AC1209" i="1"/>
  <c r="K1209" i="1"/>
  <c r="AC1208" i="1"/>
  <c r="K1208" i="1"/>
  <c r="AC1207" i="1"/>
  <c r="K1207" i="1"/>
  <c r="AC1206" i="1"/>
  <c r="K1206" i="1"/>
  <c r="AC1205" i="1"/>
  <c r="K1205" i="1"/>
  <c r="AC1204" i="1"/>
  <c r="K1204" i="1"/>
  <c r="AC1203" i="1"/>
  <c r="K1203" i="1"/>
  <c r="AC1202" i="1"/>
  <c r="K1202" i="1"/>
  <c r="AC1201" i="1"/>
  <c r="K1201" i="1"/>
  <c r="AC1200" i="1"/>
  <c r="K1200" i="1"/>
  <c r="AC1199" i="1"/>
  <c r="K1199" i="1"/>
  <c r="AC1198" i="1"/>
  <c r="K1198" i="1"/>
  <c r="AC1197" i="1"/>
  <c r="K1197" i="1"/>
  <c r="AC1196" i="1"/>
  <c r="K1196" i="1"/>
  <c r="AC1195" i="1"/>
  <c r="K1195" i="1"/>
  <c r="AC1194" i="1"/>
  <c r="K1194" i="1"/>
  <c r="AC1193" i="1"/>
  <c r="K1193" i="1"/>
  <c r="AC1192" i="1"/>
  <c r="K1192" i="1"/>
  <c r="AC1191" i="1"/>
  <c r="K1191" i="1"/>
  <c r="AC1190" i="1"/>
  <c r="K1190" i="1"/>
  <c r="AC1189" i="1"/>
  <c r="K1189" i="1"/>
  <c r="AC1188" i="1"/>
  <c r="K1188" i="1"/>
  <c r="AC1187" i="1"/>
  <c r="K1187" i="1"/>
  <c r="AC1186" i="1"/>
  <c r="K1186" i="1"/>
  <c r="AC1185" i="1"/>
  <c r="K1185" i="1"/>
  <c r="AC1184" i="1"/>
  <c r="K1184" i="1"/>
  <c r="AC1183" i="1"/>
  <c r="K1183" i="1"/>
  <c r="AC1182" i="1"/>
  <c r="K1182" i="1"/>
  <c r="AC1181" i="1"/>
  <c r="K1181" i="1"/>
  <c r="AC1180" i="1"/>
  <c r="K1180" i="1"/>
  <c r="AC1179" i="1"/>
  <c r="K1179" i="1"/>
  <c r="AC1178" i="1"/>
  <c r="K1178" i="1"/>
  <c r="AC1177" i="1"/>
  <c r="K1177" i="1"/>
  <c r="AC1176" i="1"/>
  <c r="K1176" i="1"/>
  <c r="AC1175" i="1"/>
  <c r="K1175" i="1"/>
  <c r="AC1174" i="1"/>
  <c r="K1174" i="1"/>
  <c r="AC1173" i="1"/>
  <c r="K1173" i="1"/>
  <c r="AC1172" i="1"/>
  <c r="K1172" i="1"/>
  <c r="AC1171" i="1"/>
  <c r="K1171" i="1"/>
  <c r="AC1170" i="1"/>
  <c r="K1170" i="1"/>
  <c r="AC1169" i="1"/>
  <c r="K1169" i="1"/>
  <c r="AC1168" i="1"/>
  <c r="K1168" i="1"/>
  <c r="AC1167" i="1"/>
  <c r="K1167" i="1"/>
  <c r="AC1166" i="1"/>
  <c r="K1166" i="1"/>
  <c r="AC1165" i="1"/>
  <c r="K1165" i="1"/>
  <c r="AC1164" i="1"/>
  <c r="K1164" i="1"/>
  <c r="AC1163" i="1"/>
  <c r="K1163" i="1"/>
  <c r="AC1162" i="1"/>
  <c r="K1162" i="1"/>
  <c r="AC1161" i="1"/>
  <c r="K1161" i="1"/>
  <c r="AC1160" i="1"/>
  <c r="K1160" i="1"/>
  <c r="AC1159" i="1"/>
  <c r="K1159" i="1"/>
  <c r="AC1158" i="1"/>
  <c r="K1158" i="1"/>
  <c r="AC1157" i="1"/>
  <c r="K1157" i="1"/>
  <c r="AC1156" i="1"/>
  <c r="K1156" i="1"/>
  <c r="AC1155" i="1"/>
  <c r="K1155" i="1"/>
  <c r="AC1154" i="1"/>
  <c r="K1154" i="1"/>
  <c r="AC1153" i="1"/>
  <c r="K1153" i="1"/>
  <c r="AC1152" i="1"/>
  <c r="K1152" i="1"/>
  <c r="AC1151" i="1"/>
  <c r="K1151" i="1"/>
  <c r="AC1150" i="1"/>
  <c r="K1150" i="1"/>
  <c r="AC1149" i="1"/>
  <c r="K1149" i="1"/>
  <c r="AC1148" i="1"/>
  <c r="K1148" i="1"/>
  <c r="AC1147" i="1"/>
  <c r="K1147" i="1"/>
  <c r="AC1146" i="1"/>
  <c r="K1146" i="1"/>
  <c r="AC1145" i="1"/>
  <c r="K1145" i="1"/>
  <c r="AC1144" i="1"/>
  <c r="K1144" i="1"/>
  <c r="AC1143" i="1"/>
  <c r="K1143" i="1"/>
  <c r="AC1142" i="1"/>
  <c r="K1142" i="1"/>
  <c r="AC1141" i="1"/>
  <c r="K1141" i="1"/>
  <c r="AC1140" i="1"/>
  <c r="K1140" i="1"/>
  <c r="AC1139" i="1"/>
  <c r="K1139" i="1"/>
  <c r="AC1138" i="1"/>
  <c r="K1138" i="1"/>
  <c r="AC1137" i="1"/>
  <c r="K1137" i="1"/>
  <c r="AC1136" i="1"/>
  <c r="K1136" i="1"/>
  <c r="AC1135" i="1"/>
  <c r="K1135" i="1"/>
  <c r="AC1134" i="1"/>
  <c r="K1134" i="1"/>
  <c r="AC1133" i="1"/>
  <c r="K1133" i="1"/>
  <c r="AC1132" i="1"/>
  <c r="K1132" i="1"/>
  <c r="AC1131" i="1"/>
  <c r="K1131" i="1"/>
  <c r="AC1130" i="1"/>
  <c r="K1130" i="1"/>
  <c r="AC1129" i="1"/>
  <c r="K1129" i="1"/>
  <c r="AC1128" i="1"/>
  <c r="K1128" i="1"/>
  <c r="AC1127" i="1"/>
  <c r="K1127" i="1"/>
  <c r="AC1126" i="1"/>
  <c r="K1126" i="1"/>
  <c r="AC1125" i="1"/>
  <c r="K1125" i="1"/>
  <c r="AC1124" i="1"/>
  <c r="K1124" i="1"/>
  <c r="AC1123" i="1"/>
  <c r="K1123" i="1"/>
  <c r="AC1122" i="1"/>
  <c r="K1122" i="1"/>
  <c r="AC1121" i="1"/>
  <c r="K1121" i="1"/>
  <c r="AC1120" i="1"/>
  <c r="K1120" i="1"/>
  <c r="AC1119" i="1"/>
  <c r="K1119" i="1"/>
  <c r="AC1118" i="1"/>
  <c r="K1118" i="1"/>
  <c r="AC1117" i="1"/>
  <c r="K1117" i="1"/>
  <c r="AC1116" i="1"/>
  <c r="K1116" i="1"/>
  <c r="AC1115" i="1"/>
  <c r="K1115" i="1"/>
  <c r="AC1114" i="1"/>
  <c r="K1114" i="1"/>
  <c r="AC1113" i="1"/>
  <c r="K1113" i="1"/>
  <c r="AC1112" i="1"/>
  <c r="K1112" i="1"/>
  <c r="AC1111" i="1"/>
  <c r="K1111" i="1"/>
  <c r="AC1110" i="1"/>
  <c r="K1110" i="1"/>
  <c r="AC1109" i="1"/>
  <c r="K1109" i="1"/>
  <c r="AC1108" i="1"/>
  <c r="K1108" i="1"/>
  <c r="AC1107" i="1"/>
  <c r="K1107" i="1"/>
  <c r="AC1106" i="1"/>
  <c r="K1106" i="1"/>
  <c r="AC1105" i="1"/>
  <c r="K1105" i="1"/>
  <c r="AC1104" i="1"/>
  <c r="K1104" i="1"/>
  <c r="AC1103" i="1"/>
  <c r="K1103" i="1"/>
  <c r="AC1102" i="1"/>
  <c r="K1102" i="1"/>
  <c r="AC1101" i="1"/>
  <c r="K1101" i="1"/>
  <c r="AC1100" i="1"/>
  <c r="K1100" i="1"/>
  <c r="AC1099" i="1"/>
  <c r="K1099" i="1"/>
  <c r="AC1098" i="1"/>
  <c r="K1098" i="1"/>
  <c r="AC1097" i="1"/>
  <c r="K1097" i="1"/>
  <c r="AC1096" i="1"/>
  <c r="K1096" i="1"/>
  <c r="AC1095" i="1"/>
  <c r="K1095" i="1"/>
  <c r="AC1094" i="1"/>
  <c r="K1094" i="1"/>
  <c r="AC1093" i="1"/>
  <c r="K1093" i="1"/>
  <c r="AC1092" i="1"/>
  <c r="K1092" i="1"/>
  <c r="AC1091" i="1"/>
  <c r="K1091" i="1"/>
  <c r="AC1090" i="1"/>
  <c r="K1090" i="1"/>
  <c r="AC1089" i="1"/>
  <c r="K1089" i="1"/>
  <c r="AC1088" i="1"/>
  <c r="K1088" i="1"/>
  <c r="AC1087" i="1"/>
  <c r="K1087" i="1"/>
  <c r="AC1086" i="1"/>
  <c r="K1086" i="1"/>
  <c r="AC1085" i="1"/>
  <c r="K1085" i="1"/>
  <c r="AC1084" i="1"/>
  <c r="K1084" i="1"/>
  <c r="AC1083" i="1"/>
  <c r="K1083" i="1"/>
  <c r="AC1082" i="1"/>
  <c r="K1082" i="1"/>
  <c r="AC1081" i="1"/>
  <c r="K1081" i="1"/>
  <c r="AC1080" i="1"/>
  <c r="K1080" i="1"/>
  <c r="AC1079" i="1"/>
  <c r="K1079" i="1"/>
  <c r="AC1078" i="1"/>
  <c r="K1078" i="1"/>
  <c r="AC1077" i="1"/>
  <c r="K1077" i="1"/>
  <c r="AC1076" i="1"/>
  <c r="K1076" i="1"/>
  <c r="AC1075" i="1"/>
  <c r="K1075" i="1"/>
  <c r="AC1074" i="1"/>
  <c r="K1074" i="1"/>
  <c r="AC1073" i="1"/>
  <c r="K1073" i="1"/>
  <c r="AC1072" i="1"/>
  <c r="K1072" i="1"/>
  <c r="AC1071" i="1"/>
  <c r="K1071" i="1"/>
  <c r="AC1070" i="1"/>
  <c r="K1070" i="1"/>
  <c r="AC1069" i="1"/>
  <c r="K1069" i="1"/>
  <c r="AC1068" i="1"/>
  <c r="K1068" i="1"/>
  <c r="AC1067" i="1"/>
  <c r="K1067" i="1"/>
  <c r="AC1066" i="1"/>
  <c r="K1066" i="1"/>
  <c r="AC1065" i="1"/>
  <c r="K1065" i="1"/>
  <c r="AC1064" i="1"/>
  <c r="K1064" i="1"/>
  <c r="AC1063" i="1"/>
  <c r="K1063" i="1"/>
  <c r="AC1062" i="1"/>
  <c r="K1062" i="1"/>
  <c r="AC1061" i="1"/>
  <c r="K1061" i="1"/>
  <c r="AC1060" i="1"/>
  <c r="K1060" i="1"/>
  <c r="AC1059" i="1"/>
  <c r="K1059" i="1"/>
  <c r="AC1058" i="1"/>
  <c r="K1058" i="1"/>
  <c r="AC1057" i="1"/>
  <c r="K1057" i="1"/>
  <c r="AC1056" i="1"/>
  <c r="K1056" i="1"/>
  <c r="AC1055" i="1"/>
  <c r="K1055" i="1"/>
  <c r="AC1054" i="1"/>
  <c r="K1054" i="1"/>
  <c r="AC1053" i="1"/>
  <c r="K1053" i="1"/>
  <c r="AC1052" i="1"/>
  <c r="K1052" i="1"/>
  <c r="AC1051" i="1"/>
  <c r="K1051" i="1"/>
  <c r="AC1050" i="1"/>
  <c r="K1050" i="1"/>
  <c r="AC1049" i="1"/>
  <c r="K1049" i="1"/>
  <c r="AC1048" i="1"/>
  <c r="K1048" i="1"/>
  <c r="AC1047" i="1"/>
  <c r="K1047" i="1"/>
  <c r="AC1046" i="1"/>
  <c r="K1046" i="1"/>
  <c r="AC1045" i="1"/>
  <c r="K1045" i="1"/>
  <c r="AC1044" i="1"/>
  <c r="K1044" i="1"/>
  <c r="AC1043" i="1"/>
  <c r="K1043" i="1"/>
  <c r="AC1042" i="1"/>
  <c r="K1042" i="1"/>
  <c r="AC1041" i="1"/>
  <c r="K1041" i="1"/>
  <c r="AC1040" i="1"/>
  <c r="K1040" i="1"/>
  <c r="AC1039" i="1"/>
  <c r="K1039" i="1"/>
  <c r="AC1038" i="1"/>
  <c r="K1038" i="1"/>
  <c r="AC1037" i="1"/>
  <c r="K1037" i="1"/>
  <c r="AC1036" i="1"/>
  <c r="K1036" i="1"/>
  <c r="AC1035" i="1"/>
  <c r="K1035" i="1"/>
  <c r="AC1034" i="1"/>
  <c r="K1034" i="1"/>
  <c r="AC1033" i="1"/>
  <c r="K1033" i="1"/>
  <c r="AC1032" i="1"/>
  <c r="K1032" i="1"/>
  <c r="AC1031" i="1"/>
  <c r="K1031" i="1"/>
  <c r="AC1030" i="1"/>
  <c r="K1030" i="1"/>
  <c r="AC1029" i="1"/>
  <c r="K1029" i="1"/>
  <c r="AC1028" i="1"/>
  <c r="K1028" i="1"/>
  <c r="AC1027" i="1"/>
  <c r="K1027" i="1"/>
  <c r="AC1026" i="1"/>
  <c r="K1026" i="1"/>
  <c r="AC1025" i="1"/>
  <c r="K1025" i="1"/>
  <c r="AC1024" i="1"/>
  <c r="K1024" i="1"/>
  <c r="AC1023" i="1"/>
  <c r="K1023" i="1"/>
  <c r="AC1022" i="1"/>
  <c r="K1022" i="1"/>
  <c r="AC1021" i="1"/>
  <c r="K1021" i="1"/>
  <c r="AC1020" i="1"/>
  <c r="K1020" i="1"/>
  <c r="AC1019" i="1"/>
  <c r="K1019" i="1"/>
  <c r="AC1018" i="1"/>
  <c r="K1018" i="1"/>
  <c r="AC1017" i="1"/>
  <c r="K1017" i="1"/>
  <c r="AC1016" i="1"/>
  <c r="K1016" i="1"/>
  <c r="AC1015" i="1"/>
  <c r="K1015" i="1"/>
  <c r="AC1014" i="1"/>
  <c r="K1014" i="1"/>
  <c r="AC1013" i="1"/>
  <c r="K1013" i="1"/>
  <c r="AC1012" i="1"/>
  <c r="K1012" i="1"/>
  <c r="AC1011" i="1"/>
  <c r="K1011" i="1"/>
  <c r="AC1010" i="1"/>
  <c r="K1010" i="1"/>
  <c r="AC1009" i="1"/>
  <c r="K1009" i="1"/>
  <c r="AC1008" i="1"/>
  <c r="K1008" i="1"/>
  <c r="AC1007" i="1"/>
  <c r="K1007" i="1"/>
  <c r="AC1006" i="1"/>
  <c r="K1006" i="1"/>
  <c r="AC1005" i="1"/>
  <c r="K1005" i="1"/>
  <c r="AC1004" i="1"/>
  <c r="K1004" i="1"/>
  <c r="AC1003" i="1"/>
  <c r="K1003" i="1"/>
  <c r="AC1002" i="1"/>
  <c r="K1002" i="1"/>
  <c r="AC1001" i="1"/>
  <c r="K1001" i="1"/>
  <c r="AC1000" i="1"/>
  <c r="K1000" i="1"/>
  <c r="AC999" i="1"/>
  <c r="K999" i="1"/>
  <c r="AC998" i="1"/>
  <c r="K998" i="1"/>
  <c r="AC997" i="1"/>
  <c r="K997" i="1"/>
  <c r="AC996" i="1"/>
  <c r="K996" i="1"/>
  <c r="AC995" i="1"/>
  <c r="K995" i="1"/>
  <c r="AC994" i="1"/>
  <c r="K994" i="1"/>
  <c r="AC993" i="1"/>
  <c r="K993" i="1"/>
  <c r="AC992" i="1"/>
  <c r="K992" i="1"/>
  <c r="AC991" i="1"/>
  <c r="K991" i="1"/>
  <c r="AC990" i="1"/>
  <c r="K990" i="1"/>
  <c r="AC989" i="1"/>
  <c r="K989" i="1"/>
  <c r="AC988" i="1"/>
  <c r="K988" i="1"/>
  <c r="AC987" i="1"/>
  <c r="K987" i="1"/>
  <c r="AC986" i="1"/>
  <c r="K986" i="1"/>
  <c r="AC985" i="1"/>
  <c r="K985" i="1"/>
  <c r="AC984" i="1"/>
  <c r="K984" i="1"/>
  <c r="AC983" i="1"/>
  <c r="K983" i="1"/>
  <c r="AC982" i="1"/>
  <c r="K982" i="1"/>
  <c r="AC981" i="1"/>
  <c r="K981" i="1"/>
  <c r="AC980" i="1"/>
  <c r="K980" i="1"/>
  <c r="AC979" i="1"/>
  <c r="K979" i="1"/>
  <c r="AC978" i="1"/>
  <c r="K978" i="1"/>
  <c r="AC977" i="1"/>
  <c r="K977" i="1"/>
  <c r="AC976" i="1"/>
  <c r="K976" i="1"/>
  <c r="AC975" i="1"/>
  <c r="K975" i="1"/>
  <c r="AC974" i="1"/>
  <c r="K974" i="1"/>
  <c r="AC973" i="1"/>
  <c r="K973" i="1"/>
  <c r="AC972" i="1"/>
  <c r="K972" i="1"/>
  <c r="AC971" i="1"/>
  <c r="K971" i="1"/>
  <c r="AC970" i="1"/>
  <c r="K970" i="1"/>
  <c r="AC969" i="1"/>
  <c r="K969" i="1"/>
  <c r="AC968" i="1"/>
  <c r="K968" i="1"/>
  <c r="AC967" i="1"/>
  <c r="K967" i="1"/>
  <c r="AC966" i="1"/>
  <c r="K966" i="1"/>
  <c r="AC965" i="1"/>
  <c r="K965" i="1"/>
  <c r="AC964" i="1"/>
  <c r="K964" i="1"/>
  <c r="AC963" i="1"/>
  <c r="K963" i="1"/>
  <c r="AC962" i="1"/>
  <c r="K962" i="1"/>
  <c r="AC961" i="1"/>
  <c r="K961" i="1"/>
  <c r="AC960" i="1"/>
  <c r="K960" i="1"/>
  <c r="AC959" i="1"/>
  <c r="K959" i="1"/>
  <c r="AC958" i="1"/>
  <c r="K958" i="1"/>
  <c r="AC957" i="1"/>
  <c r="K957" i="1"/>
  <c r="AC956" i="1"/>
  <c r="K956" i="1"/>
  <c r="AC955" i="1"/>
  <c r="K955" i="1"/>
  <c r="AC954" i="1"/>
  <c r="K954" i="1"/>
  <c r="AC953" i="1"/>
  <c r="K953" i="1"/>
  <c r="AC952" i="1"/>
  <c r="K952" i="1"/>
  <c r="AC951" i="1"/>
  <c r="K951" i="1"/>
  <c r="AC950" i="1"/>
  <c r="K950" i="1"/>
  <c r="AC949" i="1"/>
  <c r="K949" i="1"/>
  <c r="AC948" i="1"/>
  <c r="K948" i="1"/>
  <c r="AC947" i="1"/>
  <c r="K947" i="1"/>
  <c r="AC946" i="1"/>
  <c r="K946" i="1"/>
  <c r="AC945" i="1"/>
  <c r="K945" i="1"/>
  <c r="AC944" i="1"/>
  <c r="K944" i="1"/>
  <c r="AC943" i="1"/>
  <c r="K943" i="1"/>
  <c r="AC942" i="1"/>
  <c r="K942" i="1"/>
  <c r="AC941" i="1"/>
  <c r="K941" i="1"/>
  <c r="AC940" i="1"/>
  <c r="K940" i="1"/>
  <c r="AC939" i="1"/>
  <c r="K939" i="1"/>
  <c r="AC938" i="1"/>
  <c r="K938" i="1"/>
  <c r="AC937" i="1"/>
  <c r="K937" i="1"/>
  <c r="AC936" i="1"/>
  <c r="K936" i="1"/>
  <c r="AC935" i="1"/>
  <c r="K935" i="1"/>
  <c r="AC934" i="1"/>
  <c r="K934" i="1"/>
  <c r="AC933" i="1"/>
  <c r="K933" i="1"/>
  <c r="AC932" i="1"/>
  <c r="K932" i="1"/>
  <c r="AC931" i="1"/>
  <c r="K931" i="1"/>
  <c r="AC930" i="1"/>
  <c r="K930" i="1"/>
  <c r="AC929" i="1"/>
  <c r="K929" i="1"/>
  <c r="AC928" i="1"/>
  <c r="K928" i="1"/>
  <c r="AC927" i="1"/>
  <c r="K927" i="1"/>
  <c r="AC926" i="1"/>
  <c r="K926" i="1"/>
  <c r="AC925" i="1"/>
  <c r="K925" i="1"/>
  <c r="AC924" i="1"/>
  <c r="K924" i="1"/>
  <c r="AC923" i="1"/>
  <c r="K923" i="1"/>
  <c r="AC922" i="1"/>
  <c r="K922" i="1"/>
  <c r="AC921" i="1"/>
  <c r="K921" i="1"/>
  <c r="AC920" i="1"/>
  <c r="K920" i="1"/>
  <c r="AC919" i="1"/>
  <c r="K919" i="1"/>
  <c r="AC918" i="1"/>
  <c r="K918" i="1"/>
  <c r="AC917" i="1"/>
  <c r="K917" i="1"/>
  <c r="AC916" i="1"/>
  <c r="K916" i="1"/>
  <c r="AC915" i="1"/>
  <c r="K915" i="1"/>
  <c r="AC914" i="1"/>
  <c r="K914" i="1"/>
  <c r="AC913" i="1"/>
  <c r="K913" i="1"/>
  <c r="AC912" i="1"/>
  <c r="K912" i="1"/>
  <c r="AC911" i="1"/>
  <c r="K911" i="1"/>
  <c r="AC910" i="1"/>
  <c r="K910" i="1"/>
  <c r="AC909" i="1"/>
  <c r="K909" i="1"/>
  <c r="AC908" i="1"/>
  <c r="K908" i="1"/>
  <c r="AC907" i="1"/>
  <c r="K907" i="1"/>
  <c r="AC906" i="1"/>
  <c r="K906" i="1"/>
  <c r="AC905" i="1"/>
  <c r="K905" i="1"/>
  <c r="AC904" i="1"/>
  <c r="K904" i="1"/>
  <c r="AC903" i="1"/>
  <c r="K903" i="1"/>
  <c r="AC902" i="1"/>
  <c r="K902" i="1"/>
  <c r="AC901" i="1"/>
  <c r="K901" i="1"/>
  <c r="AC900" i="1"/>
  <c r="K900" i="1"/>
  <c r="AC899" i="1"/>
  <c r="K899" i="1"/>
  <c r="AC898" i="1"/>
  <c r="K898" i="1"/>
  <c r="AC897" i="1"/>
  <c r="K897" i="1"/>
  <c r="AC896" i="1"/>
  <c r="K896" i="1"/>
  <c r="AC895" i="1"/>
  <c r="K895" i="1"/>
  <c r="AC894" i="1"/>
  <c r="K894" i="1"/>
  <c r="AC893" i="1"/>
  <c r="K893" i="1"/>
  <c r="AC892" i="1"/>
  <c r="K892" i="1"/>
  <c r="AC891" i="1"/>
  <c r="K891" i="1"/>
  <c r="AC890" i="1"/>
  <c r="K890" i="1"/>
  <c r="AC889" i="1"/>
  <c r="K889" i="1"/>
  <c r="AC888" i="1"/>
  <c r="K888" i="1"/>
  <c r="AC887" i="1"/>
  <c r="K887" i="1"/>
  <c r="AC886" i="1"/>
  <c r="K886" i="1"/>
  <c r="AC885" i="1"/>
  <c r="K885" i="1"/>
  <c r="AC884" i="1"/>
  <c r="K884" i="1"/>
  <c r="AC883" i="1"/>
  <c r="K883" i="1"/>
  <c r="AC882" i="1"/>
  <c r="K882" i="1"/>
  <c r="AC881" i="1"/>
  <c r="K881" i="1"/>
  <c r="AC880" i="1"/>
  <c r="K880" i="1"/>
  <c r="AC879" i="1"/>
  <c r="K879" i="1"/>
  <c r="AC878" i="1"/>
  <c r="K878" i="1"/>
  <c r="AC877" i="1"/>
  <c r="K877" i="1"/>
  <c r="AC876" i="1"/>
  <c r="K876" i="1"/>
  <c r="AC875" i="1"/>
  <c r="K875" i="1"/>
  <c r="AC874" i="1"/>
  <c r="K874" i="1"/>
  <c r="AC873" i="1"/>
  <c r="K873" i="1"/>
  <c r="AC872" i="1"/>
  <c r="K872" i="1"/>
  <c r="AC871" i="1"/>
  <c r="K871" i="1"/>
  <c r="AC870" i="1"/>
  <c r="K870" i="1"/>
  <c r="AC869" i="1"/>
  <c r="K869" i="1"/>
  <c r="AC868" i="1"/>
  <c r="K868" i="1"/>
  <c r="AC867" i="1"/>
  <c r="K867" i="1"/>
  <c r="AC866" i="1"/>
  <c r="K866" i="1"/>
  <c r="AC865" i="1"/>
  <c r="K865" i="1"/>
  <c r="AC864" i="1"/>
  <c r="K864" i="1"/>
  <c r="AC863" i="1"/>
  <c r="K863" i="1"/>
  <c r="AC862" i="1"/>
  <c r="K862" i="1"/>
  <c r="AC861" i="1"/>
  <c r="K861" i="1"/>
  <c r="AC860" i="1"/>
  <c r="K860" i="1"/>
  <c r="AC859" i="1"/>
  <c r="K859" i="1"/>
  <c r="AC858" i="1"/>
  <c r="K858" i="1"/>
  <c r="AC857" i="1"/>
  <c r="K857" i="1"/>
  <c r="AC856" i="1"/>
  <c r="K856" i="1"/>
  <c r="AC855" i="1"/>
  <c r="K855" i="1"/>
  <c r="AC854" i="1"/>
  <c r="K854" i="1"/>
  <c r="AC853" i="1"/>
  <c r="K853" i="1"/>
  <c r="AC852" i="1"/>
  <c r="K852" i="1"/>
  <c r="AC851" i="1"/>
  <c r="K851" i="1"/>
  <c r="AC850" i="1"/>
  <c r="K850" i="1"/>
  <c r="AC849" i="1"/>
  <c r="K849" i="1"/>
  <c r="AC848" i="1"/>
  <c r="K848" i="1"/>
  <c r="AC847" i="1"/>
  <c r="K847" i="1"/>
  <c r="AC846" i="1"/>
  <c r="K846" i="1"/>
  <c r="AC845" i="1"/>
  <c r="K845" i="1"/>
  <c r="AC844" i="1"/>
  <c r="K844" i="1"/>
  <c r="AC843" i="1"/>
  <c r="K843" i="1"/>
  <c r="AC842" i="1"/>
  <c r="K842" i="1"/>
  <c r="AC841" i="1"/>
  <c r="K841" i="1"/>
  <c r="AC840" i="1"/>
  <c r="K840" i="1"/>
  <c r="AC839" i="1"/>
  <c r="K839" i="1"/>
  <c r="AC838" i="1"/>
  <c r="K838" i="1"/>
  <c r="AC837" i="1"/>
  <c r="K837" i="1"/>
  <c r="AC836" i="1"/>
  <c r="K836" i="1"/>
  <c r="AC835" i="1"/>
  <c r="K835" i="1"/>
  <c r="AC834" i="1"/>
  <c r="K834" i="1"/>
  <c r="AC833" i="1"/>
  <c r="K833" i="1"/>
  <c r="AC832" i="1"/>
  <c r="K832" i="1"/>
  <c r="AC831" i="1"/>
  <c r="K831" i="1"/>
  <c r="AC830" i="1"/>
  <c r="K830" i="1"/>
  <c r="AC829" i="1"/>
  <c r="K829" i="1"/>
  <c r="AC828" i="1"/>
  <c r="K828" i="1"/>
  <c r="AC827" i="1"/>
  <c r="K827" i="1"/>
  <c r="AC826" i="1"/>
  <c r="K826" i="1"/>
  <c r="AC825" i="1"/>
  <c r="K825" i="1"/>
  <c r="AC824" i="1"/>
  <c r="K824" i="1"/>
  <c r="AC823" i="1"/>
  <c r="K823" i="1"/>
  <c r="AC822" i="1"/>
  <c r="K822" i="1"/>
  <c r="AC821" i="1"/>
  <c r="K821" i="1"/>
  <c r="AC820" i="1"/>
  <c r="K820" i="1"/>
  <c r="AC819" i="1"/>
  <c r="K819" i="1"/>
  <c r="AC818" i="1"/>
  <c r="K818" i="1"/>
  <c r="AC817" i="1"/>
  <c r="K817" i="1"/>
  <c r="AC816" i="1"/>
  <c r="K816" i="1"/>
  <c r="AC815" i="1"/>
  <c r="K815" i="1"/>
  <c r="AC814" i="1"/>
  <c r="K814" i="1"/>
  <c r="AC813" i="1"/>
  <c r="K813" i="1"/>
  <c r="AC812" i="1"/>
  <c r="K812" i="1"/>
  <c r="AC811" i="1"/>
  <c r="K811" i="1"/>
  <c r="AC810" i="1"/>
  <c r="K810" i="1"/>
  <c r="AC809" i="1"/>
  <c r="K809" i="1"/>
  <c r="AC808" i="1"/>
  <c r="K808" i="1"/>
  <c r="AC807" i="1"/>
  <c r="K807" i="1"/>
  <c r="AC806" i="1"/>
  <c r="K806" i="1"/>
  <c r="AC805" i="1"/>
  <c r="K805" i="1"/>
  <c r="AC804" i="1"/>
  <c r="K804" i="1"/>
  <c r="AC803" i="1"/>
  <c r="K803" i="1"/>
  <c r="AC802" i="1"/>
  <c r="K802" i="1"/>
  <c r="AC801" i="1"/>
  <c r="K801" i="1"/>
  <c r="AC800" i="1"/>
  <c r="K800" i="1"/>
  <c r="AC799" i="1"/>
  <c r="K799" i="1"/>
  <c r="AC798" i="1"/>
  <c r="K798" i="1"/>
  <c r="AC797" i="1"/>
  <c r="K797" i="1"/>
  <c r="AC796" i="1"/>
  <c r="K796" i="1"/>
  <c r="AC795" i="1"/>
  <c r="K795" i="1"/>
  <c r="AC794" i="1"/>
  <c r="K794" i="1"/>
  <c r="AC793" i="1"/>
  <c r="K793" i="1"/>
  <c r="AC792" i="1"/>
  <c r="K792" i="1"/>
  <c r="AC791" i="1"/>
  <c r="K791" i="1"/>
  <c r="AC790" i="1"/>
  <c r="K790" i="1"/>
  <c r="AC789" i="1"/>
  <c r="K789" i="1"/>
  <c r="AC788" i="1"/>
  <c r="K788" i="1"/>
  <c r="AC787" i="1"/>
  <c r="K787" i="1"/>
  <c r="AC786" i="1"/>
  <c r="K786" i="1"/>
  <c r="AC785" i="1"/>
  <c r="K785" i="1"/>
  <c r="AC784" i="1"/>
  <c r="K784" i="1"/>
  <c r="AC783" i="1"/>
  <c r="K783" i="1"/>
  <c r="AC782" i="1"/>
  <c r="K782" i="1"/>
  <c r="AC781" i="1"/>
  <c r="K781" i="1"/>
  <c r="AC780" i="1"/>
  <c r="K780" i="1"/>
  <c r="AC779" i="1"/>
  <c r="K779" i="1"/>
  <c r="AC778" i="1"/>
  <c r="K778" i="1"/>
  <c r="AC777" i="1"/>
  <c r="K777" i="1"/>
  <c r="AC776" i="1"/>
  <c r="K776" i="1"/>
  <c r="AC775" i="1"/>
  <c r="K775" i="1"/>
  <c r="AC774" i="1"/>
  <c r="K774" i="1"/>
  <c r="AC773" i="1"/>
  <c r="K773" i="1"/>
  <c r="AC772" i="1"/>
  <c r="K772" i="1"/>
  <c r="AC771" i="1"/>
  <c r="K771" i="1"/>
  <c r="AC770" i="1"/>
  <c r="K770" i="1"/>
  <c r="AC769" i="1"/>
  <c r="K769" i="1"/>
  <c r="AC768" i="1"/>
  <c r="K768" i="1"/>
  <c r="AC767" i="1"/>
  <c r="K767" i="1"/>
  <c r="AC766" i="1"/>
  <c r="K766" i="1"/>
  <c r="AC765" i="1"/>
  <c r="K765" i="1"/>
  <c r="AC764" i="1"/>
  <c r="K764" i="1"/>
  <c r="AC763" i="1"/>
  <c r="K763" i="1"/>
  <c r="AC762" i="1"/>
  <c r="K762" i="1"/>
  <c r="AC761" i="1"/>
  <c r="K761" i="1"/>
  <c r="AC760" i="1"/>
  <c r="K760" i="1"/>
  <c r="AC759" i="1"/>
  <c r="K759" i="1"/>
  <c r="AC758" i="1"/>
  <c r="K758" i="1"/>
  <c r="AC757" i="1"/>
  <c r="K757" i="1"/>
  <c r="AC756" i="1"/>
  <c r="K756" i="1"/>
  <c r="AC755" i="1"/>
  <c r="K755" i="1"/>
  <c r="AC754" i="1"/>
  <c r="K754" i="1"/>
  <c r="AC753" i="1"/>
  <c r="K753" i="1"/>
  <c r="AC752" i="1"/>
  <c r="K752" i="1"/>
  <c r="AC751" i="1"/>
  <c r="K751" i="1"/>
  <c r="AC750" i="1"/>
  <c r="K750" i="1"/>
  <c r="AC749" i="1"/>
  <c r="K749" i="1"/>
  <c r="AC748" i="1"/>
  <c r="K748" i="1"/>
  <c r="AC747" i="1"/>
  <c r="K747" i="1"/>
  <c r="AC746" i="1"/>
  <c r="K746" i="1"/>
  <c r="AC745" i="1"/>
  <c r="K745" i="1"/>
  <c r="AC744" i="1"/>
  <c r="K744" i="1"/>
  <c r="AC743" i="1"/>
  <c r="K743" i="1"/>
  <c r="AC742" i="1"/>
  <c r="K742" i="1"/>
  <c r="AC741" i="1"/>
  <c r="K741" i="1"/>
  <c r="AC740" i="1"/>
  <c r="K740" i="1"/>
  <c r="AC739" i="1"/>
  <c r="K739" i="1"/>
  <c r="AC738" i="1"/>
  <c r="K738" i="1"/>
  <c r="AC737" i="1"/>
  <c r="K737" i="1"/>
  <c r="AC736" i="1"/>
  <c r="K736" i="1"/>
  <c r="AC735" i="1"/>
  <c r="K735" i="1"/>
  <c r="AC734" i="1"/>
  <c r="K734" i="1"/>
  <c r="AC733" i="1"/>
  <c r="K733" i="1"/>
  <c r="AC732" i="1"/>
  <c r="K732" i="1"/>
  <c r="AC731" i="1"/>
  <c r="K731" i="1"/>
  <c r="AC730" i="1"/>
  <c r="K730" i="1"/>
  <c r="AC729" i="1"/>
  <c r="K729" i="1"/>
  <c r="AC728" i="1"/>
  <c r="K728" i="1"/>
  <c r="AC727" i="1"/>
  <c r="K727" i="1"/>
  <c r="AC726" i="1"/>
  <c r="K726" i="1"/>
  <c r="AC725" i="1"/>
  <c r="K725" i="1"/>
  <c r="AC724" i="1"/>
  <c r="K724" i="1"/>
  <c r="AC723" i="1"/>
  <c r="K723" i="1"/>
  <c r="AC722" i="1"/>
  <c r="K722" i="1"/>
  <c r="AC721" i="1"/>
  <c r="K721" i="1"/>
  <c r="AC720" i="1"/>
  <c r="K720" i="1"/>
  <c r="AC719" i="1"/>
  <c r="K719" i="1"/>
  <c r="AC718" i="1"/>
  <c r="K718" i="1"/>
  <c r="AC717" i="1"/>
  <c r="K717" i="1"/>
  <c r="AC716" i="1"/>
  <c r="K716" i="1"/>
  <c r="AC715" i="1"/>
  <c r="K715" i="1"/>
  <c r="AC714" i="1"/>
  <c r="K714" i="1"/>
  <c r="AC713" i="1"/>
  <c r="K713" i="1"/>
  <c r="AC712" i="1"/>
  <c r="K712" i="1"/>
  <c r="AC711" i="1"/>
  <c r="K711" i="1"/>
  <c r="AC710" i="1"/>
  <c r="K710" i="1"/>
  <c r="AC709" i="1"/>
  <c r="K709" i="1"/>
  <c r="AC708" i="1"/>
  <c r="K708" i="1"/>
  <c r="AC707" i="1"/>
  <c r="K707" i="1"/>
  <c r="AC706" i="1"/>
  <c r="K706" i="1"/>
  <c r="AC705" i="1"/>
  <c r="K705" i="1"/>
  <c r="AC704" i="1"/>
  <c r="K704" i="1"/>
  <c r="AC703" i="1"/>
  <c r="K703" i="1"/>
  <c r="AC702" i="1"/>
  <c r="K702" i="1"/>
  <c r="AC701" i="1"/>
  <c r="K701" i="1"/>
  <c r="AC700" i="1"/>
  <c r="K700" i="1"/>
  <c r="AC699" i="1"/>
  <c r="K699" i="1"/>
  <c r="AC698" i="1"/>
  <c r="K698" i="1"/>
  <c r="AC697" i="1"/>
  <c r="K697" i="1"/>
  <c r="AC696" i="1"/>
  <c r="K696" i="1"/>
  <c r="AC695" i="1"/>
  <c r="K695" i="1"/>
  <c r="AC694" i="1"/>
  <c r="K694" i="1"/>
  <c r="AC693" i="1"/>
  <c r="K693" i="1"/>
  <c r="AC692" i="1"/>
  <c r="K692" i="1"/>
  <c r="AC691" i="1"/>
  <c r="K691" i="1"/>
  <c r="AC690" i="1"/>
  <c r="K690" i="1"/>
  <c r="AC689" i="1"/>
  <c r="K689" i="1"/>
  <c r="AC688" i="1"/>
  <c r="K688" i="1"/>
  <c r="AC687" i="1"/>
  <c r="K687" i="1"/>
  <c r="AC686" i="1"/>
  <c r="K686" i="1"/>
  <c r="AC685" i="1"/>
  <c r="K685" i="1"/>
  <c r="AC684" i="1"/>
  <c r="K684" i="1"/>
  <c r="AC683" i="1"/>
  <c r="K683" i="1"/>
  <c r="AC682" i="1"/>
  <c r="K682" i="1"/>
  <c r="AC681" i="1"/>
  <c r="K681" i="1"/>
  <c r="AC680" i="1"/>
  <c r="K680" i="1"/>
  <c r="AC679" i="1"/>
  <c r="K679" i="1"/>
  <c r="AC678" i="1"/>
  <c r="K678" i="1"/>
  <c r="AC677" i="1"/>
  <c r="K677" i="1"/>
  <c r="AC676" i="1"/>
  <c r="K676" i="1"/>
  <c r="AC675" i="1"/>
  <c r="K675" i="1"/>
  <c r="AC674" i="1"/>
  <c r="K674" i="1"/>
  <c r="AC673" i="1"/>
  <c r="K673" i="1"/>
  <c r="AC672" i="1"/>
  <c r="K672" i="1"/>
  <c r="AC671" i="1"/>
  <c r="K671" i="1"/>
  <c r="AC670" i="1"/>
  <c r="K670" i="1"/>
  <c r="AC669" i="1"/>
  <c r="K669" i="1"/>
  <c r="AC668" i="1"/>
  <c r="K668" i="1"/>
  <c r="AC667" i="1"/>
  <c r="K667" i="1"/>
  <c r="AC666" i="1"/>
  <c r="K666" i="1"/>
  <c r="AC665" i="1"/>
  <c r="K665" i="1"/>
  <c r="AC664" i="1"/>
  <c r="K664" i="1"/>
  <c r="AC663" i="1"/>
  <c r="K663" i="1"/>
  <c r="AC662" i="1"/>
  <c r="K662" i="1"/>
  <c r="AC661" i="1"/>
  <c r="K661" i="1"/>
  <c r="AC660" i="1"/>
  <c r="K660" i="1"/>
  <c r="AC659" i="1"/>
  <c r="K659" i="1"/>
  <c r="AC658" i="1"/>
  <c r="Y658" i="1"/>
  <c r="K658" i="1"/>
  <c r="AC657" i="1"/>
  <c r="Y657" i="1"/>
  <c r="K657" i="1"/>
  <c r="AC656" i="1"/>
  <c r="Y656" i="1"/>
  <c r="K656" i="1"/>
  <c r="AC655" i="1"/>
  <c r="Y655" i="1"/>
  <c r="K655" i="1"/>
  <c r="AC654" i="1"/>
  <c r="Y654" i="1"/>
  <c r="K654" i="1"/>
  <c r="AC653" i="1"/>
  <c r="Y653" i="1"/>
  <c r="K653" i="1"/>
  <c r="AC652" i="1"/>
  <c r="Y652" i="1"/>
  <c r="K652" i="1"/>
  <c r="AC651" i="1"/>
  <c r="Y651" i="1"/>
  <c r="K651" i="1"/>
  <c r="AC650" i="1"/>
  <c r="Y650" i="1"/>
  <c r="K650" i="1"/>
  <c r="AC649" i="1"/>
  <c r="Y649" i="1"/>
  <c r="K649" i="1"/>
  <c r="AC648" i="1"/>
  <c r="Y648" i="1"/>
  <c r="K648" i="1"/>
  <c r="AC647" i="1"/>
  <c r="Y647" i="1"/>
  <c r="K647" i="1"/>
  <c r="AC646" i="1"/>
  <c r="Y646" i="1"/>
  <c r="K646" i="1"/>
  <c r="AC645" i="1"/>
  <c r="Y645" i="1"/>
  <c r="K645" i="1"/>
  <c r="AC644" i="1"/>
  <c r="Y644" i="1"/>
  <c r="K644" i="1"/>
  <c r="AC643" i="1"/>
  <c r="Y643" i="1"/>
  <c r="K643" i="1"/>
  <c r="AC642" i="1"/>
  <c r="Y642" i="1"/>
  <c r="K642" i="1"/>
  <c r="AC641" i="1"/>
  <c r="Y641" i="1"/>
  <c r="K641" i="1"/>
  <c r="AC640" i="1"/>
  <c r="Y640" i="1"/>
  <c r="K640" i="1"/>
  <c r="AC639" i="1"/>
  <c r="Y639" i="1"/>
  <c r="K639" i="1"/>
  <c r="AC638" i="1"/>
  <c r="Y638" i="1"/>
  <c r="K638" i="1"/>
  <c r="AC637" i="1"/>
  <c r="Y637" i="1"/>
  <c r="K637" i="1"/>
  <c r="AC636" i="1"/>
  <c r="Y636" i="1"/>
  <c r="K636" i="1"/>
  <c r="AC635" i="1"/>
  <c r="Y635" i="1"/>
  <c r="K635" i="1"/>
  <c r="AC634" i="1"/>
  <c r="Y634" i="1"/>
  <c r="K634" i="1"/>
  <c r="AC633" i="1"/>
  <c r="Y633" i="1"/>
  <c r="K633" i="1"/>
  <c r="AC632" i="1"/>
  <c r="K632" i="1"/>
  <c r="AC631" i="1"/>
  <c r="K631" i="1"/>
  <c r="AC630" i="1"/>
  <c r="K630" i="1"/>
  <c r="AC629" i="1"/>
  <c r="K629" i="1"/>
  <c r="AC628" i="1"/>
  <c r="K628" i="1"/>
  <c r="AC627" i="1"/>
  <c r="K627" i="1"/>
  <c r="AC626" i="1"/>
  <c r="K626" i="1"/>
  <c r="AC625" i="1"/>
  <c r="K625" i="1"/>
  <c r="AC624" i="1"/>
  <c r="K624" i="1"/>
  <c r="AC623" i="1"/>
  <c r="K623" i="1"/>
  <c r="AC622" i="1"/>
  <c r="K622" i="1"/>
  <c r="AC621" i="1"/>
  <c r="K621" i="1"/>
  <c r="AC620" i="1"/>
  <c r="K620" i="1"/>
  <c r="AC619" i="1"/>
  <c r="K619" i="1"/>
  <c r="AC618" i="1"/>
  <c r="K618" i="1"/>
  <c r="AC617" i="1"/>
  <c r="K617" i="1"/>
  <c r="AC616" i="1"/>
  <c r="K616" i="1"/>
  <c r="AC615" i="1"/>
  <c r="K615" i="1"/>
  <c r="AC614" i="1"/>
  <c r="K614" i="1"/>
  <c r="AC613" i="1"/>
  <c r="K613" i="1"/>
  <c r="AC612" i="1"/>
  <c r="K612" i="1"/>
  <c r="AC611" i="1"/>
  <c r="K611" i="1"/>
  <c r="AC610" i="1"/>
  <c r="K610" i="1"/>
  <c r="AC609" i="1"/>
  <c r="K609" i="1"/>
  <c r="AC608" i="1"/>
  <c r="K608" i="1"/>
  <c r="AC607" i="1"/>
  <c r="K607" i="1"/>
  <c r="AC606" i="1"/>
  <c r="K606" i="1"/>
  <c r="AC605" i="1"/>
  <c r="K605" i="1"/>
  <c r="AC604" i="1"/>
  <c r="K604" i="1"/>
  <c r="AC603" i="1"/>
  <c r="K603" i="1"/>
  <c r="AC602" i="1"/>
  <c r="K602" i="1"/>
  <c r="AC601" i="1"/>
  <c r="K601" i="1"/>
  <c r="AC600" i="1"/>
  <c r="K600" i="1"/>
  <c r="AC599" i="1"/>
  <c r="K599" i="1"/>
  <c r="AC598" i="1"/>
  <c r="K598" i="1"/>
  <c r="AC597" i="1"/>
  <c r="K597" i="1"/>
  <c r="AC596" i="1"/>
  <c r="K596" i="1"/>
  <c r="AC595" i="1"/>
  <c r="K595" i="1"/>
  <c r="AC594" i="1"/>
  <c r="K594" i="1"/>
  <c r="AC593" i="1"/>
  <c r="K593" i="1"/>
  <c r="AC592" i="1"/>
  <c r="K592" i="1"/>
  <c r="AC591" i="1"/>
  <c r="K591" i="1"/>
  <c r="AC590" i="1"/>
  <c r="K590" i="1"/>
  <c r="AC589" i="1"/>
  <c r="K589" i="1"/>
  <c r="AC588" i="1"/>
  <c r="K588" i="1"/>
  <c r="AC587" i="1"/>
  <c r="K587" i="1"/>
  <c r="AC586" i="1"/>
  <c r="K586" i="1"/>
  <c r="AC585" i="1"/>
  <c r="K585" i="1"/>
  <c r="AC584" i="1"/>
  <c r="K584" i="1"/>
  <c r="AC583" i="1"/>
  <c r="K583" i="1"/>
  <c r="AC582" i="1"/>
  <c r="K582" i="1"/>
  <c r="AC581" i="1"/>
  <c r="K581" i="1"/>
  <c r="AC580" i="1"/>
  <c r="K580" i="1"/>
  <c r="AC579" i="1"/>
  <c r="K579" i="1"/>
  <c r="AC578" i="1"/>
  <c r="K578" i="1"/>
  <c r="AC577" i="1"/>
  <c r="K577" i="1"/>
  <c r="AC576" i="1"/>
  <c r="K576" i="1"/>
  <c r="AC575" i="1"/>
  <c r="K575" i="1"/>
  <c r="AC574" i="1"/>
  <c r="K574" i="1"/>
  <c r="AC573" i="1"/>
  <c r="K573" i="1"/>
  <c r="AC572" i="1"/>
  <c r="K572" i="1"/>
  <c r="AC571" i="1"/>
  <c r="K571" i="1"/>
  <c r="AC570" i="1"/>
  <c r="K570" i="1"/>
  <c r="AC569" i="1"/>
  <c r="K569" i="1"/>
  <c r="AC568" i="1"/>
  <c r="K568" i="1"/>
  <c r="AC567" i="1"/>
  <c r="K567" i="1"/>
  <c r="AC566" i="1"/>
  <c r="K566" i="1"/>
  <c r="AC565" i="1"/>
  <c r="K565" i="1"/>
  <c r="AC564" i="1"/>
  <c r="K564" i="1"/>
  <c r="AC563" i="1"/>
  <c r="K563" i="1"/>
  <c r="AC562" i="1"/>
  <c r="K562" i="1"/>
  <c r="AC561" i="1"/>
  <c r="K561" i="1"/>
  <c r="AC560" i="1"/>
  <c r="K560" i="1"/>
  <c r="AC559" i="1"/>
  <c r="K559" i="1"/>
  <c r="AC558" i="1"/>
  <c r="K558" i="1"/>
  <c r="AC557" i="1"/>
  <c r="K557" i="1"/>
  <c r="AC556" i="1"/>
  <c r="K556" i="1"/>
  <c r="AC555" i="1"/>
  <c r="K555" i="1"/>
  <c r="AC554" i="1"/>
  <c r="K554" i="1"/>
  <c r="AC553" i="1"/>
  <c r="K553" i="1"/>
  <c r="AC552" i="1"/>
  <c r="K552" i="1"/>
  <c r="AC551" i="1"/>
  <c r="K551" i="1"/>
  <c r="AC550" i="1"/>
  <c r="K550" i="1"/>
  <c r="AC549" i="1"/>
  <c r="K549" i="1"/>
  <c r="AC548" i="1"/>
  <c r="K548" i="1"/>
  <c r="AC547" i="1"/>
  <c r="K547" i="1"/>
  <c r="AC546" i="1"/>
  <c r="K546" i="1"/>
  <c r="AC545" i="1"/>
  <c r="K545" i="1"/>
  <c r="AC544" i="1"/>
  <c r="K544" i="1"/>
  <c r="AC543" i="1"/>
  <c r="K543" i="1"/>
  <c r="AC542" i="1"/>
  <c r="K542" i="1"/>
  <c r="AC541" i="1"/>
  <c r="K541" i="1"/>
  <c r="AC540" i="1"/>
  <c r="K540" i="1"/>
  <c r="AC539" i="1"/>
  <c r="K539" i="1"/>
  <c r="AC538" i="1"/>
  <c r="K538" i="1"/>
  <c r="AC537" i="1"/>
  <c r="K537" i="1"/>
  <c r="AC536" i="1"/>
  <c r="K536" i="1"/>
  <c r="AC535" i="1"/>
  <c r="K535" i="1"/>
  <c r="AC534" i="1"/>
  <c r="K534" i="1"/>
  <c r="AC533" i="1"/>
  <c r="K533" i="1"/>
  <c r="AC532" i="1"/>
  <c r="K532" i="1"/>
  <c r="AC531" i="1"/>
  <c r="K531" i="1"/>
  <c r="AC530" i="1"/>
  <c r="K530" i="1"/>
  <c r="AC529" i="1"/>
  <c r="K529" i="1"/>
  <c r="AC528" i="1"/>
  <c r="K528" i="1"/>
  <c r="AC527" i="1"/>
  <c r="K527" i="1"/>
  <c r="AC526" i="1"/>
  <c r="K526" i="1"/>
  <c r="AC525" i="1"/>
  <c r="K525" i="1"/>
  <c r="AC524" i="1"/>
  <c r="K524" i="1"/>
  <c r="AC523" i="1"/>
  <c r="K523" i="1"/>
  <c r="AC522" i="1"/>
  <c r="K522" i="1"/>
  <c r="AC521" i="1"/>
  <c r="K521" i="1"/>
  <c r="AC520" i="1"/>
  <c r="K520" i="1"/>
  <c r="AC519" i="1"/>
  <c r="K519" i="1"/>
  <c r="AC518" i="1"/>
  <c r="K518" i="1"/>
  <c r="AC517" i="1"/>
  <c r="K517" i="1"/>
  <c r="AC516" i="1"/>
  <c r="K516" i="1"/>
  <c r="AC515" i="1"/>
  <c r="K515" i="1"/>
  <c r="AC514" i="1"/>
  <c r="K514" i="1"/>
  <c r="AC513" i="1"/>
  <c r="K513" i="1"/>
  <c r="AC512" i="1"/>
  <c r="K512" i="1"/>
  <c r="AC511" i="1"/>
  <c r="K511" i="1"/>
  <c r="AC510" i="1"/>
  <c r="K510" i="1"/>
  <c r="AC509" i="1"/>
  <c r="K509" i="1"/>
  <c r="AC508" i="1"/>
  <c r="K508" i="1"/>
  <c r="AC507" i="1"/>
  <c r="K507" i="1"/>
  <c r="AC506" i="1"/>
  <c r="K506" i="1"/>
  <c r="AC505" i="1"/>
  <c r="K505" i="1"/>
  <c r="AC504" i="1"/>
  <c r="K504" i="1"/>
  <c r="AC503" i="1"/>
  <c r="K503" i="1"/>
  <c r="AC502" i="1"/>
  <c r="K502" i="1"/>
  <c r="AC501" i="1"/>
  <c r="K501" i="1"/>
  <c r="AC500" i="1"/>
  <c r="K500" i="1"/>
  <c r="AC499" i="1"/>
  <c r="K499" i="1"/>
  <c r="AC498" i="1"/>
  <c r="K498" i="1"/>
  <c r="AC497" i="1"/>
  <c r="K497" i="1"/>
  <c r="AC496" i="1"/>
  <c r="K496" i="1"/>
  <c r="AC495" i="1"/>
  <c r="K495" i="1"/>
  <c r="AC494" i="1"/>
  <c r="K494" i="1"/>
  <c r="AC493" i="1"/>
  <c r="K493" i="1"/>
  <c r="AC492" i="1"/>
  <c r="K492" i="1"/>
  <c r="AC491" i="1"/>
  <c r="K491" i="1"/>
  <c r="AC490" i="1"/>
  <c r="K490" i="1"/>
  <c r="AC489" i="1"/>
  <c r="K489" i="1"/>
  <c r="AC488" i="1"/>
  <c r="K488" i="1"/>
  <c r="AC487" i="1"/>
  <c r="K487" i="1"/>
  <c r="AC486" i="1"/>
  <c r="K486" i="1"/>
  <c r="AC485" i="1"/>
  <c r="K485" i="1"/>
  <c r="AC484" i="1"/>
  <c r="K484" i="1"/>
  <c r="AC483" i="1"/>
  <c r="K483" i="1"/>
  <c r="AC482" i="1"/>
  <c r="K482" i="1"/>
  <c r="AC481" i="1"/>
  <c r="K481" i="1"/>
  <c r="AC480" i="1"/>
  <c r="K480" i="1"/>
  <c r="AC479" i="1"/>
  <c r="K479" i="1"/>
  <c r="AC478" i="1"/>
  <c r="K478" i="1"/>
  <c r="AC477" i="1"/>
  <c r="K477" i="1"/>
  <c r="AC476" i="1"/>
  <c r="K476" i="1"/>
  <c r="AC475" i="1"/>
  <c r="K475" i="1"/>
  <c r="AC474" i="1"/>
  <c r="K474" i="1"/>
  <c r="AC473" i="1"/>
  <c r="K473" i="1"/>
  <c r="AC472" i="1"/>
  <c r="K472" i="1"/>
  <c r="AC471" i="1"/>
  <c r="K471" i="1"/>
  <c r="AC470" i="1"/>
  <c r="K470" i="1"/>
  <c r="AC469" i="1"/>
  <c r="K469" i="1"/>
  <c r="AC468" i="1"/>
  <c r="K468" i="1"/>
  <c r="AC467" i="1"/>
  <c r="K467" i="1"/>
  <c r="AC466" i="1"/>
  <c r="K466" i="1"/>
  <c r="AC465" i="1"/>
  <c r="K465" i="1"/>
  <c r="AC464" i="1"/>
  <c r="K464" i="1"/>
  <c r="AC463" i="1"/>
  <c r="K463" i="1"/>
  <c r="AC462" i="1"/>
  <c r="K462" i="1"/>
  <c r="AC461" i="1"/>
  <c r="K461" i="1"/>
  <c r="AC460" i="1"/>
  <c r="K460" i="1"/>
  <c r="AC459" i="1"/>
  <c r="K459" i="1"/>
  <c r="AC458" i="1"/>
  <c r="K458" i="1"/>
  <c r="AC457" i="1"/>
  <c r="K457" i="1"/>
  <c r="AC456" i="1"/>
  <c r="K456" i="1"/>
  <c r="AC455" i="1"/>
  <c r="K455" i="1"/>
  <c r="AC454" i="1"/>
  <c r="K454" i="1"/>
  <c r="AC453" i="1"/>
  <c r="K453" i="1"/>
  <c r="AC452" i="1"/>
  <c r="K452" i="1"/>
  <c r="AC451" i="1"/>
  <c r="K451" i="1"/>
  <c r="AC450" i="1"/>
  <c r="K450" i="1"/>
  <c r="AC449" i="1"/>
  <c r="K449" i="1"/>
  <c r="AC448" i="1"/>
  <c r="K448" i="1"/>
  <c r="AC447" i="1"/>
  <c r="K447" i="1"/>
  <c r="AC446" i="1"/>
  <c r="K446" i="1"/>
  <c r="AC445" i="1"/>
  <c r="K445" i="1"/>
  <c r="AC444" i="1"/>
  <c r="K444" i="1"/>
  <c r="AC443" i="1"/>
  <c r="K443" i="1"/>
  <c r="AC442" i="1"/>
  <c r="K442" i="1"/>
  <c r="AC441" i="1"/>
  <c r="K441" i="1"/>
  <c r="AC440" i="1"/>
  <c r="K440" i="1"/>
  <c r="AC439" i="1"/>
  <c r="K439" i="1"/>
  <c r="AC438" i="1"/>
  <c r="K438" i="1"/>
  <c r="AC437" i="1"/>
  <c r="K437" i="1"/>
  <c r="AC436" i="1"/>
  <c r="K436" i="1"/>
  <c r="AC435" i="1"/>
  <c r="K435" i="1"/>
  <c r="AC434" i="1"/>
  <c r="K434" i="1"/>
  <c r="AC433" i="1"/>
  <c r="K433" i="1"/>
  <c r="AC432" i="1"/>
  <c r="K432" i="1"/>
  <c r="AC431" i="1"/>
  <c r="K431" i="1"/>
  <c r="AC430" i="1"/>
  <c r="K430" i="1"/>
  <c r="AC429" i="1"/>
  <c r="K429" i="1"/>
  <c r="AC428" i="1"/>
  <c r="K428" i="1"/>
  <c r="AC427" i="1"/>
  <c r="K427" i="1"/>
  <c r="AC426" i="1"/>
  <c r="K426" i="1"/>
  <c r="AC425" i="1"/>
  <c r="K425" i="1"/>
  <c r="AC424" i="1"/>
  <c r="K424" i="1"/>
  <c r="AC423" i="1"/>
  <c r="K423" i="1"/>
  <c r="AC422" i="1"/>
  <c r="K422" i="1"/>
  <c r="AC421" i="1"/>
  <c r="K421" i="1"/>
  <c r="AC420" i="1"/>
  <c r="K420" i="1"/>
  <c r="AC419" i="1"/>
  <c r="K419" i="1"/>
  <c r="AC418" i="1"/>
  <c r="K418" i="1"/>
  <c r="AC417" i="1"/>
  <c r="K417" i="1"/>
  <c r="AC416" i="1"/>
  <c r="K416" i="1"/>
  <c r="AC415" i="1"/>
  <c r="K415" i="1"/>
  <c r="AC414" i="1"/>
  <c r="K414" i="1"/>
  <c r="AC413" i="1"/>
  <c r="K413" i="1"/>
  <c r="AC412" i="1"/>
  <c r="K412" i="1"/>
  <c r="AC411" i="1"/>
  <c r="K411" i="1"/>
  <c r="AC410" i="1"/>
  <c r="K410" i="1"/>
  <c r="AC409" i="1"/>
  <c r="K409" i="1"/>
  <c r="AC408" i="1"/>
  <c r="K408" i="1"/>
  <c r="AC407" i="1"/>
  <c r="K407" i="1"/>
  <c r="AC406" i="1"/>
  <c r="K406" i="1"/>
  <c r="AC405" i="1"/>
  <c r="K405" i="1"/>
  <c r="AC404" i="1"/>
  <c r="K404" i="1"/>
  <c r="AC403" i="1"/>
  <c r="K403" i="1"/>
  <c r="AC402" i="1"/>
  <c r="K402" i="1"/>
  <c r="AC401" i="1"/>
  <c r="K401" i="1"/>
  <c r="AC400" i="1"/>
  <c r="K400" i="1"/>
  <c r="AC399" i="1"/>
  <c r="K399" i="1"/>
  <c r="AC398" i="1"/>
  <c r="K398" i="1"/>
  <c r="AC397" i="1"/>
  <c r="K397" i="1"/>
  <c r="AC396" i="1"/>
  <c r="K396" i="1"/>
  <c r="AC395" i="1"/>
  <c r="K395" i="1"/>
  <c r="AC394" i="1"/>
  <c r="K394" i="1"/>
  <c r="AC393" i="1"/>
  <c r="K393" i="1"/>
  <c r="AC392" i="1"/>
  <c r="K392" i="1"/>
  <c r="AC391" i="1"/>
  <c r="K391" i="1"/>
  <c r="AC390" i="1"/>
  <c r="K390" i="1"/>
  <c r="AC389" i="1"/>
  <c r="K389" i="1"/>
  <c r="AC388" i="1"/>
  <c r="K388" i="1"/>
  <c r="AC387" i="1"/>
  <c r="K387" i="1"/>
  <c r="AC386" i="1"/>
  <c r="K386" i="1"/>
  <c r="AC385" i="1"/>
  <c r="K385" i="1"/>
  <c r="AC384" i="1"/>
  <c r="K384" i="1"/>
  <c r="AC383" i="1"/>
  <c r="K383" i="1"/>
  <c r="AC382" i="1"/>
  <c r="K382" i="1"/>
  <c r="AC381" i="1"/>
  <c r="K381" i="1"/>
  <c r="AC380" i="1"/>
  <c r="K380" i="1"/>
  <c r="AC379" i="1"/>
  <c r="K379" i="1"/>
  <c r="AC378" i="1"/>
  <c r="K378" i="1"/>
  <c r="AC377" i="1"/>
  <c r="K377" i="1"/>
  <c r="AC376" i="1"/>
  <c r="K376" i="1"/>
  <c r="AC375" i="1"/>
  <c r="K375" i="1"/>
  <c r="AC374" i="1"/>
  <c r="K374" i="1"/>
  <c r="AC373" i="1"/>
  <c r="K373" i="1"/>
  <c r="AC372" i="1"/>
  <c r="K372" i="1"/>
  <c r="AC371" i="1"/>
  <c r="K371" i="1"/>
  <c r="AC370" i="1"/>
  <c r="K370" i="1"/>
  <c r="AC369" i="1"/>
  <c r="K369" i="1"/>
  <c r="AC368" i="1"/>
  <c r="K368" i="1"/>
  <c r="AC367" i="1"/>
  <c r="K367" i="1"/>
  <c r="AC366" i="1"/>
  <c r="K366" i="1"/>
  <c r="AC365" i="1"/>
  <c r="K365" i="1"/>
  <c r="AC364" i="1"/>
  <c r="K364" i="1"/>
  <c r="AC363" i="1"/>
  <c r="K363" i="1"/>
  <c r="AC362" i="1"/>
  <c r="K362" i="1"/>
  <c r="AC361" i="1"/>
  <c r="K361" i="1"/>
  <c r="AC360" i="1"/>
  <c r="K360" i="1"/>
  <c r="AC359" i="1"/>
  <c r="K359" i="1"/>
  <c r="AC358" i="1"/>
  <c r="K358" i="1"/>
  <c r="AC357" i="1"/>
  <c r="K357" i="1"/>
  <c r="AC356" i="1"/>
  <c r="K356" i="1"/>
  <c r="AC355" i="1"/>
  <c r="K355" i="1"/>
  <c r="AC354" i="1"/>
  <c r="K354" i="1"/>
  <c r="AC353" i="1"/>
  <c r="K353" i="1"/>
  <c r="AC352" i="1"/>
  <c r="K352" i="1"/>
  <c r="AC351" i="1"/>
  <c r="K351" i="1"/>
  <c r="AC350" i="1"/>
  <c r="K350" i="1"/>
  <c r="AC349" i="1"/>
  <c r="K349" i="1"/>
  <c r="AC348" i="1"/>
  <c r="K348" i="1"/>
  <c r="AC347" i="1"/>
  <c r="K347" i="1"/>
  <c r="AC346" i="1"/>
  <c r="K346" i="1"/>
  <c r="AC345" i="1"/>
  <c r="K345" i="1"/>
  <c r="AC344" i="1"/>
  <c r="K344" i="1"/>
  <c r="AC343" i="1"/>
  <c r="K343" i="1"/>
  <c r="AC342" i="1"/>
  <c r="K342" i="1"/>
  <c r="AC341" i="1"/>
  <c r="K341" i="1"/>
  <c r="AC340" i="1"/>
  <c r="K340" i="1"/>
  <c r="AC339" i="1"/>
  <c r="K339" i="1"/>
  <c r="AC338" i="1"/>
  <c r="K338" i="1"/>
  <c r="AC337" i="1"/>
  <c r="K337" i="1"/>
  <c r="AC336" i="1"/>
  <c r="K336" i="1"/>
  <c r="AC335" i="1"/>
  <c r="K335" i="1"/>
  <c r="AC334" i="1"/>
  <c r="K334" i="1"/>
  <c r="AC333" i="1"/>
  <c r="K333" i="1"/>
  <c r="AC332" i="1"/>
  <c r="K332" i="1"/>
  <c r="AC331" i="1"/>
  <c r="K331" i="1"/>
  <c r="AC330" i="1"/>
  <c r="K330" i="1"/>
  <c r="AC329" i="1"/>
  <c r="K329" i="1"/>
  <c r="AC328" i="1"/>
  <c r="K328" i="1"/>
  <c r="AC327" i="1"/>
  <c r="K327" i="1"/>
  <c r="AC326" i="1"/>
  <c r="K326" i="1"/>
  <c r="AC325" i="1"/>
  <c r="K325" i="1"/>
  <c r="AC324" i="1"/>
  <c r="K324" i="1"/>
  <c r="AC323" i="1"/>
  <c r="K323" i="1"/>
  <c r="AC322" i="1"/>
  <c r="K322" i="1"/>
  <c r="AC321" i="1"/>
  <c r="K321" i="1"/>
  <c r="AC320" i="1"/>
  <c r="K320" i="1"/>
  <c r="AC319" i="1"/>
  <c r="K319" i="1"/>
  <c r="AC318" i="1"/>
  <c r="K318" i="1"/>
  <c r="AC317" i="1"/>
  <c r="K317" i="1"/>
  <c r="AC316" i="1"/>
  <c r="K316" i="1"/>
  <c r="AC315" i="1"/>
  <c r="K315" i="1"/>
  <c r="AC314" i="1"/>
  <c r="K314" i="1"/>
  <c r="AC313" i="1"/>
  <c r="K313" i="1"/>
  <c r="AC312" i="1"/>
  <c r="K312" i="1"/>
  <c r="AC311" i="1"/>
  <c r="K311" i="1"/>
  <c r="AC310" i="1"/>
  <c r="K310" i="1"/>
  <c r="AC309" i="1"/>
  <c r="K309" i="1"/>
  <c r="AC308" i="1"/>
  <c r="K308" i="1"/>
  <c r="AC307" i="1"/>
  <c r="K307" i="1"/>
  <c r="AC306" i="1"/>
  <c r="K306" i="1"/>
  <c r="AC305" i="1"/>
  <c r="K305" i="1"/>
  <c r="AC304" i="1"/>
  <c r="K304" i="1"/>
  <c r="AC303" i="1"/>
  <c r="K303" i="1"/>
  <c r="AC302" i="1"/>
  <c r="K302" i="1"/>
  <c r="AC301" i="1"/>
  <c r="K301" i="1"/>
  <c r="AC300" i="1"/>
  <c r="K300" i="1"/>
  <c r="AC299" i="1"/>
  <c r="K299" i="1"/>
  <c r="AC298" i="1"/>
  <c r="K298" i="1"/>
  <c r="AC297" i="1"/>
  <c r="K297" i="1"/>
  <c r="AC296" i="1"/>
  <c r="K296" i="1"/>
  <c r="AC295" i="1"/>
  <c r="K295" i="1"/>
  <c r="AC294" i="1"/>
  <c r="K294" i="1"/>
  <c r="AC293" i="1"/>
  <c r="K293" i="1"/>
  <c r="AC292" i="1"/>
  <c r="K292" i="1"/>
  <c r="AC291" i="1"/>
  <c r="K291" i="1"/>
  <c r="AC290" i="1"/>
  <c r="K290" i="1"/>
  <c r="AC289" i="1"/>
  <c r="K289" i="1"/>
  <c r="AC288" i="1"/>
  <c r="K288" i="1"/>
  <c r="AC287" i="1"/>
  <c r="K287" i="1"/>
  <c r="AC286" i="1"/>
  <c r="K286" i="1"/>
  <c r="AC285" i="1"/>
  <c r="K285" i="1"/>
  <c r="AC284" i="1"/>
  <c r="K284" i="1"/>
  <c r="AC283" i="1"/>
  <c r="K283" i="1"/>
  <c r="AC282" i="1"/>
  <c r="K282" i="1"/>
  <c r="AC281" i="1"/>
  <c r="K281" i="1"/>
  <c r="AC280" i="1"/>
  <c r="K280" i="1"/>
  <c r="AC279" i="1"/>
  <c r="K279" i="1"/>
  <c r="AC278" i="1"/>
  <c r="K278" i="1"/>
  <c r="AC277" i="1"/>
  <c r="K277" i="1"/>
  <c r="AC276" i="1"/>
  <c r="K276" i="1"/>
  <c r="AC275" i="1"/>
  <c r="K275" i="1"/>
  <c r="AC274" i="1"/>
  <c r="K274" i="1"/>
  <c r="AC273" i="1"/>
  <c r="K273" i="1"/>
  <c r="AC272" i="1"/>
  <c r="K272" i="1"/>
  <c r="AC271" i="1"/>
  <c r="K271" i="1"/>
  <c r="AC270" i="1"/>
  <c r="Y270" i="1"/>
  <c r="K270" i="1"/>
  <c r="AC269" i="1"/>
  <c r="Y269" i="1"/>
  <c r="K269" i="1"/>
  <c r="AC268" i="1"/>
  <c r="Y268" i="1"/>
  <c r="K268" i="1"/>
  <c r="AC267" i="1"/>
  <c r="Y267" i="1"/>
  <c r="K267" i="1"/>
  <c r="AC266" i="1"/>
  <c r="Y266" i="1"/>
  <c r="K266" i="1"/>
  <c r="AC265" i="1"/>
  <c r="Y265" i="1"/>
  <c r="K265" i="1"/>
  <c r="AC264" i="1"/>
  <c r="Y264" i="1"/>
  <c r="K264" i="1"/>
  <c r="AC263" i="1"/>
  <c r="Y263" i="1"/>
  <c r="K263" i="1"/>
  <c r="AC262" i="1"/>
  <c r="Y262" i="1"/>
  <c r="K262" i="1"/>
  <c r="AC261" i="1"/>
  <c r="Y261" i="1"/>
  <c r="K261" i="1"/>
  <c r="AC260" i="1"/>
  <c r="Y260" i="1"/>
  <c r="K260" i="1"/>
  <c r="AC259" i="1"/>
  <c r="Y259" i="1"/>
  <c r="K259" i="1"/>
  <c r="AC258" i="1"/>
  <c r="Y258" i="1"/>
  <c r="K258" i="1"/>
  <c r="AC257" i="1"/>
  <c r="Y257" i="1"/>
  <c r="K257" i="1"/>
  <c r="AC256" i="1"/>
  <c r="Y256" i="1"/>
  <c r="K256" i="1"/>
  <c r="AC255" i="1"/>
  <c r="Y255" i="1"/>
  <c r="K255" i="1"/>
  <c r="AC254" i="1"/>
  <c r="Y254" i="1"/>
  <c r="K254" i="1"/>
  <c r="AC253" i="1"/>
  <c r="Y253" i="1"/>
  <c r="K253" i="1"/>
  <c r="AC252" i="1"/>
  <c r="Y252" i="1"/>
  <c r="K252" i="1"/>
  <c r="AC251" i="1"/>
  <c r="Y251" i="1"/>
  <c r="K251" i="1"/>
  <c r="AC250" i="1"/>
  <c r="Y250" i="1"/>
  <c r="K250" i="1"/>
  <c r="AC249" i="1"/>
  <c r="Y249" i="1"/>
  <c r="K249" i="1"/>
  <c r="AC248" i="1"/>
  <c r="Y248" i="1"/>
  <c r="K248" i="1"/>
  <c r="AC247" i="1"/>
  <c r="Y247" i="1"/>
  <c r="K247" i="1"/>
  <c r="AC246" i="1"/>
  <c r="Y246" i="1"/>
  <c r="K246" i="1"/>
  <c r="AC245" i="1"/>
  <c r="Y245" i="1"/>
  <c r="K245" i="1"/>
  <c r="AC244" i="1"/>
  <c r="Y244" i="1"/>
  <c r="K244" i="1"/>
  <c r="AC243" i="1"/>
  <c r="Y243" i="1"/>
  <c r="K243" i="1"/>
  <c r="AC242" i="1"/>
  <c r="Y242" i="1"/>
  <c r="K242" i="1"/>
  <c r="AC241" i="1"/>
  <c r="Y241" i="1"/>
  <c r="K241" i="1"/>
  <c r="AC240" i="1"/>
  <c r="Y240" i="1"/>
  <c r="K240" i="1"/>
  <c r="AC239" i="1"/>
  <c r="Y239" i="1"/>
  <c r="K239" i="1"/>
  <c r="AC238" i="1"/>
  <c r="Y238" i="1"/>
  <c r="K238" i="1"/>
  <c r="AC237" i="1"/>
  <c r="K237" i="1"/>
  <c r="AC236" i="1"/>
  <c r="Y236" i="1"/>
  <c r="K236" i="1"/>
  <c r="AC235" i="1"/>
  <c r="Y235" i="1"/>
  <c r="K235" i="1"/>
  <c r="AC234" i="1"/>
  <c r="K234" i="1"/>
  <c r="AC233" i="1"/>
  <c r="K233" i="1"/>
  <c r="AC232" i="1"/>
  <c r="Y232" i="1"/>
  <c r="K232" i="1"/>
  <c r="AC231" i="1"/>
  <c r="Y231" i="1"/>
  <c r="K231" i="1"/>
  <c r="AC230" i="1"/>
  <c r="Y230" i="1"/>
  <c r="K230" i="1"/>
  <c r="AC229" i="1"/>
  <c r="Y229" i="1"/>
  <c r="K229" i="1"/>
  <c r="AC228" i="1"/>
  <c r="K228" i="1"/>
  <c r="AC227" i="1"/>
  <c r="Y227" i="1"/>
  <c r="K227" i="1"/>
  <c r="AC226" i="1"/>
  <c r="Y226" i="1"/>
  <c r="K226" i="1"/>
  <c r="AC225" i="1"/>
  <c r="Y225" i="1"/>
  <c r="K225" i="1"/>
  <c r="AC224" i="1"/>
  <c r="Y224" i="1"/>
  <c r="K224" i="1"/>
  <c r="AC223" i="1"/>
  <c r="Y223" i="1"/>
  <c r="K223" i="1"/>
  <c r="AC222" i="1"/>
  <c r="Y222" i="1"/>
  <c r="K222" i="1"/>
  <c r="AC221" i="1"/>
  <c r="Y221" i="1"/>
  <c r="K221" i="1"/>
  <c r="AC220" i="1"/>
  <c r="Y220" i="1"/>
  <c r="K220" i="1"/>
  <c r="AC219" i="1"/>
  <c r="Y219" i="1"/>
  <c r="K219" i="1"/>
  <c r="AC218" i="1"/>
  <c r="Y218" i="1"/>
  <c r="K218" i="1"/>
  <c r="AC217" i="1"/>
  <c r="Y217" i="1"/>
  <c r="K217" i="1"/>
  <c r="AC216" i="1"/>
  <c r="Y216" i="1"/>
  <c r="K216" i="1"/>
  <c r="AC215" i="1"/>
  <c r="Y215" i="1"/>
  <c r="K215" i="1"/>
  <c r="AC214" i="1"/>
  <c r="Y214" i="1"/>
  <c r="K214" i="1"/>
  <c r="AC213" i="1"/>
  <c r="Y213" i="1"/>
  <c r="K213" i="1"/>
  <c r="AC212" i="1"/>
  <c r="K212" i="1"/>
  <c r="AC211" i="1"/>
  <c r="K211" i="1"/>
  <c r="AC210" i="1"/>
  <c r="K210" i="1"/>
  <c r="AC209" i="1"/>
  <c r="K209" i="1"/>
  <c r="AC208" i="1"/>
  <c r="K208" i="1"/>
  <c r="AC207" i="1"/>
  <c r="K207" i="1"/>
  <c r="AC206" i="1"/>
  <c r="K206" i="1"/>
  <c r="AC205" i="1"/>
  <c r="K205" i="1"/>
  <c r="AC204" i="1"/>
  <c r="K204" i="1"/>
  <c r="AC203" i="1"/>
  <c r="K203" i="1"/>
  <c r="AC202" i="1"/>
  <c r="K202" i="1"/>
  <c r="AC201" i="1"/>
  <c r="K201" i="1"/>
  <c r="AC200" i="1"/>
  <c r="K200" i="1"/>
  <c r="AC199" i="1"/>
  <c r="K199" i="1"/>
  <c r="AC198" i="1"/>
  <c r="K198" i="1"/>
  <c r="AC197" i="1"/>
  <c r="K197" i="1"/>
  <c r="AC196" i="1"/>
  <c r="Y196" i="1"/>
  <c r="K196" i="1"/>
  <c r="AC195" i="1"/>
  <c r="Y195" i="1"/>
  <c r="K195" i="1"/>
  <c r="AC194" i="1"/>
  <c r="Y194" i="1"/>
  <c r="K194" i="1"/>
  <c r="AC193" i="1"/>
  <c r="Y193" i="1"/>
  <c r="K193" i="1"/>
  <c r="AC192" i="1"/>
  <c r="Y192" i="1"/>
  <c r="K192" i="1"/>
  <c r="AC191" i="1"/>
  <c r="K191" i="1"/>
  <c r="AC190" i="1"/>
  <c r="Y190" i="1"/>
  <c r="K190" i="1"/>
  <c r="AC189" i="1"/>
  <c r="Y189" i="1"/>
  <c r="K189" i="1"/>
  <c r="AC188" i="1"/>
  <c r="Y188" i="1"/>
  <c r="K188" i="1"/>
  <c r="AC187" i="1"/>
  <c r="Y187" i="1"/>
  <c r="K187" i="1"/>
  <c r="AC186" i="1"/>
  <c r="Y186" i="1"/>
  <c r="K186" i="1"/>
  <c r="AC185" i="1"/>
  <c r="K185" i="1"/>
  <c r="AC184" i="1"/>
  <c r="K184" i="1"/>
  <c r="AC183" i="1"/>
  <c r="Y183" i="1"/>
  <c r="K183" i="1"/>
  <c r="AC182" i="1"/>
  <c r="Y182" i="1"/>
  <c r="K182" i="1"/>
  <c r="AC181" i="1"/>
  <c r="Y181" i="1"/>
  <c r="K181" i="1"/>
  <c r="AC180" i="1"/>
  <c r="Y180" i="1"/>
  <c r="K180" i="1"/>
  <c r="AC179" i="1"/>
  <c r="Y179" i="1"/>
  <c r="K179" i="1"/>
  <c r="AC178" i="1"/>
  <c r="Y178" i="1"/>
  <c r="K178" i="1"/>
  <c r="AC177" i="1"/>
  <c r="K177" i="1"/>
  <c r="AC176" i="1"/>
  <c r="K176" i="1"/>
  <c r="AC175" i="1"/>
  <c r="K175" i="1"/>
  <c r="AC174" i="1"/>
  <c r="K174" i="1"/>
  <c r="AC173" i="1"/>
  <c r="K173" i="1"/>
  <c r="AC172" i="1"/>
  <c r="K172" i="1"/>
  <c r="AC171" i="1"/>
  <c r="K171" i="1"/>
  <c r="AC170" i="1"/>
  <c r="K170" i="1"/>
  <c r="AC169" i="1"/>
  <c r="K169" i="1"/>
  <c r="AC168" i="1"/>
  <c r="K168" i="1"/>
  <c r="AC167" i="1"/>
  <c r="K167" i="1"/>
  <c r="AC166" i="1"/>
  <c r="K166" i="1"/>
  <c r="AC165" i="1"/>
  <c r="K165" i="1"/>
  <c r="AC164" i="1"/>
  <c r="K164" i="1"/>
  <c r="AC163" i="1"/>
  <c r="K163" i="1"/>
  <c r="AC162" i="1"/>
  <c r="K162" i="1"/>
  <c r="AC161" i="1"/>
  <c r="K161" i="1"/>
  <c r="AC160" i="1"/>
  <c r="K160" i="1"/>
  <c r="AC159" i="1"/>
  <c r="K159" i="1"/>
  <c r="AC158" i="1"/>
  <c r="K158" i="1"/>
  <c r="AC157" i="1"/>
  <c r="K157" i="1"/>
  <c r="AC156" i="1"/>
  <c r="K156" i="1"/>
  <c r="AC155" i="1"/>
  <c r="K155" i="1"/>
  <c r="AC154" i="1"/>
  <c r="K154" i="1"/>
  <c r="AC153" i="1"/>
  <c r="K153" i="1"/>
  <c r="AC152" i="1"/>
  <c r="K152" i="1"/>
  <c r="AC151" i="1"/>
  <c r="K151" i="1"/>
  <c r="AC150" i="1"/>
  <c r="K150" i="1"/>
  <c r="AC149" i="1"/>
  <c r="K149" i="1"/>
  <c r="AC148" i="1"/>
  <c r="K148" i="1"/>
  <c r="AC147" i="1"/>
  <c r="K147" i="1"/>
  <c r="AC146" i="1"/>
  <c r="K146" i="1"/>
  <c r="AC145" i="1"/>
  <c r="K145" i="1"/>
  <c r="AC144" i="1"/>
  <c r="K144" i="1"/>
  <c r="AC143" i="1"/>
  <c r="K143" i="1"/>
  <c r="AC142" i="1"/>
  <c r="K142" i="1"/>
  <c r="AC141" i="1"/>
  <c r="K141" i="1"/>
  <c r="AC140" i="1"/>
  <c r="K140" i="1"/>
  <c r="AC139" i="1"/>
  <c r="K139" i="1"/>
  <c r="AC138" i="1"/>
  <c r="K138" i="1"/>
  <c r="AC137" i="1"/>
  <c r="K137" i="1"/>
  <c r="AC136" i="1"/>
  <c r="K136" i="1"/>
  <c r="AC135" i="1"/>
  <c r="K135" i="1"/>
  <c r="AC134" i="1"/>
  <c r="K134" i="1"/>
  <c r="AC133" i="1"/>
  <c r="K133" i="1"/>
  <c r="AC132" i="1"/>
  <c r="K132" i="1"/>
  <c r="AC131" i="1"/>
  <c r="K131" i="1"/>
  <c r="AC130" i="1"/>
  <c r="K130" i="1"/>
  <c r="AC129" i="1"/>
  <c r="K129" i="1"/>
  <c r="AC128" i="1"/>
  <c r="K128" i="1"/>
  <c r="AC127" i="1"/>
  <c r="K127" i="1"/>
  <c r="AC126" i="1"/>
  <c r="K126" i="1"/>
  <c r="AC125" i="1"/>
  <c r="K125" i="1"/>
  <c r="AC124" i="1"/>
  <c r="K124" i="1"/>
  <c r="AC123" i="1"/>
  <c r="K123" i="1"/>
  <c r="AC122" i="1"/>
  <c r="K122" i="1"/>
  <c r="AC121" i="1"/>
  <c r="K121" i="1"/>
  <c r="AC120" i="1"/>
  <c r="K120" i="1"/>
  <c r="AC119" i="1"/>
  <c r="K119" i="1"/>
  <c r="AC118" i="1"/>
  <c r="K118" i="1"/>
  <c r="AC117" i="1"/>
  <c r="K117" i="1"/>
  <c r="AC116" i="1"/>
  <c r="K116" i="1"/>
  <c r="AC115" i="1"/>
  <c r="K115" i="1"/>
  <c r="AC114" i="1"/>
  <c r="K114" i="1"/>
  <c r="AC113" i="1"/>
  <c r="K113" i="1"/>
  <c r="AC112" i="1"/>
  <c r="K112" i="1"/>
  <c r="AC111" i="1"/>
  <c r="K111" i="1"/>
  <c r="AC110" i="1"/>
  <c r="K110" i="1"/>
  <c r="AC109" i="1"/>
  <c r="K109" i="1"/>
  <c r="AC108" i="1"/>
  <c r="K108" i="1"/>
  <c r="AC107" i="1"/>
  <c r="K107" i="1"/>
  <c r="AC106" i="1"/>
  <c r="K106" i="1"/>
  <c r="AC105" i="1"/>
  <c r="K105" i="1"/>
  <c r="AC104" i="1"/>
  <c r="K104" i="1"/>
  <c r="AC103" i="1"/>
  <c r="K103" i="1"/>
  <c r="AC102" i="1"/>
  <c r="K102" i="1"/>
  <c r="AC101" i="1"/>
  <c r="K101" i="1"/>
  <c r="AC100" i="1"/>
  <c r="K100" i="1"/>
  <c r="AC99" i="1"/>
  <c r="K99" i="1"/>
  <c r="AC98" i="1"/>
  <c r="K98" i="1"/>
  <c r="AC97" i="1"/>
  <c r="K97" i="1"/>
  <c r="AC96" i="1"/>
  <c r="K96" i="1"/>
  <c r="AC95" i="1"/>
  <c r="K95" i="1"/>
  <c r="AC94" i="1"/>
  <c r="K94" i="1"/>
  <c r="AC93" i="1"/>
  <c r="K93" i="1"/>
  <c r="AC92" i="1"/>
  <c r="K92" i="1"/>
  <c r="AC91" i="1"/>
  <c r="K91" i="1"/>
  <c r="AC90" i="1"/>
  <c r="K90" i="1"/>
  <c r="AC89" i="1"/>
  <c r="K89" i="1"/>
  <c r="AC88" i="1"/>
  <c r="K88" i="1"/>
  <c r="AC87" i="1"/>
  <c r="K87" i="1"/>
  <c r="AC86" i="1"/>
  <c r="K86" i="1"/>
  <c r="AC85" i="1"/>
  <c r="K85" i="1"/>
  <c r="AC84" i="1"/>
  <c r="K84" i="1"/>
  <c r="AC83" i="1"/>
  <c r="K83" i="1"/>
  <c r="AC82" i="1"/>
  <c r="K82" i="1"/>
  <c r="AC81" i="1"/>
  <c r="K81" i="1"/>
  <c r="AC80" i="1"/>
  <c r="K80" i="1"/>
  <c r="AC79" i="1"/>
  <c r="K79" i="1"/>
  <c r="AC78" i="1"/>
  <c r="K78" i="1"/>
  <c r="AC77" i="1"/>
  <c r="K77" i="1"/>
  <c r="AC76" i="1"/>
  <c r="K76" i="1"/>
  <c r="AC75" i="1"/>
  <c r="K75" i="1"/>
  <c r="AC74" i="1"/>
  <c r="K74" i="1"/>
  <c r="AC73" i="1"/>
  <c r="K73" i="1"/>
  <c r="AC72" i="1"/>
  <c r="K72" i="1"/>
  <c r="AC71" i="1"/>
  <c r="K71" i="1"/>
  <c r="AC70" i="1"/>
  <c r="K70" i="1"/>
  <c r="AC69" i="1"/>
  <c r="K69" i="1"/>
  <c r="AC68" i="1"/>
  <c r="K68" i="1"/>
  <c r="AC67" i="1"/>
  <c r="K67" i="1"/>
  <c r="AC66" i="1"/>
  <c r="K66" i="1"/>
  <c r="AC65" i="1"/>
  <c r="K65" i="1"/>
  <c r="AC64" i="1"/>
  <c r="K64" i="1"/>
  <c r="AC63" i="1"/>
  <c r="K63" i="1"/>
  <c r="AC62" i="1"/>
  <c r="K62" i="1"/>
  <c r="AC61" i="1"/>
  <c r="K61" i="1"/>
  <c r="AC60" i="1"/>
  <c r="K60" i="1"/>
  <c r="AC59" i="1"/>
  <c r="K59" i="1"/>
  <c r="AC58" i="1"/>
  <c r="K58" i="1"/>
  <c r="AC57" i="1"/>
  <c r="K57" i="1"/>
  <c r="AC56" i="1"/>
  <c r="K56" i="1"/>
  <c r="AC55" i="1"/>
  <c r="K55" i="1"/>
  <c r="AC54" i="1"/>
  <c r="K54" i="1"/>
  <c r="AC53" i="1"/>
  <c r="K53" i="1"/>
  <c r="AC52" i="1"/>
  <c r="K52" i="1"/>
  <c r="AC51" i="1"/>
  <c r="K51" i="1"/>
  <c r="AC50" i="1"/>
  <c r="K50" i="1"/>
  <c r="AC49" i="1"/>
  <c r="K49" i="1"/>
  <c r="AC48" i="1"/>
  <c r="K48" i="1"/>
  <c r="AC47" i="1"/>
  <c r="K47" i="1"/>
  <c r="AC46" i="1"/>
  <c r="K46" i="1"/>
  <c r="AC45" i="1"/>
  <c r="K45" i="1"/>
  <c r="AC44" i="1"/>
  <c r="K44" i="1"/>
  <c r="AC43" i="1"/>
  <c r="K43" i="1"/>
  <c r="AC42" i="1"/>
  <c r="K42" i="1"/>
  <c r="AC41" i="1"/>
  <c r="K41" i="1"/>
  <c r="AC40" i="1"/>
  <c r="K40" i="1"/>
  <c r="AC39" i="1"/>
  <c r="K39" i="1"/>
  <c r="AC38" i="1"/>
  <c r="K38" i="1"/>
  <c r="AC37" i="1"/>
  <c r="K37" i="1"/>
  <c r="AC36" i="1"/>
  <c r="K36" i="1"/>
  <c r="AC35" i="1"/>
  <c r="K35" i="1"/>
  <c r="AC34" i="1"/>
  <c r="K34" i="1"/>
  <c r="AC33" i="1"/>
  <c r="K33" i="1"/>
  <c r="AC32" i="1"/>
  <c r="K32" i="1"/>
  <c r="AC31" i="1"/>
  <c r="K31" i="1"/>
  <c r="AC30" i="1"/>
  <c r="K30" i="1"/>
  <c r="AC29" i="1"/>
  <c r="K29" i="1"/>
  <c r="AC28" i="1"/>
  <c r="K28" i="1"/>
  <c r="AC27" i="1"/>
  <c r="K27" i="1"/>
  <c r="AC26" i="1"/>
  <c r="K26" i="1"/>
  <c r="AC25" i="1"/>
  <c r="K25" i="1"/>
  <c r="AC24" i="1"/>
  <c r="K24" i="1"/>
  <c r="AC23" i="1"/>
  <c r="K23" i="1"/>
  <c r="AC22" i="1"/>
  <c r="K22" i="1"/>
  <c r="AC21" i="1"/>
  <c r="K21" i="1"/>
  <c r="AC20" i="1"/>
  <c r="K20" i="1"/>
  <c r="AC19" i="1"/>
  <c r="K19" i="1"/>
  <c r="AC18" i="1"/>
  <c r="K18" i="1"/>
  <c r="AC17" i="1"/>
  <c r="K17" i="1"/>
  <c r="AC16" i="1"/>
  <c r="K16" i="1"/>
  <c r="AC15" i="1"/>
  <c r="K15" i="1"/>
  <c r="AC14" i="1"/>
  <c r="K14" i="1"/>
  <c r="AC13" i="1"/>
  <c r="K13" i="1"/>
  <c r="AC12" i="1"/>
  <c r="K12" i="1"/>
  <c r="AC11" i="1"/>
  <c r="K11" i="1"/>
  <c r="AC10" i="1"/>
  <c r="K10" i="1"/>
  <c r="AC9" i="1"/>
  <c r="K9" i="1"/>
  <c r="AC8" i="1"/>
  <c r="K8" i="1"/>
  <c r="AC7" i="1"/>
  <c r="K7" i="1"/>
  <c r="AC6" i="1"/>
  <c r="K6" i="1"/>
  <c r="AC5" i="1"/>
  <c r="K5" i="1"/>
  <c r="AC4" i="1"/>
  <c r="K4" i="1"/>
  <c r="AC3" i="1"/>
  <c r="K3" i="1"/>
</calcChain>
</file>

<file path=xl/sharedStrings.xml><?xml version="1.0" encoding="utf-8"?>
<sst xmlns="http://schemas.openxmlformats.org/spreadsheetml/2006/main" count="59680" uniqueCount="12748">
  <si>
    <t>Jumlah</t>
  </si>
  <si>
    <t>Provinsi</t>
  </si>
  <si>
    <t>Kabupaten</t>
  </si>
  <si>
    <t>Kecamatan</t>
  </si>
  <si>
    <t>Desa</t>
  </si>
  <si>
    <t>Kode Desa</t>
  </si>
  <si>
    <t>Kode Kios</t>
  </si>
  <si>
    <t>Nama Kios</t>
  </si>
  <si>
    <t>Kode TRX</t>
  </si>
  <si>
    <t>No Transaksi</t>
  </si>
  <si>
    <t>NIK</t>
  </si>
  <si>
    <t>Nama Petani</t>
  </si>
  <si>
    <t>Urea</t>
  </si>
  <si>
    <t>NPK</t>
  </si>
  <si>
    <t>SP36</t>
  </si>
  <si>
    <t>ZA</t>
  </si>
  <si>
    <t>NPK Formula</t>
  </si>
  <si>
    <t>Organik</t>
  </si>
  <si>
    <t>Organik Cair</t>
  </si>
  <si>
    <t>Keterangan</t>
  </si>
  <si>
    <t>Tanggal Tebus</t>
  </si>
  <si>
    <t>Tanggal Entri</t>
  </si>
  <si>
    <t>Tanggal Update</t>
  </si>
  <si>
    <t>Tipe Tebus</t>
  </si>
  <si>
    <t>NIK Perwakilan</t>
  </si>
  <si>
    <t>Poktan ID</t>
  </si>
  <si>
    <t>Nama Poktan</t>
  </si>
  <si>
    <t>URL Bukti</t>
  </si>
  <si>
    <t>Link</t>
  </si>
  <si>
    <t>Cek List Dokumen</t>
  </si>
  <si>
    <t>👍</t>
  </si>
  <si>
    <t>X (Batal)</t>
  </si>
  <si>
    <t>JAWA TENGAH</t>
  </si>
  <si>
    <t>KAB. TEMANGGUNG</t>
  </si>
  <si>
    <t>BULU</t>
  </si>
  <si>
    <t>RT0000090731</t>
  </si>
  <si>
    <t>OBOR ANUGERAH</t>
  </si>
  <si>
    <t>SU0P91\I006IA</t>
  </si>
  <si>
    <t>BAMBANG MAHARSI PRIHATMOKO</t>
  </si>
  <si>
    <t>-</t>
  </si>
  <si>
    <t>INDIVIDU</t>
  </si>
  <si>
    <t>PANGUDI ASIH I</t>
  </si>
  <si>
    <t>https://ipubers.pupuk-indonesia.com/public/download/bukti-transaksi/V2?idretailer=RT0000090731&amp;year=2026&amp;month=8&amp;hashednota=fffe407a47b9399b4306c073477af798</t>
  </si>
  <si>
    <t>SU0P91\I006IB</t>
  </si>
  <si>
    <t>https://ipubers.pupuk-indonesia.com/public/download/bukti-transaksi/V2?idretailer=RT0000090731&amp;year=2026&amp;month=8&amp;hashednota=bdefd136491cdd144d0c878d2b9603ae</t>
  </si>
  <si>
    <t>SU0P91\J006JR</t>
  </si>
  <si>
    <t>HARIYANTO</t>
  </si>
  <si>
    <t>https://ipubers.pupuk-indonesia.com/public/download/bukti-transaksi/V2?idretailer=RT0000090731&amp;year=2026&amp;month=8&amp;hashednota=6f35f12cf649aa217c37bf1c31f8c9db</t>
  </si>
  <si>
    <t>SU0P91\I006IP</t>
  </si>
  <si>
    <t>KHOERUL ANAM</t>
  </si>
  <si>
    <t>BERKAH TANI</t>
  </si>
  <si>
    <t>https://ipubers.pupuk-indonesia.com/public/download/bukti-transaksi/V2?idretailer=RT0000090731&amp;year=2026&amp;month=8&amp;hashednota=5cb7b1f119b87f9e731a6667a9e19dcf</t>
  </si>
  <si>
    <t>SU0P91\I006HL</t>
  </si>
  <si>
    <t>SAMSUDI</t>
  </si>
  <si>
    <t>PANGUDI LUHUR II</t>
  </si>
  <si>
    <t>https://ipubers.pupuk-indonesia.com/public/download/bukti-transaksi/V2?idretailer=RT0000090731&amp;year=2026&amp;month=8&amp;hashednota=06d967f8370d87c9349ea03588cfae91</t>
  </si>
  <si>
    <t>SU0P91\J006JS</t>
  </si>
  <si>
    <t>SARIYANTO</t>
  </si>
  <si>
    <t>SIDO DADI</t>
  </si>
  <si>
    <t>https://ipubers.pupuk-indonesia.com/public/download/bukti-transaksi/V2?idretailer=RT0000090731&amp;year=2026&amp;month=8&amp;hashednota=2d1d7c221ade73769a1249852a483c56</t>
  </si>
  <si>
    <t>SU0P91\I006J9</t>
  </si>
  <si>
    <t>SUMARYO</t>
  </si>
  <si>
    <t>SIDO MUKTI</t>
  </si>
  <si>
    <t>https://ipubers.pupuk-indonesia.com/public/download/bukti-transaksi/V2?idretailer=RT0000090731&amp;year=2026&amp;month=8&amp;hashednota=7aef5b97aa2539579c48ec03263234cd</t>
  </si>
  <si>
    <t>SU0P91\J006JH</t>
  </si>
  <si>
    <t>SURIPTO</t>
  </si>
  <si>
    <t>PANGUDI ASIH II</t>
  </si>
  <si>
    <t>https://ipubers.pupuk-indonesia.com/public/download/bukti-transaksi/V2?idretailer=RT0000090731&amp;year=2026&amp;month=8&amp;hashednota=27e63b3ec274d5155bf3133ffac8fa08</t>
  </si>
  <si>
    <t>SU0P91\J006JI</t>
  </si>
  <si>
    <t>https://ipubers.pupuk-indonesia.com/public/download/bukti-transaksi/V2?idretailer=RT0000090731&amp;year=2026&amp;month=8&amp;hashednota=b2a1cc2243ae0cd84c282474fa45e1d8</t>
  </si>
  <si>
    <t>CAMPURSARI</t>
  </si>
  <si>
    <t>RT0000026798</t>
  </si>
  <si>
    <t>KIOS BAROKAH</t>
  </si>
  <si>
    <t>S09O71\7003X1</t>
  </si>
  <si>
    <t>DARMANTO</t>
  </si>
  <si>
    <t>PANDAN WANGI</t>
  </si>
  <si>
    <t>S09O71\7003XP</t>
  </si>
  <si>
    <t>https://ipubers.pupuk-indonesia.com/public/download/bukti-transaksi/V2?idretailer=RT0000026798&amp;year=2026&amp;month=8&amp;hashednota=5718a137d78c3fe68c1977443b5226d2</t>
  </si>
  <si>
    <t>GANDUREJO</t>
  </si>
  <si>
    <t>RT0000026796</t>
  </si>
  <si>
    <t>TANI MANDIRI</t>
  </si>
  <si>
    <t>S09O61\D004NC</t>
  </si>
  <si>
    <t>PURWOKO</t>
  </si>
  <si>
    <t>MAJU LESTARI</t>
  </si>
  <si>
    <t>https://ipubers.pupuk-indonesia.com/public/download/bukti-transaksi/V2?idretailer=RT0000026796&amp;year=2026&amp;month=8&amp;hashednota=fbf1d52a228ab88177905e7965876d10</t>
  </si>
  <si>
    <t>S09O61\C004MD</t>
  </si>
  <si>
    <t>ROKHMAD</t>
  </si>
  <si>
    <t>RIMBUN TANI</t>
  </si>
  <si>
    <t>https://ipubers.pupuk-indonesia.com/public/download/bukti-transaksi/V2?idretailer=RT0000026796&amp;year=2026&amp;month=8&amp;hashednota=2fc5e42b0b311da999a735310cf16d8e</t>
  </si>
  <si>
    <t>S09O61\C004ME</t>
  </si>
  <si>
    <t>https://ipubers.pupuk-indonesia.com/public/download/bukti-transaksi/V2?idretailer=RT0000026796&amp;year=2026&amp;month=8&amp;hashednota=854d18807d568b832d80b074998cde2f</t>
  </si>
  <si>
    <t>S09O61\C004ML</t>
  </si>
  <si>
    <t>SUKURI</t>
  </si>
  <si>
    <t>GANDU RAYA MAKMUR</t>
  </si>
  <si>
    <t>https://ipubers.pupuk-indonesia.com/public/download/bukti-transaksi/V2?idretailer=RT0000026796&amp;year=2026&amp;month=8&amp;hashednota=317e1f08f5d8e87616287abef6216a6a</t>
  </si>
  <si>
    <t>S09O61\C004MM</t>
  </si>
  <si>
    <t>https://ipubers.pupuk-indonesia.com/public/download/bukti-transaksi/V2?idretailer=RT0000026796&amp;year=2026&amp;month=8&amp;hashednota=6361bd59895429d1056f4f23db2cb0b5</t>
  </si>
  <si>
    <t>S09O61\C004M1</t>
  </si>
  <si>
    <t>TUWUH</t>
  </si>
  <si>
    <t>NGUDI LUHUR</t>
  </si>
  <si>
    <t>https://ipubers.pupuk-indonesia.com/public/download/bukti-transaksi/V2?idretailer=RT0000026796&amp;year=2026&amp;month=8&amp;hashednota=f2e0b8bb2a45e69f5e1e6d3f0d1810fd</t>
  </si>
  <si>
    <t>GONDOSULI</t>
  </si>
  <si>
    <t>S09O61\D004MV</t>
  </si>
  <si>
    <t>ARYADI</t>
  </si>
  <si>
    <t>REJOSARI I</t>
  </si>
  <si>
    <t>https://ipubers.pupuk-indonesia.com/public/download/bukti-transaksi/V2?idretailer=RT0000026796&amp;year=2026&amp;month=8&amp;hashednota=8d7a40cd47170518ac475227e2fa7e90</t>
  </si>
  <si>
    <t>S09O61\D004MW</t>
  </si>
  <si>
    <t>https://ipubers.pupuk-indonesia.com/public/download/bukti-transaksi/V2?idretailer=RT0000026796&amp;year=2026&amp;month=8&amp;hashednota=98ada462f6cd5733da2186022d3a42b8</t>
  </si>
  <si>
    <t>NGIMBRANG</t>
  </si>
  <si>
    <t>S09O71\7003XO</t>
  </si>
  <si>
    <t>FATKUROZIN</t>
  </si>
  <si>
    <t>MAKMUR</t>
  </si>
  <si>
    <t>https://ipubers.pupuk-indonesia.com/public/download/bukti-transaksi/V2?idretailer=RT0000026798&amp;year=2026&amp;month=8&amp;hashednota=5d3099aed159804d5a2200c47c43d744</t>
  </si>
  <si>
    <t>S09O71\7003WV</t>
  </si>
  <si>
    <t>SLAMET BUDIMAN</t>
  </si>
  <si>
    <t>LOH JINAWI</t>
  </si>
  <si>
    <t>https://ipubers.pupuk-indonesia.com/public/download/bukti-transaksi/V2?idretailer=RT0000026798&amp;year=2026&amp;month=8&amp;hashednota=4841c22720452694097f7f82898ddf59</t>
  </si>
  <si>
    <t>PUTAT</t>
  </si>
  <si>
    <t>S09O71\7003WN</t>
  </si>
  <si>
    <t>MUCHAROM</t>
  </si>
  <si>
    <t>MAJU II</t>
  </si>
  <si>
    <t>https://ipubers.pupuk-indonesia.com/public/download/bukti-transaksi/V2?idretailer=RT0000026798&amp;year=2026&amp;month=8&amp;hashednota=abb4a8d940d77de3530cbd20a55ca53e</t>
  </si>
  <si>
    <t>S09O71\7003XK</t>
  </si>
  <si>
    <t>MUDAHNO</t>
  </si>
  <si>
    <t>MAJU III</t>
  </si>
  <si>
    <t>https://ipubers.pupuk-indonesia.com/public/download/bukti-transaksi/V2?idretailer=RT0000026798&amp;year=2026&amp;month=8&amp;hashednota=922d07fe6796122c0b9045f7bb7493b6</t>
  </si>
  <si>
    <t>S09O71\5003VV</t>
  </si>
  <si>
    <t>PAIMO</t>
  </si>
  <si>
    <t>MAJU 1</t>
  </si>
  <si>
    <t>https://ipubers.pupuk-indonesia.com/public/download/bukti-transaksi/V2?idretailer=RT0000026798&amp;year=2026&amp;month=8&amp;hashednota=360718ea368e36c8640c55c91d4edb1f</t>
  </si>
  <si>
    <t>S09O71\7003WP</t>
  </si>
  <si>
    <t>SARWADI</t>
  </si>
  <si>
    <t>https://ipubers.pupuk-indonesia.com/public/download/bukti-transaksi/V2?idretailer=RT0000026798&amp;year=2026&amp;month=8&amp;hashednota=6aa0bf45fb92d558070a5a54fbc71e7d</t>
  </si>
  <si>
    <t>S09O71\7003WQ</t>
  </si>
  <si>
    <t>https://ipubers.pupuk-indonesia.com/public/download/bukti-transaksi/V2?idretailer=RT0000026798&amp;year=2026&amp;month=8&amp;hashednota=8d0fd97be4873c336c939d4346df37c5</t>
  </si>
  <si>
    <t>S09O71\7003X4</t>
  </si>
  <si>
    <t>WIYANTO</t>
  </si>
  <si>
    <t>https://ipubers.pupuk-indonesia.com/public/download/bukti-transaksi/V2?idretailer=RT0000026798&amp;year=2026&amp;month=8&amp;hashednota=4d04fa84394d4817b0acab92d51fa7c4</t>
  </si>
  <si>
    <t>DANUPAYAN</t>
  </si>
  <si>
    <t>S09O71\7003XG</t>
  </si>
  <si>
    <t>BUNGAH TARMUJI</t>
  </si>
  <si>
    <t>SEDYO MAJU</t>
  </si>
  <si>
    <t>https://ipubers.pupuk-indonesia.com/public/download/bukti-transaksi/V2?idretailer=RT0000026798&amp;year=2026&amp;month=8&amp;hashednota=bfc28aa950b3d4930957bf06ae647906</t>
  </si>
  <si>
    <t>S09O71\7003XH</t>
  </si>
  <si>
    <t>https://ipubers.pupuk-indonesia.com/public/download/bukti-transaksi/V2?idretailer=RT0000026798&amp;year=2026&amp;month=8&amp;hashednota=5d14c5dbb63adf98f6d921463cfefcda</t>
  </si>
  <si>
    <t>S09O71\7003WO</t>
  </si>
  <si>
    <t>ILHAR</t>
  </si>
  <si>
    <t>REJO MAKMUR</t>
  </si>
  <si>
    <t>https://ipubers.pupuk-indonesia.com/public/download/bukti-transaksi/V2?idretailer=RT0000026798&amp;year=2026&amp;month=8&amp;hashednota=099eb8424a08f269c0b1972cb62542a0</t>
  </si>
  <si>
    <t>S09O71\7003X5</t>
  </si>
  <si>
    <t>RAGIL PRASETYO</t>
  </si>
  <si>
    <t>DANUPOYO</t>
  </si>
  <si>
    <t>https://ipubers.pupuk-indonesia.com/public/download/bukti-transaksi/V2?idretailer=RT0000026798&amp;year=2026&amp;month=8&amp;hashednota=9bf1b9021690e7c4cc0cd5dda6948aea</t>
  </si>
  <si>
    <t>S09O71\7003X6</t>
  </si>
  <si>
    <t>https://ipubers.pupuk-indonesia.com/public/download/bukti-transaksi/V2?idretailer=RT0000026798&amp;year=2026&amp;month=8&amp;hashednota=278da2666ddf4f8d124053fbf92d3f65</t>
  </si>
  <si>
    <t>MONDORETNO</t>
  </si>
  <si>
    <t>SU0P91\J006JN</t>
  </si>
  <si>
    <t>AMIN</t>
  </si>
  <si>
    <t>MAKMUR I</t>
  </si>
  <si>
    <t>https://ipubers.pupuk-indonesia.com/public/download/bukti-transaksi/V2?idretailer=RT0000090731&amp;year=2026&amp;month=8&amp;hashednota=6247a19e19ebcd386b024155295f0abf</t>
  </si>
  <si>
    <t>SU0P91\J006JO</t>
  </si>
  <si>
    <t>https://ipubers.pupuk-indonesia.com/public/download/bukti-transaksi/V2?idretailer=RT0000090731&amp;year=2026&amp;month=8&amp;hashednota=20f0519084881f21dda8eb0d3e49dcd7</t>
  </si>
  <si>
    <t>SU0P91\I006IM</t>
  </si>
  <si>
    <t>MUH TADOKORI</t>
  </si>
  <si>
    <t>SUBUR 2</t>
  </si>
  <si>
    <t>https://ipubers.pupuk-indonesia.com/public/download/bukti-transaksi/V2?idretailer=RT0000090731&amp;year=2026&amp;month=8&amp;hashednota=3f4c77af0739fbf2bf724f410676d722</t>
  </si>
  <si>
    <t>PASURUAN</t>
  </si>
  <si>
    <t>SU0P91\I006I9</t>
  </si>
  <si>
    <t>JAMALUDIN</t>
  </si>
  <si>
    <t>SUMBER REJEKI</t>
  </si>
  <si>
    <t>https://ipubers.pupuk-indonesia.com/public/download/bukti-transaksi/V2?idretailer=RT0000090731&amp;year=2026&amp;month=8&amp;hashednota=05d9be345771fa444a1dda17c76e4757</t>
  </si>
  <si>
    <t>MALANGSARI</t>
  </si>
  <si>
    <t>SU0P91\I006IC</t>
  </si>
  <si>
    <t>JUMALI</t>
  </si>
  <si>
    <t>NGUDI TANI</t>
  </si>
  <si>
    <t>https://ipubers.pupuk-indonesia.com/public/download/bukti-transaksi/V2?idretailer=RT0000090731&amp;year=2026&amp;month=8&amp;hashednota=ae50dbea6ea2bc329d5796162151ea0e</t>
  </si>
  <si>
    <t>SU0P91\I006JC</t>
  </si>
  <si>
    <t>https://ipubers.pupuk-indonesia.com/public/download/bukti-transaksi/V2?idretailer=RT0000090731&amp;year=2026&amp;month=8&amp;hashednota=10f4daccab14129c296f7097a01b91f8</t>
  </si>
  <si>
    <t>SU0P91\I006JD</t>
  </si>
  <si>
    <t>https://ipubers.pupuk-indonesia.com/public/download/bukti-transaksi/V2?idretailer=RT0000090731&amp;year=2026&amp;month=8&amp;hashednota=77328681f8c493a0071e80173e638e7a</t>
  </si>
  <si>
    <t>SU0P91\I006JA</t>
  </si>
  <si>
    <t>NURWANTO</t>
  </si>
  <si>
    <t>https://ipubers.pupuk-indonesia.com/public/download/bukti-transaksi/V2?idretailer=RT0000090731&amp;year=2026&amp;month=8&amp;hashednota=0151292f319a96e25101221345df1dc6</t>
  </si>
  <si>
    <t>SU0P91\I006JB</t>
  </si>
  <si>
    <t>https://ipubers.pupuk-indonesia.com/public/download/bukti-transaksi/V2?idretailer=RT0000090731&amp;year=2026&amp;month=8&amp;hashednota=cee2bba53f9751fb455d360e5d6e293b</t>
  </si>
  <si>
    <t>PAGERGUNUNG</t>
  </si>
  <si>
    <t>S09O61\C004LP</t>
  </si>
  <si>
    <t>SLAMET MUJI</t>
  </si>
  <si>
    <t>TANI MAKMUR</t>
  </si>
  <si>
    <t>https://ipubers.pupuk-indonesia.com/public/download/bukti-transaksi/V2?idretailer=RT0000026796&amp;year=2026&amp;month=8&amp;hashednota=88c19c1b67cf224ce961eae2c6a2b9f9</t>
  </si>
  <si>
    <t>S09O61\C004M0</t>
  </si>
  <si>
    <t>WILDAN ROJIUL BASARI</t>
  </si>
  <si>
    <t>ENGGAL JAYA II</t>
  </si>
  <si>
    <t>https://ipubers.pupuk-indonesia.com/public/download/bukti-transaksi/V2?idretailer=RT0000026796&amp;year=2026&amp;month=8&amp;hashednota=949acd0234f6073f9f8051e804ea3985</t>
  </si>
  <si>
    <t>BANSARI</t>
  </si>
  <si>
    <t>SU0P91\I006HN</t>
  </si>
  <si>
    <t>HARIYANI</t>
  </si>
  <si>
    <t>SEDERHANA III</t>
  </si>
  <si>
    <t>https://ipubers.pupuk-indonesia.com/public/download/bukti-transaksi/V2?idretailer=RT0000090731&amp;year=2026&amp;month=8&amp;hashednota=de05ae674e7151c1a9210ba5dadfe55c</t>
  </si>
  <si>
    <t>SU0P91\I006HO</t>
  </si>
  <si>
    <t>https://ipubers.pupuk-indonesia.com/public/download/bukti-transaksi/V2?idretailer=RT0000090731&amp;year=2026&amp;month=8&amp;hashednota=a61d13c53e7edb52daab14bba463863e</t>
  </si>
  <si>
    <t>SU0P91\I006HP</t>
  </si>
  <si>
    <t>MUHAMMAD IMRONI</t>
  </si>
  <si>
    <t>SEDERHANA I</t>
  </si>
  <si>
    <t>https://ipubers.pupuk-indonesia.com/public/download/bukti-transaksi/V2?idretailer=RT0000090731&amp;year=2026&amp;month=8&amp;hashednota=306960a5c220a570762b910d2c2300c2</t>
  </si>
  <si>
    <t>SU0P91\I006HQ</t>
  </si>
  <si>
    <t>https://ipubers.pupuk-indonesia.com/public/download/bukti-transaksi/V2?idretailer=RT0000090731&amp;year=2026&amp;month=8&amp;hashednota=9a10b31213f716687341b2c6516ad4dc</t>
  </si>
  <si>
    <t>SU0P91\J006JJ</t>
  </si>
  <si>
    <t>PODO WALIYANTO</t>
  </si>
  <si>
    <t>https://ipubers.pupuk-indonesia.com/public/download/bukti-transaksi/V2?idretailer=RT0000090731&amp;year=2026&amp;month=8&amp;hashednota=200a082bbc6df0bc3d5b659b4a4241d5</t>
  </si>
  <si>
    <t>SU0P91\J006JK</t>
  </si>
  <si>
    <t>https://ipubers.pupuk-indonesia.com/public/download/bukti-transaksi/V2?idretailer=RT0000090731&amp;year=2026&amp;month=8&amp;hashednota=26f51f2a16bcf3ca7a72d6edb23ec22c</t>
  </si>
  <si>
    <t>SU0P91\I006JE</t>
  </si>
  <si>
    <t>PRASOJO</t>
  </si>
  <si>
    <t>https://ipubers.pupuk-indonesia.com/public/download/bukti-transaksi/V2?idretailer=RT0000090731&amp;year=2026&amp;month=8&amp;hashednota=7b3af7f0add1a0cdc6cd30d05abf5ca3</t>
  </si>
  <si>
    <t>WONOTIRTO</t>
  </si>
  <si>
    <t>S09O61\C004MK</t>
  </si>
  <si>
    <t>BUDIYONO</t>
  </si>
  <si>
    <t>SUMBER TANI II</t>
  </si>
  <si>
    <t>https://ipubers.pupuk-indonesia.com/public/download/bukti-transaksi/V2?idretailer=RT0000026796&amp;year=2026&amp;month=8&amp;hashednota=fad4f74540f33bb2fb9cf24f72b320e7</t>
  </si>
  <si>
    <t>TEMBARAK</t>
  </si>
  <si>
    <t>RT0000021156</t>
  </si>
  <si>
    <t>KUD SUMBING</t>
  </si>
  <si>
    <t>S07G01\H005R5</t>
  </si>
  <si>
    <t>TSANI NUR AFANDY</t>
  </si>
  <si>
    <t>PANGUDI</t>
  </si>
  <si>
    <t>https://ipubers.pupuk-indonesia.com/public/download/bukti-transaksi/V2?idretailer=RT0000021156&amp;year=2026&amp;month=8&amp;hashednota=0ec4262631bfe777431a65c8d7427c1b</t>
  </si>
  <si>
    <t>MENGGORO</t>
  </si>
  <si>
    <t>S07G01\G005QY</t>
  </si>
  <si>
    <t>KHABIB SOLEH</t>
  </si>
  <si>
    <t>SRI REJEKI II</t>
  </si>
  <si>
    <t>https://ipubers.pupuk-indonesia.com/public/download/bukti-transaksi/V2?idretailer=RT0000021156&amp;year=2026&amp;month=8&amp;hashednota=2d4671d3ff9dbe589fa9e46010740771</t>
  </si>
  <si>
    <t>S07G01\F005QO</t>
  </si>
  <si>
    <t>TONI MIFTAFAN</t>
  </si>
  <si>
    <t>SRI REJEKI I</t>
  </si>
  <si>
    <t>https://ipubers.pupuk-indonesia.com/public/download/bukti-transaksi/V2?idretailer=RT0000021156&amp;year=2026&amp;month=8&amp;hashednota=bb0edaf90b09e1dfd528a7675c05c920</t>
  </si>
  <si>
    <t>PURWODADI</t>
  </si>
  <si>
    <t>RT0000021160</t>
  </si>
  <si>
    <t>TANI JAYA UNGGUL</t>
  </si>
  <si>
    <t>S07G31\I004QO</t>
  </si>
  <si>
    <t>MAKTUB BAIHAQI</t>
  </si>
  <si>
    <t>MAWAR</t>
  </si>
  <si>
    <t>https://ipubers.pupuk-indonesia.com/public/download/bukti-transaksi/V2?idretailer=RT0000021160&amp;year=2026&amp;month=8&amp;hashednota=327bb8bddf4fae9f51c13ea9ae4acae6</t>
  </si>
  <si>
    <t>S07G31\I004QU</t>
  </si>
  <si>
    <t>MARSITO</t>
  </si>
  <si>
    <t>MITRA TANI</t>
  </si>
  <si>
    <t>https://ipubers.pupuk-indonesia.com/public/download/bukti-transaksi/V2?idretailer=RT0000021160&amp;year=2026&amp;month=8&amp;hashednota=bf3cf9f488c80cca399b0527844a105b</t>
  </si>
  <si>
    <t>S07G31\I004QV</t>
  </si>
  <si>
    <t>MUHAMMAD IBNU NADZIR</t>
  </si>
  <si>
    <t>https://ipubers.pupuk-indonesia.com/public/download/bukti-transaksi/V2?idretailer=RT0000021160&amp;year=2026&amp;month=8&amp;hashednota=516b3abd03c9461bd0166785f75436d3</t>
  </si>
  <si>
    <t>S07G31\I004QW</t>
  </si>
  <si>
    <t>https://ipubers.pupuk-indonesia.com/public/download/bukti-transaksi/V2?idretailer=RT0000021160&amp;year=2026&amp;month=8&amp;hashednota=07cccb800713df3b2ffcc7a1ff407753</t>
  </si>
  <si>
    <t>S07G31\I004R2</t>
  </si>
  <si>
    <t>SUYANTO</t>
  </si>
  <si>
    <t>https://ipubers.pupuk-indonesia.com/public/download/bukti-transaksi/V2?idretailer=RT0000021160&amp;year=2026&amp;month=8&amp;hashednota=230831e3a8b62e9fb84e4fb5d2aadd7b</t>
  </si>
  <si>
    <t>KEMLOKO</t>
  </si>
  <si>
    <t>S07G01\F005QP</t>
  </si>
  <si>
    <t>ACHMAD TAKWIN</t>
  </si>
  <si>
    <t>NGUDI SLAMET</t>
  </si>
  <si>
    <t>https://ipubers.pupuk-indonesia.com/public/download/bukti-transaksi/V2?idretailer=RT0000021156&amp;year=2026&amp;month=8&amp;hashednota=0c489fb8dee5c55ee7d81806580a38ff</t>
  </si>
  <si>
    <t>S07G01\F005Q2</t>
  </si>
  <si>
    <t>AGIL IKHSAN</t>
  </si>
  <si>
    <t>HIDAYAH  I</t>
  </si>
  <si>
    <t>https://ipubers.pupuk-indonesia.com/public/download/bukti-transaksi/V2?idretailer=RT0000021156&amp;year=2026&amp;month=8&amp;hashednota=49c04b22a52731903b7f68d75e556501</t>
  </si>
  <si>
    <t>S07G01\H005R9</t>
  </si>
  <si>
    <t>MAS'UD</t>
  </si>
  <si>
    <t>SAHABAT ALAM</t>
  </si>
  <si>
    <t>https://ipubers.pupuk-indonesia.com/public/download/bukti-transaksi/V2?idretailer=RT0000021156&amp;year=2026&amp;month=8&amp;hashednota=b7af7b865f8b9e6535d3a7ae93e4e3ea</t>
  </si>
  <si>
    <t>S07G01\H005RA</t>
  </si>
  <si>
    <t>https://ipubers.pupuk-indonesia.com/public/download/bukti-transaksi/V2?idretailer=RT0000021156&amp;year=2026&amp;month=8&amp;hashednota=7194bcededa9cb4fcf0ab1fd1a29cf22</t>
  </si>
  <si>
    <t>BOTOPUTIH</t>
  </si>
  <si>
    <t>S07G01\F005PQ</t>
  </si>
  <si>
    <t>GIWAN SUMARNO</t>
  </si>
  <si>
    <t>MARGO RUKUN</t>
  </si>
  <si>
    <t>https://ipubers.pupuk-indonesia.com/public/download/bukti-transaksi/V2?idretailer=RT0000021156&amp;year=2026&amp;month=8&amp;hashednota=2d5f55b363fd6743e693341547f19911</t>
  </si>
  <si>
    <t>S07G01\F005PV</t>
  </si>
  <si>
    <t>MAHSUN</t>
  </si>
  <si>
    <t>GARUNG JAYA</t>
  </si>
  <si>
    <t>https://ipubers.pupuk-indonesia.com/public/download/bukti-transaksi/V2?idretailer=RT0000021156&amp;year=2026&amp;month=8&amp;hashednota=bacecf8c638563bcf84ba91d89d2e9b5</t>
  </si>
  <si>
    <t>S07G01\F005PW</t>
  </si>
  <si>
    <t>https://ipubers.pupuk-indonesia.com/public/download/bukti-transaksi/V2?idretailer=RT0000021156&amp;year=2026&amp;month=8&amp;hashednota=9ff49786ca6f8c79fa7ceda83f48c0f2</t>
  </si>
  <si>
    <t>S07G01\H005R3</t>
  </si>
  <si>
    <t>MUHAMAD NASROHIM</t>
  </si>
  <si>
    <t>TANI MAJU</t>
  </si>
  <si>
    <t>https://ipubers.pupuk-indonesia.com/public/download/bukti-transaksi/V2?idretailer=RT0000021156&amp;year=2026&amp;month=8&amp;hashednota=88052d4c969fc85467248f553b7eeb01</t>
  </si>
  <si>
    <t>S07G01\H005R4</t>
  </si>
  <si>
    <t>https://ipubers.pupuk-indonesia.com/public/download/bukti-transaksi/V2?idretailer=RT0000021156&amp;year=2026&amp;month=8&amp;hashednota=59462cce5c2b98163b8b1eeae0c0f81f</t>
  </si>
  <si>
    <t>S07G01\H005RQ</t>
  </si>
  <si>
    <t>MUH ANSORI</t>
  </si>
  <si>
    <t>https://ipubers.pupuk-indonesia.com/public/download/bukti-transaksi/V2?idretailer=RT0000021156&amp;year=2026&amp;month=8&amp;hashednota=6213d9c2ab151f4131198589f522a4b0</t>
  </si>
  <si>
    <t>S07G01\H005RR</t>
  </si>
  <si>
    <t>https://ipubers.pupuk-indonesia.com/public/download/bukti-transaksi/V2?idretailer=RT0000021156&amp;year=2026&amp;month=8&amp;hashednota=3389045477914a838e64dbbb48e3d498</t>
  </si>
  <si>
    <t>S07G01\H005RD</t>
  </si>
  <si>
    <t>RAMINAH</t>
  </si>
  <si>
    <t>JAYA SENTOSA</t>
  </si>
  <si>
    <t>https://ipubers.pupuk-indonesia.com/public/download/bukti-transaksi/V2?idretailer=RT0000021156&amp;year=2026&amp;month=8&amp;hashednota=111ac1de8c8d6b7c69bc87138bd4a64d</t>
  </si>
  <si>
    <t>S07G01\H005RF</t>
  </si>
  <si>
    <t>https://ipubers.pupuk-indonesia.com/public/download/bukti-transaksi/V2?idretailer=RT0000021156&amp;year=2026&amp;month=8&amp;hashednota=4ec8c2d5ee5c54e0f783960254df36f9</t>
  </si>
  <si>
    <t>S07G01\F005PY</t>
  </si>
  <si>
    <t>RIYANTI</t>
  </si>
  <si>
    <t>MARGO UNTUNG</t>
  </si>
  <si>
    <t>https://ipubers.pupuk-indonesia.com/public/download/bukti-transaksi/V2?idretailer=RT0000021156&amp;year=2026&amp;month=8&amp;hashednota=31fea884202e128cdbc0f03116bcebec</t>
  </si>
  <si>
    <t>TAWANGSARI</t>
  </si>
  <si>
    <t>S07G31\I004R4</t>
  </si>
  <si>
    <t>MUHAMAD WAKHID KHUSEN</t>
  </si>
  <si>
    <t>https://ipubers.pupuk-indonesia.com/public/download/bukti-transaksi/V2?idretailer=RT0000021160&amp;year=2026&amp;month=8&amp;hashednota=b4053da74e24bdb2c4b6effd146cf5ca</t>
  </si>
  <si>
    <t>S07G31\I004R5</t>
  </si>
  <si>
    <t>https://ipubers.pupuk-indonesia.com/public/download/bukti-transaksi/V2?idretailer=RT0000021160&amp;year=2026&amp;month=8&amp;hashednota=bddea2e9f71ccb4b86a3ada2d8f94ce4</t>
  </si>
  <si>
    <t>S07G31\I004S8</t>
  </si>
  <si>
    <t>RUDI HERMAWAN</t>
  </si>
  <si>
    <t>SEKAR WANGI</t>
  </si>
  <si>
    <t>https://ipubers.pupuk-indonesia.com/public/download/bukti-transaksi/V2?idretailer=RT0000021160&amp;year=2026&amp;month=8&amp;hashednota=a634516e764b44cd4e1459454369bcbf</t>
  </si>
  <si>
    <t>S07G31\I004S9</t>
  </si>
  <si>
    <t>https://ipubers.pupuk-indonesia.com/public/download/bukti-transaksi/V2?idretailer=RT0000021160&amp;year=2026&amp;month=8&amp;hashednota=a1442e2868913b427d6c3fdb11ae5011</t>
  </si>
  <si>
    <t>S07G31\I004RX</t>
  </si>
  <si>
    <t>ZULAIKHAH</t>
  </si>
  <si>
    <t>MINNA MUDA</t>
  </si>
  <si>
    <t>https://ipubers.pupuk-indonesia.com/public/download/bukti-transaksi/V2?idretailer=RT0000021160&amp;year=2026&amp;month=8&amp;hashednota=63d19063eed8941a23d2bac0bfe6f43b</t>
  </si>
  <si>
    <t>GREGES</t>
  </si>
  <si>
    <t>RT0000085189</t>
  </si>
  <si>
    <t>UD MAJU SUKSES</t>
  </si>
  <si>
    <t>S0M5G1\O0033D</t>
  </si>
  <si>
    <t>ARI WAHYUNI</t>
  </si>
  <si>
    <t>BINA TANI</t>
  </si>
  <si>
    <t>https://ipubers.pupuk-indonesia.com/public/download/bukti-transaksi/V2?idretailer=RT0000085189&amp;year=2026&amp;month=8&amp;hashednota=e3ae0a978fa3dc2dd44dfa4094676ab8</t>
  </si>
  <si>
    <t>S0M5G1\O00348</t>
  </si>
  <si>
    <t>MUHAMAD EKOMUTIUDIN</t>
  </si>
  <si>
    <t>NAWANG WULAN</t>
  </si>
  <si>
    <t>https://ipubers.pupuk-indonesia.com/public/download/bukti-transaksi/V2?idretailer=RT0000085189&amp;year=2026&amp;month=8&amp;hashednota=cd55fd28872db0e645f60af5e63622e6</t>
  </si>
  <si>
    <t>S0M5G1\O0035E</t>
  </si>
  <si>
    <t>MUHAMAD MUSLIKHIN</t>
  </si>
  <si>
    <t>NAWANGSIH</t>
  </si>
  <si>
    <t>https://ipubers.pupuk-indonesia.com/public/download/bukti-transaksi/V2?idretailer=RT0000085189&amp;year=2026&amp;month=8&amp;hashednota=f195e801e323619e53b0eeea54b07b14</t>
  </si>
  <si>
    <t>S0M5G1\O00330</t>
  </si>
  <si>
    <t>SLAMET SUPRIYANTO</t>
  </si>
  <si>
    <t>BINA KARYA</t>
  </si>
  <si>
    <t>https://ipubers.pupuk-indonesia.com/public/download/bukti-transaksi/V2?idretailer=RT0000085189&amp;year=2026&amp;month=8&amp;hashednota=a90cf9bdf949b87d202b0d27399a59e1</t>
  </si>
  <si>
    <t>JRAGAN</t>
  </si>
  <si>
    <t>S0M5G1\O0034B</t>
  </si>
  <si>
    <t>JUWADI</t>
  </si>
  <si>
    <t>ABIMANYU</t>
  </si>
  <si>
    <t>https://ipubers.pupuk-indonesia.com/public/download/bukti-transaksi/V2?idretailer=RT0000085189&amp;year=2026&amp;month=8&amp;hashednota=50851f0c638d7d03257a013313504286</t>
  </si>
  <si>
    <t>S0M5G1\O0034C</t>
  </si>
  <si>
    <t>https://ipubers.pupuk-indonesia.com/public/download/bukti-transaksi/V2?idretailer=RT0000085189&amp;year=2026&amp;month=8&amp;hashednota=d400e7acfe2f643708650cfbc6ca8e84</t>
  </si>
  <si>
    <t>S0M5G1\O0032D</t>
  </si>
  <si>
    <t>MUHAMAD NAJID</t>
  </si>
  <si>
    <t>SADEWO</t>
  </si>
  <si>
    <t>https://ipubers.pupuk-indonesia.com/public/download/bukti-transaksi/V2?idretailer=RT0000085189&amp;year=2026&amp;month=8&amp;hashednota=fe2010f6cbec810224a9916e099591cb</t>
  </si>
  <si>
    <t>S0M5G1\O00345</t>
  </si>
  <si>
    <t>TRI AMPIYAH</t>
  </si>
  <si>
    <t>WERKUDORO  II</t>
  </si>
  <si>
    <t>https://ipubers.pupuk-indonesia.com/public/download/bukti-transaksi/V2?idretailer=RT0000085189&amp;year=2026&amp;month=8&amp;hashednota=bffe07c5763f4f7c831c90b98edc919c</t>
  </si>
  <si>
    <t>DRONO</t>
  </si>
  <si>
    <t>S0M5G1\O00346</t>
  </si>
  <si>
    <t>SUKIRMAN</t>
  </si>
  <si>
    <t>REJO MARTANI</t>
  </si>
  <si>
    <t>https://ipubers.pupuk-indonesia.com/public/download/bukti-transaksi/V2?idretailer=RT0000085189&amp;year=2026&amp;month=8&amp;hashednota=3c0987c0c6c47290ebbdbfd039b12641</t>
  </si>
  <si>
    <t>S0M5G1\O00347</t>
  </si>
  <si>
    <t>https://ipubers.pupuk-indonesia.com/public/download/bukti-transaksi/V2?idretailer=RT0000085189&amp;year=2026&amp;month=8&amp;hashednota=8dd76fe918d6f7a4cdeb528ef0ab8ca6</t>
  </si>
  <si>
    <t>TEMANGGUNG</t>
  </si>
  <si>
    <t>TEMANGGUNG I</t>
  </si>
  <si>
    <t>RT0000027184</t>
  </si>
  <si>
    <t>UD. ABDI TANI</t>
  </si>
  <si>
    <t>S09TW1\E000L7</t>
  </si>
  <si>
    <t>MUJIONO</t>
  </si>
  <si>
    <t>TANI MULIA</t>
  </si>
  <si>
    <t>https://ipubers.pupuk-indonesia.com/public/download/bukti-transaksi/V2?idretailer=RT0000027184&amp;year=2026&amp;month=8&amp;hashednota=86fc8cd3fef5f6fcf6ed0653d4aee146</t>
  </si>
  <si>
    <t>S09TW1\E000L8</t>
  </si>
  <si>
    <t>https://ipubers.pupuk-indonesia.com/public/download/bukti-transaksi/V2?idretailer=RT0000027184&amp;year=2026&amp;month=8&amp;hashednota=ebe3b134830d2b740a79844b5d41e48f</t>
  </si>
  <si>
    <t>TEMANGGUNG II</t>
  </si>
  <si>
    <t>RT0000027183</t>
  </si>
  <si>
    <t>UD. INASA TANI MAKMUR</t>
  </si>
  <si>
    <t>S09TV1\A002KC</t>
  </si>
  <si>
    <t>DJOKO PRASETYO</t>
  </si>
  <si>
    <t>SIPELEM</t>
  </si>
  <si>
    <t>https://ipubers.pupuk-indonesia.com/public/download/bukti-transaksi/V2?idretailer=RT0000027183&amp;year=2026&amp;month=8&amp;hashednota=111de5e9bd449da5177579e0378c4901</t>
  </si>
  <si>
    <t>BANYUURIP</t>
  </si>
  <si>
    <t>RT0000027189</t>
  </si>
  <si>
    <t>SIMON MULYONO</t>
  </si>
  <si>
    <t>S09TZ1\L0022N</t>
  </si>
  <si>
    <t>SUPRIYONO</t>
  </si>
  <si>
    <t>SUBUR LESTARI</t>
  </si>
  <si>
    <t>https://ipubers.pupuk-indonesia.com/public/download/bukti-transaksi/V2?idretailer=RT0000027189&amp;year=2026&amp;month=8&amp;hashednota=1d24b793c94a8d34d6f750bb7b5fd968</t>
  </si>
  <si>
    <t>KOWANGAN</t>
  </si>
  <si>
    <t>S09TZ1\L0022L</t>
  </si>
  <si>
    <t>BUDI NURYANTO</t>
  </si>
  <si>
    <t>PODO RUKUN</t>
  </si>
  <si>
    <t>https://ipubers.pupuk-indonesia.com/public/download/bukti-transaksi/V2?idretailer=RT0000027189&amp;year=2026&amp;month=8&amp;hashednota=f33b4223ee7febb7517369518d5d74d9</t>
  </si>
  <si>
    <t>JURANG</t>
  </si>
  <si>
    <t>RT0000027188</t>
  </si>
  <si>
    <t>EKA SARI</t>
  </si>
  <si>
    <t>S09TY1\Z0036E</t>
  </si>
  <si>
    <t>AHMAD ZAEDUN</t>
  </si>
  <si>
    <t>MEKAR SEJAHTERA</t>
  </si>
  <si>
    <t>https://ipubers.pupuk-indonesia.com/public/download/bukti-transaksi/V2?idretailer=RT0000027188&amp;year=2026&amp;month=8&amp;hashednota=13955dadd346afdc116e8052a2eb3bef</t>
  </si>
  <si>
    <t>S09TY1\Z0037Z</t>
  </si>
  <si>
    <t>ASINUDIN</t>
  </si>
  <si>
    <t>NGUDI MAKMUR</t>
  </si>
  <si>
    <t>https://ipubers.pupuk-indonesia.com/public/download/bukti-transaksi/V2?idretailer=RT0000027188&amp;year=2026&amp;month=8&amp;hashednota=561b36e380d94893b0cfacb44c6ce657</t>
  </si>
  <si>
    <t>S09TY1\Z0034H</t>
  </si>
  <si>
    <t>M. ZAENUL MUSTHOFA</t>
  </si>
  <si>
    <t>https://ipubers.pupuk-indonesia.com/public/download/bukti-transaksi/V2?idretailer=RT0000027188&amp;year=2026&amp;month=8&amp;hashednota=2a959c85fda985755848207573fd9750</t>
  </si>
  <si>
    <t>S09TY1\Z0036I</t>
  </si>
  <si>
    <t>ONDIK DWI ANDRIYANTO</t>
  </si>
  <si>
    <t>https://ipubers.pupuk-indonesia.com/public/download/bukti-transaksi/V2?idretailer=RT0000027188&amp;year=2026&amp;month=8&amp;hashednota=5115aea0d837d97446736b29aa4f1357</t>
  </si>
  <si>
    <t>S09TY1\Z0036J</t>
  </si>
  <si>
    <t>https://ipubers.pupuk-indonesia.com/public/download/bukti-transaksi/V2?idretailer=RT0000027188&amp;year=2026&amp;month=8&amp;hashednota=8badd7293f5085322da8deff48520887</t>
  </si>
  <si>
    <t>S09TY1\Z0036N</t>
  </si>
  <si>
    <t>SARAS WIDODO SANTOSO</t>
  </si>
  <si>
    <t>NGUDI MULYO</t>
  </si>
  <si>
    <t>https://ipubers.pupuk-indonesia.com/public/download/bukti-transaksi/V2?idretailer=RT0000027188&amp;year=2026&amp;month=8&amp;hashednota=091d72d9c00894e9b4f99d71ac163b77</t>
  </si>
  <si>
    <t>S09TY1\Z0036X</t>
  </si>
  <si>
    <t>ZAENAL ABIDIN</t>
  </si>
  <si>
    <t>MANUNGGAL KARYA</t>
  </si>
  <si>
    <t>https://ipubers.pupuk-indonesia.com/public/download/bukti-transaksi/V2?idretailer=RT0000027188&amp;year=2026&amp;month=8&amp;hashednota=3fa15cc372b42f9bcbbe7189e55033f0</t>
  </si>
  <si>
    <t>TLOGOREJO</t>
  </si>
  <si>
    <t>S09TY1\Z0037L</t>
  </si>
  <si>
    <t>AGUS PURNOMO</t>
  </si>
  <si>
    <t>TUNAS KARYA TANI</t>
  </si>
  <si>
    <t>https://ipubers.pupuk-indonesia.com/public/download/bukti-transaksi/V2?idretailer=RT0000027188&amp;year=2026&amp;month=8&amp;hashednota=5997542b0f87f6c17e788f60fac3aafb</t>
  </si>
  <si>
    <t>S09TY1\Z0037M</t>
  </si>
  <si>
    <t>https://ipubers.pupuk-indonesia.com/public/download/bukti-transaksi/V2?idretailer=RT0000027188&amp;year=2026&amp;month=8&amp;hashednota=6c30cf608c27336ea2d80182117c5206</t>
  </si>
  <si>
    <t>S09TY1\Z0035Y</t>
  </si>
  <si>
    <t>AHMAD BAIHAQI SAKURI</t>
  </si>
  <si>
    <t>NGUDI REJEKI</t>
  </si>
  <si>
    <t>https://ipubers.pupuk-indonesia.com/public/download/bukti-transaksi/V2?idretailer=RT0000027188&amp;year=2026&amp;month=8&amp;hashednota=a5a3791b54497134fdabacca46044e76</t>
  </si>
  <si>
    <t>S09TY1\Z0038R</t>
  </si>
  <si>
    <t>AMONG WICAKSONO</t>
  </si>
  <si>
    <t>MUGI BERKAH</t>
  </si>
  <si>
    <t>https://ipubers.pupuk-indonesia.com/public/download/bukti-transaksi/V2?idretailer=RT0000027188&amp;year=2026&amp;month=8&amp;hashednota=43d6aa69e592daa2586e98ca51122cfb</t>
  </si>
  <si>
    <t>S09TY1\Z0037X</t>
  </si>
  <si>
    <t>ARI WIDODO</t>
  </si>
  <si>
    <t>https://ipubers.pupuk-indonesia.com/public/download/bukti-transaksi/V2?idretailer=RT0000027188&amp;year=2026&amp;month=8&amp;hashednota=4e4ef50a41900eb2fc3f2f32b0a3fdce</t>
  </si>
  <si>
    <t>S09TY1\Z0037Y</t>
  </si>
  <si>
    <t>https://ipubers.pupuk-indonesia.com/public/download/bukti-transaksi/V2?idretailer=RT0000027188&amp;year=2026&amp;month=8&amp;hashednota=26f2a8c5902d7882b899e4121680fcdd</t>
  </si>
  <si>
    <t>S09TY1\Z0038W</t>
  </si>
  <si>
    <t>ARIYADI</t>
  </si>
  <si>
    <t>https://ipubers.pupuk-indonesia.com/public/download/bukti-transaksi/V2?idretailer=RT0000027188&amp;year=2026&amp;month=8&amp;hashednota=3e8523423e2f522748ad08680c923d81</t>
  </si>
  <si>
    <t>S09TY1\Z0038X</t>
  </si>
  <si>
    <t>https://ipubers.pupuk-indonesia.com/public/download/bukti-transaksi/V2?idretailer=RT0000027188&amp;year=2026&amp;month=8&amp;hashednota=96d3cee05d7d1bae3b84504ef6bb8267</t>
  </si>
  <si>
    <t>S09TY1\Z0034M</t>
  </si>
  <si>
    <t>BENI WIJANARCHO</t>
  </si>
  <si>
    <t>https://ipubers.pupuk-indonesia.com/public/download/bukti-transaksi/V2?idretailer=RT0000027188&amp;year=2026&amp;month=8&amp;hashednota=65725a6b20e36bd1ba8842987711324e</t>
  </si>
  <si>
    <t>S09TY1\Z00380</t>
  </si>
  <si>
    <t>HANDOKO</t>
  </si>
  <si>
    <t>KARYA PENI</t>
  </si>
  <si>
    <t>https://ipubers.pupuk-indonesia.com/public/download/bukti-transaksi/V2?idretailer=RT0000027188&amp;year=2026&amp;month=8&amp;hashednota=79fa6884d8ebfd2e0b2b1181c43349c7</t>
  </si>
  <si>
    <t>S09TY1\Z0034J</t>
  </si>
  <si>
    <t>HANDORI</t>
  </si>
  <si>
    <t>TANI SUBUR</t>
  </si>
  <si>
    <t>https://ipubers.pupuk-indonesia.com/public/download/bukti-transaksi/V2?idretailer=RT0000027188&amp;year=2026&amp;month=8&amp;hashednota=5336f021352ba05132bcebb8d8a9513f</t>
  </si>
  <si>
    <t>S09TY1\Z0034Q</t>
  </si>
  <si>
    <t>HERU MULYANTO</t>
  </si>
  <si>
    <t>https://ipubers.pupuk-indonesia.com/public/download/bukti-transaksi/V2?idretailer=RT0000027188&amp;year=2026&amp;month=8&amp;hashednota=52f466f40916e0b4c27e9e7e2f5df539</t>
  </si>
  <si>
    <t>S09TY1\Z0034R</t>
  </si>
  <si>
    <t>https://ipubers.pupuk-indonesia.com/public/download/bukti-transaksi/V2?idretailer=RT0000027188&amp;year=2026&amp;month=8&amp;hashednota=3a202d4680686847e5c63ef0cffe8d13</t>
  </si>
  <si>
    <t>S09TY1\Z0034K</t>
  </si>
  <si>
    <t>IDHAM COLIQ</t>
  </si>
  <si>
    <t>REJO TANI</t>
  </si>
  <si>
    <t>https://ipubers.pupuk-indonesia.com/public/download/bukti-transaksi/V2?idretailer=RT0000027188&amp;year=2026&amp;month=8&amp;hashednota=c67fb00d24f50ffda739940bf62204d5</t>
  </si>
  <si>
    <t>S09TY1\Z0034L</t>
  </si>
  <si>
    <t>https://ipubers.pupuk-indonesia.com/public/download/bukti-transaksi/V2?idretailer=RT0000027188&amp;year=2026&amp;month=8&amp;hashednota=49a207c6e13c5325016a5cfb8cf9b5bc</t>
  </si>
  <si>
    <t>S09TY1\Z00349</t>
  </si>
  <si>
    <t>IMRON ASHADI</t>
  </si>
  <si>
    <t>https://ipubers.pupuk-indonesia.com/public/download/bukti-transaksi/V2?idretailer=RT0000027188&amp;year=2026&amp;month=8&amp;hashednota=674d9c16a15bfddd0f4e5aa4d318f3f0</t>
  </si>
  <si>
    <t>S09TY1\Z0035S</t>
  </si>
  <si>
    <t>JOHAN SAPUTRA</t>
  </si>
  <si>
    <t>https://ipubers.pupuk-indonesia.com/public/download/bukti-transaksi/V2?idretailer=RT0000027188&amp;year=2026&amp;month=8&amp;hashednota=152d08e230e8c9206ebeced9226cb043</t>
  </si>
  <si>
    <t>S09TY1\Z00361</t>
  </si>
  <si>
    <t>MARYOTO</t>
  </si>
  <si>
    <t>TANI KARYA</t>
  </si>
  <si>
    <t>https://ipubers.pupuk-indonesia.com/public/download/bukti-transaksi/V2?idretailer=RT0000027188&amp;year=2026&amp;month=8&amp;hashednota=bafbbc3f9934cea9000a2b3236118b55</t>
  </si>
  <si>
    <t>S09TY1\Z00362</t>
  </si>
  <si>
    <t>https://ipubers.pupuk-indonesia.com/public/download/bukti-transaksi/V2?idretailer=RT0000027188&amp;year=2026&amp;month=8&amp;hashednota=ea8f84d1749d4c95e55538179c4c8fcf</t>
  </si>
  <si>
    <t>S09TY1\Z0034O</t>
  </si>
  <si>
    <t>MUTI</t>
  </si>
  <si>
    <t>https://ipubers.pupuk-indonesia.com/public/download/bukti-transaksi/V2?idretailer=RT0000027188&amp;year=2026&amp;month=8&amp;hashednota=2a8a21c01a38f554b1e1bca959e3f040</t>
  </si>
  <si>
    <t>S09TY1\Z0034P</t>
  </si>
  <si>
    <t>https://ipubers.pupuk-indonesia.com/public/download/bukti-transaksi/V2?idretailer=RT0000027188&amp;year=2026&amp;month=8&amp;hashednota=dab6e2553e33836d6c759eed5c6e2ee8</t>
  </si>
  <si>
    <t>S09TY1\Z0038U</t>
  </si>
  <si>
    <t>RIDHWAN ARIFIN</t>
  </si>
  <si>
    <t>LANCAR BERKAH</t>
  </si>
  <si>
    <t>https://ipubers.pupuk-indonesia.com/public/download/bukti-transaksi/V2?idretailer=RT0000027188&amp;year=2026&amp;month=8&amp;hashednota=f08a97cb4e6efa20a864622884aa7a41</t>
  </si>
  <si>
    <t>S09TY1\Z0038V</t>
  </si>
  <si>
    <t>https://ipubers.pupuk-indonesia.com/public/download/bukti-transaksi/V2?idretailer=RT0000027188&amp;year=2026&amp;month=8&amp;hashednota=4acecf5b31bef089f482b5e8322b0f23</t>
  </si>
  <si>
    <t>S09TY1\Z0034F</t>
  </si>
  <si>
    <t>ROBET</t>
  </si>
  <si>
    <t>GOTONG ROYONG</t>
  </si>
  <si>
    <t>https://ipubers.pupuk-indonesia.com/public/download/bukti-transaksi/V2?idretailer=RT0000027188&amp;year=2026&amp;month=8&amp;hashednota=854f2fa8dbdbb968a34f9aba630908cf</t>
  </si>
  <si>
    <t>S09TY1\Z00340</t>
  </si>
  <si>
    <t>ROMIDI</t>
  </si>
  <si>
    <t>https://ipubers.pupuk-indonesia.com/public/download/bukti-transaksi/V2?idretailer=RT0000027188&amp;year=2026&amp;month=8&amp;hashednota=8b6a66ff1c9c458b5b509506b94186e0</t>
  </si>
  <si>
    <t>S09TY1\Z0036H</t>
  </si>
  <si>
    <t>RUDHI HERMANTO</t>
  </si>
  <si>
    <t>https://ipubers.pupuk-indonesia.com/public/download/bukti-transaksi/V2?idretailer=RT0000027188&amp;year=2026&amp;month=8&amp;hashednota=e984a2500912edc4c7ea1c99b14ed15d</t>
  </si>
  <si>
    <t>S09TY1\Z00365</t>
  </si>
  <si>
    <t>SANTOSA</t>
  </si>
  <si>
    <t>https://ipubers.pupuk-indonesia.com/public/download/bukti-transaksi/V2?idretailer=RT0000027188&amp;year=2026&amp;month=8&amp;hashednota=036ea37c523e477c27b46f5c41118b74</t>
  </si>
  <si>
    <t>S09TY1\Z0036O</t>
  </si>
  <si>
    <t>https://ipubers.pupuk-indonesia.com/public/download/bukti-transaksi/V2?idretailer=RT0000027188&amp;year=2026&amp;month=8&amp;hashednota=54229301bdb2fb77db0f2d7df832a4c3</t>
  </si>
  <si>
    <t>S09TY1\Z00397</t>
  </si>
  <si>
    <t>SANTOSONING</t>
  </si>
  <si>
    <t>https://ipubers.pupuk-indonesia.com/public/download/bukti-transaksi/V2?idretailer=RT0000027188&amp;year=2026&amp;month=8&amp;hashednota=56c829df2b86ff7c69282c7de869032e</t>
  </si>
  <si>
    <t>S09TY1\Z0034I</t>
  </si>
  <si>
    <t>SUDARTO</t>
  </si>
  <si>
    <t>https://ipubers.pupuk-indonesia.com/public/download/bukti-transaksi/V2?idretailer=RT0000027188&amp;year=2026&amp;month=8&amp;hashednota=c40d731ac73a9a7b296200b4413d74fe</t>
  </si>
  <si>
    <t>S09TY1\Z0036G</t>
  </si>
  <si>
    <t>https://ipubers.pupuk-indonesia.com/public/download/bukti-transaksi/V2?idretailer=RT0000027188&amp;year=2026&amp;month=8&amp;hashednota=58843e242dd550983a722ebefe1b4530</t>
  </si>
  <si>
    <t>S09TY1\Z00393</t>
  </si>
  <si>
    <t>https://ipubers.pupuk-indonesia.com/public/download/bukti-transaksi/V2?idretailer=RT0000027188&amp;year=2026&amp;month=8&amp;hashednota=0e4f54cdb87771fc6935334472460ead</t>
  </si>
  <si>
    <t>S09TY1\Z0035K</t>
  </si>
  <si>
    <t>SUKARDI</t>
  </si>
  <si>
    <t>https://ipubers.pupuk-indonesia.com/public/download/bukti-transaksi/V2?idretailer=RT0000027188&amp;year=2026&amp;month=8&amp;hashednota=641608d56fa357031c3678ed9576ad69</t>
  </si>
  <si>
    <t>S09TY1\Z0037H</t>
  </si>
  <si>
    <t>https://ipubers.pupuk-indonesia.com/public/download/bukti-transaksi/V2?idretailer=RT0000027188&amp;year=2026&amp;month=8&amp;hashednota=e1a9896cc9f92ac206ed8239037ca869</t>
  </si>
  <si>
    <t>S09TY1\Z0035T</t>
  </si>
  <si>
    <t>SULISTIYO</t>
  </si>
  <si>
    <t>https://ipubers.pupuk-indonesia.com/public/download/bukti-transaksi/V2?idretailer=RT0000027188&amp;year=2026&amp;month=8&amp;hashednota=14647a6ccf7e5553ba8ded2749b079d8</t>
  </si>
  <si>
    <t>S09TY1\Z00385</t>
  </si>
  <si>
    <t>SUTARNI</t>
  </si>
  <si>
    <t>https://ipubers.pupuk-indonesia.com/public/download/bukti-transaksi/V2?idretailer=RT0000027188&amp;year=2026&amp;month=8&amp;hashednota=a2ec561efe25573f11be35c20119e516</t>
  </si>
  <si>
    <t>S09TY1\Z0037G</t>
  </si>
  <si>
    <t>SUTRISNO</t>
  </si>
  <si>
    <t>https://ipubers.pupuk-indonesia.com/public/download/bukti-transaksi/V2?idretailer=RT0000027188&amp;year=2026&amp;month=8&amp;hashednota=cc5c8a37a2a1291179d76973d507e673</t>
  </si>
  <si>
    <t>S09TY1\Z00399</t>
  </si>
  <si>
    <t>https://ipubers.pupuk-indonesia.com/public/download/bukti-transaksi/V2?idretailer=RT0000027188&amp;year=2026&amp;month=8&amp;hashednota=9b1b82dc346731132b1e34d6b70f2300</t>
  </si>
  <si>
    <t>S09TY1\Z0034A</t>
  </si>
  <si>
    <t>TUHFARIDIN</t>
  </si>
  <si>
    <t>https://ipubers.pupuk-indonesia.com/public/download/bukti-transaksi/V2?idretailer=RT0000027188&amp;year=2026&amp;month=8&amp;hashednota=f8f9d8d7e0e15df29261eac4522faa35</t>
  </si>
  <si>
    <t>S09TY1\Z0034B</t>
  </si>
  <si>
    <t>https://ipubers.pupuk-indonesia.com/public/download/bukti-transaksi/V2?idretailer=RT0000027188&amp;year=2026&amp;month=8&amp;hashednota=49ce7188b401d112ad4104ed7fc0c2d5</t>
  </si>
  <si>
    <t>S09TY1\Z0034G</t>
  </si>
  <si>
    <t>TUWATSANTO</t>
  </si>
  <si>
    <t>https://ipubers.pupuk-indonesia.com/public/download/bukti-transaksi/V2?idretailer=RT0000027188&amp;year=2026&amp;month=8&amp;hashednota=9b3e121b37e54c361a76df492646cb90</t>
  </si>
  <si>
    <t>S09TY1\Z00371</t>
  </si>
  <si>
    <t>WAHYU ANJARYANTO</t>
  </si>
  <si>
    <t>https://ipubers.pupuk-indonesia.com/public/download/bukti-transaksi/V2?idretailer=RT0000027188&amp;year=2026&amp;month=8&amp;hashednota=eaaac1641e026ae12d2a6552c4a98487</t>
  </si>
  <si>
    <t>S09TY1\Z00372</t>
  </si>
  <si>
    <t>https://ipubers.pupuk-indonesia.com/public/download/bukti-transaksi/V2?idretailer=RT0000027188&amp;year=2026&amp;month=8&amp;hashednota=783bc7b48109e45643e5b62a2605c563</t>
  </si>
  <si>
    <t>S09TY1\Z0035B</t>
  </si>
  <si>
    <t>WINARDI</t>
  </si>
  <si>
    <t>https://ipubers.pupuk-indonesia.com/public/download/bukti-transaksi/V2?idretailer=RT0000027188&amp;year=2026&amp;month=8&amp;hashednota=edfab46cc0837c43294c7a73a948ff2b</t>
  </si>
  <si>
    <t>S09TY1\Z0035C</t>
  </si>
  <si>
    <t>https://ipubers.pupuk-indonesia.com/public/download/bukti-transaksi/V2?idretailer=RT0000027188&amp;year=2026&amp;month=8&amp;hashednota=65e5e19302eff22551da1a734d42d62c</t>
  </si>
  <si>
    <t>KEBONSARI</t>
  </si>
  <si>
    <t>S09TY1\Z00341</t>
  </si>
  <si>
    <t>SIDO MAKMUR</t>
  </si>
  <si>
    <t>https://ipubers.pupuk-indonesia.com/public/download/bukti-transaksi/V2?idretailer=RT0000027188&amp;year=2026&amp;month=8&amp;hashednota=1e6073fad75acf0257c7bafce54ea44b</t>
  </si>
  <si>
    <t>S09TY1\Z00342</t>
  </si>
  <si>
    <t>https://ipubers.pupuk-indonesia.com/public/download/bukti-transaksi/V2?idretailer=RT0000027188&amp;year=2026&amp;month=8&amp;hashednota=692268454e61348bc7e8f282a9eb933f</t>
  </si>
  <si>
    <t>S09TY1\Z0037R</t>
  </si>
  <si>
    <t>DJUMADI</t>
  </si>
  <si>
    <t>https://ipubers.pupuk-indonesia.com/public/download/bukti-transaksi/V2?idretailer=RT0000027188&amp;year=2026&amp;month=8&amp;hashednota=f7a3b21fb756c3306aa5919dedbf9f95</t>
  </si>
  <si>
    <t>S09TY1\Z0037S</t>
  </si>
  <si>
    <t>https://ipubers.pupuk-indonesia.com/public/download/bukti-transaksi/V2?idretailer=RT0000027188&amp;year=2026&amp;month=8&amp;hashednota=e1f583d1988b7003f44917f605a9199d</t>
  </si>
  <si>
    <t>S09TY1\Z00391</t>
  </si>
  <si>
    <t>HERI KRISETYAWAN</t>
  </si>
  <si>
    <t>GUYUP RUKUN</t>
  </si>
  <si>
    <t>https://ipubers.pupuk-indonesia.com/public/download/bukti-transaksi/V2?idretailer=RT0000027188&amp;year=2026&amp;month=8&amp;hashednota=ebdcd1411e09af6f7d8d0a3d84f74c85</t>
  </si>
  <si>
    <t>S09TY1\Z00392</t>
  </si>
  <si>
    <t>https://ipubers.pupuk-indonesia.com/public/download/bukti-transaksi/V2?idretailer=RT0000027188&amp;year=2026&amp;month=8&amp;hashednota=affefc7aeb4373c17502256ed729ae9e</t>
  </si>
  <si>
    <t>S09TY1\Z0038B</t>
  </si>
  <si>
    <t>MUKIDI</t>
  </si>
  <si>
    <t>https://ipubers.pupuk-indonesia.com/public/download/bukti-transaksi/V2?idretailer=RT0000027188&amp;year=2026&amp;month=8&amp;hashednota=bd08607db9101bb4d5cd47fe94ea45b0</t>
  </si>
  <si>
    <t>S09TY1\Z0036T</t>
  </si>
  <si>
    <t>PARJIYO</t>
  </si>
  <si>
    <t>https://ipubers.pupuk-indonesia.com/public/download/bukti-transaksi/V2?idretailer=RT0000027188&amp;year=2026&amp;month=8&amp;hashednota=76f4aa7eb66737fa349382b6afc63b73</t>
  </si>
  <si>
    <t>S09TY1\Z0036U</t>
  </si>
  <si>
    <t>https://ipubers.pupuk-indonesia.com/public/download/bukti-transaksi/V2?idretailer=RT0000027188&amp;year=2026&amp;month=8&amp;hashednota=e2fadca53a980e228d7c2fa422007cf3</t>
  </si>
  <si>
    <t>S09TY1\Z0034N</t>
  </si>
  <si>
    <t>ROCHMAD</t>
  </si>
  <si>
    <t>NGUDI WASIS</t>
  </si>
  <si>
    <t>https://ipubers.pupuk-indonesia.com/public/download/bukti-transaksi/V2?idretailer=RT0000027188&amp;year=2026&amp;month=8&amp;hashednota=e048ccf967cc67594ff364cbfdb634db</t>
  </si>
  <si>
    <t>S09TY1\Z0034X</t>
  </si>
  <si>
    <t>WIHARTO</t>
  </si>
  <si>
    <t>https://ipubers.pupuk-indonesia.com/public/download/bukti-transaksi/V2?idretailer=RT0000027188&amp;year=2026&amp;month=8&amp;hashednota=f9752a7b954df800eab925b4209a26f2</t>
  </si>
  <si>
    <t>MUNGSENG</t>
  </si>
  <si>
    <t>S09TV1\8002JX</t>
  </si>
  <si>
    <t>CHAEDHORI</t>
  </si>
  <si>
    <t>KEMBAR MAKMUR</t>
  </si>
  <si>
    <t>https://ipubers.pupuk-indonesia.com/public/download/bukti-transaksi/V2?idretailer=RT0000027183&amp;year=2026&amp;month=8&amp;hashednota=f9eef9ba18b1d97986030708b9971aa7</t>
  </si>
  <si>
    <t>S09TV1\8002JY</t>
  </si>
  <si>
    <t>https://ipubers.pupuk-indonesia.com/public/download/bukti-transaksi/V2?idretailer=RT0000027183&amp;year=2026&amp;month=8&amp;hashednota=6da81783c2ade8049327da48504ed885</t>
  </si>
  <si>
    <t>S09TV1\A002KE</t>
  </si>
  <si>
    <t>MUCHAMAD NAJIB</t>
  </si>
  <si>
    <t>https://ipubers.pupuk-indonesia.com/public/download/bukti-transaksi/V2?idretailer=RT0000027183&amp;year=2026&amp;month=8&amp;hashednota=bd1514d08ceeaff94b9d00ba80bf06d8</t>
  </si>
  <si>
    <t>S09TV1\8002JW</t>
  </si>
  <si>
    <t>MUCHAMMAD MURTADHO</t>
  </si>
  <si>
    <t>https://ipubers.pupuk-indonesia.com/public/download/bukti-transaksi/V2?idretailer=RT0000027183&amp;year=2026&amp;month=8&amp;hashednota=c12a74adb6a303789585c6fcb5db0d43</t>
  </si>
  <si>
    <t>S09TV1\8002J8</t>
  </si>
  <si>
    <t>PURWANTO</t>
  </si>
  <si>
    <t>https://ipubers.pupuk-indonesia.com/public/download/bukti-transaksi/V2?idretailer=RT0000027183&amp;year=2026&amp;month=8&amp;hashednota=b4ac621d14774d7c5a4474428cefced1</t>
  </si>
  <si>
    <t>PURWOREJO</t>
  </si>
  <si>
    <t>S09TV1\8002JN</t>
  </si>
  <si>
    <t>SUKA MAKMUR</t>
  </si>
  <si>
    <t>https://ipubers.pupuk-indonesia.com/public/download/bukti-transaksi/V2?idretailer=RT0000027183&amp;year=2026&amp;month=8&amp;hashednota=1a1c9a73a9344594552940098c22a1d9</t>
  </si>
  <si>
    <t>S09TV1\8002JO</t>
  </si>
  <si>
    <t>https://ipubers.pupuk-indonesia.com/public/download/bukti-transaksi/V2?idretailer=RT0000027183&amp;year=2026&amp;month=8&amp;hashednota=2de0890de42f47226e013a1c353dbf70</t>
  </si>
  <si>
    <t>S09TV1\8002J9</t>
  </si>
  <si>
    <t>MUJIYONO</t>
  </si>
  <si>
    <t>DEWI RATIH</t>
  </si>
  <si>
    <t>https://ipubers.pupuk-indonesia.com/public/download/bukti-transaksi/V2?idretailer=RT0000027183&amp;year=2026&amp;month=8&amp;hashednota=ca525488b8d7e1808e3589b6159ccbf6</t>
  </si>
  <si>
    <t>MADURESO</t>
  </si>
  <si>
    <t>S09TZ1\L0022O</t>
  </si>
  <si>
    <t>EDI SURYANTA</t>
  </si>
  <si>
    <t>MAJU RUKUN</t>
  </si>
  <si>
    <t>https://ipubers.pupuk-indonesia.com/public/download/bukti-transaksi/V2?idretailer=RT0000027189&amp;year=2026&amp;month=8&amp;hashednota=162a07b075b4f43ff4a2e13c79af634e</t>
  </si>
  <si>
    <t>S09TZ1\L0023K</t>
  </si>
  <si>
    <t>MUHAMAD SUNHADJI</t>
  </si>
  <si>
    <t>https://ipubers.pupuk-indonesia.com/public/download/bukti-transaksi/V2?idretailer=RT0000027189&amp;year=2026&amp;month=8&amp;hashednota=3c00a362f622b5bc81e10ed96246df8a</t>
  </si>
  <si>
    <t>S09TZ1\L00229</t>
  </si>
  <si>
    <t>MUHTAROM</t>
  </si>
  <si>
    <t>https://ipubers.pupuk-indonesia.com/public/download/bukti-transaksi/V2?idretailer=RT0000027189&amp;year=2026&amp;month=8&amp;hashednota=d6300aa7bd2f622c9c3abef665d57e1a</t>
  </si>
  <si>
    <t>S09TZ1\L0022A</t>
  </si>
  <si>
    <t>https://ipubers.pupuk-indonesia.com/public/download/bukti-transaksi/V2?idretailer=RT0000027189&amp;year=2026&amp;month=8&amp;hashednota=7b099b26cb8f7bbf673b11e5cf40f5f8</t>
  </si>
  <si>
    <t>S09TZ1\L0023P</t>
  </si>
  <si>
    <t>SISWANTO</t>
  </si>
  <si>
    <t>https://ipubers.pupuk-indonesia.com/public/download/bukti-transaksi/V2?idretailer=RT0000027189&amp;year=2026&amp;month=8&amp;hashednota=3f93ed0657601d9eec97af8630bfc476</t>
  </si>
  <si>
    <t>S09TZ1\L0023O</t>
  </si>
  <si>
    <t>TRI PUJI ISTIYONO</t>
  </si>
  <si>
    <t>SRI DARMO</t>
  </si>
  <si>
    <t>https://ipubers.pupuk-indonesia.com/public/download/bukti-transaksi/V2?idretailer=RT0000027189&amp;year=2026&amp;month=8&amp;hashednota=b9a2eee873a9a473a4c57384894751a6</t>
  </si>
  <si>
    <t>SIDOREJO</t>
  </si>
  <si>
    <t>RT0000027181</t>
  </si>
  <si>
    <t>UD. MEKAR SIDOREJO</t>
  </si>
  <si>
    <t>S09TU1\H0028E</t>
  </si>
  <si>
    <t>DWIYATI MURTININGSIH</t>
  </si>
  <si>
    <t>https://ipubers.pupuk-indonesia.com/public/download/bukti-transaksi/V2?idretailer=RT0000027181&amp;year=2026&amp;month=8&amp;hashednota=903ae72441d5f76c349e5e918ead8435</t>
  </si>
  <si>
    <t>S09TU1\H0025P</t>
  </si>
  <si>
    <t>MARSONO</t>
  </si>
  <si>
    <t>https://ipubers.pupuk-indonesia.com/public/download/bukti-transaksi/V2?idretailer=RT0000027181&amp;year=2026&amp;month=8&amp;hashednota=8173ebcae2473bd0abdd04d2997c8027</t>
  </si>
  <si>
    <t>S09TU1\H0027U</t>
  </si>
  <si>
    <t>RUMADI</t>
  </si>
  <si>
    <t>SIDO RUKUN</t>
  </si>
  <si>
    <t>https://ipubers.pupuk-indonesia.com/public/download/bukti-transaksi/V2?idretailer=RT0000027181&amp;year=2026&amp;month=8&amp;hashednota=960319a95143bec0da232bc0d7337d0a</t>
  </si>
  <si>
    <t>S09TU1\H0027C</t>
  </si>
  <si>
    <t>SUKAEDI HADI SURAHMAN</t>
  </si>
  <si>
    <t>https://ipubers.pupuk-indonesia.com/public/download/bukti-transaksi/V2?idretailer=RT0000027181&amp;year=2026&amp;month=8&amp;hashednota=b8ed313b6b36285da9c78e904479eb27</t>
  </si>
  <si>
    <t>S09TU1\H0027D</t>
  </si>
  <si>
    <t>https://ipubers.pupuk-indonesia.com/public/download/bukti-transaksi/V2?idretailer=RT0000027181&amp;year=2026&amp;month=8&amp;hashednota=55b0627c88249b3be51ddc07fd14083d</t>
  </si>
  <si>
    <t>WALITELON UTARA</t>
  </si>
  <si>
    <t>S09TU1\H0026A</t>
  </si>
  <si>
    <t>ARINI</t>
  </si>
  <si>
    <t>KELOMPOK</t>
  </si>
  <si>
    <t>NGESTI HUSODO</t>
  </si>
  <si>
    <t>https://ipubers.pupuk-indonesia.com/public/download/bukti-transaksi/V2?idretailer=RT0000027181&amp;year=2026&amp;month=8&amp;hashednota=d6fe818a37c0eec10bfed7b8471700e7</t>
  </si>
  <si>
    <t>S09TU1\H0026K</t>
  </si>
  <si>
    <t>BAGUS WINTORO</t>
  </si>
  <si>
    <t>https://ipubers.pupuk-indonesia.com/public/download/bukti-transaksi/V2?idretailer=RT0000027181&amp;year=2026&amp;month=8&amp;hashednota=fd85635d36eed6e999a08228d9124563</t>
  </si>
  <si>
    <t>S09TU1\H0026H</t>
  </si>
  <si>
    <t>BAYU ADI SETIAWAN</t>
  </si>
  <si>
    <t>https://ipubers.pupuk-indonesia.com/public/download/bukti-transaksi/V2?idretailer=RT0000027181&amp;year=2026&amp;month=8&amp;hashednota=27e65f489aff4654c31744a1d65cfede</t>
  </si>
  <si>
    <t>S09TU1\H0026E</t>
  </si>
  <si>
    <t>BAYU WICAKSONO</t>
  </si>
  <si>
    <t>https://ipubers.pupuk-indonesia.com/public/download/bukti-transaksi/V2?idretailer=RT0000027181&amp;year=2026&amp;month=8&amp;hashednota=084e7856789a4d0ec00bedd61f787509</t>
  </si>
  <si>
    <t>S09TU1\H0026D</t>
  </si>
  <si>
    <t>DARIYONO</t>
  </si>
  <si>
    <t>https://ipubers.pupuk-indonesia.com/public/download/bukti-transaksi/V2?idretailer=RT0000027181&amp;year=2026&amp;month=8&amp;hashednota=08a7ceab8f8aacff9baae4faf9986cfe</t>
  </si>
  <si>
    <t>S09TU1\H0026I</t>
  </si>
  <si>
    <t>GUNAWAN</t>
  </si>
  <si>
    <t>https://ipubers.pupuk-indonesia.com/public/download/bukti-transaksi/V2?idretailer=RT0000027181&amp;year=2026&amp;month=8&amp;hashednota=2cd5227a5e6d195ca7a49592f219ac17</t>
  </si>
  <si>
    <t>S09TU1\H0026M</t>
  </si>
  <si>
    <t>IWAN SETIYAWAN</t>
  </si>
  <si>
    <t>https://ipubers.pupuk-indonesia.com/public/download/bukti-transaksi/V2?idretailer=RT0000027181&amp;year=2026&amp;month=8&amp;hashednota=1b3468b17553fd992bd6b0d2e0f3236c</t>
  </si>
  <si>
    <t>S09TU1\H0026N</t>
  </si>
  <si>
    <t>https://ipubers.pupuk-indonesia.com/public/download/bukti-transaksi/V2?idretailer=RT0000027181&amp;year=2026&amp;month=8&amp;hashednota=b3c07949e679c6cec5d52586caa913ee</t>
  </si>
  <si>
    <t>S09TU1\H00269</t>
  </si>
  <si>
    <t>JUSRI ANTO</t>
  </si>
  <si>
    <t>https://ipubers.pupuk-indonesia.com/public/download/bukti-transaksi/V2?idretailer=RT0000027181&amp;year=2026&amp;month=8&amp;hashednota=e71792875ac23a11bf0732612ef09c9d</t>
  </si>
  <si>
    <t>S09TU1\H00268</t>
  </si>
  <si>
    <t>KABUL</t>
  </si>
  <si>
    <t>https://ipubers.pupuk-indonesia.com/public/download/bukti-transaksi/V2?idretailer=RT0000027181&amp;year=2026&amp;month=8&amp;hashednota=65247728406fa1125c0714796d4284ee</t>
  </si>
  <si>
    <t>S09TU1\H00267</t>
  </si>
  <si>
    <t>MUJARI SETYOWATI</t>
  </si>
  <si>
    <t>https://ipubers.pupuk-indonesia.com/public/download/bukti-transaksi/V2?idretailer=RT0000027181&amp;year=2026&amp;month=8&amp;hashednota=4d8a2566498d90efa3faf118d71923f1</t>
  </si>
  <si>
    <t>S09TU1\H0026C</t>
  </si>
  <si>
    <t>NGIS LUTFIYAH</t>
  </si>
  <si>
    <t>https://ipubers.pupuk-indonesia.com/public/download/bukti-transaksi/V2?idretailer=RT0000027181&amp;year=2026&amp;month=8&amp;hashednota=50bc5e67c2ba7b9277dc172c0d90fc4c</t>
  </si>
  <si>
    <t>S09TU1\H0026J</t>
  </si>
  <si>
    <t>SAPARUN</t>
  </si>
  <si>
    <t>https://ipubers.pupuk-indonesia.com/public/download/bukti-transaksi/V2?idretailer=RT0000027181&amp;year=2026&amp;month=8&amp;hashednota=73f73cb81c234ef14d57587fd95b3dad</t>
  </si>
  <si>
    <t>S09TU1\H0026Y</t>
  </si>
  <si>
    <t>SURURI</t>
  </si>
  <si>
    <t>https://ipubers.pupuk-indonesia.com/public/download/bukti-transaksi/V2?idretailer=RT0000027181&amp;year=2026&amp;month=8&amp;hashednota=fc3774fe2a535708f3088c8f9e44a30e</t>
  </si>
  <si>
    <t>S09TU1\H00266</t>
  </si>
  <si>
    <t>SUTOPO</t>
  </si>
  <si>
    <t>https://ipubers.pupuk-indonesia.com/public/download/bukti-transaksi/V2?idretailer=RT0000027181&amp;year=2026&amp;month=8&amp;hashednota=66fcbfb24d4361d3ed4c4b6351ec9ccc</t>
  </si>
  <si>
    <t>S09TU1\H0026B</t>
  </si>
  <si>
    <t>TAMBENG</t>
  </si>
  <si>
    <t>https://ipubers.pupuk-indonesia.com/public/download/bukti-transaksi/V2?idretailer=RT0000027181&amp;year=2026&amp;month=8&amp;hashednota=86140c0d1ba08f5fec6a7e28f8a771f2</t>
  </si>
  <si>
    <t>S09TU1\H0026G</t>
  </si>
  <si>
    <t>TRIYANTO</t>
  </si>
  <si>
    <t>https://ipubers.pupuk-indonesia.com/public/download/bukti-transaksi/V2?idretailer=RT0000027181&amp;year=2026&amp;month=8&amp;hashednota=de48ba5af410d653b003453041e96cae</t>
  </si>
  <si>
    <t>S09TU1\H0026L</t>
  </si>
  <si>
    <t>TUKIJAN</t>
  </si>
  <si>
    <t>https://ipubers.pupuk-indonesia.com/public/download/bukti-transaksi/V2?idretailer=RT0000027181&amp;year=2026&amp;month=8&amp;hashednota=469037c8da00b81651eee65b03bd9870</t>
  </si>
  <si>
    <t>S09TU1\H0026F</t>
  </si>
  <si>
    <t>WAHYONO</t>
  </si>
  <si>
    <t>https://ipubers.pupuk-indonesia.com/public/download/bukti-transaksi/V2?idretailer=RT0000027181&amp;year=2026&amp;month=8&amp;hashednota=854c43d6d40149a55a013d279df6df46</t>
  </si>
  <si>
    <t>WALITELON SELATAN</t>
  </si>
  <si>
    <t>S09TU1\H0026X</t>
  </si>
  <si>
    <t>DIMAS PATRIA</t>
  </si>
  <si>
    <t>https://ipubers.pupuk-indonesia.com/public/download/bukti-transaksi/V2?idretailer=RT0000027181&amp;year=2026&amp;month=8&amp;hashednota=00ba8e5cf125c07ff2a53ebf1019e0fb</t>
  </si>
  <si>
    <t>S09TU1\H0027V</t>
  </si>
  <si>
    <t>SENDANG MAKMUR</t>
  </si>
  <si>
    <t>https://ipubers.pupuk-indonesia.com/public/download/bukti-transaksi/V2?idretailer=RT0000027181&amp;year=2026&amp;month=8&amp;hashednota=43f2fae56ff6ce3dd34ab91e9f212467</t>
  </si>
  <si>
    <t>S09TU1\H0028F</t>
  </si>
  <si>
    <t>HARTOYO</t>
  </si>
  <si>
    <t>MUNCUL MAKMUR</t>
  </si>
  <si>
    <t>https://ipubers.pupuk-indonesia.com/public/download/bukti-transaksi/V2?idretailer=RT0000027181&amp;year=2026&amp;month=8&amp;hashednota=692157a1fc775a4679e9de2ee65a4d8d</t>
  </si>
  <si>
    <t>S09TU1\H0027P</t>
  </si>
  <si>
    <t>SARIJO</t>
  </si>
  <si>
    <t>MEKAR MAKMUR</t>
  </si>
  <si>
    <t>https://ipubers.pupuk-indonesia.com/public/download/bukti-transaksi/V2?idretailer=RT0000027181&amp;year=2026&amp;month=8&amp;hashednota=0af1038786ec0cf48d76f569573baa2b</t>
  </si>
  <si>
    <t>S09TU1\H0027Q</t>
  </si>
  <si>
    <t>https://ipubers.pupuk-indonesia.com/public/download/bukti-transaksi/V2?idretailer=RT0000027181&amp;year=2026&amp;month=8&amp;hashednota=ed1b144bed3a018fa0199ee4c53c813c</t>
  </si>
  <si>
    <t>S09TU1\H0027M</t>
  </si>
  <si>
    <t>TUGIYO</t>
  </si>
  <si>
    <t>https://ipubers.pupuk-indonesia.com/public/download/bukti-transaksi/V2?idretailer=RT0000027181&amp;year=2026&amp;month=8&amp;hashednota=230ec237c6f20dcc1a1bbd503ba2b82a</t>
  </si>
  <si>
    <t>JOHO</t>
  </si>
  <si>
    <t>S09TY1\Z0038S</t>
  </si>
  <si>
    <t>IFAD NURROZIN</t>
  </si>
  <si>
    <t>https://ipubers.pupuk-indonesia.com/public/download/bukti-transaksi/V2?idretailer=RT0000027188&amp;year=2026&amp;month=8&amp;hashednota=5d14bb7504e39cc5204f742114271b83</t>
  </si>
  <si>
    <t>S09TY1\Z0038T</t>
  </si>
  <si>
    <t>https://ipubers.pupuk-indonesia.com/public/download/bukti-transaksi/V2?idretailer=RT0000027188&amp;year=2026&amp;month=8&amp;hashednota=b919e53fed2df8a2f5153779577ce37f</t>
  </si>
  <si>
    <t>S09TY1\Z0034S</t>
  </si>
  <si>
    <t>SUDARSUN</t>
  </si>
  <si>
    <t>https://ipubers.pupuk-indonesia.com/public/download/bukti-transaksi/V2?idretailer=RT0000027188&amp;year=2026&amp;month=8&amp;hashednota=de391d4205da8fa4d856751a490e506f</t>
  </si>
  <si>
    <t>S09TY1\Z0034T</t>
  </si>
  <si>
    <t>https://ipubers.pupuk-indonesia.com/public/download/bukti-transaksi/V2?idretailer=RT0000027188&amp;year=2026&amp;month=8&amp;hashednota=3eb61b8cc00ce6d1fb431c48cf8d96ae</t>
  </si>
  <si>
    <t>S09TY1\Z00363</t>
  </si>
  <si>
    <t>SUWARIYAH</t>
  </si>
  <si>
    <t>GEMAH RIPAH</t>
  </si>
  <si>
    <t>https://ipubers.pupuk-indonesia.com/public/download/bukti-transaksi/V2?idretailer=RT0000027188&amp;year=2026&amp;month=8&amp;hashednota=977eb52bd0e5d73f2263f87fb72f9950</t>
  </si>
  <si>
    <t>S09TY1\Z00364</t>
  </si>
  <si>
    <t>https://ipubers.pupuk-indonesia.com/public/download/bukti-transaksi/V2?idretailer=RT0000027188&amp;year=2026&amp;month=8&amp;hashednota=4cd038609b87934171ae7a2a46de9713</t>
  </si>
  <si>
    <t>S09TY1\Z0037O</t>
  </si>
  <si>
    <t>YOGIE PRATONO</t>
  </si>
  <si>
    <t>https://ipubers.pupuk-indonesia.com/public/download/bukti-transaksi/V2?idretailer=RT0000027188&amp;year=2026&amp;month=8&amp;hashednota=8ff987d321da424d9cf3d2e426f95bcb</t>
  </si>
  <si>
    <t>GUNTUR</t>
  </si>
  <si>
    <t>S09TZ1\L0023I</t>
  </si>
  <si>
    <t>KISMO WIDODO</t>
  </si>
  <si>
    <t>https://ipubers.pupuk-indonesia.com/public/download/bukti-transaksi/V2?idretailer=RT0000027189&amp;year=2026&amp;month=8&amp;hashednota=d3a49001293252e1a5c471d369594534</t>
  </si>
  <si>
    <t>S09TZ1\L0022I</t>
  </si>
  <si>
    <t>SUMADI</t>
  </si>
  <si>
    <t>https://ipubers.pupuk-indonesia.com/public/download/bukti-transaksi/V2?idretailer=RT0000027189&amp;year=2026&amp;month=8&amp;hashednota=b689a8ba5d5b01724e5b89c6e5ac226b</t>
  </si>
  <si>
    <t>S09TZ1\L0023V</t>
  </si>
  <si>
    <t>TARYONO</t>
  </si>
  <si>
    <t>https://ipubers.pupuk-indonesia.com/public/download/bukti-transaksi/V2?idretailer=RT0000027189&amp;year=2026&amp;month=8&amp;hashednota=1267ca1cd6d861a8cb512e2502a6927b</t>
  </si>
  <si>
    <t>MUDAL</t>
  </si>
  <si>
    <t>S09TV1\8002HG</t>
  </si>
  <si>
    <t>ABDUL MUIN</t>
  </si>
  <si>
    <t>KARYA HUSADA II</t>
  </si>
  <si>
    <t>https://ipubers.pupuk-indonesia.com/public/download/bukti-transaksi/V2?idretailer=RT0000027183&amp;year=2026&amp;month=8&amp;hashednota=35a8574db3dc4fc79e70894a0078c342</t>
  </si>
  <si>
    <t>S09TV1\8002HT</t>
  </si>
  <si>
    <t>AGUS SUPRIYONO</t>
  </si>
  <si>
    <t>KARYA TANI I</t>
  </si>
  <si>
    <t>https://ipubers.pupuk-indonesia.com/public/download/bukti-transaksi/V2?idretailer=RT0000027183&amp;year=2026&amp;month=8&amp;hashednota=81d7de2581b9f282a8e54e48d908226f</t>
  </si>
  <si>
    <t>S09TV1\8002HS</t>
  </si>
  <si>
    <t>AHMAT  MUSHOFIN</t>
  </si>
  <si>
    <t>https://ipubers.pupuk-indonesia.com/public/download/bukti-transaksi/V2?idretailer=RT0000027183&amp;year=2026&amp;month=8&amp;hashednota=95dae926cc9fa009a169169232dc8ae0</t>
  </si>
  <si>
    <t>S09TV1\8002I8</t>
  </si>
  <si>
    <t>AKHMADI</t>
  </si>
  <si>
    <t>https://ipubers.pupuk-indonesia.com/public/download/bukti-transaksi/V2?idretailer=RT0000027183&amp;year=2026&amp;month=8&amp;hashednota=8a973b5f71b993a97e6361febdf0d8d1</t>
  </si>
  <si>
    <t>S09TV1\8002I9</t>
  </si>
  <si>
    <t>AKHMAD TAQIYUDIN</t>
  </si>
  <si>
    <t>https://ipubers.pupuk-indonesia.com/public/download/bukti-transaksi/V2?idretailer=RT0000027183&amp;year=2026&amp;month=8&amp;hashednota=29f6f28d48d03ff35bda015d946a14b9</t>
  </si>
  <si>
    <t>S09TV1\8002I4</t>
  </si>
  <si>
    <t>AKHMAD ZAENAL ARIFIN</t>
  </si>
  <si>
    <t>https://ipubers.pupuk-indonesia.com/public/download/bukti-transaksi/V2?idretailer=RT0000027183&amp;year=2026&amp;month=8&amp;hashednota=e51b2e9e861e0e600cf6dfe267198c99</t>
  </si>
  <si>
    <t>S09TV1\8002I5</t>
  </si>
  <si>
    <t>BUDI ROHMAD</t>
  </si>
  <si>
    <t>https://ipubers.pupuk-indonesia.com/public/download/bukti-transaksi/V2?idretailer=RT0000027183&amp;year=2026&amp;month=8&amp;hashednota=670cd81a32f5388ff0ed90df9da80c2c</t>
  </si>
  <si>
    <t>S09TV1\8002HD</t>
  </si>
  <si>
    <t>BUNYANI</t>
  </si>
  <si>
    <t>https://ipubers.pupuk-indonesia.com/public/download/bukti-transaksi/V2?idretailer=RT0000027183&amp;year=2026&amp;month=8&amp;hashednota=f4665571ad24f94c2415951a6c72e763</t>
  </si>
  <si>
    <t>S09TV1\8002I6</t>
  </si>
  <si>
    <t>CHAWARI</t>
  </si>
  <si>
    <t>https://ipubers.pupuk-indonesia.com/public/download/bukti-transaksi/V2?idretailer=RT0000027183&amp;year=2026&amp;month=8&amp;hashednota=feb5762de177deec1505ea4c34f63bb8</t>
  </si>
  <si>
    <t>S09TV1\8002HM</t>
  </si>
  <si>
    <t>FARID ZAUHANI</t>
  </si>
  <si>
    <t>https://ipubers.pupuk-indonesia.com/public/download/bukti-transaksi/V2?idretailer=RT0000027183&amp;year=2026&amp;month=8&amp;hashednota=68078cb7b124f3fdff800c22e0567588</t>
  </si>
  <si>
    <t>S09TV1\8002IA</t>
  </si>
  <si>
    <t>FATCHUR ROCHMAN</t>
  </si>
  <si>
    <t>https://ipubers.pupuk-indonesia.com/public/download/bukti-transaksi/V2?idretailer=RT0000027183&amp;year=2026&amp;month=8&amp;hashednota=317095f6b4de7df1fe2900eaf607d5a0</t>
  </si>
  <si>
    <t>S09TV1\8002IU</t>
  </si>
  <si>
    <t>GALIH SETYO YUNANTO</t>
  </si>
  <si>
    <t>KARYA HUSADA I</t>
  </si>
  <si>
    <t>https://ipubers.pupuk-indonesia.com/public/download/bukti-transaksi/V2?idretailer=RT0000027183&amp;year=2026&amp;month=8&amp;hashednota=760124928d0dc45655467ac0c036bf1c</t>
  </si>
  <si>
    <t>S09TV1\8002J4</t>
  </si>
  <si>
    <t>HADI PRAYITNO</t>
  </si>
  <si>
    <t>https://ipubers.pupuk-indonesia.com/public/download/bukti-transaksi/V2?idretailer=RT0000027183&amp;year=2026&amp;month=8&amp;hashednota=912bd1bd4df78701124d11e8ee5ff3b2</t>
  </si>
  <si>
    <t>S09TV1\8002HC</t>
  </si>
  <si>
    <t>HUDI</t>
  </si>
  <si>
    <t>https://ipubers.pupuk-indonesia.com/public/download/bukti-transaksi/V2?idretailer=RT0000027183&amp;year=2026&amp;month=8&amp;hashednota=034647696c0f2196b096f25bd871735e</t>
  </si>
  <si>
    <t>S09TV1\8002I7</t>
  </si>
  <si>
    <t>JOKO SUPRIYANTO</t>
  </si>
  <si>
    <t>https://ipubers.pupuk-indonesia.com/public/download/bukti-transaksi/V2?idretailer=RT0000027183&amp;year=2026&amp;month=8&amp;hashednota=0a4ea7e427587db60ce0fa96a3559749</t>
  </si>
  <si>
    <t>S09TV1\A002KB</t>
  </si>
  <si>
    <t>JUMADI</t>
  </si>
  <si>
    <t>EKA KARYA</t>
  </si>
  <si>
    <t>https://ipubers.pupuk-indonesia.com/public/download/bukti-transaksi/V2?idretailer=RT0000027183&amp;year=2026&amp;month=8&amp;hashednota=a80382d7bf30a203c1d0442d5b92fe5f</t>
  </si>
  <si>
    <t>S09TV1\8002I3</t>
  </si>
  <si>
    <t>KIRWANTO</t>
  </si>
  <si>
    <t>https://ipubers.pupuk-indonesia.com/public/download/bukti-transaksi/V2?idretailer=RT0000027183&amp;year=2026&amp;month=8&amp;hashednota=77855a63865a4b95cf69a5605c08348e</t>
  </si>
  <si>
    <t>S09TV1\8002J3</t>
  </si>
  <si>
    <t>MARDI</t>
  </si>
  <si>
    <t>https://ipubers.pupuk-indonesia.com/public/download/bukti-transaksi/V2?idretailer=RT0000027183&amp;year=2026&amp;month=8&amp;hashednota=485b6ed41196127240969d1b1724ba4d</t>
  </si>
  <si>
    <t>S09TV1\8002HE</t>
  </si>
  <si>
    <t>MARSIDI</t>
  </si>
  <si>
    <t>https://ipubers.pupuk-indonesia.com/public/download/bukti-transaksi/V2?idretailer=RT0000027183&amp;year=2026&amp;month=8&amp;hashednota=aac9642de3f51e9d6a0fa93343e18393</t>
  </si>
  <si>
    <t>S09TV1\8002I2</t>
  </si>
  <si>
    <t>MARYAM</t>
  </si>
  <si>
    <t>https://ipubers.pupuk-indonesia.com/public/download/bukti-transaksi/V2?idretailer=RT0000027183&amp;year=2026&amp;month=8&amp;hashednota=4b10d030304361f9cd65595a6937703f</t>
  </si>
  <si>
    <t>S09TV1\8002H8</t>
  </si>
  <si>
    <t>MAT SISWANDI</t>
  </si>
  <si>
    <t>KARYA TANI II</t>
  </si>
  <si>
    <t>https://ipubers.pupuk-indonesia.com/public/download/bukti-transaksi/V2?idretailer=RT0000027183&amp;year=2026&amp;month=8&amp;hashednota=ee73d6864f2eeb8ff809d9165312a01d</t>
  </si>
  <si>
    <t>S09TV1\8002H9</t>
  </si>
  <si>
    <t>https://ipubers.pupuk-indonesia.com/public/download/bukti-transaksi/V2?idretailer=RT0000027183&amp;year=2026&amp;month=8&amp;hashednota=1fb53f6e575185addabd5417eb81fe33</t>
  </si>
  <si>
    <t>S09TV1\8002I1</t>
  </si>
  <si>
    <t>MUCHAMAD GHUFRON</t>
  </si>
  <si>
    <t>https://ipubers.pupuk-indonesia.com/public/download/bukti-transaksi/V2?idretailer=RT0000027183&amp;year=2026&amp;month=8&amp;hashednota=e51d0926d5169cb0c6fc731b93fd9ee2</t>
  </si>
  <si>
    <t>S09TV1\8002I0</t>
  </si>
  <si>
    <t>MUHAMMAD YUSUF</t>
  </si>
  <si>
    <t>https://ipubers.pupuk-indonesia.com/public/download/bukti-transaksi/V2?idretailer=RT0000027183&amp;year=2026&amp;month=8&amp;hashednota=34833dfd856db3b011d0d36eb04fee0d</t>
  </si>
  <si>
    <t>S09TV1\8002JC</t>
  </si>
  <si>
    <t>MUH DAHRONI</t>
  </si>
  <si>
    <t>https://ipubers.pupuk-indonesia.com/public/download/bukti-transaksi/V2?idretailer=RT0000027183&amp;year=2026&amp;month=8&amp;hashednota=580b6ad9f168bc71f27b3e2cd68c3b06</t>
  </si>
  <si>
    <t>S09TV1\8002J7</t>
  </si>
  <si>
    <t>MUH SOLIKHIN</t>
  </si>
  <si>
    <t>https://ipubers.pupuk-indonesia.com/public/download/bukti-transaksi/V2?idretailer=RT0000027183&amp;year=2026&amp;month=8&amp;hashednota=e0025e6273994e5a830719f2ed76ac84</t>
  </si>
  <si>
    <t>S09TV1\8002HH</t>
  </si>
  <si>
    <t>https://ipubers.pupuk-indonesia.com/public/download/bukti-transaksi/V2?idretailer=RT0000027183&amp;year=2026&amp;month=8&amp;hashednota=263bb2448d275bb8f62aeb01aa580e39</t>
  </si>
  <si>
    <t>S09TV1\8002HZ</t>
  </si>
  <si>
    <t>MUHYIDIN</t>
  </si>
  <si>
    <t>https://ipubers.pupuk-indonesia.com/public/download/bukti-transaksi/V2?idretailer=RT0000027183&amp;year=2026&amp;month=8&amp;hashednota=c2800c872dc4bbc7539a64a3b3a65788</t>
  </si>
  <si>
    <t>S09TV1\8002J2</t>
  </si>
  <si>
    <t>https://ipubers.pupuk-indonesia.com/public/download/bukti-transaksi/V2?idretailer=RT0000027183&amp;year=2026&amp;month=8&amp;hashednota=2362b56c667489c224f180c3d02b8b0d</t>
  </si>
  <si>
    <t>S09TV1\8002HY</t>
  </si>
  <si>
    <t>MUNARSIH</t>
  </si>
  <si>
    <t>https://ipubers.pupuk-indonesia.com/public/download/bukti-transaksi/V2?idretailer=RT0000027183&amp;year=2026&amp;month=8&amp;hashednota=8f0a85fceb8db3b65410c881d4dbbe49</t>
  </si>
  <si>
    <t>S09TV1\8002HX</t>
  </si>
  <si>
    <t>MUNDARIYAH</t>
  </si>
  <si>
    <t>https://ipubers.pupuk-indonesia.com/public/download/bukti-transaksi/V2?idretailer=RT0000027183&amp;year=2026&amp;month=8&amp;hashednota=fafdeda5f51b1b36936d32fd9603a0e4</t>
  </si>
  <si>
    <t>S09TV1\8002HW</t>
  </si>
  <si>
    <t>NANGIMAH</t>
  </si>
  <si>
    <t>https://ipubers.pupuk-indonesia.com/public/download/bukti-transaksi/V2?idretailer=RT0000027183&amp;year=2026&amp;month=8&amp;hashednota=d2b969b3d769649c55de6cbff1f11eab</t>
  </si>
  <si>
    <t>S09TV1\8002HV</t>
  </si>
  <si>
    <t>NUROCHIM</t>
  </si>
  <si>
    <t>https://ipubers.pupuk-indonesia.com/public/download/bukti-transaksi/V2?idretailer=RT0000027183&amp;year=2026&amp;month=8&amp;hashednota=0c9c9bdf402a6a37e002234f82be0e2d</t>
  </si>
  <si>
    <t>S09TV1\8002HU</t>
  </si>
  <si>
    <t>NUR ROCHMAN</t>
  </si>
  <si>
    <t>https://ipubers.pupuk-indonesia.com/public/download/bukti-transaksi/V2?idretailer=RT0000027183&amp;year=2026&amp;month=8&amp;hashednota=199234b7737d2d41ff4577b87e9f966a</t>
  </si>
  <si>
    <t>S09TV1\8002IE</t>
  </si>
  <si>
    <t>NURSALIM</t>
  </si>
  <si>
    <t>https://ipubers.pupuk-indonesia.com/public/download/bukti-transaksi/V2?idretailer=RT0000027183&amp;year=2026&amp;month=8&amp;hashednota=64a59e6d8230a5eb3b7769b46819320c</t>
  </si>
  <si>
    <t>S09TV1\8002HK</t>
  </si>
  <si>
    <t>PANGKAT NUGROHO HERIANTO</t>
  </si>
  <si>
    <t>https://ipubers.pupuk-indonesia.com/public/download/bukti-transaksi/V2?idretailer=RT0000027183&amp;year=2026&amp;month=8&amp;hashednota=042d79fd639109e09e1c28c8410a8ac8</t>
  </si>
  <si>
    <t>S09TV1\8002IF</t>
  </si>
  <si>
    <t>PARTINI</t>
  </si>
  <si>
    <t>https://ipubers.pupuk-indonesia.com/public/download/bukti-transaksi/V2?idretailer=RT0000027183&amp;year=2026&amp;month=8&amp;hashednota=81b3ee48369b9f37d96794769a9871ff</t>
  </si>
  <si>
    <t>S09TV1\8002IV</t>
  </si>
  <si>
    <t>PARWOTO</t>
  </si>
  <si>
    <t>https://ipubers.pupuk-indonesia.com/public/download/bukti-transaksi/V2?idretailer=RT0000027183&amp;year=2026&amp;month=8&amp;hashednota=d66d56e42f78d6a5cf823157bfd5088c</t>
  </si>
  <si>
    <t>S09TV1\8002J1</t>
  </si>
  <si>
    <t>RAMBAT SANTOSO</t>
  </si>
  <si>
    <t>https://ipubers.pupuk-indonesia.com/public/download/bukti-transaksi/V2?idretailer=RT0000027183&amp;year=2026&amp;month=8&amp;hashednota=1ada9733952ffd482d053a8390b83afe</t>
  </si>
  <si>
    <t>S09TV1\8002IH</t>
  </si>
  <si>
    <t>ROMADHONI</t>
  </si>
  <si>
    <t>https://ipubers.pupuk-indonesia.com/public/download/bukti-transaksi/V2?idretailer=RT0000027183&amp;year=2026&amp;month=8&amp;hashednota=28a5b183b3691541282347299a406ef8</t>
  </si>
  <si>
    <t>S09TV1\8002IG</t>
  </si>
  <si>
    <t>https://ipubers.pupuk-indonesia.com/public/download/bukti-transaksi/V2?idretailer=RT0000027183&amp;year=2026&amp;month=8&amp;hashednota=384d04beadeb360b7ba36a0b14de5c79</t>
  </si>
  <si>
    <t>S09TV1\8002II</t>
  </si>
  <si>
    <t>RONDI</t>
  </si>
  <si>
    <t>https://ipubers.pupuk-indonesia.com/public/download/bukti-transaksi/V2?idretailer=RT0000027183&amp;year=2026&amp;month=8&amp;hashednota=74300ee6aa423d8385953f157f548eb5</t>
  </si>
  <si>
    <t>S09TV1\8002J0</t>
  </si>
  <si>
    <t>SAEAN</t>
  </si>
  <si>
    <t>https://ipubers.pupuk-indonesia.com/public/download/bukti-transaksi/V2?idretailer=RT0000027183&amp;year=2026&amp;month=8&amp;hashednota=1f66baa6d651bafbc02f90656f927447</t>
  </si>
  <si>
    <t>S09TV1\8002IB</t>
  </si>
  <si>
    <t>SAKRONI</t>
  </si>
  <si>
    <t>https://ipubers.pupuk-indonesia.com/public/download/bukti-transaksi/V2?idretailer=RT0000027183&amp;year=2026&amp;month=8&amp;hashednota=7da60abf5d6d6526dfae98bfe356c18f</t>
  </si>
  <si>
    <t>S09TV1\8002IC</t>
  </si>
  <si>
    <t>SARWANI</t>
  </si>
  <si>
    <t>https://ipubers.pupuk-indonesia.com/public/download/bukti-transaksi/V2?idretailer=RT0000027183&amp;year=2026&amp;month=8&amp;hashednota=8208d88c657e402d35ba613d0ea94cbf</t>
  </si>
  <si>
    <t>S09TV1\8002IZ</t>
  </si>
  <si>
    <t>SLAMET WIDODO</t>
  </si>
  <si>
    <t>https://ipubers.pupuk-indonesia.com/public/download/bukti-transaksi/V2?idretailer=RT0000027183&amp;year=2026&amp;month=8&amp;hashednota=f341e9e2f4741647b548073ff4b6c52b</t>
  </si>
  <si>
    <t>S09TV1\8002HJ</t>
  </si>
  <si>
    <t>SUBEKHI</t>
  </si>
  <si>
    <t>https://ipubers.pupuk-indonesia.com/public/download/bukti-transaksi/V2?idretailer=RT0000027183&amp;year=2026&amp;month=8&amp;hashednota=8478d00a215e6763125e5d4880a9df6b</t>
  </si>
  <si>
    <t>S09TV1\8002HF</t>
  </si>
  <si>
    <t>SUGITO</t>
  </si>
  <si>
    <t>https://ipubers.pupuk-indonesia.com/public/download/bukti-transaksi/V2?idretailer=RT0000027183&amp;year=2026&amp;month=8&amp;hashednota=e6f5fe1e74f5883aa24a591a67c83f01</t>
  </si>
  <si>
    <t>S09TV1\8002HO</t>
  </si>
  <si>
    <t>SUPARYONO</t>
  </si>
  <si>
    <t>https://ipubers.pupuk-indonesia.com/public/download/bukti-transaksi/V2?idretailer=RT0000027183&amp;year=2026&amp;month=8&amp;hashednota=9d9f420552b2ec2d6d2bc3c8c8966efa</t>
  </si>
  <si>
    <t>S09TV1\8002IY</t>
  </si>
  <si>
    <t>https://ipubers.pupuk-indonesia.com/public/download/bukti-transaksi/V2?idretailer=RT0000027183&amp;year=2026&amp;month=8&amp;hashednota=60906d926a80320d73eab0dacc2af44b</t>
  </si>
  <si>
    <t>S09TV1\8002IX</t>
  </si>
  <si>
    <t>SUPRIYOKO</t>
  </si>
  <si>
    <t>https://ipubers.pupuk-indonesia.com/public/download/bukti-transaksi/V2?idretailer=RT0000027183&amp;year=2026&amp;month=8&amp;hashednota=945a4f9331b088fa2523d4bd9a5d83df</t>
  </si>
  <si>
    <t>S09TV1\8002HI</t>
  </si>
  <si>
    <t>https://ipubers.pupuk-indonesia.com/public/download/bukti-transaksi/V2?idretailer=RT0000027183&amp;year=2026&amp;month=8&amp;hashednota=e6f0bd9f6ed24a00f8c88e6580bbbc6c</t>
  </si>
  <si>
    <t>S09TV1\8002HN</t>
  </si>
  <si>
    <t>SYAHNAN BUTSIANTO</t>
  </si>
  <si>
    <t>https://ipubers.pupuk-indonesia.com/public/download/bukti-transaksi/V2?idretailer=RT0000027183&amp;year=2026&amp;month=8&amp;hashednota=ace239a89d10478d5b694bd847a0ae3f</t>
  </si>
  <si>
    <t>S09TV1\8002IW</t>
  </si>
  <si>
    <t>TEGUH SOLEH NASIKUN</t>
  </si>
  <si>
    <t>https://ipubers.pupuk-indonesia.com/public/download/bukti-transaksi/V2?idretailer=RT0000027183&amp;year=2026&amp;month=8&amp;hashednota=639dafe6cec255a4a17c3c43236d3e89</t>
  </si>
  <si>
    <t>S09TV1\8002HL</t>
  </si>
  <si>
    <t>TRIYONO</t>
  </si>
  <si>
    <t>https://ipubers.pupuk-indonesia.com/public/download/bukti-transaksi/V2?idretailer=RT0000027183&amp;year=2026&amp;month=8&amp;hashednota=1d95d48fbb244d2f2f0a2f9129aa628e</t>
  </si>
  <si>
    <t>S09TV1\8002J6</t>
  </si>
  <si>
    <t>https://ipubers.pupuk-indonesia.com/public/download/bukti-transaksi/V2?idretailer=RT0000027183&amp;year=2026&amp;month=8&amp;hashednota=4aa8ae1d638bf88617d9a95e81626e2e</t>
  </si>
  <si>
    <t>S09TV1\8002ID</t>
  </si>
  <si>
    <t>UNTUNG SUTRISNO</t>
  </si>
  <si>
    <t>https://ipubers.pupuk-indonesia.com/public/download/bukti-transaksi/V2?idretailer=RT0000027183&amp;year=2026&amp;month=8&amp;hashednota=3b35a4210359da3c23617cf9b9864775</t>
  </si>
  <si>
    <t>S09TV1\8002J5</t>
  </si>
  <si>
    <t>WALIYAH</t>
  </si>
  <si>
    <t>https://ipubers.pupuk-indonesia.com/public/download/bukti-transaksi/V2?idretailer=RT0000027183&amp;year=2026&amp;month=8&amp;hashednota=96a57ddd64bfd30ab31172b9c52a2a61</t>
  </si>
  <si>
    <t>GILINGSARI</t>
  </si>
  <si>
    <t>S09TV1\8002HR</t>
  </si>
  <si>
    <t>RAHAYUNINGSIH</t>
  </si>
  <si>
    <t>MARGO SETYO</t>
  </si>
  <si>
    <t>https://ipubers.pupuk-indonesia.com/public/download/bukti-transaksi/V2?idretailer=RT0000027183&amp;year=2026&amp;month=8&amp;hashednota=4fa6625aaa5bd24f14f2277c49e259a6</t>
  </si>
  <si>
    <t>S09TV1\8002JG</t>
  </si>
  <si>
    <t>ROMLI</t>
  </si>
  <si>
    <t>SUDI KARYO</t>
  </si>
  <si>
    <t>https://ipubers.pupuk-indonesia.com/public/download/bukti-transaksi/V2?idretailer=RT0000027183&amp;year=2026&amp;month=8&amp;hashednota=9a42ce5f392c22fa34c431390f5c5405</t>
  </si>
  <si>
    <t>S09TV1\A002KD</t>
  </si>
  <si>
    <t>SUTARJI</t>
  </si>
  <si>
    <t>https://ipubers.pupuk-indonesia.com/public/download/bukti-transaksi/V2?idretailer=RT0000027183&amp;year=2026&amp;month=8&amp;hashednota=c5350fffec4d8eeba3a530fc41b5c396</t>
  </si>
  <si>
    <t>NAMPIREJO</t>
  </si>
  <si>
    <t>S09TV1\8002JS</t>
  </si>
  <si>
    <t>KISWOYO</t>
  </si>
  <si>
    <t>https://ipubers.pupuk-indonesia.com/public/download/bukti-transaksi/V2?idretailer=RT0000027183&amp;year=2026&amp;month=8&amp;hashednota=f55f589dd11c791b5cb12b8366d211aa</t>
  </si>
  <si>
    <t>S09TV1\8002JT</t>
  </si>
  <si>
    <t>https://ipubers.pupuk-indonesia.com/public/download/bukti-transaksi/V2?idretailer=RT0000027183&amp;year=2026&amp;month=8&amp;hashednota=eaf4fc735c071fec538012d6bfd6fc8e</t>
  </si>
  <si>
    <t>S09TV1\8002JZ</t>
  </si>
  <si>
    <t>SURATNO</t>
  </si>
  <si>
    <t>TANI RAHAYU</t>
  </si>
  <si>
    <t>https://ipubers.pupuk-indonesia.com/public/download/bukti-transaksi/V2?idretailer=RT0000027183&amp;year=2026&amp;month=8&amp;hashednota=d761bd508c430b901ee1cc93f2f98c72</t>
  </si>
  <si>
    <t>PRINGSURAT</t>
  </si>
  <si>
    <t>RT0000027211</t>
  </si>
  <si>
    <t>ANUGRAH TANI</t>
  </si>
  <si>
    <t>S09U61\40029I</t>
  </si>
  <si>
    <t>MARJOKO</t>
  </si>
  <si>
    <t>SIDO MAKMUR 2</t>
  </si>
  <si>
    <t>https://ipubers.pupuk-indonesia.com/public/download/bukti-transaksi/V2?idretailer=RT0000027211&amp;year=2026&amp;month=8&amp;hashednota=f6847864589ce7833af2fa672da20fb3</t>
  </si>
  <si>
    <t>S09U61\5002A0</t>
  </si>
  <si>
    <t>NURUL FARIDAYATUL ANJANI</t>
  </si>
  <si>
    <t>https://ipubers.pupuk-indonesia.com/public/download/bukti-transaksi/V2?idretailer=RT0000027211&amp;year=2026&amp;month=8&amp;hashednota=5a3422d65ea9ccfca5f3f73dd5be49d9</t>
  </si>
  <si>
    <t>KEBUMEN</t>
  </si>
  <si>
    <t>S09U61\50029R</t>
  </si>
  <si>
    <t>FATKU ROHMAN</t>
  </si>
  <si>
    <t>SARI TANI</t>
  </si>
  <si>
    <t>https://ipubers.pupuk-indonesia.com/public/download/bukti-transaksi/V2?idretailer=RT0000027211&amp;year=2026&amp;month=8&amp;hashednota=a79277bc98e757acad65e26f23bcc5ec</t>
  </si>
  <si>
    <t>SOROPADAN</t>
  </si>
  <si>
    <t>S09U61\40029E</t>
  </si>
  <si>
    <t>DARIYANTO</t>
  </si>
  <si>
    <t>UNGGUL JAYA</t>
  </si>
  <si>
    <t>https://ipubers.pupuk-indonesia.com/public/download/bukti-transaksi/V2?idretailer=RT0000027211&amp;year=2026&amp;month=8&amp;hashednota=e30061d70f24ce6491d9100db9b4de86</t>
  </si>
  <si>
    <t>S09U61\400294</t>
  </si>
  <si>
    <t>MUHLASIN</t>
  </si>
  <si>
    <t>SUMBER MAKMUR</t>
  </si>
  <si>
    <t>https://ipubers.pupuk-indonesia.com/public/download/bukti-transaksi/V2?idretailer=RT0000027211&amp;year=2026&amp;month=8&amp;hashednota=533eefdabd1378ad896bbeaf20a26aae</t>
  </si>
  <si>
    <t>S09U61\50029O</t>
  </si>
  <si>
    <t>MUNAWIR</t>
  </si>
  <si>
    <t>https://ipubers.pupuk-indonesia.com/public/download/bukti-transaksi/V2?idretailer=RT0000027211&amp;year=2026&amp;month=8&amp;hashednota=707ec86eaff77546a1c8798889642b97</t>
  </si>
  <si>
    <t>S09U61\400295</t>
  </si>
  <si>
    <t>SUDARMIYOTO</t>
  </si>
  <si>
    <t>https://ipubers.pupuk-indonesia.com/public/download/bukti-transaksi/V2?idretailer=RT0000027211&amp;year=2026&amp;month=8&amp;hashednota=90032d794bc065ebb661fbaf12c30074</t>
  </si>
  <si>
    <t>S09U61\50029Q</t>
  </si>
  <si>
    <t>TRI HARIYANA</t>
  </si>
  <si>
    <t>SUMBER HASIL</t>
  </si>
  <si>
    <t>https://ipubers.pupuk-indonesia.com/public/download/bukti-transaksi/V2?idretailer=RT0000027211&amp;year=2026&amp;month=8&amp;hashednota=412bb532fbab1954164424f07c61cb09</t>
  </si>
  <si>
    <t>S09U61\400296</t>
  </si>
  <si>
    <t>WACHIDIN</t>
  </si>
  <si>
    <t>https://ipubers.pupuk-indonesia.com/public/download/bukti-transaksi/V2?idretailer=RT0000027211&amp;year=2026&amp;month=8&amp;hashednota=0580da5ca9e19813f963ca5f5d2e79c1</t>
  </si>
  <si>
    <t>KUPEN</t>
  </si>
  <si>
    <t>RT0000027210</t>
  </si>
  <si>
    <t>TOKO DJAYUS</t>
  </si>
  <si>
    <t>S09U51\V001S3</t>
  </si>
  <si>
    <t>KURNEIN HIDAYAT</t>
  </si>
  <si>
    <t>TEPUNGSARI</t>
  </si>
  <si>
    <t>https://ipubers.pupuk-indonesia.com/public/download/bukti-transaksi/V2?idretailer=RT0000027210&amp;year=2026&amp;month=8&amp;hashednota=e4ebb0381a7aaf2a1d08f9ab93eace4d</t>
  </si>
  <si>
    <t>S09U51\U001RW</t>
  </si>
  <si>
    <t>RUBIYANTO</t>
  </si>
  <si>
    <t>TANI MULYO</t>
  </si>
  <si>
    <t>https://ipubers.pupuk-indonesia.com/public/download/bukti-transaksi/V2?idretailer=RT0000027210&amp;year=2026&amp;month=8&amp;hashednota=02b8800bfff1af99ed52aeba56cb017b</t>
  </si>
  <si>
    <t>S09U51\Y001S5</t>
  </si>
  <si>
    <t>SITI MARIATI</t>
  </si>
  <si>
    <t>https://ipubers.pupuk-indonesia.com/public/download/bukti-transaksi/V2?idretailer=RT0000027210&amp;year=2026&amp;month=8&amp;hashednota=c827fdb8a586a598d4e46e8859d74171</t>
  </si>
  <si>
    <t>S09U51\Z001SE</t>
  </si>
  <si>
    <t>SUNARIYO</t>
  </si>
  <si>
    <t>PAINGAN</t>
  </si>
  <si>
    <t>https://ipubers.pupuk-indonesia.com/public/download/bukti-transaksi/V2?idretailer=RT0000027210&amp;year=2026&amp;month=8&amp;hashednota=a6ba18c0de987e345afd49020a02a4f1</t>
  </si>
  <si>
    <t>KARANGWUNI</t>
  </si>
  <si>
    <t>S09U51\Z001S9</t>
  </si>
  <si>
    <t>IHWAN</t>
  </si>
  <si>
    <t>SIDODADI</t>
  </si>
  <si>
    <t>https://ipubers.pupuk-indonesia.com/public/download/bukti-transaksi/V2?idretailer=RT0000027210&amp;year=2026&amp;month=8&amp;hashednota=ddc3e6368bd4934a004d110497af5a72</t>
  </si>
  <si>
    <t>S09U51\X001S4</t>
  </si>
  <si>
    <t>ISROFI</t>
  </si>
  <si>
    <t>PANGUDI LESTARI</t>
  </si>
  <si>
    <t>https://ipubers.pupuk-indonesia.com/public/download/bukti-transaksi/V2?idretailer=RT0000027210&amp;year=2026&amp;month=8&amp;hashednota=081074dd6100bac6eed0c57f33a9c52a</t>
  </si>
  <si>
    <t>S09U51\T001RQ</t>
  </si>
  <si>
    <t>SALIM</t>
  </si>
  <si>
    <t>SIDO MAKMUR II</t>
  </si>
  <si>
    <t>https://ipubers.pupuk-indonesia.com/public/download/bukti-transaksi/V2?idretailer=RT0000027210&amp;year=2026&amp;month=8&amp;hashednota=d67f1fb786b9f4e2d88acbe0ad370c7e</t>
  </si>
  <si>
    <t>S09U51\V001S0</t>
  </si>
  <si>
    <t>SASTRO WIGNYO</t>
  </si>
  <si>
    <t>https://ipubers.pupuk-indonesia.com/public/download/bukti-transaksi/V2?idretailer=RT0000027210&amp;year=2026&amp;month=8&amp;hashednota=c5e70f46c6c3a8e3f36f68b75beba01b</t>
  </si>
  <si>
    <t>S09U51\T001RR</t>
  </si>
  <si>
    <t>SUTARMAN</t>
  </si>
  <si>
    <t>https://ipubers.pupuk-indonesia.com/public/download/bukti-transaksi/V2?idretailer=RT0000027210&amp;year=2026&amp;month=8&amp;hashednota=3bda375cda22172821382e4e4260cae8</t>
  </si>
  <si>
    <t>GOWAK</t>
  </si>
  <si>
    <t>S09U51\V001RY</t>
  </si>
  <si>
    <t>ASRONI</t>
  </si>
  <si>
    <t>https://ipubers.pupuk-indonesia.com/public/download/bukti-transaksi/V2?idretailer=RT0000027210&amp;year=2026&amp;month=8&amp;hashednota=6d0a16bf780f542d626d29774bf578cd</t>
  </si>
  <si>
    <t>S09U51\V001RZ</t>
  </si>
  <si>
    <t>RUMINTO</t>
  </si>
  <si>
    <t>https://ipubers.pupuk-indonesia.com/public/download/bukti-transaksi/V2?idretailer=RT0000027210&amp;year=2026&amp;month=8&amp;hashednota=802c51e87ad4f6b300b3795f9deb8e5f</t>
  </si>
  <si>
    <t>S09U51\Z001SD</t>
  </si>
  <si>
    <t>SARDI UTOMO</t>
  </si>
  <si>
    <t>https://ipubers.pupuk-indonesia.com/public/download/bukti-transaksi/V2?idretailer=RT0000027210&amp;year=2026&amp;month=8&amp;hashednota=401f7437741cf0c179ba272b0cbd0069</t>
  </si>
  <si>
    <t>S09U51\U001RV</t>
  </si>
  <si>
    <t>SURAHMAN</t>
  </si>
  <si>
    <t>https://ipubers.pupuk-indonesia.com/public/download/bukti-transaksi/V2?idretailer=RT0000027210&amp;year=2026&amp;month=8&amp;hashednota=e1e34e7b1612e0ff5682b0339d8d33eb</t>
  </si>
  <si>
    <t>S09U51\U001RX</t>
  </si>
  <si>
    <t>YUSAK</t>
  </si>
  <si>
    <t>https://ipubers.pupuk-indonesia.com/public/download/bukti-transaksi/V2?idretailer=RT0000027210&amp;year=2026&amp;month=8&amp;hashednota=6b28a013d1fa3c21d97660ed7ff61da0</t>
  </si>
  <si>
    <t>REJOSARI</t>
  </si>
  <si>
    <t>S09U61\50029J</t>
  </si>
  <si>
    <t>MUGIYONO</t>
  </si>
  <si>
    <t>SIDO REJO</t>
  </si>
  <si>
    <t>https://ipubers.pupuk-indonesia.com/public/download/bukti-transaksi/V2?idretailer=RT0000027211&amp;year=2026&amp;month=8&amp;hashednota=9753a2f9957a8c4bbc4408406e653487</t>
  </si>
  <si>
    <t>S09U61\400297</t>
  </si>
  <si>
    <t>NINA RATNA DAMAYANTI</t>
  </si>
  <si>
    <t>SARI MAKMUR</t>
  </si>
  <si>
    <t>https://ipubers.pupuk-indonesia.com/public/download/bukti-transaksi/V2?idretailer=RT0000027211&amp;year=2026&amp;month=8&amp;hashednota=1c06eb597ec2f935484b8c243828beda</t>
  </si>
  <si>
    <t>KLEPU</t>
  </si>
  <si>
    <t>RT0000089532</t>
  </si>
  <si>
    <t>UD WAHYU AJI</t>
  </si>
  <si>
    <t>STXO91\5001C4</t>
  </si>
  <si>
    <t>BAMBANG IRAWAN</t>
  </si>
  <si>
    <t>https://ipubers.pupuk-indonesia.com/public/download/bukti-transaksi/V2?idretailer=RT0000089532&amp;year=2026&amp;month=8&amp;hashednota=9190fa10c1ba72a7296bcb6219ae0d6e</t>
  </si>
  <si>
    <t>STXO91\5001C6</t>
  </si>
  <si>
    <t>JUMIKO</t>
  </si>
  <si>
    <t>SIDO LARAS</t>
  </si>
  <si>
    <t>https://ipubers.pupuk-indonesia.com/public/download/bukti-transaksi/V2?idretailer=RT0000089532&amp;year=2026&amp;month=8&amp;hashednota=df541c6bc4c944ec2b8f7f3b2e596d44</t>
  </si>
  <si>
    <t>STXO91\5001CQ</t>
  </si>
  <si>
    <t>RAMTONO</t>
  </si>
  <si>
    <t>https://ipubers.pupuk-indonesia.com/public/download/bukti-transaksi/V2?idretailer=RT0000089532&amp;year=2026&amp;month=8&amp;hashednota=d2ca3aa0c22043d08ece53b19d2319d1</t>
  </si>
  <si>
    <t>STXO91\5001C7</t>
  </si>
  <si>
    <t>SUJARWO</t>
  </si>
  <si>
    <t>https://ipubers.pupuk-indonesia.com/public/download/bukti-transaksi/V2?idretailer=RT0000089532&amp;year=2026&amp;month=8&amp;hashednota=2791d2537f4dc97efe5d22f0bdd58569</t>
  </si>
  <si>
    <t>STXO91\5001CO</t>
  </si>
  <si>
    <t>YAMSUDIN</t>
  </si>
  <si>
    <t>https://ipubers.pupuk-indonesia.com/public/download/bukti-transaksi/V2?idretailer=RT0000089532&amp;year=2026&amp;month=8&amp;hashednota=2996d02da5d27350517fafeb31d33dca</t>
  </si>
  <si>
    <t>SOBOREJO</t>
  </si>
  <si>
    <t>STXO91\5001C3</t>
  </si>
  <si>
    <t>MUHSIRI</t>
  </si>
  <si>
    <t>SIDO MULYO</t>
  </si>
  <si>
    <t>https://ipubers.pupuk-indonesia.com/public/download/bukti-transaksi/V2?idretailer=RT0000089532&amp;year=2026&amp;month=8&amp;hashednota=ed3bf1a29bc8bca83433b97e94a58ed6</t>
  </si>
  <si>
    <t>STXO91\5001CP</t>
  </si>
  <si>
    <t>ROKHIMIN</t>
  </si>
  <si>
    <t>https://ipubers.pupuk-indonesia.com/public/download/bukti-transaksi/V2?idretailer=RT0000089532&amp;year=2026&amp;month=8&amp;hashednota=0a8d753f99252475ee673473aa2d3f6b</t>
  </si>
  <si>
    <t>NGLOROG</t>
  </si>
  <si>
    <t>STXO91\5001C5</t>
  </si>
  <si>
    <t>MAHMUDI</t>
  </si>
  <si>
    <t>https://ipubers.pupuk-indonesia.com/public/download/bukti-transaksi/V2?idretailer=RT0000089532&amp;year=2026&amp;month=8&amp;hashednota=649ca360f9db22cf329257271936d914</t>
  </si>
  <si>
    <t>KALORAN</t>
  </si>
  <si>
    <t>RT0000026761</t>
  </si>
  <si>
    <t>UD NANDO TANI MAJU</t>
  </si>
  <si>
    <t>S09NU1\2003G2</t>
  </si>
  <si>
    <t>MAJU SLAMET</t>
  </si>
  <si>
    <t>https://ipubers.pupuk-indonesia.com/public/download/bukti-transaksi/V2?idretailer=RT0000026761&amp;year=2026&amp;month=8&amp;hashednota=414f8c599d7a477cab2c03c9ed3015b5</t>
  </si>
  <si>
    <t>S09NU1\2003GA</t>
  </si>
  <si>
    <t>PAIJAN</t>
  </si>
  <si>
    <t>https://ipubers.pupuk-indonesia.com/public/download/bukti-transaksi/V2?idretailer=RT0000026761&amp;year=2026&amp;month=8&amp;hashednota=9dddab4eccb8cee8fb86a32a11732e64</t>
  </si>
  <si>
    <t>TLOGOWUNGU</t>
  </si>
  <si>
    <t>S09NU1\2003FZ</t>
  </si>
  <si>
    <t>DAROJI</t>
  </si>
  <si>
    <t>SIDO MUNCUL</t>
  </si>
  <si>
    <t>https://ipubers.pupuk-indonesia.com/public/download/bukti-transaksi/V2?idretailer=RT0000026761&amp;year=2026&amp;month=8&amp;hashednota=dca876de451990dacf92d5ffa79ff48a</t>
  </si>
  <si>
    <t>S09NU1\2003G3</t>
  </si>
  <si>
    <t>JARWITO</t>
  </si>
  <si>
    <t>https://ipubers.pupuk-indonesia.com/public/download/bukti-transaksi/V2?idretailer=RT0000026761&amp;year=2026&amp;month=8&amp;hashednota=e65c4148ad8ff3fe7b1f1c6cf27abdb1</t>
  </si>
  <si>
    <t>S09NU1\2003GD</t>
  </si>
  <si>
    <t>MALIKUN</t>
  </si>
  <si>
    <t>MUGI RAHAYU</t>
  </si>
  <si>
    <t>https://ipubers.pupuk-indonesia.com/public/download/bukti-transaksi/V2?idretailer=RT0000026761&amp;year=2026&amp;month=8&amp;hashednota=f37c1187b5d01b0692ad47b49680ee47</t>
  </si>
  <si>
    <t>S09NU1\2003FY</t>
  </si>
  <si>
    <t>MARYADI</t>
  </si>
  <si>
    <t>https://ipubers.pupuk-indonesia.com/public/download/bukti-transaksi/V2?idretailer=RT0000026761&amp;year=2026&amp;month=8&amp;hashednota=a9110f00ac20f52ec75684ed19b27d49</t>
  </si>
  <si>
    <t>S09NU1\2003GE</t>
  </si>
  <si>
    <t>PRIO UTOMO</t>
  </si>
  <si>
    <t>https://ipubers.pupuk-indonesia.com/public/download/bukti-transaksi/V2?idretailer=RT0000026761&amp;year=2026&amp;month=8&amp;hashednota=08290eddcbbd1ca527fc47d978358152</t>
  </si>
  <si>
    <t>GANDON</t>
  </si>
  <si>
    <t>RT0000062790</t>
  </si>
  <si>
    <t>GRIYA MULYA MANDIRI</t>
  </si>
  <si>
    <t>S0KR61\S0070Y</t>
  </si>
  <si>
    <t>RIYONO</t>
  </si>
  <si>
    <t>SIDO JAYA</t>
  </si>
  <si>
    <t>https://ipubers.pupuk-indonesia.com/public/download/bukti-transaksi/V2?idretailer=RT0000062790&amp;year=2026&amp;month=8&amp;hashednota=23459fb6407fe5393ac0e8a158785b4c</t>
  </si>
  <si>
    <t>S0KR61\S0070Z</t>
  </si>
  <si>
    <t>https://ipubers.pupuk-indonesia.com/public/download/bukti-transaksi/V2?idretailer=RT0000062790&amp;year=2026&amp;month=8&amp;hashednota=f722f2add09c1facfc105fd288fd82c5</t>
  </si>
  <si>
    <t>S0KR61\R006ZD</t>
  </si>
  <si>
    <t>TURYONO</t>
  </si>
  <si>
    <t>SIDO MULYO IB</t>
  </si>
  <si>
    <t>https://ipubers.pupuk-indonesia.com/public/download/bukti-transaksi/V2?idretailer=RT0000062790&amp;year=2026&amp;month=8&amp;hashednota=75ab1dc31324ba3dbaa283ec2ade3bf3</t>
  </si>
  <si>
    <t>TLETER</t>
  </si>
  <si>
    <t>S0KR61\S006ZL</t>
  </si>
  <si>
    <t>SARTOYO</t>
  </si>
  <si>
    <t>NGUDI RAHAYU</t>
  </si>
  <si>
    <t>https://ipubers.pupuk-indonesia.com/public/download/bukti-transaksi/V2?idretailer=RT0000062790&amp;year=2026&amp;month=8&amp;hashednota=62d6a3b6c95c1a558b8377fc21391b99</t>
  </si>
  <si>
    <t>S0KR61\R006ZA</t>
  </si>
  <si>
    <t>SUGENG</t>
  </si>
  <si>
    <t>KARYO SIDO MULYO</t>
  </si>
  <si>
    <t>https://ipubers.pupuk-indonesia.com/public/download/bukti-transaksi/V2?idretailer=RT0000062790&amp;year=2026&amp;month=8&amp;hashednota=e6803e88e1482017a7c2c93e58d9708f</t>
  </si>
  <si>
    <t>S0KR61\R006ZB</t>
  </si>
  <si>
    <t>https://ipubers.pupuk-indonesia.com/public/download/bukti-transaksi/V2?idretailer=RT0000062790&amp;year=2026&amp;month=8&amp;hashednota=e4a6cc992ce1e7d9dbf50407018fdcd2</t>
  </si>
  <si>
    <t>S0KR61\R006ZC</t>
  </si>
  <si>
    <t>https://ipubers.pupuk-indonesia.com/public/download/bukti-transaksi/V2?idretailer=RT0000062790&amp;year=2026&amp;month=8&amp;hashednota=26aa03e9e05eabb76a3584e6b2f3451f</t>
  </si>
  <si>
    <t>GETAS</t>
  </si>
  <si>
    <t>S0KR61\S00705</t>
  </si>
  <si>
    <t>MUKHAMAD ARIFUDI</t>
  </si>
  <si>
    <t>HARAPAN MAJU</t>
  </si>
  <si>
    <t>https://ipubers.pupuk-indonesia.com/public/download/bukti-transaksi/V2?idretailer=RT0000062790&amp;year=2026&amp;month=8&amp;hashednota=253540b41bf204d73f9519a09b655afb</t>
  </si>
  <si>
    <t>S0KR61\S00706</t>
  </si>
  <si>
    <t>https://ipubers.pupuk-indonesia.com/public/download/bukti-transaksi/V2?idretailer=RT0000062790&amp;year=2026&amp;month=8&amp;hashednota=546f21defb300d1db2e6d5fda0528acf</t>
  </si>
  <si>
    <t>S0KR61\S0070G</t>
  </si>
  <si>
    <t>SUGIMAN</t>
  </si>
  <si>
    <t>MAJU SATU B</t>
  </si>
  <si>
    <t>https://ipubers.pupuk-indonesia.com/public/download/bukti-transaksi/V2?idretailer=RT0000062790&amp;year=2026&amp;month=8&amp;hashednota=acf11066bf5fbf8b71359aac0fd1cc9d</t>
  </si>
  <si>
    <t>KALIMANGGIS</t>
  </si>
  <si>
    <t>S09NU1\2003FH</t>
  </si>
  <si>
    <t>INDRA NASOCHA</t>
  </si>
  <si>
    <t>NGUDI ROSO</t>
  </si>
  <si>
    <t>https://ipubers.pupuk-indonesia.com/public/download/bukti-transaksi/V2?idretailer=RT0000026761&amp;year=2026&amp;month=8&amp;hashednota=0a173ed9f8578e6c694582db822a0d67</t>
  </si>
  <si>
    <t>S09NU1\2003G0</t>
  </si>
  <si>
    <t>ROMTINAH</t>
  </si>
  <si>
    <t>BAHAGIA</t>
  </si>
  <si>
    <t>https://ipubers.pupuk-indonesia.com/public/download/bukti-transaksi/V2?idretailer=RT0000026761&amp;year=2026&amp;month=8&amp;hashednota=16660294c72aa5185da44d26bb397950</t>
  </si>
  <si>
    <t>X</t>
  </si>
  <si>
    <t>S09NU1\2003FV</t>
  </si>
  <si>
    <t>SALBIYAH</t>
  </si>
  <si>
    <t>NGUDI RAHARJO</t>
  </si>
  <si>
    <t>https://ipubers.pupuk-indonesia.com/public/download/bukti-transaksi/V2?idretailer=RT0000026761&amp;year=2026&amp;month=8&amp;hashednota=e619c794c799d9242314589707dfd8f1</t>
  </si>
  <si>
    <t>S09NU1\2003G1</t>
  </si>
  <si>
    <t>SUKAMAT</t>
  </si>
  <si>
    <t>https://ipubers.pupuk-indonesia.com/public/download/bukti-transaksi/V2?idretailer=RT0000026761&amp;year=2026&amp;month=8&amp;hashednota=289beaeb3c0571cc02b7cb71bb46e34a</t>
  </si>
  <si>
    <t>S09NU1\2003GF</t>
  </si>
  <si>
    <t>SURANTO</t>
  </si>
  <si>
    <t>TIMBUL BARU</t>
  </si>
  <si>
    <t>https://ipubers.pupuk-indonesia.com/public/download/bukti-transaksi/V2?idretailer=RT0000026761&amp;year=2026&amp;month=8&amp;hashednota=8b420c13c6cd7f62989c0de93b4b7f8d</t>
  </si>
  <si>
    <t>S09NU1\2003GG</t>
  </si>
  <si>
    <t>https://ipubers.pupuk-indonesia.com/public/download/bukti-transaksi/V2?idretailer=RT0000026761&amp;year=2026&amp;month=8&amp;hashednota=1dfb7f55b54074ae098585409d375f69</t>
  </si>
  <si>
    <t>TEMPURAN</t>
  </si>
  <si>
    <t>RT0000026765</t>
  </si>
  <si>
    <t>S. MULYONO</t>
  </si>
  <si>
    <t>S09NW1\A004L2</t>
  </si>
  <si>
    <t>DARMINTO</t>
  </si>
  <si>
    <t>RUKUN SANTOSO 1</t>
  </si>
  <si>
    <t>https://ipubers.pupuk-indonesia.com/public/download/bukti-transaksi/V2?idretailer=RT0000026765&amp;year=2026&amp;month=8&amp;hashednota=8cdf929461a9a8b95e335ad41d3c9ca6</t>
  </si>
  <si>
    <t>S09NW1\A004L3</t>
  </si>
  <si>
    <t>https://ipubers.pupuk-indonesia.com/public/download/bukti-transaksi/V2?idretailer=RT0000026765&amp;year=2026&amp;month=8&amp;hashednota=b330cb2e9281306f2d4e9bfac4e8da82</t>
  </si>
  <si>
    <t>S09NW1\A004L4</t>
  </si>
  <si>
    <t>https://ipubers.pupuk-indonesia.com/public/download/bukti-transaksi/V2?idretailer=RT0000026765&amp;year=2026&amp;month=8&amp;hashednota=f83c3a06db4c30da2d6f02aff75f4e13</t>
  </si>
  <si>
    <t>S09NW1\A004KZ</t>
  </si>
  <si>
    <t>ROHMAT</t>
  </si>
  <si>
    <t>https://ipubers.pupuk-indonesia.com/public/download/bukti-transaksi/V2?idretailer=RT0000026765&amp;year=2026&amp;month=8&amp;hashednota=78d1d3d2d30dafbba56cb06d834ea697</t>
  </si>
  <si>
    <t>S09NW1\A004KF</t>
  </si>
  <si>
    <t>TAQWIM</t>
  </si>
  <si>
    <t>SIDO TANI 2</t>
  </si>
  <si>
    <t>https://ipubers.pupuk-indonesia.com/public/download/bukti-transaksi/V2?idretailer=RT0000026765&amp;year=2026&amp;month=8&amp;hashednota=bfae809d014bb679f96835403a522491</t>
  </si>
  <si>
    <t>S09NW1\A004KG</t>
  </si>
  <si>
    <t>https://ipubers.pupuk-indonesia.com/public/download/bukti-transaksi/V2?idretailer=RT0000026765&amp;year=2026&amp;month=8&amp;hashednota=2499657dc5b4356703dd0c92dcc80a7b</t>
  </si>
  <si>
    <t>S09NW1\A004KH</t>
  </si>
  <si>
    <t>https://ipubers.pupuk-indonesia.com/public/download/bukti-transaksi/V2?idretailer=RT0000026765&amp;year=2026&amp;month=8&amp;hashednota=cc5d84e3a456d59c973ee1ff106cf264</t>
  </si>
  <si>
    <t>KEMIRI</t>
  </si>
  <si>
    <t>S09NW1\A004KU</t>
  </si>
  <si>
    <t>DAHWAN</t>
  </si>
  <si>
    <t>https://ipubers.pupuk-indonesia.com/public/download/bukti-transaksi/V2?idretailer=RT0000026765&amp;year=2026&amp;month=8&amp;hashednota=3808eb8b74cd96d1b335310624e84850</t>
  </si>
  <si>
    <t>GEBLOG</t>
  </si>
  <si>
    <t>S0KR61\S0070U</t>
  </si>
  <si>
    <t>SRI ASTUTI</t>
  </si>
  <si>
    <t>PODO MULYO</t>
  </si>
  <si>
    <t>https://ipubers.pupuk-indonesia.com/public/download/bukti-transaksi/V2?idretailer=RT0000062790&amp;year=2026&amp;month=8&amp;hashednota=53be9721899ebf408d778049f0c9d117</t>
  </si>
  <si>
    <t>S0KR61\S0070V</t>
  </si>
  <si>
    <t>https://ipubers.pupuk-indonesia.com/public/download/bukti-transaksi/V2?idretailer=RT0000062790&amp;year=2026&amp;month=8&amp;hashednota=7dc6491ec0fbda9e9f93f4532c8d4e0c</t>
  </si>
  <si>
    <t>S0KR61\S0070W</t>
  </si>
  <si>
    <t>https://ipubers.pupuk-indonesia.com/public/download/bukti-transaksi/V2?idretailer=RT0000062790&amp;year=2026&amp;month=8&amp;hashednota=e0b7f49581116b18165ebf3114e64585</t>
  </si>
  <si>
    <t>S0KR61\S006ZX</t>
  </si>
  <si>
    <t>SULISTI</t>
  </si>
  <si>
    <t>MARGO MULYO</t>
  </si>
  <si>
    <t>https://ipubers.pupuk-indonesia.com/public/download/bukti-transaksi/V2?idretailer=RT0000062790&amp;year=2026&amp;month=8&amp;hashednota=98511d7fee6cf1664d0509f1169bdefa</t>
  </si>
  <si>
    <t>S0KR61\S006ZY</t>
  </si>
  <si>
    <t>https://ipubers.pupuk-indonesia.com/public/download/bukti-transaksi/V2?idretailer=RT0000062790&amp;year=2026&amp;month=8&amp;hashednota=09617d3bebfe8f8f79a14d6b3b3cfc5c</t>
  </si>
  <si>
    <t>TEGOWANUH</t>
  </si>
  <si>
    <t>RT0000026759</t>
  </si>
  <si>
    <t>UD TUNAS MUKTI</t>
  </si>
  <si>
    <t>S09NT1\20035D</t>
  </si>
  <si>
    <t>DARMIN AL DARYANTO</t>
  </si>
  <si>
    <t>https://ipubers.pupuk-indonesia.com/public/download/bukti-transaksi/V2?idretailer=RT0000026759&amp;year=2026&amp;month=8&amp;hashednota=970de29cf1e9b9abb78328d529b8a6f4</t>
  </si>
  <si>
    <t>S09NT1\20035E</t>
  </si>
  <si>
    <t>https://ipubers.pupuk-indonesia.com/public/download/bukti-transaksi/V2?idretailer=RT0000026759&amp;year=2026&amp;month=8&amp;hashednota=74aece310f2d933e0a7beddd4eb83f39</t>
  </si>
  <si>
    <t>S09NT1\40035Z</t>
  </si>
  <si>
    <t>NANIK ROYANI</t>
  </si>
  <si>
    <t>https://ipubers.pupuk-indonesia.com/public/download/bukti-transaksi/V2?idretailer=RT0000026759&amp;year=2026&amp;month=8&amp;hashednota=3b3dd73cea6c6915059deb27ef700bdb</t>
  </si>
  <si>
    <t>S09NT1\30035K</t>
  </si>
  <si>
    <t>ROFI'I</t>
  </si>
  <si>
    <t>MARGO SANTOSO</t>
  </si>
  <si>
    <t>https://ipubers.pupuk-indonesia.com/public/download/bukti-transaksi/V2?idretailer=RT0000026759&amp;year=2026&amp;month=8&amp;hashednota=eb5e0fb66afd7f6a0d7c35b9d3e5175a</t>
  </si>
  <si>
    <t>S09NT1\40035U</t>
  </si>
  <si>
    <t>SUWARNO</t>
  </si>
  <si>
    <t>https://ipubers.pupuk-indonesia.com/public/download/bukti-transaksi/V2?idretailer=RT0000026759&amp;year=2026&amp;month=8&amp;hashednota=c1ee45de649c404c4299b78b2d97e1c4</t>
  </si>
  <si>
    <t>S09NT1\30035O</t>
  </si>
  <si>
    <t>YUNUS ASARI</t>
  </si>
  <si>
    <t>https://ipubers.pupuk-indonesia.com/public/download/bukti-transaksi/V2?idretailer=RT0000026759&amp;year=2026&amp;month=8&amp;hashednota=743a7c809623cd7fbf60db441d9fc525</t>
  </si>
  <si>
    <t>KEBLUKAN</t>
  </si>
  <si>
    <t>S09NT1\400361</t>
  </si>
  <si>
    <t>DJUMARI</t>
  </si>
  <si>
    <t>https://ipubers.pupuk-indonesia.com/public/download/bukti-transaksi/V2?idretailer=RT0000026759&amp;year=2026&amp;month=8&amp;hashednota=8c06005e64c077bf120805430efd8e01</t>
  </si>
  <si>
    <t>S09NT1\400362</t>
  </si>
  <si>
    <t>https://ipubers.pupuk-indonesia.com/public/download/bukti-transaksi/V2?idretailer=RT0000026759&amp;year=2026&amp;month=8&amp;hashednota=25420ffecfa266dd153852b94b4dcbc4</t>
  </si>
  <si>
    <t>TEPUSEN</t>
  </si>
  <si>
    <t>S09NW1\A004KL</t>
  </si>
  <si>
    <t>PUJIYANI</t>
  </si>
  <si>
    <t>https://ipubers.pupuk-indonesia.com/public/download/bukti-transaksi/V2?idretailer=RT0000026765&amp;year=2026&amp;month=8&amp;hashednota=8bf19003ce1794a054035ae2e2428646</t>
  </si>
  <si>
    <t>S09NW1\A004KM</t>
  </si>
  <si>
    <t>https://ipubers.pupuk-indonesia.com/public/download/bukti-transaksi/V2?idretailer=RT0000026765&amp;year=2026&amp;month=8&amp;hashednota=643b6ee5e16a4e6127075765293901e4</t>
  </si>
  <si>
    <t>S09NW1\A004KN</t>
  </si>
  <si>
    <t>https://ipubers.pupuk-indonesia.com/public/download/bukti-transaksi/V2?idretailer=RT0000026765&amp;year=2026&amp;month=8&amp;hashednota=acfbe651dc455e0572e931de10579d23</t>
  </si>
  <si>
    <t>S09NW1\A004KO</t>
  </si>
  <si>
    <t>https://ipubers.pupuk-indonesia.com/public/download/bukti-transaksi/V2?idretailer=RT0000026765&amp;year=2026&amp;month=8&amp;hashednota=1ca2c422945be10300cd79a8d7c95df0</t>
  </si>
  <si>
    <t>S09NW1\A004KV</t>
  </si>
  <si>
    <t>RIYANTO</t>
  </si>
  <si>
    <t>MARGO TANI</t>
  </si>
  <si>
    <t>https://ipubers.pupuk-indonesia.com/public/download/bukti-transaksi/V2?idretailer=RT0000026765&amp;year=2026&amp;month=8&amp;hashednota=3152a15151c51c8aac53782b5812e614</t>
  </si>
  <si>
    <t>S09NW1\A004KW</t>
  </si>
  <si>
    <t>https://ipubers.pupuk-indonesia.com/public/download/bukti-transaksi/V2?idretailer=RT0000026765&amp;year=2026&amp;month=8&amp;hashednota=b20042776405f17fcff41a9e3a96a9e1</t>
  </si>
  <si>
    <t>S09NW1\A004L0</t>
  </si>
  <si>
    <t>SABAR</t>
  </si>
  <si>
    <t>https://ipubers.pupuk-indonesia.com/public/download/bukti-transaksi/V2?idretailer=RT0000026765&amp;year=2026&amp;month=8&amp;hashednota=6de32af3ae3e8b25b91c49ef354fa155</t>
  </si>
  <si>
    <t>S09NW1\A004L1</t>
  </si>
  <si>
    <t>https://ipubers.pupuk-indonesia.com/public/download/bukti-transaksi/V2?idretailer=RT0000026765&amp;year=2026&amp;month=8&amp;hashednota=6255361674909b650f7bcd8ae37f9fce</t>
  </si>
  <si>
    <t>GANDULAN</t>
  </si>
  <si>
    <t>S09NT1\50036I</t>
  </si>
  <si>
    <t>SAMSU</t>
  </si>
  <si>
    <t>https://ipubers.pupuk-indonesia.com/public/download/bukti-transaksi/V2?idretailer=RT0000026759&amp;year=2026&amp;month=8&amp;hashednota=2e3f314323e1af2dc02e2958b9ddcc08</t>
  </si>
  <si>
    <t>S09NT1\50036J</t>
  </si>
  <si>
    <t>https://ipubers.pupuk-indonesia.com/public/download/bukti-transaksi/V2?idretailer=RT0000026759&amp;year=2026&amp;month=8&amp;hashednota=95c60a2762328e7b25fb0d97cab29a3b</t>
  </si>
  <si>
    <t>KANDANGAN</t>
  </si>
  <si>
    <t>RT0000026769</t>
  </si>
  <si>
    <t>SUBUR</t>
  </si>
  <si>
    <t>S09NY1\Y004E5</t>
  </si>
  <si>
    <t>SRI NURYANTO</t>
  </si>
  <si>
    <t>MULYO III</t>
  </si>
  <si>
    <t>https://ipubers.pupuk-indonesia.com/public/download/bukti-transaksi/V2?idretailer=RT0000026769&amp;year=2026&amp;month=8&amp;hashednota=769789cd0a73d71c410105ad737719e6</t>
  </si>
  <si>
    <t>S09NY1\Y004ES</t>
  </si>
  <si>
    <t>SUKEMI</t>
  </si>
  <si>
    <t>MULYO II</t>
  </si>
  <si>
    <t>https://ipubers.pupuk-indonesia.com/public/download/bukti-transaksi/V2?idretailer=RT0000026769&amp;year=2026&amp;month=8&amp;hashednota=654b2bac1d181210dbaff6c4a1babe02</t>
  </si>
  <si>
    <t>BALEDU</t>
  </si>
  <si>
    <t>RT0000026771</t>
  </si>
  <si>
    <t>BERKAH</t>
  </si>
  <si>
    <t>S09O01\J007A9</t>
  </si>
  <si>
    <t>AHMAD NUR EFENDI</t>
  </si>
  <si>
    <t>MEKAR ABADI</t>
  </si>
  <si>
    <t>https://ipubers.pupuk-indonesia.com/public/download/bukti-transaksi/V2?idretailer=RT0000026771&amp;year=2026&amp;month=8&amp;hashednota=2389792086605cabd30a11b720b4602f</t>
  </si>
  <si>
    <t>S09O01\J007AA</t>
  </si>
  <si>
    <t>https://ipubers.pupuk-indonesia.com/public/download/bukti-transaksi/V2?idretailer=RT0000026771&amp;year=2026&amp;month=8&amp;hashednota=988c2134baa685bdeb088f1bcc4a7442</t>
  </si>
  <si>
    <t>S09O01\J0079M</t>
  </si>
  <si>
    <t>FARICHATUL UMAMI</t>
  </si>
  <si>
    <t>https://ipubers.pupuk-indonesia.com/public/download/bukti-transaksi/V2?idretailer=RT0000026771&amp;year=2026&amp;month=8&amp;hashednota=95f9dc1d26ec4b0a53b4f36eb7293a94</t>
  </si>
  <si>
    <t>S09O01\J0079N</t>
  </si>
  <si>
    <t>https://ipubers.pupuk-indonesia.com/public/download/bukti-transaksi/V2?idretailer=RT0000026771&amp;year=2026&amp;month=8&amp;hashednota=5161cfa08ca241e61bda3afc8560f8d7</t>
  </si>
  <si>
    <t>S09O01\J0079O</t>
  </si>
  <si>
    <t>https://ipubers.pupuk-indonesia.com/public/download/bukti-transaksi/V2?idretailer=RT0000026771&amp;year=2026&amp;month=8&amp;hashednota=922016b3485597684d1d6a50fd449552</t>
  </si>
  <si>
    <t>S09O01\J0079P</t>
  </si>
  <si>
    <t>https://ipubers.pupuk-indonesia.com/public/download/bukti-transaksi/V2?idretailer=RT0000026771&amp;year=2026&amp;month=8&amp;hashednota=e7617be74a9436b426960a5a4f94b7fc</t>
  </si>
  <si>
    <t>S09O01\J0079Q</t>
  </si>
  <si>
    <t>https://ipubers.pupuk-indonesia.com/public/download/bukti-transaksi/V2?idretailer=RT0000026771&amp;year=2026&amp;month=8&amp;hashednota=9b4717d3ed150e38171a0427564eb017</t>
  </si>
  <si>
    <t>S09O01\J007B4</t>
  </si>
  <si>
    <t>https://ipubers.pupuk-indonesia.com/public/download/bukti-transaksi/V2?idretailer=RT0000026771&amp;year=2026&amp;month=8&amp;hashednota=2942a4f18ceaf59f2e5ce31120e2b43b</t>
  </si>
  <si>
    <t>S09O01\J007B5</t>
  </si>
  <si>
    <t>https://ipubers.pupuk-indonesia.com/public/download/bukti-transaksi/V2?idretailer=RT0000026771&amp;year=2026&amp;month=8&amp;hashednota=51d199d0206a50665955042e0fbff76a</t>
  </si>
  <si>
    <t>S09O01\J007EZ</t>
  </si>
  <si>
    <t>HAMTOHA</t>
  </si>
  <si>
    <t>https://ipubers.pupuk-indonesia.com/public/download/bukti-transaksi/V2?idretailer=RT0000026771&amp;year=2026&amp;month=8&amp;hashednota=e450bfddcadf34159c99fdbc5381c93a</t>
  </si>
  <si>
    <t>S09O01\J007F0</t>
  </si>
  <si>
    <t>https://ipubers.pupuk-indonesia.com/public/download/bukti-transaksi/V2?idretailer=RT0000026771&amp;year=2026&amp;month=8&amp;hashednota=c0f9ce9d3820ce997c8f681af18baf4d</t>
  </si>
  <si>
    <t>S09O01\J007IA</t>
  </si>
  <si>
    <t>SLAMET BUDI RAHAYU</t>
  </si>
  <si>
    <t>https://ipubers.pupuk-indonesia.com/public/download/bukti-transaksi/V2?idretailer=RT0000026771&amp;year=2026&amp;month=8&amp;hashednota=12d4f38c703d35c4210033e56605bdd8</t>
  </si>
  <si>
    <t>S09O01\J007IB</t>
  </si>
  <si>
    <t>https://ipubers.pupuk-indonesia.com/public/download/bukti-transaksi/V2?idretailer=RT0000026771&amp;year=2026&amp;month=8&amp;hashednota=babfc25ae937ea7fadb75c2363b7066d</t>
  </si>
  <si>
    <t>S09O01\J007IC</t>
  </si>
  <si>
    <t>https://ipubers.pupuk-indonesia.com/public/download/bukti-transaksi/V2?idretailer=RT0000026771&amp;year=2026&amp;month=8&amp;hashednota=2ee61213703f5bada683a06bb01f0364</t>
  </si>
  <si>
    <t>S09O01\J0078B</t>
  </si>
  <si>
    <t>CITRA MAKMUR</t>
  </si>
  <si>
    <t>https://ipubers.pupuk-indonesia.com/public/download/bukti-transaksi/V2?idretailer=RT0000026771&amp;year=2026&amp;month=8&amp;hashednota=9777f53af8e695024d894a2615436d7f</t>
  </si>
  <si>
    <t>S09O01\J007AW</t>
  </si>
  <si>
    <t>SUMARNO</t>
  </si>
  <si>
    <t>MURIH RAHAYU</t>
  </si>
  <si>
    <t>https://ipubers.pupuk-indonesia.com/public/download/bukti-transaksi/V2?idretailer=RT0000026771&amp;year=2026&amp;month=8&amp;hashednota=5975fa2da08a4788949816ad112bdcb9</t>
  </si>
  <si>
    <t>S09O01\J007AX</t>
  </si>
  <si>
    <t>https://ipubers.pupuk-indonesia.com/public/download/bukti-transaksi/V2?idretailer=RT0000026771&amp;year=2026&amp;month=8&amp;hashednota=2fd742752a2926c744ffc7e36794e481</t>
  </si>
  <si>
    <t>S09O01\J007BO</t>
  </si>
  <si>
    <t>https://ipubers.pupuk-indonesia.com/public/download/bukti-transaksi/V2?idretailer=RT0000026771&amp;year=2026&amp;month=8&amp;hashednota=3b94b58506a5f66d58222004aa763101</t>
  </si>
  <si>
    <t>S09O01\J007BP</t>
  </si>
  <si>
    <t>https://ipubers.pupuk-indonesia.com/public/download/bukti-transaksi/V2?idretailer=RT0000026771&amp;year=2026&amp;month=8&amp;hashednota=1f35b39070509dae60880c75d55c4d67</t>
  </si>
  <si>
    <t>S09O01\J007BQ</t>
  </si>
  <si>
    <t>https://ipubers.pupuk-indonesia.com/public/download/bukti-transaksi/V2?idretailer=RT0000026771&amp;year=2026&amp;month=8&amp;hashednota=265fa063c90fc212c8bba2dd6c0f520e</t>
  </si>
  <si>
    <t>S09O01\J007BR</t>
  </si>
  <si>
    <t>https://ipubers.pupuk-indonesia.com/public/download/bukti-transaksi/V2?idretailer=RT0000026771&amp;year=2026&amp;month=8&amp;hashednota=df98d411ec878bce6555ab98708f27d5</t>
  </si>
  <si>
    <t>WADAS</t>
  </si>
  <si>
    <t>RT0000026768</t>
  </si>
  <si>
    <t>TALANG TANI</t>
  </si>
  <si>
    <t>S09NX1\S007CO</t>
  </si>
  <si>
    <t>DWI BUDI SANTOSA</t>
  </si>
  <si>
    <t>HARAPAN RAKYAT</t>
  </si>
  <si>
    <t>https://ipubers.pupuk-indonesia.com/public/download/bukti-transaksi/V2?idretailer=RT0000026768&amp;year=2026&amp;month=8&amp;hashednota=eb18e9c8cb798929d3cbd991d5c1a9d4</t>
  </si>
  <si>
    <t>S09NX1\S007GI</t>
  </si>
  <si>
    <t>https://ipubers.pupuk-indonesia.com/public/download/bukti-transaksi/V2?idretailer=RT0000026768&amp;year=2026&amp;month=8&amp;hashednota=b51904fbfe718409ecce34958560d9fb</t>
  </si>
  <si>
    <t>S09NX1\S007E6</t>
  </si>
  <si>
    <t>PARJAN</t>
  </si>
  <si>
    <t>https://ipubers.pupuk-indonesia.com/public/download/bukti-transaksi/V2?idretailer=RT0000026768&amp;year=2026&amp;month=8&amp;hashednota=54bac82496b1703915f49de5ceaf0061</t>
  </si>
  <si>
    <t>S09NX1\S007E7</t>
  </si>
  <si>
    <t>https://ipubers.pupuk-indonesia.com/public/download/bukti-transaksi/V2?idretailer=RT0000026768&amp;year=2026&amp;month=8&amp;hashednota=91300a84a9d729f163fda2f8d0a1ca37</t>
  </si>
  <si>
    <t>S09NX1\S007E9</t>
  </si>
  <si>
    <t>https://ipubers.pupuk-indonesia.com/public/download/bukti-transaksi/V2?idretailer=RT0000026768&amp;year=2026&amp;month=8&amp;hashednota=569cdc96822272ea862c0252be59e1de</t>
  </si>
  <si>
    <t>NGEMPLAK</t>
  </si>
  <si>
    <t>S09NY1\Y004EJ</t>
  </si>
  <si>
    <t>ANAS</t>
  </si>
  <si>
    <t>https://ipubers.pupuk-indonesia.com/public/download/bukti-transaksi/V2?idretailer=RT0000026769&amp;year=2026&amp;month=8&amp;hashednota=1ba020c14cf6c857d423bc4e9a7eccf2</t>
  </si>
  <si>
    <t>S09NY1\Y004EK</t>
  </si>
  <si>
    <t>https://ipubers.pupuk-indonesia.com/public/download/bukti-transaksi/V2?idretailer=RT0000026769&amp;year=2026&amp;month=8&amp;hashednota=483d2b4c977ae370bbe32a1b5ac57ccb</t>
  </si>
  <si>
    <t>KEMBANGSARI</t>
  </si>
  <si>
    <t>S09NX1\S007EB</t>
  </si>
  <si>
    <t>PARMO</t>
  </si>
  <si>
    <t>NGUPADI RIZKI</t>
  </si>
  <si>
    <t>https://ipubers.pupuk-indonesia.com/public/download/bukti-transaksi/V2?idretailer=RT0000026768&amp;year=2026&amp;month=8&amp;hashednota=9693912ec2e4adbd28250488551bbef1</t>
  </si>
  <si>
    <t>S09NX1\S007GK</t>
  </si>
  <si>
    <t>https://ipubers.pupuk-indonesia.com/public/download/bukti-transaksi/V2?idretailer=RT0000026768&amp;year=2026&amp;month=8&amp;hashednota=7802f0c5dd60729543ae64bfb2e354dd</t>
  </si>
  <si>
    <t>S09NX1\S007D6</t>
  </si>
  <si>
    <t>ROMANTI</t>
  </si>
  <si>
    <t>MARGO UTOMO</t>
  </si>
  <si>
    <t>https://ipubers.pupuk-indonesia.com/public/download/bukti-transaksi/V2?idretailer=RT0000026768&amp;year=2026&amp;month=8&amp;hashednota=763084a03a623fab9b41634baf05c21b</t>
  </si>
  <si>
    <t>S09NX1\S007D7</t>
  </si>
  <si>
    <t>https://ipubers.pupuk-indonesia.com/public/download/bukti-transaksi/V2?idretailer=RT0000026768&amp;year=2026&amp;month=8&amp;hashednota=bc8d48ca882ea433eb986f1a63419984</t>
  </si>
  <si>
    <t>S09NX1\S007D8</t>
  </si>
  <si>
    <t>https://ipubers.pupuk-indonesia.com/public/download/bukti-transaksi/V2?idretailer=RT0000026768&amp;year=2026&amp;month=8&amp;hashednota=7547a940b3f87203295bea1e59ef3859</t>
  </si>
  <si>
    <t>GESING</t>
  </si>
  <si>
    <t>S09O01\J007EW</t>
  </si>
  <si>
    <t>APRI LIYANI</t>
  </si>
  <si>
    <t>https://ipubers.pupuk-indonesia.com/public/download/bukti-transaksi/V2?idretailer=RT0000026771&amp;year=2026&amp;month=8&amp;hashednota=11c44102ed888809f292213bf219b26a</t>
  </si>
  <si>
    <t>S09O01\J0079W</t>
  </si>
  <si>
    <t>https://ipubers.pupuk-indonesia.com/public/download/bukti-transaksi/V2?idretailer=RT0000026771&amp;year=2026&amp;month=8&amp;hashednota=8a3e94a73eb9aa2fb68f482f956efdd3</t>
  </si>
  <si>
    <t>S09O01\J0079X</t>
  </si>
  <si>
    <t>https://ipubers.pupuk-indonesia.com/public/download/bukti-transaksi/V2?idretailer=RT0000026771&amp;year=2026&amp;month=8&amp;hashednota=7edf12248fbdeb6dd198d11ec01068e1</t>
  </si>
  <si>
    <t>S09O01\J0079Y</t>
  </si>
  <si>
    <t>https://ipubers.pupuk-indonesia.com/public/download/bukti-transaksi/V2?idretailer=RT0000026771&amp;year=2026&amp;month=8&amp;hashednota=698a90f525f8b2b9b282f23a4e5fb931</t>
  </si>
  <si>
    <t>S09O01\J007H9</t>
  </si>
  <si>
    <t>MARINAH</t>
  </si>
  <si>
    <t>RUKUN RAHARJO</t>
  </si>
  <si>
    <t>https://ipubers.pupuk-indonesia.com/public/download/bukti-transaksi/V2?idretailer=RT0000026771&amp;year=2026&amp;month=8&amp;hashednota=5362abaa0707c977a5c91e518a2379a8</t>
  </si>
  <si>
    <t>S09O01\J007H8</t>
  </si>
  <si>
    <t>MULYADI</t>
  </si>
  <si>
    <t>https://ipubers.pupuk-indonesia.com/public/download/bukti-transaksi/V2?idretailer=RT0000026771&amp;year=2026&amp;month=8&amp;hashednota=b2b414fd1a6f6d39a17d3fb49385930f</t>
  </si>
  <si>
    <t>S09O01\J007BS</t>
  </si>
  <si>
    <t>MURATIN</t>
  </si>
  <si>
    <t>SUMBER LANCAR</t>
  </si>
  <si>
    <t>https://ipubers.pupuk-indonesia.com/public/download/bukti-transaksi/V2?idretailer=RT0000026771&amp;year=2026&amp;month=8&amp;hashednota=7b2db13dd39649c2dabae6a6b447ff56</t>
  </si>
  <si>
    <t>S09O01\J007I7</t>
  </si>
  <si>
    <t>NUR FAUZI</t>
  </si>
  <si>
    <t>https://ipubers.pupuk-indonesia.com/public/download/bukti-transaksi/V2?idretailer=RT0000026771&amp;year=2026&amp;month=8&amp;hashednota=cb5cc4473c3a10415e5e6415a92493f7</t>
  </si>
  <si>
    <t>S09O01\J0079I</t>
  </si>
  <si>
    <t>NURJAIS</t>
  </si>
  <si>
    <t>SETYA MANUNGGAL</t>
  </si>
  <si>
    <t>https://ipubers.pupuk-indonesia.com/public/download/bukti-transaksi/V2?idretailer=RT0000026771&amp;year=2026&amp;month=8&amp;hashednota=70f4d087bb4f4fe371bbbe39b35eb403</t>
  </si>
  <si>
    <t>S09O01\J007I8</t>
  </si>
  <si>
    <t>PRASTI DWI LAKSONO</t>
  </si>
  <si>
    <t>KARYA MANUNGGAL</t>
  </si>
  <si>
    <t>https://ipubers.pupuk-indonesia.com/public/download/bukti-transaksi/V2?idretailer=RT0000026771&amp;year=2026&amp;month=8&amp;hashednota=6d8091c89e4871fab7b55bd1e8d18a24</t>
  </si>
  <si>
    <t>S09O01\J007I9</t>
  </si>
  <si>
    <t>https://ipubers.pupuk-indonesia.com/public/download/bukti-transaksi/V2?idretailer=RT0000026771&amp;year=2026&amp;month=8&amp;hashednota=7ac21b3dcd9ebd483fd92cf366b4c8be</t>
  </si>
  <si>
    <t>S09O01\J0078O</t>
  </si>
  <si>
    <t>ROCHIMAN</t>
  </si>
  <si>
    <t>NGUDI REJEKI 2</t>
  </si>
  <si>
    <t>https://ipubers.pupuk-indonesia.com/public/download/bukti-transaksi/V2?idretailer=RT0000026771&amp;year=2026&amp;month=8&amp;hashednota=d70653b6100f59dc03a5dd65bfe000dd</t>
  </si>
  <si>
    <t>S09O01\J007FB</t>
  </si>
  <si>
    <t>RONDIYAH</t>
  </si>
  <si>
    <t>https://ipubers.pupuk-indonesia.com/public/download/bukti-transaksi/V2?idretailer=RT0000026771&amp;year=2026&amp;month=8&amp;hashednota=26ab635aa688bcb847772dc287e7793b</t>
  </si>
  <si>
    <t>S09O01\J007FC</t>
  </si>
  <si>
    <t>https://ipubers.pupuk-indonesia.com/public/download/bukti-transaksi/V2?idretailer=RT0000026771&amp;year=2026&amp;month=8&amp;hashednota=233b47225ffe64841a825af2418b6c28</t>
  </si>
  <si>
    <t>S09O01\J007DG</t>
  </si>
  <si>
    <t>RUKIYEM</t>
  </si>
  <si>
    <t>WERDI DADI</t>
  </si>
  <si>
    <t>https://ipubers.pupuk-indonesia.com/public/download/bukti-transaksi/V2?idretailer=RT0000026771&amp;year=2026&amp;month=8&amp;hashednota=2e6925bb0df317887a38d8a3991eddde</t>
  </si>
  <si>
    <t>S09O01\J007DH</t>
  </si>
  <si>
    <t>https://ipubers.pupuk-indonesia.com/public/download/bukti-transaksi/V2?idretailer=RT0000026771&amp;year=2026&amp;month=8&amp;hashednota=f956704c6593792b848e81d797fe9cbc</t>
  </si>
  <si>
    <t>S09O01\J007DI</t>
  </si>
  <si>
    <t>https://ipubers.pupuk-indonesia.com/public/download/bukti-transaksi/V2?idretailer=RT0000026771&amp;year=2026&amp;month=8&amp;hashednota=4f419634851965a546116ccdcaa1893c</t>
  </si>
  <si>
    <t>S09O01\J007DJ</t>
  </si>
  <si>
    <t>https://ipubers.pupuk-indonesia.com/public/download/bukti-transaksi/V2?idretailer=RT0000026771&amp;year=2026&amp;month=8&amp;hashednota=de783640056f40298bca940dff63dd48</t>
  </si>
  <si>
    <t>S09O01\J007DK</t>
  </si>
  <si>
    <t>https://ipubers.pupuk-indonesia.com/public/download/bukti-transaksi/V2?idretailer=RT0000026771&amp;year=2026&amp;month=8&amp;hashednota=9848da36a9a4aa06613b414b8fb7212b</t>
  </si>
  <si>
    <t>S09O01\J007DL</t>
  </si>
  <si>
    <t>https://ipubers.pupuk-indonesia.com/public/download/bukti-transaksi/V2?idretailer=RT0000026771&amp;year=2026&amp;month=8&amp;hashednota=839b621718d320ae4e07156ed7fb0cc1</t>
  </si>
  <si>
    <t>S09O01\J007HZ</t>
  </si>
  <si>
    <t>SALIMIN</t>
  </si>
  <si>
    <t>https://ipubers.pupuk-indonesia.com/public/download/bukti-transaksi/V2?idretailer=RT0000026771&amp;year=2026&amp;month=8&amp;hashednota=31698e9844abd416df7c982d55682014</t>
  </si>
  <si>
    <t>S09O01\J007I0</t>
  </si>
  <si>
    <t>https://ipubers.pupuk-indonesia.com/public/download/bukti-transaksi/V2?idretailer=RT0000026771&amp;year=2026&amp;month=8&amp;hashednota=73373a4a9f2c14b12818c80b55fd4015</t>
  </si>
  <si>
    <t>S09O01\J007I1</t>
  </si>
  <si>
    <t>https://ipubers.pupuk-indonesia.com/public/download/bukti-transaksi/V2?idretailer=RT0000026771&amp;year=2026&amp;month=8&amp;hashednota=4d3e4ea44d5caa62ba6a6e7fcbb02e6f</t>
  </si>
  <si>
    <t>S09O01\J007I2</t>
  </si>
  <si>
    <t>https://ipubers.pupuk-indonesia.com/public/download/bukti-transaksi/V2?idretailer=RT0000026771&amp;year=2026&amp;month=8&amp;hashednota=963f7daf17dae157b68413a54375d0c0</t>
  </si>
  <si>
    <t>S09O01\J007I3</t>
  </si>
  <si>
    <t>https://ipubers.pupuk-indonesia.com/public/download/bukti-transaksi/V2?idretailer=RT0000026771&amp;year=2026&amp;month=8&amp;hashednota=98d8fa1f7306c23567fb51b69a869963</t>
  </si>
  <si>
    <t>S09O01\J007I4</t>
  </si>
  <si>
    <t>https://ipubers.pupuk-indonesia.com/public/download/bukti-transaksi/V2?idretailer=RT0000026771&amp;year=2026&amp;month=8&amp;hashednota=0aedffa9eee02889c128916f61d4bb7a</t>
  </si>
  <si>
    <t>S09O01\J007I5</t>
  </si>
  <si>
    <t>https://ipubers.pupuk-indonesia.com/public/download/bukti-transaksi/V2?idretailer=RT0000026771&amp;year=2026&amp;month=8&amp;hashednota=5eea9fd8f2e463f1c421a61596553b1f</t>
  </si>
  <si>
    <t>S09O01\J007I6</t>
  </si>
  <si>
    <t>https://ipubers.pupuk-indonesia.com/public/download/bukti-transaksi/V2?idretailer=RT0000026771&amp;year=2026&amp;month=8&amp;hashednota=100d8ee5dfd76313ffd4e61c7a44a061</t>
  </si>
  <si>
    <t>S09O01\J007BY</t>
  </si>
  <si>
    <t>SALMA ARDIATI NAWANGSIH</t>
  </si>
  <si>
    <t>https://ipubers.pupuk-indonesia.com/public/download/bukti-transaksi/V2?idretailer=RT0000026771&amp;year=2026&amp;month=8&amp;hashednota=3aa379bba8dbd567a4e6e2040fc92272</t>
  </si>
  <si>
    <t>S09O01\J007BZ</t>
  </si>
  <si>
    <t>https://ipubers.pupuk-indonesia.com/public/download/bukti-transaksi/V2?idretailer=RT0000026771&amp;year=2026&amp;month=8&amp;hashednota=dd12a90c47c16356edad93c2a5bad9f4</t>
  </si>
  <si>
    <t>S09O01\J007C0</t>
  </si>
  <si>
    <t>S09O01\J007DT</t>
  </si>
  <si>
    <t>https://ipubers.pupuk-indonesia.com/public/download/bukti-transaksi/V2?idretailer=RT0000026771&amp;year=2026&amp;month=8&amp;hashednota=800f3328082b798e8f3277483789c84b</t>
  </si>
  <si>
    <t>S09O01\J007GC</t>
  </si>
  <si>
    <t>SIRIN</t>
  </si>
  <si>
    <t>MARDI TANI</t>
  </si>
  <si>
    <t>https://ipubers.pupuk-indonesia.com/public/download/bukti-transaksi/V2?idretailer=RT0000026771&amp;year=2026&amp;month=8&amp;hashednota=557e46e48a15869b81ade3dd8e2b231f</t>
  </si>
  <si>
    <t>S09O01\J007GD</t>
  </si>
  <si>
    <t>https://ipubers.pupuk-indonesia.com/public/download/bukti-transaksi/V2?idretailer=RT0000026771&amp;year=2026&amp;month=8&amp;hashednota=03d03717984ba8df7883336c15ad055c</t>
  </si>
  <si>
    <t>S09O01\J007GE</t>
  </si>
  <si>
    <t>https://ipubers.pupuk-indonesia.com/public/download/bukti-transaksi/V2?idretailer=RT0000026771&amp;year=2026&amp;month=8&amp;hashednota=8198c1f718f2ffa7a91e1ef5101c742b</t>
  </si>
  <si>
    <t>S09O01\J007GF</t>
  </si>
  <si>
    <t>https://ipubers.pupuk-indonesia.com/public/download/bukti-transaksi/V2?idretailer=RT0000026771&amp;year=2026&amp;month=8&amp;hashednota=2f4d3ca6050bb708469cc8c2123e2c79</t>
  </si>
  <si>
    <t>S09O01\J007GG</t>
  </si>
  <si>
    <t>https://ipubers.pupuk-indonesia.com/public/download/bukti-transaksi/V2?idretailer=RT0000026771&amp;year=2026&amp;month=8&amp;hashednota=505522ac8a759ceb592eda894808341f</t>
  </si>
  <si>
    <t>S09O01\J007GH</t>
  </si>
  <si>
    <t>https://ipubers.pupuk-indonesia.com/public/download/bukti-transaksi/V2?idretailer=RT0000026771&amp;year=2026&amp;month=8&amp;hashednota=6909a644241079635ea344971909da65</t>
  </si>
  <si>
    <t>S09O01\J007EY</t>
  </si>
  <si>
    <t>STEFANLI MATAHARI</t>
  </si>
  <si>
    <t>https://ipubers.pupuk-indonesia.com/public/download/bukti-transaksi/V2?idretailer=RT0000026771&amp;year=2026&amp;month=8&amp;hashednota=9e9e3f650614602f34fcbf434689df68</t>
  </si>
  <si>
    <t>S09O01\J007F3</t>
  </si>
  <si>
    <t>SUJARTO</t>
  </si>
  <si>
    <t>https://ipubers.pupuk-indonesia.com/public/download/bukti-transaksi/V2?idretailer=RT0000026771&amp;year=2026&amp;month=8&amp;hashednota=5e880e3c1db37cd86b1c56acda6362f8</t>
  </si>
  <si>
    <t>S09O01\J007FO</t>
  </si>
  <si>
    <t>SUKIDI</t>
  </si>
  <si>
    <t>https://ipubers.pupuk-indonesia.com/public/download/bukti-transaksi/V2?idretailer=RT0000026771&amp;year=2026&amp;month=8&amp;hashednota=83879b66afe17b0e0e580c29745d4ce5</t>
  </si>
  <si>
    <t>S09O01\J007FP</t>
  </si>
  <si>
    <t>https://ipubers.pupuk-indonesia.com/public/download/bukti-transaksi/V2?idretailer=RT0000026771&amp;year=2026&amp;month=8&amp;hashednota=82e9276a8bd80d4b17797739418972be</t>
  </si>
  <si>
    <t>S09O01\J007FQ</t>
  </si>
  <si>
    <t>https://ipubers.pupuk-indonesia.com/public/download/bukti-transaksi/V2?idretailer=RT0000026771&amp;year=2026&amp;month=8&amp;hashednota=8eebc18e439c45b4f2ac7018e04f8f7d</t>
  </si>
  <si>
    <t>S09O01\J007FR</t>
  </si>
  <si>
    <t>https://ipubers.pupuk-indonesia.com/public/download/bukti-transaksi/V2?idretailer=RT0000026771&amp;year=2026&amp;month=8&amp;hashednota=c9b4dbbb4111ae1916d08d0eae52d639</t>
  </si>
  <si>
    <t>S09O01\J007FS</t>
  </si>
  <si>
    <t>https://ipubers.pupuk-indonesia.com/public/download/bukti-transaksi/V2?idretailer=RT0000026771&amp;year=2026&amp;month=8&amp;hashednota=361495974ab7a4bdfad5533d5c4c8ae0</t>
  </si>
  <si>
    <t>S09O01\J007FT</t>
  </si>
  <si>
    <t>https://ipubers.pupuk-indonesia.com/public/download/bukti-transaksi/V2?idretailer=RT0000026771&amp;year=2026&amp;month=8&amp;hashednota=3cc3df0cf18b843cccd4894dfa550a3c</t>
  </si>
  <si>
    <t>S09O01\J007FU</t>
  </si>
  <si>
    <t>https://ipubers.pupuk-indonesia.com/public/download/bukti-transaksi/V2?idretailer=RT0000026771&amp;year=2026&amp;month=8&amp;hashednota=75e9339ab7cb084bc35a15d8c3f3ce47</t>
  </si>
  <si>
    <t>S09O01\J007HA</t>
  </si>
  <si>
    <t>SUKRISTIYO</t>
  </si>
  <si>
    <t>https://ipubers.pupuk-indonesia.com/public/download/bukti-transaksi/V2?idretailer=RT0000026771&amp;year=2026&amp;month=8&amp;hashednota=f1ad2d3ce3d4f6ee3a66e07cb7258722</t>
  </si>
  <si>
    <t>S09O01\J0079H</t>
  </si>
  <si>
    <t>SURATI</t>
  </si>
  <si>
    <t>https://ipubers.pupuk-indonesia.com/public/download/bukti-transaksi/V2?idretailer=RT0000026771&amp;year=2026&amp;month=8&amp;hashednota=75b55fc99cd0dce2a0f5eb071e7a0256</t>
  </si>
  <si>
    <t>S09O01\J007HO</t>
  </si>
  <si>
    <t>SURISMAN</t>
  </si>
  <si>
    <t>https://ipubers.pupuk-indonesia.com/public/download/bukti-transaksi/V2?idretailer=RT0000026771&amp;year=2026&amp;month=8&amp;hashednota=f00d68a76a51f663eb343a8d0fecac7e</t>
  </si>
  <si>
    <t>S09O01\J007GP</t>
  </si>
  <si>
    <t>TOHIRIN</t>
  </si>
  <si>
    <t>https://ipubers.pupuk-indonesia.com/public/download/bukti-transaksi/V2?idretailer=RT0000026771&amp;year=2026&amp;month=8&amp;hashednota=e95353f57ea6b7adc759cb0e476618ce</t>
  </si>
  <si>
    <t>S09O01\J007FG</t>
  </si>
  <si>
    <t>WATORO</t>
  </si>
  <si>
    <t>https://ipubers.pupuk-indonesia.com/public/download/bukti-transaksi/V2?idretailer=RT0000026771&amp;year=2026&amp;month=8&amp;hashednota=e480763853da3e798b458be430ebda24</t>
  </si>
  <si>
    <t>S09O01\J007FH</t>
  </si>
  <si>
    <t>https://ipubers.pupuk-indonesia.com/public/download/bukti-transaksi/V2?idretailer=RT0000026771&amp;year=2026&amp;month=8&amp;hashednota=2c316a9e9a93585afcb221356061581e</t>
  </si>
  <si>
    <t>S09O01\J007FI</t>
  </si>
  <si>
    <t>https://ipubers.pupuk-indonesia.com/public/download/bukti-transaksi/V2?idretailer=RT0000026771&amp;year=2026&amp;month=8&amp;hashednota=24b3561e2bb01670927b46f457679599</t>
  </si>
  <si>
    <t>S09O01\J007FJ</t>
  </si>
  <si>
    <t>https://ipubers.pupuk-indonesia.com/public/download/bukti-transaksi/V2?idretailer=RT0000026771&amp;year=2026&amp;month=8&amp;hashednota=bb3f4a3579bb8980280c8a2765c9f119</t>
  </si>
  <si>
    <t>S09O01\J007FK</t>
  </si>
  <si>
    <t>https://ipubers.pupuk-indonesia.com/public/download/bukti-transaksi/V2?idretailer=RT0000026771&amp;year=2026&amp;month=8&amp;hashednota=d88de7bb5a0733402851fb9c4ce6a152</t>
  </si>
  <si>
    <t>S09O01\J007FL</t>
  </si>
  <si>
    <t>https://ipubers.pupuk-indonesia.com/public/download/bukti-transaksi/V2?idretailer=RT0000026771&amp;year=2026&amp;month=8&amp;hashednota=5922302274bbd747b152cbeffff1ce1b</t>
  </si>
  <si>
    <t>S09O01\J007FM</t>
  </si>
  <si>
    <t>https://ipubers.pupuk-indonesia.com/public/download/bukti-transaksi/V2?idretailer=RT0000026771&amp;year=2026&amp;month=8&amp;hashednota=e16e9ecdf3402a01b28b626a322880a9</t>
  </si>
  <si>
    <t>S09O01\J007FN</t>
  </si>
  <si>
    <t>https://ipubers.pupuk-indonesia.com/public/download/bukti-transaksi/V2?idretailer=RT0000026771&amp;year=2026&amp;month=8&amp;hashednota=a8db5b9ec74b09e2c922a478efc8cd82</t>
  </si>
  <si>
    <t>BLIMBING</t>
  </si>
  <si>
    <t>S09NY1\Y004EL</t>
  </si>
  <si>
    <t>TOYIMAH</t>
  </si>
  <si>
    <t>BLIMBING 1</t>
  </si>
  <si>
    <t>https://ipubers.pupuk-indonesia.com/public/download/bukti-transaksi/V2?idretailer=RT0000026769&amp;year=2026&amp;month=8&amp;hashednota=a826c001c587e1ceec1290654f89ada5</t>
  </si>
  <si>
    <t>S09NY1\Y004EM</t>
  </si>
  <si>
    <t>https://ipubers.pupuk-indonesia.com/public/download/bukti-transaksi/V2?idretailer=RT0000026769&amp;year=2026&amp;month=8&amp;hashednota=0350788883f7447577cd1e241da2a82e</t>
  </si>
  <si>
    <t>KEDUNGUMPUL</t>
  </si>
  <si>
    <t>S09NX1\S007C1</t>
  </si>
  <si>
    <t>ARI  SUSANTO</t>
  </si>
  <si>
    <t>REMAJA IV</t>
  </si>
  <si>
    <t>https://ipubers.pupuk-indonesia.com/public/download/bukti-transaksi/V2?idretailer=RT0000026768&amp;year=2026&amp;month=8&amp;hashednota=7a140fa8eb46f9397f8584cec48552f8</t>
  </si>
  <si>
    <t>S09NX1\S007GL</t>
  </si>
  <si>
    <t>MOHAWARI</t>
  </si>
  <si>
    <t>REMAJA TANI MAKMUR III</t>
  </si>
  <si>
    <t>https://ipubers.pupuk-indonesia.com/public/download/bukti-transaksi/V2?idretailer=RT0000026768&amp;year=2026&amp;month=8&amp;hashednota=c9227db8e97bb6572cb4765395cc0583</t>
  </si>
  <si>
    <t>S09NX1\S007CP</t>
  </si>
  <si>
    <t>MUKANDAR</t>
  </si>
  <si>
    <t>https://ipubers.pupuk-indonesia.com/public/download/bukti-transaksi/V2?idretailer=RT0000026768&amp;year=2026&amp;month=8&amp;hashednota=3c594e398e0d980c0a14831eb9b3aecc</t>
  </si>
  <si>
    <t>S09NX1\S007CQ</t>
  </si>
  <si>
    <t>https://ipubers.pupuk-indonesia.com/public/download/bukti-transaksi/V2?idretailer=RT0000026768&amp;year=2026&amp;month=8&amp;hashednota=405cd11b215cc2b282f00eb4dbecc8e4</t>
  </si>
  <si>
    <t>S09NX1\S007D5</t>
  </si>
  <si>
    <t>SATRYA FAJAR ANGGARA</t>
  </si>
  <si>
    <t>REMAJA TANI MAKMUR V</t>
  </si>
  <si>
    <t>https://ipubers.pupuk-indonesia.com/public/download/bukti-transaksi/V2?idretailer=RT0000026768&amp;year=2026&amp;month=8&amp;hashednota=c9da6d14b293669f93ec942f927a4532</t>
  </si>
  <si>
    <t>S09NX1\S007GF</t>
  </si>
  <si>
    <t>SUPARMIN</t>
  </si>
  <si>
    <t>REMAJA 06</t>
  </si>
  <si>
    <t>https://ipubers.pupuk-indonesia.com/public/download/bukti-transaksi/V2?idretailer=RT0000026768&amp;year=2026&amp;month=8&amp;hashednota=1385fa4bc2955f09dc34ed6426887499</t>
  </si>
  <si>
    <t>S09NX1\S007GJ</t>
  </si>
  <si>
    <t>REMAJA TANI MAKMUR  I</t>
  </si>
  <si>
    <t>https://ipubers.pupuk-indonesia.com/public/download/bukti-transaksi/V2?idretailer=RT0000026768&amp;year=2026&amp;month=8&amp;hashednota=bf1f919424ed00ea1aaef068cd28f469</t>
  </si>
  <si>
    <t>S09NX1\S007C0</t>
  </si>
  <si>
    <t>REMAJA TANI MAKMUR VII</t>
  </si>
  <si>
    <t>https://ipubers.pupuk-indonesia.com/public/download/bukti-transaksi/V2?idretailer=RT0000026768&amp;year=2026&amp;month=8&amp;hashednota=14af8e229fefd321864e9ecff1ae0789</t>
  </si>
  <si>
    <t>ROWO</t>
  </si>
  <si>
    <t>S09O01\J007C3</t>
  </si>
  <si>
    <t>SOLIKIN</t>
  </si>
  <si>
    <t>KADANG MULYO</t>
  </si>
  <si>
    <t>https://ipubers.pupuk-indonesia.com/public/download/bukti-transaksi/V2?idretailer=RT0000026771&amp;year=2026&amp;month=8&amp;hashednota=3ce04d9ed7bcb8272000f8c1ee93f1f9</t>
  </si>
  <si>
    <t>S09O01\J007C4</t>
  </si>
  <si>
    <t>https://ipubers.pupuk-indonesia.com/public/download/bukti-transaksi/V2?idretailer=RT0000026771&amp;year=2026&amp;month=8&amp;hashednota=3ac11896dd8ae5c86ed2dd8289589b4e</t>
  </si>
  <si>
    <t>MALEBO</t>
  </si>
  <si>
    <t>S09O01\J0078A</t>
  </si>
  <si>
    <t>AGUS PRASETIYO</t>
  </si>
  <si>
    <t>DEWI SRI III</t>
  </si>
  <si>
    <t>https://ipubers.pupuk-indonesia.com/public/download/bukti-transaksi/V2?idretailer=RT0000026771&amp;year=2026&amp;month=8&amp;hashednota=25a14606144e3e56e54eea6d0d894edc</t>
  </si>
  <si>
    <t>S09O01\J007CL</t>
  </si>
  <si>
    <t>BAKDIYAH</t>
  </si>
  <si>
    <t>SALUR RAHAYU</t>
  </si>
  <si>
    <t>https://ipubers.pupuk-indonesia.com/public/download/bukti-transaksi/V2?idretailer=RT0000026771&amp;year=2026&amp;month=8&amp;hashednota=96070d23892aea4bdaebcd3a36017dbb</t>
  </si>
  <si>
    <t>S09O01\J007CM</t>
  </si>
  <si>
    <t>https://ipubers.pupuk-indonesia.com/public/download/bukti-transaksi/V2?idretailer=RT0000026771&amp;year=2026&amp;month=8&amp;hashednota=ad095fe9c1941367e300fda16706d2a2</t>
  </si>
  <si>
    <t>S09O01\J007CN</t>
  </si>
  <si>
    <t>https://ipubers.pupuk-indonesia.com/public/download/bukti-transaksi/V2?idretailer=RT0000026771&amp;year=2026&amp;month=8&amp;hashednota=4ee5b2d1f8b14333442806f499881f47</t>
  </si>
  <si>
    <t>S09O01\J007CO</t>
  </si>
  <si>
    <t>https://ipubers.pupuk-indonesia.com/public/download/bukti-transaksi/V2?idretailer=RT0000026771&amp;year=2026&amp;month=8&amp;hashednota=7177f990951050c40044a05f57ce4e6e</t>
  </si>
  <si>
    <t>S09O01\J007CP</t>
  </si>
  <si>
    <t>https://ipubers.pupuk-indonesia.com/public/download/bukti-transaksi/V2?idretailer=RT0000026771&amp;year=2026&amp;month=8&amp;hashednota=f231952cdaeb04649ce836a1f1e26c3f</t>
  </si>
  <si>
    <t>S09O01\J007CQ</t>
  </si>
  <si>
    <t>https://ipubers.pupuk-indonesia.com/public/download/bukti-transaksi/V2?idretailer=RT0000026771&amp;year=2026&amp;month=8&amp;hashednota=bbf3562c8e9193a8fda7aca8acc0a82f</t>
  </si>
  <si>
    <t>S09O01\J007CR</t>
  </si>
  <si>
    <t>HADI WINARNO</t>
  </si>
  <si>
    <t>DEWI SRI V</t>
  </si>
  <si>
    <t>https://ipubers.pupuk-indonesia.com/public/download/bukti-transaksi/V2?idretailer=RT0000026771&amp;year=2026&amp;month=8&amp;hashednota=3a5c31b1190dc89342fb261d5257af32</t>
  </si>
  <si>
    <t>S09O01\J007CS</t>
  </si>
  <si>
    <t>https://ipubers.pupuk-indonesia.com/public/download/bukti-transaksi/V2?idretailer=RT0000026771&amp;year=2026&amp;month=8&amp;hashednota=a96213e55ef6ecf1136f1ca21c4bfd09</t>
  </si>
  <si>
    <t>S09O01\J007CT</t>
  </si>
  <si>
    <t>https://ipubers.pupuk-indonesia.com/public/download/bukti-transaksi/V2?idretailer=RT0000026771&amp;year=2026&amp;month=8&amp;hashednota=c9b51544faae46120130fa4996f81b9c</t>
  </si>
  <si>
    <t>S09O01\J007CU</t>
  </si>
  <si>
    <t>https://ipubers.pupuk-indonesia.com/public/download/bukti-transaksi/V2?idretailer=RT0000026771&amp;year=2026&amp;month=8&amp;hashednota=3df13110d917aa6a02073754ecf5669b</t>
  </si>
  <si>
    <t>S09O01\J007IK</t>
  </si>
  <si>
    <t>JONI SUSENO</t>
  </si>
  <si>
    <t>DEWI SRI IVA</t>
  </si>
  <si>
    <t>https://ipubers.pupuk-indonesia.com/public/download/bukti-transaksi/V2?idretailer=RT0000026771&amp;year=2026&amp;month=8&amp;hashednota=84fde24347a1782a7630365997914506</t>
  </si>
  <si>
    <t>S09O01\J007HF</t>
  </si>
  <si>
    <t>MAHRODIN</t>
  </si>
  <si>
    <t>https://ipubers.pupuk-indonesia.com/public/download/bukti-transaksi/V2?idretailer=RT0000026771&amp;year=2026&amp;month=8&amp;hashednota=93725478ccfe67620c13f350a83a12af</t>
  </si>
  <si>
    <t>S09O01\J007HG</t>
  </si>
  <si>
    <t>https://ipubers.pupuk-indonesia.com/public/download/bukti-transaksi/V2?idretailer=RT0000026771&amp;year=2026&amp;month=8&amp;hashednota=84ba2fa62cc7234e35ac36b4ef1b5edd</t>
  </si>
  <si>
    <t>S09O01\J007HH</t>
  </si>
  <si>
    <t>https://ipubers.pupuk-indonesia.com/public/download/bukti-transaksi/V2?idretailer=RT0000026771&amp;year=2026&amp;month=8&amp;hashednota=8d9041b71c028e8524791fd7132cef14</t>
  </si>
  <si>
    <t>S09O01\J007HI</t>
  </si>
  <si>
    <t>https://ipubers.pupuk-indonesia.com/public/download/bukti-transaksi/V2?idretailer=RT0000026771&amp;year=2026&amp;month=8&amp;hashednota=e095ee7ee6e994f3f6e05b861ee19797</t>
  </si>
  <si>
    <t>S09O01\J007HJ</t>
  </si>
  <si>
    <t>https://ipubers.pupuk-indonesia.com/public/download/bukti-transaksi/V2?idretailer=RT0000026771&amp;year=2026&amp;month=8&amp;hashednota=a406846a1301f1cbd9d60ab31748caf2</t>
  </si>
  <si>
    <t>S09O01\J007ES</t>
  </si>
  <si>
    <t>NUR HAYATI</t>
  </si>
  <si>
    <t>https://ipubers.pupuk-indonesia.com/public/download/bukti-transaksi/V2?idretailer=RT0000026771&amp;year=2026&amp;month=8&amp;hashednota=6caac5edad6e328020766c9b3c9ec83b</t>
  </si>
  <si>
    <t>S09O01\J007ET</t>
  </si>
  <si>
    <t>https://ipubers.pupuk-indonesia.com/public/download/bukti-transaksi/V2?idretailer=RT0000026771&amp;year=2026&amp;month=8&amp;hashednota=6aff9305795c121273300400acf0434d</t>
  </si>
  <si>
    <t>S09O01\J007EU</t>
  </si>
  <si>
    <t>https://ipubers.pupuk-indonesia.com/public/download/bukti-transaksi/V2?idretailer=RT0000026771&amp;year=2026&amp;month=8&amp;hashednota=a9d7bc53af2450bd882b1f71cda69a40</t>
  </si>
  <si>
    <t>S09O01\J007EV</t>
  </si>
  <si>
    <t>https://ipubers.pupuk-indonesia.com/public/download/bukti-transaksi/V2?idretailer=RT0000026771&amp;year=2026&amp;month=8&amp;hashednota=025ece11519ed9e259eb5b3edb87ab73</t>
  </si>
  <si>
    <t>S09O01\J007IL</t>
  </si>
  <si>
    <t>WIDARTO</t>
  </si>
  <si>
    <t>https://ipubers.pupuk-indonesia.com/public/download/bukti-transaksi/V2?idretailer=RT0000026771&amp;year=2026&amp;month=8&amp;hashednota=14138c292e55783f7394cc7b33526228</t>
  </si>
  <si>
    <t>S09O01\J007IM</t>
  </si>
  <si>
    <t>https://ipubers.pupuk-indonesia.com/public/download/bukti-transaksi/V2?idretailer=RT0000026771&amp;year=2026&amp;month=8&amp;hashednota=d4c7053817b2e591d7a45524f4ffeab5</t>
  </si>
  <si>
    <t>S09O01\J007IN</t>
  </si>
  <si>
    <t>https://ipubers.pupuk-indonesia.com/public/download/bukti-transaksi/V2?idretailer=RT0000026771&amp;year=2026&amp;month=8&amp;hashednota=32e96df2377b53070c9d77ab0a12841f</t>
  </si>
  <si>
    <t>S09O01\J007IO</t>
  </si>
  <si>
    <t>https://ipubers.pupuk-indonesia.com/public/download/bukti-transaksi/V2?idretailer=RT0000026771&amp;year=2026&amp;month=8&amp;hashednota=de7291f2916118c5a883be8a2507e2ae</t>
  </si>
  <si>
    <t>S09O01\J007IP</t>
  </si>
  <si>
    <t>https://ipubers.pupuk-indonesia.com/public/download/bukti-transaksi/V2?idretailer=RT0000026771&amp;year=2026&amp;month=8&amp;hashednota=2bbedde1444ed26e2a549066716c5343</t>
  </si>
  <si>
    <t>TLOGOPUCANG</t>
  </si>
  <si>
    <t>S09NY1\Y004EI</t>
  </si>
  <si>
    <t>BAHONO</t>
  </si>
  <si>
    <t>MAJU TANI</t>
  </si>
  <si>
    <t>https://ipubers.pupuk-indonesia.com/public/download/bukti-transaksi/V2?idretailer=RT0000026769&amp;year=2026&amp;month=8&amp;hashednota=7c4494e6b3ff5d7125c85902d90068dd</t>
  </si>
  <si>
    <t>S09NY1\Y004FH</t>
  </si>
  <si>
    <t>MUALIFIN</t>
  </si>
  <si>
    <t>https://ipubers.pupuk-indonesia.com/public/download/bukti-transaksi/V2?idretailer=RT0000026769&amp;year=2026&amp;month=8&amp;hashednota=f1e35c67c7c93f2aea89a350f2842906</t>
  </si>
  <si>
    <t>S09NY1\Y004FI</t>
  </si>
  <si>
    <t>https://ipubers.pupuk-indonesia.com/public/download/bukti-transaksi/V2?idretailer=RT0000026769&amp;year=2026&amp;month=8&amp;hashednota=297a2865377d9dbd36b38b775cbe7af6</t>
  </si>
  <si>
    <t>S09NY1\Y004FJ</t>
  </si>
  <si>
    <t>https://ipubers.pupuk-indonesia.com/public/download/bukti-transaksi/V2?idretailer=RT0000026769&amp;year=2026&amp;month=8&amp;hashednota=0f628d76d83bdcc589ace0d8ff6dd068</t>
  </si>
  <si>
    <t>KEDAWUNG</t>
  </si>
  <si>
    <t>S09NY1\Y004EG</t>
  </si>
  <si>
    <t>https://ipubers.pupuk-indonesia.com/public/download/bukti-transaksi/V2?idretailer=RT0000026769&amp;year=2026&amp;month=8&amp;hashednota=037379d7fcb3154ee7bfbe276d6d6db8</t>
  </si>
  <si>
    <t>S09NY1\Y004EH</t>
  </si>
  <si>
    <t>https://ipubers.pupuk-indonesia.com/public/download/bukti-transaksi/V2?idretailer=RT0000026769&amp;year=2026&amp;month=8&amp;hashednota=79c3fb7e2cddc3216ca69f5f20803ed6</t>
  </si>
  <si>
    <t>S09NY1\Y004FK</t>
  </si>
  <si>
    <t>SUYITNO</t>
  </si>
  <si>
    <t>PRASOJO II</t>
  </si>
  <si>
    <t>https://ipubers.pupuk-indonesia.com/public/download/bukti-transaksi/V2?idretailer=RT0000026769&amp;year=2026&amp;month=8&amp;hashednota=538a5cd8b1ca9743e46353bbfc5e87fb</t>
  </si>
  <si>
    <t>S09NY1\Y004FL</t>
  </si>
  <si>
    <t>https://ipubers.pupuk-indonesia.com/public/download/bukti-transaksi/V2?idretailer=RT0000026769&amp;year=2026&amp;month=8&amp;hashednota=5802b09a96b2a69cd28fff84f4e0cec6</t>
  </si>
  <si>
    <t>BANJARSARI</t>
  </si>
  <si>
    <t>S09NX1\S007CL</t>
  </si>
  <si>
    <t>JUWONO</t>
  </si>
  <si>
    <t>RUKUN TANI III</t>
  </si>
  <si>
    <t>https://ipubers.pupuk-indonesia.com/public/download/bukti-transaksi/V2?idretailer=RT0000026768&amp;year=2026&amp;month=8&amp;hashednota=e458d7c5aa2b6fbd600484922c11ec78</t>
  </si>
  <si>
    <t>S09NX1\S007CM</t>
  </si>
  <si>
    <t>WALNO</t>
  </si>
  <si>
    <t>RUKUN TANI II</t>
  </si>
  <si>
    <t>https://ipubers.pupuk-indonesia.com/public/download/bukti-transaksi/V2?idretailer=RT0000026768&amp;year=2026&amp;month=8&amp;hashednota=cc2987fd1de2d14eb66b7661e4bd967a</t>
  </si>
  <si>
    <t>S09NX1\S007CN</t>
  </si>
  <si>
    <t>https://ipubers.pupuk-indonesia.com/public/download/bukti-transaksi/V2?idretailer=RT0000026768&amp;year=2026&amp;month=8&amp;hashednota=38bae4418b0211e660a0fc12b7c621fc</t>
  </si>
  <si>
    <t>KEDU</t>
  </si>
  <si>
    <t>RT0000026810</t>
  </si>
  <si>
    <t>S09OF1\5007LC</t>
  </si>
  <si>
    <t>ALIF ARIVIN</t>
  </si>
  <si>
    <t>SIKENDIL</t>
  </si>
  <si>
    <t>https://ipubers.pupuk-indonesia.com/public/download/bukti-transaksi/V2?idretailer=RT0000026810&amp;year=2026&amp;month=8&amp;hashednota=aa6e07e7b0357d4cbfc33cac2bed6339</t>
  </si>
  <si>
    <t>S09OF1\5007P2</t>
  </si>
  <si>
    <t>FITRIYAH</t>
  </si>
  <si>
    <t>SIPOMAHAN</t>
  </si>
  <si>
    <t>https://ipubers.pupuk-indonesia.com/public/download/bukti-transaksi/V2?idretailer=RT0000026810&amp;year=2026&amp;month=8&amp;hashednota=1f94174ed43f0376fc192b471d5ae08e</t>
  </si>
  <si>
    <t>x</t>
  </si>
  <si>
    <t>S09OF1\5007NS</t>
  </si>
  <si>
    <t>SUGIYATMO</t>
  </si>
  <si>
    <t>https://ipubers.pupuk-indonesia.com/public/download/bukti-transaksi/V2?idretailer=RT0000026810&amp;year=2026&amp;month=8&amp;hashednota=f17944c43e044320ddf2c05fbed2422d</t>
  </si>
  <si>
    <t>S09OF1\5007MB</t>
  </si>
  <si>
    <t>SEMBADA</t>
  </si>
  <si>
    <t>https://ipubers.pupuk-indonesia.com/public/download/bukti-transaksi/V2?idretailer=RT0000026810&amp;year=2026&amp;month=8&amp;hashednota=e99b92d1f6e0a6ea099ed9da7138d674</t>
  </si>
  <si>
    <t>S09OF1\5007O4</t>
  </si>
  <si>
    <t>WALUYO</t>
  </si>
  <si>
    <t>CARIKAN</t>
  </si>
  <si>
    <t>https://ipubers.pupuk-indonesia.com/public/download/bukti-transaksi/V2?idretailer=RT0000026810&amp;year=2026&amp;month=8&amp;hashednota=874f9d86528589397ba3e0d513b69f4e</t>
  </si>
  <si>
    <t>S09OF1\5007O2</t>
  </si>
  <si>
    <t>ZAINAL MUSTOFA</t>
  </si>
  <si>
    <t>https://ipubers.pupuk-indonesia.com/public/download/bukti-transaksi/V2?idretailer=RT0000026810&amp;year=2026&amp;month=8&amp;hashednota=2522937f47648ff3ef00faa759f4e8b7</t>
  </si>
  <si>
    <t>S09OF1\5007O3</t>
  </si>
  <si>
    <t>https://ipubers.pupuk-indonesia.com/public/download/bukti-transaksi/V2?idretailer=RT0000026810&amp;year=2026&amp;month=8&amp;hashednota=722a2faea29b459c206c32d29cf1c9bb</t>
  </si>
  <si>
    <t>CANDIMULYO</t>
  </si>
  <si>
    <t>S09OF1\5007LN</t>
  </si>
  <si>
    <t>JATYANTO</t>
  </si>
  <si>
    <t>PANGUDI REJEKI 3</t>
  </si>
  <si>
    <t>https://ipubers.pupuk-indonesia.com/public/download/bukti-transaksi/V2?idretailer=RT0000026810&amp;year=2026&amp;month=8&amp;hashednota=2103f3952b73abad2ed752866823de82</t>
  </si>
  <si>
    <t>S09OF1\5007OI</t>
  </si>
  <si>
    <t>MARLIYAH</t>
  </si>
  <si>
    <t>PANGUDI MULYO</t>
  </si>
  <si>
    <t>https://ipubers.pupuk-indonesia.com/public/download/bukti-transaksi/V2?idretailer=RT0000026810&amp;year=2026&amp;month=8&amp;hashednota=8714122ba004e121419864e097e00615</t>
  </si>
  <si>
    <t>S09OF1\5007OJ</t>
  </si>
  <si>
    <t>https://ipubers.pupuk-indonesia.com/public/download/bukti-transaksi/V2?idretailer=RT0000026810&amp;year=2026&amp;month=8&amp;hashednota=deb89da70e387ca0462863bfd4908db9</t>
  </si>
  <si>
    <t>S09OF1\5007O8</t>
  </si>
  <si>
    <t>MUHAMSYAH</t>
  </si>
  <si>
    <t>PANGUDI REJEKI 1</t>
  </si>
  <si>
    <t>https://ipubers.pupuk-indonesia.com/public/download/bukti-transaksi/V2?idretailer=RT0000026810&amp;year=2026&amp;month=8&amp;hashednota=d6d08ec66b9854ace9cf099cca8a676f</t>
  </si>
  <si>
    <t>S09OF1\5007N7</t>
  </si>
  <si>
    <t>MUYADI</t>
  </si>
  <si>
    <t>https://ipubers.pupuk-indonesia.com/public/download/bukti-transaksi/V2?idretailer=RT0000026810&amp;year=2026&amp;month=8&amp;hashednota=3d5a9202260f6496e0637580e9221fbd</t>
  </si>
  <si>
    <t>S09OF1\5007N8</t>
  </si>
  <si>
    <t>https://ipubers.pupuk-indonesia.com/public/download/bukti-transaksi/V2?idretailer=RT0000026810&amp;year=2026&amp;month=8&amp;hashednota=9ee1e0ce6c92d7b2dda031275f1aecfd</t>
  </si>
  <si>
    <t>S09OF1\5007LY</t>
  </si>
  <si>
    <t>SUKAMTO</t>
  </si>
  <si>
    <t>https://ipubers.pupuk-indonesia.com/public/download/bukti-transaksi/V2?idretailer=RT0000026810&amp;year=2026&amp;month=8&amp;hashednota=bb113120b938e29bbf4dfa8c365f7547</t>
  </si>
  <si>
    <t>S09OF1\5007ND</t>
  </si>
  <si>
    <t>SUSILO BUDIYANTO</t>
  </si>
  <si>
    <t>https://ipubers.pupuk-indonesia.com/public/download/bukti-transaksi/V2?idretailer=RT0000026810&amp;year=2026&amp;month=8&amp;hashednota=0e5ec2df32d6556a5d4122003034d0c6</t>
  </si>
  <si>
    <t>S09OF1\5007OW</t>
  </si>
  <si>
    <t>TEGUH HADI SUMARTO</t>
  </si>
  <si>
    <t>https://ipubers.pupuk-indonesia.com/public/download/bukti-transaksi/V2?idretailer=RT0000026810&amp;year=2026&amp;month=8&amp;hashednota=821ab6f7ecd057aba8ee67e931c47c02</t>
  </si>
  <si>
    <t>SALAMSARI</t>
  </si>
  <si>
    <t>S09OF1\5007PI</t>
  </si>
  <si>
    <t>AKHMAD FATONI</t>
  </si>
  <si>
    <t>https://ipubers.pupuk-indonesia.com/public/download/bukti-transaksi/V2?idretailer=RT0000026810&amp;year=2026&amp;month=8&amp;hashednota=0a6e6cd47b5fdb7fb8123b9e88acc264</t>
  </si>
  <si>
    <t>S09OF1\5007LW</t>
  </si>
  <si>
    <t>MUDIYONO</t>
  </si>
  <si>
    <t>NGUDI HASIL</t>
  </si>
  <si>
    <t>https://ipubers.pupuk-indonesia.com/public/download/bukti-transaksi/V2?idretailer=RT0000026810&amp;year=2026&amp;month=8&amp;hashednota=0d0395d10fa1a4e7bd6622ea18b74ce1</t>
  </si>
  <si>
    <t>S09OF1\5007NU</t>
  </si>
  <si>
    <t>RUSMADI</t>
  </si>
  <si>
    <t>https://ipubers.pupuk-indonesia.com/public/download/bukti-transaksi/V2?idretailer=RT0000026810&amp;year=2026&amp;month=8&amp;hashednota=c98823fd25137bed06c7ead113b03167</t>
  </si>
  <si>
    <t>S09OF1\5007N0</t>
  </si>
  <si>
    <t>RUSMA YULIAWAN</t>
  </si>
  <si>
    <t>https://ipubers.pupuk-indonesia.com/public/download/bukti-transaksi/V2?idretailer=RT0000026810&amp;year=2026&amp;month=8&amp;hashednota=64fe08e6a4f9c33c1b1d5f7261a55775</t>
  </si>
  <si>
    <t>S09OF1\5007MU</t>
  </si>
  <si>
    <t>SARIYONO</t>
  </si>
  <si>
    <t>https://ipubers.pupuk-indonesia.com/public/download/bukti-transaksi/V2?idretailer=RT0000026810&amp;year=2026&amp;month=8&amp;hashednota=f5876861bb7fc70a9c2e8d7300a072ab</t>
  </si>
  <si>
    <t>S09OF1\5007OC</t>
  </si>
  <si>
    <t>SARWA ENGGAL ARYA WIBHISANA</t>
  </si>
  <si>
    <t>https://ipubers.pupuk-indonesia.com/public/download/bukti-transaksi/V2?idretailer=RT0000026810&amp;year=2026&amp;month=8&amp;hashednota=5c5215f9e35fee9575528aab9cf71496</t>
  </si>
  <si>
    <t>S09OF1\5007P4</t>
  </si>
  <si>
    <t>SUNARSIS</t>
  </si>
  <si>
    <t>https://ipubers.pupuk-indonesia.com/public/download/bukti-transaksi/V2?idretailer=RT0000026810&amp;year=2026&amp;month=8&amp;hashednota=1c6551e38b64ffb39b7ceb4b39c9df19</t>
  </si>
  <si>
    <t>S09OF1\5007P5</t>
  </si>
  <si>
    <t>https://ipubers.pupuk-indonesia.com/public/download/bukti-transaksi/V2?idretailer=RT0000026810&amp;year=2026&amp;month=8&amp;hashednota=08c2957260120a3fc558e69e5e91702d</t>
  </si>
  <si>
    <t>S09OF1\5007P6</t>
  </si>
  <si>
    <t>https://ipubers.pupuk-indonesia.com/public/download/bukti-transaksi/V2?idretailer=RT0000026810&amp;year=2026&amp;month=8&amp;hashednota=d3c15f5a5accffab33a5c1c0288547be</t>
  </si>
  <si>
    <t>S09OF1\5007NV</t>
  </si>
  <si>
    <t>TITIK SRIYANTI</t>
  </si>
  <si>
    <t>https://ipubers.pupuk-indonesia.com/public/download/bukti-transaksi/V2?idretailer=RT0000026810&amp;year=2026&amp;month=8&amp;hashednota=938106020fa9f9625ae83c3c83f8a1c0</t>
  </si>
  <si>
    <t>DANUREJO</t>
  </si>
  <si>
    <t>S09OF1\5007OD</t>
  </si>
  <si>
    <t>AKHMAD SOLIKHUN</t>
  </si>
  <si>
    <t>SIDO MAJU</t>
  </si>
  <si>
    <t>https://ipubers.pupuk-indonesia.com/public/download/bukti-transaksi/V2?idretailer=RT0000026810&amp;year=2026&amp;month=8&amp;hashednota=7d3ee2436b6eeba89ee3c126ae28fc46</t>
  </si>
  <si>
    <t>S09OF1\5007OE</t>
  </si>
  <si>
    <t>https://ipubers.pupuk-indonesia.com/public/download/bukti-transaksi/V2?idretailer=RT0000026810&amp;year=2026&amp;month=8&amp;hashednota=d7e42eec97ba45ce5b670ce0d4eb2c7f</t>
  </si>
  <si>
    <t>S09OF1\5007OH</t>
  </si>
  <si>
    <t>https://ipubers.pupuk-indonesia.com/public/download/bukti-transaksi/V2?idretailer=RT0000026810&amp;year=2026&amp;month=8&amp;hashednota=e598a8e248f077e914f75087992f0390</t>
  </si>
  <si>
    <t>S09OF1\5007LE</t>
  </si>
  <si>
    <t>APRI HERMAWANTO</t>
  </si>
  <si>
    <t>https://ipubers.pupuk-indonesia.com/public/download/bukti-transaksi/V2?idretailer=RT0000026810&amp;year=2026&amp;month=8&amp;hashednota=2e64c28f9e27e17cf1a0a02eaf0c5514</t>
  </si>
  <si>
    <t>S09OF1\5007OA</t>
  </si>
  <si>
    <t>HENI HENDRAYANI</t>
  </si>
  <si>
    <t>https://ipubers.pupuk-indonesia.com/public/download/bukti-transaksi/V2?idretailer=RT0000026810&amp;year=2026&amp;month=8&amp;hashednota=a75a2112ef2d26011ed0c10f1d28bbd9</t>
  </si>
  <si>
    <t>S09OF1\5007OB</t>
  </si>
  <si>
    <t>https://ipubers.pupuk-indonesia.com/public/download/bukti-transaksi/V2?idretailer=RT0000026810&amp;year=2026&amp;month=8&amp;hashednota=d21ea63737208e6b4091a16266a1b735</t>
  </si>
  <si>
    <t>S09OF1\5007O1</t>
  </si>
  <si>
    <t>MARGONO</t>
  </si>
  <si>
    <t>SIDO NGLILIR</t>
  </si>
  <si>
    <t>https://ipubers.pupuk-indonesia.com/public/download/bukti-transaksi/V2?idretailer=RT0000026810&amp;year=2026&amp;month=8&amp;hashednota=83d1da925d6dfa5e16b5cdf46eaa5ad3</t>
  </si>
  <si>
    <t>S09OF1\5007LP</t>
  </si>
  <si>
    <t>MUH SOCHIB</t>
  </si>
  <si>
    <t>https://ipubers.pupuk-indonesia.com/public/download/bukti-transaksi/V2?idretailer=RT0000026810&amp;year=2026&amp;month=8&amp;hashednota=55c42820f825eae3a862de5d20a17771</t>
  </si>
  <si>
    <t>S09OF1\5007LQ</t>
  </si>
  <si>
    <t>https://ipubers.pupuk-indonesia.com/public/download/bukti-transaksi/V2?idretailer=RT0000026810&amp;year=2026&amp;month=8&amp;hashednota=d3af569e7f2580c24c02377385888402</t>
  </si>
  <si>
    <t>S09OF1\5007LR</t>
  </si>
  <si>
    <t>https://ipubers.pupuk-indonesia.com/public/download/bukti-transaksi/V2?idretailer=RT0000026810&amp;year=2026&amp;month=8&amp;hashednota=001a3cf745c9154275507bd138247cb5</t>
  </si>
  <si>
    <t>S09OF1\5007LO</t>
  </si>
  <si>
    <t>PRIYO UTOMO.</t>
  </si>
  <si>
    <t>https://ipubers.pupuk-indonesia.com/public/download/bukti-transaksi/V2?idretailer=RT0000026810&amp;year=2026&amp;month=8&amp;hashednota=ecf3e5c2ba9f428ddb0326b8f0c95e49</t>
  </si>
  <si>
    <t>S09OF1\5007PX</t>
  </si>
  <si>
    <t>SAIFUL NURFUAT</t>
  </si>
  <si>
    <t>https://ipubers.pupuk-indonesia.com/public/download/bukti-transaksi/V2?idretailer=RT0000026810&amp;year=2026&amp;month=8&amp;hashednota=9a5ef60f27605d3813ad82437d8497b8</t>
  </si>
  <si>
    <t>S09OF1\5007PY</t>
  </si>
  <si>
    <t>https://ipubers.pupuk-indonesia.com/public/download/bukti-transaksi/V2?idretailer=RT0000026810&amp;year=2026&amp;month=8&amp;hashednota=246005e9476fc2002e81aef6f0d294c2</t>
  </si>
  <si>
    <t>S09OF1\5007PD</t>
  </si>
  <si>
    <t>SUKARMAN</t>
  </si>
  <si>
    <t>https://ipubers.pupuk-indonesia.com/public/download/bukti-transaksi/V2?idretailer=RT0000026810&amp;year=2026&amp;month=8&amp;hashednota=d7b79894bc7785e8002e4b1d0a4606c1</t>
  </si>
  <si>
    <t>S09OF1\5007PE</t>
  </si>
  <si>
    <t>https://ipubers.pupuk-indonesia.com/public/download/bukti-transaksi/V2?idretailer=RT0000026810&amp;year=2026&amp;month=8&amp;hashednota=946036b3283361bbf2dfbb35a5dea9e8</t>
  </si>
  <si>
    <t>S09OF1\5007PF</t>
  </si>
  <si>
    <t>https://ipubers.pupuk-indonesia.com/public/download/bukti-transaksi/V2?idretailer=RT0000026810&amp;year=2026&amp;month=8&amp;hashednota=caa908e2a12dc913df4c9c4182a1b428</t>
  </si>
  <si>
    <t>S09OF1\5007LF</t>
  </si>
  <si>
    <t>YAMINI</t>
  </si>
  <si>
    <t>https://ipubers.pupuk-indonesia.com/public/download/bukti-transaksi/V2?idretailer=RT0000026810&amp;year=2026&amp;month=8&amp;hashednota=65f6f4613038fe63dc5378df01cb4d30</t>
  </si>
  <si>
    <t>MOJOTENGAH</t>
  </si>
  <si>
    <t>S09OF1\5007LK</t>
  </si>
  <si>
    <t>ANGULIR RAHARJO</t>
  </si>
  <si>
    <t>https://ipubers.pupuk-indonesia.com/public/download/bukti-transaksi/V2?idretailer=RT0000026810&amp;year=2026&amp;month=8&amp;hashednota=1a9f042f32dc3aa4f74c2caf70c3d639</t>
  </si>
  <si>
    <t>S09OF1\5007LL</t>
  </si>
  <si>
    <t>https://ipubers.pupuk-indonesia.com/public/download/bukti-transaksi/V2?idretailer=RT0000026810&amp;year=2026&amp;month=8&amp;hashednota=9cacc616c24fec5ebac18ab0716802a7</t>
  </si>
  <si>
    <t>S09OF1\5007LM</t>
  </si>
  <si>
    <t>https://ipubers.pupuk-indonesia.com/public/download/bukti-transaksi/V2?idretailer=RT0000026810&amp;year=2026&amp;month=8&amp;hashednota=b096056b82b64483183a61f2baca9eea</t>
  </si>
  <si>
    <t>S09OF1\5007LV</t>
  </si>
  <si>
    <t>EDY TAHANIYANTO</t>
  </si>
  <si>
    <t>ANGULIR HASTO II</t>
  </si>
  <si>
    <t>https://ipubers.pupuk-indonesia.com/public/download/bukti-transaksi/V2?idretailer=RT0000026810&amp;year=2026&amp;month=8&amp;hashednota=e9262e0f1fafe75a00aafd1386bf0aef</t>
  </si>
  <si>
    <t>S09OF1\5007MO</t>
  </si>
  <si>
    <t>ANGULIR BUDI</t>
  </si>
  <si>
    <t>https://ipubers.pupuk-indonesia.com/public/download/bukti-transaksi/V2?idretailer=RT0000026810&amp;year=2026&amp;month=8&amp;hashednota=32929e3945f5e71f16f89b0596516b42</t>
  </si>
  <si>
    <t>S09OF1\5007MN</t>
  </si>
  <si>
    <t>MADIYANI</t>
  </si>
  <si>
    <t>https://ipubers.pupuk-indonesia.com/public/download/bukti-transaksi/V2?idretailer=RT0000026810&amp;year=2026&amp;month=8&amp;hashednota=56b5eb14ef16d08c9b3a6aac7c174c8d</t>
  </si>
  <si>
    <t>S09OF1\5007NW</t>
  </si>
  <si>
    <t>MUHSAN</t>
  </si>
  <si>
    <t>https://ipubers.pupuk-indonesia.com/public/download/bukti-transaksi/V2?idretailer=RT0000026810&amp;year=2026&amp;month=8&amp;hashednota=cabf47522ddb771d53e99e2b9d135a8b</t>
  </si>
  <si>
    <t>S09OF1\5007NX</t>
  </si>
  <si>
    <t>https://ipubers.pupuk-indonesia.com/public/download/bukti-transaksi/V2?idretailer=RT0000026810&amp;year=2026&amp;month=8&amp;hashednota=072da2589bc58a0f66e994c64b035aa0</t>
  </si>
  <si>
    <t>S09OF1\5007O9</t>
  </si>
  <si>
    <t>SUNARSO</t>
  </si>
  <si>
    <t>ANGULIR BANTOLO</t>
  </si>
  <si>
    <t>https://ipubers.pupuk-indonesia.com/public/download/bukti-transaksi/V2?idretailer=RT0000026810&amp;year=2026&amp;month=8&amp;hashednota=5996c42a318e637dcfd1405e48e03884</t>
  </si>
  <si>
    <t>S09OF1\5007PZ</t>
  </si>
  <si>
    <t>YARMANTO</t>
  </si>
  <si>
    <t>MAJU MAKMUR</t>
  </si>
  <si>
    <t>https://ipubers.pupuk-indonesia.com/public/download/bukti-transaksi/V2?idretailer=RT0000026810&amp;year=2026&amp;month=8&amp;hashednota=0436a6415e8195f8ad852123e7f32f1c</t>
  </si>
  <si>
    <t>S09OF1\5007PH</t>
  </si>
  <si>
    <t>YUSUF</t>
  </si>
  <si>
    <t>https://ipubers.pupuk-indonesia.com/public/download/bukti-transaksi/V2?idretailer=RT0000026810&amp;year=2026&amp;month=8&amp;hashednota=5e98389f7715d4d1bd77f988bfc0dd56</t>
  </si>
  <si>
    <t>KARANGTEJO</t>
  </si>
  <si>
    <t>S09OF1\5007OP</t>
  </si>
  <si>
    <t>AKHSIYAH</t>
  </si>
  <si>
    <t>PANGUNGKAP KARSO</t>
  </si>
  <si>
    <t>https://ipubers.pupuk-indonesia.com/public/download/bukti-transaksi/V2?idretailer=RT0000026810&amp;year=2026&amp;month=8&amp;hashednota=ac17fbe782ad2c79265357f7862231e2</t>
  </si>
  <si>
    <t>S09OF1\5007PN</t>
  </si>
  <si>
    <t>KIPDATIYAH</t>
  </si>
  <si>
    <t>https://ipubers.pupuk-indonesia.com/public/download/bukti-transaksi/V2?idretailer=RT0000026810&amp;year=2026&amp;month=8&amp;hashednota=c8660579ae56e763f9aebcf3e63ab4cc</t>
  </si>
  <si>
    <t>S09OF1\5007PO</t>
  </si>
  <si>
    <t>https://ipubers.pupuk-indonesia.com/public/download/bukti-transaksi/V2?idretailer=RT0000026810&amp;year=2026&amp;month=8&amp;hashednota=c6ea2ca72d13ab586d7f18f38148f7cb</t>
  </si>
  <si>
    <t>S09OF1\5007PA</t>
  </si>
  <si>
    <t>SABAR PRASETYO</t>
  </si>
  <si>
    <t>RUKUN SANTOSO</t>
  </si>
  <si>
    <t>https://ipubers.pupuk-indonesia.com/public/download/bukti-transaksi/V2?idretailer=RT0000026810&amp;year=2026&amp;month=8&amp;hashednota=718cf63cd9d2f7c9ea196140d34b3a7d</t>
  </si>
  <si>
    <t>S09OF1\5007M9</t>
  </si>
  <si>
    <t>SUNDARNO</t>
  </si>
  <si>
    <t>https://ipubers.pupuk-indonesia.com/public/download/bukti-transaksi/V2?idretailer=RT0000026810&amp;year=2026&amp;month=8&amp;hashednota=33be79ed0b8458df120abee9f13e60bd</t>
  </si>
  <si>
    <t>S09OF1\5007MA</t>
  </si>
  <si>
    <t>https://ipubers.pupuk-indonesia.com/public/download/bukti-transaksi/V2?idretailer=RT0000026810&amp;year=2026&amp;month=8&amp;hashednota=9828b5228aa037c35eea705d3f454e7d</t>
  </si>
  <si>
    <t>S09OF1\5007PL</t>
  </si>
  <si>
    <t>ULFAH SASONGKO</t>
  </si>
  <si>
    <t>PANGUNGKAP KARYO</t>
  </si>
  <si>
    <t>https://ipubers.pupuk-indonesia.com/public/download/bukti-transaksi/V2?idretailer=RT0000026810&amp;year=2026&amp;month=8&amp;hashednota=f491de3ceae03396f52e93815fa5d64f</t>
  </si>
  <si>
    <t>MERGOWATI</t>
  </si>
  <si>
    <t>RT0000026811</t>
  </si>
  <si>
    <t>ARTA JAYA</t>
  </si>
  <si>
    <t>S09OG1\U006JI</t>
  </si>
  <si>
    <t>ACHMAD SHOLEH</t>
  </si>
  <si>
    <t>SANDANG BOGO</t>
  </si>
  <si>
    <t>https://ipubers.pupuk-indonesia.com/public/download/bukti-transaksi/V2?idretailer=RT0000026811&amp;year=2026&amp;month=8&amp;hashednota=3974b4d8b904ae3c1397af925e951528</t>
  </si>
  <si>
    <t>S09OG1\U006L5</t>
  </si>
  <si>
    <t>IRCHAM</t>
  </si>
  <si>
    <t>SALAM REJO MAKMUR</t>
  </si>
  <si>
    <t>https://ipubers.pupuk-indonesia.com/public/download/bukti-transaksi/V2?idretailer=RT0000026811&amp;year=2026&amp;month=8&amp;hashednota=9e3e9a904775a1a0023ac21a0297cf56</t>
  </si>
  <si>
    <t>S09OG1\U006L6</t>
  </si>
  <si>
    <t>https://ipubers.pupuk-indonesia.com/public/download/bukti-transaksi/V2?idretailer=RT0000026811&amp;year=2026&amp;month=8&amp;hashednota=6c06ff64c96b2286658d88ebdc7a4cf1</t>
  </si>
  <si>
    <t>S09OG1\U006L7</t>
  </si>
  <si>
    <t>https://ipubers.pupuk-indonesia.com/public/download/bukti-transaksi/V2?idretailer=RT0000026811&amp;year=2026&amp;month=8&amp;hashednota=ba29b64e5af5a58bad06778a64902ead</t>
  </si>
  <si>
    <t>S09OG1\U006KG</t>
  </si>
  <si>
    <t>MURTAAT</t>
  </si>
  <si>
    <t>https://ipubers.pupuk-indonesia.com/public/download/bukti-transaksi/V2?idretailer=RT0000026811&amp;year=2026&amp;month=8&amp;hashednota=47d41db3d273b1be49c84bbce54416dd</t>
  </si>
  <si>
    <t>S09OG1\U006K5</t>
  </si>
  <si>
    <t>SUCIP MARIYAH</t>
  </si>
  <si>
    <t>TIRTO AJI</t>
  </si>
  <si>
    <t>https://ipubers.pupuk-indonesia.com/public/download/bukti-transaksi/V2?idretailer=RT0000026811&amp;year=2026&amp;month=8&amp;hashednota=1bcad10d32c48a5106acb09c9374214f</t>
  </si>
  <si>
    <t>S09OG1\U006K9</t>
  </si>
  <si>
    <t>SUDARYONO</t>
  </si>
  <si>
    <t>TUWUH RAHARJO</t>
  </si>
  <si>
    <t>https://ipubers.pupuk-indonesia.com/public/download/bukti-transaksi/V2?idretailer=RT0000026811&amp;year=2026&amp;month=8&amp;hashednota=3d75646a9f6a4c617219d92d1b9e5964</t>
  </si>
  <si>
    <t>S09OG1\U006K6</t>
  </si>
  <si>
    <t>SUMADIYONO</t>
  </si>
  <si>
    <t>SRI SADONO</t>
  </si>
  <si>
    <t>https://ipubers.pupuk-indonesia.com/public/download/bukti-transaksi/V2?idretailer=RT0000026811&amp;year=2026&amp;month=8&amp;hashednota=5f4de30c3803ecb70cf29aaf6ff53f35</t>
  </si>
  <si>
    <t>S09OG1\U006K7</t>
  </si>
  <si>
    <t>https://ipubers.pupuk-indonesia.com/public/download/bukti-transaksi/V2?idretailer=RT0000026811&amp;year=2026&amp;month=8&amp;hashednota=9a687de45c540fd23a7c7ed5a3eb5678</t>
  </si>
  <si>
    <t>S09OG1\U006JL</t>
  </si>
  <si>
    <t>SUYONO</t>
  </si>
  <si>
    <t>https://ipubers.pupuk-indonesia.com/public/download/bukti-transaksi/V2?idretailer=RT0000026811&amp;year=2026&amp;month=8&amp;hashednota=d85ba82a164e8aac3457d53259f23b2e</t>
  </si>
  <si>
    <t>S09OG1\U006JM</t>
  </si>
  <si>
    <t>https://ipubers.pupuk-indonesia.com/public/download/bukti-transaksi/V2?idretailer=RT0000026811&amp;year=2026&amp;month=8&amp;hashednota=40e91e845934e18756b8691d868a365f</t>
  </si>
  <si>
    <t>KUTOANYAR</t>
  </si>
  <si>
    <t>S09OG1\U006K1</t>
  </si>
  <si>
    <t>YULI MULYONO</t>
  </si>
  <si>
    <t>GEMAH RIPAH II</t>
  </si>
  <si>
    <t>https://ipubers.pupuk-indonesia.com/public/download/bukti-transaksi/V2?idretailer=RT0000026811&amp;year=2026&amp;month=8&amp;hashednota=3ab8aeb8d88b7f3a2095804bc3dbd06e</t>
  </si>
  <si>
    <t>KUNDISARI</t>
  </si>
  <si>
    <t>S09OG1\U006JJ</t>
  </si>
  <si>
    <t>JUWAL SUSANTO</t>
  </si>
  <si>
    <t>https://ipubers.pupuk-indonesia.com/public/download/bukti-transaksi/V2?idretailer=RT0000026811&amp;year=2026&amp;month=8&amp;hashednota=95d5f5eefa2be80fc506ddf56308326d</t>
  </si>
  <si>
    <t>S09OG1\U006JK</t>
  </si>
  <si>
    <t>https://ipubers.pupuk-indonesia.com/public/download/bukti-transaksi/V2?idretailer=RT0000026811&amp;year=2026&amp;month=8&amp;hashednota=402ecae3896f7aa7e0eaec50cf6ece69</t>
  </si>
  <si>
    <t>NGADIMULYO</t>
  </si>
  <si>
    <t>RT0000026813</t>
  </si>
  <si>
    <t>BARITO RAYA</t>
  </si>
  <si>
    <t>S09OI1\P00968</t>
  </si>
  <si>
    <t>SRI MULYO II</t>
  </si>
  <si>
    <t>https://ipubers.pupuk-indonesia.com/public/download/bukti-transaksi/V2?idretailer=RT0000026813&amp;year=2026&amp;month=8&amp;hashednota=90f5ac5003021dd847c2395ed8c0e917</t>
  </si>
  <si>
    <t>S09OI1\P00969</t>
  </si>
  <si>
    <t>https://ipubers.pupuk-indonesia.com/public/download/bukti-transaksi/V2?idretailer=RT0000026813&amp;year=2026&amp;month=8&amp;hashednota=fea2107ed6b683f17ed93313efb94379</t>
  </si>
  <si>
    <t>S09OI1\P0097F</t>
  </si>
  <si>
    <t>TEGUH UTOMO</t>
  </si>
  <si>
    <t>SRI MULYO  SATU</t>
  </si>
  <si>
    <t>https://ipubers.pupuk-indonesia.com/public/download/bukti-transaksi/V2?idretailer=RT0000026813&amp;year=2026&amp;month=8&amp;hashednota=70a132bb10d7b73f232729739cada326</t>
  </si>
  <si>
    <t>S09OI1\P0096P</t>
  </si>
  <si>
    <t>TRI SUMARYANTO</t>
  </si>
  <si>
    <t>https://ipubers.pupuk-indonesia.com/public/download/bukti-transaksi/V2?idretailer=RT0000026813&amp;year=2026&amp;month=8&amp;hashednota=fa4e47eedfb0e43b9f4d985bdcf7185a</t>
  </si>
  <si>
    <t>GONDANGWAYANG</t>
  </si>
  <si>
    <t>S09OI1\O0094Y</t>
  </si>
  <si>
    <t>LAMBANG TANI</t>
  </si>
  <si>
    <t>https://ipubers.pupuk-indonesia.com/public/download/bukti-transaksi/V2?idretailer=RT0000026813&amp;year=2026&amp;month=8&amp;hashednota=94a84e668fb23f654592b935d78c5701</t>
  </si>
  <si>
    <t>S09OI1\P0096X</t>
  </si>
  <si>
    <t>JUWALDI</t>
  </si>
  <si>
    <t>LAMBANG BIBIT</t>
  </si>
  <si>
    <t>https://ipubers.pupuk-indonesia.com/public/download/bukti-transaksi/V2?idretailer=RT0000026813&amp;year=2026&amp;month=8&amp;hashednota=1d495ac9221b4af2d64811ea52417c7a</t>
  </si>
  <si>
    <t>S09OI1\P0096Y</t>
  </si>
  <si>
    <t>https://ipubers.pupuk-indonesia.com/public/download/bukti-transaksi/V2?idretailer=RT0000026813&amp;year=2026&amp;month=8&amp;hashednota=cf95fbcaad7efa8fc636f139df23b3c2</t>
  </si>
  <si>
    <t>S09OI1\O00951</t>
  </si>
  <si>
    <t>SUPARDI</t>
  </si>
  <si>
    <t>https://ipubers.pupuk-indonesia.com/public/download/bukti-transaksi/V2?idretailer=RT0000026813&amp;year=2026&amp;month=8&amp;hashednota=f9c4a3d4511ecb302f4331aa5f30ca43</t>
  </si>
  <si>
    <t>S09OI1\P0096N</t>
  </si>
  <si>
    <t>SUWARI</t>
  </si>
  <si>
    <t>https://ipubers.pupuk-indonesia.com/public/download/bukti-transaksi/V2?idretailer=RT0000026813&amp;year=2026&amp;month=8&amp;hashednota=a6ed60a576fd4c35fe7e481e0ec8642f</t>
  </si>
  <si>
    <t>S09OI1\P0097Q</t>
  </si>
  <si>
    <t>https://ipubers.pupuk-indonesia.com/public/download/bukti-transaksi/V2?idretailer=RT0000026813&amp;year=2026&amp;month=8&amp;hashednota=271bf2487e9e9e2b8268746b0f6a3753</t>
  </si>
  <si>
    <t>S09OI1\P0097R</t>
  </si>
  <si>
    <t>https://ipubers.pupuk-indonesia.com/public/download/bukti-transaksi/V2?idretailer=RT0000026813&amp;year=2026&amp;month=8&amp;hashednota=20e2c0842168fe03c1bc4038bc74ee96</t>
  </si>
  <si>
    <t>S09OI1\P0098S</t>
  </si>
  <si>
    <t>YULI SETYO WARDANI</t>
  </si>
  <si>
    <t>https://ipubers.pupuk-indonesia.com/public/download/bukti-transaksi/V2?idretailer=RT0000026813&amp;year=2026&amp;month=8&amp;hashednota=435f2d0baafd45311adc8b894d57607a</t>
  </si>
  <si>
    <t>S09OI1\P0098T</t>
  </si>
  <si>
    <t>https://ipubers.pupuk-indonesia.com/public/download/bukti-transaksi/V2?idretailer=RT0000026813&amp;year=2026&amp;month=8&amp;hashednota=084699c9f77ddea93edeaa177a6759b3</t>
  </si>
  <si>
    <t>BOJONEGORO</t>
  </si>
  <si>
    <t>S09OI1\O0095M</t>
  </si>
  <si>
    <t>SAMBUDI</t>
  </si>
  <si>
    <t>PANGUDI JAYA</t>
  </si>
  <si>
    <t>https://ipubers.pupuk-indonesia.com/public/download/bukti-transaksi/V2?idretailer=RT0000026813&amp;year=2026&amp;month=8&amp;hashednota=1f6cfb5330edccfe5507088b1a4a3f6a</t>
  </si>
  <si>
    <t>BANDUNGGEDE</t>
  </si>
  <si>
    <t>S09OI1\P0097V</t>
  </si>
  <si>
    <t>RAMINTO</t>
  </si>
  <si>
    <t>SRI REJEKI</t>
  </si>
  <si>
    <t>https://ipubers.pupuk-indonesia.com/public/download/bukti-transaksi/V2?idretailer=RT0000026813&amp;year=2026&amp;month=8&amp;hashednota=fe6e138ac6918fef38d9726633b1d437</t>
  </si>
  <si>
    <t>S09OI1\P0096C</t>
  </si>
  <si>
    <t>https://ipubers.pupuk-indonesia.com/public/download/bukti-transaksi/V2?idretailer=RT0000026813&amp;year=2026&amp;month=8&amp;hashednota=6a7babb31066cbf33d5602582911fc1a</t>
  </si>
  <si>
    <t>S09OI1\P00966</t>
  </si>
  <si>
    <t>MUJIREJO</t>
  </si>
  <si>
    <t>https://ipubers.pupuk-indonesia.com/public/download/bukti-transaksi/V2?idretailer=RT0000026813&amp;year=2026&amp;month=8&amp;hashednota=1000d2886304203affd67b91352b917f</t>
  </si>
  <si>
    <t>S09OI1\O0095P</t>
  </si>
  <si>
    <t>TUPARMAN</t>
  </si>
  <si>
    <t>RUKUN MAKMUR</t>
  </si>
  <si>
    <t>https://ipubers.pupuk-indonesia.com/public/download/bukti-transaksi/V2?idretailer=RT0000026813&amp;year=2026&amp;month=8&amp;hashednota=88816bd8b7077ec9959bbe72bd4bd930</t>
  </si>
  <si>
    <t>S09OI1\P00970</t>
  </si>
  <si>
    <t>WINOTO</t>
  </si>
  <si>
    <t>https://ipubers.pupuk-indonesia.com/public/download/bukti-transaksi/V2?idretailer=RT0000026813&amp;year=2026&amp;month=8&amp;hashednota=19c9f22581bff7088ad0502dbe4b0ef9</t>
  </si>
  <si>
    <t>S09OI1\P00971</t>
  </si>
  <si>
    <t>https://ipubers.pupuk-indonesia.com/public/download/bukti-transaksi/V2?idretailer=RT0000026813&amp;year=2026&amp;month=8&amp;hashednota=1d39f90324358433bf7eb94f83936578</t>
  </si>
  <si>
    <t>TEGALSARI</t>
  </si>
  <si>
    <t>S09OG1\U006KH</t>
  </si>
  <si>
    <t>GIYARTO</t>
  </si>
  <si>
    <t>TUNAS TANI</t>
  </si>
  <si>
    <t>https://ipubers.pupuk-indonesia.com/public/download/bukti-transaksi/V2?idretailer=RT0000026811&amp;year=2026&amp;month=8&amp;hashednota=e850aa72512713366cbeeb122b865beb</t>
  </si>
  <si>
    <t>S09OG1\U006KI</t>
  </si>
  <si>
    <t>https://ipubers.pupuk-indonesia.com/public/download/bukti-transaksi/V2?idretailer=RT0000026811&amp;year=2026&amp;month=8&amp;hashednota=bc9434fb96bbfd071ee7a98cd13863da</t>
  </si>
  <si>
    <t>S09OG1\U006K3</t>
  </si>
  <si>
    <t>MASRUHAN</t>
  </si>
  <si>
    <t>TEGAL BERINGIN</t>
  </si>
  <si>
    <t>https://ipubers.pupuk-indonesia.com/public/download/bukti-transaksi/V2?idretailer=RT0000026811&amp;year=2026&amp;month=8&amp;hashednota=6994d75f90f4405d663cf7257079c86c</t>
  </si>
  <si>
    <t>S09OG1\U006KJ</t>
  </si>
  <si>
    <t>ROKHMADI</t>
  </si>
  <si>
    <t>https://ipubers.pupuk-indonesia.com/public/download/bukti-transaksi/V2?idretailer=RT0000026811&amp;year=2026&amp;month=8&amp;hashednota=bbf99430fc75692d1ae5c63d3655194b</t>
  </si>
  <si>
    <t>S09OG1\U006JG</t>
  </si>
  <si>
    <t>SUMPENO</t>
  </si>
  <si>
    <t>TANI JAYA</t>
  </si>
  <si>
    <t>https://ipubers.pupuk-indonesia.com/public/download/bukti-transaksi/V2?idretailer=RT0000026811&amp;year=2026&amp;month=8&amp;hashednota=f8ba729ae5aef0ed53bbd7d5a09df4f1</t>
  </si>
  <si>
    <t>S09OG1\U006JH</t>
  </si>
  <si>
    <t>https://ipubers.pupuk-indonesia.com/public/download/bukti-transaksi/V2?idretailer=RT0000026811&amp;year=2026&amp;month=8&amp;hashednota=5a2da4f80c1bd1626eaab5d783c647a5</t>
  </si>
  <si>
    <t>S09OG1\U006JV</t>
  </si>
  <si>
    <t>WAHYU GIARTO</t>
  </si>
  <si>
    <t>https://ipubers.pupuk-indonesia.com/public/download/bukti-transaksi/V2?idretailer=RT0000026811&amp;year=2026&amp;month=8&amp;hashednota=99b82f1ebede6c734b5af236f1d852a5</t>
  </si>
  <si>
    <t>S09OG1\U006JW</t>
  </si>
  <si>
    <t>https://ipubers.pupuk-indonesia.com/public/download/bukti-transaksi/V2?idretailer=RT0000026811&amp;year=2026&amp;month=8&amp;hashednota=9115ae197f73bcfb0fb32c291f0c607b</t>
  </si>
  <si>
    <t>PARAKAN</t>
  </si>
  <si>
    <t>PARAKAN KAUMAN</t>
  </si>
  <si>
    <t>RT0000026803</t>
  </si>
  <si>
    <t>AMOR TANI</t>
  </si>
  <si>
    <t>S09OB1\80010C</t>
  </si>
  <si>
    <t>NURYONO</t>
  </si>
  <si>
    <t>SEKANTOR</t>
  </si>
  <si>
    <t>https://ipubers.pupuk-indonesia.com/public/download/bukti-transaksi/V2?idretailer=RT0000026803&amp;year=2026&amp;month=8&amp;hashednota=1388def32943dc8b9eadbd41716f06ff</t>
  </si>
  <si>
    <t>CAMPURSALAM</t>
  </si>
  <si>
    <t>RT0000051953</t>
  </si>
  <si>
    <t>MAJU</t>
  </si>
  <si>
    <t>S0IF11\Z003YZ</t>
  </si>
  <si>
    <t>MUHAMAD ABDUR ROSYID</t>
  </si>
  <si>
    <t>ADIL 01</t>
  </si>
  <si>
    <t>https://ipubers.pupuk-indonesia.com/public/download/bukti-transaksi/V2?idretailer=RT0000051953&amp;year=2026&amp;month=8&amp;hashednota=0f7555baf08b4471dbdd71d11e34be7f</t>
  </si>
  <si>
    <t>S0IF11\Z003Z0</t>
  </si>
  <si>
    <t>https://ipubers.pupuk-indonesia.com/public/download/bukti-transaksi/V2?idretailer=RT0000051953&amp;year=2026&amp;month=8&amp;hashednota=e098fb8753b7bc1c57d69a50c9f005e5</t>
  </si>
  <si>
    <t>S0IF11\Z003ZC</t>
  </si>
  <si>
    <t>TOMY ISWIYANTO</t>
  </si>
  <si>
    <t>MAKMUR 01</t>
  </si>
  <si>
    <t>https://ipubers.pupuk-indonesia.com/public/download/bukti-transaksi/V2?idretailer=RT0000051953&amp;year=2026&amp;month=8&amp;hashednota=b32da7be259d64aec27ea544debe3ff9</t>
  </si>
  <si>
    <t>S0IF11\X003YU</t>
  </si>
  <si>
    <t>ZAENAL ARIFIN</t>
  </si>
  <si>
    <t>https://ipubers.pupuk-indonesia.com/public/download/bukti-transaksi/V2?idretailer=RT0000051953&amp;year=2026&amp;month=8&amp;hashednota=6ad4077ea0fbefe3e5c3f3e4ae9aca87</t>
  </si>
  <si>
    <t>NGLONDONG</t>
  </si>
  <si>
    <t>S0IF11\U003YQ</t>
  </si>
  <si>
    <t>AMINAH</t>
  </si>
  <si>
    <t>ADIL MAKMUR 01</t>
  </si>
  <si>
    <t>https://ipubers.pupuk-indonesia.com/public/download/bukti-transaksi/V2?idretailer=RT0000051953&amp;year=2026&amp;month=8&amp;hashednota=60c734aece3a6bcaef08ced0c4b33735</t>
  </si>
  <si>
    <t>S0IF11\U003YR</t>
  </si>
  <si>
    <t>https://ipubers.pupuk-indonesia.com/public/download/bukti-transaksi/V2?idretailer=RT0000051953&amp;year=2026&amp;month=8&amp;hashednota=a4848d9508b87cdb328bb930aab03972</t>
  </si>
  <si>
    <t>S0IF11\Z003Z1</t>
  </si>
  <si>
    <t>KOTIMATUN SAADAH</t>
  </si>
  <si>
    <t>ADIL MAKMUR 02</t>
  </si>
  <si>
    <t>https://ipubers.pupuk-indonesia.com/public/download/bukti-transaksi/V2?idretailer=RT0000051953&amp;year=2026&amp;month=8&amp;hashednota=81724e06d398f7cf9b2dcf2dffb07600</t>
  </si>
  <si>
    <t>S0IF11\Z003ZH</t>
  </si>
  <si>
    <t>https://ipubers.pupuk-indonesia.com/public/download/bukti-transaksi/V2?idretailer=RT0000051953&amp;year=2026&amp;month=8&amp;hashednota=a6582fa0772cb3e8f97ad88b421c60ff</t>
  </si>
  <si>
    <t>S0IF11\V003YT</t>
  </si>
  <si>
    <t>RIRIN RITAHARYUNI</t>
  </si>
  <si>
    <t>NAWASENA</t>
  </si>
  <si>
    <t>https://ipubers.pupuk-indonesia.com/public/download/bukti-transaksi/V2?idretailer=RT0000051953&amp;year=2026&amp;month=8&amp;hashednota=a35bb1fbe55ef44a70840480136318e9</t>
  </si>
  <si>
    <t>DANGKEL</t>
  </si>
  <si>
    <t>S09OB1\80010O</t>
  </si>
  <si>
    <t>ARIF BINAWAN</t>
  </si>
  <si>
    <t>TANI BEJO</t>
  </si>
  <si>
    <t>https://ipubers.pupuk-indonesia.com/public/download/bukti-transaksi/V2?idretailer=RT0000026803&amp;year=2026&amp;month=8&amp;hashednota=d85539bcecb40ca8a173e2c0d7a63ae9</t>
  </si>
  <si>
    <t>S09OB1\80010P</t>
  </si>
  <si>
    <t>https://ipubers.pupuk-indonesia.com/public/download/bukti-transaksi/V2?idretailer=RT0000026803&amp;year=2026&amp;month=8&amp;hashednota=7a59daba8ebd51d4650fb4b871949c24</t>
  </si>
  <si>
    <t>TEGALROSO</t>
  </si>
  <si>
    <t>S09OB1\90010S</t>
  </si>
  <si>
    <t>DENI YUNANTO</t>
  </si>
  <si>
    <t>MARGOBOGO 02</t>
  </si>
  <si>
    <t>https://ipubers.pupuk-indonesia.com/public/download/bukti-transaksi/V2?idretailer=RT0000026803&amp;year=2026&amp;month=8&amp;hashednota=7df0f749aecc2e90db23cd10c80ee595</t>
  </si>
  <si>
    <t>TRAJI</t>
  </si>
  <si>
    <t>RT0000021165</t>
  </si>
  <si>
    <t>UD LUHUR</t>
  </si>
  <si>
    <t>S07G71\V001FI</t>
  </si>
  <si>
    <t>ERI CAHYONO</t>
  </si>
  <si>
    <t>PELITA 03 GROGOL</t>
  </si>
  <si>
    <t>https://ipubers.pupuk-indonesia.com/public/download/bukti-transaksi/V2?idretailer=RT0000021165&amp;year=2026&amp;month=8&amp;hashednota=f534a3f0fc355f750e0d84b71d316d0d</t>
  </si>
  <si>
    <t>S07G71\V001FL</t>
  </si>
  <si>
    <t>https://ipubers.pupuk-indonesia.com/public/download/bukti-transaksi/V2?idretailer=RT0000021165&amp;year=2026&amp;month=8&amp;hashednota=d2e5c364b9c4dc130d1594d6f08cb6cc</t>
  </si>
  <si>
    <t>WATUKUMPUL</t>
  </si>
  <si>
    <t>S0IF11\Z003Z7</t>
  </si>
  <si>
    <t>SETIYONO</t>
  </si>
  <si>
    <t>SARI TANI 01</t>
  </si>
  <si>
    <t>https://ipubers.pupuk-indonesia.com/public/download/bukti-transaksi/V2?idretailer=RT0000051953&amp;year=2026&amp;month=8&amp;hashednota=d6e89cf100bd16696757304fdef805b2</t>
  </si>
  <si>
    <t>S0IF11\T003YB</t>
  </si>
  <si>
    <t>SURYANTO</t>
  </si>
  <si>
    <t>SARI TANI II</t>
  </si>
  <si>
    <t>https://ipubers.pupuk-indonesia.com/public/download/bukti-transaksi/V2?idretailer=RT0000051953&amp;year=2026&amp;month=8&amp;hashednota=cc528b72a06acf876062dee698ccbe4e</t>
  </si>
  <si>
    <t>S0IF11\T003YC</t>
  </si>
  <si>
    <t>https://ipubers.pupuk-indonesia.com/public/download/bukti-transaksi/V2?idretailer=RT0000051953&amp;year=2026&amp;month=8&amp;hashednota=3fe2457ae684d0f1693ff8bdc8ffa65a</t>
  </si>
  <si>
    <t>S0IF11\T003YD</t>
  </si>
  <si>
    <t>https://ipubers.pupuk-indonesia.com/public/download/bukti-transaksi/V2?idretailer=RT0000051953&amp;year=2026&amp;month=8&amp;hashednota=8ac86fe7723fd32047f1a5c6c9620bbf</t>
  </si>
  <si>
    <t>DEPOKHARJO</t>
  </si>
  <si>
    <t>RT0000042149</t>
  </si>
  <si>
    <t>UD SYUKUR</t>
  </si>
  <si>
    <t>S0FST1\H001CB</t>
  </si>
  <si>
    <t>DANY SETYAWAN</t>
  </si>
  <si>
    <t>DAMAI 02</t>
  </si>
  <si>
    <t>https://ipubers.pupuk-indonesia.com/public/download/bukti-transaksi/V2?idretailer=RT0000042149&amp;year=2026&amp;month=8&amp;hashednota=6c11530b023a3fdbcb34b4ecb6775414</t>
  </si>
  <si>
    <t>S0FST1\H001CC</t>
  </si>
  <si>
    <t>https://ipubers.pupuk-indonesia.com/public/download/bukti-transaksi/V2?idretailer=RT0000042149&amp;year=2026&amp;month=8&amp;hashednota=e3dcfd153ff26cbc76d0c1346f871462</t>
  </si>
  <si>
    <t>S0FST1\H001CD</t>
  </si>
  <si>
    <t>NGATENO</t>
  </si>
  <si>
    <t>https://ipubers.pupuk-indonesia.com/public/download/bukti-transaksi/V2?idretailer=RT0000042149&amp;year=2026&amp;month=8&amp;hashednota=9ae1ab7f85307e4a9c502f7aaed52415</t>
  </si>
  <si>
    <t>S0FST1\H001CE</t>
  </si>
  <si>
    <t>https://ipubers.pupuk-indonesia.com/public/download/bukti-transaksi/V2?idretailer=RT0000042149&amp;year=2026&amp;month=8&amp;hashednota=5f9860161f52ec1dd9465f88067ae9e4</t>
  </si>
  <si>
    <t>CATURANOM</t>
  </si>
  <si>
    <t>S0FST1\H001CN</t>
  </si>
  <si>
    <t>AGUS TRIYONO</t>
  </si>
  <si>
    <t>SUMBER REJEKI 02</t>
  </si>
  <si>
    <t>https://ipubers.pupuk-indonesia.com/public/download/bukti-transaksi/V2?idretailer=RT0000042149&amp;year=2026&amp;month=8&amp;hashednota=02c456dc9b89a761d83c388187d95ca2</t>
  </si>
  <si>
    <t>S0FST1\H001CO</t>
  </si>
  <si>
    <t>https://ipubers.pupuk-indonesia.com/public/download/bukti-transaksi/V2?idretailer=RT0000042149&amp;year=2026&amp;month=8&amp;hashednota=839698c02affc497bf079f231413f164</t>
  </si>
  <si>
    <t>S0FST1\H001CP</t>
  </si>
  <si>
    <t>https://ipubers.pupuk-indonesia.com/public/download/bukti-transaksi/V2?idretailer=RT0000042149&amp;year=2026&amp;month=8&amp;hashednota=4741b6ef4efe6db4030bc4ef0b41c1e0</t>
  </si>
  <si>
    <t>S0FST1\H001CQ</t>
  </si>
  <si>
    <t>MATHOYIN</t>
  </si>
  <si>
    <t>https://ipubers.pupuk-indonesia.com/public/download/bukti-transaksi/V2?idretailer=RT0000042149&amp;year=2026&amp;month=8&amp;hashednota=8598042fbff61c834243949ac876cf80</t>
  </si>
  <si>
    <t>S0FST1\H001CR</t>
  </si>
  <si>
    <t>MUSLIKHAN</t>
  </si>
  <si>
    <t>https://ipubers.pupuk-indonesia.com/public/download/bukti-transaksi/V2?idretailer=RT0000042149&amp;year=2026&amp;month=8&amp;hashednota=bc3e375b9c3b9190abc787afbcb9b51f</t>
  </si>
  <si>
    <t>S0FST1\H001CS</t>
  </si>
  <si>
    <t>NUR ARIFIN</t>
  </si>
  <si>
    <t>https://ipubers.pupuk-indonesia.com/public/download/bukti-transaksi/V2?idretailer=RT0000042149&amp;year=2026&amp;month=8&amp;hashednota=e7a28ef0055aa0bd4e51ade1539c35bd</t>
  </si>
  <si>
    <t>S0FST1\H001CT</t>
  </si>
  <si>
    <t>NURSAHID</t>
  </si>
  <si>
    <t>https://ipubers.pupuk-indonesia.com/public/download/bukti-transaksi/V2?idretailer=RT0000042149&amp;year=2026&amp;month=8&amp;hashednota=8a53503b6d503b0c370bab4a53afe09d</t>
  </si>
  <si>
    <t>S0FST1\H001CU</t>
  </si>
  <si>
    <t>https://ipubers.pupuk-indonesia.com/public/download/bukti-transaksi/V2?idretailer=RT0000042149&amp;year=2026&amp;month=8&amp;hashednota=1396fc778c966140291770303c5468d7</t>
  </si>
  <si>
    <t>S0FST1\H001CV</t>
  </si>
  <si>
    <t>PRIYONO</t>
  </si>
  <si>
    <t>https://ipubers.pupuk-indonesia.com/public/download/bukti-transaksi/V2?idretailer=RT0000042149&amp;year=2026&amp;month=8&amp;hashednota=07300d3e5300b58d5c4860658c4b1a57</t>
  </si>
  <si>
    <t>S0FST1\H001CW</t>
  </si>
  <si>
    <t>RUMIYADI</t>
  </si>
  <si>
    <t>https://ipubers.pupuk-indonesia.com/public/download/bukti-transaksi/V2?idretailer=RT0000042149&amp;year=2026&amp;month=8&amp;hashednota=615097b1c65350feb8d2e1b4289eb990</t>
  </si>
  <si>
    <t>S0FST1\H001CX</t>
  </si>
  <si>
    <t>SANTOSO</t>
  </si>
  <si>
    <t>https://ipubers.pupuk-indonesia.com/public/download/bukti-transaksi/V2?idretailer=RT0000042149&amp;year=2026&amp;month=8&amp;hashednota=d2acfbeff4edaf344799b8e54271209c</t>
  </si>
  <si>
    <t>S0FST1\H001CY</t>
  </si>
  <si>
    <t>SARYONO</t>
  </si>
  <si>
    <t>https://ipubers.pupuk-indonesia.com/public/download/bukti-transaksi/V2?idretailer=RT0000042149&amp;year=2026&amp;month=8&amp;hashednota=8214b3d4d6d38606e0bd1772181a0c5a</t>
  </si>
  <si>
    <t>S0FST1\H001CZ</t>
  </si>
  <si>
    <t>SOLAEMAN</t>
  </si>
  <si>
    <t>https://ipubers.pupuk-indonesia.com/public/download/bukti-transaksi/V2?idretailer=RT0000042149&amp;year=2026&amp;month=8&amp;hashednota=dc0185c011a465098f03b5d5a7d75686</t>
  </si>
  <si>
    <t>S0FST1\H001DA</t>
  </si>
  <si>
    <t>SUDAR</t>
  </si>
  <si>
    <t>https://ipubers.pupuk-indonesia.com/public/download/bukti-transaksi/V2?idretailer=RT0000042149&amp;year=2026&amp;month=8&amp;hashednota=ace253dbe8151d497636582ecbd1df5b</t>
  </si>
  <si>
    <t>S0FST1\H001D0</t>
  </si>
  <si>
    <t>SUFYANTO</t>
  </si>
  <si>
    <t>https://ipubers.pupuk-indonesia.com/public/download/bukti-transaksi/V2?idretailer=RT0000042149&amp;year=2026&amp;month=8&amp;hashednota=4033bfa74eff9678ec5578c2be52d178</t>
  </si>
  <si>
    <t>S0FST1\H001D1</t>
  </si>
  <si>
    <t>SUPARJO</t>
  </si>
  <si>
    <t>https://ipubers.pupuk-indonesia.com/public/download/bukti-transaksi/V2?idretailer=RT0000042149&amp;year=2026&amp;month=8&amp;hashednota=9ad43cd968eb5f4dfcd4f13fb1d86a9e</t>
  </si>
  <si>
    <t>S0FST1\H001D2</t>
  </si>
  <si>
    <t>SUPARNO</t>
  </si>
  <si>
    <t>https://ipubers.pupuk-indonesia.com/public/download/bukti-transaksi/V2?idretailer=RT0000042149&amp;year=2026&amp;month=8&amp;hashednota=665378d28fafb110d389722edaa9a748</t>
  </si>
  <si>
    <t>S0FST1\H001D3</t>
  </si>
  <si>
    <t>SUSANTO</t>
  </si>
  <si>
    <t>https://ipubers.pupuk-indonesia.com/public/download/bukti-transaksi/V2?idretailer=RT0000042149&amp;year=2026&amp;month=8&amp;hashednota=78a9c5dc048bc22db7847fcb20340d02</t>
  </si>
  <si>
    <t>S0FST1\H001DB</t>
  </si>
  <si>
    <t>SUTARJO</t>
  </si>
  <si>
    <t>https://ipubers.pupuk-indonesia.com/public/download/bukti-transaksi/V2?idretailer=RT0000042149&amp;year=2026&amp;month=8&amp;hashednota=f953dd5f18ccf11169263c71748d6719</t>
  </si>
  <si>
    <t>S0FST1\H001D5</t>
  </si>
  <si>
    <t>SUWALDI</t>
  </si>
  <si>
    <t>https://ipubers.pupuk-indonesia.com/public/download/bukti-transaksi/V2?idretailer=RT0000042149&amp;year=2026&amp;month=8&amp;hashednota=b570db0560ebd7acefa211cb393d9c73</t>
  </si>
  <si>
    <t>S0FST1\H001D4</t>
  </si>
  <si>
    <t>https://ipubers.pupuk-indonesia.com/public/download/bukti-transaksi/V2?idretailer=RT0000042149&amp;year=2026&amp;month=8&amp;hashednota=e89daae7d4096828ba2ea06b662d27a6</t>
  </si>
  <si>
    <t>S0FST1\H001DC</t>
  </si>
  <si>
    <t>SUWARDI</t>
  </si>
  <si>
    <t>https://ipubers.pupuk-indonesia.com/public/download/bukti-transaksi/V2?idretailer=RT0000042149&amp;year=2026&amp;month=8&amp;hashednota=d941fc919ea782502a2ef18ffd548342</t>
  </si>
  <si>
    <t>S0FST1\H001D6</t>
  </si>
  <si>
    <t>https://ipubers.pupuk-indonesia.com/public/download/bukti-transaksi/V2?idretailer=RT0000042149&amp;year=2026&amp;month=8&amp;hashednota=fe3833d90846b3a836c65dde19b9bd94</t>
  </si>
  <si>
    <t>S0FST1\H001D7</t>
  </si>
  <si>
    <t>TARWIYONO</t>
  </si>
  <si>
    <t>https://ipubers.pupuk-indonesia.com/public/download/bukti-transaksi/V2?idretailer=RT0000042149&amp;year=2026&amp;month=8&amp;hashednota=9368f2cfc0830c41c890a05aaa1c5f52</t>
  </si>
  <si>
    <t>S0FST1\H001D8</t>
  </si>
  <si>
    <t>UNGGUL SUHARTO</t>
  </si>
  <si>
    <t>https://ipubers.pupuk-indonesia.com/public/download/bukti-transaksi/V2?idretailer=RT0000042149&amp;year=2026&amp;month=8&amp;hashednota=f0d0f8cdfc4d2ea956564470e2eb2fda</t>
  </si>
  <si>
    <t>S0FST1\H001D9</t>
  </si>
  <si>
    <t>WALIYONO</t>
  </si>
  <si>
    <t>https://ipubers.pupuk-indonesia.com/public/download/bukti-transaksi/V2?idretailer=RT0000042149&amp;year=2026&amp;month=8&amp;hashednota=be0da0346f1029290d2005074f082660</t>
  </si>
  <si>
    <t>NGADIREJO</t>
  </si>
  <si>
    <t>GANDU WETAN</t>
  </si>
  <si>
    <t>RT0000021143</t>
  </si>
  <si>
    <t>S07FX1\C0039M</t>
  </si>
  <si>
    <t>ACHMAD BASARI</t>
  </si>
  <si>
    <t>MAKARYO UTOMO III</t>
  </si>
  <si>
    <t>https://ipubers.pupuk-indonesia.com/public/download/bukti-transaksi/V2?idretailer=RT0000021143&amp;year=2026&amp;month=8&amp;hashednota=6b90a31386b1825f56bd783aa4ae812b</t>
  </si>
  <si>
    <t>S07FX1\C0039Z</t>
  </si>
  <si>
    <t>ISMUNANDAR</t>
  </si>
  <si>
    <t>MAKARYO UTOMO I</t>
  </si>
  <si>
    <t>https://ipubers.pupuk-indonesia.com/public/download/bukti-transaksi/V2?idretailer=RT0000021143&amp;year=2026&amp;month=8&amp;hashednota=5c87ca3d1ca0730cca35b7dd5ec6514d</t>
  </si>
  <si>
    <t>S07FX1\C003A0</t>
  </si>
  <si>
    <t>https://ipubers.pupuk-indonesia.com/public/download/bukti-transaksi/V2?idretailer=RT0000021143&amp;year=2026&amp;month=8&amp;hashednota=be88f8fb7403c03a4ced8dd3f8c33bb3</t>
  </si>
  <si>
    <t>S07FX1\C003A2</t>
  </si>
  <si>
    <t>MAESURI</t>
  </si>
  <si>
    <t>MAKARYO UTOMO IV</t>
  </si>
  <si>
    <t>https://ipubers.pupuk-indonesia.com/public/download/bukti-transaksi/V2?idretailer=RT0000021143&amp;year=2026&amp;month=8&amp;hashednota=d765e256c9f012d14a7f1ff7d496f202</t>
  </si>
  <si>
    <t>S07FX1\D003A7</t>
  </si>
  <si>
    <t>https://ipubers.pupuk-indonesia.com/public/download/bukti-transaksi/V2?idretailer=RT0000021143&amp;year=2026&amp;month=8&amp;hashednota=1a1ca499ec1058a12485bc13509bec2c</t>
  </si>
  <si>
    <t>S07FX1\D003A8</t>
  </si>
  <si>
    <t>https://ipubers.pupuk-indonesia.com/public/download/bukti-transaksi/V2?idretailer=RT0000021143&amp;year=2026&amp;month=8&amp;hashednota=ac2a728f871e423a40f1aee2adbca503</t>
  </si>
  <si>
    <t>S07FX1\C0039K</t>
  </si>
  <si>
    <t>SAFRODIN</t>
  </si>
  <si>
    <t>MAKARYO UTOMO II</t>
  </si>
  <si>
    <t>https://ipubers.pupuk-indonesia.com/public/download/bukti-transaksi/V2?idretailer=RT0000021143&amp;year=2026&amp;month=8&amp;hashednota=36f87780f62888fae7a609efa0d13c2e</t>
  </si>
  <si>
    <t>S07FX1\C0039L</t>
  </si>
  <si>
    <t>https://ipubers.pupuk-indonesia.com/public/download/bukti-transaksi/V2?idretailer=RT0000021143&amp;year=2026&amp;month=8&amp;hashednota=9b16f55ae7cb1ea250423b6c04e7566a</t>
  </si>
  <si>
    <t>MANGUNSARI</t>
  </si>
  <si>
    <t>RT0000021144</t>
  </si>
  <si>
    <t>S07FY1\C004HR</t>
  </si>
  <si>
    <t>DINA HARYANTI</t>
  </si>
  <si>
    <t>MANGUNTANI</t>
  </si>
  <si>
    <t>https://ipubers.pupuk-indonesia.com/public/download/bukti-transaksi/V2?idretailer=RT0000021144&amp;year=2026&amp;month=8&amp;hashednota=4f59681d6e6588c51883f32f132663eb</t>
  </si>
  <si>
    <t>S07FY1\C004HB</t>
  </si>
  <si>
    <t>MARYONO</t>
  </si>
  <si>
    <t>SOBAHAN MAKMUR</t>
  </si>
  <si>
    <t>https://ipubers.pupuk-indonesia.com/public/download/bukti-transaksi/V2?idretailer=RT0000021144&amp;year=2026&amp;month=8&amp;hashednota=8c47ea5aecd83739965841d6d9a3ef2b</t>
  </si>
  <si>
    <t>DLIMOYO</t>
  </si>
  <si>
    <t>RT0000021142</t>
  </si>
  <si>
    <t>POS TANI</t>
  </si>
  <si>
    <t>S07FW1\I002XT</t>
  </si>
  <si>
    <t>OCHTAVIANI</t>
  </si>
  <si>
    <t>https://ipubers.pupuk-indonesia.com/public/download/bukti-transaksi/V2?idretailer=RT0000021142&amp;year=2026&amp;month=8&amp;hashednota=8a67b0d35c683e4fe41e2aca86e4d8fb</t>
  </si>
  <si>
    <t>PURBOSARI</t>
  </si>
  <si>
    <t>RT0000021140</t>
  </si>
  <si>
    <t>S07FV1\R003RM</t>
  </si>
  <si>
    <t>ARIFIN</t>
  </si>
  <si>
    <t>WASKITO</t>
  </si>
  <si>
    <t>https://ipubers.pupuk-indonesia.com/public/download/bukti-transaksi/V2?idretailer=RT0000021140&amp;year=2026&amp;month=8&amp;hashednota=c811e8fca0d54c6f45051c75160260ab</t>
  </si>
  <si>
    <t>S07FV1\P003R1</t>
  </si>
  <si>
    <t>MISTRIYATNO</t>
  </si>
  <si>
    <t>PURNOMOSARI VII</t>
  </si>
  <si>
    <t>https://ipubers.pupuk-indonesia.com/public/download/bukti-transaksi/V2?idretailer=RT0000021140&amp;year=2026&amp;month=8&amp;hashednota=bbdfc2c2ed5453e8db9ecb9fc3c56e97</t>
  </si>
  <si>
    <t>S07FV1\P003R2</t>
  </si>
  <si>
    <t>https://ipubers.pupuk-indonesia.com/public/download/bukti-transaksi/V2?idretailer=RT0000021140&amp;year=2026&amp;month=8&amp;hashednota=b8c6b1f7a55cbc144b15c3877e0e1766</t>
  </si>
  <si>
    <t>S07FV1\Q003RJ</t>
  </si>
  <si>
    <t>SAMUDI</t>
  </si>
  <si>
    <t>PURNOMOSARI I</t>
  </si>
  <si>
    <t>https://ipubers.pupuk-indonesia.com/public/download/bukti-transaksi/V2?idretailer=RT0000021140&amp;year=2026&amp;month=8&amp;hashednota=c31b479ecb3bd3e15d15de117cb477be</t>
  </si>
  <si>
    <t>S07FV1\Q003R3</t>
  </si>
  <si>
    <t>SUNARYO SUNIMAN</t>
  </si>
  <si>
    <t>PURNOMOSARI V</t>
  </si>
  <si>
    <t>https://ipubers.pupuk-indonesia.com/public/download/bukti-transaksi/V2?idretailer=RT0000021140&amp;year=2026&amp;month=8&amp;hashednota=300d76ffc53855210ad91eacda4c1501</t>
  </si>
  <si>
    <t>S07FV1\Q003R4</t>
  </si>
  <si>
    <t>https://ipubers.pupuk-indonesia.com/public/download/bukti-transaksi/V2?idretailer=RT0000021140&amp;year=2026&amp;month=8&amp;hashednota=9b9d39a7fd85d303aba6fb941d899939</t>
  </si>
  <si>
    <t>S07FX1\C0039Q</t>
  </si>
  <si>
    <t>SUNARYO</t>
  </si>
  <si>
    <t>https://ipubers.pupuk-indonesia.com/public/download/bukti-transaksi/V2?idretailer=RT0000021143&amp;year=2026&amp;month=8&amp;hashednota=8211048ba52dd51f9101b8bd9fac0b1c</t>
  </si>
  <si>
    <t>TEGALREJO</t>
  </si>
  <si>
    <t>S07FX1\C003A1</t>
  </si>
  <si>
    <t>BERKAH LOJI MAKMUR</t>
  </si>
  <si>
    <t>https://ipubers.pupuk-indonesia.com/public/download/bukti-transaksi/V2?idretailer=RT0000021143&amp;year=2026&amp;month=8&amp;hashednota=92456b110a1d5dbe6892ac64bb3402f2</t>
  </si>
  <si>
    <t>S07FX1\C003A3</t>
  </si>
  <si>
    <t>MULYONO</t>
  </si>
  <si>
    <t>https://ipubers.pupuk-indonesia.com/public/download/bukti-transaksi/V2?idretailer=RT0000021143&amp;year=2026&amp;month=8&amp;hashednota=3d94548fc88348b33c22abb166a0d3e6</t>
  </si>
  <si>
    <t>S07FX1\C0039T</t>
  </si>
  <si>
    <t>PONIJAN</t>
  </si>
  <si>
    <t>TEGAL MAKMUR II</t>
  </si>
  <si>
    <t>https://ipubers.pupuk-indonesia.com/public/download/bukti-transaksi/V2?idretailer=RT0000021143&amp;year=2026&amp;month=8&amp;hashednota=f10166b710d6d8cd4c9572e31ec392f4</t>
  </si>
  <si>
    <t>S07FX1\C0039U</t>
  </si>
  <si>
    <t>https://ipubers.pupuk-indonesia.com/public/download/bukti-transaksi/V2?idretailer=RT0000021143&amp;year=2026&amp;month=8&amp;hashednota=8d5fd1562c5fb34d657aa2beb8a0f567</t>
  </si>
  <si>
    <t>S07FX1\C0039O</t>
  </si>
  <si>
    <t>PONIMAN</t>
  </si>
  <si>
    <t>SETYO UTOMO</t>
  </si>
  <si>
    <t>https://ipubers.pupuk-indonesia.com/public/download/bukti-transaksi/V2?idretailer=RT0000021143&amp;year=2026&amp;month=8&amp;hashednota=8df7b00abe9a2cc4ee0449f1c865e99c</t>
  </si>
  <si>
    <t>S07FX1\C0039P</t>
  </si>
  <si>
    <t>https://ipubers.pupuk-indonesia.com/public/download/bukti-transaksi/V2?idretailer=RT0000021143&amp;year=2026&amp;month=8&amp;hashednota=3252db387d67240b8ae6061153ab601a</t>
  </si>
  <si>
    <t>KATEKAN</t>
  </si>
  <si>
    <t>S07FY1\C004HC</t>
  </si>
  <si>
    <t>RIYAN TOFIK</t>
  </si>
  <si>
    <t>BUDI LESTARI III</t>
  </si>
  <si>
    <t>https://ipubers.pupuk-indonesia.com/public/download/bukti-transaksi/V2?idretailer=RT0000021144&amp;year=2026&amp;month=8&amp;hashednota=2652a5caafa2f84eb0a62a82914a738b</t>
  </si>
  <si>
    <t>S07FY1\C004HD</t>
  </si>
  <si>
    <t>https://ipubers.pupuk-indonesia.com/public/download/bukti-transaksi/V2?idretailer=RT0000021144&amp;year=2026&amp;month=8&amp;hashednota=0d6873ccef9f9375cde7f35ef569791c</t>
  </si>
  <si>
    <t>MEDARI</t>
  </si>
  <si>
    <t>S07FX1\D003A9</t>
  </si>
  <si>
    <t>AZIS MUSLIM</t>
  </si>
  <si>
    <t>HARAPAN BARU</t>
  </si>
  <si>
    <t>https://ipubers.pupuk-indonesia.com/public/download/bukti-transaksi/V2?idretailer=RT0000021143&amp;year=2026&amp;month=8&amp;hashednota=e3b3e3a22cfb5f41db1244661472d1bc</t>
  </si>
  <si>
    <t>S07FX1\D003AA</t>
  </si>
  <si>
    <t>https://ipubers.pupuk-indonesia.com/public/download/bukti-transaksi/V2?idretailer=RT0000021143&amp;year=2026&amp;month=8&amp;hashednota=19017b91b6c6fabac630f19af4eeec75</t>
  </si>
  <si>
    <t>S07FX1\C003A4</t>
  </si>
  <si>
    <t>HERI PURWANTO</t>
  </si>
  <si>
    <t>https://ipubers.pupuk-indonesia.com/public/download/bukti-transaksi/V2?idretailer=RT0000021143&amp;year=2026&amp;month=8&amp;hashednota=132101b2990eb3c5b791bc181d221e3c</t>
  </si>
  <si>
    <t>S07FX1\C003A5</t>
  </si>
  <si>
    <t>https://ipubers.pupuk-indonesia.com/public/download/bukti-transaksi/V2?idretailer=RT0000021143&amp;year=2026&amp;month=8&amp;hashednota=6f336798fd685931a1e1719f286d7e90</t>
  </si>
  <si>
    <t>S07FX1\C0039S</t>
  </si>
  <si>
    <t>KODRI</t>
  </si>
  <si>
    <t>TERUS MAKMUR</t>
  </si>
  <si>
    <t>https://ipubers.pupuk-indonesia.com/public/download/bukti-transaksi/V2?idretailer=RT0000021143&amp;year=2026&amp;month=8&amp;hashednota=9841977212e097a40fc1b3e8e9f4d779</t>
  </si>
  <si>
    <t>S07FX1\C0039R</t>
  </si>
  <si>
    <t>MUHAMAD MUZAQI</t>
  </si>
  <si>
    <t>https://ipubers.pupuk-indonesia.com/public/download/bukti-transaksi/V2?idretailer=RT0000021143&amp;year=2026&amp;month=8&amp;hashednota=423dfb627031f09496fd51d5e2ebe8d2</t>
  </si>
  <si>
    <t>S07FX1\C0039X</t>
  </si>
  <si>
    <t>https://ipubers.pupuk-indonesia.com/public/download/bukti-transaksi/V2?idretailer=RT0000021143&amp;year=2026&amp;month=8&amp;hashednota=47bc016b4ba1789c8674d8a892e7a792</t>
  </si>
  <si>
    <t>S07FX1\C0039Y</t>
  </si>
  <si>
    <t>https://ipubers.pupuk-indonesia.com/public/download/bukti-transaksi/V2?idretailer=RT0000021143&amp;year=2026&amp;month=8&amp;hashednota=cb33fc0432bb0baab0fc044925c09af0</t>
  </si>
  <si>
    <t>S07FX1\C0039N</t>
  </si>
  <si>
    <t>ZARKONI</t>
  </si>
  <si>
    <t>https://ipubers.pupuk-indonesia.com/public/download/bukti-transaksi/V2?idretailer=RT0000021143&amp;year=2026&amp;month=8&amp;hashednota=2a221d4add21f856323447c7b938b167</t>
  </si>
  <si>
    <t>KARANGGEDONG</t>
  </si>
  <si>
    <t>S07FV1\R003RN</t>
  </si>
  <si>
    <t>PAINO</t>
  </si>
  <si>
    <t>GEMAH RIPAH I</t>
  </si>
  <si>
    <t>https://ipubers.pupuk-indonesia.com/public/download/bukti-transaksi/V2?idretailer=RT0000021140&amp;year=2026&amp;month=8&amp;hashednota=fff939a40cc340edd98cadf477e3c188</t>
  </si>
  <si>
    <t>MUNGGANGSARI</t>
  </si>
  <si>
    <t>S07FW1\I002XU</t>
  </si>
  <si>
    <t>MISLAN MARSODO</t>
  </si>
  <si>
    <t>MARGO MULYO IV</t>
  </si>
  <si>
    <t>https://ipubers.pupuk-indonesia.com/public/download/bukti-transaksi/V2?idretailer=RT0000021142&amp;year=2026&amp;month=8&amp;hashednota=f3c607c137616b3522b6022e34782d57</t>
  </si>
  <si>
    <t>S07FW1\I002XV</t>
  </si>
  <si>
    <t>https://ipubers.pupuk-indonesia.com/public/download/bukti-transaksi/V2?idretailer=RT0000021142&amp;year=2026&amp;month=8&amp;hashednota=b760a6b338eb721b24bbef7872a65583</t>
  </si>
  <si>
    <t>KATAAN</t>
  </si>
  <si>
    <t>S07FX1\C0039V</t>
  </si>
  <si>
    <t>SOLIHIN</t>
  </si>
  <si>
    <t>NGUDI MAKMUR IV</t>
  </si>
  <si>
    <t>https://ipubers.pupuk-indonesia.com/public/download/bukti-transaksi/V2?idretailer=RT0000021143&amp;year=2026&amp;month=8&amp;hashednota=6fb9468778b12f0ad9b22fe492028c2f</t>
  </si>
  <si>
    <t>S07FX1\D003A6</t>
  </si>
  <si>
    <t>NGUDI MAKMUR VI</t>
  </si>
  <si>
    <t>https://ipubers.pupuk-indonesia.com/public/download/bukti-transaksi/V2?idretailer=RT0000021143&amp;year=2026&amp;month=8&amp;hashednota=5c17d8605470c0ebb35c37a894598ddb</t>
  </si>
  <si>
    <t>S07FX1\C0039W</t>
  </si>
  <si>
    <t>TIMBUL A NASIHIN</t>
  </si>
  <si>
    <t>https://ipubers.pupuk-indonesia.com/public/download/bukti-transaksi/V2?idretailer=RT0000021143&amp;year=2026&amp;month=8&amp;hashednota=7a6881b99fac6645163a11c900750527</t>
  </si>
  <si>
    <t>PETIREJO</t>
  </si>
  <si>
    <t>S07FV1\R003RP</t>
  </si>
  <si>
    <t>ABDUL BASIT</t>
  </si>
  <si>
    <t>NGUDI RAHAYU 1</t>
  </si>
  <si>
    <t>https://ipubers.pupuk-indonesia.com/public/download/bukti-transaksi/V2?idretailer=RT0000021140&amp;year=2026&amp;month=8&amp;hashednota=ab2fb918d06fd337c8fbfc8870f39c05</t>
  </si>
  <si>
    <t>S07FV1\Q003R5</t>
  </si>
  <si>
    <t>SUROTO</t>
  </si>
  <si>
    <t>NGUDI RAHAYU 3</t>
  </si>
  <si>
    <t>https://ipubers.pupuk-indonesia.com/public/download/bukti-transaksi/V2?idretailer=RT0000021140&amp;year=2026&amp;month=8&amp;hashednota=4e6d25a4bd5b106f78cca2c3cb280d53</t>
  </si>
  <si>
    <t>S07FV1\Q003R6</t>
  </si>
  <si>
    <t>https://ipubers.pupuk-indonesia.com/public/download/bukti-transaksi/V2?idretailer=RT0000021140&amp;year=2026&amp;month=8&amp;hashednota=395a7182d295a990d41a90cd66c3a225</t>
  </si>
  <si>
    <t>PRINGAPUS</t>
  </si>
  <si>
    <t>S07FW1\I002Y8</t>
  </si>
  <si>
    <t>MUHAMAD IZIN</t>
  </si>
  <si>
    <t>MARGO UTOMO II</t>
  </si>
  <si>
    <t>https://ipubers.pupuk-indonesia.com/public/download/bukti-transaksi/V2?idretailer=RT0000021142&amp;year=2026&amp;month=8&amp;hashednota=65768a78f20ee3723c1d752aeee5d744</t>
  </si>
  <si>
    <t>JUMO</t>
  </si>
  <si>
    <t>RT0000021163</t>
  </si>
  <si>
    <t>UD 75</t>
  </si>
  <si>
    <t>S07G61\P00539</t>
  </si>
  <si>
    <t>ABDUL MALIK</t>
  </si>
  <si>
    <t>SINDUREJO SATU</t>
  </si>
  <si>
    <t>https://ipubers.pupuk-indonesia.com/public/download/bukti-transaksi/V2?idretailer=RT0000021163&amp;year=2026&amp;month=8&amp;hashednota=08b62eba885a44b4d4ea18586ec6fc40</t>
  </si>
  <si>
    <t>?</t>
  </si>
  <si>
    <t>S07G61\P0053A</t>
  </si>
  <si>
    <t>https://ipubers.pupuk-indonesia.com/public/download/bukti-transaksi/V2?idretailer=RT0000021163&amp;year=2026&amp;month=8&amp;hashednota=dbf9185eb9d492faca3fa74ed733abb0</t>
  </si>
  <si>
    <t>S07G61\P0053B</t>
  </si>
  <si>
    <t>https://ipubers.pupuk-indonesia.com/public/download/bukti-transaksi/V2?idretailer=RT0000021163&amp;year=2026&amp;month=8&amp;hashednota=7e5e5a8891c306d1d017a7f23dd12641</t>
  </si>
  <si>
    <t>S07G61\P00533</t>
  </si>
  <si>
    <t>MUHRI</t>
  </si>
  <si>
    <t>SINDUREJO III</t>
  </si>
  <si>
    <t>https://ipubers.pupuk-indonesia.com/public/download/bukti-transaksi/V2?idretailer=RT0000021163&amp;year=2026&amp;month=8&amp;hashednota=7ef84b05d33c9653fecb7a0f3820aff2</t>
  </si>
  <si>
    <t>S07G61\P00556</t>
  </si>
  <si>
    <t>NASROH</t>
  </si>
  <si>
    <t>https://ipubers.pupuk-indonesia.com/public/download/bukti-transaksi/V2?idretailer=RT0000021163&amp;year=2026&amp;month=8&amp;hashednota=28106e2b97f73a46b1ac335aedfd78ce</t>
  </si>
  <si>
    <t>S07G61\P00557</t>
  </si>
  <si>
    <t>https://ipubers.pupuk-indonesia.com/public/download/bukti-transaksi/V2?idretailer=RT0000021163&amp;year=2026&amp;month=8&amp;hashednota=617a7e6cea90c4ac6769298a3cbbd7c9</t>
  </si>
  <si>
    <t>S07G61\P00558</t>
  </si>
  <si>
    <t>https://ipubers.pupuk-indonesia.com/public/download/bukti-transaksi/V2?idretailer=RT0000021163&amp;year=2026&amp;month=8&amp;hashednota=e982b13b59d877c57be2d222d4365293</t>
  </si>
  <si>
    <t>S07G61\P00559</t>
  </si>
  <si>
    <t>https://ipubers.pupuk-indonesia.com/public/download/bukti-transaksi/V2?idretailer=RT0000021163&amp;year=2026&amp;month=8&amp;hashednota=e081eff869376c29d9a765821d217764</t>
  </si>
  <si>
    <t>S07G61\P00566</t>
  </si>
  <si>
    <t>PURWADI</t>
  </si>
  <si>
    <t>SINDUREJO II</t>
  </si>
  <si>
    <t>https://ipubers.pupuk-indonesia.com/public/download/bukti-transaksi/V2?idretailer=RT0000021163&amp;year=2026&amp;month=8&amp;hashednota=a7eac1c4cea648519f9c6e63ce326926</t>
  </si>
  <si>
    <t>JAMUSAN</t>
  </si>
  <si>
    <t>S07G61\P0052D</t>
  </si>
  <si>
    <t>BAGYO SUMEDI</t>
  </si>
  <si>
    <t>NGULIR BUDI SATU</t>
  </si>
  <si>
    <t>https://ipubers.pupuk-indonesia.com/public/download/bukti-transaksi/V2?idretailer=RT0000021163&amp;year=2026&amp;month=8&amp;hashednota=de4890e6b249e69ecedc4871f8f7c4e3</t>
  </si>
  <si>
    <t>KERTOSARI</t>
  </si>
  <si>
    <t>S07G61\P0053E</t>
  </si>
  <si>
    <t>AHMAD USMAN</t>
  </si>
  <si>
    <t>TARUMARTANI VI</t>
  </si>
  <si>
    <t>https://ipubers.pupuk-indonesia.com/public/download/bukti-transaksi/V2?idretailer=RT0000021163&amp;year=2026&amp;month=8&amp;hashednota=4aa3c13a495cffac38a949f1a9b81911</t>
  </si>
  <si>
    <t>S07G61\P0055P</t>
  </si>
  <si>
    <t>ASMUDI</t>
  </si>
  <si>
    <t>TARUMARTANI V</t>
  </si>
  <si>
    <t>https://ipubers.pupuk-indonesia.com/public/download/bukti-transaksi/V2?idretailer=RT0000021163&amp;year=2026&amp;month=8&amp;hashednota=0a6c8c7f7ac79532344dbffc8679e12b</t>
  </si>
  <si>
    <t>S07G61\P00532</t>
  </si>
  <si>
    <t>DAHONI</t>
  </si>
  <si>
    <t>AMONGTANI</t>
  </si>
  <si>
    <t>https://ipubers.pupuk-indonesia.com/public/download/bukti-transaksi/V2?idretailer=RT0000021163&amp;year=2026&amp;month=8&amp;hashednota=38e20d723721b2dc1200e1628556285e</t>
  </si>
  <si>
    <t>S07G61\P0053U</t>
  </si>
  <si>
    <t>TEGAYATNO</t>
  </si>
  <si>
    <t>https://ipubers.pupuk-indonesia.com/public/download/bukti-transaksi/V2?idretailer=RT0000021163&amp;year=2026&amp;month=8&amp;hashednota=437aca3e51ce292fdc81b444aa043bf6</t>
  </si>
  <si>
    <t>S07G61\P0053V</t>
  </si>
  <si>
    <t>https://ipubers.pupuk-indonesia.com/public/download/bukti-transaksi/V2?idretailer=RT0000021163&amp;year=2026&amp;month=8&amp;hashednota=691e2dee0d3122574df9142ac643ae6d</t>
  </si>
  <si>
    <t>S07G61\P0053W</t>
  </si>
  <si>
    <t>https://ipubers.pupuk-indonesia.com/public/download/bukti-transaksi/V2?idretailer=RT0000021163&amp;year=2026&amp;month=8&amp;hashednota=490d96f1e46362197a55793642f623a8</t>
  </si>
  <si>
    <t>S07G61\P0053X</t>
  </si>
  <si>
    <t>WAHYUDI</t>
  </si>
  <si>
    <t>https://ipubers.pupuk-indonesia.com/public/download/bukti-transaksi/V2?idretailer=RT0000021163&amp;year=2026&amp;month=8&amp;hashednota=89421cc54db600f0f09d88db00a44a6e</t>
  </si>
  <si>
    <t>GIYONO</t>
  </si>
  <si>
    <t>S07G61\P0052C</t>
  </si>
  <si>
    <t>SURADI</t>
  </si>
  <si>
    <t>SEDENOK</t>
  </si>
  <si>
    <t>https://ipubers.pupuk-indonesia.com/public/download/bukti-transaksi/V2?idretailer=RT0000021163&amp;year=2026&amp;month=8&amp;hashednota=96ed473ced46c43d869bab386d412890</t>
  </si>
  <si>
    <t>GUNUNGGEMPOL</t>
  </si>
  <si>
    <t>S07G61\P00531</t>
  </si>
  <si>
    <t>AHMAD GHOZALI</t>
  </si>
  <si>
    <t>AREP MULYO</t>
  </si>
  <si>
    <t>https://ipubers.pupuk-indonesia.com/public/download/bukti-transaksi/V2?idretailer=RT0000021163&amp;year=2026&amp;month=8&amp;hashednota=58b7a805b27900ae88026dff25fea2bc</t>
  </si>
  <si>
    <t>S07G61\P00567</t>
  </si>
  <si>
    <t>MITROTANI II</t>
  </si>
  <si>
    <t>https://ipubers.pupuk-indonesia.com/public/download/bukti-transaksi/V2?idretailer=RT0000021163&amp;year=2026&amp;month=8&amp;hashednota=bf01eae7ad78c1d3174f2d914219deea</t>
  </si>
  <si>
    <t>S07G61\P00568</t>
  </si>
  <si>
    <t>https://ipubers.pupuk-indonesia.com/public/download/bukti-transaksi/V2?idretailer=RT0000021163&amp;year=2026&amp;month=8&amp;hashednota=fc78268a23e71afa6655ea26fdfe27f7</t>
  </si>
  <si>
    <t>S07G61\P00569</t>
  </si>
  <si>
    <t>https://ipubers.pupuk-indonesia.com/public/download/bukti-transaksi/V2?idretailer=RT0000021163&amp;year=2026&amp;month=8&amp;hashednota=c96fe0d38520b2c4068e61681001ad0d</t>
  </si>
  <si>
    <t>S07G61\P0053R</t>
  </si>
  <si>
    <t>M. SHOBIUN ARDANI</t>
  </si>
  <si>
    <t>https://ipubers.pupuk-indonesia.com/public/download/bukti-transaksi/V2?idretailer=RT0000021163&amp;year=2026&amp;month=8&amp;hashednota=50e815ff8f32f6c4f4d3f914e59bd9d8</t>
  </si>
  <si>
    <t>S07G61\P0053S</t>
  </si>
  <si>
    <t>https://ipubers.pupuk-indonesia.com/public/download/bukti-transaksi/V2?idretailer=RT0000021163&amp;year=2026&amp;month=8&amp;hashednota=9c024dab9ed099c1d9b7dbc18efdd799</t>
  </si>
  <si>
    <t>S07G61\P0053T</t>
  </si>
  <si>
    <t>https://ipubers.pupuk-indonesia.com/public/download/bukti-transaksi/V2?idretailer=RT0000021163&amp;year=2026&amp;month=8&amp;hashednota=d295209a082718d31085458d69f2dcbf</t>
  </si>
  <si>
    <t>PADURESO</t>
  </si>
  <si>
    <t>RT0000021162</t>
  </si>
  <si>
    <t>TK DERES</t>
  </si>
  <si>
    <t>S07G51\B0052I</t>
  </si>
  <si>
    <t>JUMONO</t>
  </si>
  <si>
    <t>KULON OMAH</t>
  </si>
  <si>
    <t>https://ipubers.pupuk-indonesia.com/public/download/bukti-transaksi/V2?idretailer=RT0000021162&amp;year=2026&amp;month=8&amp;hashednota=e7731d6df2472215cfcbf559c70fa2c8</t>
  </si>
  <si>
    <t>S07G51\B0052U</t>
  </si>
  <si>
    <t>https://ipubers.pupuk-indonesia.com/public/download/bukti-transaksi/V2?idretailer=RT0000021162&amp;year=2026&amp;month=8&amp;hashednota=238484eeb4062e8e1165f87d7a6d24e1</t>
  </si>
  <si>
    <t>S07G51\B0052K</t>
  </si>
  <si>
    <t>SUDARIYO</t>
  </si>
  <si>
    <t>KULON PROGO</t>
  </si>
  <si>
    <t>https://ipubers.pupuk-indonesia.com/public/download/bukti-transaksi/V2?idretailer=RT0000021162&amp;year=2026&amp;month=8&amp;hashednota=619634e827cbed40321fdfb204bec478</t>
  </si>
  <si>
    <t>S07G51\B0052L</t>
  </si>
  <si>
    <t>https://ipubers.pupuk-indonesia.com/public/download/bukti-transaksi/V2?idretailer=RT0000021162&amp;year=2026&amp;month=8&amp;hashednota=4f06a7e7081d6b56f96b44a5dc8fa31e</t>
  </si>
  <si>
    <t>JOMBOR</t>
  </si>
  <si>
    <t>S07G61\P0052M</t>
  </si>
  <si>
    <t>SOLICHIN</t>
  </si>
  <si>
    <t>HARAPAN MAKMUR</t>
  </si>
  <si>
    <t>https://ipubers.pupuk-indonesia.com/public/download/bukti-transaksi/V2?idretailer=RT0000021163&amp;year=2026&amp;month=8&amp;hashednota=ccbe93f734de0484aae185c5543d3a99</t>
  </si>
  <si>
    <t>S07G61\P0052N</t>
  </si>
  <si>
    <t>https://ipubers.pupuk-indonesia.com/public/download/bukti-transaksi/V2?idretailer=RT0000021163&amp;year=2026&amp;month=8&amp;hashednota=4121ef713168c78ab03352b53b2b4e06</t>
  </si>
  <si>
    <t>S07G61\P0052O</t>
  </si>
  <si>
    <t>https://ipubers.pupuk-indonesia.com/public/download/bukti-transaksi/V2?idretailer=RT0000021163&amp;year=2026&amp;month=8&amp;hashednota=ee9a629599484755d356953902138d42</t>
  </si>
  <si>
    <t>S07G61\P0052P</t>
  </si>
  <si>
    <t>https://ipubers.pupuk-indonesia.com/public/download/bukti-transaksi/V2?idretailer=RT0000021163&amp;year=2026&amp;month=8&amp;hashednota=01105abf08a19ac49ab26ba2076d8b1e</t>
  </si>
  <si>
    <t>KETITANG</t>
  </si>
  <si>
    <t>RT0000021161</t>
  </si>
  <si>
    <t>TK BAROKAH</t>
  </si>
  <si>
    <t>S07G41\3007CB</t>
  </si>
  <si>
    <t>MUSAFAK</t>
  </si>
  <si>
    <t>SEJINGRING</t>
  </si>
  <si>
    <t>https://ipubers.pupuk-indonesia.com/public/download/bukti-transaksi/V2?idretailer=RT0000021161&amp;year=2026&amp;month=8&amp;hashednota=dd00f83ce0370f750d7e7984a885e57c</t>
  </si>
  <si>
    <t>S07G41\3007BY</t>
  </si>
  <si>
    <t>TURYANTO</t>
  </si>
  <si>
    <t>https://ipubers.pupuk-indonesia.com/public/download/bukti-transaksi/V2?idretailer=RT0000021161&amp;year=2026&amp;month=8&amp;hashednota=90da8d4be440283d00575d24dac1a9f5</t>
  </si>
  <si>
    <t>S07G41\3007BZ</t>
  </si>
  <si>
    <t>https://ipubers.pupuk-indonesia.com/public/download/bukti-transaksi/V2?idretailer=RT0000021161&amp;year=2026&amp;month=8&amp;hashednota=2b1b81a7b0b8c4c0a818c596e71939d6</t>
  </si>
  <si>
    <t>MOROBONGO</t>
  </si>
  <si>
    <t>S07G51\B0052Y</t>
  </si>
  <si>
    <t>IMA FAWACHIS</t>
  </si>
  <si>
    <t>https://ipubers.pupuk-indonesia.com/public/download/bukti-transaksi/V2?idretailer=RT0000021162&amp;year=2026&amp;month=8&amp;hashednota=cbd16a1d5a7225093ba992991a4e2f78</t>
  </si>
  <si>
    <t>S07G41\3007C0</t>
  </si>
  <si>
    <t>ANDRIYANTO</t>
  </si>
  <si>
    <t>NGASINAN</t>
  </si>
  <si>
    <t>https://ipubers.pupuk-indonesia.com/public/download/bukti-transaksi/V2?idretailer=RT0000021161&amp;year=2026&amp;month=8&amp;hashednota=5578b835662c7aec2bd7c74377ffbb4a</t>
  </si>
  <si>
    <t>S07G41\3007C1</t>
  </si>
  <si>
    <t>BUDIYANTO</t>
  </si>
  <si>
    <t>https://ipubers.pupuk-indonesia.com/public/download/bukti-transaksi/V2?idretailer=RT0000021161&amp;year=2026&amp;month=8&amp;hashednota=ede7b8276b66604f966b13e7642e8bdc</t>
  </si>
  <si>
    <t>S07G41\3007C2</t>
  </si>
  <si>
    <t>https://ipubers.pupuk-indonesia.com/public/download/bukti-transaksi/V2?idretailer=RT0000021161&amp;year=2026&amp;month=8&amp;hashednota=f7e68c98ed56da201239d7554e509504</t>
  </si>
  <si>
    <t>S07G41\3007C3</t>
  </si>
  <si>
    <t>https://ipubers.pupuk-indonesia.com/public/download/bukti-transaksi/V2?idretailer=RT0000021161&amp;year=2026&amp;month=8&amp;hashednota=91524309782136eeb7a9c4a56150900e</t>
  </si>
  <si>
    <t>GEDONGSARI</t>
  </si>
  <si>
    <t>S07G41\3007C7</t>
  </si>
  <si>
    <t>PAIMAN</t>
  </si>
  <si>
    <t>PANGUDI UTOMO DUSUN JANGGAR</t>
  </si>
  <si>
    <t>https://ipubers.pupuk-indonesia.com/public/download/bukti-transaksi/V2?idretailer=RT0000021161&amp;year=2026&amp;month=8&amp;hashednota=6ca5e3441f15ad7a4aac7592041e6139</t>
  </si>
  <si>
    <t>S07G41\3007C8</t>
  </si>
  <si>
    <t>https://ipubers.pupuk-indonesia.com/public/download/bukti-transaksi/V2?idretailer=RT0000021161&amp;year=2026&amp;month=8&amp;hashednota=3945fe645d61126b5243df99d7dfec87</t>
  </si>
  <si>
    <t>S07G41\3007C9</t>
  </si>
  <si>
    <t>https://ipubers.pupuk-indonesia.com/public/download/bukti-transaksi/V2?idretailer=RT0000021161&amp;year=2026&amp;month=8&amp;hashednota=dea450de2db19f0625dbee4550cb7e5c</t>
  </si>
  <si>
    <t>S07G41\3007CA</t>
  </si>
  <si>
    <t>https://ipubers.pupuk-indonesia.com/public/download/bukti-transaksi/V2?idretailer=RT0000021161&amp;year=2026&amp;month=8&amp;hashednota=26f65d738d77cb20740f9e4936987fad</t>
  </si>
  <si>
    <t>S07G41\3007D9</t>
  </si>
  <si>
    <t>UNTUNG</t>
  </si>
  <si>
    <t>https://ipubers.pupuk-indonesia.com/public/download/bukti-transaksi/V2?idretailer=RT0000021161&amp;year=2026&amp;month=8&amp;hashednota=383e9b440a6b0af0ca58637f565a0fc6</t>
  </si>
  <si>
    <t>S07G41\3007DA</t>
  </si>
  <si>
    <t>https://ipubers.pupuk-indonesia.com/public/download/bukti-transaksi/V2?idretailer=RT0000021161&amp;year=2026&amp;month=8&amp;hashednota=8d70e0ad6c2c84586256c243b2801953</t>
  </si>
  <si>
    <t>TRETEP</t>
  </si>
  <si>
    <t>CAMPUREJO</t>
  </si>
  <si>
    <t>RT0000021166</t>
  </si>
  <si>
    <t>USAHA TANI</t>
  </si>
  <si>
    <t>S07G81\J004EL</t>
  </si>
  <si>
    <t>https://ipubers.pupuk-indonesia.com/public/download/bukti-transaksi/V2?idretailer=RT0000021166&amp;year=2026&amp;month=8&amp;hashednota=8f76240187df41e07d00305abf9d57f1</t>
  </si>
  <si>
    <t>S07G81\J004EM</t>
  </si>
  <si>
    <t>https://ipubers.pupuk-indonesia.com/public/download/bukti-transaksi/V2?idretailer=RT0000021166&amp;year=2026&amp;month=8&amp;hashednota=ea28cfb53ab117d09ed064e9b8cc4f9a</t>
  </si>
  <si>
    <t>S07G81\J004EN</t>
  </si>
  <si>
    <t>https://ipubers.pupuk-indonesia.com/public/download/bukti-transaksi/V2?idretailer=RT0000021166&amp;year=2026&amp;month=8&amp;hashednota=c18d959ed7be67c829c920cef1d36623</t>
  </si>
  <si>
    <t>CANDIROTO</t>
  </si>
  <si>
    <t>RT0000021159</t>
  </si>
  <si>
    <t>SETIA TANI</t>
  </si>
  <si>
    <t>S07G21\W003PR</t>
  </si>
  <si>
    <t>SLAMET ALFIN</t>
  </si>
  <si>
    <t>https://ipubers.pupuk-indonesia.com/public/download/bukti-transaksi/V2?idretailer=RT0000021159&amp;year=2026&amp;month=8&amp;hashednota=0b5e94ef922b82f1dce16ee7ad717494</t>
  </si>
  <si>
    <t>S07G21\W003PS</t>
  </si>
  <si>
    <t>SUPARIAH</t>
  </si>
  <si>
    <t>https://ipubers.pupuk-indonesia.com/public/download/bukti-transaksi/V2?idretailer=RT0000021159&amp;year=2026&amp;month=8&amp;hashednota=6f922ad4d9dfb823fbfbdaa0cbfd6a82</t>
  </si>
  <si>
    <t>LEMPUYANG</t>
  </si>
  <si>
    <t>S07G21\V003O4</t>
  </si>
  <si>
    <t>NURIL MUTIAH</t>
  </si>
  <si>
    <t>MURIH RAHAYU I</t>
  </si>
  <si>
    <t>https://ipubers.pupuk-indonesia.com/public/download/bukti-transaksi/V2?idretailer=RT0000021159&amp;year=2026&amp;month=8&amp;hashednota=31353b78fe6e7a9fa31620c722509bd3</t>
  </si>
  <si>
    <t>S07G21\V003O5</t>
  </si>
  <si>
    <t>SIGIT PRIYONO</t>
  </si>
  <si>
    <t>MURIH RAHAYU II</t>
  </si>
  <si>
    <t>https://ipubers.pupuk-indonesia.com/public/download/bukti-transaksi/V2?idretailer=RT0000021159&amp;year=2026&amp;month=8&amp;hashednota=293b0cdeb358e5ad02045eb337938778</t>
  </si>
  <si>
    <t>CANGGAL</t>
  </si>
  <si>
    <t>RT0000026807</t>
  </si>
  <si>
    <t>KONCO TANI</t>
  </si>
  <si>
    <t>S09OC1\0007UT</t>
  </si>
  <si>
    <t>TUWARDI</t>
  </si>
  <si>
    <t>https://ipubers.pupuk-indonesia.com/public/download/bukti-transaksi/V2?idretailer=RT0000026807&amp;year=2026&amp;month=8&amp;hashednota=d41802a97dde66fccae0cbdefcf6612b</t>
  </si>
  <si>
    <t>KENTENGSARI</t>
  </si>
  <si>
    <t>S09OC1\0007UD</t>
  </si>
  <si>
    <t>ARINA NUR A'YUNI</t>
  </si>
  <si>
    <t>https://ipubers.pupuk-indonesia.com/public/download/bukti-transaksi/V2?idretailer=RT0000026807&amp;year=2026&amp;month=8&amp;hashednota=af6de2a5a89e9cddce5163a16e025bd2</t>
  </si>
  <si>
    <t>S09OC1\0007UE</t>
  </si>
  <si>
    <t>https://ipubers.pupuk-indonesia.com/public/download/bukti-transaksi/V2?idretailer=RT0000026807&amp;year=2026&amp;month=8&amp;hashednota=0d7b4f4bb79757f7633e2aae89d2e2f2</t>
  </si>
  <si>
    <t>S09OC1\0007UF</t>
  </si>
  <si>
    <t>https://ipubers.pupuk-indonesia.com/public/download/bukti-transaksi/V2?idretailer=RT0000026807&amp;year=2026&amp;month=8&amp;hashednota=dd59f75c8c105a3a80c21f229269b3da</t>
  </si>
  <si>
    <t>S09OC1\0007V1</t>
  </si>
  <si>
    <t>YURIKHATUN</t>
  </si>
  <si>
    <t>ARGO LESTARI</t>
  </si>
  <si>
    <t>https://ipubers.pupuk-indonesia.com/public/download/bukti-transaksi/V2?idretailer=RT0000026807&amp;year=2026&amp;month=8&amp;hashednota=c5f0873a8794121d51dedbe6a82b3df4</t>
  </si>
  <si>
    <t>S09OC1\0007V2</t>
  </si>
  <si>
    <t>https://ipubers.pupuk-indonesia.com/public/download/bukti-transaksi/V2?idretailer=RT0000026807&amp;year=2026&amp;month=8&amp;hashednota=e8cc8d41a0f340eb2cd0d2181a45d86c</t>
  </si>
  <si>
    <t>S09OC1\0007V3</t>
  </si>
  <si>
    <t>https://ipubers.pupuk-indonesia.com/public/download/bukti-transaksi/V2?idretailer=RT0000026807&amp;year=2026&amp;month=8&amp;hashednota=1c0105aa3517356e737edcd8ddc664fe</t>
  </si>
  <si>
    <t>S09OC1\0007V4</t>
  </si>
  <si>
    <t>https://ipubers.pupuk-indonesia.com/public/download/bukti-transaksi/V2?idretailer=RT0000026807&amp;year=2026&amp;month=8&amp;hashednota=c01694e39525b88938b59f3510b1cc1b</t>
  </si>
  <si>
    <t>NGABEYAN</t>
  </si>
  <si>
    <t>S09OC1\0007SW</t>
  </si>
  <si>
    <t>https://ipubers.pupuk-indonesia.com/public/download/bukti-transaksi/V2?idretailer=RT0000026807&amp;year=2026&amp;month=8&amp;hashednota=12a3cfb655b44c031860ef0ead151aca</t>
  </si>
  <si>
    <t>S09OC1\0007SX</t>
  </si>
  <si>
    <t>https://ipubers.pupuk-indonesia.com/public/download/bukti-transaksi/V2?idretailer=RT0000026807&amp;year=2026&amp;month=8&amp;hashednota=0452bb0c900cf72c0e0626b15069eb0f</t>
  </si>
  <si>
    <t>KRAWITAN</t>
  </si>
  <si>
    <t>S09OC1\0007VD</t>
  </si>
  <si>
    <t>SULISTIYAH</t>
  </si>
  <si>
    <t>BUMIREJO III</t>
  </si>
  <si>
    <t>https://ipubers.pupuk-indonesia.com/public/download/bukti-transaksi/V2?idretailer=RT0000026807&amp;year=2026&amp;month=8&amp;hashednota=4d93f3083120f426b6f94e46f088f527</t>
  </si>
  <si>
    <t>S09OC1\0007VE</t>
  </si>
  <si>
    <t>https://ipubers.pupuk-indonesia.com/public/download/bukti-transaksi/V2?idretailer=RT0000026807&amp;year=2026&amp;month=8&amp;hashednota=856946ff752efd04159d7bf9b63526f4</t>
  </si>
  <si>
    <t>S09OC1\0007VF</t>
  </si>
  <si>
    <t>https://ipubers.pupuk-indonesia.com/public/download/bukti-transaksi/V2?idretailer=RT0000026807&amp;year=2026&amp;month=8&amp;hashednota=44c0b7c19fd4a2dfe3f3026c80e00049</t>
  </si>
  <si>
    <t>MUNTUNG</t>
  </si>
  <si>
    <t>S09OC1\0007VB</t>
  </si>
  <si>
    <t>MURTANDO</t>
  </si>
  <si>
    <t>https://ipubers.pupuk-indonesia.com/public/download/bukti-transaksi/V2?idretailer=RT0000026807&amp;year=2026&amp;month=8&amp;hashednota=97d58bcf94bbf4778bf5ad48758a5cbb</t>
  </si>
  <si>
    <t>S09OC1\0007TN</t>
  </si>
  <si>
    <t>RONDHY</t>
  </si>
  <si>
    <t>https://ipubers.pupuk-indonesia.com/public/download/bukti-transaksi/V2?idretailer=RT0000026807&amp;year=2026&amp;month=8&amp;hashednota=fb1efb3ebc43cca91fe0a39cc619f0f2</t>
  </si>
  <si>
    <t>MENTO</t>
  </si>
  <si>
    <t>S09OC1\0007UR</t>
  </si>
  <si>
    <t>GIYANTO</t>
  </si>
  <si>
    <t>AKUR SATU</t>
  </si>
  <si>
    <t>https://ipubers.pupuk-indonesia.com/public/download/bukti-transaksi/V2?idretailer=RT0000026807&amp;year=2026&amp;month=8&amp;hashednota=1c5aa61364dc817d81019790bbd9558f</t>
  </si>
  <si>
    <t>S09OC1\0007US</t>
  </si>
  <si>
    <t>https://ipubers.pupuk-indonesia.com/public/download/bukti-transaksi/V2?idretailer=RT0000026807&amp;year=2026&amp;month=8&amp;hashednota=27e5a9145c038b41849b6821abf60b9d</t>
  </si>
  <si>
    <t>S09OC1\0007TD</t>
  </si>
  <si>
    <t>KATIBU</t>
  </si>
  <si>
    <t>https://ipubers.pupuk-indonesia.com/public/download/bukti-transaksi/V2?idretailer=RT0000026807&amp;year=2026&amp;month=8&amp;hashednota=44e4d4ff507168ca4891df3bb87992d1</t>
  </si>
  <si>
    <t>S09OC1\0007TJ</t>
  </si>
  <si>
    <t>AKUR DUA MENTISARI</t>
  </si>
  <si>
    <t>https://ipubers.pupuk-indonesia.com/public/download/bukti-transaksi/V2?idretailer=RT0000026807&amp;year=2026&amp;month=8&amp;hashednota=7959ea01a1d08b7eeb71b7caa23e4ea8</t>
  </si>
  <si>
    <t>S09OC1\0007TK</t>
  </si>
  <si>
    <t>https://ipubers.pupuk-indonesia.com/public/download/bukti-transaksi/V2?idretailer=RT0000026807&amp;year=2026&amp;month=8&amp;hashednota=0e509acbaef7cfa61e5ef2fce10ada87</t>
  </si>
  <si>
    <t>S09OC1\0007TL</t>
  </si>
  <si>
    <t>https://ipubers.pupuk-indonesia.com/public/download/bukti-transaksi/V2?idretailer=RT0000026807&amp;year=2026&amp;month=8&amp;hashednota=196a438ec3c76dc6c4d3953c2b535b3c</t>
  </si>
  <si>
    <t>S09OC1\0007UQ</t>
  </si>
  <si>
    <t>SUPRAYITNO</t>
  </si>
  <si>
    <t>JURU MARTANI DUA</t>
  </si>
  <si>
    <t>https://ipubers.pupuk-indonesia.com/public/download/bukti-transaksi/V2?idretailer=RT0000026807&amp;year=2026&amp;month=8&amp;hashednota=c0ff6887155a9607ef550841f4bc0486</t>
  </si>
  <si>
    <t>MUNENG</t>
  </si>
  <si>
    <t>S07G21\X003Q4</t>
  </si>
  <si>
    <t>ROCHMADI</t>
  </si>
  <si>
    <t>RIO</t>
  </si>
  <si>
    <t>https://ipubers.pupuk-indonesia.com/public/download/bukti-transaksi/V2?idretailer=RT0000021159&amp;year=2026&amp;month=8&amp;hashednota=cc9efb8a11f0e60191c61824d4a73c21</t>
  </si>
  <si>
    <t>S07G21\X003Q5</t>
  </si>
  <si>
    <t>https://ipubers.pupuk-indonesia.com/public/download/bukti-transaksi/V2?idretailer=RT0000021159&amp;year=2026&amp;month=8&amp;hashednota=5f6c8bea51ef64c7e117a193f4b51379</t>
  </si>
  <si>
    <t>S07G21\3003R4</t>
  </si>
  <si>
    <t>SITI ROCHPUJIYATI</t>
  </si>
  <si>
    <t>MEKAR TANI II</t>
  </si>
  <si>
    <t>https://ipubers.pupuk-indonesia.com/public/download/bukti-transaksi/V2?idretailer=RT0000021159&amp;year=2026&amp;month=8&amp;hashednota=02d72210c4cac93a8fd46a2a1b97fa7a</t>
  </si>
  <si>
    <t>PLOSOGADEN</t>
  </si>
  <si>
    <t>S07G21\Y003Q6</t>
  </si>
  <si>
    <t>NUR ROSYIT</t>
  </si>
  <si>
    <t>ANUGERAH TANI</t>
  </si>
  <si>
    <t>https://ipubers.pupuk-indonesia.com/public/download/bukti-transaksi/V2?idretailer=RT0000021159&amp;year=2026&amp;month=8&amp;hashednota=ec876f0456702351a28a594fd19f5f93</t>
  </si>
  <si>
    <t>S07G21\3003QV</t>
  </si>
  <si>
    <t>SAMSUDIN SAPUTRO</t>
  </si>
  <si>
    <t>KARYA MUDA</t>
  </si>
  <si>
    <t>https://ipubers.pupuk-indonesia.com/public/download/bukti-transaksi/V2?idretailer=RT0000021159&amp;year=2026&amp;month=8&amp;hashednota=cddca7daf337c171f937be6bfa6fb29b</t>
  </si>
  <si>
    <t>SIDOHARJO</t>
  </si>
  <si>
    <t>S07G21\V003OA</t>
  </si>
  <si>
    <t>EKO FITRIYANTO</t>
  </si>
  <si>
    <t>SIDO MAKMUR 1</t>
  </si>
  <si>
    <t>https://ipubers.pupuk-indonesia.com/public/download/bukti-transaksi/V2?idretailer=RT0000021159&amp;year=2026&amp;month=8&amp;hashednota=d32215b83dbc31e201608f3ee36dda02</t>
  </si>
  <si>
    <t>S07G21\V003O9</t>
  </si>
  <si>
    <t>SUMARIYANTO</t>
  </si>
  <si>
    <t>https://ipubers.pupuk-indonesia.com/public/download/bukti-transaksi/V2?idretailer=RT0000021159&amp;year=2026&amp;month=8&amp;hashednota=527463d4c475fe02641dddba90c78ed5</t>
  </si>
  <si>
    <t>GUNUNGPAYUNG</t>
  </si>
  <si>
    <t>S07G21\V003OD</t>
  </si>
  <si>
    <t>ISMI ASIH</t>
  </si>
  <si>
    <t>SARI MARTANI 2</t>
  </si>
  <si>
    <t>https://ipubers.pupuk-indonesia.com/public/download/bukti-transaksi/V2?idretailer=RT0000021159&amp;year=2026&amp;month=8&amp;hashednota=ff2880a8eda010bc71a4d4f147e7b14b</t>
  </si>
  <si>
    <t>S07G21\W003PE</t>
  </si>
  <si>
    <t>SARIBAN</t>
  </si>
  <si>
    <t>MARSUDI TANI 1</t>
  </si>
  <si>
    <t>https://ipubers.pupuk-indonesia.com/public/download/bukti-transaksi/V2?idretailer=RT0000021159&amp;year=2026&amp;month=8&amp;hashednota=81790bc6ab334c0015e48fbc3544d059</t>
  </si>
  <si>
    <t>KRANGGAN</t>
  </si>
  <si>
    <t>RT0000026758</t>
  </si>
  <si>
    <t>UD TANI PERSADA</t>
  </si>
  <si>
    <t>S09NS1\I003HA</t>
  </si>
  <si>
    <t>HENDI TRIWANTORO</t>
  </si>
  <si>
    <t>https://ipubers.pupuk-indonesia.com/public/download/bukti-transaksi/V2?idretailer=RT0000026758&amp;year=2026&amp;month=8&amp;hashednota=be78a4d2f0d28f950710993cc1e8d221</t>
  </si>
  <si>
    <t>S09NS1\I003HB</t>
  </si>
  <si>
    <t>SRI WAHYUNI</t>
  </si>
  <si>
    <t>https://ipubers.pupuk-indonesia.com/public/download/bukti-transaksi/V2?idretailer=RT0000026758&amp;year=2026&amp;month=8&amp;hashednota=a606cc9e50107d7f9f60ebadd5581051</t>
  </si>
  <si>
    <t>BADRAN</t>
  </si>
  <si>
    <t>S09NS1\I003H1</t>
  </si>
  <si>
    <t>ARIF FIANTO</t>
  </si>
  <si>
    <t>NGUDI SUBUR</t>
  </si>
  <si>
    <t>https://ipubers.pupuk-indonesia.com/public/download/bukti-transaksi/V2?idretailer=RT0000026758&amp;year=2026&amp;month=8&amp;hashednota=f4f1d468609569a045e550b04a0e7c85</t>
  </si>
  <si>
    <t>S09NS1\I003I7</t>
  </si>
  <si>
    <t>https://ipubers.pupuk-indonesia.com/public/download/bukti-transaksi/V2?idretailer=RT0000026758&amp;year=2026&amp;month=8&amp;hashednota=2b987d1a6ec8fd59d386cb191c11a26e</t>
  </si>
  <si>
    <t>S09NS1\I003I2</t>
  </si>
  <si>
    <t>MANDON BAGAS SARI</t>
  </si>
  <si>
    <t>BHAKTI KARYA</t>
  </si>
  <si>
    <t>https://ipubers.pupuk-indonesia.com/public/download/bukti-transaksi/V2?idretailer=RT0000026758&amp;year=2026&amp;month=8&amp;hashednota=c54f2670c92ff6b729d522b8b6430c56</t>
  </si>
  <si>
    <t>S09NS1\I003I1</t>
  </si>
  <si>
    <t>NUR TOKHID</t>
  </si>
  <si>
    <t>https://ipubers.pupuk-indonesia.com/public/download/bukti-transaksi/V2?idretailer=RT0000026758&amp;year=2026&amp;month=8&amp;hashednota=8bc8c4c360d4dc6617dec5befab4c7d9</t>
  </si>
  <si>
    <t>S09NS1\I003HV</t>
  </si>
  <si>
    <t>SARWONO</t>
  </si>
  <si>
    <t>https://ipubers.pupuk-indonesia.com/public/download/bukti-transaksi/V2?idretailer=RT0000026758&amp;year=2026&amp;month=8&amp;hashednota=a3db390f07758f8d759df52375b48015</t>
  </si>
  <si>
    <t>S09NS1\I003HW</t>
  </si>
  <si>
    <t>https://ipubers.pupuk-indonesia.com/public/download/bukti-transaksi/V2?idretailer=RT0000026758&amp;year=2026&amp;month=8&amp;hashednota=cdc65503bb908b97a357c8b5eda68dfc</t>
  </si>
  <si>
    <t>S09NS1\I003HX</t>
  </si>
  <si>
    <t>https://ipubers.pupuk-indonesia.com/public/download/bukti-transaksi/V2?idretailer=RT0000026758&amp;year=2026&amp;month=8&amp;hashednota=d6eea73eb000261a5eecc763712589d3</t>
  </si>
  <si>
    <t>S09NS1\I003HR</t>
  </si>
  <si>
    <t>WAHONO</t>
  </si>
  <si>
    <t>SRI BANGUN</t>
  </si>
  <si>
    <t>https://ipubers.pupuk-indonesia.com/public/download/bukti-transaksi/V2?idretailer=RT0000026758&amp;year=2026&amp;month=8&amp;hashednota=7b6e9d84765a7890e2c70bbfaab5ed76</t>
  </si>
  <si>
    <t>BENGKAL</t>
  </si>
  <si>
    <t>RT0000093692</t>
  </si>
  <si>
    <t>KDMP BENGKAL</t>
  </si>
  <si>
    <t>SU2ZV1\V000JL</t>
  </si>
  <si>
    <t>AHMAD MUDRIK ISMAIL</t>
  </si>
  <si>
    <t>ENGGAL MAKMUR</t>
  </si>
  <si>
    <t>https://ipubers.pupuk-indonesia.com/public/download/bukti-transaksi/V2?idretailer=RT0000093692&amp;year=2026&amp;month=8&amp;hashednota=4cbbf71c7a4a0e91109f9f916fb4c77e</t>
  </si>
  <si>
    <t>SU2ZV1\1000JT</t>
  </si>
  <si>
    <t>ASROFI</t>
  </si>
  <si>
    <t>https://ipubers.pupuk-indonesia.com/public/download/bukti-transaksi/V2?idretailer=RT0000093692&amp;year=2026&amp;month=8&amp;hashednota=c860e00f22224ba0642e3374aeac7b6f</t>
  </si>
  <si>
    <t>SU2ZV1\T000JD</t>
  </si>
  <si>
    <t>FATKHUROHMAN</t>
  </si>
  <si>
    <t>KARYA ABADI</t>
  </si>
  <si>
    <t>https://ipubers.pupuk-indonesia.com/public/download/bukti-transaksi/V2?idretailer=RT0000093692&amp;year=2026&amp;month=8&amp;hashednota=dada98a5d393cc4c86ac2f37a4172c94</t>
  </si>
  <si>
    <t>SU2ZV1\T000JE</t>
  </si>
  <si>
    <t>GUYUP BUDIYANTO</t>
  </si>
  <si>
    <t>https://ipubers.pupuk-indonesia.com/public/download/bukti-transaksi/V2?idretailer=RT0000093692&amp;year=2026&amp;month=8&amp;hashednota=f3747e9ccd4c586bbd8ff738bfbc2b8f</t>
  </si>
  <si>
    <t>SU2ZV1\U000JH</t>
  </si>
  <si>
    <t>HERU PURWANTO</t>
  </si>
  <si>
    <t>https://ipubers.pupuk-indonesia.com/public/download/bukti-transaksi/V2?idretailer=RT0000093692&amp;year=2026&amp;month=8&amp;hashednota=314885433ef15658bed254a8d8ee656d</t>
  </si>
  <si>
    <t>SU2ZV1\Y000JO</t>
  </si>
  <si>
    <t>ISYANTO</t>
  </si>
  <si>
    <t>https://ipubers.pupuk-indonesia.com/public/download/bukti-transaksi/V2?idretailer=RT0000093692&amp;year=2026&amp;month=8&amp;hashednota=14cfc1f17fba9c5daa96ddd36121d0a5</t>
  </si>
  <si>
    <t>SU2ZV1\T000JF</t>
  </si>
  <si>
    <t>MADIYONO</t>
  </si>
  <si>
    <t>BUDI LUHUR I</t>
  </si>
  <si>
    <t>https://ipubers.pupuk-indonesia.com/public/download/bukti-transaksi/V2?idretailer=RT0000093692&amp;year=2026&amp;month=8&amp;hashednota=0de6724479494b5c4587fb761b97a26c</t>
  </si>
  <si>
    <t>SU2ZV1\0000JR</t>
  </si>
  <si>
    <t>MASHURI</t>
  </si>
  <si>
    <t>https://ipubers.pupuk-indonesia.com/public/download/bukti-transaksi/V2?idretailer=RT0000093692&amp;year=2026&amp;month=8&amp;hashednota=080c08159b090b0e9ec383c955259f61</t>
  </si>
  <si>
    <t>SU2ZV1\T000JB</t>
  </si>
  <si>
    <t>MAWARDI</t>
  </si>
  <si>
    <t>https://ipubers.pupuk-indonesia.com/public/download/bukti-transaksi/V2?idretailer=RT0000093692&amp;year=2026&amp;month=8&amp;hashednota=6ed07d64ff4b8f2e5963805f600d7bb5</t>
  </si>
  <si>
    <t>SU2ZV1\Z000JP</t>
  </si>
  <si>
    <t>MUDAWIYAH</t>
  </si>
  <si>
    <t>https://ipubers.pupuk-indonesia.com/public/download/bukti-transaksi/V2?idretailer=RT0000093692&amp;year=2026&amp;month=8&amp;hashednota=b07758c8369d38c09c2c43365c5bdcd8</t>
  </si>
  <si>
    <t>SU2ZV1\V000JJ</t>
  </si>
  <si>
    <t>MUHAMAD ACHSANUDIN</t>
  </si>
  <si>
    <t>https://ipubers.pupuk-indonesia.com/public/download/bukti-transaksi/V2?idretailer=RT0000093692&amp;year=2026&amp;month=8&amp;hashednota=7f77facaeb3ea98f56c9223fccae9f58</t>
  </si>
  <si>
    <t>SU2ZV1\T000JC</t>
  </si>
  <si>
    <t>MUNJAZANAH</t>
  </si>
  <si>
    <t>https://ipubers.pupuk-indonesia.com/public/download/bukti-transaksi/V2?idretailer=RT0000093692&amp;year=2026&amp;month=8&amp;hashednota=6e608170e828b54dabdd13a4f7364bb4</t>
  </si>
  <si>
    <t>SU2ZV1\T000J8</t>
  </si>
  <si>
    <t>MUSLICH</t>
  </si>
  <si>
    <t>https://ipubers.pupuk-indonesia.com/public/download/bukti-transaksi/V2?idretailer=RT0000093692&amp;year=2026&amp;month=8&amp;hashednota=f00fe07807e15580a4a8222f0cea0a29</t>
  </si>
  <si>
    <t>SU2ZV1\V000JI</t>
  </si>
  <si>
    <t>MUSLIM MASTURI</t>
  </si>
  <si>
    <t>https://ipubers.pupuk-indonesia.com/public/download/bukti-transaksi/V2?idretailer=RT0000093692&amp;year=2026&amp;month=8&amp;hashednota=81b6ab80d070b9ff301620de284e34a8</t>
  </si>
  <si>
    <t>SU2ZV1\Z000JQ</t>
  </si>
  <si>
    <t>MUSOIM</t>
  </si>
  <si>
    <t>BUDI LUHUR II</t>
  </si>
  <si>
    <t>https://ipubers.pupuk-indonesia.com/public/download/bukti-transaksi/V2?idretailer=RT0000093692&amp;year=2026&amp;month=8&amp;hashednota=391c551fdc1d172561b15af18c63833e</t>
  </si>
  <si>
    <t>SU2ZV1\T000JG</t>
  </si>
  <si>
    <t>NUR ANAS</t>
  </si>
  <si>
    <t>https://ipubers.pupuk-indonesia.com/public/download/bukti-transaksi/V2?idretailer=RT0000093692&amp;year=2026&amp;month=8&amp;hashednota=5d2522f130b0657c5ed147ae7792b501</t>
  </si>
  <si>
    <t>SU2ZV1\0000JS</t>
  </si>
  <si>
    <t>ROKHMAN GUNADI</t>
  </si>
  <si>
    <t>BAROKAH</t>
  </si>
  <si>
    <t>https://ipubers.pupuk-indonesia.com/public/download/bukti-transaksi/V2?idretailer=RT0000093692&amp;year=2026&amp;month=8&amp;hashednota=d89525962daecd96a42a597c9010475f</t>
  </si>
  <si>
    <t>SU2ZV1\W000JM</t>
  </si>
  <si>
    <t>SITI MUNAWAROH</t>
  </si>
  <si>
    <t>https://ipubers.pupuk-indonesia.com/public/download/bukti-transaksi/V2?idretailer=RT0000093692&amp;year=2026&amp;month=8&amp;hashednota=0429563b5c61850b03119ca8476bb3ec</t>
  </si>
  <si>
    <t>SU2ZV1\T000J9</t>
  </si>
  <si>
    <t>SUDARPO</t>
  </si>
  <si>
    <t>https://ipubers.pupuk-indonesia.com/public/download/bukti-transaksi/V2?idretailer=RT0000093692&amp;year=2026&amp;month=8&amp;hashednota=bb581fa2c7b31b3f3387cc2ecd143622</t>
  </si>
  <si>
    <t>SU2ZV1\T000JA</t>
  </si>
  <si>
    <t>https://ipubers.pupuk-indonesia.com/public/download/bukti-transaksi/V2?idretailer=RT0000093692&amp;year=2026&amp;month=8&amp;hashednota=067f250963714409d80abaa4bb31147d</t>
  </si>
  <si>
    <t>SU2ZV1\X000JN</t>
  </si>
  <si>
    <t>https://ipubers.pupuk-indonesia.com/public/download/bukti-transaksi/V2?idretailer=RT0000093692&amp;year=2026&amp;month=8&amp;hashednota=b3b44e4a96f27b8f8f6b13ab233b4f53</t>
  </si>
  <si>
    <t>SU2ZV1\V000JK</t>
  </si>
  <si>
    <t>WAHYU MARYA SUCARYONO</t>
  </si>
  <si>
    <t>https://ipubers.pupuk-indonesia.com/public/download/bukti-transaksi/V2?idretailer=RT0000093692&amp;year=2026&amp;month=8&amp;hashednota=8eeb9f4844099a2fcfad89383758a767</t>
  </si>
  <si>
    <t>PARE</t>
  </si>
  <si>
    <t>RT0000026755</t>
  </si>
  <si>
    <t>UD INASA TANI MAKMUR</t>
  </si>
  <si>
    <t>S09NP1\V00381</t>
  </si>
  <si>
    <t>NUR SALIM</t>
  </si>
  <si>
    <t>https://ipubers.pupuk-indonesia.com/public/download/bukti-transaksi/V2?idretailer=RT0000026755&amp;year=2026&amp;month=8&amp;hashednota=9641f87f060f3485c7fc43fe2109a133</t>
  </si>
  <si>
    <t>S09NP1\V00382</t>
  </si>
  <si>
    <t>https://ipubers.pupuk-indonesia.com/public/download/bukti-transaksi/V2?idretailer=RT0000026755&amp;year=2026&amp;month=8&amp;hashednota=8690ec15fdae3a97282ed49a925cfa4f</t>
  </si>
  <si>
    <t>NGUWET</t>
  </si>
  <si>
    <t>S09NS1\I003H8</t>
  </si>
  <si>
    <t>ISLAM</t>
  </si>
  <si>
    <t>HARAPAN LESTARI</t>
  </si>
  <si>
    <t>https://ipubers.pupuk-indonesia.com/public/download/bukti-transaksi/V2?idretailer=RT0000026758&amp;year=2026&amp;month=8&amp;hashednota=51b9188c289d0f5c4601283423b2a659</t>
  </si>
  <si>
    <t>S09NS1\I003H2</t>
  </si>
  <si>
    <t>https://ipubers.pupuk-indonesia.com/public/download/bukti-transaksi/V2?idretailer=RT0000026758&amp;year=2026&amp;month=8&amp;hashednota=0b3afd54891e499a96a11d5a56936646</t>
  </si>
  <si>
    <t>S09NS1\I003HS</t>
  </si>
  <si>
    <t>SUTOYO</t>
  </si>
  <si>
    <t>NGUWET I</t>
  </si>
  <si>
    <t>https://ipubers.pupuk-indonesia.com/public/download/bukti-transaksi/V2?idretailer=RT0000026758&amp;year=2026&amp;month=8&amp;hashednota=ea3bee3fb73de7bffed8a9925418cab3</t>
  </si>
  <si>
    <t>NGROPOH</t>
  </si>
  <si>
    <t>S09NS1\I003HP</t>
  </si>
  <si>
    <t>ABDUL MUFID</t>
  </si>
  <si>
    <t>KARYA WANA MUDA</t>
  </si>
  <si>
    <t>https://ipubers.pupuk-indonesia.com/public/download/bukti-transaksi/V2?idretailer=RT0000026758&amp;year=2026&amp;month=8&amp;hashednota=e40e1044b4fbe52ad9c8753568b0b201</t>
  </si>
  <si>
    <t>S09NS1\I003HQ</t>
  </si>
  <si>
    <t>MUSYAFAK</t>
  </si>
  <si>
    <t>BINA USAHA</t>
  </si>
  <si>
    <t>https://ipubers.pupuk-indonesia.com/public/download/bukti-transaksi/V2?idretailer=RT0000026758&amp;year=2026&amp;month=8&amp;hashednota=8c58cd1104d50df907f2b76278721d16</t>
  </si>
  <si>
    <t>S09NS1\I003H0</t>
  </si>
  <si>
    <t>ROHKANAN</t>
  </si>
  <si>
    <t>BISO MAJU</t>
  </si>
  <si>
    <t>https://ipubers.pupuk-indonesia.com/public/download/bukti-transaksi/V2?idretailer=RT0000026758&amp;year=2026&amp;month=8&amp;hashednota=1e5960bcde05c9fa863c59a3598244da</t>
  </si>
  <si>
    <t>S09NS1\I003H3</t>
  </si>
  <si>
    <t>SUDI HARSONO</t>
  </si>
  <si>
    <t>https://ipubers.pupuk-indonesia.com/public/download/bukti-transaksi/V2?idretailer=RT0000026758&amp;year=2026&amp;month=8&amp;hashednota=97bdb10b2e173856681a7bb11dc29987</t>
  </si>
  <si>
    <t>S09NS1\I003H4</t>
  </si>
  <si>
    <t>https://ipubers.pupuk-indonesia.com/public/download/bukti-transaksi/V2?idretailer=RT0000026758&amp;year=2026&amp;month=8&amp;hashednota=c84b083f28357174432a72bc10c5daf0</t>
  </si>
  <si>
    <t>PENDOWO</t>
  </si>
  <si>
    <t>S09NS1\I003HF</t>
  </si>
  <si>
    <t>SIDO MANUNGGAL</t>
  </si>
  <si>
    <t>https://ipubers.pupuk-indonesia.com/public/download/bukti-transaksi/V2?idretailer=RT0000026758&amp;year=2026&amp;month=8&amp;hashednota=1d274e8f41951c15a37149d1d53bff93</t>
  </si>
  <si>
    <t>S09NS1\I003I0</t>
  </si>
  <si>
    <t>ZAMZURI</t>
  </si>
  <si>
    <t>MUDA AGRONEKA</t>
  </si>
  <si>
    <t>https://ipubers.pupuk-indonesia.com/public/download/bukti-transaksi/V2?idretailer=RT0000026758&amp;year=2026&amp;month=8&amp;hashednota=5481af6f6ebdcbb0e217db343b15284c</t>
  </si>
  <si>
    <t>SANGGRAHAN</t>
  </si>
  <si>
    <t>S09NP1\V0037X</t>
  </si>
  <si>
    <t>NUR ROKHIM</t>
  </si>
  <si>
    <t>https://ipubers.pupuk-indonesia.com/public/download/bukti-transaksi/V2?idretailer=RT0000026755&amp;year=2026&amp;month=8&amp;hashednota=957e625a1705f3aed064e335045e0738</t>
  </si>
  <si>
    <t>S09NP1\V0037Y</t>
  </si>
  <si>
    <t>https://ipubers.pupuk-indonesia.com/public/download/bukti-transaksi/V2?idretailer=RT0000026755&amp;year=2026&amp;month=8&amp;hashednota=fdd650a3f4fabe07b41f9387d250c50b</t>
  </si>
  <si>
    <t>S09NP1\V0037U</t>
  </si>
  <si>
    <t>SARDIYONO</t>
  </si>
  <si>
    <t>https://ipubers.pupuk-indonesia.com/public/download/bukti-transaksi/V2?idretailer=RT0000026755&amp;year=2026&amp;month=8&amp;hashednota=26c29f34867bd2c09716d06215f3f3b2</t>
  </si>
  <si>
    <t>S09NP1\V0037V</t>
  </si>
  <si>
    <t>https://ipubers.pupuk-indonesia.com/public/download/bukti-transaksi/V2?idretailer=RT0000026755&amp;year=2026&amp;month=8&amp;hashednota=ae95b272255a80efa43f4cda247a6039</t>
  </si>
  <si>
    <t>S09NP1\V0037W</t>
  </si>
  <si>
    <t>https://ipubers.pupuk-indonesia.com/public/download/bukti-transaksi/V2?idretailer=RT0000026755&amp;year=2026&amp;month=8&amp;hashednota=30d0ffedb784accda80347db235ecc4c</t>
  </si>
  <si>
    <t>S09NP1\P00373</t>
  </si>
  <si>
    <t>SARMIN</t>
  </si>
  <si>
    <t>https://ipubers.pupuk-indonesia.com/public/download/bukti-transaksi/V2?idretailer=RT0000026755&amp;year=2026&amp;month=8&amp;hashednota=7186be90534caeee18f06c5a3ccb67da</t>
  </si>
  <si>
    <t>S09NP1\P00374</t>
  </si>
  <si>
    <t>https://ipubers.pupuk-indonesia.com/public/download/bukti-transaksi/V2?idretailer=RT0000026755&amp;year=2026&amp;month=8&amp;hashednota=1cd83f10c6d9b6d924d173fc05313ae0</t>
  </si>
  <si>
    <t>S09NP1\Q0037A</t>
  </si>
  <si>
    <t>SLAMET</t>
  </si>
  <si>
    <t>DARMA BAKTI</t>
  </si>
  <si>
    <t>https://ipubers.pupuk-indonesia.com/public/download/bukti-transaksi/V2?idretailer=RT0000026755&amp;year=2026&amp;month=8&amp;hashednota=9580b3c45929ba47c36abda7632b8784</t>
  </si>
  <si>
    <t>S09NP1\Q0037B</t>
  </si>
  <si>
    <t>https://ipubers.pupuk-indonesia.com/public/download/bukti-transaksi/V2?idretailer=RT0000026755&amp;year=2026&amp;month=8&amp;hashednota=23f83868199263b07b184f6649686f77</t>
  </si>
  <si>
    <t>S09NP1\W0038A</t>
  </si>
  <si>
    <t>SUMARNI</t>
  </si>
  <si>
    <t>https://ipubers.pupuk-indonesia.com/public/download/bukti-transaksi/V2?idretailer=RT0000026755&amp;year=2026&amp;month=8&amp;hashednota=406ab7f657cd26fa5105ff1f7c93efbd</t>
  </si>
  <si>
    <t>S09NP1\W0038B</t>
  </si>
  <si>
    <t>https://ipubers.pupuk-indonesia.com/public/download/bukti-transaksi/V2?idretailer=RT0000026755&amp;year=2026&amp;month=8&amp;hashednota=155a15f85d7a47e6ec2fd63ccee7beb8</t>
  </si>
  <si>
    <t>S09NP1\V00380</t>
  </si>
  <si>
    <t>https://ipubers.pupuk-indonesia.com/public/download/bukti-transaksi/V2?idretailer=RT0000026755&amp;year=2026&amp;month=8&amp;hashednota=8668c13d25ab9dbdf192c6d655eacbc7</t>
  </si>
  <si>
    <t>S09NP1\U0037Q</t>
  </si>
  <si>
    <t>ADI SETIYAWAN</t>
  </si>
  <si>
    <t>SUMBER MAKMUR II</t>
  </si>
  <si>
    <t>https://ipubers.pupuk-indonesia.com/public/download/bukti-transaksi/V2?idretailer=RT0000026755&amp;year=2026&amp;month=8&amp;hashednota=cb5254667fd251166769178835fe5969</t>
  </si>
  <si>
    <t>S09NP1\W0038D</t>
  </si>
  <si>
    <t>JUMBUH</t>
  </si>
  <si>
    <t>MARSUDI TANI</t>
  </si>
  <si>
    <t>https://ipubers.pupuk-indonesia.com/public/download/bukti-transaksi/V2?idretailer=RT0000026755&amp;year=2026&amp;month=8&amp;hashednota=9fb1967846c6e3d92e53934f596062dd</t>
  </si>
  <si>
    <t>S09NP1\W0038E</t>
  </si>
  <si>
    <t>https://ipubers.pupuk-indonesia.com/public/download/bukti-transaksi/V2?idretailer=RT0000026755&amp;year=2026&amp;month=8&amp;hashednota=fce996bced39544a1c5484b99fd31629</t>
  </si>
  <si>
    <t>S09NP1\P00370</t>
  </si>
  <si>
    <t>MAJU GUYUP RUKUN</t>
  </si>
  <si>
    <t>https://ipubers.pupuk-indonesia.com/public/download/bukti-transaksi/V2?idretailer=RT0000026755&amp;year=2026&amp;month=8&amp;hashednota=1067f77af4c9a608760ab9dd3f77b954</t>
  </si>
  <si>
    <t>S09NP1\S0037P</t>
  </si>
  <si>
    <t>SUBAGIYO</t>
  </si>
  <si>
    <t>https://ipubers.pupuk-indonesia.com/public/download/bukti-transaksi/V2?idretailer=RT0000026755&amp;year=2026&amp;month=8&amp;hashednota=612274a9d3b7d3180a9bd9b871aae0ad</t>
  </si>
  <si>
    <t>RT0000091480</t>
  </si>
  <si>
    <t>TEGUH TANI</t>
  </si>
  <si>
    <t>SU1EU2\V004I1</t>
  </si>
  <si>
    <t>MUMPUNI</t>
  </si>
  <si>
    <t>https://ipubers.pupuk-indonesia.com/public/download/bukti-transaksi/V2?idretailer=RT0000091480&amp;year=2026&amp;month=8&amp;hashednota=a0844d3bc4955edc48c6868356295b63</t>
  </si>
  <si>
    <t>SU1EU2\V004IL</t>
  </si>
  <si>
    <t>JUMENO</t>
  </si>
  <si>
    <t>https://ipubers.pupuk-indonesia.com/public/download/bukti-transaksi/V2?idretailer=RT0000091480&amp;year=2026&amp;month=8&amp;hashednota=0ecad19b5af2f4ff9d3e0b981702e8c2</t>
  </si>
  <si>
    <t>SU1EU2\V004HM</t>
  </si>
  <si>
    <t>MARIYEM</t>
  </si>
  <si>
    <t>SULAIMAN</t>
  </si>
  <si>
    <t>https://ipubers.pupuk-indonesia.com/public/download/bukti-transaksi/V2?idretailer=RT0000091480&amp;year=2026&amp;month=8&amp;hashednota=fd6ec0b208d9606f784255b1c7510360</t>
  </si>
  <si>
    <t>SU1EU2\V004HN</t>
  </si>
  <si>
    <t>https://ipubers.pupuk-indonesia.com/public/download/bukti-transaksi/V2?idretailer=RT0000091480&amp;year=2026&amp;month=8&amp;hashednota=7b0861fd779c7433fad4a6c0c8e14193</t>
  </si>
  <si>
    <t>SU1EU2\V004IQ</t>
  </si>
  <si>
    <t>MURAWI</t>
  </si>
  <si>
    <t>https://ipubers.pupuk-indonesia.com/public/download/bukti-transaksi/V2?idretailer=RT0000091480&amp;year=2026&amp;month=8&amp;hashednota=5e7dbb84cf7cc0f30ae92fe29b6d92da</t>
  </si>
  <si>
    <t>SU1EU2\V004I2</t>
  </si>
  <si>
    <t>SARDI</t>
  </si>
  <si>
    <t>SADAR BAKTI</t>
  </si>
  <si>
    <t>https://ipubers.pupuk-indonesia.com/public/download/bukti-transaksi/V2?idretailer=RT0000091480&amp;year=2026&amp;month=8&amp;hashednota=7a6fa2f6bac544a3a17af7ec617334b6</t>
  </si>
  <si>
    <t>SU1EU2\V004I3</t>
  </si>
  <si>
    <t>https://ipubers.pupuk-indonesia.com/public/download/bukti-transaksi/V2?idretailer=RT0000091480&amp;year=2026&amp;month=8&amp;hashednota=1479c60950e5a01a173b33b3a93fc934</t>
  </si>
  <si>
    <t>SU1EU2\V004I4</t>
  </si>
  <si>
    <t>https://ipubers.pupuk-indonesia.com/public/download/bukti-transaksi/V2?idretailer=RT0000091480&amp;year=2026&amp;month=8&amp;hashednota=c0827f8b804d1d845938e9a3242e3ee1</t>
  </si>
  <si>
    <t>SU1EU2\V004IK</t>
  </si>
  <si>
    <t>https://ipubers.pupuk-indonesia.com/public/download/bukti-transaksi/V2?idretailer=RT0000091480&amp;year=2026&amp;month=8&amp;hashednota=7b40875759b31f44a193a1bbc7de0406</t>
  </si>
  <si>
    <t>SU1EU2\V004HT</t>
  </si>
  <si>
    <t>SARMAN</t>
  </si>
  <si>
    <t>https://ipubers.pupuk-indonesia.com/public/download/bukti-transaksi/V2?idretailer=RT0000091480&amp;year=2026&amp;month=8&amp;hashednota=037f438ff98bbc4fb4e0e5f761222427</t>
  </si>
  <si>
    <t>SU1EU2\V004HU</t>
  </si>
  <si>
    <t>https://ipubers.pupuk-indonesia.com/public/download/bukti-transaksi/V2?idretailer=RT0000091480&amp;year=2026&amp;month=8&amp;hashednota=ea485bbac571b708635d2faad9c728e2</t>
  </si>
  <si>
    <t>SU1EU2\V004IR</t>
  </si>
  <si>
    <t>SRI BUDOYO</t>
  </si>
  <si>
    <t>https://ipubers.pupuk-indonesia.com/public/download/bukti-transaksi/V2?idretailer=RT0000091480&amp;year=2026&amp;month=8&amp;hashednota=47104feeb4662dba788f14c8a74c9829</t>
  </si>
  <si>
    <t>SU1EU2\V004I6</t>
  </si>
  <si>
    <t>SUGIYONO</t>
  </si>
  <si>
    <t>https://ipubers.pupuk-indonesia.com/public/download/bukti-transaksi/V2?idretailer=RT0000091480&amp;year=2026&amp;month=8&amp;hashednota=db850ea417c4f4560f4a6a144b0c0387</t>
  </si>
  <si>
    <t>SU1EU2\V004I7</t>
  </si>
  <si>
    <t>https://ipubers.pupuk-indonesia.com/public/download/bukti-transaksi/V2?idretailer=RT0000091480&amp;year=2026&amp;month=8&amp;hashednota=291de2ba5a55ed5b272c53a90aa890cc</t>
  </si>
  <si>
    <t>SU1EU2\V004I8</t>
  </si>
  <si>
    <t>https://ipubers.pupuk-indonesia.com/public/download/bukti-transaksi/V2?idretailer=RT0000091480&amp;year=2026&amp;month=8&amp;hashednota=6975ab6aa278f18134547e143f337fb7</t>
  </si>
  <si>
    <t>SU1EU2\V004I9</t>
  </si>
  <si>
    <t>SURADI GIYARTO</t>
  </si>
  <si>
    <t>MARGI LESTARI</t>
  </si>
  <si>
    <t>https://ipubers.pupuk-indonesia.com/public/download/bukti-transaksi/V2?idretailer=RT0000091480&amp;year=2026&amp;month=8&amp;hashednota=eabed7e4e029d4cd959fdd61f502b453</t>
  </si>
  <si>
    <t>SU1EU2\V004IA</t>
  </si>
  <si>
    <t>https://ipubers.pupuk-indonesia.com/public/download/bukti-transaksi/V2?idretailer=RT0000091480&amp;year=2026&amp;month=8&amp;hashednota=578a1e50227d5d934e523d2f41e1d1bc</t>
  </si>
  <si>
    <t>SU1EU2\V004IB</t>
  </si>
  <si>
    <t>https://ipubers.pupuk-indonesia.com/public/download/bukti-transaksi/V2?idretailer=RT0000091480&amp;year=2026&amp;month=8&amp;hashednota=894aaa617e7431daae0f5158a0adfb70</t>
  </si>
  <si>
    <t>SU1EU2\V004IC</t>
  </si>
  <si>
    <t>https://ipubers.pupuk-indonesia.com/public/download/bukti-transaksi/V2?idretailer=RT0000091480&amp;year=2026&amp;month=8&amp;hashednota=825afb3a9736a9db21417b793feec62c</t>
  </si>
  <si>
    <t>SU1EU2\V004ID</t>
  </si>
  <si>
    <t>https://ipubers.pupuk-indonesia.com/public/download/bukti-transaksi/V2?idretailer=RT0000091480&amp;year=2026&amp;month=8&amp;hashednota=044dace6f32976b469c62b7d8b5bd832</t>
  </si>
  <si>
    <t>SU1EU2\V004IM</t>
  </si>
  <si>
    <t>WASTO</t>
  </si>
  <si>
    <t>https://ipubers.pupuk-indonesia.com/public/download/bukti-transaksi/V2?idretailer=RT0000091480&amp;year=2026&amp;month=8&amp;hashednota=07f8c98a5f8b7ab3c0ec2d80af6bd573</t>
  </si>
  <si>
    <t>SU1EU2\V004IN</t>
  </si>
  <si>
    <t>https://ipubers.pupuk-indonesia.com/public/download/bukti-transaksi/V2?idretailer=RT0000091480&amp;year=2026&amp;month=8&amp;hashednota=da57dbb049e411c78a61f2ef1d2adc8e</t>
  </si>
  <si>
    <t>SU1EU2\V004IO</t>
  </si>
  <si>
    <t>https://ipubers.pupuk-indonesia.com/public/download/bukti-transaksi/V2?idretailer=RT0000091480&amp;year=2026&amp;month=8&amp;hashednota=e622d467ad7054c17ea2fe1b3c3b6de6</t>
  </si>
  <si>
    <t>SU1EU2\V004IP</t>
  </si>
  <si>
    <t>https://ipubers.pupuk-indonesia.com/public/download/bukti-transaksi/V2?idretailer=RT0000091480&amp;year=2026&amp;month=8&amp;hashednota=840e65533d3ea69243eb73d613622c87</t>
  </si>
  <si>
    <t>GENTAN</t>
  </si>
  <si>
    <t>SU1EU2\V004I5</t>
  </si>
  <si>
    <t>https://ipubers.pupuk-indonesia.com/public/download/bukti-transaksi/V2?idretailer=RT0000091480&amp;year=2026&amp;month=8&amp;hashednota=b8ea8fdb0c95d882c910c543b2c8d8ec</t>
  </si>
  <si>
    <t>SU1EU2\V004II</t>
  </si>
  <si>
    <t>SUMBER TANI MAKMUR</t>
  </si>
  <si>
    <t>https://ipubers.pupuk-indonesia.com/public/download/bukti-transaksi/V2?idretailer=RT0000091480&amp;year=2026&amp;month=8&amp;hashednota=0aad4ec5b97160356e5169a04ca74652</t>
  </si>
  <si>
    <t>SU1EU2\V004IJ</t>
  </si>
  <si>
    <t>https://ipubers.pupuk-indonesia.com/public/download/bukti-transaksi/V2?idretailer=RT0000091480&amp;year=2026&amp;month=8&amp;hashednota=473cb9ffc11694ae7ef642d2717974cb</t>
  </si>
  <si>
    <t>SU1EU2\V004HR</t>
  </si>
  <si>
    <t>HERMAN</t>
  </si>
  <si>
    <t>MAJU LANCAR</t>
  </si>
  <si>
    <t>https://ipubers.pupuk-indonesia.com/public/download/bukti-transaksi/V2?idretailer=RT0000091480&amp;year=2026&amp;month=8&amp;hashednota=92a3546e8b52e4fc83a00874f99d2c41</t>
  </si>
  <si>
    <t>SU1EU2\V004HO</t>
  </si>
  <si>
    <t>https://ipubers.pupuk-indonesia.com/public/download/bukti-transaksi/V2?idretailer=RT0000091480&amp;year=2026&amp;month=8&amp;hashednota=48c3ab5bf6535992bcce55bdffdf64cb</t>
  </si>
  <si>
    <t>SU1EU2\V004HP</t>
  </si>
  <si>
    <t>https://ipubers.pupuk-indonesia.com/public/download/bukti-transaksi/V2?idretailer=RT0000091480&amp;year=2026&amp;month=8&amp;hashednota=0fc449cf140e0778c7ab8b271e4d3b9b</t>
  </si>
  <si>
    <t>SU1EU2\V004HQ</t>
  </si>
  <si>
    <t>https://ipubers.pupuk-indonesia.com/public/download/bukti-transaksi/V2?idretailer=RT0000091480&amp;year=2026&amp;month=8&amp;hashednota=812eac21cf236d8f808ce9399121c701</t>
  </si>
  <si>
    <t>SU1EU2\V004HY</t>
  </si>
  <si>
    <t>NANANG NGADIYONO</t>
  </si>
  <si>
    <t>https://ipubers.pupuk-indonesia.com/public/download/bukti-transaksi/V2?idretailer=RT0000091480&amp;year=2026&amp;month=8&amp;hashednota=62a1703691581f4414fef17e9ebd778e</t>
  </si>
  <si>
    <t>SU1EU2\V004HZ</t>
  </si>
  <si>
    <t>https://ipubers.pupuk-indonesia.com/public/download/bukti-transaksi/V2?idretailer=RT0000091480&amp;year=2026&amp;month=8&amp;hashednota=f5713da30594943891faaed9c1650dbc</t>
  </si>
  <si>
    <t>SU1EU2\V004IE</t>
  </si>
  <si>
    <t>NGALIMIN</t>
  </si>
  <si>
    <t>https://ipubers.pupuk-indonesia.com/public/download/bukti-transaksi/V2?idretailer=RT0000091480&amp;year=2026&amp;month=8&amp;hashednota=f46c11180a8a00d045ccc3e7866a20af</t>
  </si>
  <si>
    <t>SU1EU2\V004IF</t>
  </si>
  <si>
    <t>https://ipubers.pupuk-indonesia.com/public/download/bukti-transaksi/V2?idretailer=RT0000091480&amp;year=2026&amp;month=8&amp;hashednota=da419261afc301ddd70a954bed381376</t>
  </si>
  <si>
    <t>SU1EU2\V004IG</t>
  </si>
  <si>
    <t>https://ipubers.pupuk-indonesia.com/public/download/bukti-transaksi/V2?idretailer=RT0000091480&amp;year=2026&amp;month=8&amp;hashednota=862fde1179c1391e361bebe1de48bad7</t>
  </si>
  <si>
    <t>SU1EU2\V004HV</t>
  </si>
  <si>
    <t>PRAYITNO</t>
  </si>
  <si>
    <t>BUDI LUHUR</t>
  </si>
  <si>
    <t>https://ipubers.pupuk-indonesia.com/public/download/bukti-transaksi/V2?idretailer=RT0000091480&amp;year=2026&amp;month=8&amp;hashednota=75813cb9378f5340754296e480d6147e</t>
  </si>
  <si>
    <t>SU1EU2\V004HW</t>
  </si>
  <si>
    <t>ROTO KUSNENDY</t>
  </si>
  <si>
    <t>https://ipubers.pupuk-indonesia.com/public/download/bukti-transaksi/V2?idretailer=RT0000091480&amp;year=2026&amp;month=8&amp;hashednota=d0124acf5b2e21cd086253301ec711ef</t>
  </si>
  <si>
    <t>SU1EU2\V004HX</t>
  </si>
  <si>
    <t>https://ipubers.pupuk-indonesia.com/public/download/bukti-transaksi/V2?idretailer=RT0000091480&amp;year=2026&amp;month=8&amp;hashednota=4111929c60e748fb7dd50650973bcc0d</t>
  </si>
  <si>
    <t>SU1EU2\V004IT</t>
  </si>
  <si>
    <t>RUKIDAH</t>
  </si>
  <si>
    <t>TUNAS HARAPAN</t>
  </si>
  <si>
    <t>https://ipubers.pupuk-indonesia.com/public/download/bukti-transaksi/V2?idretailer=RT0000091480&amp;year=2026&amp;month=8&amp;hashednota=0e810b02d941bb90a01efecebe75a376</t>
  </si>
  <si>
    <t>SU1EU2\V004IH</t>
  </si>
  <si>
    <t>SUMI</t>
  </si>
  <si>
    <t>https://ipubers.pupuk-indonesia.com/public/download/bukti-transaksi/V2?idretailer=RT0000091480&amp;year=2026&amp;month=8&amp;hashednota=62a1e6d15e641c0df2ea4faa197ca30b</t>
  </si>
  <si>
    <t>SU1EU2\V004HS</t>
  </si>
  <si>
    <t>RUKUN TANI</t>
  </si>
  <si>
    <t>https://ipubers.pupuk-indonesia.com/public/download/bukti-transaksi/V2?idretailer=RT0000091480&amp;year=2026&amp;month=8&amp;hashednota=b3d35c70c79e82c576fe6bdd16956301</t>
  </si>
  <si>
    <t>SU1EU2\V004IS</t>
  </si>
  <si>
    <t>NGUDI LANCAR</t>
  </si>
  <si>
    <t>https://ipubers.pupuk-indonesia.com/public/download/bukti-transaksi/V2?idretailer=RT0000091480&amp;year=2026&amp;month=8&amp;hashednota=4b92d896464ec0410da701097c2478ef</t>
  </si>
  <si>
    <t>KRAMAT</t>
  </si>
  <si>
    <t>SU1EU2\V004I0</t>
  </si>
  <si>
    <t>HARI BUDIYOKO</t>
  </si>
  <si>
    <t>https://ipubers.pupuk-indonesia.com/public/download/bukti-transaksi/V2?idretailer=RT0000091480&amp;year=2026&amp;month=8&amp;hashednota=5455d19ab33840c986b74aeec1695cf1</t>
  </si>
  <si>
    <t>SU1EU2\V004HJ</t>
  </si>
  <si>
    <t>KOHAR</t>
  </si>
  <si>
    <t>https://ipubers.pupuk-indonesia.com/public/download/bukti-transaksi/V2?idretailer=RT0000091480&amp;year=2026&amp;month=8&amp;hashednota=03a3bcde084dcfb44254345f665e30ae</t>
  </si>
  <si>
    <t>SU1EU2\V004HK</t>
  </si>
  <si>
    <t>https://ipubers.pupuk-indonesia.com/public/download/bukti-transaksi/V2?idretailer=RT0000091480&amp;year=2026&amp;month=8&amp;hashednota=2ddc2957318312dfc90735c84971792a</t>
  </si>
  <si>
    <t>SU1EU2\V004HL</t>
  </si>
  <si>
    <t>https://ipubers.pupuk-indonesia.com/public/download/bukti-transaksi/V2?idretailer=RT0000091480&amp;year=2026&amp;month=8&amp;hashednota=ed5056db9b5b01d50b7fd13216dca825</t>
  </si>
  <si>
    <t>PURWOSARI</t>
  </si>
  <si>
    <t>S09NP1\P00371</t>
  </si>
  <si>
    <t>AHMADI HADI SUPOMO</t>
  </si>
  <si>
    <t>BUMI MAKMUR</t>
  </si>
  <si>
    <t>https://ipubers.pupuk-indonesia.com/public/download/bukti-transaksi/V2?idretailer=RT0000026755&amp;year=2026&amp;month=8&amp;hashednota=054e787033bb52c7e83c859dcb45f4ba</t>
  </si>
  <si>
    <t>S09NP1\W0038M</t>
  </si>
  <si>
    <t>JUWANDI</t>
  </si>
  <si>
    <t>KARYA TANI</t>
  </si>
  <si>
    <t>https://ipubers.pupuk-indonesia.com/public/download/bukti-transaksi/V2?idretailer=RT0000026755&amp;year=2026&amp;month=8&amp;hashednota=abe4ed02bd09fd23e56a65b855b873d0</t>
  </si>
  <si>
    <t>S09NP1\W0038L</t>
  </si>
  <si>
    <t>MUKIDIN</t>
  </si>
  <si>
    <t>https://ipubers.pupuk-indonesia.com/public/download/bukti-transaksi/V2?idretailer=RT0000026755&amp;year=2026&amp;month=8&amp;hashednota=8c9b2197ce4f0a418336f2ac4d4365c1</t>
  </si>
  <si>
    <t>S09NP1\R0037O</t>
  </si>
  <si>
    <t>MUTIYONO</t>
  </si>
  <si>
    <t>MRANGGEN ABADI</t>
  </si>
  <si>
    <t>https://ipubers.pupuk-indonesia.com/public/download/bukti-transaksi/V2?idretailer=RT0000026755&amp;year=2026&amp;month=8&amp;hashednota=1b4e38c38b16f36a74ea5d95342797df</t>
  </si>
  <si>
    <t>S09NP1\P00372</t>
  </si>
  <si>
    <t>MUYANTO</t>
  </si>
  <si>
    <t>https://ipubers.pupuk-indonesia.com/public/download/bukti-transaksi/V2?idretailer=RT0000026755&amp;year=2026&amp;month=8&amp;hashednota=d2e4dd72dd7b75a2fdb233b98ea6319f</t>
  </si>
  <si>
    <t>S09NP1\W0038C</t>
  </si>
  <si>
    <t>NURI</t>
  </si>
  <si>
    <t>SRI REJEKI POKTAN</t>
  </si>
  <si>
    <t>https://ipubers.pupuk-indonesia.com/public/download/bukti-transaksi/V2?idretailer=RT0000026755&amp;year=2026&amp;month=8&amp;hashednota=f2224bc121cbd8569a63307ca2e3c93c</t>
  </si>
  <si>
    <t>S09NP1\U0037T</t>
  </si>
  <si>
    <t>SARMADI</t>
  </si>
  <si>
    <t>https://ipubers.pupuk-indonesia.com/public/download/bukti-transaksi/V2?idretailer=RT0000026755&amp;year=2026&amp;month=8&amp;hashednota=621e6942765bfcaceec67b92fa937a7c</t>
  </si>
  <si>
    <t>S09NP1\W0038F</t>
  </si>
  <si>
    <t>https://ipubers.pupuk-indonesia.com/public/download/bukti-transaksi/V2?idretailer=RT0000026755&amp;year=2026&amp;month=8&amp;hashednota=999284e9443917f255fc1ea4c878d28d</t>
  </si>
  <si>
    <t>S09NP1\W0038H</t>
  </si>
  <si>
    <t>TEGUH RAHAYU</t>
  </si>
  <si>
    <t>KEBON MULYO</t>
  </si>
  <si>
    <t>https://ipubers.pupuk-indonesia.com/public/download/bukti-transaksi/V2?idretailer=RT0000026755&amp;year=2026&amp;month=8&amp;hashednota=f935b00af175179cc30e5f9433f3a2aa</t>
  </si>
  <si>
    <t>S09NP1\V00386</t>
  </si>
  <si>
    <t>WAHNO</t>
  </si>
  <si>
    <t>https://ipubers.pupuk-indonesia.com/public/download/bukti-transaksi/V2?idretailer=RT0000026755&amp;year=2026&amp;month=8&amp;hashednota=407caa64f8ec36ea6f6ac860533ff1c9</t>
  </si>
  <si>
    <t>S09NP1\V00383</t>
  </si>
  <si>
    <t>YULLY KRISTIANTO</t>
  </si>
  <si>
    <t>https://ipubers.pupuk-indonesia.com/public/download/bukti-transaksi/V2?idretailer=RT0000026755&amp;year=2026&amp;month=8&amp;hashednota=bd11adf7c33ade23121aeae94ea79528</t>
  </si>
  <si>
    <t>S09NP1\V00384</t>
  </si>
  <si>
    <t>https://ipubers.pupuk-indonesia.com/public/download/bukti-transaksi/V2?idretailer=RT0000026755&amp;year=2026&amp;month=8&amp;hashednota=9730a3662ab06a0922c0f69e2161133f</t>
  </si>
  <si>
    <t>S09NP1\V00385</t>
  </si>
  <si>
    <t>https://ipubers.pupuk-indonesia.com/public/download/bukti-transaksi/V2?idretailer=RT0000026755&amp;year=2026&amp;month=8&amp;hashednota=da2909f560333e39ecf731232580c991</t>
  </si>
  <si>
    <t>TLOGOMULYO</t>
  </si>
  <si>
    <t>RT0000027213</t>
  </si>
  <si>
    <t>S09U71\2005SL</t>
  </si>
  <si>
    <t>SIDIYONO</t>
  </si>
  <si>
    <t>HARAPAN SATU</t>
  </si>
  <si>
    <t>https://ipubers.pupuk-indonesia.com/public/download/bukti-transaksi/V2?idretailer=RT0000027213&amp;year=2026&amp;month=8&amp;hashednota=9b3a00bdd1381b4001ffd559017928d1</t>
  </si>
  <si>
    <t>√</t>
  </si>
  <si>
    <t>S09U71\2005SR</t>
  </si>
  <si>
    <t>SLAMET RUSLAN</t>
  </si>
  <si>
    <t>HARAPAN DUA</t>
  </si>
  <si>
    <t>https://ipubers.pupuk-indonesia.com/public/download/bukti-transaksi/V2?idretailer=RT0000027213&amp;year=2026&amp;month=8&amp;hashednota=34bd141254250616dbdee1b6f2901d45</t>
  </si>
  <si>
    <t>CANDISARI</t>
  </si>
  <si>
    <t>RT0000027216</t>
  </si>
  <si>
    <t>ANUGRAH</t>
  </si>
  <si>
    <t>S09U91\8001XO</t>
  </si>
  <si>
    <t>CANDI TANI</t>
  </si>
  <si>
    <t>https://ipubers.pupuk-indonesia.com/public/download/bukti-transaksi/V2?idretailer=RT0000027216&amp;year=2026&amp;month=8&amp;hashednota=a48e343eb6bf41eb81439b2aa4a6746f</t>
  </si>
  <si>
    <t>S09U91\8001YI</t>
  </si>
  <si>
    <t>SUDIHARJO</t>
  </si>
  <si>
    <t>https://ipubers.pupuk-indonesia.com/public/download/bukti-transaksi/V2?idretailer=RT0000027216&amp;year=2026&amp;month=8&amp;hashednota=cb6663923eea73beb3e8f658a0a97803</t>
  </si>
  <si>
    <t>S09U91\8001YJ</t>
  </si>
  <si>
    <t>https://ipubers.pupuk-indonesia.com/public/download/bukti-transaksi/V2?idretailer=RT0000027216&amp;year=2026&amp;month=8&amp;hashednota=7c965034ca9973ac689df3a748bd050c</t>
  </si>
  <si>
    <t>S09U91\8001YK</t>
  </si>
  <si>
    <t>https://ipubers.pupuk-indonesia.com/public/download/bukti-transaksi/V2?idretailer=RT0000027216&amp;year=2026&amp;month=8&amp;hashednota=78b424d7969cbaaae73b3ce8fbd959ea</t>
  </si>
  <si>
    <t>S09U91\8001YD</t>
  </si>
  <si>
    <t>SUTIYO</t>
  </si>
  <si>
    <t>SARI TANI 1</t>
  </si>
  <si>
    <t>https://ipubers.pupuk-indonesia.com/public/download/bukti-transaksi/V2?idretailer=RT0000027216&amp;year=2026&amp;month=8&amp;hashednota=d28af64e76be52bbbee246f3d6d2c5d9</t>
  </si>
  <si>
    <t>S09U91\8001YL</t>
  </si>
  <si>
    <t>TUTIK WINDARSIH</t>
  </si>
  <si>
    <t>https://ipubers.pupuk-indonesia.com/public/download/bukti-transaksi/V2?idretailer=RT0000027216&amp;year=2026&amp;month=8&amp;hashednota=29ac6cd3e51ffb917dff53f6776834ad</t>
  </si>
  <si>
    <t>S09U91\8001YM</t>
  </si>
  <si>
    <t>https://ipubers.pupuk-indonesia.com/public/download/bukti-transaksi/V2?idretailer=RT0000027216&amp;year=2026&amp;month=8&amp;hashednota=3831e2d7b33ef194d3d47688d0e9ea18</t>
  </si>
  <si>
    <t>S09U91\8001YN</t>
  </si>
  <si>
    <t>https://ipubers.pupuk-indonesia.com/public/download/bukti-transaksi/V2?idretailer=RT0000027216&amp;year=2026&amp;month=8&amp;hashednota=fc8670fc7f643a4dbc597c9c714b3a53</t>
  </si>
  <si>
    <t>S09U91\8001YO</t>
  </si>
  <si>
    <t>https://ipubers.pupuk-indonesia.com/public/download/bukti-transaksi/V2?idretailer=RT0000027216&amp;year=2026&amp;month=8&amp;hashednota=a2e62b4c4303e0a9b4ddaef3d1df0acb</t>
  </si>
  <si>
    <t>SRIWUNGU</t>
  </si>
  <si>
    <t>RT0000027214</t>
  </si>
  <si>
    <t>S09U81\J002C4</t>
  </si>
  <si>
    <t>MUSTOFA</t>
  </si>
  <si>
    <t>SEDYO MULYO II</t>
  </si>
  <si>
    <t>https://ipubers.pupuk-indonesia.com/public/download/bukti-transaksi/V2?idretailer=RT0000027214&amp;year=2026&amp;month=8&amp;hashednota=04bd85cb96f77f7cc4ae72514453bbdc</t>
  </si>
  <si>
    <t>S09U81\J002C9</t>
  </si>
  <si>
    <t>SARILAH</t>
  </si>
  <si>
    <t>SEDYO MULYO I</t>
  </si>
  <si>
    <t>https://ipubers.pupuk-indonesia.com/public/download/bukti-transaksi/V2?idretailer=RT0000027214&amp;year=2026&amp;month=8&amp;hashednota=2e13377ebf90e3e9bf390c98541d6e9a</t>
  </si>
  <si>
    <t>S09U81\J002D5</t>
  </si>
  <si>
    <t>https://ipubers.pupuk-indonesia.com/public/download/bukti-transaksi/V2?idretailer=RT0000027214&amp;year=2026&amp;month=8&amp;hashednota=6ecdd21a2b2787fa20773ac1b1fe8f11</t>
  </si>
  <si>
    <t>S09U81\J002C3</t>
  </si>
  <si>
    <t>SUTIKNO</t>
  </si>
  <si>
    <t>https://ipubers.pupuk-indonesia.com/public/download/bukti-transaksi/V2?idretailer=RT0000027214&amp;year=2026&amp;month=8&amp;hashednota=164a6e1a4e282ca4c4bbbca492c58ccb</t>
  </si>
  <si>
    <t>S09U81\J002CL</t>
  </si>
  <si>
    <t>https://ipubers.pupuk-indonesia.com/public/download/bukti-transaksi/V2?idretailer=RT0000027214&amp;year=2026&amp;month=8&amp;hashednota=409bf0ec69402b4cbb94b326deefb05d</t>
  </si>
  <si>
    <t>TANJUNGSARI</t>
  </si>
  <si>
    <t>S09U91\8001YE</t>
  </si>
  <si>
    <t>https://ipubers.pupuk-indonesia.com/public/download/bukti-transaksi/V2?idretailer=RT0000027216&amp;year=2026&amp;month=8&amp;hashednota=2d9174fe6c992d76439816bc7095a5fa</t>
  </si>
  <si>
    <t>S09U91\8001YF</t>
  </si>
  <si>
    <t>https://ipubers.pupuk-indonesia.com/public/download/bukti-transaksi/V2?idretailer=RT0000027216&amp;year=2026&amp;month=8&amp;hashednota=2935b4f987fdbefce1d3e539e5be6310</t>
  </si>
  <si>
    <t>S09U91\8001XH</t>
  </si>
  <si>
    <t>SAMNGANI</t>
  </si>
  <si>
    <t>ARUM TANI</t>
  </si>
  <si>
    <t>https://ipubers.pupuk-indonesia.com/public/download/bukti-transaksi/V2?idretailer=RT0000027216&amp;year=2026&amp;month=8&amp;hashednota=f3031d370d89d1e3bf28540f41233a10</t>
  </si>
  <si>
    <t>S09U91\8001XI</t>
  </si>
  <si>
    <t>https://ipubers.pupuk-indonesia.com/public/download/bukti-transaksi/V2?idretailer=RT0000027216&amp;year=2026&amp;month=8&amp;hashednota=f7c8da4f0c3b7f969d40290c64a21022</t>
  </si>
  <si>
    <t>S09U91\8001XG</t>
  </si>
  <si>
    <t>SARJONO</t>
  </si>
  <si>
    <t>https://ipubers.pupuk-indonesia.com/public/download/bukti-transaksi/V2?idretailer=RT0000027216&amp;year=2026&amp;month=8&amp;hashednota=9c493b485669fec9639a0d407f029918</t>
  </si>
  <si>
    <t>S09U91\8001XJ</t>
  </si>
  <si>
    <t>https://ipubers.pupuk-indonesia.com/public/download/bukti-transaksi/V2?idretailer=RT0000027216&amp;year=2026&amp;month=8&amp;hashednota=9a81082ff9a93debfe55171206fe29bf</t>
  </si>
  <si>
    <t>S09U91\8001XT</t>
  </si>
  <si>
    <t>SARWEDI</t>
  </si>
  <si>
    <t>https://ipubers.pupuk-indonesia.com/public/download/bukti-transaksi/V2?idretailer=RT0000027216&amp;year=2026&amp;month=8&amp;hashednota=200249a6443d08920382a099deb44b6f</t>
  </si>
  <si>
    <t>S09U91\8001XP</t>
  </si>
  <si>
    <t>YUWONO</t>
  </si>
  <si>
    <t>MADYOSARI II</t>
  </si>
  <si>
    <t>https://ipubers.pupuk-indonesia.com/public/download/bukti-transaksi/V2?idretailer=RT0000027216&amp;year=2026&amp;month=8&amp;hashednota=9d3ce414dc03a49b6ee1528d0dfd3e8b</t>
  </si>
  <si>
    <t>LOSARI</t>
  </si>
  <si>
    <t>S09U71\2005SM</t>
  </si>
  <si>
    <t>SUROSO</t>
  </si>
  <si>
    <t>NUGROHO I</t>
  </si>
  <si>
    <t>https://ipubers.pupuk-indonesia.com/public/download/bukti-transaksi/V2?idretailer=RT0000027213&amp;year=2026&amp;month=8&amp;hashednota=5dce08e97c4db078740b0dab694c0112</t>
  </si>
  <si>
    <t>BALEREJO</t>
  </si>
  <si>
    <t>S09U81\J002CF</t>
  </si>
  <si>
    <t>WAHYU EKO PUTRO</t>
  </si>
  <si>
    <t>MARDI MAKMUR</t>
  </si>
  <si>
    <t>https://ipubers.pupuk-indonesia.com/public/download/bukti-transaksi/V2?idretailer=RT0000027214&amp;year=2026&amp;month=8&amp;hashednota=1347f3a1ece07ced0f7c0c6277a8ef0d</t>
  </si>
  <si>
    <t>KEROKAN</t>
  </si>
  <si>
    <t>S09U81\J002CR</t>
  </si>
  <si>
    <t>DAHYONO</t>
  </si>
  <si>
    <t>https://ipubers.pupuk-indonesia.com/public/download/bukti-transaksi/V2?idretailer=RT0000027214&amp;year=2026&amp;month=8&amp;hashednota=fa34be3bd0e3cc8df69a81ba1fa946b1</t>
  </si>
  <si>
    <t>S09U81\J002C6</t>
  </si>
  <si>
    <t>MA'ARIF</t>
  </si>
  <si>
    <t>https://ipubers.pupuk-indonesia.com/public/download/bukti-transaksi/V2?idretailer=RT0000027214&amp;year=2026&amp;month=8&amp;hashednota=80e6d6e5275787122ff0b98bac1c1579</t>
  </si>
  <si>
    <t>S09U81\J002BZ</t>
  </si>
  <si>
    <t>https://ipubers.pupuk-indonesia.com/public/download/bukti-transaksi/V2?idretailer=RT0000027214&amp;year=2026&amp;month=8&amp;hashednota=d73006658fcee5753fe29d3d9f9a2223</t>
  </si>
  <si>
    <t>S09U81\J002C0</t>
  </si>
  <si>
    <t>https://ipubers.pupuk-indonesia.com/public/download/bukti-transaksi/V2?idretailer=RT0000027214&amp;year=2026&amp;month=8&amp;hashednota=21f139cda7b718c6a77903e2f2df98f0</t>
  </si>
  <si>
    <t>S09U81\J002CS</t>
  </si>
  <si>
    <t>https://ipubers.pupuk-indonesia.com/public/download/bukti-transaksi/V2?idretailer=RT0000027214&amp;year=2026&amp;month=8&amp;hashednota=9953216be75473c8102540195410523f</t>
  </si>
  <si>
    <t>S09U81\J002CT</t>
  </si>
  <si>
    <t>https://ipubers.pupuk-indonesia.com/public/download/bukti-transaksi/V2?idretailer=RT0000027214&amp;year=2026&amp;month=8&amp;hashednota=0033dd2ca23d73099ab289291176cb0a</t>
  </si>
  <si>
    <t>TLILIR</t>
  </si>
  <si>
    <t>S09U71\2005SP</t>
  </si>
  <si>
    <t>DANA VLIAS NUGROHO</t>
  </si>
  <si>
    <t>HARAPAN JAYA</t>
  </si>
  <si>
    <t>https://ipubers.pupuk-indonesia.com/public/download/bukti-transaksi/V2?idretailer=RT0000027213&amp;year=2026&amp;month=8&amp;hashednota=8260eb083b79906c32e61da2ea364f69</t>
  </si>
  <si>
    <t>S09U71\2005SQ</t>
  </si>
  <si>
    <t>https://ipubers.pupuk-indonesia.com/public/download/bukti-transaksi/V2?idretailer=RT0000027213&amp;year=2026&amp;month=8&amp;hashednota=3aa33979f2dd27cb2235635f6592826d</t>
  </si>
  <si>
    <t>PAGERSARI</t>
  </si>
  <si>
    <t>S09U71\2005SD</t>
  </si>
  <si>
    <t>YULIS EKOWIBOWO</t>
  </si>
  <si>
    <t>ARGO TANI MAKMUR</t>
  </si>
  <si>
    <t>https://ipubers.pupuk-indonesia.com/public/download/bukti-transaksi/V2?idretailer=RT0000027213&amp;year=2026&amp;month=8&amp;hashednota=b1188c16d9f3a22f72e978dbce33f9cb</t>
  </si>
  <si>
    <t>S09U71\2005SE</t>
  </si>
  <si>
    <t>https://ipubers.pupuk-indonesia.com/public/download/bukti-transaksi/V2?idretailer=RT0000027213&amp;year=2026&amp;month=8&amp;hashednota=5e2cabe73ad04ac01826d875a4634838</t>
  </si>
  <si>
    <t>SELOPAMPANG</t>
  </si>
  <si>
    <t>RT0000027206</t>
  </si>
  <si>
    <t>UD. RINO</t>
  </si>
  <si>
    <t>S09U41\P003CC</t>
  </si>
  <si>
    <t>MUH BESARI</t>
  </si>
  <si>
    <t>KARYA</t>
  </si>
  <si>
    <t>https://ipubers.pupuk-indonesia.com/public/download/bukti-transaksi/V2?idretailer=RT0000027206&amp;year=2026&amp;month=8&amp;hashednota=eb5902cbefe69a4ab5ca3bb0a6b2ee8e</t>
  </si>
  <si>
    <t>S09U41\P003CD</t>
  </si>
  <si>
    <t>https://ipubers.pupuk-indonesia.com/public/download/bukti-transaksi/V2?idretailer=RT0000027206&amp;year=2026&amp;month=8&amp;hashednota=21f63ab916db21b3eac729448853a88a</t>
  </si>
  <si>
    <t>S09U41\P003D0</t>
  </si>
  <si>
    <t>WAHYU NUGROHO SH</t>
  </si>
  <si>
    <t>DADI MAKMUR</t>
  </si>
  <si>
    <t>https://ipubers.pupuk-indonesia.com/public/download/bukti-transaksi/V2?idretailer=RT0000027206&amp;year=2026&amp;month=8&amp;hashednota=a9b214a704384a53c0e02d62ec2b79af</t>
  </si>
  <si>
    <t>JETIS</t>
  </si>
  <si>
    <t>RT0000027199</t>
  </si>
  <si>
    <t>MITRA</t>
  </si>
  <si>
    <t>S09U21\4003BT</t>
  </si>
  <si>
    <t>GIAT MUGIYANTO</t>
  </si>
  <si>
    <t>https://ipubers.pupuk-indonesia.com/public/download/bukti-transaksi/V2?idretailer=RT0000027199&amp;year=2026&amp;month=8&amp;hashednota=2040096b44bebdcb30b520e0d8295401</t>
  </si>
  <si>
    <t>SALAMREJO</t>
  </si>
  <si>
    <t>S09U21\4003BJ</t>
  </si>
  <si>
    <t>KHANIF</t>
  </si>
  <si>
    <t>REJOMULYO</t>
  </si>
  <si>
    <t>https://ipubers.pupuk-indonesia.com/public/download/bukti-transaksi/V2?idretailer=RT0000027199&amp;year=2026&amp;month=8&amp;hashednota=c04431ff8be2f2d49c4292d520e8436c</t>
  </si>
  <si>
    <t>BULAN</t>
  </si>
  <si>
    <t>S09U21\4003C3</t>
  </si>
  <si>
    <t>NUR KHASANAH</t>
  </si>
  <si>
    <t>https://ipubers.pupuk-indonesia.com/public/download/bukti-transaksi/V2?idretailer=RT0000027199&amp;year=2026&amp;month=8&amp;hashednota=8979f49c39ba96f3ac6b35efa2f07cdc</t>
  </si>
  <si>
    <t>S09U21\4003C4</t>
  </si>
  <si>
    <t>https://ipubers.pupuk-indonesia.com/public/download/bukti-transaksi/V2?idretailer=RT0000027199&amp;year=2026&amp;month=8&amp;hashednota=59c566bd246a1dcae6af47a56f2fb069</t>
  </si>
  <si>
    <t>S09U21\4003B8</t>
  </si>
  <si>
    <t>https://ipubers.pupuk-indonesia.com/public/download/bukti-transaksi/V2?idretailer=RT0000027199&amp;year=2026&amp;month=8&amp;hashednota=51558288a01d71efa744186c9b135621</t>
  </si>
  <si>
    <t>KACEPIT</t>
  </si>
  <si>
    <t>RT0000027204</t>
  </si>
  <si>
    <t>UD. TANI MAKMUR</t>
  </si>
  <si>
    <t>S09U31\N0033J</t>
  </si>
  <si>
    <t>ADI WAHYU NUR TAAT</t>
  </si>
  <si>
    <t>https://ipubers.pupuk-indonesia.com/public/download/bukti-transaksi/V2?idretailer=RT0000027204&amp;year=2026&amp;month=8&amp;hashednota=6dd627d2ea90ecb0d968005647b7b9b9</t>
  </si>
  <si>
    <t>S09U31\N00341</t>
  </si>
  <si>
    <t>BADAR</t>
  </si>
  <si>
    <t>TEKAD</t>
  </si>
  <si>
    <t>https://ipubers.pupuk-indonesia.com/public/download/bukti-transaksi/V2?idretailer=RT0000027204&amp;year=2026&amp;month=8&amp;hashednota=faae2e6f4b8ea076f010f82b295fd5cc</t>
  </si>
  <si>
    <t>S09U31\N00348</t>
  </si>
  <si>
    <t>MUHAMMAD ABDUL MUNIF</t>
  </si>
  <si>
    <t>KARTIKA</t>
  </si>
  <si>
    <t>https://ipubers.pupuk-indonesia.com/public/download/bukti-transaksi/V2?idretailer=RT0000027204&amp;year=2026&amp;month=8&amp;hashednota=33db55e76dbfbe01f01a6cb09513930d</t>
  </si>
  <si>
    <t>S09U31\N0033I</t>
  </si>
  <si>
    <t>SUFYAN ROFI'I</t>
  </si>
  <si>
    <t>https://ipubers.pupuk-indonesia.com/public/download/bukti-transaksi/V2?idretailer=RT0000027204&amp;year=2026&amp;month=8&amp;hashednota=9379e229c14a7470f3a2ac00448711a0</t>
  </si>
  <si>
    <t>GAMBASAN</t>
  </si>
  <si>
    <t>S09U31\N0035W</t>
  </si>
  <si>
    <t>MUDLIKAH</t>
  </si>
  <si>
    <t>SINAR TANI</t>
  </si>
  <si>
    <t>https://ipubers.pupuk-indonesia.com/public/download/bukti-transaksi/V2?idretailer=RT0000027204&amp;year=2026&amp;month=8&amp;hashednota=52b0466a602286c16817d7baec4d397e</t>
  </si>
  <si>
    <t>S09U31\N0033L</t>
  </si>
  <si>
    <t>NAPSIYAH</t>
  </si>
  <si>
    <t>HANDAYANI</t>
  </si>
  <si>
    <t>https://ipubers.pupuk-indonesia.com/public/download/bukti-transaksi/V2?idretailer=RT0000027204&amp;year=2026&amp;month=8&amp;hashednota=65a33c5875cac22a7110cc8b5a9aea50</t>
  </si>
  <si>
    <t>S09U31\N00358</t>
  </si>
  <si>
    <t>SOLIKHATUN</t>
  </si>
  <si>
    <t>https://ipubers.pupuk-indonesia.com/public/download/bukti-transaksi/V2?idretailer=RT0000027204&amp;year=2026&amp;month=8&amp;hashednota=bced2feaffec8cec9590f9756c2567bb</t>
  </si>
  <si>
    <t>BUMIAYU</t>
  </si>
  <si>
    <t>S09U31\N0034E</t>
  </si>
  <si>
    <t>MASRUR</t>
  </si>
  <si>
    <t>BUMI SARI</t>
  </si>
  <si>
    <t>https://ipubers.pupuk-indonesia.com/public/download/bukti-transaksi/V2?idretailer=RT0000027204&amp;year=2026&amp;month=8&amp;hashednota=ff263827dd4faa430ea3ad8bd84e4aa9</t>
  </si>
  <si>
    <t>S09U31\N00351</t>
  </si>
  <si>
    <t>MUHAMMAD ROHMATULLAH</t>
  </si>
  <si>
    <t>https://ipubers.pupuk-indonesia.com/public/download/bukti-transaksi/V2?idretailer=RT0000027204&amp;year=2026&amp;month=8&amp;hashednota=335b6ab9fcea0d8b6d892a363f24ca4d</t>
  </si>
  <si>
    <t>S09U31\N0034R</t>
  </si>
  <si>
    <t>SOPYAN</t>
  </si>
  <si>
    <t>https://ipubers.pupuk-indonesia.com/public/download/bukti-transaksi/V2?idretailer=RT0000027204&amp;year=2026&amp;month=8&amp;hashednota=143eb11f56215813e3d674fe16dc7bb9</t>
  </si>
  <si>
    <t>S09U31\N00355</t>
  </si>
  <si>
    <t>SRI MURTI NINGSIH</t>
  </si>
  <si>
    <t>https://ipubers.pupuk-indonesia.com/public/download/bukti-transaksi/V2?idretailer=RT0000027204&amp;year=2026&amp;month=8&amp;hashednota=6553dea24457abd5c532f37f61a72e44</t>
  </si>
  <si>
    <t>BAGUSAN</t>
  </si>
  <si>
    <t>RT0000049112</t>
  </si>
  <si>
    <t>SUMBER MULYO</t>
  </si>
  <si>
    <t>S0HP11\0001D2</t>
  </si>
  <si>
    <t>ACHMAD FAUZI</t>
  </si>
  <si>
    <t>SEMANGAT</t>
  </si>
  <si>
    <t>https://ipubers.pupuk-indonesia.com/public/download/bukti-transaksi/V2?idretailer=RT0000049112&amp;year=2026&amp;month=8&amp;hashednota=3d12779eedb2d129073c80c91f4b2ec8</t>
  </si>
  <si>
    <t xml:space="preserve">     👍</t>
  </si>
  <si>
    <t>S0HP11\X001C8</t>
  </si>
  <si>
    <t>IRAWAN</t>
  </si>
  <si>
    <t>CERDAS</t>
  </si>
  <si>
    <t>https://ipubers.pupuk-indonesia.com/public/download/bukti-transaksi/V2?idretailer=RT0000049112&amp;year=2026&amp;month=8&amp;hashednota=4272615551847ffa7466e07ad2a13bd4</t>
  </si>
  <si>
    <t>S0HP11\X001CK</t>
  </si>
  <si>
    <t>UMAR SAID</t>
  </si>
  <si>
    <t>https://ipubers.pupuk-indonesia.com/public/download/bukti-transaksi/V2?idretailer=RT0000049112&amp;year=2026&amp;month=8&amp;hashednota=9df11a328c213bbd89d2b6db363a9d52</t>
  </si>
  <si>
    <t>PLUMBON</t>
  </si>
  <si>
    <t>S0HP11\X001C5</t>
  </si>
  <si>
    <t>MAHMUD</t>
  </si>
  <si>
    <t>RAHARJA</t>
  </si>
  <si>
    <t>https://ipubers.pupuk-indonesia.com/public/download/bukti-transaksi/V2?idretailer=RT0000049112&amp;year=2026&amp;month=8&amp;hashednota=64c315e465020cdfd4ff9fd5f8113a06</t>
  </si>
  <si>
    <t>S0HP11\Y001CT</t>
  </si>
  <si>
    <t>PRAYET</t>
  </si>
  <si>
    <t>RAHAYU</t>
  </si>
  <si>
    <t>https://ipubers.pupuk-indonesia.com/public/download/bukti-transaksi/V2?idretailer=RT0000049112&amp;year=2026&amp;month=8&amp;hashednota=5bf08625f085b1138d86752b6dae0e86</t>
  </si>
  <si>
    <t>S0HP11\X001C6</t>
  </si>
  <si>
    <t>SRI ENDAH WAHYUNINGSIH</t>
  </si>
  <si>
    <t>https://ipubers.pupuk-indonesia.com/public/download/bukti-transaksi/V2?idretailer=RT0000049112&amp;year=2026&amp;month=8&amp;hashednota=600f9a5e792fe6cd817c192003f8eb76</t>
  </si>
  <si>
    <t>TANUREJO</t>
  </si>
  <si>
    <t>RT0000026801</t>
  </si>
  <si>
    <t>WULANDARI</t>
  </si>
  <si>
    <t>S09OA1\E001BS</t>
  </si>
  <si>
    <t>TARUMARTANI 1</t>
  </si>
  <si>
    <t>https://ipubers.pupuk-indonesia.com/public/download/bukti-transaksi/V2?idretailer=RT0000026801&amp;year=2026&amp;month=8&amp;hashednota=82881acc4ea6ba89f477a4eba359d553</t>
  </si>
  <si>
    <t>KLEDUNG</t>
  </si>
  <si>
    <t>PAPONAN</t>
  </si>
  <si>
    <t>RT0000026808</t>
  </si>
  <si>
    <t>S09OD1\7003R4</t>
  </si>
  <si>
    <t>ADI RAHYONO</t>
  </si>
  <si>
    <t>BAROKAH IV</t>
  </si>
  <si>
    <t>https://ipubers.pupuk-indonesia.com/public/download/bukti-transaksi/V2?idretailer=RT0000026808&amp;year=2026&amp;month=8&amp;hashednota=00eac9ed8f073177233349dbc92dd6a0</t>
  </si>
  <si>
    <t>S09OD1\7003R5</t>
  </si>
  <si>
    <t>AHMAD YUSUF</t>
  </si>
  <si>
    <t>https://ipubers.pupuk-indonesia.com/public/download/bukti-transaksi/V2?idretailer=RT0000026808&amp;year=2026&amp;month=8&amp;hashednota=baa2a7cfb221c92c04664fce8a8770f2</t>
  </si>
  <si>
    <t>S09OD1\8003RA</t>
  </si>
  <si>
    <t>EKO LESTYANTO</t>
  </si>
  <si>
    <t>BAROKAH I</t>
  </si>
  <si>
    <t>https://ipubers.pupuk-indonesia.com/public/download/bukti-transaksi/V2?idretailer=RT0000026808&amp;year=2026&amp;month=8&amp;hashednota=27e5b61f2e0edd1886ff8d44e53132fa</t>
  </si>
  <si>
    <t>S09OD1\8003RB</t>
  </si>
  <si>
    <t>https://ipubers.pupuk-indonesia.com/public/download/bukti-transaksi/V2?idretailer=RT0000026808&amp;year=2026&amp;month=8&amp;hashednota=ab84d81a1344f1f3597f160e8a292cc6</t>
  </si>
  <si>
    <t>S09OD1\7003R6</t>
  </si>
  <si>
    <t>https://ipubers.pupuk-indonesia.com/public/download/bukti-transaksi/V2?idretailer=RT0000026808&amp;year=2026&amp;month=8&amp;hashednota=46d7395daf0e3e3954e601f8afd94839</t>
  </si>
  <si>
    <t>S09OD1\7003R7</t>
  </si>
  <si>
    <t>https://ipubers.pupuk-indonesia.com/public/download/bukti-transaksi/V2?idretailer=RT0000026808&amp;year=2026&amp;month=8&amp;hashednota=b191483e7f8f303fcbd799d06bb455df</t>
  </si>
  <si>
    <t>KWADUNGAN GUNUNG</t>
  </si>
  <si>
    <t>S09OD1\7003QZ</t>
  </si>
  <si>
    <t>https://ipubers.pupuk-indonesia.com/public/download/bukti-transaksi/V2?idretailer=RT0000026808&amp;year=2026&amp;month=8&amp;hashednota=149d65cc436adde924af0f5ddeda652a</t>
  </si>
  <si>
    <t>TUKSARI</t>
  </si>
  <si>
    <t>RT0000021167</t>
  </si>
  <si>
    <t>WR. MUYADI</t>
  </si>
  <si>
    <t>S07G91\10051L</t>
  </si>
  <si>
    <t>SLAMET RIYADI</t>
  </si>
  <si>
    <t>https://ipubers.pupuk-indonesia.com/public/download/bukti-transaksi/V2?idretailer=RT0000021167&amp;year=2026&amp;month=8&amp;hashednota=3cc4a2d5bc1274e29de30551113bf34e</t>
  </si>
  <si>
    <t>BEJEN</t>
  </si>
  <si>
    <t>JLEGONG</t>
  </si>
  <si>
    <t>RT0000021139</t>
  </si>
  <si>
    <t>S07FU1\K003EJ</t>
  </si>
  <si>
    <t>ROCHMAT</t>
  </si>
  <si>
    <t>KARYA MARTANI</t>
  </si>
  <si>
    <t>https://ipubers.pupuk-indonesia.com/public/download/bukti-transaksi/V2?idretailer=RT0000021139&amp;year=2026&amp;month=8&amp;hashednota=528d81a704042ae13ea0a30d74127790</t>
  </si>
  <si>
    <t>S07FU1\K003EK</t>
  </si>
  <si>
    <t>https://ipubers.pupuk-indonesia.com/public/download/bukti-transaksi/V2?idretailer=RT0000021139&amp;year=2026&amp;month=8&amp;hashednota=98efd83ce2611f53fc3175b7f7936e7c</t>
  </si>
  <si>
    <t>S07FU1\K003EL</t>
  </si>
  <si>
    <t>https://ipubers.pupuk-indonesia.com/public/download/bukti-transaksi/V2?idretailer=RT0000021139&amp;year=2026&amp;month=8&amp;hashednota=a9e0e199e9769036c8fb16dc4f4a5192</t>
  </si>
  <si>
    <t>S07FU1\L003HP</t>
  </si>
  <si>
    <t>SAMIRAH</t>
  </si>
  <si>
    <t>https://ipubers.pupuk-indonesia.com/public/download/bukti-transaksi/V2?idretailer=RT0000021139&amp;year=2026&amp;month=8&amp;hashednota=022ab81921ddcf2ea17e51430adf8742</t>
  </si>
  <si>
    <t>S07FU1\L003HQ</t>
  </si>
  <si>
    <t>https://ipubers.pupuk-indonesia.com/public/download/bukti-transaksi/V2?idretailer=RT0000021139&amp;year=2026&amp;month=8&amp;hashednota=c78c8138a86ab338313577f0326c8d5a</t>
  </si>
  <si>
    <t>S07FU1\L003HR</t>
  </si>
  <si>
    <t>https://ipubers.pupuk-indonesia.com/public/download/bukti-transaksi/V2?idretailer=RT0000021139&amp;year=2026&amp;month=8&amp;hashednota=c2a9d42e5e49f991e92029d90985ec18</t>
  </si>
  <si>
    <t>LOWUNGU</t>
  </si>
  <si>
    <t>RT0000041741</t>
  </si>
  <si>
    <t>PANEN RAYA</t>
  </si>
  <si>
    <t>S0FNN1\R002EP</t>
  </si>
  <si>
    <t>SARI SIDO DADI</t>
  </si>
  <si>
    <t>https://ipubers.pupuk-indonesia.com/public/download/bukti-transaksi/V2?idretailer=RT0000041741&amp;year=2026&amp;month=8&amp;hashednota=828dc074c3863f7153bb1e582a0ebafc</t>
  </si>
  <si>
    <t>S0FNN1\R002EQ</t>
  </si>
  <si>
    <t>https://ipubers.pupuk-indonesia.com/public/download/bukti-transaksi/V2?idretailer=RT0000041741&amp;year=2026&amp;month=8&amp;hashednota=8674b0c7ae3445220b3cacc22a697d08</t>
  </si>
  <si>
    <t>S0FNN1\R002ER</t>
  </si>
  <si>
    <t>https://ipubers.pupuk-indonesia.com/public/download/bukti-transaksi/V2?idretailer=RT0000041741&amp;year=2026&amp;month=8&amp;hashednota=b2620dab8b7462fac74d2ed23b60dac8</t>
  </si>
  <si>
    <t>LARANGAN LUWOK</t>
  </si>
  <si>
    <t>S0FNN1\R002C6</t>
  </si>
  <si>
    <t>ISTIANAH</t>
  </si>
  <si>
    <t>https://ipubers.pupuk-indonesia.com/public/download/bukti-transaksi/V2?idretailer=RT0000041741&amp;year=2026&amp;month=8&amp;hashednota=6b7e9a94a72d58886bab0db5c5b3a69f</t>
  </si>
  <si>
    <t>S0FNN1\R002ET</t>
  </si>
  <si>
    <t>JIYEM</t>
  </si>
  <si>
    <t>MARGO MARTANI</t>
  </si>
  <si>
    <t>https://ipubers.pupuk-indonesia.com/public/download/bukti-transaksi/V2?idretailer=RT0000041741&amp;year=2026&amp;month=8&amp;hashednota=454a0fc56eda0fc2ef9faf3b4adfcf81</t>
  </si>
  <si>
    <t>S0FNN1\R002C5</t>
  </si>
  <si>
    <t>SLAMET MUJIMAN</t>
  </si>
  <si>
    <t>https://ipubers.pupuk-indonesia.com/public/download/bukti-transaksi/V2?idretailer=RT0000041741&amp;year=2026&amp;month=8&amp;hashednota=c80a82f1ad3d3ad7bbf34ee90e70b337</t>
  </si>
  <si>
    <t>CONGKRANG</t>
  </si>
  <si>
    <t>S0FNN1\R002EM</t>
  </si>
  <si>
    <t>RIWAYANTO</t>
  </si>
  <si>
    <t>TRI MANUNGGAL</t>
  </si>
  <si>
    <t>https://ipubers.pupuk-indonesia.com/public/download/bukti-transaksi/V2?idretailer=RT0000041741&amp;year=2026&amp;month=8&amp;hashednota=694ffaed430a62c463ec730e8bb76731</t>
  </si>
  <si>
    <t>KEBONDALEM</t>
  </si>
  <si>
    <t>S0FNN1\R002D1</t>
  </si>
  <si>
    <t>KASIANTO</t>
  </si>
  <si>
    <t>TANI LANGGENG</t>
  </si>
  <si>
    <t>https://ipubers.pupuk-indonesia.com/public/download/bukti-transaksi/V2?idretailer=RT0000041741&amp;year=2026&amp;month=8&amp;hashednota=3c691a683ba4e6db4e33bb2e4cb100f1</t>
  </si>
  <si>
    <t>S0FNN1\R002D2</t>
  </si>
  <si>
    <t>https://ipubers.pupuk-indonesia.com/public/download/bukti-transaksi/V2?idretailer=RT0000041741&amp;year=2026&amp;month=8&amp;hashednota=bb30475fa447352bda3fe751aa718929</t>
  </si>
  <si>
    <t>S0FNN1\R002ES</t>
  </si>
  <si>
    <t>TUKIR</t>
  </si>
  <si>
    <t>https://ipubers.pupuk-indonesia.com/public/download/bukti-transaksi/V2?idretailer=RT0000041741&amp;year=2026&amp;month=8&amp;hashednota=66c4c53def57be4f86b1bc1f8e39db1d</t>
  </si>
  <si>
    <t>KEMUNING</t>
  </si>
  <si>
    <t>S07FU1\L003H7</t>
  </si>
  <si>
    <t>SASTRO</t>
  </si>
  <si>
    <t>PERTANI MAJU</t>
  </si>
  <si>
    <t>https://ipubers.pupuk-indonesia.com/public/download/bukti-transaksi/V2?idretailer=RT0000021139&amp;year=2026&amp;month=8&amp;hashednota=7e7b5fd60088865b5e245db3c8ffa190</t>
  </si>
  <si>
    <t>S07FU1\L003H8</t>
  </si>
  <si>
    <t>https://ipubers.pupuk-indonesia.com/public/download/bukti-transaksi/V2?idretailer=RT0000021139&amp;year=2026&amp;month=8&amp;hashednota=55fb03ce8677763b5210d43346756009</t>
  </si>
  <si>
    <t>SELOSABRANG</t>
  </si>
  <si>
    <t>S07FU1\K003EG</t>
  </si>
  <si>
    <t>HUSEN MURDANI</t>
  </si>
  <si>
    <t>https://ipubers.pupuk-indonesia.com/public/download/bukti-transaksi/V2?idretailer=RT0000021139&amp;year=2026&amp;month=8&amp;hashednota=47cb0ef77b07385eb0267c88f81ce60f</t>
  </si>
  <si>
    <t>S07FU1\L003FR</t>
  </si>
  <si>
    <t>MUARIF SETYANING BUDI</t>
  </si>
  <si>
    <t>https://ipubers.pupuk-indonesia.com/public/download/bukti-transaksi/V2?idretailer=RT0000021139&amp;year=2026&amp;month=8&amp;hashednota=9943b7f62648fda7e0f24e00489d30e1</t>
  </si>
  <si>
    <t>S07FU1\L003FS</t>
  </si>
  <si>
    <t>https://ipubers.pupuk-indonesia.com/public/download/bukti-transaksi/V2?idretailer=RT0000021139&amp;year=2026&amp;month=8&amp;hashednota=b4c863bb76e77ae879ce3c9c7624568c</t>
  </si>
  <si>
    <t>S07FU1\L003EQ</t>
  </si>
  <si>
    <t>PARWI</t>
  </si>
  <si>
    <t>https://ipubers.pupuk-indonesia.com/public/download/bukti-transaksi/V2?idretailer=RT0000021139&amp;year=2026&amp;month=8&amp;hashednota=bd830bb99d27059a51388858bd35c96f</t>
  </si>
  <si>
    <t>S07FU1\K003EE</t>
  </si>
  <si>
    <t>ADIL MAKMUR</t>
  </si>
  <si>
    <t>https://ipubers.pupuk-indonesia.com/public/download/bukti-transaksi/V2?idretailer=RT0000021139&amp;year=2026&amp;month=8&amp;hashednota=f8a4b94c47adff75536a84d4b682aef6</t>
  </si>
  <si>
    <t>S07FU1\K003EF</t>
  </si>
  <si>
    <t>https://ipubers.pupuk-indonesia.com/public/download/bukti-transaksi/V2?idretailer=RT0000021139&amp;year=2026&amp;month=8&amp;hashednota=56e8ff12ad9847a2f394585fcbcb5fbc</t>
  </si>
  <si>
    <t>S07FU1\L003FF</t>
  </si>
  <si>
    <t>SARMI</t>
  </si>
  <si>
    <t>https://ipubers.pupuk-indonesia.com/public/download/bukti-transaksi/V2?idretailer=RT0000021139&amp;year=2026&amp;month=8&amp;hashednota=e2393d4ae72a7d983c21cff8f4421a57</t>
  </si>
  <si>
    <t>S07FU1\K003E8</t>
  </si>
  <si>
    <t>SUKESI</t>
  </si>
  <si>
    <t>https://ipubers.pupuk-indonesia.com/public/download/bukti-transaksi/V2?idretailer=RT0000021139&amp;year=2026&amp;month=8&amp;hashednota=14cee0601a936ae63bf5f729e5d2f9fb</t>
  </si>
  <si>
    <t>S07FU1\K003E9</t>
  </si>
  <si>
    <t>https://ipubers.pupuk-indonesia.com/public/download/bukti-transaksi/V2?idretailer=RT0000021139&amp;year=2026&amp;month=8&amp;hashednota=4fd084de71da251a31525daa62b54314</t>
  </si>
  <si>
    <t>RT0000041194</t>
  </si>
  <si>
    <t>TOKO HENI</t>
  </si>
  <si>
    <t>S0FHP1\Q004ZK</t>
  </si>
  <si>
    <t>BAWON KHOFIFAH</t>
  </si>
  <si>
    <t>https://ipubers.pupuk-indonesia.com/public/download/bukti-transaksi/V2?idretailer=RT0000041194&amp;year=2026&amp;month=8&amp;hashednota=c51d97d8faf17b60fa9eea6110317d72</t>
  </si>
  <si>
    <t>S0FHP1\U0051T</t>
  </si>
  <si>
    <t>DARSIMIN</t>
  </si>
  <si>
    <t>SEJAHTERA</t>
  </si>
  <si>
    <t>https://ipubers.pupuk-indonesia.com/public/download/bukti-transaksi/V2?idretailer=RT0000041194&amp;year=2026&amp;month=8&amp;hashednota=9b82b34906c0754ab026c213e7d21198</t>
  </si>
  <si>
    <t>S0FHP1\U0051M</t>
  </si>
  <si>
    <t>HARI WIJAYANTO</t>
  </si>
  <si>
    <t>https://ipubers.pupuk-indonesia.com/public/download/bukti-transaksi/V2?idretailer=RT0000041194&amp;year=2026&amp;month=8&amp;hashednota=300af1e9f7018bffaef27243aac7872a</t>
  </si>
  <si>
    <t>S0FHP1\U0051N</t>
  </si>
  <si>
    <t>https://ipubers.pupuk-indonesia.com/public/download/bukti-transaksi/V2?idretailer=RT0000041194&amp;year=2026&amp;month=8&amp;hashednota=1d19fd7612404729574562326f5a2c43</t>
  </si>
  <si>
    <t>S0FHP1\Q004ZL</t>
  </si>
  <si>
    <t>JAMARI</t>
  </si>
  <si>
    <t>LANCAR</t>
  </si>
  <si>
    <t>https://ipubers.pupuk-indonesia.com/public/download/bukti-transaksi/V2?idretailer=RT0000041194&amp;year=2026&amp;month=8&amp;hashednota=d137835741088058e999ff82d7924c65</t>
  </si>
  <si>
    <t>S0FHP1\Q004ZM</t>
  </si>
  <si>
    <t>https://ipubers.pupuk-indonesia.com/public/download/bukti-transaksi/V2?idretailer=RT0000041194&amp;year=2026&amp;month=8&amp;hashednota=8acfb414d76f6ae7cd0101f2a3c49a72</t>
  </si>
  <si>
    <t>S0FHP1\U00520</t>
  </si>
  <si>
    <t>MUJIYANTO</t>
  </si>
  <si>
    <t>https://ipubers.pupuk-indonesia.com/public/download/bukti-transaksi/V2?idretailer=RT0000041194&amp;year=2026&amp;month=8&amp;hashednota=d02e8c58968f7f1ed90a7b8dfab8e5e6</t>
  </si>
  <si>
    <t>S0FHP1\U0051O</t>
  </si>
  <si>
    <t>MURTOPO</t>
  </si>
  <si>
    <t>https://ipubers.pupuk-indonesia.com/public/download/bukti-transaksi/V2?idretailer=RT0000041194&amp;year=2026&amp;month=8&amp;hashednota=c4e966f021faca507ae1bb6eeb851de7</t>
  </si>
  <si>
    <t>S0FHP1\U0051P</t>
  </si>
  <si>
    <t>PRIYANTO</t>
  </si>
  <si>
    <t>https://ipubers.pupuk-indonesia.com/public/download/bukti-transaksi/V2?idretailer=RT0000041194&amp;year=2026&amp;month=8&amp;hashednota=bf99e30d261b2b258ed996c18b3b26b1</t>
  </si>
  <si>
    <t>S0FHP1\U0051Q</t>
  </si>
  <si>
    <t>https://ipubers.pupuk-indonesia.com/public/download/bukti-transaksi/V2?idretailer=RT0000041194&amp;year=2026&amp;month=8&amp;hashednota=1a4edd7c86227f3fd6c87caea954feba</t>
  </si>
  <si>
    <t>S0FHP1\U0051S</t>
  </si>
  <si>
    <t>PURWATI</t>
  </si>
  <si>
    <t>https://ipubers.pupuk-indonesia.com/public/download/bukti-transaksi/V2?idretailer=RT0000041194&amp;year=2026&amp;month=8&amp;hashednota=e3ba6c74298aa3ee35bb8bba7f830726</t>
  </si>
  <si>
    <t>S0FHP1\U0051R</t>
  </si>
  <si>
    <t>SUGIYATI</t>
  </si>
  <si>
    <t>https://ipubers.pupuk-indonesia.com/public/download/bukti-transaksi/V2?idretailer=RT0000041194&amp;year=2026&amp;month=8&amp;hashednota=7cee9d501b74a4dfae51a0859c105338</t>
  </si>
  <si>
    <t>S0FHP1\Q004ZJ</t>
  </si>
  <si>
    <t>TONI ARDIYANTO</t>
  </si>
  <si>
    <t>https://ipubers.pupuk-indonesia.com/public/download/bukti-transaksi/V2?idretailer=RT0000041194&amp;year=2026&amp;month=8&amp;hashednota=150b948eb2a27484e7e9d7da1940f0da</t>
  </si>
  <si>
    <t>S0FHP1\U0051Z</t>
  </si>
  <si>
    <t>WARSIYEM</t>
  </si>
  <si>
    <t>https://ipubers.pupuk-indonesia.com/public/download/bukti-transaksi/V2?idretailer=RT0000041194&amp;year=2026&amp;month=8&amp;hashednota=bd1eb22726b2a2bf35fac66c7d4abc40</t>
  </si>
  <si>
    <t>S0FHP1\Q004ZI</t>
  </si>
  <si>
    <t>YAHADI</t>
  </si>
  <si>
    <t>MANUNGGAL</t>
  </si>
  <si>
    <t>https://ipubers.pupuk-indonesia.com/public/download/bukti-transaksi/V2?idretailer=RT0000041194&amp;year=2026&amp;month=8&amp;hashednota=09a9e0c86156b8f5b79f85268c4e38ee</t>
  </si>
  <si>
    <t>PETUNG</t>
  </si>
  <si>
    <t>S0FHP1\Q004ZH</t>
  </si>
  <si>
    <t>KUSWANTO</t>
  </si>
  <si>
    <t>WANA LESTARI</t>
  </si>
  <si>
    <t>https://ipubers.pupuk-indonesia.com/public/download/bukti-transaksi/V2?idretailer=RT0000041194&amp;year=2026&amp;month=8&amp;hashednota=7384d093c12f3eb15f3c29d4de14432f</t>
  </si>
  <si>
    <t>S0FHP1\P004Z8</t>
  </si>
  <si>
    <t>SETIYO BUDI UTOMO</t>
  </si>
  <si>
    <t>PANGUDI LUHUR</t>
  </si>
  <si>
    <t>https://ipubers.pupuk-indonesia.com/public/download/bukti-transaksi/V2?idretailer=RT0000041194&amp;year=2026&amp;month=8&amp;hashednota=a9f7d27a4ad135fe091759c384f926f2</t>
  </si>
  <si>
    <t>S0FHP1\U0051D</t>
  </si>
  <si>
    <t>SUMI DARWANTI</t>
  </si>
  <si>
    <t>https://ipubers.pupuk-indonesia.com/public/download/bukti-transaksi/V2?idretailer=RT0000041194&amp;year=2026&amp;month=8&amp;hashednota=6e0ad39c83632ba7df64f7d915714044</t>
  </si>
  <si>
    <t>S0FHP1\U0051X</t>
  </si>
  <si>
    <t>SURATONO</t>
  </si>
  <si>
    <t>MAKARYO TANI</t>
  </si>
  <si>
    <t>https://ipubers.pupuk-indonesia.com/public/download/bukti-transaksi/V2?idretailer=RT0000041194&amp;year=2026&amp;month=8&amp;hashednota=8458fee273568979e0efa3fe6bdce9b8</t>
  </si>
  <si>
    <t>S0FHP1\P004ZF</t>
  </si>
  <si>
    <t>https://ipubers.pupuk-indonesia.com/public/download/bukti-transaksi/V2?idretailer=RT0000041194&amp;year=2026&amp;month=8&amp;hashednota=297ad6d1fd14a6908bda3e813cbf18c3</t>
  </si>
  <si>
    <t>DUREN</t>
  </si>
  <si>
    <t>S0FHP1\S0050C</t>
  </si>
  <si>
    <t>BERO PONARI</t>
  </si>
  <si>
    <t>https://ipubers.pupuk-indonesia.com/public/download/bukti-transaksi/V2?idretailer=RT0000041194&amp;year=2026&amp;month=8&amp;hashednota=5766509c366d622154612c6075889eee</t>
  </si>
  <si>
    <t>S0FHP1\S004ZT</t>
  </si>
  <si>
    <t>GUNADI</t>
  </si>
  <si>
    <t>SUKA MAJU</t>
  </si>
  <si>
    <t>https://ipubers.pupuk-indonesia.com/public/download/bukti-transaksi/V2?idretailer=RT0000041194&amp;year=2026&amp;month=8&amp;hashednota=8a547e0c652bbd5e8c07b1221a579698</t>
  </si>
  <si>
    <t>S0FHP1\S004ZU</t>
  </si>
  <si>
    <t>https://ipubers.pupuk-indonesia.com/public/download/bukti-transaksi/V2?idretailer=RT0000041194&amp;year=2026&amp;month=8&amp;hashednota=e966b51631098149c9b58049b8e2a898</t>
  </si>
  <si>
    <t>S0FHP1\S0050N</t>
  </si>
  <si>
    <t>https://ipubers.pupuk-indonesia.com/public/download/bukti-transaksi/V2?idretailer=RT0000041194&amp;year=2026&amp;month=8&amp;hashednota=75a6869741ff351c01465cebb69294b5</t>
  </si>
  <si>
    <t>S0FHP1\S0050O</t>
  </si>
  <si>
    <t>https://ipubers.pupuk-indonesia.com/public/download/bukti-transaksi/V2?idretailer=RT0000041194&amp;year=2026&amp;month=8&amp;hashednota=c940c65005d12bd13570260e6a5b9ebe</t>
  </si>
  <si>
    <t>S0FHP1\S00509</t>
  </si>
  <si>
    <t>IMRON ROSYADHI</t>
  </si>
  <si>
    <t>MAJU SEJAHTERA</t>
  </si>
  <si>
    <t>https://ipubers.pupuk-indonesia.com/public/download/bukti-transaksi/V2?idretailer=RT0000041194&amp;year=2026&amp;month=8&amp;hashednota=9b184685645f7ad392e2c02cbc57f703</t>
  </si>
  <si>
    <t>S0FHP1\S0050A</t>
  </si>
  <si>
    <t>https://ipubers.pupuk-indonesia.com/public/download/bukti-transaksi/V2?idretailer=RT0000041194&amp;year=2026&amp;month=8&amp;hashednota=94a869bc03f8dbe36039b2cf30acf4fd</t>
  </si>
  <si>
    <t>S0FHP1\S0050B</t>
  </si>
  <si>
    <t>https://ipubers.pupuk-indonesia.com/public/download/bukti-transaksi/V2?idretailer=RT0000041194&amp;year=2026&amp;month=8&amp;hashednota=6da750145e878d3fe199d358635902de</t>
  </si>
  <si>
    <t>S0FHP1\P004ZC</t>
  </si>
  <si>
    <t>JUARIYAH</t>
  </si>
  <si>
    <t>WANA SEJAHTERA DUREN</t>
  </si>
  <si>
    <t>https://ipubers.pupuk-indonesia.com/public/download/bukti-transaksi/V2?idretailer=RT0000041194&amp;year=2026&amp;month=8&amp;hashednota=2f32cfb5aa72da39800af98f2c2f9b14</t>
  </si>
  <si>
    <t>S0FHP1\T00515</t>
  </si>
  <si>
    <t>JUMINAH</t>
  </si>
  <si>
    <t>https://ipubers.pupuk-indonesia.com/public/download/bukti-transaksi/V2?idretailer=RT0000041194&amp;year=2026&amp;month=8&amp;hashednota=0f83d33c9a0a6b1b52cae962e76f6995</t>
  </si>
  <si>
    <t>S0FHP1\U00521</t>
  </si>
  <si>
    <t>TUNAS HARAPAN MAKMUR</t>
  </si>
  <si>
    <t>https://ipubers.pupuk-indonesia.com/public/download/bukti-transaksi/V2?idretailer=RT0000041194&amp;year=2026&amp;month=8&amp;hashednota=31da26c77e701ca716743b1b51c32d2c</t>
  </si>
  <si>
    <t>S0FHP1\P004YY</t>
  </si>
  <si>
    <t>KUSTIAH</t>
  </si>
  <si>
    <t>https://ipubers.pupuk-indonesia.com/public/download/bukti-transaksi/V2?idretailer=RT0000041194&amp;year=2026&amp;month=8&amp;hashednota=5996dad2ee1e1d5583486b751ab1aba5</t>
  </si>
  <si>
    <t>S0FHP1\P004YZ</t>
  </si>
  <si>
    <t>https://ipubers.pupuk-indonesia.com/public/download/bukti-transaksi/V2?idretailer=RT0000041194&amp;year=2026&amp;month=8&amp;hashednota=b6da095266687ced7b7b6f5fff5e5c6b</t>
  </si>
  <si>
    <t>S0FHP1\U00518</t>
  </si>
  <si>
    <t>NASRI</t>
  </si>
  <si>
    <t>https://ipubers.pupuk-indonesia.com/public/download/bukti-transaksi/V2?idretailer=RT0000041194&amp;year=2026&amp;month=8&amp;hashednota=9b8b61134150a70ac5a4bc7394b93ca6</t>
  </si>
  <si>
    <t>S0FHP1\U0051F</t>
  </si>
  <si>
    <t>NGARMIATI</t>
  </si>
  <si>
    <t>https://ipubers.pupuk-indonesia.com/public/download/bukti-transaksi/V2?idretailer=RT0000041194&amp;year=2026&amp;month=8&amp;hashednota=95e152c3b463b1cf1eb2748c96b4ef21</t>
  </si>
  <si>
    <t>S0FHP1\U0051G</t>
  </si>
  <si>
    <t>https://ipubers.pupuk-indonesia.com/public/download/bukti-transaksi/V2?idretailer=RT0000041194&amp;year=2026&amp;month=8&amp;hashednota=2900cc86e3e1124ab1b02752523f44fa</t>
  </si>
  <si>
    <t>S0FHP1\Q004ZG</t>
  </si>
  <si>
    <t>NUR KHAMDANI</t>
  </si>
  <si>
    <t>https://ipubers.pupuk-indonesia.com/public/download/bukti-transaksi/V2?idretailer=RT0000041194&amp;year=2026&amp;month=8&amp;hashednota=baf3439c66ad7cfcb669bc0a572f39fc</t>
  </si>
  <si>
    <t>S0FHP1\U0051L</t>
  </si>
  <si>
    <t>https://ipubers.pupuk-indonesia.com/public/download/bukti-transaksi/V2?idretailer=RT0000041194&amp;year=2026&amp;month=8&amp;hashednota=5bebe66f7ee8a89b22b61ceae549ac1d</t>
  </si>
  <si>
    <t>S0FHP1\P004YX</t>
  </si>
  <si>
    <t>NUR WAHID</t>
  </si>
  <si>
    <t>https://ipubers.pupuk-indonesia.com/public/download/bukti-transaksi/V2?idretailer=RT0000041194&amp;year=2026&amp;month=8&amp;hashednota=8302b89819a283bb4e72bf0f9ad44cec</t>
  </si>
  <si>
    <t>S0FHP1\U0051C</t>
  </si>
  <si>
    <t>PAIDI</t>
  </si>
  <si>
    <t>https://ipubers.pupuk-indonesia.com/public/download/bukti-transaksi/V2?idretailer=RT0000041194&amp;year=2026&amp;month=8&amp;hashednota=36f804d720781f81be5ddb79f7edadca</t>
  </si>
  <si>
    <t>S0FHP1\S004ZV</t>
  </si>
  <si>
    <t>PARYADI</t>
  </si>
  <si>
    <t>MAJU MANDIRI</t>
  </si>
  <si>
    <t>https://ipubers.pupuk-indonesia.com/public/download/bukti-transaksi/V2?idretailer=RT0000041194&amp;year=2026&amp;month=8&amp;hashednota=65b4d13d87d9ba0fa1b5aee15cc474f8</t>
  </si>
  <si>
    <t>S0FHP1\S0050P</t>
  </si>
  <si>
    <t>https://ipubers.pupuk-indonesia.com/public/download/bukti-transaksi/V2?idretailer=RT0000041194&amp;year=2026&amp;month=8&amp;hashednota=5f4b98b1acb2573de790a37c39c298f6</t>
  </si>
  <si>
    <t>S0FHP1\S0050Q</t>
  </si>
  <si>
    <t>https://ipubers.pupuk-indonesia.com/public/download/bukti-transaksi/V2?idretailer=RT0000041194&amp;year=2026&amp;month=8&amp;hashednota=bce50e863a174c5d496523708ac88e4e</t>
  </si>
  <si>
    <t>S0FHP1\S0050I</t>
  </si>
  <si>
    <t>REBI</t>
  </si>
  <si>
    <t>https://ipubers.pupuk-indonesia.com/public/download/bukti-transaksi/V2?idretailer=RT0000041194&amp;year=2026&amp;month=8&amp;hashednota=3e98bda7ca5cef2af9f7b368534e34f6</t>
  </si>
  <si>
    <t>S0FHP1\P004ZD</t>
  </si>
  <si>
    <t>RULIYAH</t>
  </si>
  <si>
    <t>https://ipubers.pupuk-indonesia.com/public/download/bukti-transaksi/V2?idretailer=RT0000041194&amp;year=2026&amp;month=8&amp;hashednota=46e62a055185ab814098d9abc909cddf</t>
  </si>
  <si>
    <t>S0FHP1\S0050G</t>
  </si>
  <si>
    <t>https://ipubers.pupuk-indonesia.com/public/download/bukti-transaksi/V2?idretailer=RT0000041194&amp;year=2026&amp;month=8&amp;hashednota=65ddeacd608e7e366b916ed9e2b6a6c0</t>
  </si>
  <si>
    <t>S0FHP1\O004YI</t>
  </si>
  <si>
    <t>RUWADI</t>
  </si>
  <si>
    <t>https://ipubers.pupuk-indonesia.com/public/download/bukti-transaksi/V2?idretailer=RT0000041194&amp;year=2026&amp;month=8&amp;hashednota=8d0babbef491f496593ea54962a6da26</t>
  </si>
  <si>
    <t>S0FHP1\O004YJ</t>
  </si>
  <si>
    <t>https://ipubers.pupuk-indonesia.com/public/download/bukti-transaksi/V2?idretailer=RT0000041194&amp;year=2026&amp;month=8&amp;hashednota=3f2e3cfec5822402f40e30e669f36293</t>
  </si>
  <si>
    <t>S0FHP1\S004ZQ</t>
  </si>
  <si>
    <t>SARPI</t>
  </si>
  <si>
    <t>https://ipubers.pupuk-indonesia.com/public/download/bukti-transaksi/V2?idretailer=RT0000041194&amp;year=2026&amp;month=8&amp;hashednota=86574a2af06f0379b36b74d11bb14002</t>
  </si>
  <si>
    <t>S0FHP1\S0050J</t>
  </si>
  <si>
    <t>https://ipubers.pupuk-indonesia.com/public/download/bukti-transaksi/V2?idretailer=RT0000041194&amp;year=2026&amp;month=8&amp;hashednota=33f3cec6110d5b7ec3d2f4b30bad5308</t>
  </si>
  <si>
    <t>S0FHP1\S0050K</t>
  </si>
  <si>
    <t>https://ipubers.pupuk-indonesia.com/public/download/bukti-transaksi/V2?idretailer=RT0000041194&amp;year=2026&amp;month=8&amp;hashednota=979352dc2de2d3d5d40032189ddc48bc</t>
  </si>
  <si>
    <t>S0FHP1\S0050L</t>
  </si>
  <si>
    <t>SARTINI</t>
  </si>
  <si>
    <t>https://ipubers.pupuk-indonesia.com/public/download/bukti-transaksi/V2?idretailer=RT0000041194&amp;year=2026&amp;month=8&amp;hashednota=f564f27d31518fe8b64c8a716156face</t>
  </si>
  <si>
    <t>S0FHP1\S0050M</t>
  </si>
  <si>
    <t>https://ipubers.pupuk-indonesia.com/public/download/bukti-transaksi/V2?idretailer=RT0000041194&amp;year=2026&amp;month=8&amp;hashednota=78a8021c79dda11e771d50c2f8bd72ad</t>
  </si>
  <si>
    <t>S0FHP1\S004ZN</t>
  </si>
  <si>
    <t>SIMAN</t>
  </si>
  <si>
    <t>https://ipubers.pupuk-indonesia.com/public/download/bukti-transaksi/V2?idretailer=RT0000041194&amp;year=2026&amp;month=8&amp;hashednota=77bd602d30b8a1593ff2476cb5c39f69</t>
  </si>
  <si>
    <t>S0FHP1\S0050V</t>
  </si>
  <si>
    <t>SUBAGYO</t>
  </si>
  <si>
    <t>https://ipubers.pupuk-indonesia.com/public/download/bukti-transaksi/V2?idretailer=RT0000041194&amp;year=2026&amp;month=8&amp;hashednota=4ac8fad3602924edcf5d7efcb5d980ff</t>
  </si>
  <si>
    <t>S0FHP1\S0050W</t>
  </si>
  <si>
    <t>https://ipubers.pupuk-indonesia.com/public/download/bukti-transaksi/V2?idretailer=RT0000041194&amp;year=2026&amp;month=8&amp;hashednota=2961fd60f1d24b0fce6caf747c4bb7f0</t>
  </si>
  <si>
    <t>S0FHP1\P004Z0</t>
  </si>
  <si>
    <t>SUGINO</t>
  </si>
  <si>
    <t>https://ipubers.pupuk-indonesia.com/public/download/bukti-transaksi/V2?idretailer=RT0000041194&amp;year=2026&amp;month=8&amp;hashednota=801c72ace0b8ef33dd3617155b7cdde2</t>
  </si>
  <si>
    <t>S0FHP1\P004Z1</t>
  </si>
  <si>
    <t>https://ipubers.pupuk-indonesia.com/public/download/bukti-transaksi/V2?idretailer=RT0000041194&amp;year=2026&amp;month=8&amp;hashednota=ed58ca29d4f4c9f57365f25bba45ae4e</t>
  </si>
  <si>
    <t>S0FHP1\P004Z2</t>
  </si>
  <si>
    <t>https://ipubers.pupuk-indonesia.com/public/download/bukti-transaksi/V2?idretailer=RT0000041194&amp;year=2026&amp;month=8&amp;hashednota=12407196d3c1f89154c4de73328e13f8</t>
  </si>
  <si>
    <t>S0FHP1\P004ZB</t>
  </si>
  <si>
    <t>https://ipubers.pupuk-indonesia.com/public/download/bukti-transaksi/V2?idretailer=RT0000041194&amp;year=2026&amp;month=8&amp;hashednota=7a0226f99fad5660c0bb8c9dc086f7fe</t>
  </si>
  <si>
    <t>S0FHP1\S004ZR</t>
  </si>
  <si>
    <t>SUJARI</t>
  </si>
  <si>
    <t>https://ipubers.pupuk-indonesia.com/public/download/bukti-transaksi/V2?idretailer=RT0000041194&amp;year=2026&amp;month=8&amp;hashednota=08b9ed78684a8f99fdcbce6c0c345ba7</t>
  </si>
  <si>
    <t>S0FHP1\S004ZW</t>
  </si>
  <si>
    <t>https://ipubers.pupuk-indonesia.com/public/download/bukti-transaksi/V2?idretailer=RT0000041194&amp;year=2026&amp;month=8&amp;hashednota=7cec616568b4a705c83eced86f18c06e</t>
  </si>
  <si>
    <t>S0FHP1\S00505</t>
  </si>
  <si>
    <t>https://ipubers.pupuk-indonesia.com/public/download/bukti-transaksi/V2?idretailer=RT0000041194&amp;year=2026&amp;month=8&amp;hashednota=1d85dd9cc854a0aa61b9c5247f052430</t>
  </si>
  <si>
    <t>S0FHP1\S00506</t>
  </si>
  <si>
    <t>https://ipubers.pupuk-indonesia.com/public/download/bukti-transaksi/V2?idretailer=RT0000041194&amp;year=2026&amp;month=8&amp;hashednota=c669d95f79f3f96bdcf3df2e0062dd78</t>
  </si>
  <si>
    <t>S0FHP1\O004YG</t>
  </si>
  <si>
    <t>SUKARNI</t>
  </si>
  <si>
    <t>https://ipubers.pupuk-indonesia.com/public/download/bukti-transaksi/V2?idretailer=RT0000041194&amp;year=2026&amp;month=8&amp;hashednota=fbc7dcde3a6ea03203517955872166b4</t>
  </si>
  <si>
    <t>S0FHP1\O004YH</t>
  </si>
  <si>
    <t>https://ipubers.pupuk-indonesia.com/public/download/bukti-transaksi/V2?idretailer=RT0000041194&amp;year=2026&amp;month=8&amp;hashednota=5ddc1c8143d1ed73f6dfd5ba4ff3a805</t>
  </si>
  <si>
    <t>S0FHP1\P004Z9</t>
  </si>
  <si>
    <t>SUKONO</t>
  </si>
  <si>
    <t>https://ipubers.pupuk-indonesia.com/public/download/bukti-transaksi/V2?idretailer=RT0000041194&amp;year=2026&amp;month=8&amp;hashednota=d2722b6cf594cbdbf81dde7ba5942c1c</t>
  </si>
  <si>
    <t>S0FHP1\P004ZA</t>
  </si>
  <si>
    <t>https://ipubers.pupuk-indonesia.com/public/download/bukti-transaksi/V2?idretailer=RT0000041194&amp;year=2026&amp;month=8&amp;hashednota=753b65c23ff66bc89a49f7d0d8190386</t>
  </si>
  <si>
    <t>S0FHP1\S004ZP</t>
  </si>
  <si>
    <t>https://ipubers.pupuk-indonesia.com/public/download/bukti-transaksi/V2?idretailer=RT0000041194&amp;year=2026&amp;month=8&amp;hashednota=24e0322701276d3bdefa7e911eb6606a</t>
  </si>
  <si>
    <t>S0FHP1\U00519</t>
  </si>
  <si>
    <t>SULISTIYONO</t>
  </si>
  <si>
    <t>https://ipubers.pupuk-indonesia.com/public/download/bukti-transaksi/V2?idretailer=RT0000041194&amp;year=2026&amp;month=8&amp;hashednota=ddf0b46132ff3c0ba56c5ed3c3e77f62</t>
  </si>
  <si>
    <t>S0FHP1\U00517</t>
  </si>
  <si>
    <t>SULIYEM</t>
  </si>
  <si>
    <t>https://ipubers.pupuk-indonesia.com/public/download/bukti-transaksi/V2?idretailer=RT0000041194&amp;year=2026&amp;month=8&amp;hashednota=ad8c6ff64011845733afd027203612e0</t>
  </si>
  <si>
    <t>S0FHP1\U0051Y</t>
  </si>
  <si>
    <t>https://ipubers.pupuk-indonesia.com/public/download/bukti-transaksi/V2?idretailer=RT0000041194&amp;year=2026&amp;month=8&amp;hashednota=a81110f0dccdf45fcc5fb868f5bcb672</t>
  </si>
  <si>
    <t>S0FHP1\S00500</t>
  </si>
  <si>
    <t>SUNOTO</t>
  </si>
  <si>
    <t>https://ipubers.pupuk-indonesia.com/public/download/bukti-transaksi/V2?idretailer=RT0000041194&amp;year=2026&amp;month=8&amp;hashednota=3c085bfbcbf0cf2ad251d83eba6d2baf</t>
  </si>
  <si>
    <t>S0FHP1\U0051U</t>
  </si>
  <si>
    <t>SUPARI</t>
  </si>
  <si>
    <t>https://ipubers.pupuk-indonesia.com/public/download/bukti-transaksi/V2?idretailer=RT0000041194&amp;year=2026&amp;month=8&amp;hashednota=8ea43433332afa75fcf592c0f2e284a7</t>
  </si>
  <si>
    <t>S0FHP1\U0051V</t>
  </si>
  <si>
    <t>https://ipubers.pupuk-indonesia.com/public/download/bukti-transaksi/V2?idretailer=RT0000041194&amp;year=2026&amp;month=8&amp;hashednota=6f6ed67c7abc41389ec73eb98ff54acd</t>
  </si>
  <si>
    <t>S0FHP1\P004Z6</t>
  </si>
  <si>
    <t>SUPONO</t>
  </si>
  <si>
    <t>BUDI UTOMO</t>
  </si>
  <si>
    <t>https://ipubers.pupuk-indonesia.com/public/download/bukti-transaksi/V2?idretailer=RT0000041194&amp;year=2026&amp;month=8&amp;hashednota=3f4e0ef4d6c88839c23c17dc48717761</t>
  </si>
  <si>
    <t>S0FHP1\P004Z3</t>
  </si>
  <si>
    <t>https://ipubers.pupuk-indonesia.com/public/download/bukti-transaksi/V2?idretailer=RT0000041194&amp;year=2026&amp;month=8&amp;hashednota=e1accf80f96b2bfefb4bb9c448cdc14a</t>
  </si>
  <si>
    <t>S0FHP1\P004Z4</t>
  </si>
  <si>
    <t>https://ipubers.pupuk-indonesia.com/public/download/bukti-transaksi/V2?idretailer=RT0000041194&amp;year=2026&amp;month=8&amp;hashednota=29709c1902d11d9f33b23f063b769ead</t>
  </si>
  <si>
    <t>S0FHP1\P004Z5</t>
  </si>
  <si>
    <t>https://ipubers.pupuk-indonesia.com/public/download/bukti-transaksi/V2?idretailer=RT0000041194&amp;year=2026&amp;month=8&amp;hashednota=46aa78184b91f5800767a4bc560d72d6</t>
  </si>
  <si>
    <t>S0FHP1\P004Z7</t>
  </si>
  <si>
    <t>https://ipubers.pupuk-indonesia.com/public/download/bukti-transaksi/V2?idretailer=RT0000041194&amp;year=2026&amp;month=8&amp;hashednota=6c369c40a0ae944ad000ee611f437122</t>
  </si>
  <si>
    <t>S0FHP1\U0051J</t>
  </si>
  <si>
    <t>SURATMAN</t>
  </si>
  <si>
    <t>https://ipubers.pupuk-indonesia.com/public/download/bukti-transaksi/V2?idretailer=RT0000041194&amp;year=2026&amp;month=8&amp;hashednota=3ae6506fe33a6c6795f987bb2dd70499</t>
  </si>
  <si>
    <t>S0FHP1\T00516</t>
  </si>
  <si>
    <t>SUTARMI</t>
  </si>
  <si>
    <t>https://ipubers.pupuk-indonesia.com/public/download/bukti-transaksi/V2?idretailer=RT0000041194&amp;year=2026&amp;month=8&amp;hashednota=a1f87b43cf8e0dda7dda870dfbf67c4a</t>
  </si>
  <si>
    <t>S0FHP1\O004YC</t>
  </si>
  <si>
    <t>SUTIMIN</t>
  </si>
  <si>
    <t>https://ipubers.pupuk-indonesia.com/public/download/bukti-transaksi/V2?idretailer=RT0000041194&amp;year=2026&amp;month=8&amp;hashednota=1d3fa2e7c97216df06a3483f7a2d70ff</t>
  </si>
  <si>
    <t>S0FHP1\P004YW</t>
  </si>
  <si>
    <t>https://ipubers.pupuk-indonesia.com/public/download/bukti-transaksi/V2?idretailer=RT0000041194&amp;year=2026&amp;month=8&amp;hashednota=1643051836087eb2c8d628d1beea9ebf</t>
  </si>
  <si>
    <t>S0FHP1\U0051H</t>
  </si>
  <si>
    <t>YULI ISTIKO</t>
  </si>
  <si>
    <t>KARYA TANI ABADI</t>
  </si>
  <si>
    <t>https://ipubers.pupuk-indonesia.com/public/download/bukti-transaksi/V2?idretailer=RT0000041194&amp;year=2026&amp;month=8&amp;hashednota=e57d6a343f659cfde7a673cf0a90f719</t>
  </si>
  <si>
    <t>NGALIYAN</t>
  </si>
  <si>
    <t>S0FHP1\S004ZZ</t>
  </si>
  <si>
    <t>AGNES MISIYAH</t>
  </si>
  <si>
    <t>MAKARTI TANI III</t>
  </si>
  <si>
    <t>https://ipubers.pupuk-indonesia.com/public/download/bukti-transaksi/V2?idretailer=RT0000041194&amp;year=2026&amp;month=8&amp;hashednota=57ac81365172aa774e589ccc4790ec89</t>
  </si>
  <si>
    <t>S0FHP1\S0050X</t>
  </si>
  <si>
    <t>https://ipubers.pupuk-indonesia.com/public/download/bukti-transaksi/V2?idretailer=RT0000041194&amp;year=2026&amp;month=8&amp;hashednota=16e8b81f06595446446b312fd740f353</t>
  </si>
  <si>
    <t>S0FHP1\S0050Y</t>
  </si>
  <si>
    <t>https://ipubers.pupuk-indonesia.com/public/download/bukti-transaksi/V2?idretailer=RT0000041194&amp;year=2026&amp;month=8&amp;hashednota=a97969e8ec25b4228afb917938f0b174</t>
  </si>
  <si>
    <t>S0FHP1\P004YO</t>
  </si>
  <si>
    <t>AHMAD</t>
  </si>
  <si>
    <t>MAKARTI TANI VI</t>
  </si>
  <si>
    <t>https://ipubers.pupuk-indonesia.com/public/download/bukti-transaksi/V2?idretailer=RT0000041194&amp;year=2026&amp;month=8&amp;hashednota=6617bd4e970f6ccdf2caf8cbad8d31e4</t>
  </si>
  <si>
    <t>S0FHP1\S0050T</t>
  </si>
  <si>
    <t>https://ipubers.pupuk-indonesia.com/public/download/bukti-transaksi/V2?idretailer=RT0000041194&amp;year=2026&amp;month=8&amp;hashednota=557d4a7067873e2ec766fd6398b155d1</t>
  </si>
  <si>
    <t>S0FHP1\U0051I</t>
  </si>
  <si>
    <t>A ZAENAL ARIFIN</t>
  </si>
  <si>
    <t>https://ipubers.pupuk-indonesia.com/public/download/bukti-transaksi/V2?idretailer=RT0000041194&amp;year=2026&amp;month=8&amp;hashednota=2b649448a72e95c1167c0848b753cd43</t>
  </si>
  <si>
    <t>S0FHP1\U0051A</t>
  </si>
  <si>
    <t>BUDI SUAT</t>
  </si>
  <si>
    <t>MAKARTI TANI I</t>
  </si>
  <si>
    <t>https://ipubers.pupuk-indonesia.com/public/download/bukti-transaksi/V2?idretailer=RT0000041194&amp;year=2026&amp;month=8&amp;hashednota=7f2b453d8fe44ae92b0a04f6ca9b1d5b</t>
  </si>
  <si>
    <t>S0FHP1\P004YP</t>
  </si>
  <si>
    <t>FATIMAH</t>
  </si>
  <si>
    <t>HUTAN SEJAHTERA NGALIYAN</t>
  </si>
  <si>
    <t>https://ipubers.pupuk-indonesia.com/public/download/bukti-transaksi/V2?idretailer=RT0000041194&amp;year=2026&amp;month=8&amp;hashednota=08dcf243af324b909fbf9013be0f596e</t>
  </si>
  <si>
    <t>S0FHP1\P004YQ</t>
  </si>
  <si>
    <t>https://ipubers.pupuk-indonesia.com/public/download/bukti-transaksi/V2?idretailer=RT0000041194&amp;year=2026&amp;month=8&amp;hashednota=0de0b7ab6495d1dbc6de902c6a261ad3</t>
  </si>
  <si>
    <t>S0FHP1\S0050H</t>
  </si>
  <si>
    <t>ISWANTO</t>
  </si>
  <si>
    <t>MAKARTI TANI IV</t>
  </si>
  <si>
    <t>https://ipubers.pupuk-indonesia.com/public/download/bukti-transaksi/V2?idretailer=RT0000041194&amp;year=2026&amp;month=8&amp;hashednota=91122c8efd5d5b6672ac0a29c20a2d4f</t>
  </si>
  <si>
    <t>S0FHP1\S00511</t>
  </si>
  <si>
    <t>MARKUS SUWARJI</t>
  </si>
  <si>
    <t>https://ipubers.pupuk-indonesia.com/public/download/bukti-transaksi/V2?idretailer=RT0000041194&amp;year=2026&amp;month=8&amp;hashednota=3afe5cfd88ed28940a229357e491a46c</t>
  </si>
  <si>
    <t>S0FHP1\S004ZX</t>
  </si>
  <si>
    <t>https://ipubers.pupuk-indonesia.com/public/download/bukti-transaksi/V2?idretailer=RT0000041194&amp;year=2026&amp;month=8&amp;hashednota=db87ed127f989ab9db7f22702f84cf72</t>
  </si>
  <si>
    <t>S0FHP1\S00512</t>
  </si>
  <si>
    <t>MIRZAN ERFAIZIN</t>
  </si>
  <si>
    <t>https://ipubers.pupuk-indonesia.com/public/download/bukti-transaksi/V2?idretailer=RT0000041194&amp;year=2026&amp;month=8&amp;hashednota=6de2620302dad27d4468a3715498b951</t>
  </si>
  <si>
    <t>S0FHP1\S00513</t>
  </si>
  <si>
    <t>https://ipubers.pupuk-indonesia.com/public/download/bukti-transaksi/V2?idretailer=RT0000041194&amp;year=2026&amp;month=8&amp;hashednota=a87465ca6b5eb31766af808b6ca05437</t>
  </si>
  <si>
    <t>S0FHP1\P004YL</t>
  </si>
  <si>
    <t>MOH BASHORI</t>
  </si>
  <si>
    <t>https://ipubers.pupuk-indonesia.com/public/download/bukti-transaksi/V2?idretailer=RT0000041194&amp;year=2026&amp;month=8&amp;hashednota=b2c5004eb1b3543cfa9644c118f880a8</t>
  </si>
  <si>
    <t>S0FHP1\S00508</t>
  </si>
  <si>
    <t>MUHARI</t>
  </si>
  <si>
    <t>https://ipubers.pupuk-indonesia.com/public/download/bukti-transaksi/V2?idretailer=RT0000041194&amp;year=2026&amp;month=8&amp;hashednota=23e42e65d29c9a984d74cbdf6ca023c1</t>
  </si>
  <si>
    <t>S0FHP1\P004YM</t>
  </si>
  <si>
    <t>NGADIMAN</t>
  </si>
  <si>
    <t>https://ipubers.pupuk-indonesia.com/public/download/bukti-transaksi/V2?idretailer=RT0000041194&amp;year=2026&amp;month=8&amp;hashednota=0f231bbacd4893300ede34dbc14ab2df</t>
  </si>
  <si>
    <t>S0FHP1\P004YN</t>
  </si>
  <si>
    <t>https://ipubers.pupuk-indonesia.com/public/download/bukti-transaksi/V2?idretailer=RT0000041194&amp;year=2026&amp;month=8&amp;hashednota=b6a00cca83d712577ef027092dc03339</t>
  </si>
  <si>
    <t>S0FHP1\S00503</t>
  </si>
  <si>
    <t>NGATAM</t>
  </si>
  <si>
    <t>MAKARTI TANI V</t>
  </si>
  <si>
    <t>https://ipubers.pupuk-indonesia.com/public/download/bukti-transaksi/V2?idretailer=RT0000041194&amp;year=2026&amp;month=8&amp;hashednota=5c78f699ed0804847f405a61692d83cd</t>
  </si>
  <si>
    <t>S0FHP1\P004YT</t>
  </si>
  <si>
    <t>NGATIYEM</t>
  </si>
  <si>
    <t>https://ipubers.pupuk-indonesia.com/public/download/bukti-transaksi/V2?idretailer=RT0000041194&amp;year=2026&amp;month=8&amp;hashednota=2179559cbd4f1712ad0dc11101a1f05c</t>
  </si>
  <si>
    <t>S0FHP1\P004YU</t>
  </si>
  <si>
    <t>https://ipubers.pupuk-indonesia.com/public/download/bukti-transaksi/V2?idretailer=RT0000041194&amp;year=2026&amp;month=8&amp;hashednota=3252480986f0ab514aa9e67748d6c94b</t>
  </si>
  <si>
    <t>S0FHP1\S004ZY</t>
  </si>
  <si>
    <t>NUR LIHIN</t>
  </si>
  <si>
    <t>https://ipubers.pupuk-indonesia.com/public/download/bukti-transaksi/V2?idretailer=RT0000041194&amp;year=2026&amp;month=8&amp;hashednota=96055412bccecbca0cca29e35a5319a5</t>
  </si>
  <si>
    <t>S0FHP1\S00502</t>
  </si>
  <si>
    <t>https://ipubers.pupuk-indonesia.com/public/download/bukti-transaksi/V2?idretailer=RT0000041194&amp;year=2026&amp;month=8&amp;hashednota=2efc6d3a4fff96cdc9d25e61b1ee66a4</t>
  </si>
  <si>
    <t>S0FHP1\S0050R</t>
  </si>
  <si>
    <t>https://ipubers.pupuk-indonesia.com/public/download/bukti-transaksi/V2?idretailer=RT0000041194&amp;year=2026&amp;month=8&amp;hashednota=4911b81e3d3a85799a5add14b024bdec</t>
  </si>
  <si>
    <t>S0FHP1\S0050S</t>
  </si>
  <si>
    <t>https://ipubers.pupuk-indonesia.com/public/download/bukti-transaksi/V2?idretailer=RT0000041194&amp;year=2026&amp;month=8&amp;hashednota=7e0546f48094e2dc2f517e222ebd620b</t>
  </si>
  <si>
    <t>S0FHP1\P004YV</t>
  </si>
  <si>
    <t>PUJI LESTARI</t>
  </si>
  <si>
    <t>https://ipubers.pupuk-indonesia.com/public/download/bukti-transaksi/V2?idretailer=RT0000041194&amp;year=2026&amp;month=8&amp;hashednota=efdd84b46259c3308918003b9c75f203</t>
  </si>
  <si>
    <t>S0FHP1\S0050Z</t>
  </si>
  <si>
    <t>REJO RAMIN</t>
  </si>
  <si>
    <t>https://ipubers.pupuk-indonesia.com/public/download/bukti-transaksi/V2?idretailer=RT0000041194&amp;year=2026&amp;month=8&amp;hashednota=26fb917546870e6b87cde2adaec8f7fc</t>
  </si>
  <si>
    <t>S0FHP1\S00510</t>
  </si>
  <si>
    <t>https://ipubers.pupuk-indonesia.com/public/download/bukti-transaksi/V2?idretailer=RT0000041194&amp;year=2026&amp;month=8&amp;hashednota=1e71a742e1903a8f974b4764502ba730</t>
  </si>
  <si>
    <t>S0FHP1\S00504</t>
  </si>
  <si>
    <t>REPIN</t>
  </si>
  <si>
    <t>https://ipubers.pupuk-indonesia.com/public/download/bukti-transaksi/V2?idretailer=RT0000041194&amp;year=2026&amp;month=8&amp;hashednota=44a2d5f8ce6e416e237412c84c6a37f4</t>
  </si>
  <si>
    <t>S0FHP1\P004YR</t>
  </si>
  <si>
    <t>RUWIN</t>
  </si>
  <si>
    <t>https://ipubers.pupuk-indonesia.com/public/download/bukti-transaksi/V2?idretailer=RT0000041194&amp;year=2026&amp;month=8&amp;hashednota=43d4d22d59cd765c76d90d8cc8075036</t>
  </si>
  <si>
    <t>S0FHP1\P004YS</t>
  </si>
  <si>
    <t>https://ipubers.pupuk-indonesia.com/public/download/bukti-transaksi/V2?idretailer=RT0000041194&amp;year=2026&amp;month=8&amp;hashednota=28715cfb750b9541c945642d7baded95</t>
  </si>
  <si>
    <t>S0FHP1\S00507</t>
  </si>
  <si>
    <t>MAKARTI TANI II</t>
  </si>
  <si>
    <t>https://ipubers.pupuk-indonesia.com/public/download/bukti-transaksi/V2?idretailer=RT0000041194&amp;year=2026&amp;month=8&amp;hashednota=24b80939264317735df860669b6245e7</t>
  </si>
  <si>
    <t>S0FHP1\T00514</t>
  </si>
  <si>
    <t>SLAMET SARMIDI</t>
  </si>
  <si>
    <t>https://ipubers.pupuk-indonesia.com/public/download/bukti-transaksi/V2?idretailer=RT0000041194&amp;year=2026&amp;month=8&amp;hashednota=507d7ee671200418f9c8901248c34802</t>
  </si>
  <si>
    <t>S0FHP1\U0051E</t>
  </si>
  <si>
    <t>SUDJIJAT</t>
  </si>
  <si>
    <t>https://ipubers.pupuk-indonesia.com/public/download/bukti-transaksi/V2?idretailer=RT0000041194&amp;year=2026&amp;month=8&amp;hashednota=947f9b26c48682c96d48b5bedae7491d</t>
  </si>
  <si>
    <t>S0FHP1\S0050D</t>
  </si>
  <si>
    <t>SUHARDI</t>
  </si>
  <si>
    <t>https://ipubers.pupuk-indonesia.com/public/download/bukti-transaksi/V2?idretailer=RT0000041194&amp;year=2026&amp;month=8&amp;hashednota=ea25203057f90f5693ce2821e8292080</t>
  </si>
  <si>
    <t>S0FHP1\P004ZE</t>
  </si>
  <si>
    <t>SUHARNO</t>
  </si>
  <si>
    <t>https://ipubers.pupuk-indonesia.com/public/download/bukti-transaksi/V2?idretailer=RT0000041194&amp;year=2026&amp;month=8&amp;hashednota=434318ba85d6b12fe74e6293deb22c65</t>
  </si>
  <si>
    <t>S0FHP1\S004ZO</t>
  </si>
  <si>
    <t>SUHARTO</t>
  </si>
  <si>
    <t>https://ipubers.pupuk-indonesia.com/public/download/bukti-transaksi/V2?idretailer=RT0000041194&amp;year=2026&amp;month=8&amp;hashednota=e22baf07e528acabfa79375d6512f9d8</t>
  </si>
  <si>
    <t>S0FHP1\S004ZS</t>
  </si>
  <si>
    <t>SUKHANIYAH</t>
  </si>
  <si>
    <t>https://ipubers.pupuk-indonesia.com/public/download/bukti-transaksi/V2?idretailer=RT0000041194&amp;year=2026&amp;month=8&amp;hashednota=86c1f8f0666af0bc15769e612fcff4fd</t>
  </si>
  <si>
    <t>S0FHP1\U0051B</t>
  </si>
  <si>
    <t>SUKIYEM</t>
  </si>
  <si>
    <t>https://ipubers.pupuk-indonesia.com/public/download/bukti-transaksi/V2?idretailer=RT0000041194&amp;year=2026&amp;month=8&amp;hashednota=c64af85a4c4b77dedbe5cde38d1c9355</t>
  </si>
  <si>
    <t>S0FHP1\P004YK</t>
  </si>
  <si>
    <t>SUNARTI</t>
  </si>
  <si>
    <t>https://ipubers.pupuk-indonesia.com/public/download/bukti-transaksi/V2?idretailer=RT0000041194&amp;year=2026&amp;month=8&amp;hashednota=f3c44bb80383ad9c07c717ef249ff345</t>
  </si>
  <si>
    <t>S0FHP1\S0050U</t>
  </si>
  <si>
    <t>SURAMIN</t>
  </si>
  <si>
    <t>https://ipubers.pupuk-indonesia.com/public/download/bukti-transaksi/V2?idretailer=RT0000041194&amp;year=2026&amp;month=8&amp;hashednota=b4621e0f7ddc4fd3e22bafdabc0209b7</t>
  </si>
  <si>
    <t>S0FHP1\O004YD</t>
  </si>
  <si>
    <t>SURINAH</t>
  </si>
  <si>
    <t>https://ipubers.pupuk-indonesia.com/public/download/bukti-transaksi/V2?idretailer=RT0000041194&amp;year=2026&amp;month=8&amp;hashednota=2970f4a3e085a98df54444333e18c126</t>
  </si>
  <si>
    <t>S0FHP1\U0051K</t>
  </si>
  <si>
    <t>SUR SRIYAMI</t>
  </si>
  <si>
    <t>https://ipubers.pupuk-indonesia.com/public/download/bukti-transaksi/V2?idretailer=RT0000041194&amp;year=2026&amp;month=8&amp;hashednota=ca418586bf250705a3b5e23d92166091</t>
  </si>
  <si>
    <t>S0FHP1\U0051W</t>
  </si>
  <si>
    <t>SUWARTI</t>
  </si>
  <si>
    <t>https://ipubers.pupuk-indonesia.com/public/download/bukti-transaksi/V2?idretailer=RT0000041194&amp;year=2026&amp;month=8&amp;hashednota=435efc0712392a06657642dc40b3ac73</t>
  </si>
  <si>
    <t>S0FHP1\O004YE</t>
  </si>
  <si>
    <t>WARTOYO</t>
  </si>
  <si>
    <t>https://ipubers.pupuk-indonesia.com/public/download/bukti-transaksi/V2?idretailer=RT0000041194&amp;year=2026&amp;month=8&amp;hashednota=2014105779ee2dedde4ed736da8b937f</t>
  </si>
  <si>
    <t>S0FHP1\O004YF</t>
  </si>
  <si>
    <t>https://ipubers.pupuk-indonesia.com/public/download/bukti-transaksi/V2?idretailer=RT0000041194&amp;year=2026&amp;month=8&amp;hashednota=c97a0f1118a4702f0416b465ee515dc5</t>
  </si>
  <si>
    <t>S0FHP1\S00501</t>
  </si>
  <si>
    <t>WAWAN SETIYAWAN</t>
  </si>
  <si>
    <t>https://ipubers.pupuk-indonesia.com/public/download/bukti-transaksi/V2?idretailer=RT0000041194&amp;year=2026&amp;month=8&amp;hashednota=c19772595b4afa9ad72ae6a53eddf6b4</t>
  </si>
  <si>
    <t>S0FHP1\S0050E</t>
  </si>
  <si>
    <t>YAMI</t>
  </si>
  <si>
    <t>https://ipubers.pupuk-indonesia.com/public/download/bukti-transaksi/V2?idretailer=RT0000041194&amp;year=2026&amp;month=8&amp;hashednota=9f6d031c3cef134414ce17e074cb81df</t>
  </si>
  <si>
    <t>S0FHP1\S0050F</t>
  </si>
  <si>
    <t>https://ipubers.pupuk-indonesia.com/public/download/bukti-transaksi/V2?idretailer=RT0000041194&amp;year=2026&amp;month=8&amp;hashednota=115277bc65f672bdc341d0bd8478bfb1</t>
  </si>
  <si>
    <t>WONOBOYO</t>
  </si>
  <si>
    <t>RT0000021145</t>
  </si>
  <si>
    <t>S07FZ1\E003GL</t>
  </si>
  <si>
    <t>MUHAMAD MASKHUN</t>
  </si>
  <si>
    <t>SEDYO MAKMUR 2</t>
  </si>
  <si>
    <t>https://ipubers.pupuk-indonesia.com/public/download/bukti-transaksi/V2?idretailer=RT0000021145&amp;year=2026&amp;month=8&amp;hashednota=649f971b9af581f0a43d56dff87f622c</t>
  </si>
  <si>
    <t>S07FZ1\E003GM</t>
  </si>
  <si>
    <t>https://ipubers.pupuk-indonesia.com/public/download/bukti-transaksi/V2?idretailer=RT0000021145&amp;year=2026&amp;month=8&amp;hashednota=177698c008b9d2573cfbf07675c45b70</t>
  </si>
  <si>
    <t>S07FZ1\K003HI</t>
  </si>
  <si>
    <t>ZAENUDIN LATIF</t>
  </si>
  <si>
    <t>DAUN ABADI</t>
  </si>
  <si>
    <t>https://ipubers.pupuk-indonesia.com/public/download/bukti-transaksi/V2?idretailer=RT0000021145&amp;year=2026&amp;month=8&amp;hashednota=faae4a5831caa80764d5919f8e74e141</t>
  </si>
  <si>
    <t>PATEKEN</t>
  </si>
  <si>
    <t>RT0000051845</t>
  </si>
  <si>
    <t>TOKO RAFELLA</t>
  </si>
  <si>
    <t>S0IDI1\D005RA</t>
  </si>
  <si>
    <t>AMIRODDIN</t>
  </si>
  <si>
    <t>https://ipubers.pupuk-indonesia.com/public/download/bukti-transaksi/V2?idretailer=RT0000051845&amp;year=2026&amp;month=8&amp;hashednota=7fbb9c6c5157e44cdc36fb59cbd8518f</t>
  </si>
  <si>
    <t>S0IDI1\D005RB</t>
  </si>
  <si>
    <t>https://ipubers.pupuk-indonesia.com/public/download/bukti-transaksi/V2?idretailer=RT0000051845&amp;year=2026&amp;month=8&amp;hashednota=546d5cf35ed85bf44ec229e3617adecb</t>
  </si>
  <si>
    <t>S0IDI1\D005RC</t>
  </si>
  <si>
    <t>https://ipubers.pupuk-indonesia.com/public/download/bukti-transaksi/V2?idretailer=RT0000051845&amp;year=2026&amp;month=8&amp;hashednota=593ccb2734dcc9340d654b50832898c2</t>
  </si>
  <si>
    <t>S0IDI1\D005QZ</t>
  </si>
  <si>
    <t>NIR SUGIYARTO</t>
  </si>
  <si>
    <t>https://ipubers.pupuk-indonesia.com/public/download/bukti-transaksi/V2?idretailer=RT0000051845&amp;year=2026&amp;month=8&amp;hashednota=7770aed095ffeebeb878dbd0782a5acf</t>
  </si>
  <si>
    <t>S0IDI1\D005R0</t>
  </si>
  <si>
    <t>https://ipubers.pupuk-indonesia.com/public/download/bukti-transaksi/V2?idretailer=RT0000051845&amp;year=2026&amp;month=8&amp;hashednota=fde4b6d23469b82654698177683cc8c9</t>
  </si>
  <si>
    <t>S0IDI1\D005R1</t>
  </si>
  <si>
    <t>https://ipubers.pupuk-indonesia.com/public/download/bukti-transaksi/V2?idretailer=RT0000051845&amp;year=2026&amp;month=8&amp;hashednota=a8c67a86769370bc37f15d3003612daf</t>
  </si>
  <si>
    <t>S0IDI1\D005R4</t>
  </si>
  <si>
    <t>RAMIDIN</t>
  </si>
  <si>
    <t>https://ipubers.pupuk-indonesia.com/public/download/bukti-transaksi/V2?idretailer=RT0000051845&amp;year=2026&amp;month=8&amp;hashednota=44e404bd19012ff91a2e195edb78d822</t>
  </si>
  <si>
    <t>S0IDI1\D005R5</t>
  </si>
  <si>
    <t>https://ipubers.pupuk-indonesia.com/public/download/bukti-transaksi/V2?idretailer=RT0000051845&amp;year=2026&amp;month=8&amp;hashednota=cac335b670f9ed1b6b1d9945860867b8</t>
  </si>
  <si>
    <t>S0IDI1\D005R6</t>
  </si>
  <si>
    <t>https://ipubers.pupuk-indonesia.com/public/download/bukti-transaksi/V2?idretailer=RT0000051845&amp;year=2026&amp;month=8&amp;hashednota=6ec851cdd3d83288ff86a072c33d17cd</t>
  </si>
  <si>
    <t>S0IDI1\D005R7</t>
  </si>
  <si>
    <t>SIYAMTO</t>
  </si>
  <si>
    <t>https://ipubers.pupuk-indonesia.com/public/download/bukti-transaksi/V2?idretailer=RT0000051845&amp;year=2026&amp;month=8&amp;hashednota=8ffb1a85384ad44d35104b6b441ba0f0</t>
  </si>
  <si>
    <t>PITROSARI</t>
  </si>
  <si>
    <t>RT0000094691</t>
  </si>
  <si>
    <t>UD. BRILEO</t>
  </si>
  <si>
    <t>SU3JX2\L000XF</t>
  </si>
  <si>
    <t>ANDRI BAMBANG BAGAS SETYOKO</t>
  </si>
  <si>
    <t>https://ipubers.pupuk-indonesia.com/public/download/bukti-transaksi/V2?idretailer=RT0000094691&amp;year=2026&amp;month=8&amp;hashednota=9c7827a6e87b11f43c33762d75ee2468</t>
  </si>
  <si>
    <t>SU3JX2\L000XG</t>
  </si>
  <si>
    <t>https://ipubers.pupuk-indonesia.com/public/download/bukti-transaksi/V2?idretailer=RT0000094691&amp;year=2026&amp;month=8&amp;hashednota=78bbd8cb8563cf7ddd778e4a2c23dd73</t>
  </si>
  <si>
    <t>SU3JX2\L000XO</t>
  </si>
  <si>
    <t>MUSAWAL</t>
  </si>
  <si>
    <t>MEKARSARI III</t>
  </si>
  <si>
    <t>https://ipubers.pupuk-indonesia.com/public/download/bukti-transaksi/V2?idretailer=RT0000094691&amp;year=2026&amp;month=8&amp;hashednota=62165e73396a72e0a6f516ff932f8e9e</t>
  </si>
  <si>
    <t>SU3JX2\L000X5</t>
  </si>
  <si>
    <t>https://ipubers.pupuk-indonesia.com/public/download/bukti-transaksi/V2?idretailer=RT0000094691&amp;year=2026&amp;month=8&amp;hashednota=eb101252540f5f4f017ebd268e2d72b3</t>
  </si>
  <si>
    <t>SU3JX2\L000X6</t>
  </si>
  <si>
    <t>https://ipubers.pupuk-indonesia.com/public/download/bukti-transaksi/V2?idretailer=RT0000094691&amp;year=2026&amp;month=8&amp;hashednota=7c68636aa6cf24fb74c46bed41160d62</t>
  </si>
  <si>
    <t>SU3JX2\L000XB</t>
  </si>
  <si>
    <t>SAIDI</t>
  </si>
  <si>
    <t>https://ipubers.pupuk-indonesia.com/public/download/bukti-transaksi/V2?idretailer=RT0000094691&amp;year=2026&amp;month=8&amp;hashednota=93ed29252261c5c843760ff818722d4c</t>
  </si>
  <si>
    <t>SU3JX2\L000XC</t>
  </si>
  <si>
    <t>https://ipubers.pupuk-indonesia.com/public/download/bukti-transaksi/V2?idretailer=RT0000094691&amp;year=2026&amp;month=8&amp;hashednota=a3a3739470178d2a86cb21817c905a27</t>
  </si>
  <si>
    <t>SU3JX2\L000X0</t>
  </si>
  <si>
    <t>https://ipubers.pupuk-indonesia.com/public/download/bukti-transaksi/V2?idretailer=RT0000094691&amp;year=2026&amp;month=8&amp;hashednota=24e916c12c0b51499236aa99586aee00</t>
  </si>
  <si>
    <t>SU3JX2\L000X9</t>
  </si>
  <si>
    <t>https://ipubers.pupuk-indonesia.com/public/download/bukti-transaksi/V2?idretailer=RT0000094691&amp;year=2026&amp;month=8&amp;hashednota=47a11c2173a08c73322760def141f607</t>
  </si>
  <si>
    <t>SU3JX2\L000X7</t>
  </si>
  <si>
    <t>MUHAMAT SOLEKHAN</t>
  </si>
  <si>
    <t>https://ipubers.pupuk-indonesia.com/public/download/bukti-transaksi/V2?idretailer=RT0000094691&amp;year=2026&amp;month=8&amp;hashednota=c06f2dc7b83ffddc77df2cbcb12bd4ab</t>
  </si>
  <si>
    <t>SU3JX2\L000X8</t>
  </si>
  <si>
    <t>https://ipubers.pupuk-indonesia.com/public/download/bukti-transaksi/V2?idretailer=RT0000094691&amp;year=2026&amp;month=8&amp;hashednota=2677bfe58fc728edc21faf957ea67229</t>
  </si>
  <si>
    <t>SU3JX2\L000XN</t>
  </si>
  <si>
    <t>MUHYADI</t>
  </si>
  <si>
    <t>WIJAYA TANI</t>
  </si>
  <si>
    <t>https://ipubers.pupuk-indonesia.com/public/download/bukti-transaksi/V2?idretailer=RT0000094691&amp;year=2026&amp;month=8&amp;hashednota=ca5299827e21d358e2ee4c6bf5919cf9</t>
  </si>
  <si>
    <t>SU3JX2\L000XD</t>
  </si>
  <si>
    <t>MUSLIMAT</t>
  </si>
  <si>
    <t>MAJU JAYA</t>
  </si>
  <si>
    <t>https://ipubers.pupuk-indonesia.com/public/download/bukti-transaksi/V2?idretailer=RT0000094691&amp;year=2026&amp;month=8&amp;hashednota=57390b99d80c6dc2237c3482cc1e531d</t>
  </si>
  <si>
    <t>SU3JX2\L000XA</t>
  </si>
  <si>
    <t>NUR MA'RIFAH</t>
  </si>
  <si>
    <t>https://ipubers.pupuk-indonesia.com/public/download/bukti-transaksi/V2?idretailer=RT0000094691&amp;year=2026&amp;month=8&amp;hashednota=59a02dc3522e6055aa19d65badb6bddb</t>
  </si>
  <si>
    <t>SU3JX2\L000X4</t>
  </si>
  <si>
    <t>BINA INSANI</t>
  </si>
  <si>
    <t>https://ipubers.pupuk-indonesia.com/public/download/bukti-transaksi/V2?idretailer=RT0000094691&amp;year=2026&amp;month=8&amp;hashednota=9145ee5fd218ce853b065b7dcb355e51</t>
  </si>
  <si>
    <t>SU3JX2\L000XH</t>
  </si>
  <si>
    <t>SUFYAN CHABIB SAKIRIN</t>
  </si>
  <si>
    <t>https://ipubers.pupuk-indonesia.com/public/download/bukti-transaksi/V2?idretailer=RT0000094691&amp;year=2026&amp;month=8&amp;hashednota=6ea86d94d934fcc1bf83c6bf51a9bd4a</t>
  </si>
  <si>
    <t>SU3JX2\L000XE</t>
  </si>
  <si>
    <t>ZULIYONO</t>
  </si>
  <si>
    <t>https://ipubers.pupuk-indonesia.com/public/download/bukti-transaksi/V2?idretailer=RT0000094691&amp;year=2026&amp;month=8&amp;hashednota=e167a26a33a3030c49a1fd400d2b9a52</t>
  </si>
  <si>
    <t>S0IDI1\E005RZ</t>
  </si>
  <si>
    <t>DWI ROHMAWATI</t>
  </si>
  <si>
    <t>TUNAS HARAPAN II</t>
  </si>
  <si>
    <t>https://ipubers.pupuk-indonesia.com/public/download/bukti-transaksi/V2?idretailer=RT0000051845&amp;year=2026&amp;month=8&amp;hashednota=b92329450e0d64dd63444a80d4bd2715</t>
  </si>
  <si>
    <t>S0IDI1\E005S0</t>
  </si>
  <si>
    <t>https://ipubers.pupuk-indonesia.com/public/download/bukti-transaksi/V2?idretailer=RT0000051845&amp;year=2026&amp;month=8&amp;hashednota=1c8a574de13c9a72c51cca17f884ccf4</t>
  </si>
  <si>
    <t>S0IDI1\D005RP</t>
  </si>
  <si>
    <t>FAEDI AL CHOSIM</t>
  </si>
  <si>
    <t>SUGIH PRIHATIN II</t>
  </si>
  <si>
    <t>https://ipubers.pupuk-indonesia.com/public/download/bukti-transaksi/V2?idretailer=RT0000051845&amp;year=2026&amp;month=8&amp;hashednota=d1744939a3ac88f18c5e914856e6b440</t>
  </si>
  <si>
    <t>S0IDI1\D005RQ</t>
  </si>
  <si>
    <t>https://ipubers.pupuk-indonesia.com/public/download/bukti-transaksi/V2?idretailer=RT0000051845&amp;year=2026&amp;month=8&amp;hashednota=e9c6f3a420a284e53ef84269f4293513</t>
  </si>
  <si>
    <t>S0IDI1\D005R8</t>
  </si>
  <si>
    <t>ILHAM</t>
  </si>
  <si>
    <t>SUGIH PRIHATIN I</t>
  </si>
  <si>
    <t>https://ipubers.pupuk-indonesia.com/public/download/bukti-transaksi/V2?idretailer=RT0000051845&amp;year=2026&amp;month=8&amp;hashednota=3639ed676cc6f36f31847e71c21b0b79</t>
  </si>
  <si>
    <t>S0IDI1\D005R9</t>
  </si>
  <si>
    <t>https://ipubers.pupuk-indonesia.com/public/download/bukti-transaksi/V2?idretailer=RT0000051845&amp;year=2026&amp;month=8&amp;hashednota=996dbfd01178b1c78bc5eeaf464d4cf9</t>
  </si>
  <si>
    <t>S0IDI1\D005RG</t>
  </si>
  <si>
    <t>JOKO SETIAWAN</t>
  </si>
  <si>
    <t>https://ipubers.pupuk-indonesia.com/public/download/bukti-transaksi/V2?idretailer=RT0000051845&amp;year=2026&amp;month=8&amp;hashednota=07a955daef4ad177685830a7e1f2e148</t>
  </si>
  <si>
    <t>S0IDI1\D005RH</t>
  </si>
  <si>
    <t>https://ipubers.pupuk-indonesia.com/public/download/bukti-transaksi/V2?idretailer=RT0000051845&amp;year=2026&amp;month=8&amp;hashednota=f57244e79015cc53860aed73ab3b4b3c</t>
  </si>
  <si>
    <t>S0IDI1\D005RI</t>
  </si>
  <si>
    <t>https://ipubers.pupuk-indonesia.com/public/download/bukti-transaksi/V2?idretailer=RT0000051845&amp;year=2026&amp;month=8&amp;hashednota=d4c0e1882ea2cc28a948c9952ccb6318</t>
  </si>
  <si>
    <t>S0IDI1\D005RV</t>
  </si>
  <si>
    <t>MUNDOYIN</t>
  </si>
  <si>
    <t>https://ipubers.pupuk-indonesia.com/public/download/bukti-transaksi/V2?idretailer=RT0000051845&amp;year=2026&amp;month=8&amp;hashednota=9641d45aff050ffcc8da544d4a20b4b1</t>
  </si>
  <si>
    <t>S0IDI1\D005RW</t>
  </si>
  <si>
    <t>https://ipubers.pupuk-indonesia.com/public/download/bukti-transaksi/V2?idretailer=RT0000051845&amp;year=2026&amp;month=8&amp;hashednota=483a22ae52a0e6f65ac473bf2a5eba6d</t>
  </si>
  <si>
    <t>S0IDI1\D005RT</t>
  </si>
  <si>
    <t>NGADILAN</t>
  </si>
  <si>
    <t>https://ipubers.pupuk-indonesia.com/public/download/bukti-transaksi/V2?idretailer=RT0000051845&amp;year=2026&amp;month=8&amp;hashednota=18cda49f36c89b17e38e431367822fd0</t>
  </si>
  <si>
    <t>S0IDI1\D005R2</t>
  </si>
  <si>
    <t>RISWANTO</t>
  </si>
  <si>
    <t>https://ipubers.pupuk-indonesia.com/public/download/bukti-transaksi/V2?idretailer=RT0000051845&amp;year=2026&amp;month=8&amp;hashednota=20438a63026f71604da319833751a547</t>
  </si>
  <si>
    <t>S0IDI1\D005R3</t>
  </si>
  <si>
    <t>https://ipubers.pupuk-indonesia.com/public/download/bukti-transaksi/V2?idretailer=RT0000051845&amp;year=2026&amp;month=8&amp;hashednota=4e5e1df27be6cd7e5465cad685736589</t>
  </si>
  <si>
    <t>S0IDI1\D005RK</t>
  </si>
  <si>
    <t>TOBI'UN</t>
  </si>
  <si>
    <t>MANDIRI</t>
  </si>
  <si>
    <t>https://ipubers.pupuk-indonesia.com/public/download/bukti-transaksi/V2?idretailer=RT0000051845&amp;year=2026&amp;month=8&amp;hashednota=56068f1a1ba7e08fde9d34ef3b26c88c</t>
  </si>
  <si>
    <t>S0IDI1\D005RL</t>
  </si>
  <si>
    <t>https://ipubers.pupuk-indonesia.com/public/download/bukti-transaksi/V2?idretailer=RT0000051845&amp;year=2026&amp;month=8&amp;hashednota=419add75b2799a76acaccabd30510772</t>
  </si>
  <si>
    <t>S0IDI1\D005RN</t>
  </si>
  <si>
    <t>URIP SANTOSO</t>
  </si>
  <si>
    <t>https://ipubers.pupuk-indonesia.com/public/download/bukti-transaksi/V2?idretailer=RT0000051845&amp;year=2026&amp;month=8&amp;hashednota=9b90787ba70aa0f2b61cbd314a845b90</t>
  </si>
  <si>
    <t>S0IDI1\D005RO</t>
  </si>
  <si>
    <t>https://ipubers.pupuk-indonesia.com/public/download/bukti-transaksi/V2?idretailer=RT0000051845&amp;year=2026&amp;month=8&amp;hashednota=7cc8de90cc2451d8187229121b761604</t>
  </si>
  <si>
    <t>SEMEN</t>
  </si>
  <si>
    <t>S07FZ1\P003EN</t>
  </si>
  <si>
    <t>SLAMET SUSANTO</t>
  </si>
  <si>
    <t>SIDO DADI II</t>
  </si>
  <si>
    <t>https://ipubers.pupuk-indonesia.com/public/download/bukti-transaksi/V2?idretailer=RT0000021145&amp;year=2026&amp;month=8&amp;hashednota=ef9d1f584fcb12458dfabcd6018e26a0</t>
  </si>
  <si>
    <t>S07FZ1\P003EO</t>
  </si>
  <si>
    <t>https://ipubers.pupuk-indonesia.com/public/download/bukti-transaksi/V2?idretailer=RT0000021145&amp;year=2026&amp;month=8&amp;hashednota=f940f48b83ff9452cf118be03a19bd1a</t>
  </si>
  <si>
    <t>TENING</t>
  </si>
  <si>
    <t>S07FZ1\5003F8</t>
  </si>
  <si>
    <t>AHMAD BANDORI</t>
  </si>
  <si>
    <t>https://ipubers.pupuk-indonesia.com/public/download/bukti-transaksi/V2?idretailer=RT0000021145&amp;year=2026&amp;month=8&amp;hashednota=800d6b7a0fb0bc8e0078e373116be862</t>
  </si>
  <si>
    <t>S07FZ1\5003F9</t>
  </si>
  <si>
    <t>https://ipubers.pupuk-indonesia.com/public/download/bukti-transaksi/V2?idretailer=RT0000021145&amp;year=2026&amp;month=8&amp;hashednota=364998a361def478f169c36dfc019426</t>
  </si>
  <si>
    <t>S07FZ1\H003H8</t>
  </si>
  <si>
    <t>https://ipubers.pupuk-indonesia.com/public/download/bukti-transaksi/V2?idretailer=RT0000021145&amp;year=2026&amp;month=8&amp;hashednota=b2e994ca9b75f1e72e8b4a5473de2cad</t>
  </si>
  <si>
    <t>S07FZ1\H003H9</t>
  </si>
  <si>
    <t>https://ipubers.pupuk-indonesia.com/public/download/bukti-transaksi/V2?idretailer=RT0000021145&amp;year=2026&amp;month=8&amp;hashednota=2e5545a73f576ae3dbcd298d7e9cdc56</t>
  </si>
  <si>
    <t>S07FZ1\K003HF</t>
  </si>
  <si>
    <t>DIDIK PRASETYO</t>
  </si>
  <si>
    <t>https://ipubers.pupuk-indonesia.com/public/download/bukti-transaksi/V2?idretailer=RT0000021145&amp;year=2026&amp;month=8&amp;hashednota=8c2fb7a8feb3c80ffbe843a83134088f</t>
  </si>
  <si>
    <t>S07FZ1\K003HG</t>
  </si>
  <si>
    <t>https://ipubers.pupuk-indonesia.com/public/download/bukti-transaksi/V2?idretailer=RT0000021145&amp;year=2026&amp;month=8&amp;hashednota=4667e47f0df9e64738cee51132439f72</t>
  </si>
  <si>
    <t>S07FZ1\K003HH</t>
  </si>
  <si>
    <t>https://ipubers.pupuk-indonesia.com/public/download/bukti-transaksi/V2?idretailer=RT0000021145&amp;year=2026&amp;month=8&amp;hashednota=caaa7667716a760bb35573827dcec372</t>
  </si>
  <si>
    <t>S07FZ1\Y003F4</t>
  </si>
  <si>
    <t>FATONI</t>
  </si>
  <si>
    <t>https://ipubers.pupuk-indonesia.com/public/download/bukti-transaksi/V2?idretailer=RT0000021145&amp;year=2026&amp;month=8&amp;hashednota=f81cc1b0523910f4bdc8c97382523c61</t>
  </si>
  <si>
    <t>S07FZ1\Y003F5</t>
  </si>
  <si>
    <t>https://ipubers.pupuk-indonesia.com/public/download/bukti-transaksi/V2?idretailer=RT0000021145&amp;year=2026&amp;month=8&amp;hashednota=6c5d4892119e8d04cb6e452693bc2590</t>
  </si>
  <si>
    <t>S07FZ1\Y003F6</t>
  </si>
  <si>
    <t>https://ipubers.pupuk-indonesia.com/public/download/bukti-transaksi/V2?idretailer=RT0000021145&amp;year=2026&amp;month=8&amp;hashednota=d17ed18bbedcf08a505a9d18ab803eac</t>
  </si>
  <si>
    <t>S07FZ1\H003HA</t>
  </si>
  <si>
    <t>https://ipubers.pupuk-indonesia.com/public/download/bukti-transaksi/V2?idretailer=RT0000021145&amp;year=2026&amp;month=8&amp;hashednota=6ed75150b7973c941cc25461a7aa3415</t>
  </si>
  <si>
    <t>WONOCOYO</t>
  </si>
  <si>
    <t>S07FZ1\O003EK</t>
  </si>
  <si>
    <t>SUKIMAN</t>
  </si>
  <si>
    <t>NGUDI MAKMUR  II</t>
  </si>
  <si>
    <t>https://ipubers.pupuk-indonesia.com/public/download/bukti-transaksi/V2?idretailer=RT0000021145&amp;year=2026&amp;month=8&amp;hashednota=4d078b117b2b32035c889b3fd2c4aba9</t>
  </si>
  <si>
    <t>S07FZ1\O003EL</t>
  </si>
  <si>
    <t>https://ipubers.pupuk-indonesia.com/public/download/bukti-transaksi/V2?idretailer=RT0000021145&amp;year=2026&amp;month=8&amp;hashednota=71248754f7a9c42fbcb712c0281f296a</t>
  </si>
  <si>
    <t>S07FZ1\O003EM</t>
  </si>
  <si>
    <t>https://ipubers.pupuk-indonesia.com/public/download/bukti-transaksi/V2?idretailer=RT0000021145&amp;year=2026&amp;month=8&amp;hashednota=a0442005cb076848ba68437ebca9891d</t>
  </si>
  <si>
    <t>S07FZ1\H003H6</t>
  </si>
  <si>
    <t>SUKRISNO</t>
  </si>
  <si>
    <t>https://ipubers.pupuk-indonesia.com/public/download/bukti-transaksi/V2?idretailer=RT0000021145&amp;year=2026&amp;month=8&amp;hashednota=9f83d1264fbd838e1b0abbfd5e136f9e</t>
  </si>
  <si>
    <t>S07FZ1\H003H7</t>
  </si>
  <si>
    <t>https://ipubers.pupuk-indonesia.com/public/download/bukti-transaksi/V2?idretailer=RT0000021145&amp;year=2026&amp;month=8&amp;hashednota=539e45b1ce8b2f242b477180f6bf116f</t>
  </si>
  <si>
    <t>S0IDI1\E005RX</t>
  </si>
  <si>
    <t>FANDI ISA NUGROHO</t>
  </si>
  <si>
    <t>https://ipubers.pupuk-indonesia.com/public/download/bukti-transaksi/V2?idretailer=RT0000051845&amp;year=2026&amp;month=8&amp;hashednota=3a3052b7b8e4eeda1ccc536df0cbd3a5</t>
  </si>
  <si>
    <t>S0IDI1\E005RY</t>
  </si>
  <si>
    <t>https://ipubers.pupuk-indonesia.com/public/download/bukti-transaksi/V2?idretailer=RT0000051845&amp;year=2026&amp;month=8&amp;hashednota=25860ea3b26b71366b3af7691f88d622</t>
  </si>
  <si>
    <t>S0IDI1\D005RM</t>
  </si>
  <si>
    <t>NGADIMIN</t>
  </si>
  <si>
    <t>MERKUN TANI</t>
  </si>
  <si>
    <t>https://ipubers.pupuk-indonesia.com/public/download/bukti-transaksi/V2?idretailer=RT0000051845&amp;year=2026&amp;month=8&amp;hashednota=3d2ba096e650e7a61b73c02f16d1f098</t>
  </si>
  <si>
    <t>S0IDI1\D005RR</t>
  </si>
  <si>
    <t>SUDAKIR</t>
  </si>
  <si>
    <t>https://ipubers.pupuk-indonesia.com/public/download/bukti-transaksi/V2?idretailer=RT0000051845&amp;year=2026&amp;month=8&amp;hashednota=782aef245229942dda76b5a685172119</t>
  </si>
  <si>
    <t>SU3JX2\L000X1</t>
  </si>
  <si>
    <t>KUSTRIYATUN</t>
  </si>
  <si>
    <t>BEN BISO MAKMUR</t>
  </si>
  <si>
    <t>https://ipubers.pupuk-indonesia.com/public/download/bukti-transaksi/V2?idretailer=RT0000094691&amp;year=2026&amp;month=8&amp;hashednota=d955cc85c7b8042b28816514212371cc</t>
  </si>
  <si>
    <t>SU3JX2\L000X2</t>
  </si>
  <si>
    <t>https://ipubers.pupuk-indonesia.com/public/download/bukti-transaksi/V2?idretailer=RT0000094691&amp;year=2026&amp;month=8&amp;hashednota=02741096bad3741de858ca806d7d6af7</t>
  </si>
  <si>
    <t>SU3JX2\L000X3</t>
  </si>
  <si>
    <t>https://ipubers.pupuk-indonesia.com/public/download/bukti-transaksi/V2?idretailer=RT0000094691&amp;year=2026&amp;month=8&amp;hashednota=555d375e233d688f0f092597695dc526</t>
  </si>
  <si>
    <t>SU3JX2\L000XI</t>
  </si>
  <si>
    <t>PUTUT  SUSETYO</t>
  </si>
  <si>
    <t>https://ipubers.pupuk-indonesia.com/public/download/bukti-transaksi/V2?idretailer=RT0000094691&amp;year=2026&amp;month=8&amp;hashednota=7bdf0e8e729acc8d1c84eecdbd58abb3</t>
  </si>
  <si>
    <t>SU3JX2\L000XJ</t>
  </si>
  <si>
    <t>https://ipubers.pupuk-indonesia.com/public/download/bukti-transaksi/V2?idretailer=RT0000094691&amp;year=2026&amp;month=8&amp;hashednota=9e8bbef4370773910c9b9e1b19d8cc16</t>
  </si>
  <si>
    <t>SU3JX2\L000XK</t>
  </si>
  <si>
    <t>https://ipubers.pupuk-indonesia.com/public/download/bukti-transaksi/V2?idretailer=RT0000094691&amp;year=2026&amp;month=8&amp;hashednota=2615b6833afcf4503e3fd0e7962f2cb7</t>
  </si>
  <si>
    <t>SU3JX2\L000XL</t>
  </si>
  <si>
    <t>https://ipubers.pupuk-indonesia.com/public/download/bukti-transaksi/V2?idretailer=RT0000094691&amp;year=2026&amp;month=8&amp;hashednota=19560973cc8f879ea1d24157aad7486b</t>
  </si>
  <si>
    <t>SU3JX2\L000XM</t>
  </si>
  <si>
    <t>SUDAR WAGI</t>
  </si>
  <si>
    <t>WIJAYA KUSUMA</t>
  </si>
  <si>
    <t>https://ipubers.pupuk-indonesia.com/public/download/bukti-transaksi/V2?idretailer=RT0000094691&amp;year=2026&amp;month=8&amp;hashednota=256e5fb0679c1f4efde09457fdc4a43c</t>
  </si>
  <si>
    <t>GEMAWANG</t>
  </si>
  <si>
    <t>RT0000026794</t>
  </si>
  <si>
    <t>UD MUKTI</t>
  </si>
  <si>
    <t>S09O51\M005KA</t>
  </si>
  <si>
    <t>ANDI</t>
  </si>
  <si>
    <t>DADI MULYO</t>
  </si>
  <si>
    <t>https://ipubers.pupuk-indonesia.com/public/download/bukti-transaksi/V2?idretailer=RT0000026794&amp;year=2026&amp;month=8&amp;hashednota=e785ac1f6bf4439d87d878273286febe</t>
  </si>
  <si>
    <t>S09O51\M005KC</t>
  </si>
  <si>
    <t>https://ipubers.pupuk-indonesia.com/public/download/bukti-transaksi/V2?idretailer=RT0000026794&amp;year=2026&amp;month=8&amp;hashednota=1f0c810a39672d56c4cda819039dbc57</t>
  </si>
  <si>
    <t>S09O51\L005F8</t>
  </si>
  <si>
    <t>DJUNAR</t>
  </si>
  <si>
    <t>https://ipubers.pupuk-indonesia.com/public/download/bukti-transaksi/V2?idretailer=RT0000026794&amp;year=2026&amp;month=8&amp;hashednota=26be083942789390037788adeb3eae5a</t>
  </si>
  <si>
    <t>S09O51\L005FB</t>
  </si>
  <si>
    <t>MISTINAH</t>
  </si>
  <si>
    <t>https://ipubers.pupuk-indonesia.com/public/download/bukti-transaksi/V2?idretailer=RT0000026794&amp;year=2026&amp;month=8&amp;hashednota=1a2cf82111f76f0ff0c171eecd8d7740</t>
  </si>
  <si>
    <t>S09O51\M005K9</t>
  </si>
  <si>
    <t>MUJITO</t>
  </si>
  <si>
    <t>https://ipubers.pupuk-indonesia.com/public/download/bukti-transaksi/V2?idretailer=RT0000026794&amp;year=2026&amp;month=8&amp;hashednota=6a076eaf99584cfa0e17965a3389a683</t>
  </si>
  <si>
    <t>S09O51\M005I3</t>
  </si>
  <si>
    <t>PARMONO</t>
  </si>
  <si>
    <t>HIKMAH USAHA</t>
  </si>
  <si>
    <t>https://ipubers.pupuk-indonesia.com/public/download/bukti-transaksi/V2?idretailer=RT0000026794&amp;year=2026&amp;month=8&amp;hashednota=dd501d79ee231be09bf7197607800bc8</t>
  </si>
  <si>
    <t>S09O51\M005I6</t>
  </si>
  <si>
    <t>https://ipubers.pupuk-indonesia.com/public/download/bukti-transaksi/V2?idretailer=RT0000026794&amp;year=2026&amp;month=8&amp;hashednota=67788b9b0781f08679662aa93c811e36</t>
  </si>
  <si>
    <t>S09O51\M005I7</t>
  </si>
  <si>
    <t>https://ipubers.pupuk-indonesia.com/public/download/bukti-transaksi/V2?idretailer=RT0000026794&amp;year=2026&amp;month=8&amp;hashednota=ff5c00b1c7e7d70a5f91cb19a69bdfff</t>
  </si>
  <si>
    <t>S09O51\M005LQ</t>
  </si>
  <si>
    <t>PARYATI</t>
  </si>
  <si>
    <t>https://ipubers.pupuk-indonesia.com/public/download/bukti-transaksi/V2?idretailer=RT0000026794&amp;year=2026&amp;month=8&amp;hashednota=e4b820a2ccee2a1069e6b401c4767fe7</t>
  </si>
  <si>
    <t>S09O51\M005K2</t>
  </si>
  <si>
    <t>PUJI WALUYO</t>
  </si>
  <si>
    <t>MAKMUR 4</t>
  </si>
  <si>
    <t>https://ipubers.pupuk-indonesia.com/public/download/bukti-transaksi/V2?idretailer=RT0000026794&amp;year=2026&amp;month=8&amp;hashednota=e3864cd65bc69d689c41ba89aea98be4</t>
  </si>
  <si>
    <t>S09O51\M005K3</t>
  </si>
  <si>
    <t>https://ipubers.pupuk-indonesia.com/public/download/bukti-transaksi/V2?idretailer=RT0000026794&amp;year=2026&amp;month=8&amp;hashednota=0a98bfc6fe092c52f1d78a6414596fd9</t>
  </si>
  <si>
    <t>S09O51\L005F4</t>
  </si>
  <si>
    <t>SARDOYO</t>
  </si>
  <si>
    <t>https://ipubers.pupuk-indonesia.com/public/download/bukti-transaksi/V2?idretailer=RT0000026794&amp;year=2026&amp;month=8&amp;hashednota=5d72ec6e68088bb9805a832295fda1c8</t>
  </si>
  <si>
    <t>S09O51\M005LP</t>
  </si>
  <si>
    <t>SUMARI</t>
  </si>
  <si>
    <t>https://ipubers.pupuk-indonesia.com/public/download/bukti-transaksi/V2?idretailer=RT0000026794&amp;year=2026&amp;month=8&amp;hashednota=ab549621c6468fd5a0521ab7b725323e</t>
  </si>
  <si>
    <t>S09O51\M005LM</t>
  </si>
  <si>
    <t>WAHATIK</t>
  </si>
  <si>
    <t>https://ipubers.pupuk-indonesia.com/public/download/bukti-transaksi/V2?idretailer=RT0000026794&amp;year=2026&amp;month=8&amp;hashednota=d377a2eefd3f0d4e7d6e42e7285bbc0b</t>
  </si>
  <si>
    <t>S09O51\M005LN</t>
  </si>
  <si>
    <t>https://ipubers.pupuk-indonesia.com/public/download/bukti-transaksi/V2?idretailer=RT0000026794&amp;year=2026&amp;month=8&amp;hashednota=e0cc2bf3b06ab7edc52997b1bae62852</t>
  </si>
  <si>
    <t>MUNCAR</t>
  </si>
  <si>
    <t>S09O51\L005GU</t>
  </si>
  <si>
    <t>ARTONO</t>
  </si>
  <si>
    <t>AMRIH MULYO MUNCAR</t>
  </si>
  <si>
    <t>https://ipubers.pupuk-indonesia.com/public/download/bukti-transaksi/V2?idretailer=RT0000026794&amp;year=2026&amp;month=8&amp;hashednota=f52409825f7be0defc5c9caab2daebcc</t>
  </si>
  <si>
    <t>S09O51\M005K6</t>
  </si>
  <si>
    <t>JUKIYANTO</t>
  </si>
  <si>
    <t>MULYO TANI ENAM</t>
  </si>
  <si>
    <t>https://ipubers.pupuk-indonesia.com/public/download/bukti-transaksi/V2?idretailer=RT0000026794&amp;year=2026&amp;month=8&amp;hashednota=cd6f6160446fc4f1a8f8b42943cb1b4b</t>
  </si>
  <si>
    <t>S09O51\M005K8</t>
  </si>
  <si>
    <t>https://ipubers.pupuk-indonesia.com/public/download/bukti-transaksi/V2?idretailer=RT0000026794&amp;year=2026&amp;month=8&amp;hashednota=64dc0a485464efb9112b50b9c7f7bd98</t>
  </si>
  <si>
    <t>S09O51\M005JM</t>
  </si>
  <si>
    <t>JUWARNO</t>
  </si>
  <si>
    <t>LANGGENG TANI SEJAHTERA</t>
  </si>
  <si>
    <t>https://ipubers.pupuk-indonesia.com/public/download/bukti-transaksi/V2?idretailer=RT0000026794&amp;year=2026&amp;month=8&amp;hashednota=5e4aaa12c7619781c5deca563befb839</t>
  </si>
  <si>
    <t>S09O51\M005JN</t>
  </si>
  <si>
    <t>https://ipubers.pupuk-indonesia.com/public/download/bukti-transaksi/V2?idretailer=RT0000026794&amp;year=2026&amp;month=8&amp;hashednota=c779efdda834cf9c7a26f2e8df84bee7</t>
  </si>
  <si>
    <t>S09O51\M005IF</t>
  </si>
  <si>
    <t>JUWITO</t>
  </si>
  <si>
    <t>SUKO MAKMUR</t>
  </si>
  <si>
    <t>https://ipubers.pupuk-indonesia.com/public/download/bukti-transaksi/V2?idretailer=RT0000026794&amp;year=2026&amp;month=8&amp;hashednota=797816c22a64692ce35c71da10a6da82</t>
  </si>
  <si>
    <t>S09O51\L005GB</t>
  </si>
  <si>
    <t>KARNOTO</t>
  </si>
  <si>
    <t>SARWI DADI</t>
  </si>
  <si>
    <t>https://ipubers.pupuk-indonesia.com/public/download/bukti-transaksi/V2?idretailer=RT0000026794&amp;year=2026&amp;month=8&amp;hashednota=71d8122d1cc063dd1d685bd51ef434d0</t>
  </si>
  <si>
    <t>S09O51\L005GC</t>
  </si>
  <si>
    <t>https://ipubers.pupuk-indonesia.com/public/download/bukti-transaksi/V2?idretailer=RT0000026794&amp;year=2026&amp;month=8&amp;hashednota=0bb2f7769cfc38858ed9d62ecca33673</t>
  </si>
  <si>
    <t>S09O51\M005M4</t>
  </si>
  <si>
    <t>MUHAMAD CHOIRUDDIN</t>
  </si>
  <si>
    <t>RESTU MANDIRI</t>
  </si>
  <si>
    <t>https://ipubers.pupuk-indonesia.com/public/download/bukti-transaksi/V2?idretailer=RT0000026794&amp;year=2026&amp;month=8&amp;hashednota=fc712752e41fd84de38bc32f53124b3c</t>
  </si>
  <si>
    <t>S09O51\L005GM</t>
  </si>
  <si>
    <t>MU'IN</t>
  </si>
  <si>
    <t>MBELANG SARI ABADI</t>
  </si>
  <si>
    <t>https://ipubers.pupuk-indonesia.com/public/download/bukti-transaksi/V2?idretailer=RT0000026794&amp;year=2026&amp;month=8&amp;hashednota=19b4a40ab888ff7e8fdde181f019ef5c</t>
  </si>
  <si>
    <t>S09O51\L005GY</t>
  </si>
  <si>
    <t>MUSLIH</t>
  </si>
  <si>
    <t>MEKAR SARI POTROYOSO MUNCAR</t>
  </si>
  <si>
    <t>https://ipubers.pupuk-indonesia.com/public/download/bukti-transaksi/V2?idretailer=RT0000026794&amp;year=2026&amp;month=8&amp;hashednota=8d5a1b620d6ef6cfc7d32831221a8949</t>
  </si>
  <si>
    <t>S09O51\L005GZ</t>
  </si>
  <si>
    <t>https://ipubers.pupuk-indonesia.com/public/download/bukti-transaksi/V2?idretailer=RT0000026794&amp;year=2026&amp;month=8&amp;hashednota=22efd6f34c2845d37c094fd4d0371b6a</t>
  </si>
  <si>
    <t>S09O51\L005G7</t>
  </si>
  <si>
    <t>NURYASIN</t>
  </si>
  <si>
    <t>WIROTOMO TLOGOWUNGU</t>
  </si>
  <si>
    <t>https://ipubers.pupuk-indonesia.com/public/download/bukti-transaksi/V2?idretailer=RT0000026794&amp;year=2026&amp;month=8&amp;hashednota=c8b0a999103177bea83a27c8c265ce33</t>
  </si>
  <si>
    <t>S09O51\L005G8</t>
  </si>
  <si>
    <t>https://ipubers.pupuk-indonesia.com/public/download/bukti-transaksi/V2?idretailer=RT0000026794&amp;year=2026&amp;month=8&amp;hashednota=d1109c54f9a003d9b66f8d85dfd4f010</t>
  </si>
  <si>
    <t>S09O51\M005I0</t>
  </si>
  <si>
    <t>PREMATUR JOKO SUNGKOWO</t>
  </si>
  <si>
    <t>https://ipubers.pupuk-indonesia.com/public/download/bukti-transaksi/V2?idretailer=RT0000026794&amp;year=2026&amp;month=8&amp;hashednota=c3c65b5372dfcde3f8cfd992c9432e06</t>
  </si>
  <si>
    <t>S09O51\L005FP</t>
  </si>
  <si>
    <t>QUSNUL MAJID</t>
  </si>
  <si>
    <t>https://ipubers.pupuk-indonesia.com/public/download/bukti-transaksi/V2?idretailer=RT0000026794&amp;year=2026&amp;month=8&amp;hashednota=7cff1c48883f8e3e229e610439a754f4</t>
  </si>
  <si>
    <t>S09O51\M005LT</t>
  </si>
  <si>
    <t>SLAMET NASTA'IN</t>
  </si>
  <si>
    <t>https://ipubers.pupuk-indonesia.com/public/download/bukti-transaksi/V2?idretailer=RT0000026794&amp;year=2026&amp;month=8&amp;hashednota=fd883d0d528e35a4c0dafa21e6072a3c</t>
  </si>
  <si>
    <t>S09O51\M005LU</t>
  </si>
  <si>
    <t>https://ipubers.pupuk-indonesia.com/public/download/bukti-transaksi/V2?idretailer=RT0000026794&amp;year=2026&amp;month=8&amp;hashednota=aabd9c08f706522779b4a2ce69414028</t>
  </si>
  <si>
    <t>S09O51\M005H7</t>
  </si>
  <si>
    <t>MULYO TANI DUA</t>
  </si>
  <si>
    <t>https://ipubers.pupuk-indonesia.com/public/download/bukti-transaksi/V2?idretailer=RT0000026794&amp;year=2026&amp;month=8&amp;hashednota=acd6cc2fe2142f4612081d93383a5d4a</t>
  </si>
  <si>
    <t>S09O51\L005FQ</t>
  </si>
  <si>
    <t>https://ipubers.pupuk-indonesia.com/public/download/bukti-transaksi/V2?idretailer=RT0000026794&amp;year=2026&amp;month=8&amp;hashednota=987a83b3f89d0fc11e4bc94ac5038109</t>
  </si>
  <si>
    <t>S09O51\L005FS</t>
  </si>
  <si>
    <t>https://ipubers.pupuk-indonesia.com/public/download/bukti-transaksi/V2?idretailer=RT0000026794&amp;year=2026&amp;month=8&amp;hashednota=eb224742cefec2ca71d458d82c07680a</t>
  </si>
  <si>
    <t>KEMIRIOMBO</t>
  </si>
  <si>
    <t>RT0000026775</t>
  </si>
  <si>
    <t>S09O21\B004F5</t>
  </si>
  <si>
    <t>DAHYUDI</t>
  </si>
  <si>
    <t>https://ipubers.pupuk-indonesia.com/public/download/bukti-transaksi/V2?idretailer=RT0000026775&amp;year=2026&amp;month=8&amp;hashednota=5af9d9b688c505e27017ff03152e29c3</t>
  </si>
  <si>
    <t>S09O21\7004D3</t>
  </si>
  <si>
    <t>KUSDIYONO</t>
  </si>
  <si>
    <t>NGESTI MAKMUR</t>
  </si>
  <si>
    <t>https://ipubers.pupuk-indonesia.com/public/download/bukti-transaksi/V2?idretailer=RT0000026775&amp;year=2026&amp;month=8&amp;hashednota=e60245aff12eaf7168219eaa14462801</t>
  </si>
  <si>
    <t>S09O21\8004DA</t>
  </si>
  <si>
    <t>MARIJAN</t>
  </si>
  <si>
    <t>ENGGAL TANI</t>
  </si>
  <si>
    <t>https://ipubers.pupuk-indonesia.com/public/download/bukti-transaksi/V2?idretailer=RT0000026775&amp;year=2026&amp;month=8&amp;hashednota=e21aab4e82ea67f27bf5412e02f183f5</t>
  </si>
  <si>
    <t>S09O21\B004F3</t>
  </si>
  <si>
    <t>MUBASIR</t>
  </si>
  <si>
    <t>BERKAH KARYA</t>
  </si>
  <si>
    <t>https://ipubers.pupuk-indonesia.com/public/download/bukti-transaksi/V2?idretailer=RT0000026775&amp;year=2026&amp;month=8&amp;hashednota=5d9e3101a6c2c51297aca4ace9a378df</t>
  </si>
  <si>
    <t>S09O21\9004EO</t>
  </si>
  <si>
    <t>SETYO WIKANTO</t>
  </si>
  <si>
    <t>SUMBER MAJU</t>
  </si>
  <si>
    <t>https://ipubers.pupuk-indonesia.com/public/download/bukti-transaksi/V2?idretailer=RT0000026775&amp;year=2026&amp;month=8&amp;hashednota=26de94f9475aab31953f8e5f01a0f7fb</t>
  </si>
  <si>
    <t>S09O21\6004CC</t>
  </si>
  <si>
    <t>SUPRAPTI</t>
  </si>
  <si>
    <t>https://ipubers.pupuk-indonesia.com/public/download/bukti-transaksi/V2?idretailer=RT0000026775&amp;year=2026&amp;month=8&amp;hashednota=4b51cca3cf990f30132c59550f17fb89</t>
  </si>
  <si>
    <t>S09O21\9004ER</t>
  </si>
  <si>
    <t>WALJITO</t>
  </si>
  <si>
    <t>https://ipubers.pupuk-indonesia.com/public/download/bukti-transaksi/V2?idretailer=RT0000026775&amp;year=2026&amp;month=8&amp;hashednota=138b11a1d6175e1eb3b520813aa6115a</t>
  </si>
  <si>
    <t>S09O21\B004F4</t>
  </si>
  <si>
    <t>WURYANTO</t>
  </si>
  <si>
    <t>https://ipubers.pupuk-indonesia.com/public/download/bukti-transaksi/V2?idretailer=RT0000026775&amp;year=2026&amp;month=8&amp;hashednota=309cb9f32cd94d008fd16c18a525d1a1</t>
  </si>
  <si>
    <t>NGADISEPI</t>
  </si>
  <si>
    <t>S09O21\9004EZ</t>
  </si>
  <si>
    <t>AGUS MAHRUS</t>
  </si>
  <si>
    <t>https://ipubers.pupuk-indonesia.com/public/download/bukti-transaksi/V2?idretailer=RT0000026775&amp;year=2026&amp;month=8&amp;hashednota=0aa57121c2741fa844e2c3247e77e343</t>
  </si>
  <si>
    <t>S09O21\3004BZ</t>
  </si>
  <si>
    <t>AGUS SUGIYANTO</t>
  </si>
  <si>
    <t>https://ipubers.pupuk-indonesia.com/public/download/bukti-transaksi/V2?idretailer=RT0000026775&amp;year=2026&amp;month=8&amp;hashednota=973e8ccd92ab1b9f9dbabe622cac06d3</t>
  </si>
  <si>
    <t>S09O21\7004CY</t>
  </si>
  <si>
    <t>AHMAD FAIZUN</t>
  </si>
  <si>
    <t>BUDIDOYO</t>
  </si>
  <si>
    <t>https://ipubers.pupuk-indonesia.com/public/download/bukti-transaksi/V2?idretailer=RT0000026775&amp;year=2026&amp;month=8&amp;hashednota=1701f308e137cec4a4def50a056305b4</t>
  </si>
  <si>
    <t>S09O21\3004C1</t>
  </si>
  <si>
    <t>BARI</t>
  </si>
  <si>
    <t>https://ipubers.pupuk-indonesia.com/public/download/bukti-transaksi/V2?idretailer=RT0000026775&amp;year=2026&amp;month=8&amp;hashednota=bee3e43fa0f8ce3f130b5069327d0a5b</t>
  </si>
  <si>
    <t>S09O21\8004DN</t>
  </si>
  <si>
    <t>BOTOK SUMIDI</t>
  </si>
  <si>
    <t>BAHRURRIZKI</t>
  </si>
  <si>
    <t>https://ipubers.pupuk-indonesia.com/public/download/bukti-transaksi/V2?idretailer=RT0000026775&amp;year=2026&amp;month=8&amp;hashednota=2a20656c45449212af019d04da3bd2cb</t>
  </si>
  <si>
    <t>S09O21\6004CL</t>
  </si>
  <si>
    <t>EVIE LESTARI</t>
  </si>
  <si>
    <t>ABHINAYA</t>
  </si>
  <si>
    <t>https://ipubers.pupuk-indonesia.com/public/download/bukti-transaksi/V2?idretailer=RT0000026775&amp;year=2026&amp;month=8&amp;hashednota=a335853f7c4f68db55739bcd702c6394</t>
  </si>
  <si>
    <t>S09O21\8004D8</t>
  </si>
  <si>
    <t>MAKMUN</t>
  </si>
  <si>
    <t>https://ipubers.pupuk-indonesia.com/public/download/bukti-transaksi/V2?idretailer=RT0000026775&amp;year=2026&amp;month=8&amp;hashednota=1c66d2a14cfed3ce8c56cb4780d65d33</t>
  </si>
  <si>
    <t>S09O21\3004C6</t>
  </si>
  <si>
    <t>MUHAMAD SIROJUL MANAN</t>
  </si>
  <si>
    <t>WADAS TEDENG</t>
  </si>
  <si>
    <t>https://ipubers.pupuk-indonesia.com/public/download/bukti-transaksi/V2?idretailer=RT0000026775&amp;year=2026&amp;month=8&amp;hashednota=6ff689c2908ed83ea51873b134d7945d</t>
  </si>
  <si>
    <t>S09O21\7004D1</t>
  </si>
  <si>
    <t>MUHYAHYA</t>
  </si>
  <si>
    <t>SEKAR JAYA</t>
  </si>
  <si>
    <t>https://ipubers.pupuk-indonesia.com/public/download/bukti-transaksi/V2?idretailer=RT0000026775&amp;year=2026&amp;month=8&amp;hashednota=c012fec08edeb557152e52bb315af137</t>
  </si>
  <si>
    <t>S09O21\3004C4</t>
  </si>
  <si>
    <t>MUKARIYAH</t>
  </si>
  <si>
    <t>https://ipubers.pupuk-indonesia.com/public/download/bukti-transaksi/V2?idretailer=RT0000026775&amp;year=2026&amp;month=8&amp;hashednota=71dd56b14c092a9ae4557a1498dbc0a6</t>
  </si>
  <si>
    <t>S09O21\9004F0</t>
  </si>
  <si>
    <t>NENI TRIWINARNI</t>
  </si>
  <si>
    <t>https://ipubers.pupuk-indonesia.com/public/download/bukti-transaksi/V2?idretailer=RT0000026775&amp;year=2026&amp;month=8&amp;hashednota=370413a825f6e0ffd12e83149cafb135</t>
  </si>
  <si>
    <t>S09O21\9004F1</t>
  </si>
  <si>
    <t>https://ipubers.pupuk-indonesia.com/public/download/bukti-transaksi/V2?idretailer=RT0000026775&amp;year=2026&amp;month=8&amp;hashednota=61e6cffa4f9fdc2596fbcaa82d45cb36</t>
  </si>
  <si>
    <t>S09O21\8004D4</t>
  </si>
  <si>
    <t>ROEKHAN</t>
  </si>
  <si>
    <t>https://ipubers.pupuk-indonesia.com/public/download/bukti-transaksi/V2?idretailer=RT0000026775&amp;year=2026&amp;month=8&amp;hashednota=52b71e8eb02e9026288b3f7dfc66c9d5</t>
  </si>
  <si>
    <t>S09O21\3004C5</t>
  </si>
  <si>
    <t>BINA HARAPAN</t>
  </si>
  <si>
    <t>https://ipubers.pupuk-indonesia.com/public/download/bukti-transaksi/V2?idretailer=RT0000026775&amp;year=2026&amp;month=8&amp;hashednota=a1065103c81b0b99d694770a71a0275e</t>
  </si>
  <si>
    <t>KREMPONG</t>
  </si>
  <si>
    <t>S09O51\L005FK</t>
  </si>
  <si>
    <t>AHMATWAHYU WIBOWO</t>
  </si>
  <si>
    <t>https://ipubers.pupuk-indonesia.com/public/download/bukti-transaksi/V2?idretailer=RT0000026794&amp;year=2026&amp;month=8&amp;hashednota=3f25f7e608fc995d6abd72928718e754</t>
  </si>
  <si>
    <t>S09O51\L005FL</t>
  </si>
  <si>
    <t>https://ipubers.pupuk-indonesia.com/public/download/bukti-transaksi/V2?idretailer=RT0000026794&amp;year=2026&amp;month=8&amp;hashednota=be4f5034fae359a98f84fea9710e81d5</t>
  </si>
  <si>
    <t>S09O51\L005FZ</t>
  </si>
  <si>
    <t>IHWANTO</t>
  </si>
  <si>
    <t>https://ipubers.pupuk-indonesia.com/public/download/bukti-transaksi/V2?idretailer=RT0000026794&amp;year=2026&amp;month=8&amp;hashednota=edca1bb869f5eca0fcb5eb085f78a6d1</t>
  </si>
  <si>
    <t>S09O51\L005G0</t>
  </si>
  <si>
    <t>https://ipubers.pupuk-indonesia.com/public/download/bukti-transaksi/V2?idretailer=RT0000026794&amp;year=2026&amp;month=8&amp;hashednota=cd3d9154f59c2fabd384a80b84723ed3</t>
  </si>
  <si>
    <t>S09O51\L005GK</t>
  </si>
  <si>
    <t>NURUL ALIFAH</t>
  </si>
  <si>
    <t>HARAPAN MAKMUR 2</t>
  </si>
  <si>
    <t>https://ipubers.pupuk-indonesia.com/public/download/bukti-transaksi/V2?idretailer=RT0000026794&amp;year=2026&amp;month=8&amp;hashednota=ee35be75d8bb299e4a0915c0fbbb1e24</t>
  </si>
  <si>
    <t>S09O51\M005JE</t>
  </si>
  <si>
    <t>PARDI</t>
  </si>
  <si>
    <t>https://ipubers.pupuk-indonesia.com/public/download/bukti-transaksi/V2?idretailer=RT0000026794&amp;year=2026&amp;month=8&amp;hashednota=6f948627e0a539b25f8defed6a2b6054</t>
  </si>
  <si>
    <t>S09O51\M005JF</t>
  </si>
  <si>
    <t>https://ipubers.pupuk-indonesia.com/public/download/bukti-transaksi/V2?idretailer=RT0000026794&amp;year=2026&amp;month=8&amp;hashednota=1f1b9c02178641a37cde5642c6b8827a</t>
  </si>
  <si>
    <t>S09O51\M005JG</t>
  </si>
  <si>
    <t>https://ipubers.pupuk-indonesia.com/public/download/bukti-transaksi/V2?idretailer=RT0000026794&amp;year=2026&amp;month=8&amp;hashednota=8fe79e5e225c88e84911c6501192398b</t>
  </si>
  <si>
    <t>S09O51\M005JV</t>
  </si>
  <si>
    <t>SAFIRA</t>
  </si>
  <si>
    <t>KUB MANDIRI JAYA</t>
  </si>
  <si>
    <t>https://ipubers.pupuk-indonesia.com/public/download/bukti-transaksi/V2?idretailer=RT0000026794&amp;year=2026&amp;month=8&amp;hashednota=922dc25119c2bb3b28a1c209207cef63</t>
  </si>
  <si>
    <t>S09O51\L005GN</t>
  </si>
  <si>
    <t>HARAPAN MAKMUR 1</t>
  </si>
  <si>
    <t>https://ipubers.pupuk-indonesia.com/public/download/bukti-transaksi/V2?idretailer=RT0000026794&amp;year=2026&amp;month=8&amp;hashednota=6d84fbdeb6e9425e5886f506370497e0</t>
  </si>
  <si>
    <t>S09O51\L005GL</t>
  </si>
  <si>
    <t>TUMIN</t>
  </si>
  <si>
    <t>BINA LESTARI</t>
  </si>
  <si>
    <t>https://ipubers.pupuk-indonesia.com/public/download/bukti-transaksi/V2?idretailer=RT0000026794&amp;year=2026&amp;month=8&amp;hashednota=e1a0c362240bb6de59965173cd537173</t>
  </si>
  <si>
    <t>S09O51\L005FO</t>
  </si>
  <si>
    <t>WALIDI</t>
  </si>
  <si>
    <t>https://ipubers.pupuk-indonesia.com/public/download/bukti-transaksi/V2?idretailer=RT0000026794&amp;year=2026&amp;month=8&amp;hashednota=12e42384f8a4e7ad8c5f58c0c69beb69</t>
  </si>
  <si>
    <t>S09O51\L005GT</t>
  </si>
  <si>
    <t>YAMSINI</t>
  </si>
  <si>
    <t>https://ipubers.pupuk-indonesia.com/public/download/bukti-transaksi/V2?idretailer=RT0000026794&amp;year=2026&amp;month=8&amp;hashednota=2fc4af8c15a5e02e1539b326857f10dc</t>
  </si>
  <si>
    <t>SUCEN</t>
  </si>
  <si>
    <t>S09O51\L005FI</t>
  </si>
  <si>
    <t>ALI MUCHIDIN</t>
  </si>
  <si>
    <t>GUYUB RUKUN</t>
  </si>
  <si>
    <t>https://ipubers.pupuk-indonesia.com/public/download/bukti-transaksi/V2?idretailer=RT0000026794&amp;year=2026&amp;month=8&amp;hashednota=9e4a972e00b90795b5ad847f2eb0969a</t>
  </si>
  <si>
    <t>S09O51\L005FM</t>
  </si>
  <si>
    <t>HERU</t>
  </si>
  <si>
    <t>SYUKUR MAKMUR</t>
  </si>
  <si>
    <t>https://ipubers.pupuk-indonesia.com/public/download/bukti-transaksi/V2?idretailer=RT0000026794&amp;year=2026&amp;month=8&amp;hashednota=d6dbe664eea8f7d218b882ab7bb460a9</t>
  </si>
  <si>
    <t>S09O51\M005I1</t>
  </si>
  <si>
    <t>KIRMANTO</t>
  </si>
  <si>
    <t>https://ipubers.pupuk-indonesia.com/public/download/bukti-transaksi/V2?idretailer=RT0000026794&amp;year=2026&amp;month=8&amp;hashednota=0e95c0a63f49c45bf75458f59ff46345</t>
  </si>
  <si>
    <t>S09O51\M005JO</t>
  </si>
  <si>
    <t>MISTO</t>
  </si>
  <si>
    <t>KRIDA KARYA</t>
  </si>
  <si>
    <t>https://ipubers.pupuk-indonesia.com/public/download/bukti-transaksi/V2?idretailer=RT0000026794&amp;year=2026&amp;month=8&amp;hashednota=284b3bf105df2369093aa98b53eca830</t>
  </si>
  <si>
    <t>S09O51\M005JP</t>
  </si>
  <si>
    <t>https://ipubers.pupuk-indonesia.com/public/download/bukti-transaksi/V2?idretailer=RT0000026794&amp;year=2026&amp;month=8&amp;hashednota=cdbc8bfdc9c8876976cb14d5e21f6e59</t>
  </si>
  <si>
    <t>S09O51\L005FH</t>
  </si>
  <si>
    <t>RIFYAN SUDIBYO</t>
  </si>
  <si>
    <t>TARUNA MAJU</t>
  </si>
  <si>
    <t>https://ipubers.pupuk-indonesia.com/public/download/bukti-transaksi/V2?idretailer=RT0000026794&amp;year=2026&amp;month=8&amp;hashednota=071b6a1b6f745815ef5ab1c5b171587e</t>
  </si>
  <si>
    <t>S09O51\L005FJ</t>
  </si>
  <si>
    <t>https://ipubers.pupuk-indonesia.com/public/download/bukti-transaksi/V2?idretailer=RT0000026794&amp;year=2026&amp;month=8&amp;hashednota=e5126cafde2c3a106fed1705957d3b22</t>
  </si>
  <si>
    <t>S09O51\L005GG</t>
  </si>
  <si>
    <t>TIYONO</t>
  </si>
  <si>
    <t>https://ipubers.pupuk-indonesia.com/public/download/bukti-transaksi/V2?idretailer=RT0000026794&amp;year=2026&amp;month=8&amp;hashednota=0229d793408c66a11ea91cc7b663ed5c</t>
  </si>
  <si>
    <t>S09O51\L005FT</t>
  </si>
  <si>
    <t>TRI SUJOKO</t>
  </si>
  <si>
    <t>https://ipubers.pupuk-indonesia.com/public/download/bukti-transaksi/V2?idretailer=RT0000026794&amp;year=2026&amp;month=8&amp;hashednota=572735d0843c58544ddfdb76092bbe38</t>
  </si>
  <si>
    <t>KARANGSENENG</t>
  </si>
  <si>
    <t>S09O51\M005H3</t>
  </si>
  <si>
    <t>DAHNO</t>
  </si>
  <si>
    <t>ADIL</t>
  </si>
  <si>
    <t>https://ipubers.pupuk-indonesia.com/public/download/bukti-transaksi/V2?idretailer=RT0000026794&amp;year=2026&amp;month=8&amp;hashednota=34ef5908b1ab32aa0e93b1ad94afd137</t>
  </si>
  <si>
    <t>S09O51\M005H4</t>
  </si>
  <si>
    <t>https://ipubers.pupuk-indonesia.com/public/download/bukti-transaksi/V2?idretailer=RT0000026794&amp;year=2026&amp;month=8&amp;hashednota=ea0cee356906c853c16a189214138083</t>
  </si>
  <si>
    <t>S09O51\M005H5</t>
  </si>
  <si>
    <t>https://ipubers.pupuk-indonesia.com/public/download/bukti-transaksi/V2?idretailer=RT0000026794&amp;year=2026&amp;month=8&amp;hashednota=0bfe9241826fc3c92a83587d72e123d6</t>
  </si>
  <si>
    <t>S09O51\M005H6</t>
  </si>
  <si>
    <t>JUMIRAH</t>
  </si>
  <si>
    <t>https://ipubers.pupuk-indonesia.com/public/download/bukti-transaksi/V2?idretailer=RT0000026794&amp;year=2026&amp;month=8&amp;hashednota=e20c1dce353585ca73eccf9de650a27b</t>
  </si>
  <si>
    <t>S09O51\L005GO</t>
  </si>
  <si>
    <t>SRIYATUN</t>
  </si>
  <si>
    <t>KWT MULIA ABADI</t>
  </si>
  <si>
    <t>https://ipubers.pupuk-indonesia.com/public/download/bukti-transaksi/V2?idretailer=RT0000026794&amp;year=2026&amp;month=8&amp;hashednota=7f734307f96c4ecac01f022c39d3ea9f</t>
  </si>
  <si>
    <t>S09O51\L005GR</t>
  </si>
  <si>
    <t>https://ipubers.pupuk-indonesia.com/public/download/bukti-transaksi/V2?idretailer=RT0000026794&amp;year=2026&amp;month=8&amp;hashednota=5483f31908c440f5a2849bf2f1f97088</t>
  </si>
  <si>
    <t>S09O51\L005GS</t>
  </si>
  <si>
    <t>https://ipubers.pupuk-indonesia.com/public/download/bukti-transaksi/V2?idretailer=RT0000026794&amp;year=2026&amp;month=8&amp;hashednota=a3ae1b0b2c78a3f7ab1c6af20f1448c9</t>
  </si>
  <si>
    <t>S09O51\L005FN</t>
  </si>
  <si>
    <t>SUKRADI</t>
  </si>
  <si>
    <t>https://ipubers.pupuk-indonesia.com/public/download/bukti-transaksi/V2?idretailer=RT0000026794&amp;year=2026&amp;month=8&amp;hashednota=614056e654cc427bb942ce10df37304a</t>
  </si>
  <si>
    <t>S09O51\L005GD</t>
  </si>
  <si>
    <t>YULIYANTO</t>
  </si>
  <si>
    <t>NGUDI BAROKAH</t>
  </si>
  <si>
    <t>https://ipubers.pupuk-indonesia.com/public/download/bukti-transaksi/V2?idretailer=RT0000026794&amp;year=2026&amp;month=8&amp;hashednota=11be335d4514b2052262bd27c6fa2191</t>
  </si>
  <si>
    <t>S09O51\L005GE</t>
  </si>
  <si>
    <t>https://ipubers.pupuk-indonesia.com/public/download/bukti-transaksi/V2?idretailer=RT0000026794&amp;year=2026&amp;month=8&amp;hashednota=f98a901694872d862e0052e5d502b0c2</t>
  </si>
  <si>
    <t>S09O51\L005GF</t>
  </si>
  <si>
    <t>https://ipubers.pupuk-indonesia.com/public/download/bukti-transaksi/V2?idretailer=RT0000026794&amp;year=2026&amp;month=8&amp;hashednota=32a4f1c9a6bcde03c52c41b4765145f1</t>
  </si>
  <si>
    <t>BANARAN</t>
  </si>
  <si>
    <t>S09O51\L005F6</t>
  </si>
  <si>
    <t>ACHMAD PUJI RATNO</t>
  </si>
  <si>
    <t>MUDA AGRO SEJAHTERA</t>
  </si>
  <si>
    <t>https://ipubers.pupuk-indonesia.com/public/download/bukti-transaksi/V2?idretailer=RT0000026794&amp;year=2026&amp;month=8&amp;hashednota=413624a6b8dffa934af4e6cf4e4a2d22</t>
  </si>
  <si>
    <t>S09O51\M005M1</t>
  </si>
  <si>
    <t>JUMIYATI</t>
  </si>
  <si>
    <t>https://ipubers.pupuk-indonesia.com/public/download/bukti-transaksi/V2?idretailer=RT0000026794&amp;year=2026&amp;month=8&amp;hashednota=60eeb092f8514d9683324707f9a08040</t>
  </si>
  <si>
    <t>S09O51\M005M2</t>
  </si>
  <si>
    <t>https://ipubers.pupuk-indonesia.com/public/download/bukti-transaksi/V2?idretailer=RT0000026794&amp;year=2026&amp;month=8&amp;hashednota=492b7655d4c23c8c966a52846a2888e3</t>
  </si>
  <si>
    <t>S09O51\L005G3</t>
  </si>
  <si>
    <t>KAMIDI</t>
  </si>
  <si>
    <t>MUGI MAKMUR</t>
  </si>
  <si>
    <t>https://ipubers.pupuk-indonesia.com/public/download/bukti-transaksi/V2?idretailer=RT0000026794&amp;year=2026&amp;month=8&amp;hashednota=d245bc119b99a43b8575abb65b561450</t>
  </si>
  <si>
    <t>S09O51\L005F5</t>
  </si>
  <si>
    <t>KODIR</t>
  </si>
  <si>
    <t>https://ipubers.pupuk-indonesia.com/public/download/bukti-transaksi/V2?idretailer=RT0000026794&amp;year=2026&amp;month=8&amp;hashednota=3b829d2f0bb988e583b086de059e317c</t>
  </si>
  <si>
    <t>S09O51\L005G1</t>
  </si>
  <si>
    <t>MOHAMMAD BANDANUJI</t>
  </si>
  <si>
    <t>NGUDI PRATANI</t>
  </si>
  <si>
    <t>https://ipubers.pupuk-indonesia.com/public/download/bukti-transaksi/V2?idretailer=RT0000026794&amp;year=2026&amp;month=8&amp;hashednota=8dc0e67ed6f5be3a5e67e7fb35f092dc</t>
  </si>
  <si>
    <t>S09O51\L005G2</t>
  </si>
  <si>
    <t>https://ipubers.pupuk-indonesia.com/public/download/bukti-transaksi/V2?idretailer=RT0000026794&amp;year=2026&amp;month=8&amp;hashednota=d78dd2403e1bc91b1a5385d840e31399</t>
  </si>
  <si>
    <t>S09O51\M005LV</t>
  </si>
  <si>
    <t>MUHDIYONO</t>
  </si>
  <si>
    <t>MERDEKA 2</t>
  </si>
  <si>
    <t>https://ipubers.pupuk-indonesia.com/public/download/bukti-transaksi/V2?idretailer=RT0000026794&amp;year=2026&amp;month=8&amp;hashednota=45d53a60a158e3f3570db541a9a89ece</t>
  </si>
  <si>
    <t>S09O51\M005LW</t>
  </si>
  <si>
    <t>https://ipubers.pupuk-indonesia.com/public/download/bukti-transaksi/V2?idretailer=RT0000026794&amp;year=2026&amp;month=8&amp;hashednota=3536e399972dea142f0e0c74692b3471</t>
  </si>
  <si>
    <t>S09O51\L005GI</t>
  </si>
  <si>
    <t>LANCAR REJEKI</t>
  </si>
  <si>
    <t>https://ipubers.pupuk-indonesia.com/public/download/bukti-transaksi/V2?idretailer=RT0000026794&amp;year=2026&amp;month=8&amp;hashednota=a49d5343a7fbeb10e4876df593cb97e5</t>
  </si>
  <si>
    <t>S09O51\L005GJ</t>
  </si>
  <si>
    <t>https://ipubers.pupuk-indonesia.com/public/download/bukti-transaksi/V2?idretailer=RT0000026794&amp;year=2026&amp;month=8&amp;hashednota=8bdb897f76369187ea361d863e546d00</t>
  </si>
  <si>
    <t>S09O51\L005FW</t>
  </si>
  <si>
    <t>RISIYAH</t>
  </si>
  <si>
    <t>https://ipubers.pupuk-indonesia.com/public/download/bukti-transaksi/V2?idretailer=RT0000026794&amp;year=2026&amp;month=8&amp;hashednota=1fb992f8b8f6c9307eb511c24cce609e</t>
  </si>
  <si>
    <t>S09O51\L005FX</t>
  </si>
  <si>
    <t>https://ipubers.pupuk-indonesia.com/public/download/bukti-transaksi/V2?idretailer=RT0000026794&amp;year=2026&amp;month=8&amp;hashednota=17e916888be9ada9cd208dcd668101da</t>
  </si>
  <si>
    <t>S09O51\L005FY</t>
  </si>
  <si>
    <t>SUPRIYANTO</t>
  </si>
  <si>
    <t>https://ipubers.pupuk-indonesia.com/public/download/bukti-transaksi/V2?idretailer=RT0000026794&amp;year=2026&amp;month=8&amp;hashednota=c4c0e4ee23c165ab42f8748ca6503174</t>
  </si>
  <si>
    <t>S09O51\L005F9</t>
  </si>
  <si>
    <t>https://ipubers.pupuk-indonesia.com/public/download/bukti-transaksi/V2?idretailer=RT0000026794&amp;year=2026&amp;month=8&amp;hashednota=ff3de840d4192fca85ecdeebe8760ed2</t>
  </si>
  <si>
    <t>S09O51\L005FA</t>
  </si>
  <si>
    <t>https://ipubers.pupuk-indonesia.com/public/download/bukti-transaksi/V2?idretailer=RT0000026794&amp;year=2026&amp;month=8&amp;hashednota=5603267be0099ee53a4d495151f72d57</t>
  </si>
  <si>
    <t>S09O51\M005LX</t>
  </si>
  <si>
    <t>TUYONO</t>
  </si>
  <si>
    <t>https://ipubers.pupuk-indonesia.com/public/download/bukti-transaksi/V2?idretailer=RT0000026794&amp;year=2026&amp;month=8&amp;hashednota=ebc1d59b09954ab6d23e406e8ebab7f2</t>
  </si>
  <si>
    <t>S09O51\M005LY</t>
  </si>
  <si>
    <t>https://ipubers.pupuk-indonesia.com/public/download/bukti-transaksi/V2?idretailer=RT0000026794&amp;year=2026&amp;month=8&amp;hashednota=8910b66d8ee07a7e4301bd9d9b9c1f0a</t>
  </si>
  <si>
    <t>S09O51\M005I2</t>
  </si>
  <si>
    <t>ANUGERAH</t>
  </si>
  <si>
    <t>https://ipubers.pupuk-indonesia.com/public/download/bukti-transaksi/V2?idretailer=RT0000026794&amp;year=2026&amp;month=8&amp;hashednota=9289184f1e399bce7a43be566b94aca4</t>
  </si>
  <si>
    <t>KALIBANGER</t>
  </si>
  <si>
    <t>S09O21\5004C9</t>
  </si>
  <si>
    <t>KUWAT BUDIYONO</t>
  </si>
  <si>
    <t>https://ipubers.pupuk-indonesia.com/public/download/bukti-transaksi/V2?idretailer=RT0000026775&amp;year=2026&amp;month=8&amp;hashednota=41e804c9b78da1dca23b675f15ba0d62</t>
  </si>
  <si>
    <t>JAMBON</t>
  </si>
  <si>
    <t>S09O21\8004D9</t>
  </si>
  <si>
    <t>ENDANG SRI RAHAYU</t>
  </si>
  <si>
    <t>https://ipubers.pupuk-indonesia.com/public/download/bukti-transaksi/V2?idretailer=RT0000026775&amp;year=2026&amp;month=8&amp;hashednota=f407c25df6fed675f61e0d682d020131</t>
  </si>
  <si>
    <t>S09O21\9004ES</t>
  </si>
  <si>
    <t>SUGINI</t>
  </si>
  <si>
    <t>RUKUN WARGA 2</t>
  </si>
  <si>
    <t>https://ipubers.pupuk-indonesia.com/public/download/bukti-transaksi/V2?idretailer=RT0000026775&amp;year=2026&amp;month=8&amp;hashednota=dc525054edd883ad9d314f547f65ded3</t>
  </si>
  <si>
    <t>S09O21\9004ET</t>
  </si>
  <si>
    <t>https://ipubers.pupuk-indonesia.com/public/download/bukti-transaksi/V2?idretailer=RT0000026775&amp;year=2026&amp;month=8&amp;hashednota=3d3f26ba26a60f491af2214f1ce88531</t>
  </si>
  <si>
    <t>S09O21\9004EU</t>
  </si>
  <si>
    <t>https://ipubers.pupuk-indonesia.com/public/download/bukti-transaksi/V2?idretailer=RT0000026775&amp;year=2026&amp;month=8&amp;hashednota=277ef6bdb5ccebaa1d5c430801330861</t>
  </si>
  <si>
    <t>S09O21\C004FA</t>
  </si>
  <si>
    <t>TONI KURNIYAWAN</t>
  </si>
  <si>
    <t>https://ipubers.pupuk-indonesia.com/public/download/bukti-transaksi/V2?idretailer=RT0000026775&amp;year=2026&amp;month=8&amp;hashednota=54463e788401f8ef4616729385f3d06b</t>
  </si>
  <si>
    <t>S09O21\C004FB</t>
  </si>
  <si>
    <t>https://ipubers.pupuk-indonesia.com/public/download/bukti-transaksi/V2?idretailer=RT0000026775&amp;year=2026&amp;month=8&amp;hashednota=b2cacc0b21afd2838c464b3ae71d8590</t>
  </si>
  <si>
    <t>SU0P91\J006JY</t>
  </si>
  <si>
    <t>3323012009700002</t>
  </si>
  <si>
    <t>TUNAS MANDIRI</t>
  </si>
  <si>
    <t>https://ipubers.pupuk-indonesia.com/public/download/bukti-transaksi/V2?idretailer=RT0000090731&amp;year=2026&amp;month=8&amp;hashednota=c8f73ec4b3bb7744419150f9076fcae5</t>
  </si>
  <si>
    <t>TEGALURUNG</t>
  </si>
  <si>
    <t>S09O61\F004OQ</t>
  </si>
  <si>
    <t>3323010605830001</t>
  </si>
  <si>
    <t>MUSTIKA DAMARYONO</t>
  </si>
  <si>
    <t>TRAMPIL I</t>
  </si>
  <si>
    <t>https://ipubers.pupuk-indonesia.com/public/download/bukti-transaksi/V2?idretailer=RT0000026796&amp;year=2026&amp;month=8&amp;hashednota=1ae98c16f28a631e2efb19f4ee177ab6</t>
  </si>
  <si>
    <t>S09O61\F004OR</t>
  </si>
  <si>
    <t>https://ipubers.pupuk-indonesia.com/public/download/bukti-transaksi/V2?idretailer=RT0000026796&amp;year=2026&amp;month=8&amp;hashednota=842288201927e0c708fe2f7d8e3d220b</t>
  </si>
  <si>
    <t>S09O71\7003YX</t>
  </si>
  <si>
    <t>3323071702810001</t>
  </si>
  <si>
    <t>MARGO LARAS</t>
  </si>
  <si>
    <t>https://ipubers.pupuk-indonesia.com/public/download/bukti-transaksi/V2?idretailer=RT0000026798&amp;year=2026&amp;month=8&amp;hashednota=67f45438c4121cb4fa7b91892bcff712</t>
  </si>
  <si>
    <t>S09O71\7003Z0</t>
  </si>
  <si>
    <t>3323010203700004</t>
  </si>
  <si>
    <t>13-8-2026</t>
  </si>
  <si>
    <t>https://ipubers.pupuk-indonesia.com/public/download/bukti-transaksi/V2?idretailer=RT0000026798&amp;year=2026&amp;month=8&amp;hashednota=b78c3e8a1b5c02121840605370a7e737</t>
  </si>
  <si>
    <t>S09O71\7003ZA</t>
  </si>
  <si>
    <t>3323010804690002</t>
  </si>
  <si>
    <t>https://ipubers.pupuk-indonesia.com/public/download/bukti-transaksi/V2?idretailer=RT0000026798&amp;year=2026&amp;month=8&amp;hashednota=be0ae67bbec0109535a5f78d0dd01b7b</t>
  </si>
  <si>
    <t>S09O71\7003ZB</t>
  </si>
  <si>
    <t>https://ipubers.pupuk-indonesia.com/public/download/bukti-transaksi/V2?idretailer=RT0000026798&amp;year=2026&amp;month=8&amp;hashednota=5bde60a559e251bfb1832edf2300e4db</t>
  </si>
  <si>
    <t>S09O61\I004PD</t>
  </si>
  <si>
    <t>3323010606880001</t>
  </si>
  <si>
    <t>ROCHIM</t>
  </si>
  <si>
    <t>15-8-2026</t>
  </si>
  <si>
    <t>MULYA TANI</t>
  </si>
  <si>
    <t>https://ipubers.pupuk-indonesia.com/public/download/bukti-transaksi/V2?idretailer=RT0000026796&amp;year=2026&amp;month=8&amp;hashednota=23a77871d0d445d5d9a74030590f0432</t>
  </si>
  <si>
    <t>S09O61\I004PE</t>
  </si>
  <si>
    <t>https://ipubers.pupuk-indonesia.com/public/download/bukti-transaksi/V2?idretailer=RT0000026796&amp;year=2026&amp;month=8&amp;hashednota=cbf41455578b0e1a5d72cb2ed8edc378</t>
  </si>
  <si>
    <t>S09O61\I004PF</t>
  </si>
  <si>
    <t>3323010409770001</t>
  </si>
  <si>
    <t>YAMRONI</t>
  </si>
  <si>
    <t>https://ipubers.pupuk-indonesia.com/public/download/bukti-transaksi/V2?idretailer=RT0000026796&amp;year=2026&amp;month=8&amp;hashednota=ae383d01c2b789ff41cb7ba94ca6f037</t>
  </si>
  <si>
    <t>S09O61\I004PG</t>
  </si>
  <si>
    <t>https://ipubers.pupuk-indonesia.com/public/download/bukti-transaksi/V2?idretailer=RT0000026796&amp;year=2026&amp;month=8&amp;hashednota=49d1ca8bfc00a1e1a248babb3cb65bfe</t>
  </si>
  <si>
    <t>S09O71\7003YM</t>
  </si>
  <si>
    <t>3323011805970001</t>
  </si>
  <si>
    <t>IBNU MUHLISIN</t>
  </si>
  <si>
    <t>https://ipubers.pupuk-indonesia.com/public/download/bukti-transaksi/V2?idretailer=RT0000026798&amp;year=2026&amp;month=8&amp;hashednota=4ad44b632d523d34f80bf3bfba576a2f</t>
  </si>
  <si>
    <t>S09O71\7003YG</t>
  </si>
  <si>
    <t>3323013112490036</t>
  </si>
  <si>
    <t>HADI SUMARLAN</t>
  </si>
  <si>
    <t>https://ipubers.pupuk-indonesia.com/public/download/bukti-transaksi/V2?idretailer=RT0000026798&amp;year=2026&amp;month=8&amp;hashednota=30b958e88bbc047cbd018873a04800f7</t>
  </si>
  <si>
    <t>S09O71\7003ZC</t>
  </si>
  <si>
    <t>3323012310950001</t>
  </si>
  <si>
    <t>JOKO MARYONO</t>
  </si>
  <si>
    <t>S09O71\7003YR</t>
  </si>
  <si>
    <t>3323011703710002</t>
  </si>
  <si>
    <t>https://ipubers.pupuk-indonesia.com/public/download/bukti-transaksi/V2?idretailer=RT0000026798&amp;year=2026&amp;month=8&amp;hashednota=2bdadf6f884fd64bd57efffd6d4d9c4c</t>
  </si>
  <si>
    <t>S09O71\7003Z1</t>
  </si>
  <si>
    <t>https://ipubers.pupuk-indonesia.com/public/download/bukti-transaksi/V2?idretailer=RT0000026798&amp;year=2026&amp;month=8&amp;hashednota=7b456f0d0bc2ed790822b2b5b0f5ab02</t>
  </si>
  <si>
    <t>S09O71\7003YZ</t>
  </si>
  <si>
    <t>3323011904510002</t>
  </si>
  <si>
    <t>SUKRAT</t>
  </si>
  <si>
    <t>https://ipubers.pupuk-indonesia.com/public/download/bukti-transaksi/V2?idretailer=RT0000026798&amp;year=2026&amp;month=8&amp;hashednota=1c17827c3c06a9d86fc678ef218f7ec4</t>
  </si>
  <si>
    <t>S09O71\7003XT</t>
  </si>
  <si>
    <t>3323016109690001</t>
  </si>
  <si>
    <t>SUMINAH</t>
  </si>
  <si>
    <t>https://ipubers.pupuk-indonesia.com/public/download/bukti-transaksi/V2?idretailer=RT0000026798&amp;year=2026&amp;month=8&amp;hashednota=b4ccf68917823f336d04b8292f16f630</t>
  </si>
  <si>
    <t>S09O71\7003Z5</t>
  </si>
  <si>
    <t>3323012602650001</t>
  </si>
  <si>
    <t>SUWALMAN</t>
  </si>
  <si>
    <t>https://ipubers.pupuk-indonesia.com/public/download/bukti-transaksi/V2?idretailer=RT0000026798&amp;year=2026&amp;month=8&amp;hashednota=4ae3a12ae001dfa953994d95bdbd6c77</t>
  </si>
  <si>
    <t>S09O71\7003Y6</t>
  </si>
  <si>
    <t>3323011206630003</t>
  </si>
  <si>
    <t>FAUZI</t>
  </si>
  <si>
    <t>SRI MARGO</t>
  </si>
  <si>
    <t>https://ipubers.pupuk-indonesia.com/public/download/bukti-transaksi/V2?idretailer=RT0000026798&amp;year=2026&amp;month=8&amp;hashednota=33c69ecdcdd5c01abeaf71d2ee1d561f</t>
  </si>
  <si>
    <t>S09O71\7003Y7</t>
  </si>
  <si>
    <t>https://ipubers.pupuk-indonesia.com/public/download/bukti-transaksi/V2?idretailer=RT0000026798&amp;year=2026&amp;month=8&amp;hashednota=3df00f1ca60435ee7cb7bba4e1fc8f9b</t>
  </si>
  <si>
    <t>S09O71\7003YS</t>
  </si>
  <si>
    <t>3323012307730001</t>
  </si>
  <si>
    <t>KUN ROHIM</t>
  </si>
  <si>
    <t>PARE LESTARI</t>
  </si>
  <si>
    <t>https://ipubers.pupuk-indonesia.com/public/download/bukti-transaksi/V2?idretailer=RT0000026798&amp;year=2026&amp;month=8&amp;hashednota=15c008dc35a6b92bbd061f655e993051</t>
  </si>
  <si>
    <t>S09O71\7003ZK</t>
  </si>
  <si>
    <t>14-8-2026</t>
  </si>
  <si>
    <t>https://ipubers.pupuk-indonesia.com/public/download/bukti-transaksi/V2?idretailer=RT0000026798&amp;year=2026&amp;month=8&amp;hashednota=02dadc2ae7ab1112a52a1eabafe23f44</t>
  </si>
  <si>
    <t>S09O71\7003Y5</t>
  </si>
  <si>
    <t>3323012305640001</t>
  </si>
  <si>
    <t>MARIYONO</t>
  </si>
  <si>
    <t>https://ipubers.pupuk-indonesia.com/public/download/bukti-transaksi/V2?idretailer=RT0000026798&amp;year=2026&amp;month=8&amp;hashednota=6fff80e75f788fe69cb7d490c4b6ae41</t>
  </si>
  <si>
    <t>S09O71\7003YF</t>
  </si>
  <si>
    <t>3323010307870001</t>
  </si>
  <si>
    <t>NARDIYONO</t>
  </si>
  <si>
    <t>https://ipubers.pupuk-indonesia.com/public/download/bukti-transaksi/V2?idretailer=RT0000026798&amp;year=2026&amp;month=8&amp;hashednota=ef3c00531fe1ea61c031c0f4ecd5a39d</t>
  </si>
  <si>
    <t>S09O71\7003YQ</t>
  </si>
  <si>
    <t>3323011503710001</t>
  </si>
  <si>
    <t>NUR YATIN</t>
  </si>
  <si>
    <t>https://ipubers.pupuk-indonesia.com/public/download/bukti-transaksi/V2?idretailer=RT0000026798&amp;year=2026&amp;month=8&amp;hashednota=e4d70198e7bfb6cb1a00050b325e93dd</t>
  </si>
  <si>
    <t>S09O71\7003ZG</t>
  </si>
  <si>
    <t>3323014508870001</t>
  </si>
  <si>
    <t>SARI WIGATI</t>
  </si>
  <si>
    <t>https://ipubers.pupuk-indonesia.com/public/download/bukti-transaksi/V2?idretailer=RT0000026798&amp;year=2026&amp;month=8&amp;hashednota=a1974654731d350e471cfcb50d704cee</t>
  </si>
  <si>
    <t>S09O71\7003ZH</t>
  </si>
  <si>
    <t>https://ipubers.pupuk-indonesia.com/public/download/bukti-transaksi/V2?idretailer=RT0000026798&amp;year=2026&amp;month=8&amp;hashednota=b6fde7c530454a6cf548c9c5e3da6eb0</t>
  </si>
  <si>
    <t>S09O71\7003ZI</t>
  </si>
  <si>
    <t>3323070207880001</t>
  </si>
  <si>
    <t>YULI ERNAWAN</t>
  </si>
  <si>
    <t>https://ipubers.pupuk-indonesia.com/public/download/bukti-transaksi/V2?idretailer=RT0000026798&amp;year=2026&amp;month=8&amp;hashednota=576b5991fda7890abc90b474c740856e</t>
  </si>
  <si>
    <t>SU0P91\J006KG</t>
  </si>
  <si>
    <t>3323014111680001</t>
  </si>
  <si>
    <t>BADANIYAH</t>
  </si>
  <si>
    <t>https://ipubers.pupuk-indonesia.com/public/download/bukti-transaksi/V2?idretailer=RT0000090731&amp;year=2026&amp;month=8&amp;hashednota=191d53ec08e979d0e41f23f049b9565b</t>
  </si>
  <si>
    <t>SU0P91\J006KH</t>
  </si>
  <si>
    <t>https://ipubers.pupuk-indonesia.com/public/download/bukti-transaksi/V2?idretailer=RT0000090731&amp;year=2026&amp;month=8&amp;hashednota=c37f71f4f67d0b11bfaae03a6b2f3dd3</t>
  </si>
  <si>
    <t>PENGILON</t>
  </si>
  <si>
    <t>S09O71\7003YN</t>
  </si>
  <si>
    <t>3323011503800001</t>
  </si>
  <si>
    <t>WALIYANTO</t>
  </si>
  <si>
    <t>MUDA KARYA BERSAMA</t>
  </si>
  <si>
    <t>https://ipubers.pupuk-indonesia.com/public/download/bukti-transaksi/V2?idretailer=RT0000026798&amp;year=2026&amp;month=8&amp;hashednota=98ebb3bf2e19414a794ae4fe8f21fc40</t>
  </si>
  <si>
    <t>S07G01\H005TN</t>
  </si>
  <si>
    <t>3323025411510001</t>
  </si>
  <si>
    <t>MUSLIMAH</t>
  </si>
  <si>
    <t>https://ipubers.pupuk-indonesia.com/public/download/bukti-transaksi/V2?idretailer=RT0000021156&amp;year=2026&amp;month=8&amp;hashednota=13041992ec0a83396dd0244bf92aecb2</t>
  </si>
  <si>
    <t>S07G01\H005U6</t>
  </si>
  <si>
    <t>3323024807580001</t>
  </si>
  <si>
    <t>MUZAROAH</t>
  </si>
  <si>
    <t>https://ipubers.pupuk-indonesia.com/public/download/bukti-transaksi/V2?idretailer=RT0000021156&amp;year=2026&amp;month=8&amp;hashednota=2ee736cf4bd191f9d12a5c9c42e69f24</t>
  </si>
  <si>
    <t>S07G01\H005SM</t>
  </si>
  <si>
    <t>3323020303760001</t>
  </si>
  <si>
    <t>NASICHUN</t>
  </si>
  <si>
    <t>SENDANG JAYA</t>
  </si>
  <si>
    <t>https://ipubers.pupuk-indonesia.com/public/download/bukti-transaksi/V2?idretailer=RT0000021156&amp;year=2026&amp;month=8&amp;hashednota=737a16cbf60ba6830f5b982e514e0cc4</t>
  </si>
  <si>
    <t>S07G01\H005TI</t>
  </si>
  <si>
    <t>3323021911640001</t>
  </si>
  <si>
    <t>PUJI LISWANTARA</t>
  </si>
  <si>
    <t>NOLOBANGSAN MAJU</t>
  </si>
  <si>
    <t>https://ipubers.pupuk-indonesia.com/public/download/bukti-transaksi/V2?idretailer=RT0000021156&amp;year=2026&amp;month=8&amp;hashednota=8548dd72923a56eefad46f1c1ba3dab8</t>
  </si>
  <si>
    <t>S07G31\I004ST</t>
  </si>
  <si>
    <t>3323021712800003</t>
  </si>
  <si>
    <t>EDI USWANTO</t>
  </si>
  <si>
    <t>https://ipubers.pupuk-indonesia.com/public/download/bukti-transaksi/V2?idretailer=RT0000021160&amp;year=2026&amp;month=8&amp;hashednota=39dde6fb4e52994f06216744809eb88a</t>
  </si>
  <si>
    <t>S07G31\I004U1</t>
  </si>
  <si>
    <t>3323021010570001</t>
  </si>
  <si>
    <t>https://ipubers.pupuk-indonesia.com/public/download/bukti-transaksi/V2?idretailer=RT0000021160&amp;year=2026&amp;month=8&amp;hashednota=b54aac2f313086285e3401e2da3b4c4f</t>
  </si>
  <si>
    <t>S07G31\I004U2</t>
  </si>
  <si>
    <t>https://ipubers.pupuk-indonesia.com/public/download/bukti-transaksi/V2?idretailer=RT0000021160&amp;year=2026&amp;month=8&amp;hashednota=dfd1d03ec7ba7e815b2330f1adc34332</t>
  </si>
  <si>
    <t>S07G31\I004US</t>
  </si>
  <si>
    <t>3323020302670001</t>
  </si>
  <si>
    <t>MAT KHOWARI</t>
  </si>
  <si>
    <t>16-8-2026</t>
  </si>
  <si>
    <t>MEKAR</t>
  </si>
  <si>
    <t>https://ipubers.pupuk-indonesia.com/public/download/bukti-transaksi/V2?idretailer=RT0000021160&amp;year=2026&amp;month=8&amp;hashednota=d772506f0b679d10926e2827cdc949b5</t>
  </si>
  <si>
    <t>S07G31\I004UT</t>
  </si>
  <si>
    <t>https://ipubers.pupuk-indonesia.com/public/download/bukti-transaksi/V2?idretailer=RT0000021160&amp;year=2026&amp;month=8&amp;hashednota=3db5b541f617fcfc910bebb9b02c8a75</t>
  </si>
  <si>
    <t>S07G31\I004U8</t>
  </si>
  <si>
    <t>3323021505000001</t>
  </si>
  <si>
    <t>MUHAMAD EGA PRATAMA PUTRA</t>
  </si>
  <si>
    <t>https://ipubers.pupuk-indonesia.com/public/download/bukti-transaksi/V2?idretailer=RT0000021160&amp;year=2026&amp;month=8&amp;hashednota=8c9e8a08d87c51c1f1bf5b4956fb3271</t>
  </si>
  <si>
    <t>S07G31\I004SZ</t>
  </si>
  <si>
    <t>3323020707910001</t>
  </si>
  <si>
    <t>MUHAMAD JULIYANTO</t>
  </si>
  <si>
    <t>https://ipubers.pupuk-indonesia.com/public/download/bukti-transaksi/V2?idretailer=RT0000021160&amp;year=2026&amp;month=8&amp;hashednota=08e3315c8f77147dcfa0bb2ae466e03a</t>
  </si>
  <si>
    <t>S07G31\I004UU</t>
  </si>
  <si>
    <t>3323020812840001</t>
  </si>
  <si>
    <t>MUHAMAD SHODIKUN</t>
  </si>
  <si>
    <t>17-8-2026</t>
  </si>
  <si>
    <t>https://ipubers.pupuk-indonesia.com/public/download/bukti-transaksi/V2?idretailer=RT0000021160&amp;year=2026&amp;month=8&amp;hashednota=e4e0730778e96a08bff62ce2014117d0</t>
  </si>
  <si>
    <t>S07G31\I004SR</t>
  </si>
  <si>
    <t>3323020508850001</t>
  </si>
  <si>
    <t>MUHAMAD ZAENUDIN</t>
  </si>
  <si>
    <t>https://ipubers.pupuk-indonesia.com/public/download/bukti-transaksi/V2?idretailer=RT0000021160&amp;year=2026&amp;month=8&amp;hashednota=3b6d5496cf02a6b741e6c90cff9d8d73</t>
  </si>
  <si>
    <t>S07G01\H005U9</t>
  </si>
  <si>
    <t>3323021201930002</t>
  </si>
  <si>
    <t>ZAENI</t>
  </si>
  <si>
    <t>MAJUDADI</t>
  </si>
  <si>
    <t>https://ipubers.pupuk-indonesia.com/public/download/bukti-transaksi/V2?idretailer=RT0000021156&amp;year=2026&amp;month=8&amp;hashednota=187743d6333de73989503a77b993f84f</t>
  </si>
  <si>
    <t>S07G01\H005TJ</t>
  </si>
  <si>
    <t>3323020608690003</t>
  </si>
  <si>
    <t>https://ipubers.pupuk-indonesia.com/public/download/bukti-transaksi/V2?idretailer=RT0000021156&amp;year=2026&amp;month=8&amp;hashednota=6af69e3eeba5a25b3fd9d484a429fd90</t>
  </si>
  <si>
    <t>S07G01\H005TR</t>
  </si>
  <si>
    <t>3323020909770003</t>
  </si>
  <si>
    <t>NUR KAMID</t>
  </si>
  <si>
    <t>https://ipubers.pupuk-indonesia.com/public/download/bukti-transaksi/V2?idretailer=RT0000021156&amp;year=2026&amp;month=8&amp;hashednota=853542c8c82a1aed8671cbe1bae06a7e</t>
  </si>
  <si>
    <t>S07G01\H005T6</t>
  </si>
  <si>
    <t>3323026506940001</t>
  </si>
  <si>
    <t>SOLIHATI INAYAH</t>
  </si>
  <si>
    <t>https://ipubers.pupuk-indonesia.com/public/download/bukti-transaksi/V2?idretailer=RT0000021156&amp;year=2026&amp;month=8&amp;hashednota=b81a94a26c43ebabbf31c34cfce4ba2e</t>
  </si>
  <si>
    <t>S07G31\I004TT</t>
  </si>
  <si>
    <t>3323021504780001</t>
  </si>
  <si>
    <t>LUKMANUL HAKIM</t>
  </si>
  <si>
    <t>SERBA USAHA</t>
  </si>
  <si>
    <t>https://ipubers.pupuk-indonesia.com/public/download/bukti-transaksi/V2?idretailer=RT0000021160&amp;year=2026&amp;month=8&amp;hashednota=3fd4f4a8f56a4ee21da110144da51f7b</t>
  </si>
  <si>
    <t>S0M5G1\O0035W</t>
  </si>
  <si>
    <t>3323024404690002</t>
  </si>
  <si>
    <t>BAWON</t>
  </si>
  <si>
    <t>DEWI SRI</t>
  </si>
  <si>
    <t>https://ipubers.pupuk-indonesia.com/public/download/bukti-transaksi/V2?idretailer=RT0000085189&amp;year=2026&amp;month=8&amp;hashednota=116f6aafaa4c57da012352bb93cdf5a0</t>
  </si>
  <si>
    <t>S0M5G1\O00360</t>
  </si>
  <si>
    <t>https://ipubers.pupuk-indonesia.com/public/download/bukti-transaksi/V2?idretailer=RT0000085189&amp;year=2026&amp;month=8&amp;hashednota=e85aedc482330dc924517f4d9d3e6cd3</t>
  </si>
  <si>
    <t>S0M5G1\O00362</t>
  </si>
  <si>
    <t>3323021202870002</t>
  </si>
  <si>
    <t>https://ipubers.pupuk-indonesia.com/public/download/bukti-transaksi/V2?idretailer=RT0000085189&amp;year=2026&amp;month=8&amp;hashednota=54ff6ffda2c06ca56294ad129780aeeb</t>
  </si>
  <si>
    <t>S0M5G1\O0035J</t>
  </si>
  <si>
    <t>3323022405920001</t>
  </si>
  <si>
    <t>MUHAMAD HASAN FUADI</t>
  </si>
  <si>
    <t>https://ipubers.pupuk-indonesia.com/public/download/bukti-transaksi/V2?idretailer=RT0000085189&amp;year=2026&amp;month=8&amp;hashednota=30b84f8fc11cc02653ee06819d023f44</t>
  </si>
  <si>
    <t>S0M5G1\O0035K</t>
  </si>
  <si>
    <t>https://ipubers.pupuk-indonesia.com/public/download/bukti-transaksi/V2?idretailer=RT0000085189&amp;year=2026&amp;month=8&amp;hashednota=d05bdc61904dd06c936db7487fc84c27</t>
  </si>
  <si>
    <t>S09TZ1\L0025E</t>
  </si>
  <si>
    <t>3323031312670001</t>
  </si>
  <si>
    <t>https://ipubers.pupuk-indonesia.com/public/download/bukti-transaksi/V2?idretailer=RT0000027189&amp;year=2026&amp;month=8&amp;hashednota=ed4faa6a6a008b1c680f14b4b25f52ce</t>
  </si>
  <si>
    <t>S09TZ1\L0025C</t>
  </si>
  <si>
    <t>3323030308670003</t>
  </si>
  <si>
    <t>WARDOYO</t>
  </si>
  <si>
    <t>https://ipubers.pupuk-indonesia.com/public/download/bukti-transaksi/V2?idretailer=RT0000027189&amp;year=2026&amp;month=8&amp;hashednota=643125023a4eae3a334f1771b246b336</t>
  </si>
  <si>
    <t>S09TZ1\L00259</t>
  </si>
  <si>
    <t>ISMOYO</t>
  </si>
  <si>
    <t>AMONG WARGA</t>
  </si>
  <si>
    <t>https://ipubers.pupuk-indonesia.com/public/download/bukti-transaksi/V2?idretailer=RT0000027189&amp;year=2026&amp;month=8&amp;hashednota=3859c20cf4b09b53d407052ef451da10</t>
  </si>
  <si>
    <t>S09TY1\Z003C0</t>
  </si>
  <si>
    <t>3323031612910002</t>
  </si>
  <si>
    <t>AHMAD FAHRUDIN</t>
  </si>
  <si>
    <t>https://ipubers.pupuk-indonesia.com/public/download/bukti-transaksi/V2?idretailer=RT0000027188&amp;year=2026&amp;month=8&amp;hashednota=a97b4d263d667188839c48cf1e7759e4</t>
  </si>
  <si>
    <t>S09TY1\Z0039T</t>
  </si>
  <si>
    <t>3323032003660006</t>
  </si>
  <si>
    <t>DAHSONI</t>
  </si>
  <si>
    <t>https://ipubers.pupuk-indonesia.com/public/download/bukti-transaksi/V2?idretailer=RT0000027188&amp;year=2026&amp;month=8&amp;hashednota=4e3bb59e3f5851c25a8688f74d9ccf7d</t>
  </si>
  <si>
    <t>S09TY1\Z003BR</t>
  </si>
  <si>
    <t>3323030401660004</t>
  </si>
  <si>
    <t>KUSHARJANJI</t>
  </si>
  <si>
    <t>https://ipubers.pupuk-indonesia.com/public/download/bukti-transaksi/V2?idretailer=RT0000027188&amp;year=2026&amp;month=8&amp;hashednota=2c2b0b9c7b5e38575d6ecee342a6a4b2</t>
  </si>
  <si>
    <t>S09TY1\Z003BS</t>
  </si>
  <si>
    <t>https://ipubers.pupuk-indonesia.com/public/download/bukti-transaksi/V2?idretailer=RT0000027188&amp;year=2026&amp;month=8&amp;hashednota=d8993a88704de01da7dac108b35fdd0f</t>
  </si>
  <si>
    <t>S09TY1\Z003BU</t>
  </si>
  <si>
    <t>https://ipubers.pupuk-indonesia.com/public/download/bukti-transaksi/V2?idretailer=RT0000027188&amp;year=2026&amp;month=8&amp;hashednota=bdafe50763d8c6108d4c4e74b1b13db6</t>
  </si>
  <si>
    <t>S09TY1\Z003AA</t>
  </si>
  <si>
    <t>3323032602640004</t>
  </si>
  <si>
    <t>MAD DAHRI</t>
  </si>
  <si>
    <t>https://ipubers.pupuk-indonesia.com/public/download/bukti-transaksi/V2?idretailer=RT0000027188&amp;year=2026&amp;month=8&amp;hashednota=33054348be6c939f593db901560e7f51</t>
  </si>
  <si>
    <t>S09TY1\Z003A4</t>
  </si>
  <si>
    <t>3323030108700002</t>
  </si>
  <si>
    <t>https://ipubers.pupuk-indonesia.com/public/download/bukti-transaksi/V2?idretailer=RT0000027188&amp;year=2026&amp;month=8&amp;hashednota=f3b907526a691e00b8cb6b0b1c89c9f0</t>
  </si>
  <si>
    <t>S09TY1\Z003B0</t>
  </si>
  <si>
    <t>https://ipubers.pupuk-indonesia.com/public/download/bukti-transaksi/V2?idretailer=RT0000027188&amp;year=2026&amp;month=8&amp;hashednota=646aaa459544882bdba0a153ee4630ba</t>
  </si>
  <si>
    <t>S09TY1\Z003A7</t>
  </si>
  <si>
    <t>3323110112960001</t>
  </si>
  <si>
    <t>https://ipubers.pupuk-indonesia.com/public/download/bukti-transaksi/V2?idretailer=RT0000027188&amp;year=2026&amp;month=8&amp;hashednota=2787f7f0edcb4126dc1ff1eaaf971520</t>
  </si>
  <si>
    <t>S09TY1\Z003A8</t>
  </si>
  <si>
    <t>3323033112610035</t>
  </si>
  <si>
    <t>GITO</t>
  </si>
  <si>
    <t>https://ipubers.pupuk-indonesia.com/public/download/bukti-transaksi/V2?idretailer=RT0000027188&amp;year=2026&amp;month=8&amp;hashednota=7cfaea7ef3936dcab7a2ca76b7dffde8</t>
  </si>
  <si>
    <t>S09TY1\Z003CD</t>
  </si>
  <si>
    <t>3323030512830004</t>
  </si>
  <si>
    <t>https://ipubers.pupuk-indonesia.com/public/download/bukti-transaksi/V2?idretailer=RT0000027188&amp;year=2026&amp;month=8&amp;hashednota=8f037a8d4c6d052494b40a6bdee2319b</t>
  </si>
  <si>
    <t>S09TY1\Z003A5</t>
  </si>
  <si>
    <t>3323030502770002</t>
  </si>
  <si>
    <t>https://ipubers.pupuk-indonesia.com/public/download/bukti-transaksi/V2?idretailer=RT0000027188&amp;year=2026&amp;month=8&amp;hashednota=e778ea6352dcdacb24ee99584519c083</t>
  </si>
  <si>
    <t>S09TY1\Z003BG</t>
  </si>
  <si>
    <t>3323030207630001</t>
  </si>
  <si>
    <t>ISMANTO</t>
  </si>
  <si>
    <t>https://ipubers.pupuk-indonesia.com/public/download/bukti-transaksi/V2?idretailer=RT0000027188&amp;year=2026&amp;month=8&amp;hashednota=e2a564280560cb6ca07ad54c1eb4c8e1</t>
  </si>
  <si>
    <t>S09TY1\Z003B3</t>
  </si>
  <si>
    <t>3323032907910002</t>
  </si>
  <si>
    <t>https://ipubers.pupuk-indonesia.com/public/download/bukti-transaksi/V2?idretailer=RT0000027188&amp;year=2026&amp;month=8&amp;hashednota=211864a117622507934da94cb8ab461e</t>
  </si>
  <si>
    <t>S09TY1\Z003A6</t>
  </si>
  <si>
    <t>3323032911660002</t>
  </si>
  <si>
    <t>https://ipubers.pupuk-indonesia.com/public/download/bukti-transaksi/V2?idretailer=RT0000027188&amp;year=2026&amp;month=8&amp;hashednota=749153218ce835c09839e7e045882890</t>
  </si>
  <si>
    <t>S09TY1\Z003BL</t>
  </si>
  <si>
    <t>3323032912760001</t>
  </si>
  <si>
    <t>PRIHONO</t>
  </si>
  <si>
    <t>https://ipubers.pupuk-indonesia.com/public/download/bukti-transaksi/V2?idretailer=RT0000027188&amp;year=2026&amp;month=8&amp;hashednota=501c7174f2f63b99eed28a6d4560a1b3</t>
  </si>
  <si>
    <t>S09TY1\Z003B5</t>
  </si>
  <si>
    <t>3323110402840001</t>
  </si>
  <si>
    <t>SAIFUL AMIEN</t>
  </si>
  <si>
    <t>https://ipubers.pupuk-indonesia.com/public/download/bukti-transaksi/V2?idretailer=RT0000027188&amp;year=2026&amp;month=8&amp;hashednota=d77e5e11c3d3bdb4c62c3f8da3e9e18d</t>
  </si>
  <si>
    <t>S09TY1\Z003C2</t>
  </si>
  <si>
    <t>3323030306650002</t>
  </si>
  <si>
    <t>https://ipubers.pupuk-indonesia.com/public/download/bukti-transaksi/V2?idretailer=RT0000027188&amp;year=2026&amp;month=8&amp;hashednota=966be1a2acc094c67eb722f06417a594</t>
  </si>
  <si>
    <t>S09TY1\Z003A9</t>
  </si>
  <si>
    <t>3323030109650006</t>
  </si>
  <si>
    <t>SULAMINTO</t>
  </si>
  <si>
    <t>https://ipubers.pupuk-indonesia.com/public/download/bukti-transaksi/V2?idretailer=RT0000027188&amp;year=2026&amp;month=8&amp;hashednota=5d7d03f12e55bfd5ba8ecbaf8bd64b1b</t>
  </si>
  <si>
    <t>S09TY1\Z003C9</t>
  </si>
  <si>
    <t>3323037011800004</t>
  </si>
  <si>
    <t>SURYANI</t>
  </si>
  <si>
    <t>https://ipubers.pupuk-indonesia.com/public/download/bukti-transaksi/V2?idretailer=RT0000027188&amp;year=2026&amp;month=8&amp;hashednota=3cd55bdadae4677ff1bec5fd484dfe0b</t>
  </si>
  <si>
    <t>S09TY1\Z003CA</t>
  </si>
  <si>
    <t>https://ipubers.pupuk-indonesia.com/public/download/bukti-transaksi/V2?idretailer=RT0000027188&amp;year=2026&amp;month=8&amp;hashednota=1098aa23606995db2c63d3ca0ef37375</t>
  </si>
  <si>
    <t>S09TY1\Z0039X</t>
  </si>
  <si>
    <t>3323033108610004</t>
  </si>
  <si>
    <t>https://ipubers.pupuk-indonesia.com/public/download/bukti-transaksi/V2?idretailer=RT0000027188&amp;year=2026&amp;month=8&amp;hashednota=193eebbfac616bb08216bf61718e5c96</t>
  </si>
  <si>
    <t>S09TY1\Z0039Y</t>
  </si>
  <si>
    <t>https://ipubers.pupuk-indonesia.com/public/download/bukti-transaksi/V2?idretailer=RT0000027188&amp;year=2026&amp;month=8&amp;hashednota=9541059ab778c4bc9abbc6df69924696</t>
  </si>
  <si>
    <t>S09TY1\Z0039Z</t>
  </si>
  <si>
    <t>https://ipubers.pupuk-indonesia.com/public/download/bukti-transaksi/V2?idretailer=RT0000027188&amp;year=2026&amp;month=8&amp;hashednota=e546acf78db2d2caa95147c420b6704b</t>
  </si>
  <si>
    <t>S09TY1\Z003BK</t>
  </si>
  <si>
    <t>3323030507610005</t>
  </si>
  <si>
    <t>SUYOTO</t>
  </si>
  <si>
    <t>https://ipubers.pupuk-indonesia.com/public/download/bukti-transaksi/V2?idretailer=RT0000027188&amp;year=2026&amp;month=8&amp;hashednota=3f6fc3defa8f3686ea4a294560eed60b</t>
  </si>
  <si>
    <t>S09TY1\Z003C8</t>
  </si>
  <si>
    <t>3323032411680003</t>
  </si>
  <si>
    <t>https://ipubers.pupuk-indonesia.com/public/download/bukti-transaksi/V2?idretailer=RT0000027188&amp;year=2026&amp;month=8&amp;hashednota=65197d36a5a88894afa148f538a348dc</t>
  </si>
  <si>
    <t>S09TY1\Z003AO</t>
  </si>
  <si>
    <t>3323032606860001</t>
  </si>
  <si>
    <t>AHMAD FAUZI</t>
  </si>
  <si>
    <t>3323032610710002</t>
  </si>
  <si>
    <t>https://ipubers.pupuk-indonesia.com/public/download/bukti-transaksi/V2?idretailer=RT0000027188&amp;year=2026&amp;month=8&amp;hashednota=3f655689a3ec06e5ebe86baa87214019</t>
  </si>
  <si>
    <t>S09TY1\Z003AX</t>
  </si>
  <si>
    <t>3323030508710003</t>
  </si>
  <si>
    <t>ANIF SUGIHARTONO</t>
  </si>
  <si>
    <t>https://ipubers.pupuk-indonesia.com/public/download/bukti-transaksi/V2?idretailer=RT0000027188&amp;year=2026&amp;month=8&amp;hashednota=0e4d3b8114da03315cc37d371c5e7d73</t>
  </si>
  <si>
    <t>S09TY1\Z003AQ</t>
  </si>
  <si>
    <t>3323032805860001</t>
  </si>
  <si>
    <t>DEBI SETIAWAN</t>
  </si>
  <si>
    <t>https://ipubers.pupuk-indonesia.com/public/download/bukti-transaksi/V2?idretailer=RT0000027188&amp;year=2026&amp;month=8&amp;hashednota=43bf025ae4c2f945201ead71f8cf19df</t>
  </si>
  <si>
    <t>S09TY1\Z003AR</t>
  </si>
  <si>
    <t>3323030709710005</t>
  </si>
  <si>
    <t>EKO PRASETYO</t>
  </si>
  <si>
    <t>https://ipubers.pupuk-indonesia.com/public/download/bukti-transaksi/V2?idretailer=RT0000027188&amp;year=2026&amp;month=8&amp;hashednota=da8443ceddc43016b799f392b2233234</t>
  </si>
  <si>
    <t>S09TY1\Z003AU</t>
  </si>
  <si>
    <t>3323031411640003</t>
  </si>
  <si>
    <t>KIRYANTO</t>
  </si>
  <si>
    <t>https://ipubers.pupuk-indonesia.com/public/download/bukti-transaksi/V2?idretailer=RT0000027188&amp;year=2026&amp;month=8&amp;hashednota=3d71382741678fe630eee9ca4f743829</t>
  </si>
  <si>
    <t>S09TY1\Z003BE</t>
  </si>
  <si>
    <t>3323031709710003</t>
  </si>
  <si>
    <t>MUCHAMAD ARIFIN</t>
  </si>
  <si>
    <t>https://ipubers.pupuk-indonesia.com/public/download/bukti-transaksi/V2?idretailer=RT0000027188&amp;year=2026&amp;month=8&amp;hashednota=4f131462bd9cbcb94d7a9c07f2104f85</t>
  </si>
  <si>
    <t>S09TY1\Z0039F</t>
  </si>
  <si>
    <t>3323030107670005</t>
  </si>
  <si>
    <t>https://ipubers.pupuk-indonesia.com/public/download/bukti-transaksi/V2?idretailer=RT0000027188&amp;year=2026&amp;month=8&amp;hashednota=c27f68af44b575eb371121d6a3fc3f31</t>
  </si>
  <si>
    <t>S09TY1\Z003AK</t>
  </si>
  <si>
    <t>3323031109650003</t>
  </si>
  <si>
    <t>https://ipubers.pupuk-indonesia.com/public/download/bukti-transaksi/V2?idretailer=RT0000027188&amp;year=2026&amp;month=8&amp;hashednota=a00abf731169c50d0d275b8a187c3285</t>
  </si>
  <si>
    <t>S09TY1\Z003C5</t>
  </si>
  <si>
    <t>3323033112490022</t>
  </si>
  <si>
    <t>https://ipubers.pupuk-indonesia.com/public/download/bukti-transaksi/V2?idretailer=RT0000027188&amp;year=2026&amp;month=8&amp;hashednota=ab49a7322bc3980f2f21d0f933be15be</t>
  </si>
  <si>
    <t>S09TY1\Z003AN</t>
  </si>
  <si>
    <t>3323033112520056</t>
  </si>
  <si>
    <t>MUNJIAT</t>
  </si>
  <si>
    <t>https://ipubers.pupuk-indonesia.com/public/download/bukti-transaksi/V2?idretailer=RT0000027188&amp;year=2026&amp;month=8&amp;hashednota=30ca5952efd9380a24d04b4491ca99ea</t>
  </si>
  <si>
    <t>S09TY1\Z003AZ</t>
  </si>
  <si>
    <t>3323030606630002</t>
  </si>
  <si>
    <t>NANO KAHONO</t>
  </si>
  <si>
    <t>https://ipubers.pupuk-indonesia.com/public/download/bukti-transaksi/V2?idretailer=RT0000027188&amp;year=2026&amp;month=8&amp;hashednota=fd2c318e0dd5d17fb8eb36300af31e54</t>
  </si>
  <si>
    <t>S09TY1\Z003AI</t>
  </si>
  <si>
    <t>3323033112500063</t>
  </si>
  <si>
    <t>RONDIK</t>
  </si>
  <si>
    <t>https://ipubers.pupuk-indonesia.com/public/download/bukti-transaksi/V2?idretailer=RT0000027188&amp;year=2026&amp;month=8&amp;hashednota=c5222befa690c1a1fdc829a19873b554</t>
  </si>
  <si>
    <t>S09TY1\Z003AS</t>
  </si>
  <si>
    <t>3323032109540001</t>
  </si>
  <si>
    <t>https://ipubers.pupuk-indonesia.com/public/download/bukti-transaksi/V2?idretailer=RT0000027188&amp;year=2026&amp;month=8&amp;hashednota=8f2900072f0bbc5a77fdea993663eef1</t>
  </si>
  <si>
    <t>S09TY1\Z003AW</t>
  </si>
  <si>
    <t>SUDIAMAN</t>
  </si>
  <si>
    <t>https://ipubers.pupuk-indonesia.com/public/download/bukti-transaksi/V2?idretailer=RT0000027188&amp;year=2026&amp;month=8&amp;hashednota=c2193caffa1c24dff66f8596b8935a94</t>
  </si>
  <si>
    <t>S09TY1\Z003AM</t>
  </si>
  <si>
    <t>3323033112570031</t>
  </si>
  <si>
    <t>https://ipubers.pupuk-indonesia.com/public/download/bukti-transaksi/V2?idretailer=RT0000027188&amp;year=2026&amp;month=8&amp;hashednota=8876e4ef2efe0ee33c73736eaa92e445</t>
  </si>
  <si>
    <t>S09TY1\Z003AJ</t>
  </si>
  <si>
    <t>3323032501620003</t>
  </si>
  <si>
    <t>https://ipubers.pupuk-indonesia.com/public/download/bukti-transaksi/V2?idretailer=RT0000027188&amp;year=2026&amp;month=8&amp;hashednota=683946b4378e012f2c3380e12a5852a1</t>
  </si>
  <si>
    <t>S09TY1\Z003AT</t>
  </si>
  <si>
    <t>3323033007610003</t>
  </si>
  <si>
    <t>https://ipubers.pupuk-indonesia.com/public/download/bukti-transaksi/V2?idretailer=RT0000027188&amp;year=2026&amp;month=8&amp;hashednota=f44f206af7c2cf1f3462c21e3a1e6a18</t>
  </si>
  <si>
    <t>S09TY1\Z003AV</t>
  </si>
  <si>
    <t>3323031003650005</t>
  </si>
  <si>
    <t>SUPRAPTO</t>
  </si>
  <si>
    <t>https://ipubers.pupuk-indonesia.com/public/download/bukti-transaksi/V2?idretailer=RT0000027188&amp;year=2026&amp;month=8&amp;hashednota=8992b4fb64340576841fb63de278e1a1</t>
  </si>
  <si>
    <t>S09TY1\Z003AP</t>
  </si>
  <si>
    <t>3323033112500042</t>
  </si>
  <si>
    <t>https://ipubers.pupuk-indonesia.com/public/download/bukti-transaksi/V2?idretailer=RT0000027188&amp;year=2026&amp;month=8&amp;hashednota=7e8ddb5a7b1762bd699a96384f804718</t>
  </si>
  <si>
    <t>S09TY1\Z003AL</t>
  </si>
  <si>
    <t>TOTO SUTOMO</t>
  </si>
  <si>
    <t>https://ipubers.pupuk-indonesia.com/public/download/bukti-transaksi/V2?idretailer=RT0000027188&amp;year=2026&amp;month=8&amp;hashednota=65c80c58012d7dd26fc050452e048c93</t>
  </si>
  <si>
    <t>MANDING</t>
  </si>
  <si>
    <t>S09TY1\Z003B4</t>
  </si>
  <si>
    <t>3323032004630002</t>
  </si>
  <si>
    <t>https://ipubers.pupuk-indonesia.com/public/download/bukti-transaksi/V2?idretailer=RT0000027188&amp;year=2026&amp;month=8&amp;hashednota=15edbecbd997832c4a325027a1c5ee66</t>
  </si>
  <si>
    <t>S09TY1\Z003A1</t>
  </si>
  <si>
    <t>3323035303810002</t>
  </si>
  <si>
    <t>NUR KOIDAH</t>
  </si>
  <si>
    <t>JADI MAKMUR</t>
  </si>
  <si>
    <t>https://ipubers.pupuk-indonesia.com/public/download/bukti-transaksi/V2?idretailer=RT0000027188&amp;year=2026&amp;month=8&amp;hashednota=ba37bf1366602445344e632672d8576c</t>
  </si>
  <si>
    <t>S09TY1\Z003C6</t>
  </si>
  <si>
    <t>3323031105620001</t>
  </si>
  <si>
    <t>SUDIYANTO</t>
  </si>
  <si>
    <t>https://ipubers.pupuk-indonesia.com/public/download/bukti-transaksi/V2?idretailer=RT0000027188&amp;year=2026&amp;month=8&amp;hashednota=58edf9c1461dad1c240c020359b587b5</t>
  </si>
  <si>
    <t>S09TY1\Z003C7</t>
  </si>
  <si>
    <t>https://ipubers.pupuk-indonesia.com/public/download/bukti-transaksi/V2?idretailer=RT0000027188&amp;year=2026&amp;month=8&amp;hashednota=ae5786eb529bb5cb28271f2b818049d1</t>
  </si>
  <si>
    <t>S09TY1\Z003B1</t>
  </si>
  <si>
    <t>3323031104590001</t>
  </si>
  <si>
    <t>https://ipubers.pupuk-indonesia.com/public/download/bukti-transaksi/V2?idretailer=RT0000027188&amp;year=2026&amp;month=8&amp;hashednota=4c74448c5c27905c8a0f3defad06d8ac</t>
  </si>
  <si>
    <t>S09TY1\Z003B2</t>
  </si>
  <si>
    <t>https://ipubers.pupuk-indonesia.com/public/download/bukti-transaksi/V2?idretailer=RT0000027188&amp;year=2026&amp;month=8&amp;hashednota=dccc4736ff8d11f12c772045bc975255</t>
  </si>
  <si>
    <t>S09TV1\A002KW</t>
  </si>
  <si>
    <t>3323033108520001</t>
  </si>
  <si>
    <t>HADIYITNO</t>
  </si>
  <si>
    <t>KARYA USAHA</t>
  </si>
  <si>
    <t>https://ipubers.pupuk-indonesia.com/public/download/bukti-transaksi/V2?idretailer=RT0000027183&amp;year=2026&amp;month=8&amp;hashednota=6ee3365778c76e23540be8570dc81149</t>
  </si>
  <si>
    <t>S09TV1\A002L3</t>
  </si>
  <si>
    <t>https://ipubers.pupuk-indonesia.com/public/download/bukti-transaksi/V2?idretailer=RT0000027183&amp;year=2026&amp;month=8&amp;hashednota=a93ac2534b084802f75d36da71e0411b</t>
  </si>
  <si>
    <t>S09TV1\A002L4</t>
  </si>
  <si>
    <t>https://ipubers.pupuk-indonesia.com/public/download/bukti-transaksi/V2?idretailer=RT0000027183&amp;year=2026&amp;month=8&amp;hashednota=38bf7a03320cb4abcad1b44e3b208227</t>
  </si>
  <si>
    <t>S09TV1\A002KO</t>
  </si>
  <si>
    <t>3323032912540002</t>
  </si>
  <si>
    <t>MACHRUS</t>
  </si>
  <si>
    <t>https://ipubers.pupuk-indonesia.com/public/download/bukti-transaksi/V2?idretailer=RT0000027183&amp;year=2026&amp;month=8&amp;hashednota=3288672b6351586ec5cb6940fbe991a8</t>
  </si>
  <si>
    <t>S09TV1\A002KP</t>
  </si>
  <si>
    <t>https://ipubers.pupuk-indonesia.com/public/download/bukti-transaksi/V2?idretailer=RT0000027183&amp;year=2026&amp;month=8&amp;hashednota=86329440fbce25ab8186c723f27ff1c8</t>
  </si>
  <si>
    <t>S09TV1\A002KS</t>
  </si>
  <si>
    <t>3323030306860003</t>
  </si>
  <si>
    <t>OFIK ROMADHON</t>
  </si>
  <si>
    <t>KARYA LAKSANA</t>
  </si>
  <si>
    <t>https://ipubers.pupuk-indonesia.com/public/download/bukti-transaksi/V2?idretailer=RT0000027183&amp;year=2026&amp;month=8&amp;hashednota=739a8f3c6e5647543d0c923488377831</t>
  </si>
  <si>
    <t>S09TV1\B002LE</t>
  </si>
  <si>
    <t>3323031504740001</t>
  </si>
  <si>
    <t>https://ipubers.pupuk-indonesia.com/public/download/bukti-transaksi/V2?idretailer=RT0000027183&amp;year=2026&amp;month=8&amp;hashednota=76bbe0ae79f3f357643197b9650b7ed2</t>
  </si>
  <si>
    <t>S09TZ1\L00241</t>
  </si>
  <si>
    <t>3323033007710002</t>
  </si>
  <si>
    <t>JUWANTIONO</t>
  </si>
  <si>
    <t>https://ipubers.pupuk-indonesia.com/public/download/bukti-transaksi/V2?idretailer=RT0000027189&amp;year=2026&amp;month=8&amp;hashednota=fd4babc60d52589ff69444d835776014</t>
  </si>
  <si>
    <t>S09TZ1\L00242</t>
  </si>
  <si>
    <t>https://ipubers.pupuk-indonesia.com/public/download/bukti-transaksi/V2?idretailer=RT0000027189&amp;year=2026&amp;month=8&amp;hashednota=9c953668ca440cf512895347a67fb6b1</t>
  </si>
  <si>
    <t>S09TZ1\L00240</t>
  </si>
  <si>
    <t>3323030908530003</t>
  </si>
  <si>
    <t>SUKSES JAYA</t>
  </si>
  <si>
    <t>https://ipubers.pupuk-indonesia.com/public/download/bukti-transaksi/V2?idretailer=RT0000027189&amp;year=2026&amp;month=8&amp;hashednota=91018d648aab9c63e02f506f552282ea</t>
  </si>
  <si>
    <t>S09TZ1\L0024L</t>
  </si>
  <si>
    <t>3323030907750004</t>
  </si>
  <si>
    <t>SURONTO</t>
  </si>
  <si>
    <t>https://ipubers.pupuk-indonesia.com/public/download/bukti-transaksi/V2?idretailer=RT0000027189&amp;year=2026&amp;month=8&amp;hashednota=e1cb178550961fe8acbb968a6b0f2788</t>
  </si>
  <si>
    <t>S09TZ1\L00249</t>
  </si>
  <si>
    <t>3323031904620001</t>
  </si>
  <si>
    <t>https://ipubers.pupuk-indonesia.com/public/download/bukti-transaksi/V2?idretailer=RT0000027189&amp;year=2026&amp;month=8&amp;hashednota=a871f0a473096a4c214b7931df6c7507</t>
  </si>
  <si>
    <t>S09TZ1\L00258</t>
  </si>
  <si>
    <t>3323030812580003</t>
  </si>
  <si>
    <t>WIDODO</t>
  </si>
  <si>
    <t>https://ipubers.pupuk-indonesia.com/public/download/bukti-transaksi/V2?idretailer=RT0000027189&amp;year=2026&amp;month=8&amp;hashednota=5bebf4eb8985d246f913c3fd7b1d1fda</t>
  </si>
  <si>
    <t>S09TZ1\L0025D</t>
  </si>
  <si>
    <t>https://ipubers.pupuk-indonesia.com/public/download/bukti-transaksi/V2?idretailer=RT0000027189&amp;year=2026&amp;month=8&amp;hashednota=75262fe58ebe7320fd9744098d227dab</t>
  </si>
  <si>
    <t>S09TU1\H0028U</t>
  </si>
  <si>
    <t>3323031701640001</t>
  </si>
  <si>
    <t>TAMADI</t>
  </si>
  <si>
    <t>MAJU MAPAN</t>
  </si>
  <si>
    <t>https://ipubers.pupuk-indonesia.com/public/download/bukti-transaksi/V2?idretailer=RT0000027181&amp;year=2026&amp;month=8&amp;hashednota=cb5c3244fa8853a0eea42c380a5eb78d</t>
  </si>
  <si>
    <t>S09TU1\H0028Y</t>
  </si>
  <si>
    <t>3323030401470001</t>
  </si>
  <si>
    <t>TRI HARTONO</t>
  </si>
  <si>
    <t>https://ipubers.pupuk-indonesia.com/public/download/bukti-transaksi/V2?idretailer=RT0000027181&amp;year=2026&amp;month=8&amp;hashednota=e0a92f984afe0679dcdf2b027b33f973</t>
  </si>
  <si>
    <t>S09TU1\H0028S</t>
  </si>
  <si>
    <t>3323036910740002</t>
  </si>
  <si>
    <t>WELAS ASIH</t>
  </si>
  <si>
    <t>https://ipubers.pupuk-indonesia.com/public/download/bukti-transaksi/V2?idretailer=RT0000027181&amp;year=2026&amp;month=8&amp;hashednota=9e3d929078b88c611c409483577526cb</t>
  </si>
  <si>
    <t>S09TU1\H0029I</t>
  </si>
  <si>
    <t>3323030110780002</t>
  </si>
  <si>
    <t>WURYONO</t>
  </si>
  <si>
    <t>DOYO MAKMUR</t>
  </si>
  <si>
    <t>https://ipubers.pupuk-indonesia.com/public/download/bukti-transaksi/V2?idretailer=RT0000027181&amp;year=2026&amp;month=8&amp;hashednota=d58aac38e972c706ead23ad367f03bcb</t>
  </si>
  <si>
    <t>S09TU1\H0029A</t>
  </si>
  <si>
    <t>3323032612910001</t>
  </si>
  <si>
    <t>DWI BUDI WIDYAWANTO</t>
  </si>
  <si>
    <t>https://ipubers.pupuk-indonesia.com/public/download/bukti-transaksi/V2?idretailer=RT0000027181&amp;year=2026&amp;month=8&amp;hashednota=252dd35cb2684f7b459a0a9beeebc84b</t>
  </si>
  <si>
    <t>S09TU1\H00299</t>
  </si>
  <si>
    <t>3323032306790002</t>
  </si>
  <si>
    <t>KHURIL JINAN</t>
  </si>
  <si>
    <t>https://ipubers.pupuk-indonesia.com/public/download/bukti-transaksi/V2?idretailer=RT0000027181&amp;year=2026&amp;month=8&amp;hashednota=aa5a5cac05ea65f486bdd973af392fe8</t>
  </si>
  <si>
    <t>S09TU1\H00298</t>
  </si>
  <si>
    <t>3323031212700005</t>
  </si>
  <si>
    <t>https://ipubers.pupuk-indonesia.com/public/download/bukti-transaksi/V2?idretailer=RT0000027181&amp;year=2026&amp;month=8&amp;hashednota=9a5d284056ee3b3236734d190229a24d</t>
  </si>
  <si>
    <t>S09TY1\Z003B6</t>
  </si>
  <si>
    <t>3323032712870001</t>
  </si>
  <si>
    <t>FATKHUR ROCHMAN</t>
  </si>
  <si>
    <t>https://ipubers.pupuk-indonesia.com/public/download/bukti-transaksi/V2?idretailer=RT0000027188&amp;year=2026&amp;month=8&amp;hashednota=6a23471154b4f859fe243540edd4b499</t>
  </si>
  <si>
    <t>S09TY1\Z003B7</t>
  </si>
  <si>
    <t>https://ipubers.pupuk-indonesia.com/public/download/bukti-transaksi/V2?idretailer=RT0000027188&amp;year=2026&amp;month=8&amp;hashednota=0206d0a291e61bf60e24ad61141188b9</t>
  </si>
  <si>
    <t>S09TY1\Z003BM</t>
  </si>
  <si>
    <t>3323033010960004</t>
  </si>
  <si>
    <t>IKHWAN MANSYUR</t>
  </si>
  <si>
    <t>https://ipubers.pupuk-indonesia.com/public/download/bukti-transaksi/V2?idretailer=RT0000027188&amp;year=2026&amp;month=8&amp;hashednota=1e621acb51f6aa0ac55908a843c9a75e</t>
  </si>
  <si>
    <t>S09TY1\Z003BN</t>
  </si>
  <si>
    <t>https://ipubers.pupuk-indonesia.com/public/download/bukti-transaksi/V2?idretailer=RT0000027188&amp;year=2026&amp;month=8&amp;hashednota=85fc8e519c8dbdcaf0523dfaccc1317c</t>
  </si>
  <si>
    <t>S09TY1\Z003BZ</t>
  </si>
  <si>
    <t>3323032004880006</t>
  </si>
  <si>
    <t>SABAR ROMADHON</t>
  </si>
  <si>
    <t>https://ipubers.pupuk-indonesia.com/public/download/bukti-transaksi/V2?idretailer=RT0000027188&amp;year=2026&amp;month=8&amp;hashednota=5ded910bf4ed3987a330d51df536b032</t>
  </si>
  <si>
    <t>S09TY1\Z003BI</t>
  </si>
  <si>
    <t>3323032304890004</t>
  </si>
  <si>
    <t>https://ipubers.pupuk-indonesia.com/public/download/bukti-transaksi/V2?idretailer=RT0000027188&amp;year=2026&amp;month=8&amp;hashednota=b06c66ce876236c712be6dd86ee8bdd0</t>
  </si>
  <si>
    <t>S09TZ1\L0024A</t>
  </si>
  <si>
    <t>3323031505650004</t>
  </si>
  <si>
    <t>https://ipubers.pupuk-indonesia.com/public/download/bukti-transaksi/V2?idretailer=RT0000027189&amp;year=2026&amp;month=8&amp;hashednota=6a812559ab7220d9fae37d58c8f4b088</t>
  </si>
  <si>
    <t>S09TZ1\L0025B</t>
  </si>
  <si>
    <t>3323036804840005</t>
  </si>
  <si>
    <t>WINARTI ISLAMIYAH</t>
  </si>
  <si>
    <t>https://ipubers.pupuk-indonesia.com/public/download/bukti-transaksi/V2?idretailer=RT0000027189&amp;year=2026&amp;month=8&amp;hashednota=9160fe8067b5d6f1266d16519edf620b</t>
  </si>
  <si>
    <t>LUNGGE</t>
  </si>
  <si>
    <t>S09TZ1\L0023Y</t>
  </si>
  <si>
    <t>3323030203670001</t>
  </si>
  <si>
    <t>AKHMAD FAIZUN</t>
  </si>
  <si>
    <t>NGESTI TUNGGAL</t>
  </si>
  <si>
    <t>https://ipubers.pupuk-indonesia.com/public/download/bukti-transaksi/V2?idretailer=RT0000027189&amp;year=2026&amp;month=8&amp;hashednota=7ce178af7818f42ba8fb2bfe1269f79a</t>
  </si>
  <si>
    <t>S09TZ1\L0024F</t>
  </si>
  <si>
    <t>3323030803880002</t>
  </si>
  <si>
    <t>MUKHAMAD ISROI</t>
  </si>
  <si>
    <t>https://ipubers.pupuk-indonesia.com/public/download/bukti-transaksi/V2?idretailer=RT0000027189&amp;year=2026&amp;month=8&amp;hashednota=4a7cc2ec5ca18b519ad3a1ca0c9028cc</t>
  </si>
  <si>
    <t>S09TZ1\L0024G</t>
  </si>
  <si>
    <t>https://ipubers.pupuk-indonesia.com/public/download/bukti-transaksi/V2?idretailer=RT0000027189&amp;year=2026&amp;month=8&amp;hashednota=273f1238627fd483b3d34375fd235b06</t>
  </si>
  <si>
    <t>S09TV1\B002LC</t>
  </si>
  <si>
    <t>3323033112600057</t>
  </si>
  <si>
    <t>SLAMET SARDI</t>
  </si>
  <si>
    <t>https://ipubers.pupuk-indonesia.com/public/download/bukti-transaksi/V2?idretailer=RT0000027183&amp;year=2026&amp;month=8&amp;hashednota=e74f9d648a72f201edf8f79a43c4bd05</t>
  </si>
  <si>
    <t>S09TV1\A002KG</t>
  </si>
  <si>
    <t>3323030401960002</t>
  </si>
  <si>
    <t>DAMAR ARIYANTO</t>
  </si>
  <si>
    <t>MARGO RAHAYU</t>
  </si>
  <si>
    <t>https://ipubers.pupuk-indonesia.com/public/download/bukti-transaksi/V2?idretailer=RT0000027183&amp;year=2026&amp;month=8&amp;hashednota=a0f2b22678442b611b72819e72a5a08f</t>
  </si>
  <si>
    <t>S09TV1\A002KH</t>
  </si>
  <si>
    <t>https://ipubers.pupuk-indonesia.com/public/download/bukti-transaksi/V2?idretailer=RT0000027183&amp;year=2026&amp;month=8&amp;hashednota=a18beda59bce9cc38c10bd953cc57311</t>
  </si>
  <si>
    <t>S09TV1\A002KU</t>
  </si>
  <si>
    <t>3323034310590001</t>
  </si>
  <si>
    <t>SITI CHOTIJAH</t>
  </si>
  <si>
    <t>https://ipubers.pupuk-indonesia.com/public/download/bukti-transaksi/V2?idretailer=RT0000027183&amp;year=2026&amp;month=8&amp;hashednota=0565a176b7a805dea076a8422926e44f</t>
  </si>
  <si>
    <t>S09TV1\A002KV</t>
  </si>
  <si>
    <t>https://ipubers.pupuk-indonesia.com/public/download/bukti-transaksi/V2?idretailer=RT0000027183&amp;year=2026&amp;month=8&amp;hashednota=1b3d2e48b14bf8cc03910dcbf3492f10</t>
  </si>
  <si>
    <t>S09TV1\B002L9</t>
  </si>
  <si>
    <t>3323030911600003</t>
  </si>
  <si>
    <t>https://ipubers.pupuk-indonesia.com/public/download/bukti-transaksi/V2?idretailer=RT0000027183&amp;year=2026&amp;month=8&amp;hashednota=06031760aaccc5804b1baf4ee5bea660</t>
  </si>
  <si>
    <t>S09U61\5002AB</t>
  </si>
  <si>
    <t>3323040601850005</t>
  </si>
  <si>
    <t>DAVIT ISTIYANTO</t>
  </si>
  <si>
    <t>SIDO MAKMUR 3</t>
  </si>
  <si>
    <t>https://ipubers.pupuk-indonesia.com/public/download/bukti-transaksi/V2?idretailer=RT0000027211&amp;year=2026&amp;month=8&amp;hashednota=69fd464d72bfc2351c3d80dc7ec79525</t>
  </si>
  <si>
    <t>S09U61\5002AV</t>
  </si>
  <si>
    <t>3323040201630003</t>
  </si>
  <si>
    <t>MUZAENI</t>
  </si>
  <si>
    <t>https://ipubers.pupuk-indonesia.com/public/download/bukti-transaksi/V2?idretailer=RT0000027211&amp;year=2026&amp;month=8&amp;hashednota=2cd129fc728f1a7ad97631ac53575792</t>
  </si>
  <si>
    <t>S09U61\5002AE</t>
  </si>
  <si>
    <t>3323042101740001</t>
  </si>
  <si>
    <t>RISTANTO</t>
  </si>
  <si>
    <t>https://ipubers.pupuk-indonesia.com/public/download/bukti-transaksi/V2?idretailer=RT0000027211&amp;year=2026&amp;month=8&amp;hashednota=3c557bd73baaf6bffa57cdb687262f68</t>
  </si>
  <si>
    <t>S09U61\5002AY</t>
  </si>
  <si>
    <t>3323043112640044</t>
  </si>
  <si>
    <t>https://ipubers.pupuk-indonesia.com/public/download/bukti-transaksi/V2?idretailer=RT0000027211&amp;year=2026&amp;month=8&amp;hashednota=ba028953e2e589c5ca6548a8f8746df3</t>
  </si>
  <si>
    <t>S09U61\5002B1</t>
  </si>
  <si>
    <t>3323041303810001</t>
  </si>
  <si>
    <t>EDI SUGIHARTO</t>
  </si>
  <si>
    <t>MAKARTI</t>
  </si>
  <si>
    <t>https://ipubers.pupuk-indonesia.com/public/download/bukti-transaksi/V2?idretailer=RT0000027211&amp;year=2026&amp;month=8&amp;hashednota=7fb8d5d977e735cea7f87072dc844128</t>
  </si>
  <si>
    <t>S09U61\5002AC</t>
  </si>
  <si>
    <t>3323042505800002</t>
  </si>
  <si>
    <t>EKO PRIYANTO</t>
  </si>
  <si>
    <t>MANUNGGAL I</t>
  </si>
  <si>
    <t>https://ipubers.pupuk-indonesia.com/public/download/bukti-transaksi/V2?idretailer=RT0000027211&amp;year=2026&amp;month=8&amp;hashednota=0db544bc5825c11b5ae9007f146aef7d</t>
  </si>
  <si>
    <t>S09U61\5002AD</t>
  </si>
  <si>
    <t>https://ipubers.pupuk-indonesia.com/public/download/bukti-transaksi/V2?idretailer=RT0000027211&amp;year=2026&amp;month=8&amp;hashednota=c182fc1507ab40acf79a001c19719829</t>
  </si>
  <si>
    <t>S09U61\5002AL</t>
  </si>
  <si>
    <t>3323042310590001</t>
  </si>
  <si>
    <t>KUSMIN</t>
  </si>
  <si>
    <t>https://ipubers.pupuk-indonesia.com/public/download/bukti-transaksi/V2?idretailer=RT0000027211&amp;year=2026&amp;month=8&amp;hashednota=b5ab0c37b2eed830679d9c53e4bd3465</t>
  </si>
  <si>
    <t>S09U61\5002A6</t>
  </si>
  <si>
    <t>3323041001720001</t>
  </si>
  <si>
    <t>MURTADLO</t>
  </si>
  <si>
    <t>https://ipubers.pupuk-indonesia.com/public/download/bukti-transaksi/V2?idretailer=RT0000027211&amp;year=2026&amp;month=8&amp;hashednota=8275dd2f6498fdd3eafa0efea95960ca</t>
  </si>
  <si>
    <t>S09U61\5002A9</t>
  </si>
  <si>
    <t>3323042612630001</t>
  </si>
  <si>
    <t>JURANG SARI</t>
  </si>
  <si>
    <t>https://ipubers.pupuk-indonesia.com/public/download/bukti-transaksi/V2?idretailer=RT0000027211&amp;year=2026&amp;month=8&amp;hashednota=e6cea8c902c562d69e696d40621944d2</t>
  </si>
  <si>
    <t>S09U51\4001SX</t>
  </si>
  <si>
    <t>3323040907920001</t>
  </si>
  <si>
    <t>https://ipubers.pupuk-indonesia.com/public/download/bukti-transaksi/V2?idretailer=RT0000027210&amp;year=2026&amp;month=8&amp;hashednota=f7278325cfdbf16cf3c0aab1ebed9d6a</t>
  </si>
  <si>
    <t>S09U51\3001SP</t>
  </si>
  <si>
    <t>3323040409690002</t>
  </si>
  <si>
    <t>https://ipubers.pupuk-indonesia.com/public/download/bukti-transaksi/V2?idretailer=RT0000027210&amp;year=2026&amp;month=8&amp;hashednota=9aebdc70e43b6f5371776a81efd6c77b</t>
  </si>
  <si>
    <t>S09U51\5001TB</t>
  </si>
  <si>
    <t>3323041508540001</t>
  </si>
  <si>
    <t>MURJITO</t>
  </si>
  <si>
    <t>KARYO MANUNGGAL</t>
  </si>
  <si>
    <t>https://ipubers.pupuk-indonesia.com/public/download/bukti-transaksi/V2?idretailer=RT0000027210&amp;year=2026&amp;month=8&amp;hashednota=8ffab5e065613440d971ecffde1fd837</t>
  </si>
  <si>
    <t>S09U51\5001TO</t>
  </si>
  <si>
    <t>3323041505730001</t>
  </si>
  <si>
    <t>PRATOYO</t>
  </si>
  <si>
    <t>MEKAR MANDIRI</t>
  </si>
  <si>
    <t>https://ipubers.pupuk-indonesia.com/public/download/bukti-transaksi/V2?idretailer=RT0000027210&amp;year=2026&amp;month=8&amp;hashednota=318b2d12f42df1a5f22fc0485d5a2cb0</t>
  </si>
  <si>
    <t>S09U51\4001SY</t>
  </si>
  <si>
    <t>3323044503940003</t>
  </si>
  <si>
    <t>RIRIN HARYONO</t>
  </si>
  <si>
    <t>https://ipubers.pupuk-indonesia.com/public/download/bukti-transaksi/V2?idretailer=RT0000027210&amp;year=2026&amp;month=8&amp;hashednota=23c513efc87996f65a047b0ee7872aed</t>
  </si>
  <si>
    <t>S09U51\4001SZ</t>
  </si>
  <si>
    <t>https://ipubers.pupuk-indonesia.com/public/download/bukti-transaksi/V2?idretailer=RT0000027210&amp;year=2026&amp;month=8&amp;hashednota=14cbddfddca578bd2636672f70d46f8b</t>
  </si>
  <si>
    <t>S09U51\5001TC</t>
  </si>
  <si>
    <t>3323041009610001</t>
  </si>
  <si>
    <t>ROHMADI</t>
  </si>
  <si>
    <t>https://ipubers.pupuk-indonesia.com/public/download/bukti-transaksi/V2?idretailer=RT0000027210&amp;year=2026&amp;month=8&amp;hashednota=5f683c59cf5c1255963abea742d8b496</t>
  </si>
  <si>
    <t>S09U51\7001TS</t>
  </si>
  <si>
    <t>3323041509740001</t>
  </si>
  <si>
    <t>SUMARSONO</t>
  </si>
  <si>
    <t>https://ipubers.pupuk-indonesia.com/public/download/bukti-transaksi/V2?idretailer=RT0000027210&amp;year=2026&amp;month=8&amp;hashednota=da250df5f8d651f0de455b89b1f2dc1e</t>
  </si>
  <si>
    <t>S09U51\5001TF</t>
  </si>
  <si>
    <t>3323043008680001</t>
  </si>
  <si>
    <t>https://ipubers.pupuk-indonesia.com/public/download/bukti-transaksi/V2?idretailer=RT0000027210&amp;year=2026&amp;month=8&amp;hashednota=b0faca73fea17af469bd513aa0681a3f</t>
  </si>
  <si>
    <t>S09U51\5001TA</t>
  </si>
  <si>
    <t>3323043112540038</t>
  </si>
  <si>
    <t>DARYOSO</t>
  </si>
  <si>
    <t>https://ipubers.pupuk-indonesia.com/public/download/bukti-transaksi/V2?idretailer=RT0000027210&amp;year=2026&amp;month=8&amp;hashednota=5772fdc92e1e414a61360879ca7310f1</t>
  </si>
  <si>
    <t>S09U51\5001TI</t>
  </si>
  <si>
    <t>3323040109840001</t>
  </si>
  <si>
    <t>ERIYANTO</t>
  </si>
  <si>
    <t>https://ipubers.pupuk-indonesia.com/public/download/bukti-transaksi/V2?idretailer=RT0000027210&amp;year=2026&amp;month=8&amp;hashednota=cfa1c757b2e753455bd6a7087760dbfb</t>
  </si>
  <si>
    <t>S09U51\7001TT</t>
  </si>
  <si>
    <t>3323040411910001</t>
  </si>
  <si>
    <t>MUHAMAD SYAIFUL MUJIB</t>
  </si>
  <si>
    <t>https://ipubers.pupuk-indonesia.com/public/download/bukti-transaksi/V2?idretailer=RT0000027210&amp;year=2026&amp;month=8&amp;hashednota=fcea41d3c1b82eb1a400bcc0147f0520</t>
  </si>
  <si>
    <t>S09U51\4001T1</t>
  </si>
  <si>
    <t>3323043009690001</t>
  </si>
  <si>
    <t>MULIDUN</t>
  </si>
  <si>
    <t>https://ipubers.pupuk-indonesia.com/public/download/bukti-transaksi/V2?idretailer=RT0000027210&amp;year=2026&amp;month=8&amp;hashednota=c608f84db2458f34f46eb140d42129c2</t>
  </si>
  <si>
    <t>S09U51\5001T9</t>
  </si>
  <si>
    <t>3323041511480001</t>
  </si>
  <si>
    <t>SUGARWO</t>
  </si>
  <si>
    <t>https://ipubers.pupuk-indonesia.com/public/download/bukti-transaksi/V2?idretailer=RT0000027210&amp;year=2026&amp;month=8&amp;hashednota=d36066ddd283c45f9e952719bc09d741</t>
  </si>
  <si>
    <t>S09U51\4001T4</t>
  </si>
  <si>
    <t>3323041809670001</t>
  </si>
  <si>
    <t>SUKAR</t>
  </si>
  <si>
    <t>https://ipubers.pupuk-indonesia.com/public/download/bukti-transaksi/V2?idretailer=RT0000027210&amp;year=2026&amp;month=8&amp;hashednota=b744ae0908cd69686aba0ebe1f542a51</t>
  </si>
  <si>
    <t>S09U51\7001TU</t>
  </si>
  <si>
    <t>3323040810750001</t>
  </si>
  <si>
    <t>SUKISMAN</t>
  </si>
  <si>
    <t>https://ipubers.pupuk-indonesia.com/public/download/bukti-transaksi/V2?idretailer=RT0000027210&amp;year=2026&amp;month=8&amp;hashednota=3b99b2adeace94646bfbb3915edc516c</t>
  </si>
  <si>
    <t>S09U51\5001TH</t>
  </si>
  <si>
    <t>3323041202800001</t>
  </si>
  <si>
    <t>SUPARMAN</t>
  </si>
  <si>
    <t>https://ipubers.pupuk-indonesia.com/public/download/bukti-transaksi/V2?idretailer=RT0000027210&amp;year=2026&amp;month=8&amp;hashednota=9df405fc051512c52d50deaaa2fc8201</t>
  </si>
  <si>
    <t>S09U51\1001SK</t>
  </si>
  <si>
    <t>3323041112680004</t>
  </si>
  <si>
    <t>YASIN YUSUF</t>
  </si>
  <si>
    <t>https://ipubers.pupuk-indonesia.com/public/download/bukti-transaksi/V2?idretailer=RT0000027210&amp;year=2026&amp;month=8&amp;hashednota=83b3c872c6cb2311b61343b1b94f3a41</t>
  </si>
  <si>
    <t>S09U51\4001SV</t>
  </si>
  <si>
    <t>3323041207880004</t>
  </si>
  <si>
    <t>ZULIYANTO</t>
  </si>
  <si>
    <t>https://ipubers.pupuk-indonesia.com/public/download/bukti-transaksi/V2?idretailer=RT0000027210&amp;year=2026&amp;month=8&amp;hashednota=fd26280501cf0b71e056322f94a8c0cc</t>
  </si>
  <si>
    <t>NGIPIK</t>
  </si>
  <si>
    <t>S09U51\5001TP</t>
  </si>
  <si>
    <t>3323042709960001</t>
  </si>
  <si>
    <t>ACHMAD MUNTAHA</t>
  </si>
  <si>
    <t>https://ipubers.pupuk-indonesia.com/public/download/bukti-transaksi/V2?idretailer=RT0000027210&amp;year=2026&amp;month=8&amp;hashednota=89c9b178a4128ea1332c3299f0f90a23</t>
  </si>
  <si>
    <t>PINGIT</t>
  </si>
  <si>
    <t>S09U51\5001TK</t>
  </si>
  <si>
    <t>3323043112590092</t>
  </si>
  <si>
    <t>SAKBANI</t>
  </si>
  <si>
    <t>https://ipubers.pupuk-indonesia.com/public/download/bukti-transaksi/V2?idretailer=RT0000027210&amp;year=2026&amp;month=8&amp;hashednota=756428facbcc1fde81bd03a9a4f474bc</t>
  </si>
  <si>
    <t>STXO91\5001DA</t>
  </si>
  <si>
    <t>3323041603800001</t>
  </si>
  <si>
    <t>SUMBER REJEKI II</t>
  </si>
  <si>
    <t>https://ipubers.pupuk-indonesia.com/public/download/bukti-transaksi/V2?idretailer=RT0000089532&amp;year=2026&amp;month=8&amp;hashednota=f4c249190a6a944c7001db43efcda358</t>
  </si>
  <si>
    <t>STXO91\5001DB</t>
  </si>
  <si>
    <t>3323040605780002</t>
  </si>
  <si>
    <t>ISYOTO</t>
  </si>
  <si>
    <t>KUNCUP HARAPAN</t>
  </si>
  <si>
    <t>https://ipubers.pupuk-indonesia.com/public/download/bukti-transaksi/V2?idretailer=RT0000089532&amp;year=2026&amp;month=8&amp;hashednota=e796974ea3edcd177b9270bdf795a22d</t>
  </si>
  <si>
    <t>STXO91\5001DJ</t>
  </si>
  <si>
    <t>3323042407800001</t>
  </si>
  <si>
    <t>NGLARANGAN</t>
  </si>
  <si>
    <t>https://ipubers.pupuk-indonesia.com/public/download/bukti-transaksi/V2?idretailer=RT0000089532&amp;year=2026&amp;month=8&amp;hashednota=33bd70e15e24d48dd438bbed72ec7408</t>
  </si>
  <si>
    <t>WONOKERSO</t>
  </si>
  <si>
    <t>STXO91\5001DD</t>
  </si>
  <si>
    <t>3323040304770003</t>
  </si>
  <si>
    <t>ANGSORI</t>
  </si>
  <si>
    <t>https://ipubers.pupuk-indonesia.com/public/download/bukti-transaksi/V2?idretailer=RT0000089532&amp;year=2026&amp;month=8&amp;hashednota=f96fc08ce5e50ad8b2bc18ac5e83c90b</t>
  </si>
  <si>
    <t>S09NU1\2003GM</t>
  </si>
  <si>
    <t>3323051305740001</t>
  </si>
  <si>
    <t>ABU KARIM</t>
  </si>
  <si>
    <t>https://ipubers.pupuk-indonesia.com/public/download/bukti-transaksi/V2?idretailer=RT0000026761&amp;year=2026&amp;month=8&amp;hashednota=7c12600f009ecaf23816480204b84985</t>
  </si>
  <si>
    <t>S09NU1\2003H4</t>
  </si>
  <si>
    <t>https://ipubers.pupuk-indonesia.com/public/download/bukti-transaksi/V2?idretailer=RT0000026761&amp;year=2026&amp;month=8&amp;hashednota=8f5b42384bccee8fe927f9ac61b4765b</t>
  </si>
  <si>
    <t>S0KR61\S0071V</t>
  </si>
  <si>
    <t>3323055007740006</t>
  </si>
  <si>
    <t>RIATUN MARDIANA MARIAM</t>
  </si>
  <si>
    <t>SIDO MULYO IA</t>
  </si>
  <si>
    <t>https://ipubers.pupuk-indonesia.com/public/download/bukti-transaksi/V2?idretailer=RT0000062790&amp;year=2026&amp;month=8&amp;hashednota=4eb18d023617f55f1b5e0ed36dc322b6</t>
  </si>
  <si>
    <t>S0KR61\S00728</t>
  </si>
  <si>
    <t>3323051008660003</t>
  </si>
  <si>
    <t>https://ipubers.pupuk-indonesia.com/public/download/bukti-transaksi/V2?idretailer=RT0000062790&amp;year=2026&amp;month=8&amp;hashednota=49f5399db02dd39ffa62d73babf6a7b8</t>
  </si>
  <si>
    <t>🆗</t>
  </si>
  <si>
    <t>S0KR61\S0072D</t>
  </si>
  <si>
    <t>3323050101730002</t>
  </si>
  <si>
    <t>DAHMAN</t>
  </si>
  <si>
    <t>https://ipubers.pupuk-indonesia.com/public/download/bukti-transaksi/V2?idretailer=RT0000062790&amp;year=2026&amp;month=8&amp;hashednota=f94b1f9a19c27af834828f1475929ab4</t>
  </si>
  <si>
    <t>S0KR61\S0072E</t>
  </si>
  <si>
    <t>https://ipubers.pupuk-indonesia.com/public/download/bukti-transaksi/V2?idretailer=RT0000062790&amp;year=2026&amp;month=8&amp;hashednota=431f57b057fa3d952552cb97beb3d9b1</t>
  </si>
  <si>
    <t>S09NU1\2003GN</t>
  </si>
  <si>
    <t>3323056602900001</t>
  </si>
  <si>
    <t>SENIRAH</t>
  </si>
  <si>
    <t>RUKUN BAHAGIA</t>
  </si>
  <si>
    <t>https://ipubers.pupuk-indonesia.com/public/download/bukti-transaksi/V2?idretailer=RT0000026761&amp;year=2026&amp;month=8&amp;hashednota=312a6c41c8da6f4ae2aa9c6c2dfa5b2b</t>
  </si>
  <si>
    <t>S09NU1\2003H5</t>
  </si>
  <si>
    <t>3323050405600003</t>
  </si>
  <si>
    <t>SUTARNO</t>
  </si>
  <si>
    <t>SEDYO UTOMO</t>
  </si>
  <si>
    <t>https://ipubers.pupuk-indonesia.com/public/download/bukti-transaksi/V2?idretailer=RT0000026761&amp;year=2026&amp;month=8&amp;hashednota=fb8043214db9127180f1aa52df96c389</t>
  </si>
  <si>
    <t>S09NW1\A004LO</t>
  </si>
  <si>
    <t>3323051509700002</t>
  </si>
  <si>
    <t>NGADI</t>
  </si>
  <si>
    <t>https://ipubers.pupuk-indonesia.com/public/download/bukti-transaksi/V2?idretailer=RT0000026765&amp;year=2026&amp;month=8&amp;hashednota=02de5679f627694f744885b81ef937ef</t>
  </si>
  <si>
    <t>S09NW1\A004LP</t>
  </si>
  <si>
    <t>https://ipubers.pupuk-indonesia.com/public/download/bukti-transaksi/V2?idretailer=RT0000026765&amp;year=2026&amp;month=8&amp;hashednota=3ad4f8a89626ed85efb82c79574ae464</t>
  </si>
  <si>
    <t>S09NW1\A004LQ</t>
  </si>
  <si>
    <t>https://ipubers.pupuk-indonesia.com/public/download/bukti-transaksi/V2?idretailer=RT0000026765&amp;year=2026&amp;month=8&amp;hashednota=3fae46ede624618bad3f462833a4c9e7</t>
  </si>
  <si>
    <t>S09NW1\A004LR</t>
  </si>
  <si>
    <t>https://ipubers.pupuk-indonesia.com/public/download/bukti-transaksi/V2?idretailer=RT0000026765&amp;year=2026&amp;month=8&amp;hashednota=38fb9d80604373822894309f83bf7aa0</t>
  </si>
  <si>
    <t>S09NW1\A004LS</t>
  </si>
  <si>
    <t>https://ipubers.pupuk-indonesia.com/public/download/bukti-transaksi/V2?idretailer=RT0000026765&amp;year=2026&amp;month=8&amp;hashednota=83f22e5d34d1ddff8463534f2650eeb5</t>
  </si>
  <si>
    <t>S09NW1\A004MN</t>
  </si>
  <si>
    <t>3323052907880001</t>
  </si>
  <si>
    <t>SARIONO</t>
  </si>
  <si>
    <t>RAHARJO MULYO</t>
  </si>
  <si>
    <t>https://ipubers.pupuk-indonesia.com/public/download/bukti-transaksi/V2?idretailer=RT0000026765&amp;year=2026&amp;month=8&amp;hashednota=0214f767bd382e1cf7b710aebdd335be</t>
  </si>
  <si>
    <t>S0KR61\S0071M</t>
  </si>
  <si>
    <t>3323052109810001</t>
  </si>
  <si>
    <t>https://ipubers.pupuk-indonesia.com/public/download/bukti-transaksi/V2?idretailer=RT0000062790&amp;year=2026&amp;month=8&amp;hashednota=d0e3ad79415d8d7f06a8d94efa01550c</t>
  </si>
  <si>
    <t>S0KR61\S0071N</t>
  </si>
  <si>
    <t>https://ipubers.pupuk-indonesia.com/public/download/bukti-transaksi/V2?idretailer=RT0000062790&amp;year=2026&amp;month=8&amp;hashednota=435c3365f88d978c651f3d1b029f99c2</t>
  </si>
  <si>
    <t>S0KR61\S0071O</t>
  </si>
  <si>
    <t>https://ipubers.pupuk-indonesia.com/public/download/bukti-transaksi/V2?idretailer=RT0000062790&amp;year=2026&amp;month=8&amp;hashednota=5d4924164f755e44f3e47d2e39eb48a0</t>
  </si>
  <si>
    <t>S09NT1\50036R</t>
  </si>
  <si>
    <t>3323050309650002</t>
  </si>
  <si>
    <t>MUGITO</t>
  </si>
  <si>
    <t>https://ipubers.pupuk-indonesia.com/public/download/bukti-transaksi/V2?idretailer=RT0000026759&amp;year=2026&amp;month=8&amp;hashednota=e228511c7ce175ee4f6fb8d5367e1483</t>
  </si>
  <si>
    <t>S09NT1\50036S</t>
  </si>
  <si>
    <t>https://ipubers.pupuk-indonesia.com/public/download/bukti-transaksi/V2?idretailer=RT0000026759&amp;year=2026&amp;month=8&amp;hashednota=5fb2b18c2c512800a32f9b41dea900a8</t>
  </si>
  <si>
    <t>S09NT1\60037D</t>
  </si>
  <si>
    <t>3323050207800004</t>
  </si>
  <si>
    <t>ROMANDHON</t>
  </si>
  <si>
    <t>https://ipubers.pupuk-indonesia.com/public/download/bukti-transaksi/V2?idretailer=RT0000026759&amp;year=2026&amp;month=8&amp;hashednota=d52dc06b6d56e6c0dfd00ba7b4ec3c4a</t>
  </si>
  <si>
    <t>S09NW1\A004M0</t>
  </si>
  <si>
    <t>https://ipubers.pupuk-indonesia.com/public/download/bukti-transaksi/V2?idretailer=RT0000026759&amp;year=2026&amp;month=8&amp;hashednota=7fa4a8b569842020ae0a33864f65ffb4</t>
  </si>
  <si>
    <t>S09NW1\A004LZ</t>
  </si>
  <si>
    <t>3323050103810003</t>
  </si>
  <si>
    <t>AKHMAD SOBIRIN</t>
  </si>
  <si>
    <t>PAGUYUBAN TANI</t>
  </si>
  <si>
    <t>https://ipubers.pupuk-indonesia.com/public/download/bukti-transaksi/V2?idretailer=RT0000026765&amp;year=2026&amp;month=8&amp;hashednota=8b0daaedfd4b8e4e20b006b47f512fc3</t>
  </si>
  <si>
    <t>https://ipubers.pupuk-indonesia.com/public/download/bukti-transaksi/V2?idretailer=RT0000026765&amp;year=2026&amp;month=8&amp;hashednota=2409652b4e44e11637df83f4c3e00603</t>
  </si>
  <si>
    <t>S09NW1\A004LY</t>
  </si>
  <si>
    <t>3323051001680003</t>
  </si>
  <si>
    <t>SUTIKTO</t>
  </si>
  <si>
    <t>https://ipubers.pupuk-indonesia.com/public/download/bukti-transaksi/V2?idretailer=RT0000026765&amp;year=2026&amp;month=8&amp;hashednota=3d476c16d9b257a79075601579708b79</t>
  </si>
  <si>
    <t>S09NW1\A004ND</t>
  </si>
  <si>
    <t>3323050508880002</t>
  </si>
  <si>
    <t>TRI WAHYONO</t>
  </si>
  <si>
    <t>https://ipubers.pupuk-indonesia.com/public/download/bukti-transaksi/V2?idretailer=RT0000026765&amp;year=2026&amp;month=8&amp;hashednota=bed3cfcb7ebe17f9ac82df7d331bbe37</t>
  </si>
  <si>
    <t>S09NW1\A004NE</t>
  </si>
  <si>
    <t>https://ipubers.pupuk-indonesia.com/public/download/bukti-transaksi/V2?idretailer=RT0000026765&amp;year=2026&amp;month=8&amp;hashednota=731a43f8777c2de8ef0e0fd9a675640e</t>
  </si>
  <si>
    <t>S09NW1\A004NF</t>
  </si>
  <si>
    <t>https://ipubers.pupuk-indonesia.com/public/download/bukti-transaksi/V2?idretailer=RT0000026765&amp;year=2026&amp;month=8&amp;hashednota=a15bdeb3efe935d1d7b08669a87abca4</t>
  </si>
  <si>
    <t>S09NW1\A004NG</t>
  </si>
  <si>
    <t>https://ipubers.pupuk-indonesia.com/public/download/bukti-transaksi/V2?idretailer=RT0000026765&amp;year=2026&amp;month=8&amp;hashednota=70db19f39a2373dfa9dfaa12da0e327d</t>
  </si>
  <si>
    <t>S09NW1\A004M1</t>
  </si>
  <si>
    <t>3323050509660001</t>
  </si>
  <si>
    <t>YANTO KUWATI</t>
  </si>
  <si>
    <t>https://ipubers.pupuk-indonesia.com/public/download/bukti-transaksi/V2?idretailer=RT0000026765&amp;year=2026&amp;month=8&amp;hashednota=d3050b8aa0eee7f56deb0fc50457510f</t>
  </si>
  <si>
    <t>S09NW1\A004M2</t>
  </si>
  <si>
    <t>https://ipubers.pupuk-indonesia.com/public/download/bukti-transaksi/V2?idretailer=RT0000026765&amp;year=2026&amp;month=8&amp;hashednota=408ef923747d4c94ebbed4d2db127627</t>
  </si>
  <si>
    <t>S09NW1\A004M3</t>
  </si>
  <si>
    <t>https://ipubers.pupuk-indonesia.com/public/download/bukti-transaksi/V2?idretailer=RT0000026765&amp;year=2026&amp;month=8&amp;hashednota=33afde0d8b75463a59f25194ef5f6fdb</t>
  </si>
  <si>
    <t>S09NW1\A004M4</t>
  </si>
  <si>
    <t>https://ipubers.pupuk-indonesia.com/public/download/bukti-transaksi/V2?idretailer=RT0000026765&amp;year=2026&amp;month=8&amp;hashednota=1a3ba6360233808ce301d7380b8c2aaf</t>
  </si>
  <si>
    <t>KWARAKAN</t>
  </si>
  <si>
    <t>S09NU1\2003GS</t>
  </si>
  <si>
    <t>3323051706820002</t>
  </si>
  <si>
    <t>JOKO SUWARNO</t>
  </si>
  <si>
    <t>MEKARSARI</t>
  </si>
  <si>
    <t>https://ipubers.pupuk-indonesia.com/public/download/bukti-transaksi/V2?idretailer=RT0000026761&amp;year=2026&amp;month=8&amp;hashednota=730e3ceca4523fd5378f28ccaa8df1c4</t>
  </si>
  <si>
    <t>S09NU1\2003GT</t>
  </si>
  <si>
    <t>https://ipubers.pupuk-indonesia.com/public/download/bukti-transaksi/V2?idretailer=RT0000026761&amp;year=2026&amp;month=8&amp;hashednota=77737cf60ccca22247ab6529e71be9b8</t>
  </si>
  <si>
    <t>S09NU1\2003GU</t>
  </si>
  <si>
    <t>https://ipubers.pupuk-indonesia.com/public/download/bukti-transaksi/V2?idretailer=RT0000026761&amp;year=2026&amp;month=8&amp;hashednota=9e681012a0db79bad0652d4c01aa106d</t>
  </si>
  <si>
    <t>S09NY1\Y004H9</t>
  </si>
  <si>
    <t>3323063112450061</t>
  </si>
  <si>
    <t>MURJO</t>
  </si>
  <si>
    <t>https://ipubers.pupuk-indonesia.com/public/download/bukti-transaksi/V2?idretailer=RT0000026769&amp;year=2026&amp;month=8&amp;hashednota=62d46eee21239af7917d8fef7d40b64c</t>
  </si>
  <si>
    <t>S09NY1\Y004HA</t>
  </si>
  <si>
    <t>https://ipubers.pupuk-indonesia.com/public/download/bukti-transaksi/V2?idretailer=RT0000026769&amp;year=2026&amp;month=8&amp;hashednota=99b0937d6782dba72e764dbd70abdb5f</t>
  </si>
  <si>
    <t>S09NY1\Y004HB</t>
  </si>
  <si>
    <t>https://ipubers.pupuk-indonesia.com/public/download/bukti-transaksi/V2?idretailer=RT0000026769&amp;year=2026&amp;month=8&amp;hashednota=7ef488c08854cebf686d72df5e187e58</t>
  </si>
  <si>
    <t>S09NY1\Y004HC</t>
  </si>
  <si>
    <t>3323062211620001</t>
  </si>
  <si>
    <t>SUMPONO</t>
  </si>
  <si>
    <t>MULYO V</t>
  </si>
  <si>
    <t>https://ipubers.pupuk-indonesia.com/public/download/bukti-transaksi/V2?idretailer=RT0000026769&amp;year=2026&amp;month=8&amp;hashednota=6c630747d152f2af9789d7e52bfb1385</t>
  </si>
  <si>
    <t>S09NY1\Y004HQ</t>
  </si>
  <si>
    <t>3323060605540003</t>
  </si>
  <si>
    <t>https://ipubers.pupuk-indonesia.com/public/download/bukti-transaksi/V2?idretailer=RT0000026769&amp;year=2026&amp;month=8&amp;hashednota=0b00b8bcc6b2fedb596d0bb35da3ead0</t>
  </si>
  <si>
    <t>S09NY1\Y004HR</t>
  </si>
  <si>
    <t>https://ipubers.pupuk-indonesia.com/public/download/bukti-transaksi/V2?idretailer=RT0000026769&amp;year=2026&amp;month=8&amp;hashednota=db953bde3932ebcb7dcc0aa0fc2e8467</t>
  </si>
  <si>
    <t>S09NY1\Y004HS</t>
  </si>
  <si>
    <t>https://ipubers.pupuk-indonesia.com/public/download/bukti-transaksi/V2?idretailer=RT0000026769&amp;year=2026&amp;month=8&amp;hashednota=6009953760af714c9180b560a52ff9cb</t>
  </si>
  <si>
    <t>S09NY1\Y004GQ</t>
  </si>
  <si>
    <t>3323063110640002</t>
  </si>
  <si>
    <t>WELAS AL AMAT BADAWI</t>
  </si>
  <si>
    <t>https://ipubers.pupuk-indonesia.com/public/download/bukti-transaksi/V2?idretailer=RT0000026769&amp;year=2026&amp;month=8&amp;hashednota=f15d4a56550b59633033cbb4fe02dae0</t>
  </si>
  <si>
    <t>S09O01\M007OK</t>
  </si>
  <si>
    <t>3323061104730001</t>
  </si>
  <si>
    <t>BETHU</t>
  </si>
  <si>
    <t>https://ipubers.pupuk-indonesia.com/public/download/bukti-transaksi/V2?idretailer=RT0000026771&amp;year=2026&amp;month=8&amp;hashednota=f0a41f7bc0f76162585a4cfd5ae176a1</t>
  </si>
  <si>
    <t>S09O01\M007MX</t>
  </si>
  <si>
    <t>3323060608710002</t>
  </si>
  <si>
    <t>NUR SOPJAN</t>
  </si>
  <si>
    <t>USAHA MAKMUR</t>
  </si>
  <si>
    <t>https://ipubers.pupuk-indonesia.com/public/download/bukti-transaksi/V2?idretailer=RT0000026771&amp;year=2026&amp;month=8&amp;hashednota=82e1078053c4e3548489e71af1b0bba5</t>
  </si>
  <si>
    <t>S09O01\K007JZ</t>
  </si>
  <si>
    <t>3323060404660001</t>
  </si>
  <si>
    <t>https://ipubers.pupuk-indonesia.com/public/download/bukti-transaksi/V2?idretailer=RT0000026771&amp;year=2026&amp;month=8&amp;hashednota=70de6b369b6fa6804f554167ce6e8204</t>
  </si>
  <si>
    <t>S09O01\K007K0</t>
  </si>
  <si>
    <t>https://ipubers.pupuk-indonesia.com/public/download/bukti-transaksi/V2?idretailer=RT0000026771&amp;year=2026&amp;month=8&amp;hashednota=521081727f3410a2e4912136a00d5098</t>
  </si>
  <si>
    <t>S09O01\K007K1</t>
  </si>
  <si>
    <t>https://ipubers.pupuk-indonesia.com/public/download/bukti-transaksi/V2?idretailer=RT0000026771&amp;year=2026&amp;month=8&amp;hashednota=e9b8e6bef6c8f560c275985b2b4224fc</t>
  </si>
  <si>
    <t>S09O01\K007K2</t>
  </si>
  <si>
    <t>https://ipubers.pupuk-indonesia.com/public/download/bukti-transaksi/V2?idretailer=RT0000026771&amp;year=2026&amp;month=8&amp;hashednota=7ea34407472eb6ef7493d51c4c68039c</t>
  </si>
  <si>
    <t>S09O01\K007K3</t>
  </si>
  <si>
    <t>https://ipubers.pupuk-indonesia.com/public/download/bukti-transaksi/V2?idretailer=RT0000026771&amp;year=2026&amp;month=8&amp;hashednota=025c113fc7e09d885a5858f37fb6f4c8</t>
  </si>
  <si>
    <t>S09O01\K007K4</t>
  </si>
  <si>
    <t>https://ipubers.pupuk-indonesia.com/public/download/bukti-transaksi/V2?idretailer=RT0000026771&amp;year=2026&amp;month=8&amp;hashednota=fe33b36deba4aaf9157a2798ee48db42</t>
  </si>
  <si>
    <t>S09O01\K007K5</t>
  </si>
  <si>
    <t>https://ipubers.pupuk-indonesia.com/public/download/bukti-transaksi/V2?idretailer=RT0000026771&amp;year=2026&amp;month=8&amp;hashednota=15b10dfd536341fdccd77c8260280221</t>
  </si>
  <si>
    <t>S09O01\K007K6</t>
  </si>
  <si>
    <t>https://ipubers.pupuk-indonesia.com/public/download/bukti-transaksi/V2?idretailer=RT0000026771&amp;year=2026&amp;month=8&amp;hashednota=a968a444fcd34e0db77fa762e98db552</t>
  </si>
  <si>
    <t>S09O01\K007K7</t>
  </si>
  <si>
    <t>https://ipubers.pupuk-indonesia.com/public/download/bukti-transaksi/V2?idretailer=RT0000026771&amp;year=2026&amp;month=8&amp;hashednota=e496c3db058a2d67a51dabbbf01a4983</t>
  </si>
  <si>
    <t>CARUBAN</t>
  </si>
  <si>
    <t>S09NX1\S007JL</t>
  </si>
  <si>
    <t>3323060101960004</t>
  </si>
  <si>
    <t>EDI JOKO SUSENO</t>
  </si>
  <si>
    <t>NGREMBOKO</t>
  </si>
  <si>
    <t>https://ipubers.pupuk-indonesia.com/public/download/bukti-transaksi/V2?idretailer=RT0000026768&amp;year=2026&amp;month=8&amp;hashednota=3c0514bb2ceec5e34d92b2c6e4762a44</t>
  </si>
  <si>
    <t>S09NX1\S007JO</t>
  </si>
  <si>
    <t>https://ipubers.pupuk-indonesia.com/public/download/bukti-transaksi/V2?idretailer=RT0000026768&amp;year=2026&amp;month=8&amp;hashednota=325dd05d43f55e3abfc49237dd3192d7</t>
  </si>
  <si>
    <t>S09NX1\S007JQ</t>
  </si>
  <si>
    <t>https://ipubers.pupuk-indonesia.com/public/download/bukti-transaksi/V2?idretailer=RT0000026768&amp;year=2026&amp;month=8&amp;hashednota=17d4cf7b2a506fb6b6d3beb1e50cbbbd</t>
  </si>
  <si>
    <t>S09NX1\S007IK</t>
  </si>
  <si>
    <t>3323062006730003</t>
  </si>
  <si>
    <t>https://ipubers.pupuk-indonesia.com/public/download/bukti-transaksi/V2?idretailer=RT0000026768&amp;year=2026&amp;month=8&amp;hashednota=33401073ed83f8afb98dc6e9fa028b89</t>
  </si>
  <si>
    <t>S09NX1\S007MK</t>
  </si>
  <si>
    <t>3323060411670001</t>
  </si>
  <si>
    <t>https://ipubers.pupuk-indonesia.com/public/download/bukti-transaksi/V2?idretailer=RT0000026768&amp;year=2026&amp;month=8&amp;hashednota=b2c11d00eadc176b377654f6338ee07a</t>
  </si>
  <si>
    <t>S09NX1\S007MJ</t>
  </si>
  <si>
    <t>3323061507650001</t>
  </si>
  <si>
    <t>https://ipubers.pupuk-indonesia.com/public/download/bukti-transaksi/V2?idretailer=RT0000026768&amp;year=2026&amp;month=8&amp;hashednota=35687e36bc9dfeb0b4d9db21ed7974b3</t>
  </si>
  <si>
    <t>SAMIRANAN</t>
  </si>
  <si>
    <t>S09NX1\S007IY</t>
  </si>
  <si>
    <t>3323060702420001</t>
  </si>
  <si>
    <t>SARNO AL SUMARI</t>
  </si>
  <si>
    <t>NGUDI MULYO II</t>
  </si>
  <si>
    <t>https://ipubers.pupuk-indonesia.com/public/download/bukti-transaksi/V2?idretailer=RT0000026768&amp;year=2026&amp;month=8&amp;hashednota=6572c9ca20a6253e4304da2748f7c353</t>
  </si>
  <si>
    <t>S09NX1\S007IZ</t>
  </si>
  <si>
    <t>https://ipubers.pupuk-indonesia.com/public/download/bukti-transaksi/V2?idretailer=RT0000026768&amp;year=2026&amp;month=8&amp;hashednota=02dd3c628a31cd18219e4c1bee34d60e</t>
  </si>
  <si>
    <t>S09NX1\S007J0</t>
  </si>
  <si>
    <t>https://ipubers.pupuk-indonesia.com/public/download/bukti-transaksi/V2?idretailer=RT0000026768&amp;year=2026&amp;month=8&amp;hashednota=6e2481e8c888ef827ac37f9006f0407c</t>
  </si>
  <si>
    <t>S09NX1\S007J1</t>
  </si>
  <si>
    <t>https://ipubers.pupuk-indonesia.com/public/download/bukti-transaksi/V2?idretailer=RT0000026768&amp;year=2026&amp;month=8&amp;hashednota=e4ace1d39ca7753b3c85bc6bae7e7a4f</t>
  </si>
  <si>
    <t>S09NX1\S007J3</t>
  </si>
  <si>
    <t>3323061304800004</t>
  </si>
  <si>
    <t>WAGIYO</t>
  </si>
  <si>
    <t>https://ipubers.pupuk-indonesia.com/public/download/bukti-transaksi/V2?idretailer=RT0000026768&amp;year=2026&amp;month=8&amp;hashednota=c43376b1a2f599760f2311b895fee7a3</t>
  </si>
  <si>
    <t>S09NX1\S007J4</t>
  </si>
  <si>
    <t>https://ipubers.pupuk-indonesia.com/public/download/bukti-transaksi/V2?idretailer=RT0000026768&amp;year=2026&amp;month=8&amp;hashednota=ff21509ecd4e8385c3ee5faf6aea6ac5</t>
  </si>
  <si>
    <t>S09NY1\Y004FY</t>
  </si>
  <si>
    <t>3174041212550004</t>
  </si>
  <si>
    <t>BUSONO</t>
  </si>
  <si>
    <t>MURTI IV 1</t>
  </si>
  <si>
    <t>https://ipubers.pupuk-indonesia.com/public/download/bukti-transaksi/V2?idretailer=RT0000026769&amp;year=2026&amp;month=8&amp;hashednota=aac43a078b08015271538029e758ae00</t>
  </si>
  <si>
    <t>S09NY1\Y004FZ</t>
  </si>
  <si>
    <t>SUWARTO</t>
  </si>
  <si>
    <t>https://ipubers.pupuk-indonesia.com/public/download/bukti-transaksi/V2?idretailer=RT0000026769&amp;year=2026&amp;month=8&amp;hashednota=c028d6e496fe93ea3135c7ff6cdca678</t>
  </si>
  <si>
    <t>S09NX1\S007M3</t>
  </si>
  <si>
    <t>3323066301800001</t>
  </si>
  <si>
    <t>PARTINAH</t>
  </si>
  <si>
    <t>MARGO UTOMO DUA</t>
  </si>
  <si>
    <t>https://ipubers.pupuk-indonesia.com/public/download/bukti-transaksi/V2?idretailer=RT0000026768&amp;year=2026&amp;month=8&amp;hashednota=abfd04067419de21d9f36af7c6165100</t>
  </si>
  <si>
    <t>S09NX1\S007M4</t>
  </si>
  <si>
    <t>https://ipubers.pupuk-indonesia.com/public/download/bukti-transaksi/V2?idretailer=RT0000026768&amp;year=2026&amp;month=8&amp;hashednota=fa06ff572d34d729755431c5f28012e1</t>
  </si>
  <si>
    <t>S09O01\M007LY</t>
  </si>
  <si>
    <t>3323061905990002</t>
  </si>
  <si>
    <t>EEN WAHYUAJI</t>
  </si>
  <si>
    <t>https://ipubers.pupuk-indonesia.com/public/download/bukti-transaksi/V2?idretailer=RT0000026771&amp;year=2026&amp;month=8&amp;hashednota=47b0387949c3e85ab5616bd58493eb2c</t>
  </si>
  <si>
    <t>S09O01\M007P4</t>
  </si>
  <si>
    <t>3323062701860001</t>
  </si>
  <si>
    <t>JUMAKNO</t>
  </si>
  <si>
    <t>https://ipubers.pupuk-indonesia.com/public/download/bukti-transaksi/V2?idretailer=RT0000026771&amp;year=2026&amp;month=8&amp;hashednota=92d5b241285d0b1205c274acad619646</t>
  </si>
  <si>
    <t>S09O01\M007ML</t>
  </si>
  <si>
    <t>3323061112460001</t>
  </si>
  <si>
    <t>https://ipubers.pupuk-indonesia.com/public/download/bukti-transaksi/V2?idretailer=RT0000026771&amp;year=2026&amp;month=8&amp;hashednota=0e8048d0aafacf1f7462742aefc58cad</t>
  </si>
  <si>
    <t>S09O01\M007MM</t>
  </si>
  <si>
    <t>https://ipubers.pupuk-indonesia.com/public/download/bukti-transaksi/V2?idretailer=RT0000026771&amp;year=2026&amp;month=8&amp;hashednota=97e7c2f58b5903ef073375364f91860a</t>
  </si>
  <si>
    <t>S09O01\M007MN</t>
  </si>
  <si>
    <t>https://ipubers.pupuk-indonesia.com/public/download/bukti-transaksi/V2?idretailer=RT0000026771&amp;year=2026&amp;month=8&amp;hashednota=85d675df200d3c4d63d01229b7014dba</t>
  </si>
  <si>
    <t>S09O01\M007MO</t>
  </si>
  <si>
    <t>3323064207540001</t>
  </si>
  <si>
    <t>NGAISAH</t>
  </si>
  <si>
    <t>https://ipubers.pupuk-indonesia.com/public/download/bukti-transaksi/V2?idretailer=RT0000026771&amp;year=2026&amp;month=8&amp;hashednota=21357ecc85a19149fabcaea9cdb5f676</t>
  </si>
  <si>
    <t>S09O01\M007MP</t>
  </si>
  <si>
    <t>https://ipubers.pupuk-indonesia.com/public/download/bukti-transaksi/V2?idretailer=RT0000026771&amp;year=2026&amp;month=8&amp;hashednota=9f15a138415bc1017bbaa210e52d16bb</t>
  </si>
  <si>
    <t>S09O01\M007MI</t>
  </si>
  <si>
    <t>3323062605680001</t>
  </si>
  <si>
    <t>PARYANTO</t>
  </si>
  <si>
    <t>https://ipubers.pupuk-indonesia.com/public/download/bukti-transaksi/V2?idretailer=RT0000026771&amp;year=2026&amp;month=8&amp;hashednota=4e08cf9cbdc711cfa8c2c3e67ec17126</t>
  </si>
  <si>
    <t>S09O01\M007MJ</t>
  </si>
  <si>
    <t>https://ipubers.pupuk-indonesia.com/public/download/bukti-transaksi/V2?idretailer=RT0000026771&amp;year=2026&amp;month=8&amp;hashednota=b58258bddb8428e6cc47dc16f47b0db3</t>
  </si>
  <si>
    <t>S09O01\M007N4</t>
  </si>
  <si>
    <t>https://ipubers.pupuk-indonesia.com/public/download/bukti-transaksi/V2?idretailer=RT0000026771&amp;year=2026&amp;month=8&amp;hashednota=5aa769a2180b6ed0adcd29d284d46881</t>
  </si>
  <si>
    <t>S09O01\M007N5</t>
  </si>
  <si>
    <t>https://ipubers.pupuk-indonesia.com/public/download/bukti-transaksi/V2?idretailer=RT0000026771&amp;year=2026&amp;month=8&amp;hashednota=3e9ddb0c9bba4cb738acb90a4bd78b5f</t>
  </si>
  <si>
    <t>S09O01\M007N6</t>
  </si>
  <si>
    <t>https://ipubers.pupuk-indonesia.com/public/download/bukti-transaksi/V2?idretailer=RT0000026771&amp;year=2026&amp;month=8&amp;hashednota=f51b8652e9fdfb6c07e2d0a36213b946</t>
  </si>
  <si>
    <t>S09O01\M007N7</t>
  </si>
  <si>
    <t>https://ipubers.pupuk-indonesia.com/public/download/bukti-transaksi/V2?idretailer=RT0000026771&amp;year=2026&amp;month=8&amp;hashednota=2a2e6d1e36f4d7826a28b142ca06c68d</t>
  </si>
  <si>
    <t>S09O01\M007N8</t>
  </si>
  <si>
    <t>https://ipubers.pupuk-indonesia.com/public/download/bukti-transaksi/V2?idretailer=RT0000026771&amp;year=2026&amp;month=8&amp;hashednota=3a487b310ab249aee544340ecdf5ef05</t>
  </si>
  <si>
    <t>S09O01\M007N9</t>
  </si>
  <si>
    <t>https://ipubers.pupuk-indonesia.com/public/download/bukti-transaksi/V2?idretailer=RT0000026771&amp;year=2026&amp;month=8&amp;hashednota=51a20ad0fcd4f3237395bfb70edb4c78</t>
  </si>
  <si>
    <t>S09O01\L007LK</t>
  </si>
  <si>
    <t>3323062410550002</t>
  </si>
  <si>
    <t>ROHMAT NAWAWI</t>
  </si>
  <si>
    <t>https://ipubers.pupuk-indonesia.com/public/download/bukti-transaksi/V2?idretailer=RT0000026771&amp;year=2026&amp;month=8&amp;hashednota=ac63f415801c939ffc2b8d1a4bd3eef3</t>
  </si>
  <si>
    <t>S09O01\L007LL</t>
  </si>
  <si>
    <t>https://ipubers.pupuk-indonesia.com/public/download/bukti-transaksi/V2?idretailer=RT0000026771&amp;year=2026&amp;month=8&amp;hashednota=6a91d2b65c5b931d0cc9ef44609d7336</t>
  </si>
  <si>
    <t>S09O01\L007LM</t>
  </si>
  <si>
    <t>https://ipubers.pupuk-indonesia.com/public/download/bukti-transaksi/V2?idretailer=RT0000026771&amp;year=2026&amp;month=8&amp;hashednota=b555fa58472e269280e40c941f770e89</t>
  </si>
  <si>
    <t>S09O01\L007LN</t>
  </si>
  <si>
    <t>https://ipubers.pupuk-indonesia.com/public/download/bukti-transaksi/V2?idretailer=RT0000026771&amp;year=2026&amp;month=8&amp;hashednota=5ab746b1b005e63fa4e3a5a3c5346c78</t>
  </si>
  <si>
    <t>S09O01\L007LO</t>
  </si>
  <si>
    <t>https://ipubers.pupuk-indonesia.com/public/download/bukti-transaksi/V2?idretailer=RT0000026771&amp;year=2026&amp;month=8&amp;hashednota=67628d8acfaf959e08dc322578cb08b2</t>
  </si>
  <si>
    <t>S09O01\L007LP</t>
  </si>
  <si>
    <t>https://ipubers.pupuk-indonesia.com/public/download/bukti-transaksi/V2?idretailer=RT0000026771&amp;year=2026&amp;month=8&amp;hashednota=799a3d500e6c52541e19d1f59999514e</t>
  </si>
  <si>
    <t>S09O01\M007LX</t>
  </si>
  <si>
    <t>3323060102610001</t>
  </si>
  <si>
    <t>ROMELAN</t>
  </si>
  <si>
    <t>https://ipubers.pupuk-indonesia.com/public/download/bukti-transaksi/V2?idretailer=RT0000026771&amp;year=2026&amp;month=8&amp;hashednota=4a5d1458e476a35872bec4e39e34366b</t>
  </si>
  <si>
    <t>S09O01\M007P8</t>
  </si>
  <si>
    <t>3323060704550003</t>
  </si>
  <si>
    <t>SARNO</t>
  </si>
  <si>
    <t>https://ipubers.pupuk-indonesia.com/public/download/bukti-transaksi/V2?idretailer=RT0000026771&amp;year=2026&amp;month=8&amp;hashednota=2e877ae264703e06a978d76afcd60ad1</t>
  </si>
  <si>
    <t>S09O01\M007LQ</t>
  </si>
  <si>
    <t>3323061103650001</t>
  </si>
  <si>
    <t>SURYADI</t>
  </si>
  <si>
    <t>https://ipubers.pupuk-indonesia.com/public/download/bukti-transaksi/V2?idretailer=RT0000026771&amp;year=2026&amp;month=8&amp;hashednota=597544548a3953301f54132fdb1a6a8e</t>
  </si>
  <si>
    <t>S09O01\M007LR</t>
  </si>
  <si>
    <t>https://ipubers.pupuk-indonesia.com/public/download/bukti-transaksi/V2?idretailer=RT0000026771&amp;year=2026&amp;month=8&amp;hashednota=76a76da7e0fa79d8521501cd9002ba96</t>
  </si>
  <si>
    <t>S09O01\M007LS</t>
  </si>
  <si>
    <t>https://ipubers.pupuk-indonesia.com/public/download/bukti-transaksi/V2?idretailer=RT0000026771&amp;year=2026&amp;month=8&amp;hashednota=0e14208f5211452b41abc4c91973b2cd</t>
  </si>
  <si>
    <t>S09O01\M007LT</t>
  </si>
  <si>
    <t>https://ipubers.pupuk-indonesia.com/public/download/bukti-transaksi/V2?idretailer=RT0000026771&amp;year=2026&amp;month=8&amp;hashednota=215e829473a61b7ee36c74a219ffe17a</t>
  </si>
  <si>
    <t>S09O01\M007LU</t>
  </si>
  <si>
    <t>https://ipubers.pupuk-indonesia.com/public/download/bukti-transaksi/V2?idretailer=RT0000026771&amp;year=2026&amp;month=8&amp;hashednota=a3bfea16f3c455140f47d32e4c4ef70b</t>
  </si>
  <si>
    <t>S09O01\M007LV</t>
  </si>
  <si>
    <t>https://ipubers.pupuk-indonesia.com/public/download/bukti-transaksi/V2?idretailer=RT0000026771&amp;year=2026&amp;month=8&amp;hashednota=d43460c81eb22f9c3eb2593a630aaa06</t>
  </si>
  <si>
    <t>S09O01\M007NO</t>
  </si>
  <si>
    <t>3323061207840001</t>
  </si>
  <si>
    <t>https://ipubers.pupuk-indonesia.com/public/download/bukti-transaksi/V2?idretailer=RT0000026771&amp;year=2026&amp;month=8&amp;hashednota=cbbb63069dcb300a69f1878744d4c6df</t>
  </si>
  <si>
    <t>MARGOLELO</t>
  </si>
  <si>
    <t>S09NY1\Y004IF</t>
  </si>
  <si>
    <t>3323062810770001</t>
  </si>
  <si>
    <t>TUNUT SETIONO</t>
  </si>
  <si>
    <t>https://ipubers.pupuk-indonesia.com/public/download/bukti-transaksi/V2?idretailer=RT0000026769&amp;year=2026&amp;month=8&amp;hashednota=e9fa5a4fd68e7d7d3e9c94828b8a12b9</t>
  </si>
  <si>
    <t>S09NX1\S007I2</t>
  </si>
  <si>
    <t>3323062103850001</t>
  </si>
  <si>
    <t>DIDIK DWIKORA</t>
  </si>
  <si>
    <t>REMAJA TANI MAKMUR II</t>
  </si>
  <si>
    <t>https://ipubers.pupuk-indonesia.com/public/download/bukti-transaksi/V2?idretailer=RT0000026768&amp;year=2026&amp;month=8&amp;hashednota=191041f34c801e60a4afd25ac20ff454</t>
  </si>
  <si>
    <t>S09NX1\S007MI</t>
  </si>
  <si>
    <t>3323060605900002</t>
  </si>
  <si>
    <t>HARDIAN ASZHAR PRAYOGI</t>
  </si>
  <si>
    <t>https://ipubers.pupuk-indonesia.com/public/download/bukti-transaksi/V2?idretailer=RT0000026768&amp;year=2026&amp;month=8&amp;hashednota=0ccace1446450db87bb1c27f5e2cf920</t>
  </si>
  <si>
    <t>S09NX1\S007JT</t>
  </si>
  <si>
    <t>3323060808620002</t>
  </si>
  <si>
    <t>MOH. ZAENOR</t>
  </si>
  <si>
    <t>https://ipubers.pupuk-indonesia.com/public/download/bukti-transaksi/V2?idretailer=RT0000026768&amp;year=2026&amp;month=8&amp;hashednota=b8060703b41216366f31dcdef479fb48</t>
  </si>
  <si>
    <t>S09NX1\S007JU</t>
  </si>
  <si>
    <t>https://ipubers.pupuk-indonesia.com/public/download/bukti-transaksi/V2?idretailer=RT0000026768&amp;year=2026&amp;month=8&amp;hashednota=7ab2386100667e50e459adc05b586455</t>
  </si>
  <si>
    <t>S09NX1\S007LY</t>
  </si>
  <si>
    <t>3323062909770002</t>
  </si>
  <si>
    <t>NURYANTO</t>
  </si>
  <si>
    <t>https://ipubers.pupuk-indonesia.com/public/download/bukti-transaksi/V2?idretailer=RT0000026768&amp;year=2026&amp;month=8&amp;hashednota=11fc1526aaf610efb3186dc80e9fe0dd</t>
  </si>
  <si>
    <t>S09NX1\S007LZ</t>
  </si>
  <si>
    <t>https://ipubers.pupuk-indonesia.com/public/download/bukti-transaksi/V2?idretailer=RT0000026768&amp;year=2026&amp;month=8&amp;hashednota=9ba250279621b5831dc072656387a127</t>
  </si>
  <si>
    <t>S09NX1\S007M2</t>
  </si>
  <si>
    <t>3323060405710001</t>
  </si>
  <si>
    <t>SETIYAWAN YUWONO</t>
  </si>
  <si>
    <t>https://ipubers.pupuk-indonesia.com/public/download/bukti-transaksi/V2?idretailer=RT0000026768&amp;year=2026&amp;month=8&amp;hashednota=c932bc824599fe47fa1b93d078b5f98e</t>
  </si>
  <si>
    <t>S09NX1\S007M5</t>
  </si>
  <si>
    <t>3323060910650001</t>
  </si>
  <si>
    <t>https://ipubers.pupuk-indonesia.com/public/download/bukti-transaksi/V2?idretailer=RT0000026768&amp;year=2026&amp;month=8&amp;hashednota=2e52f3b898a274598cb5ebccdef90cce</t>
  </si>
  <si>
    <t>S09NX1\S007LX</t>
  </si>
  <si>
    <t>3323060305650001</t>
  </si>
  <si>
    <t>SURAJI</t>
  </si>
  <si>
    <t>https://ipubers.pupuk-indonesia.com/public/download/bukti-transaksi/V2?idretailer=RT0000026768&amp;year=2026&amp;month=8&amp;hashednota=8a5c2fc87f1fd6020dd34eca860ce0fd</t>
  </si>
  <si>
    <t>S09NX1\S007I5</t>
  </si>
  <si>
    <t>3201031203630006</t>
  </si>
  <si>
    <t>WARSONO</t>
  </si>
  <si>
    <t>https://ipubers.pupuk-indonesia.com/public/download/bukti-transaksi/V2?idretailer=RT0000026768&amp;year=2026&amp;month=8&amp;hashednota=545c22e55438f9e7a60011a3fbc0fd3c</t>
  </si>
  <si>
    <t>S09O01\M007P9</t>
  </si>
  <si>
    <t>3323062603670001</t>
  </si>
  <si>
    <t>ISROI</t>
  </si>
  <si>
    <t>https://ipubers.pupuk-indonesia.com/public/download/bukti-transaksi/V2?idretailer=RT0000026771&amp;year=2026&amp;month=8&amp;hashednota=b9ba068439ca6022362894d3edb64faf</t>
  </si>
  <si>
    <t>S09O01\M007PA</t>
  </si>
  <si>
    <t>https://ipubers.pupuk-indonesia.com/public/download/bukti-transaksi/V2?idretailer=RT0000026771&amp;year=2026&amp;month=8&amp;hashednota=5f9dd51de4be8f73f73afeab59e8e940</t>
  </si>
  <si>
    <t>S09O01\M007PB</t>
  </si>
  <si>
    <t>https://ipubers.pupuk-indonesia.com/public/download/bukti-transaksi/V2?idretailer=RT0000026771&amp;year=2026&amp;month=8&amp;hashednota=80825d2ce7b23782a234e0b545ad903b</t>
  </si>
  <si>
    <t>S09O01\M007PC</t>
  </si>
  <si>
    <t>https://ipubers.pupuk-indonesia.com/public/download/bukti-transaksi/V2?idretailer=RT0000026771&amp;year=2026&amp;month=8&amp;hashednota=ee89684bea7e8b795af219bc783dd856</t>
  </si>
  <si>
    <t>S09O01\K007KF</t>
  </si>
  <si>
    <t>3323060202690003</t>
  </si>
  <si>
    <t>PRAWOTO</t>
  </si>
  <si>
    <t>DEWI SINTA I</t>
  </si>
  <si>
    <t>https://ipubers.pupuk-indonesia.com/public/download/bukti-transaksi/V2?idretailer=RT0000026771&amp;year=2026&amp;month=8&amp;hashednota=7996dce27c88c2d7631b4886093cc009</t>
  </si>
  <si>
    <t>S09O01\K007KG</t>
  </si>
  <si>
    <t>https://ipubers.pupuk-indonesia.com/public/download/bukti-transaksi/V2?idretailer=RT0000026771&amp;year=2026&amp;month=8&amp;hashednota=11196b7e26ba4c65100f88da2e96bee2</t>
  </si>
  <si>
    <t>S09O01\K007KH</t>
  </si>
  <si>
    <t>https://ipubers.pupuk-indonesia.com/public/download/bukti-transaksi/V2?idretailer=RT0000026771&amp;year=2026&amp;month=8&amp;hashednota=fe7f3dcf27d1664b550523ac2100ed2a</t>
  </si>
  <si>
    <t>S09O01\M007NA</t>
  </si>
  <si>
    <t>3323061804640001</t>
  </si>
  <si>
    <t>KUWADI</t>
  </si>
  <si>
    <t>https://ipubers.pupuk-indonesia.com/public/download/bukti-transaksi/V2?idretailer=RT0000026771&amp;year=2026&amp;month=8&amp;hashednota=42296855f23bd30ed5f34d7825fc93ff</t>
  </si>
  <si>
    <t>S09O01\M007NB</t>
  </si>
  <si>
    <t>https://ipubers.pupuk-indonesia.com/public/download/bukti-transaksi/V2?idretailer=RT0000026771&amp;year=2026&amp;month=8&amp;hashednota=62b63798641327064bd1bab468a39b17</t>
  </si>
  <si>
    <t>S09O01\K007J6</t>
  </si>
  <si>
    <t>3323064507780001</t>
  </si>
  <si>
    <t>LAILI FATMAWATI</t>
  </si>
  <si>
    <t>https://ipubers.pupuk-indonesia.com/public/download/bukti-transaksi/V2?idretailer=RT0000026771&amp;year=2026&amp;month=8&amp;hashednota=fe81901735f8fec61fbad4a8b5664ba9</t>
  </si>
  <si>
    <t>S09O01\K007J7</t>
  </si>
  <si>
    <t>https://ipubers.pupuk-indonesia.com/public/download/bukti-transaksi/V2?idretailer=RT0000026771&amp;year=2026&amp;month=8&amp;hashednota=bd0e071d3bb561d63ff4373953f5813c</t>
  </si>
  <si>
    <t>S09O01\K007J8</t>
  </si>
  <si>
    <t>https://ipubers.pupuk-indonesia.com/public/download/bukti-transaksi/V2?idretailer=RT0000026771&amp;year=2026&amp;month=8&amp;hashednota=08db069d7e763a3447708bd355f67fee</t>
  </si>
  <si>
    <t>S09O01\K007J9</t>
  </si>
  <si>
    <t>https://ipubers.pupuk-indonesia.com/public/download/bukti-transaksi/V2?idretailer=RT0000026771&amp;year=2026&amp;month=8&amp;hashednota=908f781d6e454093e7886bdc7f64aa51</t>
  </si>
  <si>
    <t>S09O01\K007JA</t>
  </si>
  <si>
    <t>https://ipubers.pupuk-indonesia.com/public/download/bukti-transaksi/V2?idretailer=RT0000026771&amp;year=2026&amp;month=8&amp;hashednota=7fdd0eb914c584ef69d876b889af1e47</t>
  </si>
  <si>
    <t>S09O01\M007NC</t>
  </si>
  <si>
    <t>3323063112580092</t>
  </si>
  <si>
    <t>MUBAKIN</t>
  </si>
  <si>
    <t>DEWI SRI IVB</t>
  </si>
  <si>
    <t>https://ipubers.pupuk-indonesia.com/public/download/bukti-transaksi/V2?idretailer=RT0000026771&amp;year=2026&amp;month=8&amp;hashednota=c854c40de756e7d3bdfa634a0274ce56</t>
  </si>
  <si>
    <t>S09O01\M007ND</t>
  </si>
  <si>
    <t>https://ipubers.pupuk-indonesia.com/public/download/bukti-transaksi/V2?idretailer=RT0000026771&amp;year=2026&amp;month=8&amp;hashednota=cb1e7cdee13810450c0df873a5584819</t>
  </si>
  <si>
    <t>S09O01\M007NE</t>
  </si>
  <si>
    <t>https://ipubers.pupuk-indonesia.com/public/download/bukti-transaksi/V2?idretailer=RT0000026771&amp;year=2026&amp;month=8&amp;hashednota=21d1d058df12681c00769b7d0bfd2ee0</t>
  </si>
  <si>
    <t>S09O01\M007NF</t>
  </si>
  <si>
    <t>https://ipubers.pupuk-indonesia.com/public/download/bukti-transaksi/V2?idretailer=RT0000026771&amp;year=2026&amp;month=8&amp;hashednota=3a01ad7f0d5444f49b7e6e0dc764658a</t>
  </si>
  <si>
    <t>S09O01\M007NG</t>
  </si>
  <si>
    <t>https://ipubers.pupuk-indonesia.com/public/download/bukti-transaksi/V2?idretailer=RT0000026771&amp;year=2026&amp;month=8&amp;hashednota=7e0c078b778ecb63bb8d1120e6ea3907</t>
  </si>
  <si>
    <t>S09O01\M007NH</t>
  </si>
  <si>
    <t>https://ipubers.pupuk-indonesia.com/public/download/bukti-transaksi/V2?idretailer=RT0000026771&amp;year=2026&amp;month=8&amp;hashednota=94bee36f364fd18ba08c80f9f326bfbf</t>
  </si>
  <si>
    <t>S09O01\M007MD</t>
  </si>
  <si>
    <t>3323062905810001</t>
  </si>
  <si>
    <t>https://ipubers.pupuk-indonesia.com/public/download/bukti-transaksi/V2?idretailer=RT0000026771&amp;year=2026&amp;month=8&amp;hashednota=dfd0f34af839cdedcfb91ad8f0bfe8ea</t>
  </si>
  <si>
    <t>S09O01\M007ME</t>
  </si>
  <si>
    <t>https://ipubers.pupuk-indonesia.com/public/download/bukti-transaksi/V2?idretailer=RT0000026771&amp;year=2026&amp;month=8&amp;hashednota=47acc22d468df35c2a66d061db825d46</t>
  </si>
  <si>
    <t>S09O01\M007MF</t>
  </si>
  <si>
    <t>https://ipubers.pupuk-indonesia.com/public/download/bukti-transaksi/V2?idretailer=RT0000026771&amp;year=2026&amp;month=8&amp;hashednota=84fa2282c70d5cebc9019377e26fc7e5</t>
  </si>
  <si>
    <t>S09O01\M007MG</t>
  </si>
  <si>
    <t>https://ipubers.pupuk-indonesia.com/public/download/bukti-transaksi/V2?idretailer=RT0000026771&amp;year=2026&amp;month=8&amp;hashednota=ff3c81f93d38c297e89b127ce0dae444</t>
  </si>
  <si>
    <t>S09O01\M007MH</t>
  </si>
  <si>
    <t>https://ipubers.pupuk-indonesia.com/public/download/bukti-transaksi/V2?idretailer=RT0000026771&amp;year=2026&amp;month=8&amp;hashednota=f1930e634b03fad069273a56722f5d20</t>
  </si>
  <si>
    <t>S09O01\K007J0</t>
  </si>
  <si>
    <t>3323061508630001</t>
  </si>
  <si>
    <t>https://ipubers.pupuk-indonesia.com/public/download/bukti-transaksi/V2?idretailer=RT0000026771&amp;year=2026&amp;month=8&amp;hashednota=09dc7e6fc15b5832d4466e8ba193458c</t>
  </si>
  <si>
    <t>S09O01\K007J1</t>
  </si>
  <si>
    <t>https://ipubers.pupuk-indonesia.com/public/download/bukti-transaksi/V2?idretailer=RT0000026771&amp;year=2026&amp;month=8&amp;hashednota=04151990fc5a09661a6937037cb6647d</t>
  </si>
  <si>
    <t>S09O01\K007J2</t>
  </si>
  <si>
    <t>https://ipubers.pupuk-indonesia.com/public/download/bukti-transaksi/V2?idretailer=RT0000026771&amp;year=2026&amp;month=8&amp;hashednota=acfd7acce81708f0b49061477f17b1f6</t>
  </si>
  <si>
    <t>S09O01\K007JY</t>
  </si>
  <si>
    <t>3323066807750001</t>
  </si>
  <si>
    <t>SITI ARIFAH</t>
  </si>
  <si>
    <t>DEWI SRI II</t>
  </si>
  <si>
    <t>https://ipubers.pupuk-indonesia.com/public/download/bukti-transaksi/V2?idretailer=RT0000026771&amp;year=2026&amp;month=8&amp;hashednota=2409c9a4eed17458aca138464ad6111d</t>
  </si>
  <si>
    <t>S09NY1\Y004G9</t>
  </si>
  <si>
    <t>3323062104780002</t>
  </si>
  <si>
    <t>ASKORIN</t>
  </si>
  <si>
    <t>MAKARYA III</t>
  </si>
  <si>
    <t>https://ipubers.pupuk-indonesia.com/public/download/bukti-transaksi/V2?idretailer=RT0000026769&amp;year=2026&amp;month=8&amp;hashednota=e34e0d6ecfb09b93fa18a1304f70ddaf</t>
  </si>
  <si>
    <t>S09NY1\Y004I6</t>
  </si>
  <si>
    <t>3323061712770003</t>
  </si>
  <si>
    <t>MISDI</t>
  </si>
  <si>
    <t>https://ipubers.pupuk-indonesia.com/public/download/bukti-transaksi/V2?idretailer=RT0000026769&amp;year=2026&amp;month=8&amp;hashednota=6df0e8d3bbcff615255d1eefac7737e5</t>
  </si>
  <si>
    <t>S09NY1\Y004I7</t>
  </si>
  <si>
    <t>https://ipubers.pupuk-indonesia.com/public/download/bukti-transaksi/V2?idretailer=RT0000026769&amp;year=2026&amp;month=8&amp;hashednota=719d9f23baee7c737f8d78e0c9bb6400</t>
  </si>
  <si>
    <t>S09NY1\Y004I8</t>
  </si>
  <si>
    <t>https://ipubers.pupuk-indonesia.com/public/download/bukti-transaksi/V2?idretailer=RT0000026769&amp;year=2026&amp;month=8&amp;hashednota=8441ed716d0be8ceea3f58e161edf650</t>
  </si>
  <si>
    <t>S09NX1\S007LW</t>
  </si>
  <si>
    <t>3323061206630004</t>
  </si>
  <si>
    <t>NGATEMIN</t>
  </si>
  <si>
    <t>https://ipubers.pupuk-indonesia.com/public/download/bukti-transaksi/V2?idretailer=RT0000026768&amp;year=2026&amp;month=8&amp;hashednota=5343834f25360c30f49d94b923349577</t>
  </si>
  <si>
    <t>S09NX1\S007J2</t>
  </si>
  <si>
    <t>3323060809850006</t>
  </si>
  <si>
    <t>https://ipubers.pupuk-indonesia.com/public/download/bukti-transaksi/V2?idretailer=RT0000026768&amp;year=2026&amp;month=8&amp;hashednota=2d8ce2b8fc4ff9b4c312033a139fce0b</t>
  </si>
  <si>
    <t>S09OF1\B007R6</t>
  </si>
  <si>
    <t>3323070803670001</t>
  </si>
  <si>
    <t>FAJAR NUGROHO</t>
  </si>
  <si>
    <t>SARI BUMI</t>
  </si>
  <si>
    <t>https://ipubers.pupuk-indonesia.com/public/download/bukti-transaksi/V2?idretailer=RT0000026810&amp;year=2026&amp;month=8&amp;hashednota=f8a898a91e4341ba55c44a9458e39448</t>
  </si>
  <si>
    <t>S09OF1\B007S3</t>
  </si>
  <si>
    <t>https://ipubers.pupuk-indonesia.com/public/download/bukti-transaksi/V2?idretailer=RT0000026810&amp;year=2026&amp;month=8&amp;hashednota=3d8704711292af557b0060fea82f38a2</t>
  </si>
  <si>
    <t>S09OF1\8007QD</t>
  </si>
  <si>
    <t>3323075001590001</t>
  </si>
  <si>
    <t>MARFUAH</t>
  </si>
  <si>
    <t>https://ipubers.pupuk-indonesia.com/public/download/bukti-transaksi/V2?idretailer=RT0000026810&amp;year=2026&amp;month=8&amp;hashednota=1d1f67ae89d95620d4d36a3c8ef8aa16</t>
  </si>
  <si>
    <t>S09OF1\B007RA</t>
  </si>
  <si>
    <t>3323074704700001</t>
  </si>
  <si>
    <t>MARYATI</t>
  </si>
  <si>
    <t>https://ipubers.pupuk-indonesia.com/public/download/bukti-transaksi/V2?idretailer=RT0000026810&amp;year=2026&amp;month=8&amp;hashednota=b2111f35fa07cf1a9fba9dbeb1ccc8f3</t>
  </si>
  <si>
    <t>S09OF1\B007T3</t>
  </si>
  <si>
    <t>3323074911930001</t>
  </si>
  <si>
    <t>NOTRIA ARIYANTI</t>
  </si>
  <si>
    <t>https://ipubers.pupuk-indonesia.com/public/download/bukti-transaksi/V2?idretailer=RT0000026810&amp;year=2026&amp;month=8&amp;hashednota=c1cc695ee24014d0ec6969064ba1e2cc</t>
  </si>
  <si>
    <t>S09OF1\B007SB</t>
  </si>
  <si>
    <t>3323070505640005</t>
  </si>
  <si>
    <t>https://ipubers.pupuk-indonesia.com/public/download/bukti-transaksi/V2?idretailer=RT0000026810&amp;year=2026&amp;month=8&amp;hashednota=21e1593ccb8a7aa07d3c73f1ce5ca6e8</t>
  </si>
  <si>
    <t>S09OF1\B007SC</t>
  </si>
  <si>
    <t>https://ipubers.pupuk-indonesia.com/public/download/bukti-transaksi/V2?idretailer=RT0000026810&amp;year=2026&amp;month=8&amp;hashednota=afc02b00915fe15fcbde91f0af27f66e</t>
  </si>
  <si>
    <t>S09OF1\B007S0</t>
  </si>
  <si>
    <t>3323070604800008</t>
  </si>
  <si>
    <t>TATAQ PRASETYO</t>
  </si>
  <si>
    <t>https://ipubers.pupuk-indonesia.com/public/download/bukti-transaksi/V2?idretailer=RT0000026810&amp;year=2026&amp;month=8&amp;hashednota=328cb227e7daf634ca1b6d9e833beafa</t>
  </si>
  <si>
    <t>S09OF1\B007SO</t>
  </si>
  <si>
    <t>https://ipubers.pupuk-indonesia.com/public/download/bukti-transaksi/V2?idretailer=RT0000026810&amp;year=2026&amp;month=8&amp;hashednota=fd5c7936c09c3a384c391d73aa7ea56b</t>
  </si>
  <si>
    <t>S09OF1\B007SJ</t>
  </si>
  <si>
    <t>3526045501840005</t>
  </si>
  <si>
    <t>TRI MURYANI</t>
  </si>
  <si>
    <t>https://ipubers.pupuk-indonesia.com/public/download/bukti-transaksi/V2?idretailer=RT0000026810&amp;year=2026&amp;month=8&amp;hashednota=7d98c860146d1e9fea47012209b873d2</t>
  </si>
  <si>
    <t>S09OF1\B007SK</t>
  </si>
  <si>
    <t>https://ipubers.pupuk-indonesia.com/public/download/bukti-transaksi/V2?idretailer=RT0000026810&amp;year=2026&amp;month=8&amp;hashednota=0e86f080ec9f6f25f576794de8bfd4e8</t>
  </si>
  <si>
    <t>S09OF1\6007QA</t>
  </si>
  <si>
    <t>3323072009877777</t>
  </si>
  <si>
    <t>YUNANTO</t>
  </si>
  <si>
    <t>https://ipubers.pupuk-indonesia.com/public/download/bukti-transaksi/V2?idretailer=RT0000026810&amp;year=2026&amp;month=8&amp;hashednota=e07fa766bdf0dcc73a2092864dfe27fe</t>
  </si>
  <si>
    <t>S09OF1\6007QB</t>
  </si>
  <si>
    <t>https://ipubers.pupuk-indonesia.com/public/download/bukti-transaksi/V2?idretailer=RT0000026810&amp;year=2026&amp;month=8&amp;hashednota=6b40dcd323246b200b7b508e0995c392</t>
  </si>
  <si>
    <t>S09OF1\B007R2</t>
  </si>
  <si>
    <t>3323070502470001</t>
  </si>
  <si>
    <t>KADAR</t>
  </si>
  <si>
    <t>https://ipubers.pupuk-indonesia.com/public/download/bukti-transaksi/V2?idretailer=RT0000026810&amp;year=2026&amp;month=8&amp;hashednota=7c1faa34d70eada1e8aa0837bdf669f4</t>
  </si>
  <si>
    <t>S09OF1\B007R3</t>
  </si>
  <si>
    <t>https://ipubers.pupuk-indonesia.com/public/download/bukti-transaksi/V2?idretailer=RT0000026810&amp;year=2026&amp;month=8&amp;hashednota=abcf07bc66a84e2b1cbe8a866807445c</t>
  </si>
  <si>
    <t>S09OF1\B007SZ</t>
  </si>
  <si>
    <t>3323070310670004</t>
  </si>
  <si>
    <t>KUKOH</t>
  </si>
  <si>
    <t>https://ipubers.pupuk-indonesia.com/public/download/bukti-transaksi/V2?idretailer=RT0000026810&amp;year=2026&amp;month=8&amp;hashednota=9d145589644bc8c6e50b74a81a082b36</t>
  </si>
  <si>
    <t>S09OF1\B007RV</t>
  </si>
  <si>
    <t>3323070206590001</t>
  </si>
  <si>
    <t>https://ipubers.pupuk-indonesia.com/public/download/bukti-transaksi/V2?idretailer=RT0000026810&amp;year=2026&amp;month=8&amp;hashednota=8b7cb030c1bddd23fb3dbec974b2e7b1</t>
  </si>
  <si>
    <t>S09OF1\B007RW</t>
  </si>
  <si>
    <t>https://ipubers.pupuk-indonesia.com/public/download/bukti-transaksi/V2?idretailer=RT0000026810&amp;year=2026&amp;month=8&amp;hashednota=3b42d9eba46659959cad6fc4dd48790e</t>
  </si>
  <si>
    <t>S09OF1\B007RQ</t>
  </si>
  <si>
    <t>3323072712680001</t>
  </si>
  <si>
    <t>https://ipubers.pupuk-indonesia.com/public/download/bukti-transaksi/V2?idretailer=RT0000026810&amp;year=2026&amp;month=8&amp;hashednota=4941aa7ed56d7bf2d24a5e0173759abc</t>
  </si>
  <si>
    <t>S09OF1\B007S9</t>
  </si>
  <si>
    <t>3323071002620005</t>
  </si>
  <si>
    <t>USUP SOPANDI</t>
  </si>
  <si>
    <t>https://ipubers.pupuk-indonesia.com/public/download/bukti-transaksi/V2?idretailer=RT0000026810&amp;year=2026&amp;month=8&amp;hashednota=3d97bdea8759048934cf4fd4b2625501</t>
  </si>
  <si>
    <t>S09OF1\B007RF</t>
  </si>
  <si>
    <t>3323074603570001</t>
  </si>
  <si>
    <t>JUWARIYAH</t>
  </si>
  <si>
    <t>https://ipubers.pupuk-indonesia.com/public/download/bukti-transaksi/V2?idretailer=RT0000026810&amp;year=2026&amp;month=8&amp;hashednota=4fb5281151efd49072f12a377fd645bb</t>
  </si>
  <si>
    <t>S09OF1\B007RG</t>
  </si>
  <si>
    <t>https://ipubers.pupuk-indonesia.com/public/download/bukti-transaksi/V2?idretailer=RT0000026810&amp;year=2026&amp;month=8&amp;hashednota=e61d758de7d46f9b2472575449c78c7e</t>
  </si>
  <si>
    <t>S09OF1\B007R5</t>
  </si>
  <si>
    <t>3323076104650003</t>
  </si>
  <si>
    <t>NURYATI</t>
  </si>
  <si>
    <t>https://ipubers.pupuk-indonesia.com/public/download/bukti-transaksi/V2?idretailer=RT0000026810&amp;year=2026&amp;month=8&amp;hashednota=bb27731802d09c06530cb7ef73d743db</t>
  </si>
  <si>
    <t>S09OF1\B007R0</t>
  </si>
  <si>
    <t>3323070902550001</t>
  </si>
  <si>
    <t>RUSMAN H.</t>
  </si>
  <si>
    <t>https://ipubers.pupuk-indonesia.com/public/download/bukti-transaksi/V2?idretailer=RT0000026810&amp;year=2026&amp;month=8&amp;hashednota=a83bb8256422d7eac30a0f0bbed7a665</t>
  </si>
  <si>
    <t>S09OF1\B007R1</t>
  </si>
  <si>
    <t>https://ipubers.pupuk-indonesia.com/public/download/bukti-transaksi/V2?idretailer=RT0000026810&amp;year=2026&amp;month=8&amp;hashednota=0a863e77f69c7978a099216c46275cda</t>
  </si>
  <si>
    <t>S09OF1\B007RX</t>
  </si>
  <si>
    <t>3323071006620001</t>
  </si>
  <si>
    <t>SUYUD</t>
  </si>
  <si>
    <t>https://ipubers.pupuk-indonesia.com/public/download/bukti-transaksi/V2?idretailer=RT0000026810&amp;year=2026&amp;month=8&amp;hashednota=a5177ec19ec71888153225e36a33ab8d</t>
  </si>
  <si>
    <t>S09OF1\9007QF</t>
  </si>
  <si>
    <t>3323092504790004</t>
  </si>
  <si>
    <t>TUYANTO</t>
  </si>
  <si>
    <t>https://ipubers.pupuk-indonesia.com/public/download/bukti-transaksi/V2?idretailer=RT0000026810&amp;year=2026&amp;month=8&amp;hashednota=b351404620561095def23ad4e59d937f</t>
  </si>
  <si>
    <t>S09OF1\9007QG</t>
  </si>
  <si>
    <t>https://ipubers.pupuk-indonesia.com/public/download/bukti-transaksi/V2?idretailer=RT0000026810&amp;year=2026&amp;month=8&amp;hashednota=46d23a0aff1cc77a2be753a6057eb17c</t>
  </si>
  <si>
    <t>S09OF1\B007R4</t>
  </si>
  <si>
    <t>3323073112580002</t>
  </si>
  <si>
    <t>https://ipubers.pupuk-indonesia.com/public/download/bukti-transaksi/V2?idretailer=RT0000026810&amp;year=2026&amp;month=8&amp;hashednota=f4fdf0f3f2d21cde2de8b28434333038</t>
  </si>
  <si>
    <t>S09OF1\B007RE</t>
  </si>
  <si>
    <t>3323071412710001</t>
  </si>
  <si>
    <t>https://ipubers.pupuk-indonesia.com/public/download/bukti-transaksi/V2?idretailer=RT0000026810&amp;year=2026&amp;month=8&amp;hashednota=fc7ac20feaf795abec1c826c27b2d497</t>
  </si>
  <si>
    <t>S09OF1\6007Q2</t>
  </si>
  <si>
    <t>3323073006650001</t>
  </si>
  <si>
    <t>FAHRUROFI</t>
  </si>
  <si>
    <t>https://ipubers.pupuk-indonesia.com/public/download/bukti-transaksi/V2?idretailer=RT0000026810&amp;year=2026&amp;month=8&amp;hashednota=8cc34c227f523d8fdae9ae85ca7dafbd</t>
  </si>
  <si>
    <t>S09OF1\6007Q4</t>
  </si>
  <si>
    <t>3323076007750002</t>
  </si>
  <si>
    <t>FARIDA FARIDATUN</t>
  </si>
  <si>
    <t>https://ipubers.pupuk-indonesia.com/public/download/bukti-transaksi/V2?idretailer=RT0000026810&amp;year=2026&amp;month=8&amp;hashednota=17efa6bd85cab34320711b300b9d543d</t>
  </si>
  <si>
    <t>S09OF1\6007Q5</t>
  </si>
  <si>
    <t>https://ipubers.pupuk-indonesia.com/public/download/bukti-transaksi/V2?idretailer=RT0000026810&amp;year=2026&amp;month=8&amp;hashednota=d2d7bfa68797e50617d1bded76ef818e</t>
  </si>
  <si>
    <t>S09OF1\B007SE</t>
  </si>
  <si>
    <t>3323074408720001</t>
  </si>
  <si>
    <t>FERASARI SUKMAWATI</t>
  </si>
  <si>
    <t>https://ipubers.pupuk-indonesia.com/public/download/bukti-transaksi/V2?idretailer=RT0000026810&amp;year=2026&amp;month=8&amp;hashednota=c274d11ed2e2edfde8c569ce7e0c7797</t>
  </si>
  <si>
    <t>S09OF1\B007QY</t>
  </si>
  <si>
    <t>3323070508800002</t>
  </si>
  <si>
    <t>https://ipubers.pupuk-indonesia.com/public/download/bukti-transaksi/V2?idretailer=RT0000026810&amp;year=2026&amp;month=8&amp;hashednota=0f7bc5efed921e5b05db481e5e6bd227</t>
  </si>
  <si>
    <t>S09OF1\B007QZ</t>
  </si>
  <si>
    <t>https://ipubers.pupuk-indonesia.com/public/download/bukti-transaksi/V2?idretailer=RT0000026810&amp;year=2026&amp;month=8&amp;hashednota=d369f9b29988f473fa8609878c5038e9</t>
  </si>
  <si>
    <t>S09OF1\B007RZ</t>
  </si>
  <si>
    <t>3323071809590001</t>
  </si>
  <si>
    <t>ROCHMAT NUR AFIF</t>
  </si>
  <si>
    <t>https://ipubers.pupuk-indonesia.com/public/download/bukti-transaksi/V2?idretailer=RT0000026810&amp;year=2026&amp;month=8&amp;hashednota=e96de2ccdf2d75b99d34c0b8e0a9e8e9</t>
  </si>
  <si>
    <t>S09OF1\B007QW</t>
  </si>
  <si>
    <t>3323070611650001</t>
  </si>
  <si>
    <t>SUSI TRIYANTO</t>
  </si>
  <si>
    <t>https://ipubers.pupuk-indonesia.com/public/download/bukti-transaksi/V2?idretailer=RT0000026810&amp;year=2026&amp;month=8&amp;hashednota=ca3497c35783143dce4a6b073ec196e7</t>
  </si>
  <si>
    <t>S09OF1\B007QX</t>
  </si>
  <si>
    <t>https://ipubers.pupuk-indonesia.com/public/download/bukti-transaksi/V2?idretailer=RT0000026810&amp;year=2026&amp;month=8&amp;hashednota=38b42da8e6a3d5ac12d40e6c81062ebf</t>
  </si>
  <si>
    <t>S09OF1\B007RJ</t>
  </si>
  <si>
    <t>3323070108630002</t>
  </si>
  <si>
    <t>UMAR BUNDHORI</t>
  </si>
  <si>
    <t>https://ipubers.pupuk-indonesia.com/public/download/bukti-transaksi/V2?idretailer=RT0000026810&amp;year=2026&amp;month=8&amp;hashednota=8fb8e5f94c5c73c81eaddf61ea041e1b</t>
  </si>
  <si>
    <t>S09OF1\9007QQ</t>
  </si>
  <si>
    <t>3323070707630002</t>
  </si>
  <si>
    <t>https://ipubers.pupuk-indonesia.com/public/download/bukti-transaksi/V2?idretailer=RT0000026810&amp;year=2026&amp;month=8&amp;hashednota=48140828bab7e33011c9d4b530ce66c4</t>
  </si>
  <si>
    <t>S09OF1\9007QE</t>
  </si>
  <si>
    <t>3323071710630001</t>
  </si>
  <si>
    <t>DAMARI</t>
  </si>
  <si>
    <t>https://ipubers.pupuk-indonesia.com/public/download/bukti-transaksi/V2?idretailer=RT0000026810&amp;year=2026&amp;month=8&amp;hashednota=596bbce019703a33a464f198a7e72e07</t>
  </si>
  <si>
    <t>S09OF1\B007R7</t>
  </si>
  <si>
    <t>3323070105570003</t>
  </si>
  <si>
    <t>https://ipubers.pupuk-indonesia.com/public/download/bukti-transaksi/V2?idretailer=RT0000026810&amp;year=2026&amp;month=8&amp;hashednota=31fbddead75a288d2a7c7792390f63d0</t>
  </si>
  <si>
    <t>S09OF1\B007R9</t>
  </si>
  <si>
    <t>https://ipubers.pupuk-indonesia.com/public/download/bukti-transaksi/V2?idretailer=RT0000026810&amp;year=2026&amp;month=8&amp;hashednota=adb255af5785381a366d64e156a4a2fb</t>
  </si>
  <si>
    <t>S09OF1\B007ST</t>
  </si>
  <si>
    <t>3323070909590002</t>
  </si>
  <si>
    <t>ACHMAD CHANAFI</t>
  </si>
  <si>
    <t>PANGUNGKAP WIDODO II</t>
  </si>
  <si>
    <t>https://ipubers.pupuk-indonesia.com/public/download/bukti-transaksi/V2?idretailer=RT0000026810&amp;year=2026&amp;month=8&amp;hashednota=5c386d31a6035aab3e252c3d27bee67a</t>
  </si>
  <si>
    <t>S09OF1\B007SD</t>
  </si>
  <si>
    <t>3323074504680002</t>
  </si>
  <si>
    <t>ASKHABAL KHORIYAH</t>
  </si>
  <si>
    <t>https://ipubers.pupuk-indonesia.com/public/download/bukti-transaksi/V2?idretailer=RT0000026810&amp;year=2026&amp;month=8&amp;hashednota=c26ac0e59a18e012a2ef35cadd66fd9a</t>
  </si>
  <si>
    <t>S09OF1\B007RS</t>
  </si>
  <si>
    <t>3323072008650001</t>
  </si>
  <si>
    <t>https://ipubers.pupuk-indonesia.com/public/download/bukti-transaksi/V2?idretailer=RT0000026810&amp;year=2026&amp;month=8&amp;hashednota=9787f1e6bd6109f1e51643039c05d210</t>
  </si>
  <si>
    <t>S09OF1\B007T0</t>
  </si>
  <si>
    <t>3323070812640001</t>
  </si>
  <si>
    <t>https://ipubers.pupuk-indonesia.com/public/download/bukti-transaksi/V2?idretailer=RT0000026810&amp;year=2026&amp;month=8&amp;hashednota=469835b5d1bbcd7cd075899783020a80</t>
  </si>
  <si>
    <t>S09OF1\B007T1</t>
  </si>
  <si>
    <t>https://ipubers.pupuk-indonesia.com/public/download/bukti-transaksi/V2?idretailer=RT0000026810&amp;year=2026&amp;month=8&amp;hashednota=205d03e22a8f42d340dd86680777bf77</t>
  </si>
  <si>
    <t>S09OF1\B007T2</t>
  </si>
  <si>
    <t>https://ipubers.pupuk-indonesia.com/public/download/bukti-transaksi/V2?idretailer=RT0000026810&amp;year=2026&amp;month=8&amp;hashednota=42b126fa5167b16be5df5b95b8a73d6b</t>
  </si>
  <si>
    <t>S09OF1\B007S8</t>
  </si>
  <si>
    <t>3323074209770003</t>
  </si>
  <si>
    <t>MURYATI</t>
  </si>
  <si>
    <t>https://ipubers.pupuk-indonesia.com/public/download/bukti-transaksi/V2?idretailer=RT0000026810&amp;year=2026&amp;month=8&amp;hashednota=768a16661a8a6d524cb37183e2ffd530</t>
  </si>
  <si>
    <t>S09OF1\B007RP</t>
  </si>
  <si>
    <t>3323077012560002</t>
  </si>
  <si>
    <t>NOKLILAH</t>
  </si>
  <si>
    <t>https://ipubers.pupuk-indonesia.com/public/download/bukti-transaksi/V2?idretailer=RT0000026810&amp;year=2026&amp;month=8&amp;hashednota=2dc45f5fbad3b9aab5dc02b2b8e057f2</t>
  </si>
  <si>
    <t>S09OG1\U006LA</t>
  </si>
  <si>
    <t>3323071703640003</t>
  </si>
  <si>
    <t>BUDI CHOERON</t>
  </si>
  <si>
    <t>https://ipubers.pupuk-indonesia.com/public/download/bukti-transaksi/V2?idretailer=RT0000026811&amp;year=2026&amp;month=8&amp;hashednota=2d4f1f633880826b42dc2225dc8a9177</t>
  </si>
  <si>
    <t>S09OG1\U006LR</t>
  </si>
  <si>
    <t>3323026901870001</t>
  </si>
  <si>
    <t>HARTUTIK KURNIAWATI</t>
  </si>
  <si>
    <t>LUMBUNG REJEKI</t>
  </si>
  <si>
    <t>https://ipubers.pupuk-indonesia.com/public/download/bukti-transaksi/V2?idretailer=RT0000026811&amp;year=2026&amp;month=8&amp;hashednota=610690297ff54baff6e73ffd4d61afa8</t>
  </si>
  <si>
    <t>S09OG1\U006M0</t>
  </si>
  <si>
    <t>3323070908500001</t>
  </si>
  <si>
    <t>MUHTABDIRIN</t>
  </si>
  <si>
    <t>https://ipubers.pupuk-indonesia.com/public/download/bukti-transaksi/V2?idretailer=RT0000026811&amp;year=2026&amp;month=8&amp;hashednota=9941bd799eecc936584c66f40a058aff</t>
  </si>
  <si>
    <t>S09OG1\U006M1</t>
  </si>
  <si>
    <t>https://ipubers.pupuk-indonesia.com/public/download/bukti-transaksi/V2?idretailer=RT0000026811&amp;year=2026&amp;month=8&amp;hashednota=9773e42f839014b65d8b9ec68a1d316c</t>
  </si>
  <si>
    <t>S09OG1\U006M2</t>
  </si>
  <si>
    <t>https://ipubers.pupuk-indonesia.com/public/download/bukti-transaksi/V2?idretailer=RT0000026811&amp;year=2026&amp;month=8&amp;hashednota=7c8751f6cce3913b152f6e4f026e5f04</t>
  </si>
  <si>
    <t>S09OG1\U006LS</t>
  </si>
  <si>
    <t>3323073112670018</t>
  </si>
  <si>
    <t>https://ipubers.pupuk-indonesia.com/public/download/bukti-transaksi/V2?idretailer=RT0000026811&amp;year=2026&amp;month=8&amp;hashednota=b40b99d19ca0de3f0af9027bf00c3b3a</t>
  </si>
  <si>
    <t>S09OG1\U006LT</t>
  </si>
  <si>
    <t>https://ipubers.pupuk-indonesia.com/public/download/bukti-transaksi/V2?idretailer=RT0000026811&amp;year=2026&amp;month=8&amp;hashednota=077b5d13a6bb6a7a4ebd8df66d5388a3</t>
  </si>
  <si>
    <t>S09OG1\U006LU</t>
  </si>
  <si>
    <t>https://ipubers.pupuk-indonesia.com/public/download/bukti-transaksi/V2?idretailer=RT0000026811&amp;year=2026&amp;month=8&amp;hashednota=293ad54aa3f4bf8b849a1c32321901e8</t>
  </si>
  <si>
    <t>S09OG1\U006LZ</t>
  </si>
  <si>
    <t>3323074411720001</t>
  </si>
  <si>
    <t>SARTINAH</t>
  </si>
  <si>
    <t>https://ipubers.pupuk-indonesia.com/public/download/bukti-transaksi/V2?idretailer=RT0000026811&amp;year=2026&amp;month=8&amp;hashednota=e60d14098c7571f67e4f0e3c01df5f24</t>
  </si>
  <si>
    <t>S09OG1\U006MG</t>
  </si>
  <si>
    <t>3323071912740001</t>
  </si>
  <si>
    <t>SLAMET MUHAIMIN</t>
  </si>
  <si>
    <t>https://ipubers.pupuk-indonesia.com/public/download/bukti-transaksi/V2?idretailer=RT0000026811&amp;year=2026&amp;month=8&amp;hashednota=72599abd3e9a2c8d31ab5eda64ab03cd</t>
  </si>
  <si>
    <t>S09OG1\U006MU</t>
  </si>
  <si>
    <t>3323070807740004</t>
  </si>
  <si>
    <t>ZAENAL MUKTI</t>
  </si>
  <si>
    <t>https://ipubers.pupuk-indonesia.com/public/download/bukti-transaksi/V2?idretailer=RT0000026811&amp;year=2026&amp;month=8&amp;hashednota=6124d7a130516fa70d8f4b230cd08b56</t>
  </si>
  <si>
    <t>S09OG1\U006MV</t>
  </si>
  <si>
    <t>https://ipubers.pupuk-indonesia.com/public/download/bukti-transaksi/V2?idretailer=RT0000026811&amp;year=2026&amp;month=8&amp;hashednota=d9a3bc4d97129b64666a0d79d38762c2</t>
  </si>
  <si>
    <t>S09OG1\U006MJ</t>
  </si>
  <si>
    <t>3323072709730001</t>
  </si>
  <si>
    <t>FAHRODIN</t>
  </si>
  <si>
    <t>https://ipubers.pupuk-indonesia.com/public/download/bukti-transaksi/V2?idretailer=RT0000026811&amp;year=2026&amp;month=8&amp;hashednota=3c5556827d8e4875e57c4bb3df7c38e8</t>
  </si>
  <si>
    <t>S09OG1\U006M3</t>
  </si>
  <si>
    <t>3323071205570002</t>
  </si>
  <si>
    <t>YATIMAN</t>
  </si>
  <si>
    <t>https://ipubers.pupuk-indonesia.com/public/download/bukti-transaksi/V2?idretailer=RT0000026811&amp;year=2026&amp;month=8&amp;hashednota=ca7de62ee9777726c026029d8280a834</t>
  </si>
  <si>
    <t>S09OG1\U006M4</t>
  </si>
  <si>
    <t>https://ipubers.pupuk-indonesia.com/public/download/bukti-transaksi/V2?idretailer=RT0000026811&amp;year=2026&amp;month=8&amp;hashednota=0700e0cfc11845623f97e9abd5dc70ed</t>
  </si>
  <si>
    <t>S09OI1\P009C5</t>
  </si>
  <si>
    <t>3323071004650003</t>
  </si>
  <si>
    <t>BAMBANG SUTRISNO</t>
  </si>
  <si>
    <t>https://ipubers.pupuk-indonesia.com/public/download/bukti-transaksi/V2?idretailer=RT0000026813&amp;year=2026&amp;month=8&amp;hashednota=673d3e83acda8c28334b52ee6ae50cdb</t>
  </si>
  <si>
    <t>S09OI1\P009CO</t>
  </si>
  <si>
    <t>3323010302810001</t>
  </si>
  <si>
    <t>SRI UTOMO</t>
  </si>
  <si>
    <t>https://ipubers.pupuk-indonesia.com/public/download/bukti-transaksi/V2?idretailer=RT0000026813&amp;year=2026&amp;month=8&amp;hashednota=6d7465ab70a12feb49438ebc093a6b08</t>
  </si>
  <si>
    <t>S09OI1\P0099L</t>
  </si>
  <si>
    <t>3323071904670001</t>
  </si>
  <si>
    <t>MUTINAH</t>
  </si>
  <si>
    <t>https://ipubers.pupuk-indonesia.com/public/download/bukti-transaksi/V2?idretailer=RT0000026813&amp;year=2026&amp;month=8&amp;hashednota=cfd39a3cb7ccbedf51adc0e4d8b86f30</t>
  </si>
  <si>
    <t>S09OI1\P0099M</t>
  </si>
  <si>
    <t>https://ipubers.pupuk-indonesia.com/public/download/bukti-transaksi/V2?idretailer=RT0000026813&amp;year=2026&amp;month=8&amp;hashednota=3996825d749d2ae39c25bcd9af1291da</t>
  </si>
  <si>
    <t>S09OI1\P00993</t>
  </si>
  <si>
    <t>3323070201750002</t>
  </si>
  <si>
    <t>YADI</t>
  </si>
  <si>
    <t>https://ipubers.pupuk-indonesia.com/public/download/bukti-transaksi/V2?idretailer=RT0000026813&amp;year=2026&amp;month=8&amp;hashednota=9dba387fae7d304e7e66a322ce45a179</t>
  </si>
  <si>
    <t>S09OI1\P009BK</t>
  </si>
  <si>
    <t>3323071402710003</t>
  </si>
  <si>
    <t>BADERI</t>
  </si>
  <si>
    <t>LAMBANG TANI II</t>
  </si>
  <si>
    <t>https://ipubers.pupuk-indonesia.com/public/download/bukti-transaksi/V2?idretailer=RT0000026813&amp;year=2026&amp;month=8&amp;hashednota=1d66ce31c2cac1fa685ddc997b0d5137</t>
  </si>
  <si>
    <t>S09OI1\P009BP</t>
  </si>
  <si>
    <t>https://ipubers.pupuk-indonesia.com/public/download/bukti-transaksi/V2?idretailer=RT0000026813&amp;year=2026&amp;month=8&amp;hashednota=a9ceb323156f81a9845dab5bc6ab365a</t>
  </si>
  <si>
    <t>S09OI1\P009BQ</t>
  </si>
  <si>
    <t>https://ipubers.pupuk-indonesia.com/public/download/bukti-transaksi/V2?idretailer=RT0000026813&amp;year=2026&amp;month=8&amp;hashednota=33b2758c6feee88760542cfe512c7f95</t>
  </si>
  <si>
    <t>S09OI1\P009D1</t>
  </si>
  <si>
    <t>3323071510720001</t>
  </si>
  <si>
    <t>BADRODIN</t>
  </si>
  <si>
    <t>LAMBANG BIBIT II</t>
  </si>
  <si>
    <t>https://ipubers.pupuk-indonesia.com/public/download/bukti-transaksi/V2?idretailer=RT0000026813&amp;year=2026&amp;month=8&amp;hashednota=ce7bfcf9f8bba8bd71fe98abc8bba003</t>
  </si>
  <si>
    <t>S09OI1\P00996</t>
  </si>
  <si>
    <t>3323071005620005</t>
  </si>
  <si>
    <t>DARDIRI</t>
  </si>
  <si>
    <t>LAMBANG SARI</t>
  </si>
  <si>
    <t>https://ipubers.pupuk-indonesia.com/public/download/bukti-transaksi/V2?idretailer=RT0000026813&amp;year=2026&amp;month=8&amp;hashednota=5e859800b421c2169e88f52b2cddd4cd</t>
  </si>
  <si>
    <t>S09OI1\P00997</t>
  </si>
  <si>
    <t>https://ipubers.pupuk-indonesia.com/public/download/bukti-transaksi/V2?idretailer=RT0000026813&amp;year=2026&amp;month=8&amp;hashednota=79a18e6c44e958a0e7d99c82a170c180</t>
  </si>
  <si>
    <t>S09OI1\P00998</t>
  </si>
  <si>
    <t>https://ipubers.pupuk-indonesia.com/public/download/bukti-transaksi/V2?idretailer=RT0000026813&amp;year=2026&amp;month=8&amp;hashednota=84b1de85bfaa74b8970d2b703568845d</t>
  </si>
  <si>
    <t>S09OI1\P00995</t>
  </si>
  <si>
    <t>3323071312650003</t>
  </si>
  <si>
    <t>HARSITO</t>
  </si>
  <si>
    <t>https://ipubers.pupuk-indonesia.com/public/download/bukti-transaksi/V2?idretailer=RT0000026813&amp;year=2026&amp;month=8&amp;hashednota=23647fa3e27c56ef5dd840d85a9fbf8a</t>
  </si>
  <si>
    <t>S09OI1\P0099B</t>
  </si>
  <si>
    <t>3323071806640001</t>
  </si>
  <si>
    <t>KARDI</t>
  </si>
  <si>
    <t>https://ipubers.pupuk-indonesia.com/public/download/bukti-transaksi/V2?idretailer=RT0000026813&amp;year=2026&amp;month=8&amp;hashednota=ff7936e6a33752c49c642d141e2b16f5</t>
  </si>
  <si>
    <t>S09OI1\P009CJ</t>
  </si>
  <si>
    <t>3323070912670001</t>
  </si>
  <si>
    <t>https://ipubers.pupuk-indonesia.com/public/download/bukti-transaksi/V2?idretailer=RT0000026813&amp;year=2026&amp;month=8&amp;hashednota=cdc48e7976a0c06b6404adf8b3676f00</t>
  </si>
  <si>
    <t>S09OI1\P0099C</t>
  </si>
  <si>
    <t>3323076109740001</t>
  </si>
  <si>
    <t>PARIYATI</t>
  </si>
  <si>
    <t>https://ipubers.pupuk-indonesia.com/public/download/bukti-transaksi/V2?idretailer=RT0000026813&amp;year=2026&amp;month=8&amp;hashednota=98c160f55abe6b542959726c0f92ad66</t>
  </si>
  <si>
    <t>S09OI1\P0099D</t>
  </si>
  <si>
    <t>https://ipubers.pupuk-indonesia.com/public/download/bukti-transaksi/V2?idretailer=RT0000026813&amp;year=2026&amp;month=8&amp;hashednota=40f1a7623dee91bc3e955a8788c3c381</t>
  </si>
  <si>
    <t>S09OI1\P009A0</t>
  </si>
  <si>
    <t>3323070609660001</t>
  </si>
  <si>
    <t>SUHADI</t>
  </si>
  <si>
    <t>https://ipubers.pupuk-indonesia.com/public/download/bukti-transaksi/V2?idretailer=RT0000026813&amp;year=2026&amp;month=8&amp;hashednota=1976e242f0bee47986921e609eaffc0f</t>
  </si>
  <si>
    <t>S09OI1\P009A1</t>
  </si>
  <si>
    <t>https://ipubers.pupuk-indonesia.com/public/download/bukti-transaksi/V2?idretailer=RT0000026813&amp;year=2026&amp;month=8&amp;hashednota=86bb7222f9e201dbfa385a64a012ef57</t>
  </si>
  <si>
    <t>S09OI1\P009CI</t>
  </si>
  <si>
    <t>3323072207770002</t>
  </si>
  <si>
    <t>https://ipubers.pupuk-indonesia.com/public/download/bukti-transaksi/V2?idretailer=RT0000026813&amp;year=2026&amp;month=8&amp;hashednota=0813ac82a9716a4451879a33c2da0156</t>
  </si>
  <si>
    <t>S09OI1\P009CP</t>
  </si>
  <si>
    <t>3323070207630001</t>
  </si>
  <si>
    <t>https://ipubers.pupuk-indonesia.com/public/download/bukti-transaksi/V2?idretailer=RT0000026813&amp;year=2026&amp;month=8&amp;hashednota=c80fb0733f99d6aeef64e12ba8c729e6</t>
  </si>
  <si>
    <t>S09OI1\P009CQ</t>
  </si>
  <si>
    <t>https://ipubers.pupuk-indonesia.com/public/download/bukti-transaksi/V2?idretailer=RT0000026813&amp;year=2026&amp;month=8&amp;hashednota=3f91a226b2ee46cb3fbae8e9fe005d53</t>
  </si>
  <si>
    <t>S09OI1\P0099X</t>
  </si>
  <si>
    <t>3323071110740003</t>
  </si>
  <si>
    <t>https://ipubers.pupuk-indonesia.com/public/download/bukti-transaksi/V2?idretailer=RT0000026813&amp;year=2026&amp;month=8&amp;hashednota=34030b79026862c2928c9c947249a746</t>
  </si>
  <si>
    <t>S09OI1\P009BI</t>
  </si>
  <si>
    <t>3323070107680013</t>
  </si>
  <si>
    <t>WALGITO</t>
  </si>
  <si>
    <t>https://ipubers.pupuk-indonesia.com/public/download/bukti-transaksi/V2?idretailer=RT0000026813&amp;year=2026&amp;month=8&amp;hashednota=b90c890735c2133cbd4583f4f0b46f23</t>
  </si>
  <si>
    <t>S09OG1\U006LB</t>
  </si>
  <si>
    <t>3323076301960002</t>
  </si>
  <si>
    <t>PUJI NURRAHAYU</t>
  </si>
  <si>
    <t>https://ipubers.pupuk-indonesia.com/public/download/bukti-transaksi/V2?idretailer=RT0000026811&amp;year=2026&amp;month=8&amp;hashednota=8ab4649a796a9fb6ad942d81bf97b97d</t>
  </si>
  <si>
    <t>S09OG1\U006LC</t>
  </si>
  <si>
    <t>https://ipubers.pupuk-indonesia.com/public/download/bukti-transaksi/V2?idretailer=RT0000026811&amp;year=2026&amp;month=8&amp;hashednota=369c6a4eaaa113a2ae48380c975c0bcd</t>
  </si>
  <si>
    <t>S0IF11\Z003ZU</t>
  </si>
  <si>
    <t>3323080210700003</t>
  </si>
  <si>
    <t>SAEFUDIN</t>
  </si>
  <si>
    <t>ADIL 02</t>
  </si>
  <si>
    <t>https://ipubers.pupuk-indonesia.com/public/download/bukti-transaksi/V2?idretailer=RT0000051953&amp;year=2026&amp;month=8&amp;hashednota=00c86e150b9054523df5cace98184cfa</t>
  </si>
  <si>
    <t>WANUTENGAH</t>
  </si>
  <si>
    <t>S0IF11\000401</t>
  </si>
  <si>
    <t>3323081404810003</t>
  </si>
  <si>
    <t>GORO WARSITO</t>
  </si>
  <si>
    <t>KARYA MAKMUR JUBUG</t>
  </si>
  <si>
    <t>https://ipubers.pupuk-indonesia.com/public/download/bukti-transaksi/V2?idretailer=RT0000051953&amp;year=2026&amp;month=8&amp;hashednota=fbcdde62f535b810c3d2a38655aad317</t>
  </si>
  <si>
    <t>S0IF11\000402</t>
  </si>
  <si>
    <t>https://ipubers.pupuk-indonesia.com/public/download/bukti-transaksi/V2?idretailer=RT0000051953&amp;year=2026&amp;month=8&amp;hashednota=d805b540540b851bc6b044a48bc7c1a2</t>
  </si>
  <si>
    <t>S0IF11\200408</t>
  </si>
  <si>
    <t>3323082611700001</t>
  </si>
  <si>
    <t>ISFURYANTO</t>
  </si>
  <si>
    <t>https://ipubers.pupuk-indonesia.com/public/download/bukti-transaksi/V2?idretailer=RT0000051953&amp;year=2026&amp;month=8&amp;hashednota=7ee5921603ebe18a866bb41e8af707c7</t>
  </si>
  <si>
    <t>S0IF11\200407</t>
  </si>
  <si>
    <t>3323082507650001</t>
  </si>
  <si>
    <t>NUR BADRI</t>
  </si>
  <si>
    <t>KARYA MAKMUR 03</t>
  </si>
  <si>
    <t>https://ipubers.pupuk-indonesia.com/public/download/bukti-transaksi/V2?idretailer=RT0000051953&amp;year=2026&amp;month=8&amp;hashednota=0176433b761ad754152f24c8afceee64</t>
  </si>
  <si>
    <t>S0IF11\0003ZY</t>
  </si>
  <si>
    <t>3323081003620001</t>
  </si>
  <si>
    <t>https://ipubers.pupuk-indonesia.com/public/download/bukti-transaksi/V2?idretailer=RT0000051953&amp;year=2026&amp;month=8&amp;hashednota=18edad23ac448e07cc8cfd5692a8444d</t>
  </si>
  <si>
    <t>S09OB1\A0011H</t>
  </si>
  <si>
    <t>3323081308700005</t>
  </si>
  <si>
    <t>SLAMET AGUS WAKHID</t>
  </si>
  <si>
    <t>https://ipubers.pupuk-indonesia.com/public/download/bukti-transaksi/V2?idretailer=RT0000026803&amp;year=2026&amp;month=8&amp;hashednota=15bd3a38b0d0a8f9f475b4dd933b8731</t>
  </si>
  <si>
    <t>S09OB1\A0011I</t>
  </si>
  <si>
    <t>https://ipubers.pupuk-indonesia.com/public/download/bukti-transaksi/V2?idretailer=RT0000026803&amp;year=2026&amp;month=8&amp;hashednota=af63afd95cb76d628f6fbf99405f9416</t>
  </si>
  <si>
    <t>S0FST1\H001DN</t>
  </si>
  <si>
    <t>3323081403790001</t>
  </si>
  <si>
    <t>AHMAD MUSTOFA</t>
  </si>
  <si>
    <t>https://ipubers.pupuk-indonesia.com/public/download/bukti-transaksi/V2?idretailer=RT0000042149&amp;year=2026&amp;month=8&amp;hashednota=2f8775cccfc14fd4e424824a0cf6226c</t>
  </si>
  <si>
    <t>GONDANGWINANGUN</t>
  </si>
  <si>
    <t>S07FV1\R003S0</t>
  </si>
  <si>
    <t>3323090604610001</t>
  </si>
  <si>
    <t>https://ipubers.pupuk-indonesia.com/public/download/bukti-transaksi/V2?idretailer=RT0000021140&amp;year=2026&amp;month=8&amp;hashednota=14a1c6511a3764c8c5154517cbff1af2</t>
  </si>
  <si>
    <t>S07FV1\R003S1</t>
  </si>
  <si>
    <t>https://ipubers.pupuk-indonesia.com/public/download/bukti-transaksi/V2?idretailer=RT0000021140&amp;year=2026&amp;month=8&amp;hashednota=4312bbce04b4cae4edcd09d5fcf51fe1</t>
  </si>
  <si>
    <t>S07FV1\R003RW</t>
  </si>
  <si>
    <t>3323092708580001</t>
  </si>
  <si>
    <t>ADI WINANGUN II</t>
  </si>
  <si>
    <t>https://ipubers.pupuk-indonesia.com/public/download/bukti-transaksi/V2?idretailer=RT0000021140&amp;year=2026&amp;month=8&amp;hashednota=7fa1dfb3ad5527dfa252db7ff0cdac98</t>
  </si>
  <si>
    <t>S07FX1\D003AB</t>
  </si>
  <si>
    <t>3323091808630002</t>
  </si>
  <si>
    <t>https://ipubers.pupuk-indonesia.com/public/download/bukti-transaksi/V2?idretailer=RT0000021143&amp;year=2026&amp;month=8&amp;hashednota=61b669100175af4c52e6a16154b1021a</t>
  </si>
  <si>
    <t>S07FX1\D003AC</t>
  </si>
  <si>
    <t>https://ipubers.pupuk-indonesia.com/public/download/bukti-transaksi/V2?idretailer=RT0000021143&amp;year=2026&amp;month=8&amp;hashednota=8733b564eb94b8e2b4ff2e2d5af8f80c</t>
  </si>
  <si>
    <t>S07FX1\D003BC</t>
  </si>
  <si>
    <t>3323092504720001</t>
  </si>
  <si>
    <t>https://ipubers.pupuk-indonesia.com/public/download/bukti-transaksi/V2?idretailer=RT0000021143&amp;year=2026&amp;month=8&amp;hashednota=867d416c0865b2870e640f05dbba1175</t>
  </si>
  <si>
    <t>S07FY1\C004J2</t>
  </si>
  <si>
    <t>3323091111920003</t>
  </si>
  <si>
    <t>FARID CHOIRUDIN</t>
  </si>
  <si>
    <t>NGUDI LESTARI</t>
  </si>
  <si>
    <t>https://ipubers.pupuk-indonesia.com/public/download/bukti-transaksi/V2?idretailer=RT0000021144&amp;year=2026&amp;month=8&amp;hashednota=409c6c7275421ba83eff6dae537e12c9</t>
  </si>
  <si>
    <t>S07FY1\D004J9</t>
  </si>
  <si>
    <t>3323090208770003</t>
  </si>
  <si>
    <t>SUGIIRI</t>
  </si>
  <si>
    <t>PRAJA TANI</t>
  </si>
  <si>
    <t>https://ipubers.pupuk-indonesia.com/public/download/bukti-transaksi/V2?idretailer=RT0000021144&amp;year=2026&amp;month=8&amp;hashednota=c18c18b065c86a220659c0df778b8e55</t>
  </si>
  <si>
    <t>S07FY1\D004J4</t>
  </si>
  <si>
    <t>3323094101660006</t>
  </si>
  <si>
    <t>SUKIYATI</t>
  </si>
  <si>
    <t>https://ipubers.pupuk-indonesia.com/public/download/bukti-transaksi/V2?idretailer=RT0000021144&amp;year=2026&amp;month=8&amp;hashednota=3fc9fcbc07b657ebe946367e7bb6de05</t>
  </si>
  <si>
    <t>S07FY1\D004J5</t>
  </si>
  <si>
    <t>https://ipubers.pupuk-indonesia.com/public/download/bukti-transaksi/V2?idretailer=RT0000021144&amp;year=2026&amp;month=8&amp;hashednota=9dee73a9c719e7d6a39bf8fb719bdf0c</t>
  </si>
  <si>
    <t>S07FY1\C004IR</t>
  </si>
  <si>
    <t>3323090302910001</t>
  </si>
  <si>
    <t>SULISTIYO BUDI SANTOSO</t>
  </si>
  <si>
    <t>https://ipubers.pupuk-indonesia.com/public/download/bukti-transaksi/V2?idretailer=RT0000021144&amp;year=2026&amp;month=8&amp;hashednota=46662dd4106e0dcc408f725ab0c8cdc1</t>
  </si>
  <si>
    <t>S07FY1\C004IK</t>
  </si>
  <si>
    <t>3323090405830002</t>
  </si>
  <si>
    <t>YUSUF ISBANI</t>
  </si>
  <si>
    <t>https://ipubers.pupuk-indonesia.com/public/download/bukti-transaksi/V2?idretailer=RT0000021144&amp;year=2026&amp;month=8&amp;hashednota=1e35c90e29bf243b8f398072a9c27c36</t>
  </si>
  <si>
    <t>S07FW1\I002YS</t>
  </si>
  <si>
    <t>3323092205970001</t>
  </si>
  <si>
    <t>SINGGIH SETYO BUDI</t>
  </si>
  <si>
    <t>MILENIAL MULYO X</t>
  </si>
  <si>
    <t>https://ipubers.pupuk-indonesia.com/public/download/bukti-transaksi/V2?idretailer=RT0000021142&amp;year=2026&amp;month=8&amp;hashednota=be38dabd1a7c0819d9411503c3ecaaf9</t>
  </si>
  <si>
    <t>S07FV1\S003S9</t>
  </si>
  <si>
    <t>3323082811910001</t>
  </si>
  <si>
    <t>AKHMAD MASKUR</t>
  </si>
  <si>
    <t>https://ipubers.pupuk-indonesia.com/public/download/bukti-transaksi/V2?idretailer=RT0000021140&amp;year=2026&amp;month=8&amp;hashednota=0c7eb88a54e6ecfc4e0b0a80e96403fa</t>
  </si>
  <si>
    <t>S07FX1\D003BA</t>
  </si>
  <si>
    <t>3323090306650004</t>
  </si>
  <si>
    <t>MUKHSININ</t>
  </si>
  <si>
    <t>PELITA IV</t>
  </si>
  <si>
    <t>https://ipubers.pupuk-indonesia.com/public/download/bukti-transaksi/V2?idretailer=RT0000021143&amp;year=2026&amp;month=8&amp;hashednota=9a4f0ef6526f116624abd5de4edce114</t>
  </si>
  <si>
    <t>S07FX1\D003B8</t>
  </si>
  <si>
    <t>3323092408890001</t>
  </si>
  <si>
    <t>SUEDI</t>
  </si>
  <si>
    <t>https://ipubers.pupuk-indonesia.com/public/download/bukti-transaksi/V2?idretailer=RT0000021143&amp;year=2026&amp;month=8&amp;hashednota=d4bdcbc36ba2b4d1eda189aeba80638f</t>
  </si>
  <si>
    <t>S07FV1\R003S2</t>
  </si>
  <si>
    <t>3323093112440016</t>
  </si>
  <si>
    <t>MUHAMMAD SUFIYAN</t>
  </si>
  <si>
    <t>MARGO SUBUR IV</t>
  </si>
  <si>
    <t>https://ipubers.pupuk-indonesia.com/public/download/bukti-transaksi/V2?idretailer=RT0000021140&amp;year=2026&amp;month=8&amp;hashednota=83b1e488e9c67fd9f0cef604eff3a5c3</t>
  </si>
  <si>
    <t>S07FV1\S003S6</t>
  </si>
  <si>
    <t>3323093112540059</t>
  </si>
  <si>
    <t>SALAMUN</t>
  </si>
  <si>
    <t>MARGO SUBUR VII</t>
  </si>
  <si>
    <t>https://ipubers.pupuk-indonesia.com/public/download/bukti-transaksi/V2?idretailer=RT0000021140&amp;year=2026&amp;month=8&amp;hashednota=5b89a5438b5cd2c565fab60c846caaa5</t>
  </si>
  <si>
    <t>S07FX1\D003AY</t>
  </si>
  <si>
    <t>3323091502880001</t>
  </si>
  <si>
    <t>ISROZI</t>
  </si>
  <si>
    <t>https://ipubers.pupuk-indonesia.com/public/download/bukti-transaksi/V2?idretailer=RT0000021143&amp;year=2026&amp;month=8&amp;hashednota=7cae43fc21a7c023cbab9e503d73b52c</t>
  </si>
  <si>
    <t>S07FX1\D003B2</t>
  </si>
  <si>
    <t>3323090207670002</t>
  </si>
  <si>
    <t>MUDAKIR</t>
  </si>
  <si>
    <t>https://ipubers.pupuk-indonesia.com/public/download/bukti-transaksi/V2?idretailer=RT0000021143&amp;year=2026&amp;month=8&amp;hashednota=5f2f1c3bc7447d05e0173d7a8d195eda</t>
  </si>
  <si>
    <t>S07FX1\D003B3</t>
  </si>
  <si>
    <t>https://ipubers.pupuk-indonesia.com/public/download/bukti-transaksi/V2?idretailer=RT0000021143&amp;year=2026&amp;month=8&amp;hashednota=252cb71bb94e4b949dae06457c7cc563</t>
  </si>
  <si>
    <t>S07FX1\D003AJ</t>
  </si>
  <si>
    <t>3323090102600003</t>
  </si>
  <si>
    <t>MUH ROZAKUN</t>
  </si>
  <si>
    <t>https://ipubers.pupuk-indonesia.com/public/download/bukti-transaksi/V2?idretailer=RT0000021143&amp;year=2026&amp;month=8&amp;hashednota=e129ec90149c1134ce9db9387bfa9a79</t>
  </si>
  <si>
    <t>S07FX1\D003AK</t>
  </si>
  <si>
    <t>https://ipubers.pupuk-indonesia.com/public/download/bukti-transaksi/V2?idretailer=RT0000021143&amp;year=2026&amp;month=8&amp;hashednota=440aac6bade3c69a722077df3fecf1f7</t>
  </si>
  <si>
    <t>S07FX1\D003AG</t>
  </si>
  <si>
    <t>3323092209950002</t>
  </si>
  <si>
    <t>NUR FAKHOZI</t>
  </si>
  <si>
    <t>https://ipubers.pupuk-indonesia.com/public/download/bukti-transaksi/V2?idretailer=RT0000021143&amp;year=2026&amp;month=8&amp;hashednota=868d9ccafd0f79f925ece52c0b0a6fff</t>
  </si>
  <si>
    <t>S07FX1\D003AH</t>
  </si>
  <si>
    <t>3323090101520004</t>
  </si>
  <si>
    <t>PARYONO</t>
  </si>
  <si>
    <t>https://ipubers.pupuk-indonesia.com/public/download/bukti-transaksi/V2?idretailer=RT0000021143&amp;year=2026&amp;month=8&amp;hashednota=99624869648512cbb2215f1db43d4e8d</t>
  </si>
  <si>
    <t>S07FX1\D003AI</t>
  </si>
  <si>
    <t>https://ipubers.pupuk-indonesia.com/public/download/bukti-transaksi/V2?idretailer=RT0000021143&amp;year=2026&amp;month=8&amp;hashednota=8ec9b368683d139312cc2043ebf7a281</t>
  </si>
  <si>
    <t>S07FX1\D003AU</t>
  </si>
  <si>
    <t>3323096909650002</t>
  </si>
  <si>
    <t>ROCHANI</t>
  </si>
  <si>
    <t>https://ipubers.pupuk-indonesia.com/public/download/bukti-transaksi/V2?idretailer=RT0000021143&amp;year=2026&amp;month=8&amp;hashednota=75b2f09068ef3743621e02caffbf6f08</t>
  </si>
  <si>
    <t>S07FX1\D003AV</t>
  </si>
  <si>
    <t>https://ipubers.pupuk-indonesia.com/public/download/bukti-transaksi/V2?idretailer=RT0000021143&amp;year=2026&amp;month=8&amp;hashednota=e57943121302f202f5f1a0606c54ed22</t>
  </si>
  <si>
    <t>S07FX1\D003AL</t>
  </si>
  <si>
    <t>3323097112640015</t>
  </si>
  <si>
    <t>RUWATI</t>
  </si>
  <si>
    <t>https://ipubers.pupuk-indonesia.com/public/download/bukti-transaksi/V2?idretailer=RT0000021143&amp;year=2026&amp;month=8&amp;hashednota=eb207cbdf20c2f20d1a17a75c1698122</t>
  </si>
  <si>
    <t>S07FX1\D003AM</t>
  </si>
  <si>
    <t>https://ipubers.pupuk-indonesia.com/public/download/bukti-transaksi/V2?idretailer=RT0000021143&amp;year=2026&amp;month=8&amp;hashednota=06aff91b913df79f67080d449cb33d8a</t>
  </si>
  <si>
    <t>S07FX1\D003AF</t>
  </si>
  <si>
    <t>3323093107730001</t>
  </si>
  <si>
    <t>https://ipubers.pupuk-indonesia.com/public/download/bukti-transaksi/V2?idretailer=RT0000021143&amp;year=2026&amp;month=8&amp;hashednota=8c5af6d5636925acc7d004a393758b0e</t>
  </si>
  <si>
    <t>S07FX1\D003B6</t>
  </si>
  <si>
    <t>3323091207700003</t>
  </si>
  <si>
    <t>SAPARDI</t>
  </si>
  <si>
    <t>https://ipubers.pupuk-indonesia.com/public/download/bukti-transaksi/V2?idretailer=RT0000021143&amp;year=2026&amp;month=8&amp;hashednota=47d2bc1dd4d56312d4d35ec82c064aff</t>
  </si>
  <si>
    <t>S07FX1\D003B7</t>
  </si>
  <si>
    <t>https://ipubers.pupuk-indonesia.com/public/download/bukti-transaksi/V2?idretailer=RT0000021143&amp;year=2026&amp;month=8&amp;hashednota=a719d51864b29e9cae048812996272a5</t>
  </si>
  <si>
    <t>S07FX1\D003B1</t>
  </si>
  <si>
    <t>3323070904090001</t>
  </si>
  <si>
    <t>SLAMET ARIYANTO</t>
  </si>
  <si>
    <t>https://ipubers.pupuk-indonesia.com/public/download/bukti-transaksi/V2?idretailer=RT0000021143&amp;year=2026&amp;month=8&amp;hashednota=4a48251e4055ada592f66f3268305b25</t>
  </si>
  <si>
    <t>S07FX1\D003AR</t>
  </si>
  <si>
    <t>3323092901810004</t>
  </si>
  <si>
    <t>SLAMET SUSILO</t>
  </si>
  <si>
    <t>https://ipubers.pupuk-indonesia.com/public/download/bukti-transaksi/V2?idretailer=RT0000021143&amp;year=2026&amp;month=8&amp;hashednota=c8f5b97e59daefa65b18dcd2930b2518</t>
  </si>
  <si>
    <t>S07FX1\D003AP</t>
  </si>
  <si>
    <t>3323091301880002</t>
  </si>
  <si>
    <t>SUMARWAN</t>
  </si>
  <si>
    <t>https://ipubers.pupuk-indonesia.com/public/download/bukti-transaksi/V2?idretailer=RT0000021143&amp;year=2026&amp;month=8&amp;hashednota=5657162d07841ed35c0efe424215badf</t>
  </si>
  <si>
    <t>S07FX1\D003AQ</t>
  </si>
  <si>
    <t>https://ipubers.pupuk-indonesia.com/public/download/bukti-transaksi/V2?idretailer=RT0000021143&amp;year=2026&amp;month=8&amp;hashednota=86b5dc995ad91c3b6a26decaeacb195f</t>
  </si>
  <si>
    <t>S07FX1\D003AZ</t>
  </si>
  <si>
    <t>3323090412690006</t>
  </si>
  <si>
    <t>https://ipubers.pupuk-indonesia.com/public/download/bukti-transaksi/V2?idretailer=RT0000021143&amp;year=2026&amp;month=8&amp;hashednota=aaf13f7a7314f052c054b72578b40ef3</t>
  </si>
  <si>
    <t>S07FX1\D003B0</t>
  </si>
  <si>
    <t>https://ipubers.pupuk-indonesia.com/public/download/bukti-transaksi/V2?idretailer=RT0000021143&amp;year=2026&amp;month=8&amp;hashednota=02bf710ae5e24def1a147373cadbeb07</t>
  </si>
  <si>
    <t>S07FX1\D003AN</t>
  </si>
  <si>
    <t>3323090711630003</t>
  </si>
  <si>
    <t>https://ipubers.pupuk-indonesia.com/public/download/bukti-transaksi/V2?idretailer=RT0000021143&amp;year=2026&amp;month=8&amp;hashednota=6b13dfcec56a45372ce5b64d9a664132</t>
  </si>
  <si>
    <t>S07FX1\D003AO</t>
  </si>
  <si>
    <t>https://ipubers.pupuk-indonesia.com/public/download/bukti-transaksi/V2?idretailer=RT0000021143&amp;year=2026&amp;month=8&amp;hashednota=717655397f8d3c18a7355f559a4f1c2f</t>
  </si>
  <si>
    <t>S07FX1\D003AW</t>
  </si>
  <si>
    <t>3323091309570001</t>
  </si>
  <si>
    <t>https://ipubers.pupuk-indonesia.com/public/download/bukti-transaksi/V2?idretailer=RT0000021143&amp;year=2026&amp;month=8&amp;hashednota=dff6e6334fe5e977ce941fd56f056af1</t>
  </si>
  <si>
    <t>S07FX1\D003AX</t>
  </si>
  <si>
    <t>https://ipubers.pupuk-indonesia.com/public/download/bukti-transaksi/V2?idretailer=RT0000021143&amp;year=2026&amp;month=8&amp;hashednota=fe502f57a2db5c89e4b7b67865fe98d6</t>
  </si>
  <si>
    <t>S07FX1\D003B4</t>
  </si>
  <si>
    <t>3323091608700002</t>
  </si>
  <si>
    <t>SUWANDI</t>
  </si>
  <si>
    <t>https://ipubers.pupuk-indonesia.com/public/download/bukti-transaksi/V2?idretailer=RT0000021143&amp;year=2026&amp;month=8&amp;hashednota=d33e0ea24088e32b832e4366a5e41ab6</t>
  </si>
  <si>
    <t>S07FX1\D003B5</t>
  </si>
  <si>
    <t>https://ipubers.pupuk-indonesia.com/public/download/bukti-transaksi/V2?idretailer=RT0000021143&amp;year=2026&amp;month=8&amp;hashednota=cd44ed39adafb75158c850520217b24a</t>
  </si>
  <si>
    <t>S07FX1\D003AS</t>
  </si>
  <si>
    <t>3323093112510035</t>
  </si>
  <si>
    <t>WASNO</t>
  </si>
  <si>
    <t>https://ipubers.pupuk-indonesia.com/public/download/bukti-transaksi/V2?idretailer=RT0000021143&amp;year=2026&amp;month=8&amp;hashednota=c60fc9e3c2bbec98e3193e5a6c7e1bae</t>
  </si>
  <si>
    <t>S07FX1\D003AT</t>
  </si>
  <si>
    <t>https://ipubers.pupuk-indonesia.com/public/download/bukti-transaksi/V2?idretailer=RT0000021143&amp;year=2026&amp;month=8&amp;hashednota=d898a61db7f3db2d53e67dad8978c72d</t>
  </si>
  <si>
    <t>S07FX1\D003AD</t>
  </si>
  <si>
    <t>3323094508660001</t>
  </si>
  <si>
    <t>YATIMAH</t>
  </si>
  <si>
    <t>https://ipubers.pupuk-indonesia.com/public/download/bukti-transaksi/V2?idretailer=RT0000021143&amp;year=2026&amp;month=8&amp;hashednota=153c8f1a72b6069f552929e5c21254cb</t>
  </si>
  <si>
    <t>S07FX1\D003AE</t>
  </si>
  <si>
    <t>https://ipubers.pupuk-indonesia.com/public/download/bukti-transaksi/V2?idretailer=RT0000021143&amp;year=2026&amp;month=8&amp;hashednota=3afda912bbf710f41e51546c7f1e2498</t>
  </si>
  <si>
    <t>S07FV1\R003S3</t>
  </si>
  <si>
    <t>3323092012760001</t>
  </si>
  <si>
    <t>https://ipubers.pupuk-indonesia.com/public/download/bukti-transaksi/V2?idretailer=RT0000021140&amp;year=2026&amp;month=8&amp;hashednota=6ece5edbfb57306a7bd92fbf75704411</t>
  </si>
  <si>
    <t>S07FV1\R003S4</t>
  </si>
  <si>
    <t>https://ipubers.pupuk-indonesia.com/public/download/bukti-transaksi/V2?idretailer=RT0000021140&amp;year=2026&amp;month=8&amp;hashednota=2ce6ad360c06986ffd7deac17dd4ab09</t>
  </si>
  <si>
    <t>S07FW1\I002YT</t>
  </si>
  <si>
    <t>3323092808830004</t>
  </si>
  <si>
    <t>DAHRONI</t>
  </si>
  <si>
    <t>MARGO MULYO II</t>
  </si>
  <si>
    <t>https://ipubers.pupuk-indonesia.com/public/download/bukti-transaksi/V2?idretailer=RT0000021142&amp;year=2026&amp;month=8&amp;hashednota=eb6793ed5f793f97ae924eaf45bf7209</t>
  </si>
  <si>
    <t>S07FW1\I002YU</t>
  </si>
  <si>
    <t>https://ipubers.pupuk-indonesia.com/public/download/bukti-transaksi/V2?idretailer=RT0000021142&amp;year=2026&amp;month=8&amp;hashednota=763b9f0880d9ab861a92e93e45aa06fc</t>
  </si>
  <si>
    <t>S07FW1\I002YV</t>
  </si>
  <si>
    <t>3323172701810001</t>
  </si>
  <si>
    <t>https://ipubers.pupuk-indonesia.com/public/download/bukti-transaksi/V2?idretailer=RT0000021142&amp;year=2026&amp;month=8&amp;hashednota=5c5641ec4eb016f1e4aa9fc98eea1326</t>
  </si>
  <si>
    <t>S07FW1\I002YO</t>
  </si>
  <si>
    <t>3323092107800001</t>
  </si>
  <si>
    <t>YULI AGUS SANTOSO</t>
  </si>
  <si>
    <t>https://ipubers.pupuk-indonesia.com/public/download/bukti-transaksi/V2?idretailer=RT0000021142&amp;year=2026&amp;month=8&amp;hashednota=3e1616beb8edc952f2f512c69c028e7a</t>
  </si>
  <si>
    <t>S07FX1\D003B9</t>
  </si>
  <si>
    <t>3323201011930002</t>
  </si>
  <si>
    <t>ANDRI</t>
  </si>
  <si>
    <t>NGUDI MAKMUR V</t>
  </si>
  <si>
    <t>https://ipubers.pupuk-indonesia.com/public/download/bukti-transaksi/V2?idretailer=RT0000021143&amp;year=2026&amp;month=8&amp;hashednota=8cf087c862f46131d236431c41f2f9e2</t>
  </si>
  <si>
    <t>S07FX1\D003BD</t>
  </si>
  <si>
    <t>3323091301630002</t>
  </si>
  <si>
    <t>NGUDI MAKMUR I</t>
  </si>
  <si>
    <t>https://ipubers.pupuk-indonesia.com/public/download/bukti-transaksi/V2?idretailer=RT0000021143&amp;year=2026&amp;month=8&amp;hashednota=65ac17c6b2edd2699cf95471e7c15eff</t>
  </si>
  <si>
    <t>S07FX1\D003BB</t>
  </si>
  <si>
    <t>3323090604740003</t>
  </si>
  <si>
    <t>SUSYANTO</t>
  </si>
  <si>
    <t>NGUDI MAKMUR VII</t>
  </si>
  <si>
    <t>https://ipubers.pupuk-indonesia.com/public/download/bukti-transaksi/V2?idretailer=RT0000021143&amp;year=2026&amp;month=8&amp;hashednota=bd252841b477432200d8af9738032da0</t>
  </si>
  <si>
    <t>S07FX1\D003BE</t>
  </si>
  <si>
    <t>3323100707840002</t>
  </si>
  <si>
    <t>WALYUDI</t>
  </si>
  <si>
    <t>https://ipubers.pupuk-indonesia.com/public/download/bukti-transaksi/V2?idretailer=RT0000021143&amp;year=2026&amp;month=8&amp;hashednota=e71e7f2b1a57e7bdfdb0a303e1b9277d</t>
  </si>
  <si>
    <t>S07FW1\I002YJ</t>
  </si>
  <si>
    <t>3323090107540006</t>
  </si>
  <si>
    <t>MARGO UTOMO 3</t>
  </si>
  <si>
    <t>https://ipubers.pupuk-indonesia.com/public/download/bukti-transaksi/V2?idretailer=RT0000021142&amp;year=2026&amp;month=8&amp;hashednota=01113ec06080fc22705c33010caddba3</t>
  </si>
  <si>
    <t>S07G61\P0059S</t>
  </si>
  <si>
    <t>3323101908700001</t>
  </si>
  <si>
    <t>ARBANI</t>
  </si>
  <si>
    <t>https://ipubers.pupuk-indonesia.com/public/download/bukti-transaksi/V2?idretailer=RT0000021163&amp;year=2026&amp;month=8&amp;hashednota=6355f6f498957fa830d634720d0850de</t>
  </si>
  <si>
    <t>S07G61\P0057F</t>
  </si>
  <si>
    <t>3323102704470001</t>
  </si>
  <si>
    <t>SOEJONO</t>
  </si>
  <si>
    <t>https://ipubers.pupuk-indonesia.com/public/download/bukti-transaksi/V2?idretailer=RT0000021163&amp;year=2026&amp;month=8&amp;hashednota=90e521d07de06b6d8275ce18bdd910ee</t>
  </si>
  <si>
    <t>S07G61\P0057G</t>
  </si>
  <si>
    <t>https://ipubers.pupuk-indonesia.com/public/download/bukti-transaksi/V2?idretailer=RT0000021163&amp;year=2026&amp;month=8&amp;hashednota=d9a1fb3060fb6ae214ad3747b862a586</t>
  </si>
  <si>
    <t>S07G61\P00578</t>
  </si>
  <si>
    <t>3323100212620002</t>
  </si>
  <si>
    <t>WALMIN</t>
  </si>
  <si>
    <t>https://ipubers.pupuk-indonesia.com/public/download/bukti-transaksi/V2?idretailer=RT0000021163&amp;year=2026&amp;month=8&amp;hashednota=5fc8cd2c5ad19326370a7998fd67f5f6</t>
  </si>
  <si>
    <t>S07G61\P00579</t>
  </si>
  <si>
    <t>https://ipubers.pupuk-indonesia.com/public/download/bukti-transaksi/V2?idretailer=RT0000021163&amp;year=2026&amp;month=8&amp;hashednota=fb238c9b0b2e55a31a02e80425c67d03</t>
  </si>
  <si>
    <t>S07G61\P0057A</t>
  </si>
  <si>
    <t>https://ipubers.pupuk-indonesia.com/public/download/bukti-transaksi/V2?idretailer=RT0000021163&amp;year=2026&amp;month=8&amp;hashednota=454a26490b923c21a1544338500458bb</t>
  </si>
  <si>
    <t>S07G61\P0058B</t>
  </si>
  <si>
    <t>3323101511680002</t>
  </si>
  <si>
    <t>SUNARDI</t>
  </si>
  <si>
    <t>NGULIR BUDI II</t>
  </si>
  <si>
    <t>https://ipubers.pupuk-indonesia.com/public/download/bukti-transaksi/V2?idretailer=RT0000021163&amp;year=2026&amp;month=8&amp;hashednota=8485b9511bbaf0e1a6fef90716696711</t>
  </si>
  <si>
    <t>S07G61\P0058C</t>
  </si>
  <si>
    <t>https://ipubers.pupuk-indonesia.com/public/download/bukti-transaksi/V2?idretailer=RT0000021163&amp;year=2026&amp;month=8&amp;hashednota=2160120eb8fc688df00e334fd7d3f500</t>
  </si>
  <si>
    <t>S07G61\P0058D</t>
  </si>
  <si>
    <t>https://ipubers.pupuk-indonesia.com/public/download/bukti-transaksi/V2?idretailer=RT0000021163&amp;year=2026&amp;month=8&amp;hashednota=269f7c5bc6481c53b186481692f3d992</t>
  </si>
  <si>
    <t>S07G61\P0058E</t>
  </si>
  <si>
    <t>https://ipubers.pupuk-indonesia.com/public/download/bukti-transaksi/V2?idretailer=RT0000021163&amp;year=2026&amp;month=8&amp;hashednota=f73033da5d708d43364771e6691a000e</t>
  </si>
  <si>
    <t>S07G61\P0057I</t>
  </si>
  <si>
    <t>3323100102530002</t>
  </si>
  <si>
    <t>AMIDI</t>
  </si>
  <si>
    <t>TARUMARTANI IV</t>
  </si>
  <si>
    <t>https://ipubers.pupuk-indonesia.com/public/download/bukti-transaksi/V2?idretailer=RT0000021163&amp;year=2026&amp;month=8&amp;hashednota=598140bdacf5c3323728d33057cbefcf</t>
  </si>
  <si>
    <t>S07G61\P0057B</t>
  </si>
  <si>
    <t>3323103007820001</t>
  </si>
  <si>
    <t>PUJIYONO</t>
  </si>
  <si>
    <t>TARUMARTANI II TORO</t>
  </si>
  <si>
    <t>https://ipubers.pupuk-indonesia.com/public/download/bukti-transaksi/V2?idretailer=RT0000021163&amp;year=2026&amp;month=8&amp;hashednota=396b65220ee8b65b27d7bb9dd03a48a8</t>
  </si>
  <si>
    <t>S07G61\P0059G</t>
  </si>
  <si>
    <t>3323104412540002</t>
  </si>
  <si>
    <t>SIYAMI</t>
  </si>
  <si>
    <t>https://ipubers.pupuk-indonesia.com/public/download/bukti-transaksi/V2?idretailer=RT0000021163&amp;year=2026&amp;month=8&amp;hashednota=05456e28180f96b314ac72c2bbdd282e</t>
  </si>
  <si>
    <t>S07G61\P0059H</t>
  </si>
  <si>
    <t>https://ipubers.pupuk-indonesia.com/public/download/bukti-transaksi/V2?idretailer=RT0000021163&amp;year=2026&amp;month=8&amp;hashednota=b5b4b75ca731156c3f7caccfd0f7d2ca</t>
  </si>
  <si>
    <t>S07G61\P0059I</t>
  </si>
  <si>
    <t>https://ipubers.pupuk-indonesia.com/public/download/bukti-transaksi/V2?idretailer=RT0000021163&amp;year=2026&amp;month=8&amp;hashednota=d37f52aef3ea0c35c19f9cc5cedc0ba6</t>
  </si>
  <si>
    <t>S07G61\P0056W</t>
  </si>
  <si>
    <t>3323100804780002</t>
  </si>
  <si>
    <t>SUPARIYANTO</t>
  </si>
  <si>
    <t>https://ipubers.pupuk-indonesia.com/public/download/bukti-transaksi/V2?idretailer=RT0000021163&amp;year=2026&amp;month=8&amp;hashednota=bc449e6a3a9531b69f12a8a734cfd3bf</t>
  </si>
  <si>
    <t>S07G61\P0056X</t>
  </si>
  <si>
    <t>https://ipubers.pupuk-indonesia.com/public/download/bukti-transaksi/V2?idretailer=RT0000021163&amp;year=2026&amp;month=8&amp;hashednota=45278d7525fcb06ed639b236fc35e758</t>
  </si>
  <si>
    <t>S07G61\P0056Y</t>
  </si>
  <si>
    <t>https://ipubers.pupuk-indonesia.com/public/download/bukti-transaksi/V2?idretailer=RT0000021163&amp;year=2026&amp;month=8&amp;hashednota=b474b58069d67e6792b4a015efc2272d</t>
  </si>
  <si>
    <t>S07G61\P00571</t>
  </si>
  <si>
    <t>3323102406900001</t>
  </si>
  <si>
    <t>DEDY WIJAYANTO</t>
  </si>
  <si>
    <t>SEBALONG</t>
  </si>
  <si>
    <t>https://ipubers.pupuk-indonesia.com/public/download/bukti-transaksi/V2?idretailer=RT0000021163&amp;year=2026&amp;month=8&amp;hashednota=25caa1831a4bddde787765426974d0c6</t>
  </si>
  <si>
    <t>S07G61\P00572</t>
  </si>
  <si>
    <t>https://ipubers.pupuk-indonesia.com/public/download/bukti-transaksi/V2?idretailer=RT0000021163&amp;year=2026&amp;month=8&amp;hashednota=0891c8ecec4946700886d04fa38dade2</t>
  </si>
  <si>
    <t>S07G61\P00573</t>
  </si>
  <si>
    <t>https://ipubers.pupuk-indonesia.com/public/download/bukti-transaksi/V2?idretailer=RT0000021163&amp;year=2026&amp;month=8&amp;hashednota=188a214b7990e128ca96e082066a8378</t>
  </si>
  <si>
    <t>S07G61\P0057S</t>
  </si>
  <si>
    <t>3323100108810001</t>
  </si>
  <si>
    <t>https://ipubers.pupuk-indonesia.com/public/download/bukti-transaksi/V2?idretailer=RT0000021163&amp;year=2026&amp;month=8&amp;hashednota=f3e50ae7445c935c2e5b0e6304daae0c</t>
  </si>
  <si>
    <t>S07G61\P0057T</t>
  </si>
  <si>
    <t>https://ipubers.pupuk-indonesia.com/public/download/bukti-transaksi/V2?idretailer=RT0000021163&amp;year=2026&amp;month=8&amp;hashednota=78257c90f253b87af0ede0022c72e6a7</t>
  </si>
  <si>
    <t>S07G61\P0057U</t>
  </si>
  <si>
    <t>https://ipubers.pupuk-indonesia.com/public/download/bukti-transaksi/V2?idretailer=RT0000021163&amp;year=2026&amp;month=8&amp;hashednota=83ff7cb2d32afe8a84f631c70ed405db</t>
  </si>
  <si>
    <t>BARANG</t>
  </si>
  <si>
    <t>S07G41\5007HD</t>
  </si>
  <si>
    <t>3323101406530002</t>
  </si>
  <si>
    <t>RAHARJO</t>
  </si>
  <si>
    <t>SELUMUT I</t>
  </si>
  <si>
    <t>https://ipubers.pupuk-indonesia.com/public/download/bukti-transaksi/V2?idretailer=RT0000021161&amp;year=2026&amp;month=8&amp;hashednota=901b5a973b8be7a94f002584e9f393ab</t>
  </si>
  <si>
    <t>S07G41\5007HE</t>
  </si>
  <si>
    <t>https://ipubers.pupuk-indonesia.com/public/download/bukti-transaksi/V2?idretailer=RT0000021161&amp;year=2026&amp;month=8&amp;hashednota=32e0e11fb04c987653c01afe271726e9</t>
  </si>
  <si>
    <t>S07G61\P0059T</t>
  </si>
  <si>
    <t>3323100608790001</t>
  </si>
  <si>
    <t>EKO PRASETIO</t>
  </si>
  <si>
    <t>https://ipubers.pupuk-indonesia.com/public/download/bukti-transaksi/V2?idretailer=RT0000021163&amp;year=2026&amp;month=8&amp;hashednota=63ce31bcb3db20b6cb29eb2d58cb7e6f</t>
  </si>
  <si>
    <t>S07G61\P0057C</t>
  </si>
  <si>
    <t>3323102705700001</t>
  </si>
  <si>
    <t>SIJANGGARAN</t>
  </si>
  <si>
    <t>https://ipubers.pupuk-indonesia.com/public/download/bukti-transaksi/V2?idretailer=RT0000021163&amp;year=2026&amp;month=8&amp;hashednota=6d6a6f5a5b08a13dd45a0756bb176091</t>
  </si>
  <si>
    <t>S07G61\P0057D</t>
  </si>
  <si>
    <t>https://ipubers.pupuk-indonesia.com/public/download/bukti-transaksi/V2?idretailer=RT0000021163&amp;year=2026&amp;month=8&amp;hashednota=5c97a2e22d70e0c2a9d886b6c23a5ad9</t>
  </si>
  <si>
    <t>S07G61\P0057E</t>
  </si>
  <si>
    <t>https://ipubers.pupuk-indonesia.com/public/download/bukti-transaksi/V2?idretailer=RT0000021163&amp;year=2026&amp;month=8&amp;hashednota=88636720f1e81680e052da994a09e73a</t>
  </si>
  <si>
    <t>S07G41\5007FY</t>
  </si>
  <si>
    <t>3323101312860001</t>
  </si>
  <si>
    <t>ANDIKO UNTORO</t>
  </si>
  <si>
    <t>BOGOSARI</t>
  </si>
  <si>
    <t>https://ipubers.pupuk-indonesia.com/public/download/bukti-transaksi/V2?idretailer=RT0000021161&amp;year=2026&amp;month=8&amp;hashednota=8d8144366fcbb3187021459d50791d2c</t>
  </si>
  <si>
    <t>S07G41\5007G5</t>
  </si>
  <si>
    <t>https://ipubers.pupuk-indonesia.com/public/download/bukti-transaksi/V2?idretailer=RT0000021161&amp;year=2026&amp;month=8&amp;hashednota=94a650d9f52d5989d991288ea88e8222</t>
  </si>
  <si>
    <t>RT0000026809</t>
  </si>
  <si>
    <t>DAUN MAS</t>
  </si>
  <si>
    <t>S09OE1\6004XR</t>
  </si>
  <si>
    <t>3323111107500001</t>
  </si>
  <si>
    <t>ROHANI</t>
  </si>
  <si>
    <t>https://ipubers.pupuk-indonesia.com/public/download/bukti-transaksi/V2?idretailer=RT0000026809&amp;year=2026&amp;month=8&amp;hashednota=4d5c39e31591442d3ca53306af848196</t>
  </si>
  <si>
    <t>S09OE1\6004XS</t>
  </si>
  <si>
    <t>https://ipubers.pupuk-indonesia.com/public/download/bukti-transaksi/V2?idretailer=RT0000026809&amp;year=2026&amp;month=8&amp;hashednota=d0d983bef3420ece7e2c44b11c98897d</t>
  </si>
  <si>
    <t>S09OE1\6004XT</t>
  </si>
  <si>
    <t>https://ipubers.pupuk-indonesia.com/public/download/bukti-transaksi/V2?idretailer=RT0000026809&amp;year=2026&amp;month=8&amp;hashednota=9fc0e8a41129185654af7e1ff233a9b8</t>
  </si>
  <si>
    <t>BENDUNGAN</t>
  </si>
  <si>
    <t>S07G81\J004EU</t>
  </si>
  <si>
    <t>3323111012790001</t>
  </si>
  <si>
    <t>KARMADI</t>
  </si>
  <si>
    <t>https://ipubers.pupuk-indonesia.com/public/download/bukti-transaksi/V2?idretailer=RT0000021166&amp;year=2026&amp;month=8&amp;hashednota=bb7f55ea1d0f9b940d13fddc81f321ea</t>
  </si>
  <si>
    <t>S07G81\J004EV</t>
  </si>
  <si>
    <t>https://ipubers.pupuk-indonesia.com/public/download/bukti-transaksi/V2?idretailer=RT0000021166&amp;year=2026&amp;month=8&amp;hashednota=9b5d5daa95e1cd79b94a587b8ef58d5a</t>
  </si>
  <si>
    <t>S07G81\J004F2</t>
  </si>
  <si>
    <t>3323110203720001</t>
  </si>
  <si>
    <t>SUKA MAJU DELAPAN</t>
  </si>
  <si>
    <t>https://ipubers.pupuk-indonesia.com/public/download/bukti-transaksi/V2?idretailer=RT0000021166&amp;year=2026&amp;month=8&amp;hashednota=74a17d133f3dfa3ac41782bd291060f5</t>
  </si>
  <si>
    <t>S07G81\J004F3</t>
  </si>
  <si>
    <t>https://ipubers.pupuk-indonesia.com/public/download/bukti-transaksi/V2?idretailer=RT0000021166&amp;year=2026&amp;month=8&amp;hashednota=adc927b23c0b4a8b551e47d8210328a1</t>
  </si>
  <si>
    <t>S07G81\J004F4</t>
  </si>
  <si>
    <t>3323110506540002</t>
  </si>
  <si>
    <t>SULASDI</t>
  </si>
  <si>
    <t>TUNAS BERSAMA</t>
  </si>
  <si>
    <t>https://ipubers.pupuk-indonesia.com/public/download/bukti-transaksi/V2?idretailer=RT0000021166&amp;year=2026&amp;month=8&amp;hashednota=3183d137acf8b317d61cbce2b28f7a67</t>
  </si>
  <si>
    <t>S07G81\J004F5</t>
  </si>
  <si>
    <t>https://ipubers.pupuk-indonesia.com/public/download/bukti-transaksi/V2?idretailer=RT0000021166&amp;year=2026&amp;month=8&amp;hashednota=138c944a6dc8edfb8f799b532cbc880d</t>
  </si>
  <si>
    <t>S07G21\4003RD</t>
  </si>
  <si>
    <t>3323124902840001</t>
  </si>
  <si>
    <t>ALFIANTI CAHYANINGRUM</t>
  </si>
  <si>
    <t>NGUDI RAHAYU II</t>
  </si>
  <si>
    <t>https://ipubers.pupuk-indonesia.com/public/download/bukti-transaksi/V2?idretailer=RT0000021159&amp;year=2026&amp;month=8&amp;hashednota=8bfeae04bdc1e94cd0836dfdd510071b</t>
  </si>
  <si>
    <t>S07G21\B003TF</t>
  </si>
  <si>
    <t>3323121608750002</t>
  </si>
  <si>
    <t>NGUDI RAHAYU I</t>
  </si>
  <si>
    <t>https://ipubers.pupuk-indonesia.com/public/download/bukti-transaksi/V2?idretailer=RT0000021159&amp;year=2026&amp;month=8&amp;hashednota=b2947f5f822d01c05d649582e39101b8</t>
  </si>
  <si>
    <t>S07G21\8003SV</t>
  </si>
  <si>
    <t>3323120802910004</t>
  </si>
  <si>
    <t>EKO PRASETIYO</t>
  </si>
  <si>
    <t>https://ipubers.pupuk-indonesia.com/public/download/bukti-transaksi/V2?idretailer=RT0000021159&amp;year=2026&amp;month=8&amp;hashednota=ed3feee05970f91c3b1985fcac4bcfe1</t>
  </si>
  <si>
    <t>S07G21\9003T2</t>
  </si>
  <si>
    <t>3323125505910001</t>
  </si>
  <si>
    <t>ERNA LISTIYANI</t>
  </si>
  <si>
    <t>https://ipubers.pupuk-indonesia.com/public/download/bukti-transaksi/V2?idretailer=RT0000021159&amp;year=2026&amp;month=8&amp;hashednota=a550e7da6758f81cbcc1837344283e6b</t>
  </si>
  <si>
    <t>S07G21\4003RB</t>
  </si>
  <si>
    <t>3323120707640002</t>
  </si>
  <si>
    <t>TETES PUJO SUPARYONO</t>
  </si>
  <si>
    <t>https://ipubers.pupuk-indonesia.com/public/download/bukti-transaksi/V2?idretailer=RT0000021159&amp;year=2026&amp;month=8&amp;hashednota=40bc69c1dc4b61adc12b5be3165387e3</t>
  </si>
  <si>
    <t>S07G21\5003RN</t>
  </si>
  <si>
    <t>3323126405730001</t>
  </si>
  <si>
    <t>PURWANTI</t>
  </si>
  <si>
    <t>https://ipubers.pupuk-indonesia.com/public/download/bukti-transaksi/V2?idretailer=RT0000021159&amp;year=2026&amp;month=8&amp;hashednota=60cc72b94f1805e9069d5148ccc323d9</t>
  </si>
  <si>
    <t>S09OC1\0007XG</t>
  </si>
  <si>
    <t>3323122102810001</t>
  </si>
  <si>
    <t>WALSITO</t>
  </si>
  <si>
    <t>NGABEYAN I</t>
  </si>
  <si>
    <t>https://ipubers.pupuk-indonesia.com/public/download/bukti-transaksi/V2?idretailer=RT0000026807&amp;year=2026&amp;month=8&amp;hashednota=e2f0f37139cfb4cb450c01c75407a80d</t>
  </si>
  <si>
    <t>S09OC1\0007XH</t>
  </si>
  <si>
    <t>https://ipubers.pupuk-indonesia.com/public/download/bukti-transaksi/V2?idretailer=RT0000026807&amp;year=2026&amp;month=8&amp;hashednota=b068119dc1d144bbdf6be5db43cfdee1</t>
  </si>
  <si>
    <t>S09OC1\0007WH</t>
  </si>
  <si>
    <t>3323092910820004</t>
  </si>
  <si>
    <t>SARYANTO</t>
  </si>
  <si>
    <t>https://ipubers.pupuk-indonesia.com/public/download/bukti-transaksi/V2?idretailer=RT0000026807&amp;year=2026&amp;month=8&amp;hashednota=b77e7216b410b70ee3a76d058034944c</t>
  </si>
  <si>
    <t>S09OC1\0007Y4</t>
  </si>
  <si>
    <t>3323121410730001</t>
  </si>
  <si>
    <t>https://ipubers.pupuk-indonesia.com/public/download/bukti-transaksi/V2?idretailer=RT0000026807&amp;year=2026&amp;month=8&amp;hashednota=26ee9fe7719f14ee63eca044a1f508dd</t>
  </si>
  <si>
    <t>S09OC1\0007W2</t>
  </si>
  <si>
    <t>3323122308870001</t>
  </si>
  <si>
    <t>https://ipubers.pupuk-indonesia.com/public/download/bukti-transaksi/V2?idretailer=RT0000026807&amp;year=2026&amp;month=8&amp;hashednota=9cfccafd842fb85ea3023ce311109384</t>
  </si>
  <si>
    <t>BATURSARI</t>
  </si>
  <si>
    <t>S07G21\6003SH</t>
  </si>
  <si>
    <t>3323121706640021</t>
  </si>
  <si>
    <t>ISMAIL</t>
  </si>
  <si>
    <t>SARI REJEKI</t>
  </si>
  <si>
    <t>https://ipubers.pupuk-indonesia.com/public/download/bukti-transaksi/V2?idretailer=RT0000021159&amp;year=2026&amp;month=8&amp;hashednota=67a9a4a779f69a0f26b0750cf61bdbf0</t>
  </si>
  <si>
    <t>S09OC1\0007X8</t>
  </si>
  <si>
    <t>3323122009900001</t>
  </si>
  <si>
    <t>DONI SAFARI</t>
  </si>
  <si>
    <t>https://ipubers.pupuk-indonesia.com/public/download/bukti-transaksi/V2?idretailer=RT0000026807&amp;year=2026&amp;month=8&amp;hashednota=d36925bc0fa448b9aad0efc0310dcd51</t>
  </si>
  <si>
    <t>S09OC1\0007X9</t>
  </si>
  <si>
    <t>https://ipubers.pupuk-indonesia.com/public/download/bukti-transaksi/V2?idretailer=RT0000026807&amp;year=2026&amp;month=8&amp;hashednota=1c4553c6c402b6a4044a5e76efc7e26f</t>
  </si>
  <si>
    <t>S09OC1\0007W8</t>
  </si>
  <si>
    <t>3323093009860003</t>
  </si>
  <si>
    <t>JOKO DWI PRIYANTO</t>
  </si>
  <si>
    <t>JURU MARTANI SATU</t>
  </si>
  <si>
    <t>https://ipubers.pupuk-indonesia.com/public/download/bukti-transaksi/V2?idretailer=RT0000026807&amp;year=2026&amp;month=8&amp;hashednota=a9eefe8b5120ec7d19c44fc2ae62c856</t>
  </si>
  <si>
    <t>S09OC1\0007W9</t>
  </si>
  <si>
    <t>https://ipubers.pupuk-indonesia.com/public/download/bukti-transaksi/V2?idretailer=RT0000026807&amp;year=2026&amp;month=8&amp;hashednota=327eb2ed3604659e2ba3ae3bf0090d09</t>
  </si>
  <si>
    <t>S09OC1\0007WA</t>
  </si>
  <si>
    <t>https://ipubers.pupuk-indonesia.com/public/download/bukti-transaksi/V2?idretailer=RT0000026807&amp;year=2026&amp;month=8&amp;hashednota=a9cff1ca1399c0a0eed2d1e01f0c89e9</t>
  </si>
  <si>
    <t>S09OC1\0007W4</t>
  </si>
  <si>
    <t>3323126608900003</t>
  </si>
  <si>
    <t>NUR CHAYATI</t>
  </si>
  <si>
    <t>https://ipubers.pupuk-indonesia.com/public/download/bukti-transaksi/V2?idretailer=RT0000026807&amp;year=2026&amp;month=8&amp;hashednota=b662a819fd598a2b909b46ff1be98b6f</t>
  </si>
  <si>
    <t>S09OC1\0007W5</t>
  </si>
  <si>
    <t>https://ipubers.pupuk-indonesia.com/public/download/bukti-transaksi/V2?idretailer=RT0000026807&amp;year=2026&amp;month=8&amp;hashednota=15ffd67ff39cb42439f2f96d529604a6</t>
  </si>
  <si>
    <t>S09OC1\0007W6</t>
  </si>
  <si>
    <t>3323122110840002</t>
  </si>
  <si>
    <t>https://ipubers.pupuk-indonesia.com/public/download/bukti-transaksi/V2?idretailer=RT0000026807&amp;year=2026&amp;month=8&amp;hashednota=b301ffafaea790ce4b5848de15d39e7c</t>
  </si>
  <si>
    <t>S09OC1\0007W7</t>
  </si>
  <si>
    <t>https://ipubers.pupuk-indonesia.com/public/download/bukti-transaksi/V2?idretailer=RT0000026807&amp;year=2026&amp;month=8&amp;hashednota=5151b61f059fbd79d9b8f9ddba401755</t>
  </si>
  <si>
    <t>S09OC1\0007WZ</t>
  </si>
  <si>
    <t>3323122111750002</t>
  </si>
  <si>
    <t>SARDAH</t>
  </si>
  <si>
    <t>https://ipubers.pupuk-indonesia.com/public/download/bukti-transaksi/V2?idretailer=RT0000026807&amp;year=2026&amp;month=8&amp;hashednota=453711b4aeb69cbb8ff568eb94a3ebe3</t>
  </si>
  <si>
    <t>S09OC1\0007WC</t>
  </si>
  <si>
    <t>3323120309730001</t>
  </si>
  <si>
    <t>https://ipubers.pupuk-indonesia.com/public/download/bukti-transaksi/V2?idretailer=RT0000026807&amp;year=2026&amp;month=8&amp;hashednota=e9b950cb9edce709cf1ca075f32340f5</t>
  </si>
  <si>
    <t>S09OC1\0007WD</t>
  </si>
  <si>
    <t>https://ipubers.pupuk-indonesia.com/public/download/bukti-transaksi/V2?idretailer=RT0000026807&amp;year=2026&amp;month=8&amp;hashednota=fe41c9ee1db5c2b23a84a2d2dd00c5e7</t>
  </si>
  <si>
    <t>S09OC1\0007XY</t>
  </si>
  <si>
    <t>3323121704710001</t>
  </si>
  <si>
    <t>SUMARMIN</t>
  </si>
  <si>
    <t>https://ipubers.pupuk-indonesia.com/public/download/bukti-transaksi/V2?idretailer=RT0000026807&amp;year=2026&amp;month=8&amp;hashednota=85c3faa3e1e4dd1cc89404e30441b986</t>
  </si>
  <si>
    <t>S09OC1\0007X6</t>
  </si>
  <si>
    <t>3323121308580001</t>
  </si>
  <si>
    <t>TEGUH SUCIPTO</t>
  </si>
  <si>
    <t>https://ipubers.pupuk-indonesia.com/public/download/bukti-transaksi/V2?idretailer=RT0000026807&amp;year=2026&amp;month=8&amp;hashednota=d074ea4147f51c2f398103a1a09fa058</t>
  </si>
  <si>
    <t>S09OC1\0007X7</t>
  </si>
  <si>
    <t>https://ipubers.pupuk-indonesia.com/public/download/bukti-transaksi/V2?idretailer=RT0000026807&amp;year=2026&amp;month=8&amp;hashednota=835a9d6f0f1ea6414bbe71c6b80f1466</t>
  </si>
  <si>
    <t>S09OC1\0007WE</t>
  </si>
  <si>
    <t>3323120309860002</t>
  </si>
  <si>
    <t>TRIYATNO</t>
  </si>
  <si>
    <t>https://ipubers.pupuk-indonesia.com/public/download/bukti-transaksi/V2?idretailer=RT0000026807&amp;year=2026&amp;month=8&amp;hashednota=93a78d99ec819728e74cc63b3cc39243</t>
  </si>
  <si>
    <t>S09OC1\0007WF</t>
  </si>
  <si>
    <t>https://ipubers.pupuk-indonesia.com/public/download/bukti-transaksi/V2?idretailer=RT0000026807&amp;year=2026&amp;month=8&amp;hashednota=a1a430411ea7b4343b2cbe9f67106c6a</t>
  </si>
  <si>
    <t>S09OC1\0007WG</t>
  </si>
  <si>
    <t>https://ipubers.pupuk-indonesia.com/public/download/bukti-transaksi/V2?idretailer=RT0000026807&amp;year=2026&amp;month=8&amp;hashednota=90dda8c79b73e6acb0ecd9039b475b83</t>
  </si>
  <si>
    <t>S09OC1\0007VV</t>
  </si>
  <si>
    <t>3323123112560003</t>
  </si>
  <si>
    <t>WINTARTO</t>
  </si>
  <si>
    <t>https://ipubers.pupuk-indonesia.com/public/download/bukti-transaksi/V2?idretailer=RT0000026807&amp;year=2026&amp;month=8&amp;hashednota=b96ed7fde8260403dc9ada05cedd45a3</t>
  </si>
  <si>
    <t>S09OC1\0007VW</t>
  </si>
  <si>
    <t>https://ipubers.pupuk-indonesia.com/public/download/bukti-transaksi/V2?idretailer=RT0000026807&amp;year=2026&amp;month=8&amp;hashednota=266391a63594db66dd64a7e70c8ad134</t>
  </si>
  <si>
    <t>S07G21\4003R9</t>
  </si>
  <si>
    <t>3323122112790003</t>
  </si>
  <si>
    <t>ISTANTO</t>
  </si>
  <si>
    <t>KARYA UTAMA</t>
  </si>
  <si>
    <t>https://ipubers.pupuk-indonesia.com/public/download/bukti-transaksi/V2?idretailer=RT0000021159&amp;year=2026&amp;month=8&amp;hashednota=4f41c938a1c04a995b1a732a044eb88b</t>
  </si>
  <si>
    <t>S09NS1\I003J3</t>
  </si>
  <si>
    <t>3323132905000006</t>
  </si>
  <si>
    <t>AHMAD NUR MASRURI</t>
  </si>
  <si>
    <t>https://ipubers.pupuk-indonesia.com/public/download/bukti-transaksi/V2?idretailer=RT0000026758&amp;year=2026&amp;month=8&amp;hashednota=bd1a6a4022de07fd2c01b27b5a6361df</t>
  </si>
  <si>
    <t>S09NS1\I003J4</t>
  </si>
  <si>
    <t>https://ipubers.pupuk-indonesia.com/public/download/bukti-transaksi/V2?idretailer=RT0000026758&amp;year=2026&amp;month=8&amp;hashednota=b1a8dbd9cb32fdbbf52e353a58d727fe</t>
  </si>
  <si>
    <t>S09NS1\I003IX</t>
  </si>
  <si>
    <t>3323132612630001</t>
  </si>
  <si>
    <t>KIRNO</t>
  </si>
  <si>
    <t>https://ipubers.pupuk-indonesia.com/public/download/bukti-transaksi/V2?idretailer=RT0000026758&amp;year=2026&amp;month=8&amp;hashednota=3b49fe84a8c5afc7fc9d8da5c9fb8630</t>
  </si>
  <si>
    <t>SU2ZV1\2000JU</t>
  </si>
  <si>
    <t>3323131402750005</t>
  </si>
  <si>
    <t>ACHMAD JUMALI</t>
  </si>
  <si>
    <t>https://ipubers.pupuk-indonesia.com/public/download/bukti-transaksi/V2?idretailer=RT0000093692&amp;year=2026&amp;month=8&amp;hashednota=c6f52e31ea96cc1662df24321e32cbb1</t>
  </si>
  <si>
    <t>SU2ZV1\F000K4</t>
  </si>
  <si>
    <t>3323132209790001</t>
  </si>
  <si>
    <t>ARIF HIDAYAT</t>
  </si>
  <si>
    <t>https://ipubers.pupuk-indonesia.com/public/download/bukti-transaksi/V2?idretailer=RT0000093692&amp;year=2026&amp;month=8&amp;hashednota=a916a3ccb2b61298c3bf0920b2652196</t>
  </si>
  <si>
    <t>SU2ZV1\5000JX</t>
  </si>
  <si>
    <t>3323132111700002</t>
  </si>
  <si>
    <t>ASHURI</t>
  </si>
  <si>
    <t>https://ipubers.pupuk-indonesia.com/public/download/bukti-transaksi/V2?idretailer=RT0000093692&amp;year=2026&amp;month=8&amp;hashednota=1b53c4e4ef17dfa7e1ca549aac720251</t>
  </si>
  <si>
    <t>SU2ZV1\D000K2</t>
  </si>
  <si>
    <t>https://ipubers.pupuk-indonesia.com/public/download/bukti-transaksi/V2?idretailer=RT0000093692&amp;year=2026&amp;month=8&amp;hashednota=1b842c8ca707d8371ef5d0e81e867400</t>
  </si>
  <si>
    <t>SU2ZV1\F000K5</t>
  </si>
  <si>
    <t>3323130911560001</t>
  </si>
  <si>
    <t>https://ipubers.pupuk-indonesia.com/public/download/bukti-transaksi/V2?idretailer=RT0000093692&amp;year=2026&amp;month=8&amp;hashednota=675ba74a43449d9b89e74ec15756f1e4</t>
  </si>
  <si>
    <t>SU2ZV1\C000K1</t>
  </si>
  <si>
    <t>3323132006710001</t>
  </si>
  <si>
    <t>https://ipubers.pupuk-indonesia.com/public/download/bukti-transaksi/V2?idretailer=RT0000093692&amp;year=2026&amp;month=8&amp;hashednota=f7bbfe2dad061426acb8d88e7f8e02b5</t>
  </si>
  <si>
    <t>SU2ZV1\B000K0</t>
  </si>
  <si>
    <t>3323132511750001</t>
  </si>
  <si>
    <t>HADI ISTANTO</t>
  </si>
  <si>
    <t>https://ipubers.pupuk-indonesia.com/public/download/bukti-transaksi/V2?idretailer=RT0000093692&amp;year=2026&amp;month=8&amp;hashednota=7aeb46a4e42e7592b4fd76c4e3b70e9b</t>
  </si>
  <si>
    <t>SU2ZV1\6000JY</t>
  </si>
  <si>
    <t>3323133107730001</t>
  </si>
  <si>
    <t>MUH ISROFI</t>
  </si>
  <si>
    <t>https://ipubers.pupuk-indonesia.com/public/download/bukti-transaksi/V2?idretailer=RT0000093692&amp;year=2026&amp;month=8&amp;hashednota=75166ad43c0cecd4f2b4083f53c920fb</t>
  </si>
  <si>
    <t>SU2ZV1\4000JW</t>
  </si>
  <si>
    <t>3323130710590001</t>
  </si>
  <si>
    <t>https://ipubers.pupuk-indonesia.com/public/download/bukti-transaksi/V2?idretailer=RT0000093692&amp;year=2026&amp;month=8&amp;hashednota=1d05f04d079d5a486298ccf49f33ab3f</t>
  </si>
  <si>
    <t>SU2ZV1\B000JZ</t>
  </si>
  <si>
    <t>3323134903990001</t>
  </si>
  <si>
    <t>NURUL FAIZAH</t>
  </si>
  <si>
    <t>https://ipubers.pupuk-indonesia.com/public/download/bukti-transaksi/V2?idretailer=RT0000093692&amp;year=2026&amp;month=8&amp;hashednota=b397b787c92407f21fd672c0b720aaf4</t>
  </si>
  <si>
    <t>SU2ZV1\3000JV</t>
  </si>
  <si>
    <t>3323130111650002</t>
  </si>
  <si>
    <t>PUAMAR</t>
  </si>
  <si>
    <t>https://ipubers.pupuk-indonesia.com/public/download/bukti-transaksi/V2?idretailer=RT0000093692&amp;year=2026&amp;month=8&amp;hashednota=84e3aec2be4a14b75899b5b80b081f3d</t>
  </si>
  <si>
    <t>SU2ZV1\E000K3</t>
  </si>
  <si>
    <t>3323131502620001</t>
  </si>
  <si>
    <t>https://ipubers.pupuk-indonesia.com/public/download/bukti-transaksi/V2?idretailer=RT0000093692&amp;year=2026&amp;month=8&amp;hashednota=7e028f4f620c277c4f93ac4d9c79a5e9</t>
  </si>
  <si>
    <t>S09NP1\W0038T</t>
  </si>
  <si>
    <t>3323131210580002</t>
  </si>
  <si>
    <t>MUH ASROFI</t>
  </si>
  <si>
    <t>KARYA MAKMUR</t>
  </si>
  <si>
    <t>https://ipubers.pupuk-indonesia.com/public/download/bukti-transaksi/V2?idretailer=RT0000026755&amp;year=2026&amp;month=8&amp;hashednota=31d0f0c1c2f05647bfc50cad63be2ef6</t>
  </si>
  <si>
    <t>S09NS1\I003J5</t>
  </si>
  <si>
    <t>3323131008690004</t>
  </si>
  <si>
    <t>MUH KHOIRI</t>
  </si>
  <si>
    <t>https://ipubers.pupuk-indonesia.com/public/download/bukti-transaksi/V2?idretailer=RT0000026758&amp;year=2026&amp;month=8&amp;hashednota=1b80b1ff0d5e66307d6ecba7ec663db8</t>
  </si>
  <si>
    <t>S09NS1\I003JA</t>
  </si>
  <si>
    <t>3323134901820002</t>
  </si>
  <si>
    <t>https://ipubers.pupuk-indonesia.com/public/download/bukti-transaksi/V2?idretailer=RT0000026758&amp;year=2026&amp;month=8&amp;hashednota=e82d007b603a33349ba5fc0503aff33e</t>
  </si>
  <si>
    <t>S09NS1\I003IR</t>
  </si>
  <si>
    <t>3323131109690001</t>
  </si>
  <si>
    <t>https://ipubers.pupuk-indonesia.com/public/download/bukti-transaksi/V2?idretailer=RT0000026758&amp;year=2026&amp;month=8&amp;hashednota=69fcc16ba4ca96cb02c546e05139bebb</t>
  </si>
  <si>
    <t>S09NS1\I003II</t>
  </si>
  <si>
    <t>3323132707730001</t>
  </si>
  <si>
    <t>NASIRODIN</t>
  </si>
  <si>
    <t>https://ipubers.pupuk-indonesia.com/public/download/bukti-transaksi/V2?idretailer=RT0000026758&amp;year=2026&amp;month=8&amp;hashednota=24a7edc742e1f5af952a6fea85cb9ace</t>
  </si>
  <si>
    <t>S09NS1\I003IJ</t>
  </si>
  <si>
    <t>https://ipubers.pupuk-indonesia.com/public/download/bukti-transaksi/V2?idretailer=RT0000026758&amp;year=2026&amp;month=8&amp;hashednota=842d6387d7cda0537ffc97b7cbef42a0</t>
  </si>
  <si>
    <t>S09NS1\I003IT</t>
  </si>
  <si>
    <t>3323132101680001</t>
  </si>
  <si>
    <t>https://ipubers.pupuk-indonesia.com/public/download/bukti-transaksi/V2?idretailer=RT0000026758&amp;year=2026&amp;month=8&amp;hashednota=e0fd95945ad1180cf537adc26d11d6d6</t>
  </si>
  <si>
    <t>S09NS1\I003J1</t>
  </si>
  <si>
    <t>3323130210690003</t>
  </si>
  <si>
    <t>SLAMET YAMENO</t>
  </si>
  <si>
    <t>BISO MUKTI</t>
  </si>
  <si>
    <t>https://ipubers.pupuk-indonesia.com/public/download/bukti-transaksi/V2?idretailer=RT0000026758&amp;year=2026&amp;month=8&amp;hashednota=4934661819211fdb842bef39ce4548c0</t>
  </si>
  <si>
    <t>S09NS1\I003IM</t>
  </si>
  <si>
    <t>3323130203750002</t>
  </si>
  <si>
    <t>SUYATNO</t>
  </si>
  <si>
    <t>https://ipubers.pupuk-indonesia.com/public/download/bukti-transaksi/V2?idretailer=RT0000026758&amp;year=2026&amp;month=8&amp;hashednota=986d1bbf5a449cc7cc5f1e7cbdaab7a3</t>
  </si>
  <si>
    <t>S09NS1\I003IS</t>
  </si>
  <si>
    <t>https://ipubers.pupuk-indonesia.com/public/download/bukti-transaksi/V2?idretailer=RT0000026758&amp;year=2026&amp;month=8&amp;hashednota=3ef11e26af9369d4d7e02fed89b60b19</t>
  </si>
  <si>
    <t>S09NS1\I003JD</t>
  </si>
  <si>
    <t>3323042108650001</t>
  </si>
  <si>
    <t>https://ipubers.pupuk-indonesia.com/public/download/bukti-transaksi/V2?idretailer=RT0000026758&amp;year=2026&amp;month=8&amp;hashednota=369f0e7a722ddbc5f784250790ac4dea</t>
  </si>
  <si>
    <t>S09NS1\I003JE</t>
  </si>
  <si>
    <t>https://ipubers.pupuk-indonesia.com/public/download/bukti-transaksi/V2?idretailer=RT0000026758&amp;year=2026&amp;month=8&amp;hashednota=3a5298cb4375797866ae3f2877c318b1</t>
  </si>
  <si>
    <t>S09NS1\I003IY</t>
  </si>
  <si>
    <t>3323132007630001</t>
  </si>
  <si>
    <t>ISTAKHORI</t>
  </si>
  <si>
    <t>https://ipubers.pupuk-indonesia.com/public/download/bukti-transaksi/V2?idretailer=RT0000026758&amp;year=2026&amp;month=8&amp;hashednota=68fa841e9488f937f5f6203fd3be9d9a</t>
  </si>
  <si>
    <t>S09NS1\I003J2</t>
  </si>
  <si>
    <t>3323130603690001</t>
  </si>
  <si>
    <t>MARWAH</t>
  </si>
  <si>
    <t>SETYO KARYO</t>
  </si>
  <si>
    <t>https://ipubers.pupuk-indonesia.com/public/download/bukti-transaksi/V2?idretailer=RT0000026758&amp;year=2026&amp;month=8&amp;hashednota=5e3a28a7a06c59e2ede345c77ee2ae02</t>
  </si>
  <si>
    <t>S09NS1\I003J6</t>
  </si>
  <si>
    <t>3323172802770001</t>
  </si>
  <si>
    <t>NASRUL</t>
  </si>
  <si>
    <t>https://ipubers.pupuk-indonesia.com/public/download/bukti-transaksi/V2?idretailer=RT0000026758&amp;year=2026&amp;month=8&amp;hashednota=27c1c712beb5a3fd787fb36841d3d568</t>
  </si>
  <si>
    <t>S09NP1\W0038O</t>
  </si>
  <si>
    <t>3323136912800003</t>
  </si>
  <si>
    <t>SUPRAPTININGSIH</t>
  </si>
  <si>
    <t>SEDYO MULYO</t>
  </si>
  <si>
    <t>https://ipubers.pupuk-indonesia.com/public/download/bukti-transaksi/V2?idretailer=RT0000026755&amp;year=2026&amp;month=8&amp;hashednota=39f66edd718447215f1f230780f09c2b</t>
  </si>
  <si>
    <t>S09NP1\X0038Z</t>
  </si>
  <si>
    <t>3323134505630001</t>
  </si>
  <si>
    <t>TRI HARUNTI</t>
  </si>
  <si>
    <t>https://ipubers.pupuk-indonesia.com/public/download/bukti-transaksi/V2?idretailer=RT0000026755&amp;year=2026&amp;month=8&amp;hashednota=b130da8ef903ba7009d0e44ce6627847</t>
  </si>
  <si>
    <t>S09NP1\X00390</t>
  </si>
  <si>
    <t>https://ipubers.pupuk-indonesia.com/public/download/bukti-transaksi/V2?idretailer=RT0000026755&amp;year=2026&amp;month=8&amp;hashednota=f0f4bc8a9af26e09834a747aceb9501a</t>
  </si>
  <si>
    <t>S09NP1\X0039R</t>
  </si>
  <si>
    <t>3323130204710002</t>
  </si>
  <si>
    <t>ADAM GUNADI</t>
  </si>
  <si>
    <t>https://ipubers.pupuk-indonesia.com/public/download/bukti-transaksi/V2?idretailer=RT0000026755&amp;year=2026&amp;month=8&amp;hashednota=e7e2bbb1a47f69f6ca362f38a046d75d</t>
  </si>
  <si>
    <t>S09NP1\Y003A1</t>
  </si>
  <si>
    <t>3323061803900002</t>
  </si>
  <si>
    <t>https://ipubers.pupuk-indonesia.com/public/download/bukti-transaksi/V2?idretailer=RT0000026755&amp;year=2026&amp;month=8&amp;hashednota=84c6aca37afeb5ca6fd5f757e2c45c6f</t>
  </si>
  <si>
    <t>S09NP1\X0038V</t>
  </si>
  <si>
    <t>3323130407830002</t>
  </si>
  <si>
    <t>ISFATONI</t>
  </si>
  <si>
    <t>TANI MULYO II</t>
  </si>
  <si>
    <t>https://ipubers.pupuk-indonesia.com/public/download/bukti-transaksi/V2?idretailer=RT0000026755&amp;year=2026&amp;month=8&amp;hashednota=4abc853975b0ae8ab3d02357113655f2</t>
  </si>
  <si>
    <t>S09NP1\W0038U</t>
  </si>
  <si>
    <t>3323131501650003</t>
  </si>
  <si>
    <t>MUHTOFA</t>
  </si>
  <si>
    <t>https://ipubers.pupuk-indonesia.com/public/download/bukti-transaksi/V2?idretailer=RT0000026755&amp;year=2026&amp;month=8&amp;hashednota=5cd2a3c12ee01d7f807791dc1ed9a5a6</t>
  </si>
  <si>
    <t>S09NP1\X0038X</t>
  </si>
  <si>
    <t>https://ipubers.pupuk-indonesia.com/public/download/bukti-transaksi/V2?idretailer=RT0000026755&amp;year=2026&amp;month=8&amp;hashednota=20028d52a5f4aa7e0d01cfae3ac6df12</t>
  </si>
  <si>
    <t>S09NP1\X0038Y</t>
  </si>
  <si>
    <t>https://ipubers.pupuk-indonesia.com/public/download/bukti-transaksi/V2?idretailer=RT0000026755&amp;year=2026&amp;month=8&amp;hashednota=97160b9cec59c76cf9e5e90e350efa59</t>
  </si>
  <si>
    <t>S09NP1\X0039A</t>
  </si>
  <si>
    <t>https://ipubers.pupuk-indonesia.com/public/download/bukti-transaksi/V2?idretailer=RT0000026755&amp;year=2026&amp;month=8&amp;hashednota=15f8cd7a35caaaf7fd1bc46980b6edd9</t>
  </si>
  <si>
    <t>S09NP1\X0039B</t>
  </si>
  <si>
    <t>https://ipubers.pupuk-indonesia.com/public/download/bukti-transaksi/V2?idretailer=RT0000026755&amp;year=2026&amp;month=8&amp;hashednota=508ce592c62d291df8ba423ef02c47a8</t>
  </si>
  <si>
    <t>S09NP1\X00397</t>
  </si>
  <si>
    <t>3323062607860001</t>
  </si>
  <si>
    <t>YAMIDI</t>
  </si>
  <si>
    <t>https://ipubers.pupuk-indonesia.com/public/download/bukti-transaksi/V2?idretailer=RT0000026755&amp;year=2026&amp;month=8&amp;hashednota=93439866e74a07adad012a2dc056028d</t>
  </si>
  <si>
    <t>S09NP1\X00398</t>
  </si>
  <si>
    <t>https://ipubers.pupuk-indonesia.com/public/download/bukti-transaksi/V2?idretailer=RT0000026755&amp;year=2026&amp;month=8&amp;hashednota=fdb3728d0ea6e66da2433ad0525f773a</t>
  </si>
  <si>
    <t>S09NP1\X00399</t>
  </si>
  <si>
    <t>https://ipubers.pupuk-indonesia.com/public/download/bukti-transaksi/V2?idretailer=RT0000026755&amp;year=2026&amp;month=8&amp;hashednota=4f17dff97276a95ec9f0ff3b5fa52cd2</t>
  </si>
  <si>
    <t>SU1EU2\V004K0</t>
  </si>
  <si>
    <t>3323130102730002</t>
  </si>
  <si>
    <t>GINO</t>
  </si>
  <si>
    <t>https://ipubers.pupuk-indonesia.com/public/download/bukti-transaksi/V2?idretailer=RT0000091480&amp;year=2026&amp;month=8&amp;hashednota=a761ccdcd955aca151199428a7d22410</t>
  </si>
  <si>
    <t>SU1EU2\V004J0</t>
  </si>
  <si>
    <t>3323132005630002</t>
  </si>
  <si>
    <t>SEDYO MAKMUR</t>
  </si>
  <si>
    <t>https://ipubers.pupuk-indonesia.com/public/download/bukti-transaksi/V2?idretailer=RT0000091480&amp;year=2026&amp;month=8&amp;hashednota=8e0ec1a509fc599449a8f7738ab7f1c0</t>
  </si>
  <si>
    <t>SU1EU2\V004J1</t>
  </si>
  <si>
    <t>https://ipubers.pupuk-indonesia.com/public/download/bukti-transaksi/V2?idretailer=RT0000091480&amp;year=2026&amp;month=8&amp;hashednota=40afc547a51b481dda9de81778c352f7</t>
  </si>
  <si>
    <t>SU1EU2\V004J2</t>
  </si>
  <si>
    <t>https://ipubers.pupuk-indonesia.com/public/download/bukti-transaksi/V2?idretailer=RT0000091480&amp;year=2026&amp;month=8&amp;hashednota=f6e3a35a2b13bf2506f4d9dead1ebc5b</t>
  </si>
  <si>
    <t>SU1EU2\V004K1</t>
  </si>
  <si>
    <t>3323130705620001</t>
  </si>
  <si>
    <t>https://ipubers.pupuk-indonesia.com/public/download/bukti-transaksi/V2?idretailer=RT0000091480&amp;year=2026&amp;month=8&amp;hashednota=d3884e1e7643d166bb2294a644077ab8</t>
  </si>
  <si>
    <t>SU1EU2\V004K2</t>
  </si>
  <si>
    <t>https://ipubers.pupuk-indonesia.com/public/download/bukti-transaksi/V2?idretailer=RT0000091480&amp;year=2026&amp;month=8&amp;hashednota=92d0a962d943bb918ed33679958c1a1e</t>
  </si>
  <si>
    <t>SU1EU2\V004K3</t>
  </si>
  <si>
    <t>https://ipubers.pupuk-indonesia.com/public/download/bukti-transaksi/V2?idretailer=RT0000091480&amp;year=2026&amp;month=8&amp;hashednota=077d71f6f0f81c6cb11d31bf02127395</t>
  </si>
  <si>
    <t>SU1EU2\W004KA</t>
  </si>
  <si>
    <t>3323133112660026</t>
  </si>
  <si>
    <t>KLIMIN</t>
  </si>
  <si>
    <t>MAJU UTOMO</t>
  </si>
  <si>
    <t>https://ipubers.pupuk-indonesia.com/public/download/bukti-transaksi/V2?idretailer=RT0000091480&amp;year=2026&amp;month=8&amp;hashednota=7d7324acd9187657c8df114b546359a4</t>
  </si>
  <si>
    <t>SU1EU2\V004JY</t>
  </si>
  <si>
    <t>3323132004850001</t>
  </si>
  <si>
    <t>https://ipubers.pupuk-indonesia.com/public/download/bukti-transaksi/V2?idretailer=RT0000091480&amp;year=2026&amp;month=8&amp;hashednota=a70486dbb9511be041a5fad5b2972fcf</t>
  </si>
  <si>
    <t>SU1EU2\V004JZ</t>
  </si>
  <si>
    <t>https://ipubers.pupuk-indonesia.com/public/download/bukti-transaksi/V2?idretailer=RT0000091480&amp;year=2026&amp;month=8&amp;hashednota=12d3bc0be2c0fd8bc35d78b51509f7aa</t>
  </si>
  <si>
    <t>SU1EU2\W004K9</t>
  </si>
  <si>
    <t>3323131003670004</t>
  </si>
  <si>
    <t>https://ipubers.pupuk-indonesia.com/public/download/bukti-transaksi/V2?idretailer=RT0000091480&amp;year=2026&amp;month=8&amp;hashednota=bf32514b21dec453f7c522daf9eb0286</t>
  </si>
  <si>
    <t>SU1EU2\V004JJ</t>
  </si>
  <si>
    <t>3323131111680003</t>
  </si>
  <si>
    <t>SLAMET SAENO</t>
  </si>
  <si>
    <t>https://ipubers.pupuk-indonesia.com/public/download/bukti-transaksi/V2?idretailer=RT0000091480&amp;year=2026&amp;month=8&amp;hashednota=02519434f05fd2892b7d7526de44a79e</t>
  </si>
  <si>
    <t>SU1EU2\V004JB</t>
  </si>
  <si>
    <t>3323131104720004</t>
  </si>
  <si>
    <t>SUGATI</t>
  </si>
  <si>
    <t>https://ipubers.pupuk-indonesia.com/public/download/bukti-transaksi/V2?idretailer=RT0000091480&amp;year=2026&amp;month=8&amp;hashednota=461238520cce3212fd63c08a903212c0</t>
  </si>
  <si>
    <t>SU1EU2\V004JC</t>
  </si>
  <si>
    <t>https://ipubers.pupuk-indonesia.com/public/download/bukti-transaksi/V2?idretailer=RT0000091480&amp;year=2026&amp;month=8&amp;hashednota=dcf25fd44060451039c0ebd039fc08da</t>
  </si>
  <si>
    <t>SU1EU2\V004JD</t>
  </si>
  <si>
    <t>https://ipubers.pupuk-indonesia.com/public/download/bukti-transaksi/V2?idretailer=RT0000091480&amp;year=2026&amp;month=8&amp;hashednota=7edcfe8bcddfcd0990b4243738db8fc7</t>
  </si>
  <si>
    <t>SU1EU2\V004K4</t>
  </si>
  <si>
    <t>3323132304730002</t>
  </si>
  <si>
    <t>SUJIYONO</t>
  </si>
  <si>
    <t>https://ipubers.pupuk-indonesia.com/public/download/bukti-transaksi/V2?idretailer=RT0000091480&amp;year=2026&amp;month=8&amp;hashednota=3ee191d50798d6f0ce4822260e2e53e3</t>
  </si>
  <si>
    <t>SU1EU2\V004JX</t>
  </si>
  <si>
    <t>3323131605670002</t>
  </si>
  <si>
    <t>https://ipubers.pupuk-indonesia.com/public/download/bukti-transaksi/V2?idretailer=RT0000091480&amp;year=2026&amp;month=8&amp;hashednota=8f593ae5398e3641efcdcb080355e51d</t>
  </si>
  <si>
    <t>SU1EU2\V004JR</t>
  </si>
  <si>
    <t>3323132504700002</t>
  </si>
  <si>
    <t>TITUS SUGIYANTO</t>
  </si>
  <si>
    <t>https://ipubers.pupuk-indonesia.com/public/download/bukti-transaksi/V2?idretailer=RT0000091480&amp;year=2026&amp;month=8&amp;hashednota=bec4f4e9f90d9f18b23e808f771cf691</t>
  </si>
  <si>
    <t>SU1EU2\V004JS</t>
  </si>
  <si>
    <t>https://ipubers.pupuk-indonesia.com/public/download/bukti-transaksi/V2?idretailer=RT0000091480&amp;year=2026&amp;month=8&amp;hashednota=0079425c6ab0a162253b47ba5b20ad69</t>
  </si>
  <si>
    <t>SU1EU2\V004JT</t>
  </si>
  <si>
    <t>https://ipubers.pupuk-indonesia.com/public/download/bukti-transaksi/V2?idretailer=RT0000091480&amp;year=2026&amp;month=8&amp;hashednota=876388f7af985eaae9d4cfa48383397f</t>
  </si>
  <si>
    <t>SU1EU2\V004IW</t>
  </si>
  <si>
    <t>3323132303580002</t>
  </si>
  <si>
    <t>https://ipubers.pupuk-indonesia.com/public/download/bukti-transaksi/V2?idretailer=RT0000091480&amp;year=2026&amp;month=8&amp;hashednota=b868882a22aa70f19ad51a77b824f3eb</t>
  </si>
  <si>
    <t>SU1EU2\V004JQ</t>
  </si>
  <si>
    <t>3323131812800001</t>
  </si>
  <si>
    <t>KUSWORO</t>
  </si>
  <si>
    <t>https://ipubers.pupuk-indonesia.com/public/download/bukti-transaksi/V2?idretailer=RT0000091480&amp;year=2026&amp;month=8&amp;hashednota=e1c19af566d0f74802f117d19d2d5f41</t>
  </si>
  <si>
    <t>SU1EU2\V004JU</t>
  </si>
  <si>
    <t>3323130408600003</t>
  </si>
  <si>
    <t>MUGIYANTO MUKIDI</t>
  </si>
  <si>
    <t>https://ipubers.pupuk-indonesia.com/public/download/bukti-transaksi/V2?idretailer=RT0000091480&amp;year=2026&amp;month=8&amp;hashednota=63879ed4fd228346657b0ee50315b85f</t>
  </si>
  <si>
    <t>SU1EU2\V004IU</t>
  </si>
  <si>
    <t>3323132003760001</t>
  </si>
  <si>
    <t>https://ipubers.pupuk-indonesia.com/public/download/bukti-transaksi/V2?idretailer=RT0000091480&amp;year=2026&amp;month=8&amp;hashednota=0ec8d661d988a08aa41cb28d0c1c1ec1</t>
  </si>
  <si>
    <t>SU1EU2\V004IV</t>
  </si>
  <si>
    <t>https://ipubers.pupuk-indonesia.com/public/download/bukti-transaksi/V2?idretailer=RT0000091480&amp;year=2026&amp;month=8&amp;hashednota=cdd5ce388bf564489498dad6e0a95739</t>
  </si>
  <si>
    <t>SU1EU2\V004JG</t>
  </si>
  <si>
    <t>3323132403910001</t>
  </si>
  <si>
    <t>https://ipubers.pupuk-indonesia.com/public/download/bukti-transaksi/V2?idretailer=RT0000091480&amp;year=2026&amp;month=8&amp;hashednota=e282dacc39aff2bd60697470de8dfb8f</t>
  </si>
  <si>
    <t>SU1EU2\V004JM</t>
  </si>
  <si>
    <t>3323132502740002</t>
  </si>
  <si>
    <t>PARJUNI</t>
  </si>
  <si>
    <t>https://ipubers.pupuk-indonesia.com/public/download/bukti-transaksi/V2?idretailer=RT0000091480&amp;year=2026&amp;month=8&amp;hashednota=7f37fe822aa3926467e559e5152a141f</t>
  </si>
  <si>
    <t>SU1EU2\V004J6</t>
  </si>
  <si>
    <t>3323131212700006</t>
  </si>
  <si>
    <t>https://ipubers.pupuk-indonesia.com/public/download/bukti-transaksi/V2?idretailer=RT0000091480&amp;year=2026&amp;month=8&amp;hashednota=2af0582801e4e2ec146dfddb56a0693b</t>
  </si>
  <si>
    <t>SU1EU2\V004J7</t>
  </si>
  <si>
    <t>https://ipubers.pupuk-indonesia.com/public/download/bukti-transaksi/V2?idretailer=RT0000091480&amp;year=2026&amp;month=8&amp;hashednota=103a68a6b4caa94cd8ec7f697c2f0df6</t>
  </si>
  <si>
    <t>SU1EU2\V004JN</t>
  </si>
  <si>
    <t>3323132412830001</t>
  </si>
  <si>
    <t>SRIYONO</t>
  </si>
  <si>
    <t>https://ipubers.pupuk-indonesia.com/public/download/bukti-transaksi/V2?idretailer=RT0000091480&amp;year=2026&amp;month=8&amp;hashednota=99b7d73040b2b6e1cffcb30056c4b354</t>
  </si>
  <si>
    <t>SU1EU2\V004JO</t>
  </si>
  <si>
    <t>https://ipubers.pupuk-indonesia.com/public/download/bukti-transaksi/V2?idretailer=RT0000091480&amp;year=2026&amp;month=8&amp;hashednota=6cf5a0b139136b9ab1b3ede184e01a6f</t>
  </si>
  <si>
    <t>SU1EU2\V004JP</t>
  </si>
  <si>
    <t>https://ipubers.pupuk-indonesia.com/public/download/bukti-transaksi/V2?idretailer=RT0000091480&amp;year=2026&amp;month=8&amp;hashednota=5c4d011795721f14df8525874609b975</t>
  </si>
  <si>
    <t>SU1EU2\V004IX</t>
  </si>
  <si>
    <t>3323130911550001</t>
  </si>
  <si>
    <t>SUCIPTO</t>
  </si>
  <si>
    <t>https://ipubers.pupuk-indonesia.com/public/download/bukti-transaksi/V2?idretailer=RT0000091480&amp;year=2026&amp;month=8&amp;hashednota=43b111f1f342a69250e75fd682384985</t>
  </si>
  <si>
    <t>SU1EU2\V004IY</t>
  </si>
  <si>
    <t>https://ipubers.pupuk-indonesia.com/public/download/bukti-transaksi/V2?idretailer=RT0000091480&amp;year=2026&amp;month=8&amp;hashednota=2675485ff3cc13a9942bceb72c91b94f</t>
  </si>
  <si>
    <t>SU1EU2\V004IZ</t>
  </si>
  <si>
    <t>https://ipubers.pupuk-indonesia.com/public/download/bukti-transaksi/V2?idretailer=RT0000091480&amp;year=2026&amp;month=8&amp;hashednota=830fb0c32f0df63f131f3b87782ba2d0</t>
  </si>
  <si>
    <t>SU1EU2\V004JW</t>
  </si>
  <si>
    <t>3323131102740001</t>
  </si>
  <si>
    <t>SUDARDI</t>
  </si>
  <si>
    <t>https://ipubers.pupuk-indonesia.com/public/download/bukti-transaksi/V2?idretailer=RT0000091480&amp;year=2026&amp;month=8&amp;hashednota=4941e9fbc7725d4fe8e5ab679aba5538</t>
  </si>
  <si>
    <t>SU1EU2\V004J8</t>
  </si>
  <si>
    <t>3323131606840002</t>
  </si>
  <si>
    <t>SUMARLAN</t>
  </si>
  <si>
    <t>https://ipubers.pupuk-indonesia.com/public/download/bukti-transaksi/V2?idretailer=RT0000091480&amp;year=2026&amp;month=8&amp;hashednota=5838d86b553faa42dd646f10699ae13a</t>
  </si>
  <si>
    <t>SU1EU2\V004K6</t>
  </si>
  <si>
    <t>3323131604860004</t>
  </si>
  <si>
    <t>SURYATNO</t>
  </si>
  <si>
    <t>TANI GESIT</t>
  </si>
  <si>
    <t>https://ipubers.pupuk-indonesia.com/public/download/bukti-transaksi/V2?idretailer=RT0000091480&amp;year=2026&amp;month=8&amp;hashednota=70e9f2a2967c8a20f1f81a4e68f4dd58</t>
  </si>
  <si>
    <t>SU1EU2\V004K7</t>
  </si>
  <si>
    <t>3323131007830004</t>
  </si>
  <si>
    <t>SUYUDI</t>
  </si>
  <si>
    <t>https://ipubers.pupuk-indonesia.com/public/download/bukti-transaksi/V2?idretailer=RT0000091480&amp;year=2026&amp;month=8&amp;hashednota=37de035955d3d9505952a559d24aaf0a</t>
  </si>
  <si>
    <t>SU1EU2\V004K8</t>
  </si>
  <si>
    <t>https://ipubers.pupuk-indonesia.com/public/download/bukti-transaksi/V2?idretailer=RT0000091480&amp;year=2026&amp;month=8&amp;hashednota=3b50ca345cb991a26c70be7cbe86c359</t>
  </si>
  <si>
    <t>SU1EU2\V004J3</t>
  </si>
  <si>
    <t>3323133112590061</t>
  </si>
  <si>
    <t>TOYIT WINARNO</t>
  </si>
  <si>
    <t>https://ipubers.pupuk-indonesia.com/public/download/bukti-transaksi/V2?idretailer=RT0000091480&amp;year=2026&amp;month=8&amp;hashednota=2a19291bfbe1de855e065fff9c95ccc2</t>
  </si>
  <si>
    <t>SU1EU2\V004J4</t>
  </si>
  <si>
    <t>https://ipubers.pupuk-indonesia.com/public/download/bukti-transaksi/V2?idretailer=RT0000091480&amp;year=2026&amp;month=8&amp;hashednota=a4399b468fd3901f24684a0ceeecdb02</t>
  </si>
  <si>
    <t>SU1EU2\V004J5</t>
  </si>
  <si>
    <t>https://ipubers.pupuk-indonesia.com/public/download/bukti-transaksi/V2?idretailer=RT0000091480&amp;year=2026&amp;month=8&amp;hashednota=4ef6f9fc9b2645fc630860ef9979ac0e</t>
  </si>
  <si>
    <t>SU1EU2\V004JH</t>
  </si>
  <si>
    <t>WALIMAN</t>
  </si>
  <si>
    <t>https://ipubers.pupuk-indonesia.com/public/download/bukti-transaksi/V2?idretailer=RT0000091480&amp;year=2026&amp;month=8&amp;hashednota=08c5b54ef95cd6a00ebf0f601ef9a4ef</t>
  </si>
  <si>
    <t>SU1EU2\V004JI</t>
  </si>
  <si>
    <t>https://ipubers.pupuk-indonesia.com/public/download/bukti-transaksi/V2?idretailer=RT0000091480&amp;year=2026&amp;month=8&amp;hashednota=cd354b1b16617a5ce56b29a13c3fffa4</t>
  </si>
  <si>
    <t>SU1EU2\V004JV</t>
  </si>
  <si>
    <t>https://ipubers.pupuk-indonesia.com/public/download/bukti-transaksi/V2?idretailer=RT0000091480&amp;year=2026&amp;month=8&amp;hashednota=c9a1d9b8469bf8f825da04ac6737543c</t>
  </si>
  <si>
    <t>SU1EU2\V004JK</t>
  </si>
  <si>
    <t>3323135112570002</t>
  </si>
  <si>
    <t>RULIYEM</t>
  </si>
  <si>
    <t>https://ipubers.pupuk-indonesia.com/public/download/bukti-transaksi/V2?idretailer=RT0000091480&amp;year=2026&amp;month=8&amp;hashednota=67b766e5a88016d4fb3199f5ab9ffdd4</t>
  </si>
  <si>
    <t>SU1EU2\V004JE</t>
  </si>
  <si>
    <t>3323131311750002</t>
  </si>
  <si>
    <t>AKAR TANI MAKMUR</t>
  </si>
  <si>
    <t>https://ipubers.pupuk-indonesia.com/public/download/bukti-transaksi/V2?idretailer=RT0000091480&amp;year=2026&amp;month=8&amp;hashednota=b9202337dab56a742ab22ba7ccd0f585</t>
  </si>
  <si>
    <t>SU1EU2\V004JF</t>
  </si>
  <si>
    <t>https://ipubers.pupuk-indonesia.com/public/download/bukti-transaksi/V2?idretailer=RT0000091480&amp;year=2026&amp;month=8&amp;hashednota=35134d91052c65f8ae4924b10c05d881</t>
  </si>
  <si>
    <t>SU1EU2\V004K5</t>
  </si>
  <si>
    <t>3323130505770004</t>
  </si>
  <si>
    <t>SURONO</t>
  </si>
  <si>
    <t>https://ipubers.pupuk-indonesia.com/public/download/bukti-transaksi/V2?idretailer=RT0000091480&amp;year=2026&amp;month=8&amp;hashednota=4caf7862a79524246f29e59fe416ce1e</t>
  </si>
  <si>
    <t>SU1EU2\V004J9</t>
  </si>
  <si>
    <t>1401162011640001</t>
  </si>
  <si>
    <t>WALDI</t>
  </si>
  <si>
    <t>https://ipubers.pupuk-indonesia.com/public/download/bukti-transaksi/V2?idretailer=RT0000091480&amp;year=2026&amp;month=8&amp;hashednota=c3c1292917978fff36573c14fd5957d3</t>
  </si>
  <si>
    <t>SU1EU2\V004JA</t>
  </si>
  <si>
    <t>https://ipubers.pupuk-indonesia.com/public/download/bukti-transaksi/V2?idretailer=RT0000091480&amp;year=2026&amp;month=8&amp;hashednota=7074bfb66d28d21a41a99396b4c27dda</t>
  </si>
  <si>
    <t>SU1EU2\V004JL</t>
  </si>
  <si>
    <t>3323134203710001</t>
  </si>
  <si>
    <t>YAMINAH</t>
  </si>
  <si>
    <t>https://ipubers.pupuk-indonesia.com/public/download/bukti-transaksi/V2?idretailer=RT0000091480&amp;year=2026&amp;month=8&amp;hashednota=ff8b62bc9932e155e23d90591469065a</t>
  </si>
  <si>
    <t>S09NP1\X0039E</t>
  </si>
  <si>
    <t>3323131602950002</t>
  </si>
  <si>
    <t>MUHLISIN</t>
  </si>
  <si>
    <t>https://ipubers.pupuk-indonesia.com/public/download/bukti-transaksi/V2?idretailer=RT0000026755&amp;year=2026&amp;month=8&amp;hashednota=9859eee56079af5a7b8de9182cd18d21</t>
  </si>
  <si>
    <t>S09NP1\X00394</t>
  </si>
  <si>
    <t>3323131903730001</t>
  </si>
  <si>
    <t>KUSUMA TANI</t>
  </si>
  <si>
    <t>https://ipubers.pupuk-indonesia.com/public/download/bukti-transaksi/V2?idretailer=RT0000026755&amp;year=2026&amp;month=8&amp;hashednota=b177d68eaa9a6c990598c9ffbc074153</t>
  </si>
  <si>
    <t>S09NP1\W0038N</t>
  </si>
  <si>
    <t>BUDAYA MAJU</t>
  </si>
  <si>
    <t>https://ipubers.pupuk-indonesia.com/public/download/bukti-transaksi/V2?idretailer=RT0000026755&amp;year=2026&amp;month=8&amp;hashednota=88a328221a0da104839254962512f4c1</t>
  </si>
  <si>
    <t>S09NP1\X0039Q</t>
  </si>
  <si>
    <t>3323133110740001</t>
  </si>
  <si>
    <t>SLAMET WASIYADI</t>
  </si>
  <si>
    <t>https://ipubers.pupuk-indonesia.com/public/download/bukti-transaksi/V2?idretailer=RT0000026755&amp;year=2026&amp;month=8&amp;hashednota=af89a378d31eb8ac9ed05b3685289123</t>
  </si>
  <si>
    <t>S09NP1\X0039I</t>
  </si>
  <si>
    <t>3323133007680001</t>
  </si>
  <si>
    <t>https://ipubers.pupuk-indonesia.com/public/download/bukti-transaksi/V2?idretailer=RT0000026755&amp;year=2026&amp;month=8&amp;hashednota=98beddf425bac103046be0026f810cdd</t>
  </si>
  <si>
    <t>S09NP1\Y0039X</t>
  </si>
  <si>
    <t>3323134906800005</t>
  </si>
  <si>
    <t>SUPRANTI</t>
  </si>
  <si>
    <t>https://ipubers.pupuk-indonesia.com/public/download/bukti-transaksi/V2?idretailer=RT0000026755&amp;year=2026&amp;month=8&amp;hashednota=02e31ea1d5ab816d6deb7ae6326ead22</t>
  </si>
  <si>
    <t>S09NP1\X0039L</t>
  </si>
  <si>
    <t>3323131010840001</t>
  </si>
  <si>
    <t>SUROYO</t>
  </si>
  <si>
    <t>https://ipubers.pupuk-indonesia.com/public/download/bukti-transaksi/V2?idretailer=RT0000026755&amp;year=2026&amp;month=8&amp;hashednota=c7d187c75eefbd2497e9acd1a99e9988</t>
  </si>
  <si>
    <t>S09NP1\X0039H</t>
  </si>
  <si>
    <t>3323133007690003</t>
  </si>
  <si>
    <t>https://ipubers.pupuk-indonesia.com/public/download/bukti-transaksi/V2?idretailer=RT0000026755&amp;year=2026&amp;month=8&amp;hashednota=87ee731cfad340818aa6dc42cc120ad2</t>
  </si>
  <si>
    <t>S09NP1\X00391</t>
  </si>
  <si>
    <t>3323130804730002</t>
  </si>
  <si>
    <t>TENGKAT</t>
  </si>
  <si>
    <t>https://ipubers.pupuk-indonesia.com/public/download/bukti-transaksi/V2?idretailer=RT0000026755&amp;year=2026&amp;month=8&amp;hashednota=ac5975893a392e3dc75f25fba97d6a39</t>
  </si>
  <si>
    <t>S09U71\2005TC</t>
  </si>
  <si>
    <t>3323145212720001</t>
  </si>
  <si>
    <t>SURATMINAH</t>
  </si>
  <si>
    <t>https://ipubers.pupuk-indonesia.com/public/download/bukti-transaksi/V2?idretailer=RT0000027213&amp;year=2026&amp;month=8&amp;hashednota=9743de58ec142137dc9d17b256813d31</t>
  </si>
  <si>
    <t>S09U71\2005TD</t>
  </si>
  <si>
    <t>https://ipubers.pupuk-indonesia.com/public/download/bukti-transaksi/V2?idretailer=RT0000027213&amp;year=2026&amp;month=8&amp;hashednota=bd2e520b5dd7eab8a56e5cc3e70bc787</t>
  </si>
  <si>
    <t>S09U71\2005TW</t>
  </si>
  <si>
    <t>3323141805650001</t>
  </si>
  <si>
    <t>https://ipubers.pupuk-indonesia.com/public/download/bukti-transaksi/V2?idretailer=RT0000027213&amp;year=2026&amp;month=8&amp;hashednota=95d5fef63dc5040cef1523beff9db00f</t>
  </si>
  <si>
    <t>S09U71\2005TX</t>
  </si>
  <si>
    <t>https://ipubers.pupuk-indonesia.com/public/download/bukti-transaksi/V2?idretailer=RT0000027213&amp;year=2026&amp;month=8&amp;hashednota=6eaadd1ea948630578574ff87f8564fa</t>
  </si>
  <si>
    <t>S09U81\J002DH</t>
  </si>
  <si>
    <t>3323142606760002</t>
  </si>
  <si>
    <t>M ZAENURI MUSTOFA</t>
  </si>
  <si>
    <t>https://ipubers.pupuk-indonesia.com/public/download/bukti-transaksi/V2?idretailer=RT0000027214&amp;year=2026&amp;month=8&amp;hashednota=03d7cdcb4f238cb01ab91ef2cf306762</t>
  </si>
  <si>
    <t>S09U81\J002DP</t>
  </si>
  <si>
    <t>3323142212860003</t>
  </si>
  <si>
    <t>TEGUH SANTOSA</t>
  </si>
  <si>
    <t>KARYA UTAMA I</t>
  </si>
  <si>
    <t>https://ipubers.pupuk-indonesia.com/public/download/bukti-transaksi/V2?idretailer=RT0000027214&amp;year=2026&amp;month=8&amp;hashednota=536311a418627207e4776062a979b279</t>
  </si>
  <si>
    <t>LANGGENG</t>
  </si>
  <si>
    <t>S09U91\8001YX</t>
  </si>
  <si>
    <t>3323142101730002</t>
  </si>
  <si>
    <t>SARMIDI</t>
  </si>
  <si>
    <t>SEDYO TANI</t>
  </si>
  <si>
    <t>https://ipubers.pupuk-indonesia.com/public/download/bukti-transaksi/V2?idretailer=RT0000027216&amp;year=2026&amp;month=8&amp;hashednota=9e1fae94a89f8b0f8ed49ec5cc2d21f1</t>
  </si>
  <si>
    <t>S09U91\8001YY</t>
  </si>
  <si>
    <t>https://ipubers.pupuk-indonesia.com/public/download/bukti-transaksi/V2?idretailer=RT0000027216&amp;year=2026&amp;month=8&amp;hashednota=c856c5947b1ef56dd037800935c51f27</t>
  </si>
  <si>
    <t>S09U91\8001Z1</t>
  </si>
  <si>
    <t>3323140903690001</t>
  </si>
  <si>
    <t>https://ipubers.pupuk-indonesia.com/public/download/bukti-transaksi/V2?idretailer=RT0000027216&amp;year=2026&amp;month=8&amp;hashednota=3745cd7a3a56072e48534d25fc2d241f</t>
  </si>
  <si>
    <t>S09U81\J002D9</t>
  </si>
  <si>
    <t>3323142007740001</t>
  </si>
  <si>
    <t>PURWONO</t>
  </si>
  <si>
    <t>https://ipubers.pupuk-indonesia.com/public/download/bukti-transaksi/V2?idretailer=RT0000027214&amp;year=2026&amp;month=8&amp;hashednota=667ebb5c3cb091987385d0005c77f8c1</t>
  </si>
  <si>
    <t>S09U71\2005SW</t>
  </si>
  <si>
    <t>3323140607760001</t>
  </si>
  <si>
    <t>SEKAR KANTHIL</t>
  </si>
  <si>
    <t>https://ipubers.pupuk-indonesia.com/public/download/bukti-transaksi/V2?idretailer=RT0000027213&amp;year=2026&amp;month=8&amp;hashednota=d2b766af9e43da81194c9194bd259aa5</t>
  </si>
  <si>
    <t>S09U71\2005U1</t>
  </si>
  <si>
    <t>3323140306780001</t>
  </si>
  <si>
    <t>https://ipubers.pupuk-indonesia.com/public/download/bukti-transaksi/V2?idretailer=RT0000027213&amp;year=2026&amp;month=8&amp;hashednota=37218a1826a70524c119a4c05e7a2a78</t>
  </si>
  <si>
    <t>S09U71\2005U2</t>
  </si>
  <si>
    <t>https://ipubers.pupuk-indonesia.com/public/download/bukti-transaksi/V2?idretailer=RT0000027213&amp;year=2026&amp;month=8&amp;hashednota=2421f738059eab5a51df17bda24f3e6b</t>
  </si>
  <si>
    <t>S09U41\P003DF</t>
  </si>
  <si>
    <t>3323152307580001</t>
  </si>
  <si>
    <t>https://ipubers.pupuk-indonesia.com/public/download/bukti-transaksi/V2?idretailer=RT0000027206&amp;year=2026&amp;month=8&amp;hashednota=10db96aeeb19996e8cce611fdce11b01</t>
  </si>
  <si>
    <t>S09U41\P003DG</t>
  </si>
  <si>
    <t>https://ipubers.pupuk-indonesia.com/public/download/bukti-transaksi/V2?idretailer=RT0000027206&amp;year=2026&amp;month=8&amp;hashednota=48c7c616657c54d041132fbdd12ceb3e</t>
  </si>
  <si>
    <t>S09U41\P003DP</t>
  </si>
  <si>
    <t>3323151312610001</t>
  </si>
  <si>
    <t>https://ipubers.pupuk-indonesia.com/public/download/bukti-transaksi/V2?idretailer=RT0000027206&amp;year=2026&amp;month=8&amp;hashednota=548cea32807f8ddd48e1571476c3ba7f</t>
  </si>
  <si>
    <t>TANGGULANOM</t>
  </si>
  <si>
    <t>S09U41\P003D9</t>
  </si>
  <si>
    <t>3323153112620029</t>
  </si>
  <si>
    <t>JUPRI AL DARYONO</t>
  </si>
  <si>
    <t>https://ipubers.pupuk-indonesia.com/public/download/bukti-transaksi/V2?idretailer=RT0000027206&amp;year=2026&amp;month=8&amp;hashednota=5944292e29148d81fbe6e9d92e9142ad</t>
  </si>
  <si>
    <t>S09U41\P003DA</t>
  </si>
  <si>
    <t>https://ipubers.pupuk-indonesia.com/public/download/bukti-transaksi/V2?idretailer=RT0000027206&amp;year=2026&amp;month=8&amp;hashednota=ed384243efe97f42e5e6e0f31c9465aa</t>
  </si>
  <si>
    <t>S09U41\P003DC</t>
  </si>
  <si>
    <t>3323153112540038</t>
  </si>
  <si>
    <t>SUKIR</t>
  </si>
  <si>
    <t>GAMBLOK REJO</t>
  </si>
  <si>
    <t>https://ipubers.pupuk-indonesia.com/public/download/bukti-transaksi/V2?idretailer=RT0000027206&amp;year=2026&amp;month=8&amp;hashednota=4654baddaa084f1911635d98c032b294</t>
  </si>
  <si>
    <t>S09U41\P003DD</t>
  </si>
  <si>
    <t>https://ipubers.pupuk-indonesia.com/public/download/bukti-transaksi/V2?idretailer=RT0000027206&amp;year=2026&amp;month=8&amp;hashednota=48ef1f0125600fc3e374db19e03df828</t>
  </si>
  <si>
    <t>S09U41\P003DE</t>
  </si>
  <si>
    <t>https://ipubers.pupuk-indonesia.com/public/download/bukti-transaksi/V2?idretailer=RT0000027206&amp;year=2026&amp;month=8&amp;hashednota=103ac1a33a6329a35c9010f98baa2fb5</t>
  </si>
  <si>
    <t>S09U21\4003DC</t>
  </si>
  <si>
    <t>1312062306900001</t>
  </si>
  <si>
    <t>ANTON PRASETYO</t>
  </si>
  <si>
    <t>MANUNGGAL ROSO</t>
  </si>
  <si>
    <t>https://ipubers.pupuk-indonesia.com/public/download/bukti-transaksi/V2?idretailer=RT0000027199&amp;year=2026&amp;month=8&amp;hashednota=b69d1bc5bb9f3daa2a0608d53e155c02</t>
  </si>
  <si>
    <t>S09U21\4003D3</t>
  </si>
  <si>
    <t>3323151810890002</t>
  </si>
  <si>
    <t>SLAMET ARIF WIDODO</t>
  </si>
  <si>
    <t>MAJU BERSAMA</t>
  </si>
  <si>
    <t>https://ipubers.pupuk-indonesia.com/public/download/bukti-transaksi/V2?idretailer=RT0000027199&amp;year=2026&amp;month=8&amp;hashednota=8d845b7bbb82c556442d90789c9008f2</t>
  </si>
  <si>
    <t>S09U21\4003DY</t>
  </si>
  <si>
    <t>3323151303910001</t>
  </si>
  <si>
    <t>MUHAMMAD ASHARI</t>
  </si>
  <si>
    <t>MAKMUR II</t>
  </si>
  <si>
    <t>https://ipubers.pupuk-indonesia.com/public/download/bukti-transaksi/V2?idretailer=RT0000027199&amp;year=2026&amp;month=8&amp;hashednota=859451ac27c4cbcf4db163ac390efa5f</t>
  </si>
  <si>
    <t>S09U21\4003DA</t>
  </si>
  <si>
    <t>3323041811850001</t>
  </si>
  <si>
    <t>SAMHARI</t>
  </si>
  <si>
    <t>https://ipubers.pupuk-indonesia.com/public/download/bukti-transaksi/V2?idretailer=RT0000027199&amp;year=2026&amp;month=8&amp;hashednota=0fc13d57b54eaa01728a9689cd08a60c</t>
  </si>
  <si>
    <t>S09U21\4003DB</t>
  </si>
  <si>
    <t>https://ipubers.pupuk-indonesia.com/public/download/bukti-transaksi/V2?idretailer=RT0000027199&amp;year=2026&amp;month=8&amp;hashednota=b673358a45cea964501f70667d74b043</t>
  </si>
  <si>
    <t>NGADITIRTO</t>
  </si>
  <si>
    <t>S09U41\P003DM</t>
  </si>
  <si>
    <t>3323152601710001</t>
  </si>
  <si>
    <t>SLAMET TEGUH</t>
  </si>
  <si>
    <t>HARAPAN MAKMUR II</t>
  </si>
  <si>
    <t>https://ipubers.pupuk-indonesia.com/public/download/bukti-transaksi/V2?idretailer=RT0000027206&amp;year=2026&amp;month=8&amp;hashednota=1b36cb499e49f02d6fa0d4374bcbfacd</t>
  </si>
  <si>
    <t>S09U41\P003DN</t>
  </si>
  <si>
    <t>https://ipubers.pupuk-indonesia.com/public/download/bukti-transaksi/V2?idretailer=RT0000027206&amp;year=2026&amp;month=8&amp;hashednota=5f2718917320421af5f983bf4fecb762</t>
  </si>
  <si>
    <t>S09U41\P003DO</t>
  </si>
  <si>
    <t>https://ipubers.pupuk-indonesia.com/public/download/bukti-transaksi/V2?idretailer=RT0000027206&amp;year=2026&amp;month=8&amp;hashednota=d6aeb7bb5aba74fac01a84ecb229cff3</t>
  </si>
  <si>
    <t>S09U21\4003D5</t>
  </si>
  <si>
    <t>3323150302800001</t>
  </si>
  <si>
    <t>https://ipubers.pupuk-indonesia.com/public/download/bukti-transaksi/V2?idretailer=RT0000027199&amp;year=2026&amp;month=8&amp;hashednota=fab0a182c48418a864d3fddafc54a63c</t>
  </si>
  <si>
    <t>S09U21\4003D6</t>
  </si>
  <si>
    <t>https://ipubers.pupuk-indonesia.com/public/download/bukti-transaksi/V2?idretailer=RT0000027199&amp;year=2026&amp;month=8&amp;hashednota=57ff52d5dda8a4931f8992cc44fc1e3e</t>
  </si>
  <si>
    <t>S09U31\N0036R</t>
  </si>
  <si>
    <t>3323150409840001</t>
  </si>
  <si>
    <t>MUHAMMAD ABDUL HAKIM</t>
  </si>
  <si>
    <t>SARANA SEJAHTERA</t>
  </si>
  <si>
    <t>https://ipubers.pupuk-indonesia.com/public/download/bukti-transaksi/V2?idretailer=RT0000027204&amp;year=2026&amp;month=8&amp;hashednota=395004ea9441ec4bcae6819ea8707170</t>
  </si>
  <si>
    <t>S09U31\N00368</t>
  </si>
  <si>
    <t>3323150108750001</t>
  </si>
  <si>
    <t>A.FATHONY MACHFUD</t>
  </si>
  <si>
    <t>https://ipubers.pupuk-indonesia.com/public/download/bukti-transaksi/V2?idretailer=RT0000027204&amp;year=2026&amp;month=8&amp;hashednota=9457aed3c0ae840be3228dba2c401202</t>
  </si>
  <si>
    <t>S09U31\N0036I</t>
  </si>
  <si>
    <t>https://ipubers.pupuk-indonesia.com/public/download/bukti-transaksi/V2?idretailer=RT0000027204&amp;year=2026&amp;month=8&amp;hashednota=dba6794959cb94df5631f069d64342f7</t>
  </si>
  <si>
    <t>S09U31\N0036P</t>
  </si>
  <si>
    <t>https://ipubers.pupuk-indonesia.com/public/download/bukti-transaksi/V2?idretailer=RT0000027204&amp;year=2026&amp;month=8&amp;hashednota=9593d6896e7e638be9594927a68a2570</t>
  </si>
  <si>
    <t>S09U31\N0036U</t>
  </si>
  <si>
    <t>3323081104900004</t>
  </si>
  <si>
    <t>AMAT TAUFIK</t>
  </si>
  <si>
    <t>https://ipubers.pupuk-indonesia.com/public/download/bukti-transaksi/V2?idretailer=RT0000027204&amp;year=2026&amp;month=8&amp;hashednota=f975c20d7ce3f421459f83d202700fc1</t>
  </si>
  <si>
    <t>S09U31\N0036B</t>
  </si>
  <si>
    <t>3323041803830002</t>
  </si>
  <si>
    <t>M. MASKUR</t>
  </si>
  <si>
    <t>https://ipubers.pupuk-indonesia.com/public/download/bukti-transaksi/V2?idretailer=RT0000027204&amp;year=2026&amp;month=8&amp;hashednota=a40a0496ec91289a2d721b36c79e522b</t>
  </si>
  <si>
    <t>S09U31\N0037T</t>
  </si>
  <si>
    <t>https://ipubers.pupuk-indonesia.com/public/download/bukti-transaksi/V2?idretailer=RT0000027204&amp;year=2026&amp;month=8&amp;hashednota=e48a35ebd240ff600e93105d5276084e</t>
  </si>
  <si>
    <t>S09U31\N0036M</t>
  </si>
  <si>
    <t>3323155106770001</t>
  </si>
  <si>
    <t>SARI MAJU</t>
  </si>
  <si>
    <t>https://ipubers.pupuk-indonesia.com/public/download/bukti-transaksi/V2?idretailer=RT0000027204&amp;year=2026&amp;month=8&amp;hashednota=659c99e58585319543c3bd693adfd5ba</t>
  </si>
  <si>
    <t>S09U31\N0036J</t>
  </si>
  <si>
    <t>3323151404650001</t>
  </si>
  <si>
    <t>SUKOCO</t>
  </si>
  <si>
    <t>TUT WURI</t>
  </si>
  <si>
    <t>https://ipubers.pupuk-indonesia.com/public/download/bukti-transaksi/V2?idretailer=RT0000027204&amp;year=2026&amp;month=8&amp;hashednota=621411e9e070ef029d7a91b0a557a8f3</t>
  </si>
  <si>
    <t>S09U31\N0037O</t>
  </si>
  <si>
    <t>3323153112510025</t>
  </si>
  <si>
    <t>MUH ASROPI</t>
  </si>
  <si>
    <t>https://ipubers.pupuk-indonesia.com/public/download/bukti-transaksi/V2?idretailer=RT0000027204&amp;year=2026&amp;month=8&amp;hashednota=cc17f9ccc25fc00f18518b4defe301ac</t>
  </si>
  <si>
    <t>S09U31\N00376</t>
  </si>
  <si>
    <t>3323154605570001</t>
  </si>
  <si>
    <t>SITI MUNTAKIMAH</t>
  </si>
  <si>
    <t>https://ipubers.pupuk-indonesia.com/public/download/bukti-transaksi/V2?idretailer=RT0000027204&amp;year=2026&amp;month=8&amp;hashednota=16fa20d93067c16a19f1411e4eae9782</t>
  </si>
  <si>
    <t>S09U31\N0036F</t>
  </si>
  <si>
    <t>3323151909770001</t>
  </si>
  <si>
    <t>https://ipubers.pupuk-indonesia.com/public/download/bukti-transaksi/V2?idretailer=RT0000027204&amp;year=2026&amp;month=8&amp;hashednota=f2d24767614e0c63d075c621d60c97be</t>
  </si>
  <si>
    <t>S09U31\N0037W</t>
  </si>
  <si>
    <t>3323151503700001</t>
  </si>
  <si>
    <t>https://ipubers.pupuk-indonesia.com/public/download/bukti-transaksi/V2?idretailer=RT0000027204&amp;year=2026&amp;month=8&amp;hashednota=c6739e60619e0009fce7da58c6cb758d</t>
  </si>
  <si>
    <t>S0HP11\0001E8</t>
  </si>
  <si>
    <t>3323151611810001</t>
  </si>
  <si>
    <t>AMIN WIDARYANTO</t>
  </si>
  <si>
    <t>https://ipubers.pupuk-indonesia.com/public/download/bukti-transaksi/V2?idretailer=RT0000049112&amp;year=2026&amp;month=8&amp;hashednota=98712bfbba8c6ef3a9cffbf58db7d028</t>
  </si>
  <si>
    <t>S0HP11\0001ED</t>
  </si>
  <si>
    <t>https://ipubers.pupuk-indonesia.com/public/download/bukti-transaksi/V2?idretailer=RT0000049112&amp;year=2026&amp;month=8&amp;hashednota=e631a230335c79b0fe777d242a403b3e</t>
  </si>
  <si>
    <t>S0HP11\0001EU</t>
  </si>
  <si>
    <t>3323151004770003</t>
  </si>
  <si>
    <t>https://ipubers.pupuk-indonesia.com/public/download/bukti-transaksi/V2?idretailer=RT0000049112&amp;year=2026&amp;month=8&amp;hashednota=94ec3d48745827b83da5b2dc0ff6faa6</t>
  </si>
  <si>
    <t>S0HP11\0001DQ</t>
  </si>
  <si>
    <t>3323155205730002</t>
  </si>
  <si>
    <t>ISTIYAH</t>
  </si>
  <si>
    <t>RUKUN</t>
  </si>
  <si>
    <t>https://ipubers.pupuk-indonesia.com/public/download/bukti-transaksi/V2?idretailer=RT0000049112&amp;year=2026&amp;month=8&amp;hashednota=280cd0919bdadb7ad5333dbf0b7c9c77</t>
  </si>
  <si>
    <t>S09OA1\H001C2</t>
  </si>
  <si>
    <t>3323161107680001</t>
  </si>
  <si>
    <t>MISJO</t>
  </si>
  <si>
    <t>https://ipubers.pupuk-indonesia.com/public/download/bukti-transaksi/V2?idretailer=RT0000026801&amp;year=2026&amp;month=8&amp;hashednota=602566a381cd12e8d84b579e3d07cd7d</t>
  </si>
  <si>
    <t>MOJOSARI</t>
  </si>
  <si>
    <t>S09OA1\J001C4</t>
  </si>
  <si>
    <t>3323161209750001</t>
  </si>
  <si>
    <t>MARGO RAHARJO 2</t>
  </si>
  <si>
    <t>https://ipubers.pupuk-indonesia.com/public/download/bukti-transaksi/V2?idretailer=RT0000026801&amp;year=2026&amp;month=8&amp;hashednota=bf4ee4116aa9d73ea4bea909eb8435aa</t>
  </si>
  <si>
    <t>S09OA1\H001C1</t>
  </si>
  <si>
    <t>3323160105690001</t>
  </si>
  <si>
    <t>SAMINTO</t>
  </si>
  <si>
    <t>https://ipubers.pupuk-indonesia.com/public/download/bukti-transaksi/V2?idretailer=RT0000026801&amp;year=2026&amp;month=8&amp;hashednota=374f628e895fb0a467ea52333a3a729f</t>
  </si>
  <si>
    <t>S09OA1\F001BW</t>
  </si>
  <si>
    <t>3323170806770001</t>
  </si>
  <si>
    <t>SRIYADI</t>
  </si>
  <si>
    <t>IJO TANI</t>
  </si>
  <si>
    <t>https://ipubers.pupuk-indonesia.com/public/download/bukti-transaksi/V2?idretailer=RT0000026801&amp;year=2026&amp;month=8&amp;hashednota=5535b0ea46e0a00f949ddddb619d9726</t>
  </si>
  <si>
    <t>S09OA1\G001C0</t>
  </si>
  <si>
    <t>3323161608740001</t>
  </si>
  <si>
    <t>https://ipubers.pupuk-indonesia.com/public/download/bukti-transaksi/V2?idretailer=RT0000026801&amp;year=2026&amp;month=8&amp;hashednota=9b371aec8957e3500ee32b426134f444</t>
  </si>
  <si>
    <t>CAMPURANOM</t>
  </si>
  <si>
    <t>RT0000026800</t>
  </si>
  <si>
    <t>S09O91\Q000Q1</t>
  </si>
  <si>
    <t>3323160112960001</t>
  </si>
  <si>
    <t>ADE KURNIAWAN</t>
  </si>
  <si>
    <t>TANI MUDA</t>
  </si>
  <si>
    <t>https://ipubers.pupuk-indonesia.com/public/download/bukti-transaksi/V2?idretailer=RT0000026800&amp;year=2026&amp;month=8&amp;hashednota=b80435f2d119b049541d560a5ed74955</t>
  </si>
  <si>
    <t>S09OA1\I001C3</t>
  </si>
  <si>
    <t>3323162008690001</t>
  </si>
  <si>
    <t>AGUS SANTOSO</t>
  </si>
  <si>
    <t>https://ipubers.pupuk-indonesia.com/public/download/bukti-transaksi/V2?idretailer=RT0000026801&amp;year=2026&amp;month=8&amp;hashednota=52eed57bc1615cfa4bae09d7d89a892a</t>
  </si>
  <si>
    <t>S09OA1\F001BZ</t>
  </si>
  <si>
    <t>3323165406650002</t>
  </si>
  <si>
    <t>ASTUTI</t>
  </si>
  <si>
    <t>TARUMARTANI II</t>
  </si>
  <si>
    <t>https://ipubers.pupuk-indonesia.com/public/download/bukti-transaksi/V2?idretailer=RT0000026801&amp;year=2026&amp;month=8&amp;hashednota=a86b99aec4433a92c0fe656f6a63db45</t>
  </si>
  <si>
    <t>S09OA1\F001BY</t>
  </si>
  <si>
    <t>3323164305700003</t>
  </si>
  <si>
    <t>SAMI RAHAYU</t>
  </si>
  <si>
    <t>https://ipubers.pupuk-indonesia.com/public/download/bukti-transaksi/V2?idretailer=RT0000026801&amp;year=2026&amp;month=8&amp;hashednota=d22763ea3349f288c975ad4dd461cb2c</t>
  </si>
  <si>
    <t>S09OA1\F001BX</t>
  </si>
  <si>
    <t>3323162206690001</t>
  </si>
  <si>
    <t>SUTANTA</t>
  </si>
  <si>
    <t>https://ipubers.pupuk-indonesia.com/public/download/bukti-transaksi/V2?idretailer=RT0000026801&amp;year=2026&amp;month=8&amp;hashednota=afcf067529cce9f832bdd853cfaf4813</t>
  </si>
  <si>
    <t>S09OA1\F001BT</t>
  </si>
  <si>
    <t>3323163012710002</t>
  </si>
  <si>
    <t>https://ipubers.pupuk-indonesia.com/public/download/bukti-transaksi/V2?idretailer=RT0000026801&amp;year=2026&amp;month=8&amp;hashednota=7ca1fc138a0637aab4c1339a33334a5d</t>
  </si>
  <si>
    <t>S07G91\100521</t>
  </si>
  <si>
    <t>3323171403830001</t>
  </si>
  <si>
    <t>MAJU LESTARI I</t>
  </si>
  <si>
    <t>https://ipubers.pupuk-indonesia.com/public/download/bukti-transaksi/V2?idretailer=RT0000021167&amp;year=2026&amp;month=8&amp;hashednota=fc04af906c0e451f56a1bb291301001c</t>
  </si>
  <si>
    <t>S09OD1\9003RQ</t>
  </si>
  <si>
    <t>3323172103680003</t>
  </si>
  <si>
    <t>ZAENAL MUHSININ</t>
  </si>
  <si>
    <t>https://ipubers.pupuk-indonesia.com/public/download/bukti-transaksi/V2?idretailer=RT0000026808&amp;year=2026&amp;month=8&amp;hashednota=7374dbbd14c58866d77d5a2b680fba86</t>
  </si>
  <si>
    <t>S09OD1\9003RR</t>
  </si>
  <si>
    <t>https://ipubers.pupuk-indonesia.com/public/download/bukti-transaksi/V2?idretailer=RT0000026808&amp;year=2026&amp;month=8&amp;hashednota=0d10931fa2e9c5d6448ae7b958ada33e</t>
  </si>
  <si>
    <t>S07G91\10051Z</t>
  </si>
  <si>
    <t>3323172901930002</t>
  </si>
  <si>
    <t>HUNDORI</t>
  </si>
  <si>
    <t>KERSO MAJU</t>
  </si>
  <si>
    <t>https://ipubers.pupuk-indonesia.com/public/download/bukti-transaksi/V2?idretailer=RT0000021167&amp;year=2026&amp;month=8&amp;hashednota=81c962706b3671a668ef30271d968680</t>
  </si>
  <si>
    <t>S07G91\100520</t>
  </si>
  <si>
    <t>https://ipubers.pupuk-indonesia.com/public/download/bukti-transaksi/V2?idretailer=RT0000021167&amp;year=2026&amp;month=8&amp;hashednota=f9b4030aad1552c8c55dec1e883104f7</t>
  </si>
  <si>
    <t>JAMBU</t>
  </si>
  <si>
    <t>S07G91\10051U</t>
  </si>
  <si>
    <t>3323171901640001</t>
  </si>
  <si>
    <t>TUKADI</t>
  </si>
  <si>
    <t>https://ipubers.pupuk-indonesia.com/public/download/bukti-transaksi/V2?idretailer=RT0000021167&amp;year=2026&amp;month=8&amp;hashednota=81adf9ddb77e998db182584ebfdaba49</t>
  </si>
  <si>
    <t>S07FU1\S003LO</t>
  </si>
  <si>
    <t>3323186806520001</t>
  </si>
  <si>
    <t>SUDARYATI</t>
  </si>
  <si>
    <t>https://ipubers.pupuk-indonesia.com/public/download/bukti-transaksi/V2?idretailer=RT0000021139&amp;year=2026&amp;month=8&amp;hashednota=9e698d093525a18dbb1cf8c67d773cb7</t>
  </si>
  <si>
    <t>S07FU1\S003LP</t>
  </si>
  <si>
    <t>https://ipubers.pupuk-indonesia.com/public/download/bukti-transaksi/V2?idretailer=RT0000021139&amp;year=2026&amp;month=8&amp;hashednota=92b7ac12d90f3a828d42ca107df95252</t>
  </si>
  <si>
    <t>S07FU1\P003K7</t>
  </si>
  <si>
    <t>3323181003800003</t>
  </si>
  <si>
    <t>https://ipubers.pupuk-indonesia.com/public/download/bukti-transaksi/V2?idretailer=RT0000021139&amp;year=2026&amp;month=8&amp;hashednota=96a455090c00951a7c94eed91d8bdb3b</t>
  </si>
  <si>
    <t>S0FNN1\R002H5</t>
  </si>
  <si>
    <t>3323180706930002</t>
  </si>
  <si>
    <t>ALIM SYAMSUDIN</t>
  </si>
  <si>
    <t>ARGO MARTANI III</t>
  </si>
  <si>
    <t>https://ipubers.pupuk-indonesia.com/public/download/bukti-transaksi/V2?idretailer=RT0000041741&amp;year=2026&amp;month=8&amp;hashednota=7b428bd2cbc94a19caddc394e6df8fd8</t>
  </si>
  <si>
    <t>S0FNN1\R002FE</t>
  </si>
  <si>
    <t>3323181104660002</t>
  </si>
  <si>
    <t>SLAMET SAWIDI</t>
  </si>
  <si>
    <t>ARGO MARTANI I</t>
  </si>
  <si>
    <t>https://ipubers.pupuk-indonesia.com/public/download/bukti-transaksi/V2?idretailer=RT0000041741&amp;year=2026&amp;month=8&amp;hashednota=757b7960ce2f44e43ae2ce145c0a04f8</t>
  </si>
  <si>
    <t>S0FNN1\R002FF</t>
  </si>
  <si>
    <t>https://ipubers.pupuk-indonesia.com/public/download/bukti-transaksi/V2?idretailer=RT0000041741&amp;year=2026&amp;month=8&amp;hashednota=c12570f0f88434d38bcb29fd2e9da63b</t>
  </si>
  <si>
    <t>S0FNN1\R002FG</t>
  </si>
  <si>
    <t>https://ipubers.pupuk-indonesia.com/public/download/bukti-transaksi/V2?idretailer=RT0000041741&amp;year=2026&amp;month=8&amp;hashednota=18a931f854750a6a5c7b414f0c22b4af</t>
  </si>
  <si>
    <t>S0FNN1\R002H9</t>
  </si>
  <si>
    <t>3323181604570001</t>
  </si>
  <si>
    <t>SUWARJO</t>
  </si>
  <si>
    <t>WANA MAKMUR</t>
  </si>
  <si>
    <t>https://ipubers.pupuk-indonesia.com/public/download/bukti-transaksi/V2?idretailer=RT0000041741&amp;year=2026&amp;month=8&amp;hashednota=5245767c15d7e5a8201857e12b8ec87c</t>
  </si>
  <si>
    <t>S0FNN1\R002H8</t>
  </si>
  <si>
    <t>3308201804820005</t>
  </si>
  <si>
    <t>SYAEFUDIN</t>
  </si>
  <si>
    <t>https://ipubers.pupuk-indonesia.com/public/download/bukti-transaksi/V2?idretailer=RT0000041741&amp;year=2026&amp;month=8&amp;hashednota=43fb965c142812a9e732f25980bb67f4</t>
  </si>
  <si>
    <t>S0FNN1\R002FZ</t>
  </si>
  <si>
    <t>3323182102730001</t>
  </si>
  <si>
    <t>RUBIYONO</t>
  </si>
  <si>
    <t>https://ipubers.pupuk-indonesia.com/public/download/bukti-transaksi/V2?idretailer=RT0000041741&amp;year=2026&amp;month=8&amp;hashednota=fe04fb465aec40d0ba0422a727d0b7fc</t>
  </si>
  <si>
    <t>S0FNN1\R002G0</t>
  </si>
  <si>
    <t>https://ipubers.pupuk-indonesia.com/public/download/bukti-transaksi/V2?idretailer=RT0000041741&amp;year=2026&amp;month=8&amp;hashednota=e914b0de0ae5672c9d635e3139077b7b</t>
  </si>
  <si>
    <t>S07FU1\Q003LK</t>
  </si>
  <si>
    <t>3323185212780002</t>
  </si>
  <si>
    <t>ANTIK BUDIANTI</t>
  </si>
  <si>
    <t>https://ipubers.pupuk-indonesia.com/public/download/bukti-transaksi/V2?idretailer=RT0000021139&amp;year=2026&amp;month=8&amp;hashednota=6f954823a64890ebbf3edc231a787e85</t>
  </si>
  <si>
    <t>S07FU1\N003JB</t>
  </si>
  <si>
    <t>3323181712630001</t>
  </si>
  <si>
    <t>BASRI</t>
  </si>
  <si>
    <t>https://ipubers.pupuk-indonesia.com/public/download/bukti-transaksi/V2?idretailer=RT0000021139&amp;year=2026&amp;month=8&amp;hashednota=1e8e25d60ffbb1cfc63b27a45cff3752</t>
  </si>
  <si>
    <t>S07FU1\O003JL</t>
  </si>
  <si>
    <t>3324042612910001</t>
  </si>
  <si>
    <t>DENI PRIYATNANTO</t>
  </si>
  <si>
    <t>https://ipubers.pupuk-indonesia.com/public/download/bukti-transaksi/V2?idretailer=RT0000021139&amp;year=2026&amp;month=8&amp;hashednota=7fe1a6b742bfd239c15e5f3c34e1b2c5</t>
  </si>
  <si>
    <t>S07FU1\P003K4</t>
  </si>
  <si>
    <t>3323180708960001</t>
  </si>
  <si>
    <t>ROI AGUS SAPUTRO</t>
  </si>
  <si>
    <t>https://ipubers.pupuk-indonesia.com/public/download/bukti-transaksi/V2?idretailer=RT0000021139&amp;year=2026&amp;month=8&amp;hashednota=40a0c38376122d3703657306af20036b</t>
  </si>
  <si>
    <t>S07FU1\P003JW</t>
  </si>
  <si>
    <t>3323181502880002</t>
  </si>
  <si>
    <t>SUFREDIYANTO</t>
  </si>
  <si>
    <t>https://ipubers.pupuk-indonesia.com/public/download/bukti-transaksi/V2?idretailer=RT0000021139&amp;year=2026&amp;month=8&amp;hashednota=12ddeb264390386059d5b72e110c4aef</t>
  </si>
  <si>
    <t>S07FU1\P003JX</t>
  </si>
  <si>
    <t>https://ipubers.pupuk-indonesia.com/public/download/bukti-transaksi/V2?idretailer=RT0000021139&amp;year=2026&amp;month=8&amp;hashednota=35e9b1346b7a2525bdc975d380c2d11e</t>
  </si>
  <si>
    <t>S07FU1\S003LW</t>
  </si>
  <si>
    <t>3323185212880001</t>
  </si>
  <si>
    <t>SUMINEM</t>
  </si>
  <si>
    <t>https://ipubers.pupuk-indonesia.com/public/download/bukti-transaksi/V2?idretailer=RT0000021139&amp;year=2026&amp;month=8&amp;hashednota=1f362de9fc1968f6d175c1a10fd58f6a</t>
  </si>
  <si>
    <t>S0FHP1\00054Z</t>
  </si>
  <si>
    <t>3323181212910001</t>
  </si>
  <si>
    <t>DUWIYANTO</t>
  </si>
  <si>
    <t>https://ipubers.pupuk-indonesia.com/public/download/bukti-transaksi/V2?idretailer=RT0000041194&amp;year=2026&amp;month=8&amp;hashednota=1a4574841437a4b601b29d5f396b19f4</t>
  </si>
  <si>
    <t>S0FHP1\Z0053F</t>
  </si>
  <si>
    <t>3323180107730005</t>
  </si>
  <si>
    <t>https://ipubers.pupuk-indonesia.com/public/download/bukti-transaksi/V2?idretailer=RT0000041194&amp;year=2026&amp;month=8&amp;hashednota=5eb1525a0292748abbde30993d5cb0d8</t>
  </si>
  <si>
    <t>S0FHP1\W0052M</t>
  </si>
  <si>
    <t>3323182111630003</t>
  </si>
  <si>
    <t>RADI</t>
  </si>
  <si>
    <t>https://ipubers.pupuk-indonesia.com/public/download/bukti-transaksi/V2?idretailer=RT0000041194&amp;year=2026&amp;month=8&amp;hashednota=2e09f30093e05159aef5844d17d02e29</t>
  </si>
  <si>
    <t>S0FHP1\U00527</t>
  </si>
  <si>
    <t>3323185308780002</t>
  </si>
  <si>
    <t>RATNA AGUSTIN ABD. RACHMAN</t>
  </si>
  <si>
    <t>https://ipubers.pupuk-indonesia.com/public/download/bukti-transaksi/V2?idretailer=RT0000041194&amp;year=2026&amp;month=8&amp;hashednota=c3e9b155de776d44c5e17f1ad9f075f5</t>
  </si>
  <si>
    <t>S0FHP1\Z0053E</t>
  </si>
  <si>
    <t>3323180303870004</t>
  </si>
  <si>
    <t>RUDI WANTO</t>
  </si>
  <si>
    <t>https://ipubers.pupuk-indonesia.com/public/download/bukti-transaksi/V2?idretailer=RT0000041194&amp;year=2026&amp;month=8&amp;hashednota=9962b70b76a4050271d2f2c60076d001</t>
  </si>
  <si>
    <t>S0FHP1\U00526</t>
  </si>
  <si>
    <t>3323181305880001</t>
  </si>
  <si>
    <t>SIYAMIN</t>
  </si>
  <si>
    <t>https://ipubers.pupuk-indonesia.com/public/download/bukti-transaksi/V2?idretailer=RT0000041194&amp;year=2026&amp;month=8&amp;hashednota=7c31ca7f73dfcbce8f8cd785dac28821</t>
  </si>
  <si>
    <t>S0FHP1\W0052L</t>
  </si>
  <si>
    <t>3323180203730001</t>
  </si>
  <si>
    <t>MARYANTO</t>
  </si>
  <si>
    <t>https://ipubers.pupuk-indonesia.com/public/download/bukti-transaksi/V2?idretailer=RT0000041194&amp;year=2026&amp;month=8&amp;hashednota=ee9083b507d6673c2b25ad3dbe657d2b</t>
  </si>
  <si>
    <t>S0FHP1\00054W</t>
  </si>
  <si>
    <t>3323184307740002</t>
  </si>
  <si>
    <t>NARTI</t>
  </si>
  <si>
    <t>https://ipubers.pupuk-indonesia.com/public/download/bukti-transaksi/V2?idretailer=RT0000041194&amp;year=2026&amp;month=8&amp;hashednota=aea62c5f52c9e24403eefe2bed8dc35f</t>
  </si>
  <si>
    <t>S0FHP1\000548</t>
  </si>
  <si>
    <t>3323181912840002</t>
  </si>
  <si>
    <t>https://ipubers.pupuk-indonesia.com/public/download/bukti-transaksi/V2?idretailer=RT0000041194&amp;year=2026&amp;month=8&amp;hashednota=ed004f2deeafa054a53f31f5b7fe51ab</t>
  </si>
  <si>
    <t>S0FHP1\W00528</t>
  </si>
  <si>
    <t>3323180412710001</t>
  </si>
  <si>
    <t>TUROSO</t>
  </si>
  <si>
    <t>https://ipubers.pupuk-indonesia.com/public/download/bukti-transaksi/V2?idretailer=RT0000041194&amp;year=2026&amp;month=8&amp;hashednota=3d9406ab743c2359b86d8145dbfca8ff</t>
  </si>
  <si>
    <t>S0FHP1\W0052W</t>
  </si>
  <si>
    <t>https://ipubers.pupuk-indonesia.com/public/download/bukti-transaksi/V2?idretailer=RT0000041194&amp;year=2026&amp;month=8&amp;hashednota=04628948960281bc39644968c4a3928c</t>
  </si>
  <si>
    <t>S0FHP1\W0052N</t>
  </si>
  <si>
    <t>3323181506830001</t>
  </si>
  <si>
    <t>WARSITO</t>
  </si>
  <si>
    <t>https://ipubers.pupuk-indonesia.com/public/download/bukti-transaksi/V2?idretailer=RT0000041194&amp;year=2026&amp;month=8&amp;hashednota=8dc0218955034061a8f96a0116dc5de7</t>
  </si>
  <si>
    <t>S0FHP1\Y00531</t>
  </si>
  <si>
    <t>3323185306920001</t>
  </si>
  <si>
    <t>ALFIATUN</t>
  </si>
  <si>
    <t>https://ipubers.pupuk-indonesia.com/public/download/bukti-transaksi/V2?idretailer=RT0000041194&amp;year=2026&amp;month=8&amp;hashednota=92ee994fd01ba42273cd087dc2e43755</t>
  </si>
  <si>
    <t>S0FHP1\W0052F</t>
  </si>
  <si>
    <t>3323182003840001</t>
  </si>
  <si>
    <t>BUNGKUS SLAMET SUTRISNO</t>
  </si>
  <si>
    <t>https://ipubers.pupuk-indonesia.com/public/download/bukti-transaksi/V2?idretailer=RT0000041194&amp;year=2026&amp;month=8&amp;hashednota=31877f8fe1da1829da652e746ca1b927</t>
  </si>
  <si>
    <t>S0FHP1\Y00533</t>
  </si>
  <si>
    <t>3323186506660001</t>
  </si>
  <si>
    <t>JUWARTI</t>
  </si>
  <si>
    <t>https://ipubers.pupuk-indonesia.com/public/download/bukti-transaksi/V2?idretailer=RT0000041194&amp;year=2026&amp;month=8&amp;hashednota=44ce6ba378ae572da4fc21c545463c21</t>
  </si>
  <si>
    <t>S0FHP1\W0052O</t>
  </si>
  <si>
    <t>3323186209730001</t>
  </si>
  <si>
    <t>KASMI</t>
  </si>
  <si>
    <t>https://ipubers.pupuk-indonesia.com/public/download/bukti-transaksi/V2?idretailer=RT0000041194&amp;year=2026&amp;month=8&amp;hashednota=d68788e41f2c10caa0ff974b8526545f</t>
  </si>
  <si>
    <t>S0FHP1\W0052P</t>
  </si>
  <si>
    <t>https://ipubers.pupuk-indonesia.com/public/download/bukti-transaksi/V2?idretailer=RT0000041194&amp;year=2026&amp;month=8&amp;hashednota=6798adfe6f3babb839846083cec4d293</t>
  </si>
  <si>
    <t>S0FHP1\U00522</t>
  </si>
  <si>
    <t>3323183112730007</t>
  </si>
  <si>
    <t>KASTARI</t>
  </si>
  <si>
    <t>https://ipubers.pupuk-indonesia.com/public/download/bukti-transaksi/V2?idretailer=RT0000041194&amp;year=2026&amp;month=8&amp;hashednota=daddc04bc40a0853a53bb229c21abd56</t>
  </si>
  <si>
    <t>S0FHP1\Z0053S</t>
  </si>
  <si>
    <t>3323181201750001</t>
  </si>
  <si>
    <t>KASTURI</t>
  </si>
  <si>
    <t>https://ipubers.pupuk-indonesia.com/public/download/bukti-transaksi/V2?idretailer=RT0000041194&amp;year=2026&amp;month=8&amp;hashednota=a5195ec79ae4b05daffacbaa0680ee60</t>
  </si>
  <si>
    <t>S0FHP1\00054V</t>
  </si>
  <si>
    <t>3323180409800001</t>
  </si>
  <si>
    <t>MUKIRAN</t>
  </si>
  <si>
    <t>https://ipubers.pupuk-indonesia.com/public/download/bukti-transaksi/V2?idretailer=RT0000041194&amp;year=2026&amp;month=8&amp;hashednota=f4ffad7026f348d0b08410a5b2e3e17c</t>
  </si>
  <si>
    <t>S0FHP1\W0052Y</t>
  </si>
  <si>
    <t>3323180301740001</t>
  </si>
  <si>
    <t>MULYANTO</t>
  </si>
  <si>
    <t>https://ipubers.pupuk-indonesia.com/public/download/bukti-transaksi/V2?idretailer=RT0000041194&amp;year=2026&amp;month=8&amp;hashednota=38ae7659770754ec3dd59b709f1af84a</t>
  </si>
  <si>
    <t>S0FHP1\Y00532</t>
  </si>
  <si>
    <t>3323185204670001</t>
  </si>
  <si>
    <t>MURTINI</t>
  </si>
  <si>
    <t>https://ipubers.pupuk-indonesia.com/public/download/bukti-transaksi/V2?idretailer=RT0000041194&amp;year=2026&amp;month=8&amp;hashednota=ca2c5743fb70ee2352f637e7c854c793</t>
  </si>
  <si>
    <t>S0FHP1\W0052X</t>
  </si>
  <si>
    <t>3323180107590001</t>
  </si>
  <si>
    <t>https://ipubers.pupuk-indonesia.com/public/download/bukti-transaksi/V2?idretailer=RT0000041194&amp;year=2026&amp;month=8&amp;hashednota=8015619cbdb93b4ff152194d2149b86a</t>
  </si>
  <si>
    <t>S0FHP1\00054F</t>
  </si>
  <si>
    <t>3323180406650001</t>
  </si>
  <si>
    <t>PARWADI</t>
  </si>
  <si>
    <t>https://ipubers.pupuk-indonesia.com/public/download/bukti-transaksi/V2?idretailer=RT0000041194&amp;year=2026&amp;month=8&amp;hashednota=077b1e5b31fd37d8357df2085f1bbfa0</t>
  </si>
  <si>
    <t>S0FHP1\W0052T</t>
  </si>
  <si>
    <t>3323184201820001</t>
  </si>
  <si>
    <t>https://ipubers.pupuk-indonesia.com/public/download/bukti-transaksi/V2?idretailer=RT0000041194&amp;year=2026&amp;month=8&amp;hashednota=fb550e381efbb59fc6affa5f6e516fb6</t>
  </si>
  <si>
    <t>S0FHP1\W0052U</t>
  </si>
  <si>
    <t>https://ipubers.pupuk-indonesia.com/public/download/bukti-transaksi/V2?idretailer=RT0000041194&amp;year=2026&amp;month=8&amp;hashednota=a69f176ce9600fce58bc8bc581071dc1</t>
  </si>
  <si>
    <t>S0FHP1\W0052V</t>
  </si>
  <si>
    <t>https://ipubers.pupuk-indonesia.com/public/download/bukti-transaksi/V2?idretailer=RT0000041194&amp;year=2026&amp;month=8&amp;hashednota=c0393ce9e6f745fb6eae677e1296b89f</t>
  </si>
  <si>
    <t>S0FHP1\Z00535</t>
  </si>
  <si>
    <t>3323182109680001</t>
  </si>
  <si>
    <t>https://ipubers.pupuk-indonesia.com/public/download/bukti-transaksi/V2?idretailer=RT0000041194&amp;year=2026&amp;month=8&amp;hashednota=0403bdae3e2dbb47f814d0f6ba0b3ccd</t>
  </si>
  <si>
    <t>S0FHP1\W0052Q</t>
  </si>
  <si>
    <t>3323184604310003</t>
  </si>
  <si>
    <t>SETI ARYANTI</t>
  </si>
  <si>
    <t>https://ipubers.pupuk-indonesia.com/public/download/bukti-transaksi/V2?idretailer=RT0000041194&amp;year=2026&amp;month=8&amp;hashednota=7ba7dfe815c015c7e3da21188c50e61f</t>
  </si>
  <si>
    <t>S0FHP1\W0052R</t>
  </si>
  <si>
    <t>https://ipubers.pupuk-indonesia.com/public/download/bukti-transaksi/V2?idretailer=RT0000041194&amp;year=2026&amp;month=8&amp;hashednota=3c54f779639567a5c4123cc0b77af079</t>
  </si>
  <si>
    <t>S0FHP1\Z00536</t>
  </si>
  <si>
    <t>https://ipubers.pupuk-indonesia.com/public/download/bukti-transaksi/V2?idretailer=RT0000041194&amp;year=2026&amp;month=8&amp;hashednota=307eb1c92766edbfcb2dd9b3d0484656</t>
  </si>
  <si>
    <t>S0FHP1\00054X</t>
  </si>
  <si>
    <t>3323181804590001</t>
  </si>
  <si>
    <t>SIYAM</t>
  </si>
  <si>
    <t>https://ipubers.pupuk-indonesia.com/public/download/bukti-transaksi/V2?idretailer=RT0000041194&amp;year=2026&amp;month=8&amp;hashednota=16c8e0c2647bdfada8fb62e0ca786a1c</t>
  </si>
  <si>
    <t>S0FHP1\00054Y</t>
  </si>
  <si>
    <t>https://ipubers.pupuk-indonesia.com/public/download/bukti-transaksi/V2?idretailer=RT0000041194&amp;year=2026&amp;month=8&amp;hashednota=a9c408010d029ef47b24ddc1a598bfd3</t>
  </si>
  <si>
    <t>S0FHP1\W0052I</t>
  </si>
  <si>
    <t>3323182404730001</t>
  </si>
  <si>
    <t>https://ipubers.pupuk-indonesia.com/public/download/bukti-transaksi/V2?idretailer=RT0000041194&amp;year=2026&amp;month=8&amp;hashednota=6ae1fa7e0c76c060ff8c5d493724e298</t>
  </si>
  <si>
    <t>S0FHP1\W0052J</t>
  </si>
  <si>
    <t>https://ipubers.pupuk-indonesia.com/public/download/bukti-transaksi/V2?idretailer=RT0000041194&amp;year=2026&amp;month=8&amp;hashednota=831b47b6b5a37240446b7e4c56e90f49</t>
  </si>
  <si>
    <t>S0FHP1\W0052K</t>
  </si>
  <si>
    <t>https://ipubers.pupuk-indonesia.com/public/download/bukti-transaksi/V2?idretailer=RT0000041194&amp;year=2026&amp;month=8&amp;hashednota=41f2eaeec9e3e4289a633b8fa41328ac</t>
  </si>
  <si>
    <t>S0FHP1\Z00538</t>
  </si>
  <si>
    <t>3323180305700001</t>
  </si>
  <si>
    <t>https://ipubers.pupuk-indonesia.com/public/download/bukti-transaksi/V2?idretailer=RT0000041194&amp;year=2026&amp;month=8&amp;hashednota=38f331f73c8b329296ced7ca5eaa61be</t>
  </si>
  <si>
    <t>S0FHP1\U00523</t>
  </si>
  <si>
    <t>3323181806720001</t>
  </si>
  <si>
    <t>https://ipubers.pupuk-indonesia.com/public/download/bukti-transaksi/V2?idretailer=RT0000041194&amp;year=2026&amp;month=8&amp;hashednota=50df01c498c55a539b0e3a0123fa9f7b</t>
  </si>
  <si>
    <t>S0FHP1\W0052S</t>
  </si>
  <si>
    <t>https://ipubers.pupuk-indonesia.com/public/download/bukti-transaksi/V2?idretailer=RT0000041194&amp;year=2026&amp;month=8&amp;hashednota=587cf7892c4152b32e3376d921e1f7ef</t>
  </si>
  <si>
    <t>S0FHP1\W0052E</t>
  </si>
  <si>
    <t>3323183112720008</t>
  </si>
  <si>
    <t>https://ipubers.pupuk-indonesia.com/public/download/bukti-transaksi/V2?idretailer=RT0000041194&amp;year=2026&amp;month=8&amp;hashednota=7dfa6a47b66cd76b1ebf09fa6685d974</t>
  </si>
  <si>
    <t>S0FHP1\00053U</t>
  </si>
  <si>
    <t>3323184107670003</t>
  </si>
  <si>
    <t>SUTINEM</t>
  </si>
  <si>
    <t>https://ipubers.pupuk-indonesia.com/public/download/bukti-transaksi/V2?idretailer=RT0000041194&amp;year=2026&amp;month=8&amp;hashednota=317bebb23ce0f7f5b723ac7f0e3c5710</t>
  </si>
  <si>
    <t>S0FHP1\X00530</t>
  </si>
  <si>
    <t>3323182602810001</t>
  </si>
  <si>
    <t>https://ipubers.pupuk-indonesia.com/public/download/bukti-transaksi/V2?idretailer=RT0000041194&amp;year=2026&amp;month=8&amp;hashednota=c0f9650b5f9fd17d578539bf9564624c</t>
  </si>
  <si>
    <t>S0FHP1\Z00534</t>
  </si>
  <si>
    <t>3323180610640001</t>
  </si>
  <si>
    <t>TONI</t>
  </si>
  <si>
    <t>https://ipubers.pupuk-indonesia.com/public/download/bukti-transaksi/V2?idretailer=RT0000041194&amp;year=2026&amp;month=8&amp;hashednota=68d675c4e09b1640192af3d5b85e1490</t>
  </si>
  <si>
    <t>S0FHP1\00054T</t>
  </si>
  <si>
    <t>3323186609740001</t>
  </si>
  <si>
    <t>TUMINEM</t>
  </si>
  <si>
    <t>https://ipubers.pupuk-indonesia.com/public/download/bukti-transaksi/V2?idretailer=RT0000041194&amp;year=2026&amp;month=8&amp;hashednota=253a9694a31cb067cf64d9a73dd48025</t>
  </si>
  <si>
    <t>S0FHP1\00053T</t>
  </si>
  <si>
    <t>3323184207740001</t>
  </si>
  <si>
    <t>TURAMI</t>
  </si>
  <si>
    <t>https://ipubers.pupuk-indonesia.com/public/download/bukti-transaksi/V2?idretailer=RT0000041194&amp;year=2026&amp;month=8&amp;hashednota=bc3c1e304abc1f5f6b55d7ffde4b07c3</t>
  </si>
  <si>
    <t>S0FHP1\Z0053C</t>
  </si>
  <si>
    <t>3323181002980001</t>
  </si>
  <si>
    <t>UNDIK EKO SUSANTO</t>
  </si>
  <si>
    <t>https://ipubers.pupuk-indonesia.com/public/download/bukti-transaksi/V2?idretailer=RT0000041194&amp;year=2026&amp;month=8&amp;hashednota=caf1768500483d64cf35613630b40011</t>
  </si>
  <si>
    <t>S0FHP1\Z0053D</t>
  </si>
  <si>
    <t>https://ipubers.pupuk-indonesia.com/public/download/bukti-transaksi/V2?idretailer=RT0000041194&amp;year=2026&amp;month=8&amp;hashednota=83598b6f3e9e8452f3d536456ed9bb44</t>
  </si>
  <si>
    <t>S0FHP1\U00524</t>
  </si>
  <si>
    <t>3323181608810002</t>
  </si>
  <si>
    <t>WINARYO</t>
  </si>
  <si>
    <t>https://ipubers.pupuk-indonesia.com/public/download/bukti-transaksi/V2?idretailer=RT0000041194&amp;year=2026&amp;month=8&amp;hashednota=e3122a14db5e7e32156f473a0bae6895</t>
  </si>
  <si>
    <t>S0FHP1\Z0053G</t>
  </si>
  <si>
    <t>3323183112540049</t>
  </si>
  <si>
    <t>ACHMAD GHOZALI</t>
  </si>
  <si>
    <t>https://ipubers.pupuk-indonesia.com/public/download/bukti-transaksi/V2?idretailer=RT0000041194&amp;year=2026&amp;month=8&amp;hashednota=ed56fbe9390c721bcf589798bcc4ff9a</t>
  </si>
  <si>
    <t>S0FHP1\00054R</t>
  </si>
  <si>
    <t>3323182902880001</t>
  </si>
  <si>
    <t>ARIF NASUKHA</t>
  </si>
  <si>
    <t>https://ipubers.pupuk-indonesia.com/public/download/bukti-transaksi/V2?idretailer=RT0000041194&amp;year=2026&amp;month=8&amp;hashednota=c72bbf827e7aa8ab981da6c306dbd5de</t>
  </si>
  <si>
    <t>S0FHP1\00054S</t>
  </si>
  <si>
    <t>3323186807700001</t>
  </si>
  <si>
    <t>HARIPAH</t>
  </si>
  <si>
    <t>https://ipubers.pupuk-indonesia.com/public/download/bukti-transaksi/V2?idretailer=RT0000041194&amp;year=2026&amp;month=8&amp;hashednota=daded553ea0e9013bcc960d72ff5f897</t>
  </si>
  <si>
    <t>S0FHP1\W0052A</t>
  </si>
  <si>
    <t>3323187112600043</t>
  </si>
  <si>
    <t>JALMI</t>
  </si>
  <si>
    <t>https://ipubers.pupuk-indonesia.com/public/download/bukti-transaksi/V2?idretailer=RT0000041194&amp;year=2026&amp;month=8&amp;hashednota=dfe808a463162e7016a3418e592c2f0a</t>
  </si>
  <si>
    <t>S0FHP1\W0052B</t>
  </si>
  <si>
    <t>https://ipubers.pupuk-indonesia.com/public/download/bukti-transaksi/V2?idretailer=RT0000041194&amp;year=2026&amp;month=8&amp;hashednota=ae479ff5c0139c94584d8c99ce5d5c7e</t>
  </si>
  <si>
    <t>S0FHP1\Z0053L</t>
  </si>
  <si>
    <t>3323183112580036</t>
  </si>
  <si>
    <t>JUMANI</t>
  </si>
  <si>
    <t>https://ipubers.pupuk-indonesia.com/public/download/bukti-transaksi/V2?idretailer=RT0000041194&amp;year=2026&amp;month=8&amp;hashednota=119bde8c6584f764a4267e5ab1924281</t>
  </si>
  <si>
    <t>S0FHP1\000541</t>
  </si>
  <si>
    <t>3323183012610002</t>
  </si>
  <si>
    <t>JUMARI</t>
  </si>
  <si>
    <t>https://ipubers.pupuk-indonesia.com/public/download/bukti-transaksi/V2?idretailer=RT0000041194&amp;year=2026&amp;month=8&amp;hashednota=a0feb10e0c1258e5f9a433586d9defc5</t>
  </si>
  <si>
    <t>S0FHP1\Z0053H</t>
  </si>
  <si>
    <t>3323187112620087</t>
  </si>
  <si>
    <t>KAMSINI</t>
  </si>
  <si>
    <t>https://ipubers.pupuk-indonesia.com/public/download/bukti-transaksi/V2?idretailer=RT0000041194&amp;year=2026&amp;month=8&amp;hashednota=1d248ae8eff7445b9e2dbcfb4c8abab0</t>
  </si>
  <si>
    <t>S0FHP1\00054I</t>
  </si>
  <si>
    <t>https://ipubers.pupuk-indonesia.com/public/download/bukti-transaksi/V2?idretailer=RT0000041194&amp;year=2026&amp;month=8&amp;hashednota=87bd64caa1a8cc5c1689159479c7d661</t>
  </si>
  <si>
    <t>S0FHP1\00054J</t>
  </si>
  <si>
    <t>https://ipubers.pupuk-indonesia.com/public/download/bukti-transaksi/V2?idretailer=RT0000041194&amp;year=2026&amp;month=8&amp;hashednota=b9700b9c0f9b2c241720943bc3239973</t>
  </si>
  <si>
    <t>S0FHP1\Z0053O</t>
  </si>
  <si>
    <t>3323180107580007</t>
  </si>
  <si>
    <t>MANISO</t>
  </si>
  <si>
    <t>https://ipubers.pupuk-indonesia.com/public/download/bukti-transaksi/V2?idretailer=RT0000041194&amp;year=2026&amp;month=8&amp;hashednota=1fafe4dff8a0e34c34b563f600cabb88</t>
  </si>
  <si>
    <t>S0FHP1\Z00539</t>
  </si>
  <si>
    <t>3323181305820003</t>
  </si>
  <si>
    <t>https://ipubers.pupuk-indonesia.com/public/download/bukti-transaksi/V2?idretailer=RT0000041194&amp;year=2026&amp;month=8&amp;hashednota=f9b0d2e4866303d3b94b8e83aecbe9e7</t>
  </si>
  <si>
    <t>S0FHP1\W0052C</t>
  </si>
  <si>
    <t>3323185003830004</t>
  </si>
  <si>
    <t>MULYATI</t>
  </si>
  <si>
    <t>https://ipubers.pupuk-indonesia.com/public/download/bukti-transaksi/V2?idretailer=RT0000041194&amp;year=2026&amp;month=8&amp;hashednota=c17fe4941d0f0e2f41b26b68f7ddc52a</t>
  </si>
  <si>
    <t>S0FHP1\W0052D</t>
  </si>
  <si>
    <t>https://ipubers.pupuk-indonesia.com/public/download/bukti-transaksi/V2?idretailer=RT0000041194&amp;year=2026&amp;month=8&amp;hashednota=6082f06ec80a5fbd26ff7d132387f83f</t>
  </si>
  <si>
    <t>S0FHP1\Z0053K</t>
  </si>
  <si>
    <t>https://ipubers.pupuk-indonesia.com/public/download/bukti-transaksi/V2?idretailer=RT0000041194&amp;year=2026&amp;month=8&amp;hashednota=c211e36ac6567fd5bebf20d71bf44dbf</t>
  </si>
  <si>
    <t>S0FHP1\Z0053J</t>
  </si>
  <si>
    <t>3323185302880001</t>
  </si>
  <si>
    <t>NANI EKA SAPUTRI</t>
  </si>
  <si>
    <t>https://ipubers.pupuk-indonesia.com/public/download/bukti-transaksi/V2?idretailer=RT0000041194&amp;year=2026&amp;month=8&amp;hashednota=b2ce78f6fee2e007594f86896f602065</t>
  </si>
  <si>
    <t>S0FHP1\00054N</t>
  </si>
  <si>
    <t>https://ipubers.pupuk-indonesia.com/public/download/bukti-transaksi/V2?idretailer=RT0000041194&amp;year=2026&amp;month=8&amp;hashednota=dbeec286ae88c76423c20928f1ad6ac4</t>
  </si>
  <si>
    <t>S0FHP1\00054O</t>
  </si>
  <si>
    <t>https://ipubers.pupuk-indonesia.com/public/download/bukti-transaksi/V2?idretailer=RT0000041194&amp;year=2026&amp;month=8&amp;hashednota=d645bc346554f4a44a7007fd61f9ce9c</t>
  </si>
  <si>
    <t>S0FHP1\Z0053N</t>
  </si>
  <si>
    <t>3323180205860001</t>
  </si>
  <si>
    <t>NASIKIN</t>
  </si>
  <si>
    <t>https://ipubers.pupuk-indonesia.com/public/download/bukti-transaksi/V2?idretailer=RT0000041194&amp;year=2026&amp;month=8&amp;hashednota=269fbee1e5595ea274d6a27ed84b1e59</t>
  </si>
  <si>
    <t>S0FHP1\000547</t>
  </si>
  <si>
    <t>3323182409700001</t>
  </si>
  <si>
    <t>https://ipubers.pupuk-indonesia.com/public/download/bukti-transaksi/V2?idretailer=RT0000041194&amp;year=2026&amp;month=8&amp;hashednota=462b29b1c6255a8e1bbce328f988d8d2</t>
  </si>
  <si>
    <t>S0FHP1\W00529</t>
  </si>
  <si>
    <t>3323182104610001</t>
  </si>
  <si>
    <t>PETRUS SUYATIN</t>
  </si>
  <si>
    <t>https://ipubers.pupuk-indonesia.com/public/download/bukti-transaksi/V2?idretailer=RT0000041194&amp;year=2026&amp;month=8&amp;hashednota=4d08da30432c517c32b812969065e84d</t>
  </si>
  <si>
    <t>S0FHP1\00054U</t>
  </si>
  <si>
    <t>3323186306760004</t>
  </si>
  <si>
    <t>https://ipubers.pupuk-indonesia.com/public/download/bukti-transaksi/V2?idretailer=RT0000041194&amp;year=2026&amp;month=8&amp;hashednota=68b944090563c9acc74c78902c0f498c</t>
  </si>
  <si>
    <t>S0FHP1\Z0053I</t>
  </si>
  <si>
    <t>3323182504740001</t>
  </si>
  <si>
    <t>RAHMAD WAHYU RAHANTO</t>
  </si>
  <si>
    <t>https://ipubers.pupuk-indonesia.com/public/download/bukti-transaksi/V2?idretailer=RT0000041194&amp;year=2026&amp;month=8&amp;hashednota=27b966f2d6d8cbf6aae37442b3c2fd9a</t>
  </si>
  <si>
    <t>S0FHP1\00054G</t>
  </si>
  <si>
    <t>https://ipubers.pupuk-indonesia.com/public/download/bukti-transaksi/V2?idretailer=RT0000041194&amp;year=2026&amp;month=8&amp;hashednota=4d38edbe5c65465ea08891e41424fabd</t>
  </si>
  <si>
    <t>S0FHP1\00054H</t>
  </si>
  <si>
    <t>https://ipubers.pupuk-indonesia.com/public/download/bukti-transaksi/V2?idretailer=RT0000041194&amp;year=2026&amp;month=8&amp;hashednota=da85a4e6a10004a40de4c815d5094958</t>
  </si>
  <si>
    <t>S0FHP1\00054K</t>
  </si>
  <si>
    <t>3323182403780001</t>
  </si>
  <si>
    <t>https://ipubers.pupuk-indonesia.com/public/download/bukti-transaksi/V2?idretailer=RT0000041194&amp;year=2026&amp;month=8&amp;hashednota=676e22aa312c4475b950e0d376df4319</t>
  </si>
  <si>
    <t>S0FHP1\00054P</t>
  </si>
  <si>
    <t>3324045709870001</t>
  </si>
  <si>
    <t>RIYANI</t>
  </si>
  <si>
    <t>https://ipubers.pupuk-indonesia.com/public/download/bukti-transaksi/V2?idretailer=RT0000041194&amp;year=2026&amp;month=8&amp;hashednota=47d572c317d4b02ea07d77d014bb04f0</t>
  </si>
  <si>
    <t>S0FHP1\00054Q</t>
  </si>
  <si>
    <t>https://ipubers.pupuk-indonesia.com/public/download/bukti-transaksi/V2?idretailer=RT0000041194&amp;year=2026&amp;month=8&amp;hashednota=cb187de96660b7d228f4a17e514103c9</t>
  </si>
  <si>
    <t>S0FHP1\Z0053M</t>
  </si>
  <si>
    <t>3323180408690001</t>
  </si>
  <si>
    <t>ROZIKIN</t>
  </si>
  <si>
    <t>https://ipubers.pupuk-indonesia.com/public/download/bukti-transaksi/V2?idretailer=RT0000041194&amp;year=2026&amp;month=8&amp;hashednota=1c4e5008a03442ac3628a11d86c94d78</t>
  </si>
  <si>
    <t>S0FHP1\000542</t>
  </si>
  <si>
    <t>3323185212830002</t>
  </si>
  <si>
    <t>RUKAELAH</t>
  </si>
  <si>
    <t>https://ipubers.pupuk-indonesia.com/public/download/bukti-transaksi/V2?idretailer=RT0000041194&amp;year=2026&amp;month=8&amp;hashednota=5454be02082be02221b37ed2644ec0a3</t>
  </si>
  <si>
    <t>S0FHP1\000543</t>
  </si>
  <si>
    <t>https://ipubers.pupuk-indonesia.com/public/download/bukti-transaksi/V2?idretailer=RT0000041194&amp;year=2026&amp;month=8&amp;hashednota=3b53699fd120097a47158c29af47e697</t>
  </si>
  <si>
    <t>S0FHP1\Z0053Q</t>
  </si>
  <si>
    <t>3324041009960006</t>
  </si>
  <si>
    <t>SAPARI</t>
  </si>
  <si>
    <t>https://ipubers.pupuk-indonesia.com/public/download/bukti-transaksi/V2?idretailer=RT0000041194&amp;year=2026&amp;month=8&amp;hashednota=3a0eeaf173fe10e792d7399d2abd0475</t>
  </si>
  <si>
    <t>S0FHP1\Z0053R</t>
  </si>
  <si>
    <t>3323183112500031</t>
  </si>
  <si>
    <t>SIS WAGIMIN</t>
  </si>
  <si>
    <t>https://ipubers.pupuk-indonesia.com/public/download/bukti-transaksi/V2?idretailer=RT0000041194&amp;year=2026&amp;month=8&amp;hashednota=defc57fffcec57aba1258e408e3ba32e</t>
  </si>
  <si>
    <t>S0FHP1\Z0053B</t>
  </si>
  <si>
    <t>3323181012900001</t>
  </si>
  <si>
    <t>SOBIRIN</t>
  </si>
  <si>
    <t>https://ipubers.pupuk-indonesia.com/public/download/bukti-transaksi/V2?idretailer=RT0000041194&amp;year=2026&amp;month=8&amp;hashednota=fe9f7dae5365708ff22d4987794b3fab</t>
  </si>
  <si>
    <t>S0FHP1\00053Z</t>
  </si>
  <si>
    <t>https://ipubers.pupuk-indonesia.com/public/download/bukti-transaksi/V2?idretailer=RT0000041194&amp;year=2026&amp;month=8&amp;hashednota=ea2f0c44b393a029dece7cbda74e6688</t>
  </si>
  <si>
    <t>S0FHP1\000540</t>
  </si>
  <si>
    <t>https://ipubers.pupuk-indonesia.com/public/download/bukti-transaksi/V2?idretailer=RT0000041194&amp;year=2026&amp;month=8&amp;hashednota=60df2a9b88f8319dc4bb25ef511c7bd2</t>
  </si>
  <si>
    <t>S0FHP1\Z0053P</t>
  </si>
  <si>
    <t>3323183112490033</t>
  </si>
  <si>
    <t>SUBARI</t>
  </si>
  <si>
    <t>https://ipubers.pupuk-indonesia.com/public/download/bukti-transaksi/V2?idretailer=RT0000041194&amp;year=2026&amp;month=8&amp;hashednota=e16e6f7be298bd13cbd25873c3a6a5d1</t>
  </si>
  <si>
    <t>S0FHP1\00054L</t>
  </si>
  <si>
    <t>3323180708720001</t>
  </si>
  <si>
    <t>SUDIHARSO</t>
  </si>
  <si>
    <t>https://ipubers.pupuk-indonesia.com/public/download/bukti-transaksi/V2?idretailer=RT0000041194&amp;year=2026&amp;month=8&amp;hashednota=8150d3fe771d60958efb3901b0c5f1a2</t>
  </si>
  <si>
    <t>S0FHP1\00054M</t>
  </si>
  <si>
    <t>https://ipubers.pupuk-indonesia.com/public/download/bukti-transaksi/V2?idretailer=RT0000041194&amp;year=2026&amp;month=8&amp;hashednota=42c18458c499b1f0ff07b5eecf54aa38</t>
  </si>
  <si>
    <t>S0FHP1\00053W</t>
  </si>
  <si>
    <t>3323183112600045</t>
  </si>
  <si>
    <t>https://ipubers.pupuk-indonesia.com/public/download/bukti-transaksi/V2?idretailer=RT0000041194&amp;year=2026&amp;month=8&amp;hashednota=dbf578f912f5a6be231fa749cacafbef</t>
  </si>
  <si>
    <t>S0FHP1\00053X</t>
  </si>
  <si>
    <t>https://ipubers.pupuk-indonesia.com/public/download/bukti-transaksi/V2?idretailer=RT0000041194&amp;year=2026&amp;month=8&amp;hashednota=4271c72600f95df318df42d646f74040</t>
  </si>
  <si>
    <t>S0FHP1\W0052Z</t>
  </si>
  <si>
    <t>3323180808790002</t>
  </si>
  <si>
    <t>SUMONO</t>
  </si>
  <si>
    <t>https://ipubers.pupuk-indonesia.com/public/download/bukti-transaksi/V2?idretailer=RT0000041194&amp;year=2026&amp;month=8&amp;hashednota=6825b1a1a4e88ffe3c85cb25f8fcffdf</t>
  </si>
  <si>
    <t>S0FHP1\Z00537</t>
  </si>
  <si>
    <t>https://ipubers.pupuk-indonesia.com/public/download/bukti-transaksi/V2?idretailer=RT0000041194&amp;year=2026&amp;month=8&amp;hashednota=63cec2e6882d7700ca79ceae85e8637f</t>
  </si>
  <si>
    <t>S0FHP1\000545</t>
  </si>
  <si>
    <t>3323183112590047</t>
  </si>
  <si>
    <t>SUPANI</t>
  </si>
  <si>
    <t>https://ipubers.pupuk-indonesia.com/public/download/bukti-transaksi/V2?idretailer=RT0000041194&amp;year=2026&amp;month=8&amp;hashednota=0d7b5f72e57b60a32103e127d481ec37</t>
  </si>
  <si>
    <t>S0FHP1\000546</t>
  </si>
  <si>
    <t>https://ipubers.pupuk-indonesia.com/public/download/bukti-transaksi/V2?idretailer=RT0000041194&amp;year=2026&amp;month=8&amp;hashednota=ca495332a41a92fea91324e85d636381</t>
  </si>
  <si>
    <t>S0FHP1\U00525</t>
  </si>
  <si>
    <t>3323183006670001</t>
  </si>
  <si>
    <t>SUPARIO</t>
  </si>
  <si>
    <t>https://ipubers.pupuk-indonesia.com/public/download/bukti-transaksi/V2?idretailer=RT0000041194&amp;year=2026&amp;month=8&amp;hashednota=de8f1fcbfac7e71ffe04986df4d42c48</t>
  </si>
  <si>
    <t>S0FHP1\00053Y</t>
  </si>
  <si>
    <t>3323180509790003</t>
  </si>
  <si>
    <t>https://ipubers.pupuk-indonesia.com/public/download/bukti-transaksi/V2?idretailer=RT0000041194&amp;year=2026&amp;month=8&amp;hashednota=421745d7d284b4118cb9bdf7436a56a8</t>
  </si>
  <si>
    <t>S0FHP1\00054D</t>
  </si>
  <si>
    <t>3323185009770002</t>
  </si>
  <si>
    <t>https://ipubers.pupuk-indonesia.com/public/download/bukti-transaksi/V2?idretailer=RT0000041194&amp;year=2026&amp;month=8&amp;hashednota=fe1cb984d9ff4010b6defa8aa03b615c</t>
  </si>
  <si>
    <t>S0FHP1\00054E</t>
  </si>
  <si>
    <t>https://ipubers.pupuk-indonesia.com/public/download/bukti-transaksi/V2?idretailer=RT0000041194&amp;year=2026&amp;month=8&amp;hashednota=aada767adbef7fa6f866994f0b10b39c</t>
  </si>
  <si>
    <t>S0FHP1\00053V</t>
  </si>
  <si>
    <t>3323180107630005</t>
  </si>
  <si>
    <t>https://ipubers.pupuk-indonesia.com/public/download/bukti-transaksi/V2?idretailer=RT0000041194&amp;year=2026&amp;month=8&amp;hashednota=3f9155e75d1f4e855dc4dfcbaddc7bf7</t>
  </si>
  <si>
    <t>S0FHP1\000549</t>
  </si>
  <si>
    <t>https://ipubers.pupuk-indonesia.com/public/download/bukti-transaksi/V2?idretailer=RT0000041194&amp;year=2026&amp;month=8&amp;hashednota=8c593f7a334e386d1f087792438c643b</t>
  </si>
  <si>
    <t>S0FHP1\00054A</t>
  </si>
  <si>
    <t>https://ipubers.pupuk-indonesia.com/public/download/bukti-transaksi/V2?idretailer=RT0000041194&amp;year=2026&amp;month=8&amp;hashednota=dfc17de1283d2b47477d66e9d92179e9</t>
  </si>
  <si>
    <t>S0FHP1\000544</t>
  </si>
  <si>
    <t>3323186708790001</t>
  </si>
  <si>
    <t>https://ipubers.pupuk-indonesia.com/public/download/bukti-transaksi/V2?idretailer=RT0000041194&amp;year=2026&amp;month=8&amp;hashednota=29499da8890ed9afa274b6417e5d67fd</t>
  </si>
  <si>
    <t>S0FHP1\Z0053A</t>
  </si>
  <si>
    <t>3323187112610047</t>
  </si>
  <si>
    <t>WAGIYEM</t>
  </si>
  <si>
    <t>https://ipubers.pupuk-indonesia.com/public/download/bukti-transaksi/V2?idretailer=RT0000041194&amp;year=2026&amp;month=8&amp;hashednota=e372ecc252f1332615289d44e9efc41f</t>
  </si>
  <si>
    <t>S0FHP1\W0052G</t>
  </si>
  <si>
    <t>3323186911390001</t>
  </si>
  <si>
    <t>WATIYEM</t>
  </si>
  <si>
    <t>https://ipubers.pupuk-indonesia.com/public/download/bukti-transaksi/V2?idretailer=RT0000041194&amp;year=2026&amp;month=8&amp;hashednota=6dbfb749f372b82eb047dff9ae060d6e</t>
  </si>
  <si>
    <t>S0FHP1\W0052H</t>
  </si>
  <si>
    <t>https://ipubers.pupuk-indonesia.com/public/download/bukti-transaksi/V2?idretailer=RT0000041194&amp;year=2026&amp;month=8&amp;hashednota=32966640086332cd9773a5b3950a636b</t>
  </si>
  <si>
    <t>S0FHP1\00054B</t>
  </si>
  <si>
    <t>3323181403870001</t>
  </si>
  <si>
    <t>https://ipubers.pupuk-indonesia.com/public/download/bukti-transaksi/V2?idretailer=RT0000041194&amp;year=2026&amp;month=8&amp;hashednota=44f04412d9fd1661a51e0e2d44962fa0</t>
  </si>
  <si>
    <t>S0FHP1\00054C</t>
  </si>
  <si>
    <t>https://ipubers.pupuk-indonesia.com/public/download/bukti-transaksi/V2?idretailer=RT0000041194&amp;year=2026&amp;month=8&amp;hashednota=3c93b1e95f77df44890b72110ebb6f56</t>
  </si>
  <si>
    <t>S07FZ1\R003ID</t>
  </si>
  <si>
    <t>3323192207830001</t>
  </si>
  <si>
    <t>AMIN RINDO'I</t>
  </si>
  <si>
    <t>https://ipubers.pupuk-indonesia.com/public/download/bukti-transaksi/V2?idretailer=RT0000021145&amp;year=2026&amp;month=8&amp;hashednota=e8db21077b124b1c678234a062133c8f</t>
  </si>
  <si>
    <t>S07FZ1\R003IE</t>
  </si>
  <si>
    <t>https://ipubers.pupuk-indonesia.com/public/download/bukti-transaksi/V2?idretailer=RT0000021145&amp;year=2026&amp;month=8&amp;hashednota=8ee9bd8a15d8297c6eb4060e3a867211</t>
  </si>
  <si>
    <t>S07FZ1\R003IF</t>
  </si>
  <si>
    <t>https://ipubers.pupuk-indonesia.com/public/download/bukti-transaksi/V2?idretailer=RT0000021145&amp;year=2026&amp;month=8&amp;hashednota=b5d7047020018ac3e2e7c7c69b3369e0</t>
  </si>
  <si>
    <t>S07FZ1\2003JV</t>
  </si>
  <si>
    <t>3323191008890002</t>
  </si>
  <si>
    <t>ARIF MUFARIHAN</t>
  </si>
  <si>
    <t>https://ipubers.pupuk-indonesia.com/public/download/bukti-transaksi/V2?idretailer=RT0000021145&amp;year=2026&amp;month=8&amp;hashednota=e56c0659233e202cec8052643d7cbd26</t>
  </si>
  <si>
    <t>S07FZ1\2003JW</t>
  </si>
  <si>
    <t>https://ipubers.pupuk-indonesia.com/public/download/bukti-transaksi/V2?idretailer=RT0000021145&amp;year=2026&amp;month=8&amp;hashednota=92ecf67d0fb51b52f75ddc42e09b08f6</t>
  </si>
  <si>
    <t>S07FZ1\2003JX</t>
  </si>
  <si>
    <t>https://ipubers.pupuk-indonesia.com/public/download/bukti-transaksi/V2?idretailer=RT0000021145&amp;year=2026&amp;month=8&amp;hashednota=c3acbd6d84974f2b9c4b1e9816e82cb9</t>
  </si>
  <si>
    <t>S07FZ1\P003IA</t>
  </si>
  <si>
    <t>3323192010780001</t>
  </si>
  <si>
    <t>KHABIBUN</t>
  </si>
  <si>
    <t>BERKAH TANI 3W</t>
  </si>
  <si>
    <t>https://ipubers.pupuk-indonesia.com/public/download/bukti-transaksi/V2?idretailer=RT0000021145&amp;year=2026&amp;month=8&amp;hashednota=620326cea41258ddc8ac94f4af52e072</t>
  </si>
  <si>
    <t>S07FZ1\P003HY</t>
  </si>
  <si>
    <t>3323190709640004</t>
  </si>
  <si>
    <t>NURDIN AL SUTARI</t>
  </si>
  <si>
    <t>https://ipubers.pupuk-indonesia.com/public/download/bukti-transaksi/V2?idretailer=RT0000021145&amp;year=2026&amp;month=8&amp;hashednota=0f5338e66791cff5396acb85e0360d25</t>
  </si>
  <si>
    <t>S07FZ1\P003HZ</t>
  </si>
  <si>
    <t>https://ipubers.pupuk-indonesia.com/public/download/bukti-transaksi/V2?idretailer=RT0000021145&amp;year=2026&amp;month=8&amp;hashednota=53e060db1845003b2ad8ae88a74658df</t>
  </si>
  <si>
    <t>S07FZ1\X003JF</t>
  </si>
  <si>
    <t>3323191605790001</t>
  </si>
  <si>
    <t>SHOBRI</t>
  </si>
  <si>
    <t>CAHAYA TANI</t>
  </si>
  <si>
    <t>https://ipubers.pupuk-indonesia.com/public/download/bukti-transaksi/V2?idretailer=RT0000021145&amp;year=2026&amp;month=8&amp;hashednota=6f5baba435ee12c9441b33e82c9b353f</t>
  </si>
  <si>
    <t>S07FZ1\X003JG</t>
  </si>
  <si>
    <t>https://ipubers.pupuk-indonesia.com/public/download/bukti-transaksi/V2?idretailer=RT0000021145&amp;year=2026&amp;month=8&amp;hashednota=c37c2590d1671cc015e33362c642f698</t>
  </si>
  <si>
    <t>S0IDI1\E005S6</t>
  </si>
  <si>
    <t>3323190706710003</t>
  </si>
  <si>
    <t>MUJAR</t>
  </si>
  <si>
    <t>https://ipubers.pupuk-indonesia.com/public/download/bukti-transaksi/V2?idretailer=RT0000051845&amp;year=2026&amp;month=8&amp;hashednota=6847004a01f483c13a82d460e458c95b</t>
  </si>
  <si>
    <t>S0IDI1\E005SH</t>
  </si>
  <si>
    <t>3323190705740002</t>
  </si>
  <si>
    <t>SUALMAN</t>
  </si>
  <si>
    <t>https://ipubers.pupuk-indonesia.com/public/download/bukti-transaksi/V2?idretailer=RT0000051845&amp;year=2026&amp;month=8&amp;hashednota=4e6b5bd5b30633a8f484024c7f73c24a</t>
  </si>
  <si>
    <t>S0IDI1\E005SI</t>
  </si>
  <si>
    <t>https://ipubers.pupuk-indonesia.com/public/download/bukti-transaksi/V2?idretailer=RT0000051845&amp;year=2026&amp;month=8&amp;hashednota=8d032602056fd33b9b4d6574487b89dd</t>
  </si>
  <si>
    <t>S0IDI1\E005SJ</t>
  </si>
  <si>
    <t>https://ipubers.pupuk-indonesia.com/public/download/bukti-transaksi/V2?idretailer=RT0000051845&amp;year=2026&amp;month=8&amp;hashednota=9df00a877838b18eea9eea442e57448e</t>
  </si>
  <si>
    <t>SU3JX2\M000XX</t>
  </si>
  <si>
    <t>3323192006660001</t>
  </si>
  <si>
    <t>FAJAR MARTANI</t>
  </si>
  <si>
    <t>https://ipubers.pupuk-indonesia.com/public/download/bukti-transaksi/V2?idretailer=RT0000094691&amp;year=2026&amp;month=8&amp;hashednota=f87bc533e99e2ff5dadda887f1bfaba1</t>
  </si>
  <si>
    <t>SU3JX2\M000XY</t>
  </si>
  <si>
    <t>https://ipubers.pupuk-indonesia.com/public/download/bukti-transaksi/V2?idretailer=RT0000094691&amp;year=2026&amp;month=8&amp;hashednota=ef5b2efe4c01db33d3cdeb72f1f9fc4f</t>
  </si>
  <si>
    <t>SU3JX2\M000Y2</t>
  </si>
  <si>
    <t>3323193112640046</t>
  </si>
  <si>
    <t>KOSIM</t>
  </si>
  <si>
    <t>https://ipubers.pupuk-indonesia.com/public/download/bukti-transaksi/V2?idretailer=RT0000094691&amp;year=2026&amp;month=8&amp;hashednota=ace67fcb48221dbb119c7f50cbb67ab9</t>
  </si>
  <si>
    <t>SU3JX2\M000Y3</t>
  </si>
  <si>
    <t>https://ipubers.pupuk-indonesia.com/public/download/bukti-transaksi/V2?idretailer=RT0000094691&amp;year=2026&amp;month=8&amp;hashednota=f122a7640e46349b2e738b6119e62ef1</t>
  </si>
  <si>
    <t>SU3JX2\L000XP</t>
  </si>
  <si>
    <t>3323190611640001</t>
  </si>
  <si>
    <t>M. BUCHORI</t>
  </si>
  <si>
    <t>LUMBUNG TANI</t>
  </si>
  <si>
    <t>https://ipubers.pupuk-indonesia.com/public/download/bukti-transaksi/V2?idretailer=RT0000094691&amp;year=2026&amp;month=8&amp;hashednota=13943c1dd76b17b311cf74f96384089b</t>
  </si>
  <si>
    <t>SU3JX2\L000XQ</t>
  </si>
  <si>
    <t>https://ipubers.pupuk-indonesia.com/public/download/bukti-transaksi/V2?idretailer=RT0000094691&amp;year=2026&amp;month=8&amp;hashednota=ef853d3a93379bb1edec729ca4d07389</t>
  </si>
  <si>
    <t>SU3JX2\L000XR</t>
  </si>
  <si>
    <t>https://ipubers.pupuk-indonesia.com/public/download/bukti-transaksi/V2?idretailer=RT0000094691&amp;year=2026&amp;month=8&amp;hashednota=45376850952495622eac1e2c2ccf01bc</t>
  </si>
  <si>
    <t>SU3JX2\M000Y4</t>
  </si>
  <si>
    <t>3323193112440036</t>
  </si>
  <si>
    <t>MUHYOTO</t>
  </si>
  <si>
    <t>https://ipubers.pupuk-indonesia.com/public/download/bukti-transaksi/V2?idretailer=RT0000094691&amp;year=2026&amp;month=8&amp;hashednota=cf8c13730172df50d5153772e7d28545</t>
  </si>
  <si>
    <t>SU3JX2\M000Y5</t>
  </si>
  <si>
    <t>https://ipubers.pupuk-indonesia.com/public/download/bukti-transaksi/V2?idretailer=RT0000094691&amp;year=2026&amp;month=8&amp;hashednota=1ad75320020fb5805dad1514d546e67f</t>
  </si>
  <si>
    <t>SU3JX2\M000Y9</t>
  </si>
  <si>
    <t>3323192506730001</t>
  </si>
  <si>
    <t>https://ipubers.pupuk-indonesia.com/public/download/bukti-transaksi/V2?idretailer=RT0000094691&amp;year=2026&amp;month=8&amp;hashednota=9b95f1f422ed94ee5eb2a2723efbfeb6</t>
  </si>
  <si>
    <t>SU3JX2\M000YE</t>
  </si>
  <si>
    <t>3323192405810001</t>
  </si>
  <si>
    <t>SLAMET REJEKI</t>
  </si>
  <si>
    <t>https://ipubers.pupuk-indonesia.com/public/download/bukti-transaksi/V2?idretailer=RT0000094691&amp;year=2026&amp;month=8&amp;hashednota=a38a65e8504231843cc1e05f81ecbc4e</t>
  </si>
  <si>
    <t>SU3JX2\M000YF</t>
  </si>
  <si>
    <t>https://ipubers.pupuk-indonesia.com/public/download/bukti-transaksi/V2?idretailer=RT0000094691&amp;year=2026&amp;month=8&amp;hashednota=472804320390edc6f8ca7938102b1956</t>
  </si>
  <si>
    <t>SU3JX2\M000Y6</t>
  </si>
  <si>
    <t>3323191706680002</t>
  </si>
  <si>
    <t>https://ipubers.pupuk-indonesia.com/public/download/bukti-transaksi/V2?idretailer=RT0000094691&amp;year=2026&amp;month=8&amp;hashednota=e5248ee53d8f6e7ca57de194f028c6ad</t>
  </si>
  <si>
    <t>SU3JX2\M000Y7</t>
  </si>
  <si>
    <t>https://ipubers.pupuk-indonesia.com/public/download/bukti-transaksi/V2?idretailer=RT0000094691&amp;year=2026&amp;month=8&amp;hashednota=b8a1b965e42c018711a3df822f75744c</t>
  </si>
  <si>
    <t>SU3JX2\M000YA</t>
  </si>
  <si>
    <t>3323190704680001</t>
  </si>
  <si>
    <t>https://ipubers.pupuk-indonesia.com/public/download/bukti-transaksi/V2?idretailer=RT0000094691&amp;year=2026&amp;month=8&amp;hashednota=22322e55dc77c45d173ddb9166dca355</t>
  </si>
  <si>
    <t>SU3JX2\M000YB</t>
  </si>
  <si>
    <t>https://ipubers.pupuk-indonesia.com/public/download/bukti-transaksi/V2?idretailer=RT0000094691&amp;year=2026&amp;month=8&amp;hashednota=a92e8d3bcf4bd458e1e68a70179fb147</t>
  </si>
  <si>
    <t>SU3JX2\M000YC</t>
  </si>
  <si>
    <t>3323194107520006</t>
  </si>
  <si>
    <t>SUWIJI</t>
  </si>
  <si>
    <t>MENGGOLO TANI</t>
  </si>
  <si>
    <t>https://ipubers.pupuk-indonesia.com/public/download/bukti-transaksi/V2?idretailer=RT0000094691&amp;year=2026&amp;month=8&amp;hashednota=7a1c4c5c6db9b15190e119968f962210</t>
  </si>
  <si>
    <t>SU3JX2\M000YD</t>
  </si>
  <si>
    <t>https://ipubers.pupuk-indonesia.com/public/download/bukti-transaksi/V2?idretailer=RT0000094691&amp;year=2026&amp;month=8&amp;hashednota=d81fb3581232586e28ed325b1ea530e2</t>
  </si>
  <si>
    <t>SU3JX2\M000Y0</t>
  </si>
  <si>
    <t>3323192812680001</t>
  </si>
  <si>
    <t>TAEFURI</t>
  </si>
  <si>
    <t>https://ipubers.pupuk-indonesia.com/public/download/bukti-transaksi/V2?idretailer=RT0000094691&amp;year=2026&amp;month=8&amp;hashednota=65e741b6e6a34e6a6bc46a4289f0689e</t>
  </si>
  <si>
    <t>SU3JX2\M000Y1</t>
  </si>
  <si>
    <t>https://ipubers.pupuk-indonesia.com/public/download/bukti-transaksi/V2?idretailer=RT0000094691&amp;year=2026&amp;month=8&amp;hashednota=67a07b341f3a3ac23a9dfdef8efc4575</t>
  </si>
  <si>
    <t>SU3JX2\M000XW</t>
  </si>
  <si>
    <t>3323192307890002</t>
  </si>
  <si>
    <t>ZAENUDIN</t>
  </si>
  <si>
    <t>https://ipubers.pupuk-indonesia.com/public/download/bukti-transaksi/V2?idretailer=RT0000094691&amp;year=2026&amp;month=8&amp;hashednota=07e9ba4ea5b567edad3cc0b24ade5a68</t>
  </si>
  <si>
    <t>SU3JX2\M000YI</t>
  </si>
  <si>
    <t>3323191904680001</t>
  </si>
  <si>
    <t>AHMAD FAOZAN</t>
  </si>
  <si>
    <t>MUNCUL JAYA</t>
  </si>
  <si>
    <t>https://ipubers.pupuk-indonesia.com/public/download/bukti-transaksi/V2?idretailer=RT0000094691&amp;year=2026&amp;month=8&amp;hashednota=9e0b34f3a0448e38a0d32abca88d8aeb</t>
  </si>
  <si>
    <t>SU3JX2\M000XZ</t>
  </si>
  <si>
    <t>3323191005570001</t>
  </si>
  <si>
    <t>ISHADI</t>
  </si>
  <si>
    <t>SEDULUR TANI</t>
  </si>
  <si>
    <t>https://ipubers.pupuk-indonesia.com/public/download/bukti-transaksi/V2?idretailer=RT0000094691&amp;year=2026&amp;month=8&amp;hashednota=53c52987a51670b27b602687be219b3c</t>
  </si>
  <si>
    <t>SU3JX2\M000YG</t>
  </si>
  <si>
    <t>3323192503670001</t>
  </si>
  <si>
    <t>MUH BISRI</t>
  </si>
  <si>
    <t>LEMBAH SUBUR</t>
  </si>
  <si>
    <t>https://ipubers.pupuk-indonesia.com/public/download/bukti-transaksi/V2?idretailer=RT0000094691&amp;year=2026&amp;month=8&amp;hashednota=50bc7eaa3484fbe4aff78d75992156d1</t>
  </si>
  <si>
    <t>SU3JX2\L000XS</t>
  </si>
  <si>
    <t>3323192812480001</t>
  </si>
  <si>
    <t>WASITO</t>
  </si>
  <si>
    <t>https://ipubers.pupuk-indonesia.com/public/download/bukti-transaksi/V2?idretailer=RT0000094691&amp;year=2026&amp;month=8&amp;hashednota=4479cacb7e8f1ab0918b69fdd84b9083</t>
  </si>
  <si>
    <t>SU3JX2\L000XT</t>
  </si>
  <si>
    <t>https://ipubers.pupuk-indonesia.com/public/download/bukti-transaksi/V2?idretailer=RT0000094691&amp;year=2026&amp;month=8&amp;hashednota=de2aa03142943356387ffe158c8880a9</t>
  </si>
  <si>
    <t>SU3JX2\L000XU</t>
  </si>
  <si>
    <t>3323191012440001</t>
  </si>
  <si>
    <t>https://ipubers.pupuk-indonesia.com/public/download/bukti-transaksi/V2?idretailer=RT0000094691&amp;year=2026&amp;month=8&amp;hashednota=0f6e045e63dc957a622b780a0f603843</t>
  </si>
  <si>
    <t>SU3JX2\L000XV</t>
  </si>
  <si>
    <t>https://ipubers.pupuk-indonesia.com/public/download/bukti-transaksi/V2?idretailer=RT0000094691&amp;year=2026&amp;month=8&amp;hashednota=05364ad8ab509867af2564da8df9909b</t>
  </si>
  <si>
    <t>SU3JX2\M000Y8</t>
  </si>
  <si>
    <t>https://ipubers.pupuk-indonesia.com/public/download/bukti-transaksi/V2?idretailer=RT0000094691&amp;year=2026&amp;month=8&amp;hashednota=b776bc24cc30e0656bfa9ee695dd2ac2</t>
  </si>
  <si>
    <t>S0IDI1\E005SC</t>
  </si>
  <si>
    <t>3323191712800001</t>
  </si>
  <si>
    <t>AMIN SUPARMAN</t>
  </si>
  <si>
    <t>TUNAS HARAPAN I</t>
  </si>
  <si>
    <t>https://ipubers.pupuk-indonesia.com/public/download/bukti-transaksi/V2?idretailer=RT0000051845&amp;year=2026&amp;month=8&amp;hashednota=3c43178c7c6c8af3f8cde387985901be</t>
  </si>
  <si>
    <t>S0IDI1\E005SD</t>
  </si>
  <si>
    <t>https://ipubers.pupuk-indonesia.com/public/download/bukti-transaksi/V2?idretailer=RT0000051845&amp;year=2026&amp;month=8&amp;hashednota=850b8c3400ae316eb2fcd500b979de46</t>
  </si>
  <si>
    <t>S0IDI1\E005TR</t>
  </si>
  <si>
    <t>3323194507560002</t>
  </si>
  <si>
    <t>MISMINI</t>
  </si>
  <si>
    <t>https://ipubers.pupuk-indonesia.com/public/download/bukti-transaksi/V2?idretailer=RT0000051845&amp;year=2026&amp;month=8&amp;hashednota=2aa91037ec7b69d424840614110d9aa4</t>
  </si>
  <si>
    <t>S0IDI1\E005TS</t>
  </si>
  <si>
    <t>https://ipubers.pupuk-indonesia.com/public/download/bukti-transaksi/V2?idretailer=RT0000051845&amp;year=2026&amp;month=8&amp;hashednota=b1ffcb1fd7aca9ef56ad7b3820e30b6d</t>
  </si>
  <si>
    <t>S0IDI1\E005SL</t>
  </si>
  <si>
    <t>3323193112560001</t>
  </si>
  <si>
    <t>MUH THOYIBAN</t>
  </si>
  <si>
    <t>https://ipubers.pupuk-indonesia.com/public/download/bukti-transaksi/V2?idretailer=RT0000051845&amp;year=2026&amp;month=8&amp;hashednota=795b4241cb72a524f4913720c9226172</t>
  </si>
  <si>
    <t>S0IDI1\E005SM</t>
  </si>
  <si>
    <t>https://ipubers.pupuk-indonesia.com/public/download/bukti-transaksi/V2?idretailer=RT0000051845&amp;year=2026&amp;month=8&amp;hashednota=48f694d8f07ac67aa14e83405e3296d2</t>
  </si>
  <si>
    <t>S0IDI1\E005SN</t>
  </si>
  <si>
    <t>https://ipubers.pupuk-indonesia.com/public/download/bukti-transaksi/V2?idretailer=RT0000051845&amp;year=2026&amp;month=8&amp;hashednota=7b1ce206782bdc52de7a5f2e0075e8a4</t>
  </si>
  <si>
    <t>S0IDI1\E005TE</t>
  </si>
  <si>
    <t>3323195603700001</t>
  </si>
  <si>
    <t>SUDIYATI</t>
  </si>
  <si>
    <t>https://ipubers.pupuk-indonesia.com/public/download/bukti-transaksi/V2?idretailer=RT0000051845&amp;year=2026&amp;month=8&amp;hashednota=8731d484168060d1cfb4a17ec9baf458</t>
  </si>
  <si>
    <t>S0IDI1\E005TF</t>
  </si>
  <si>
    <t>https://ipubers.pupuk-indonesia.com/public/download/bukti-transaksi/V2?idretailer=RT0000051845&amp;year=2026&amp;month=8&amp;hashednota=598abc0ee9caf5f321763303d4ee6cdb</t>
  </si>
  <si>
    <t>S0IDI1\E005TA</t>
  </si>
  <si>
    <t>3323190506640002</t>
  </si>
  <si>
    <t>SUKRON MAKMUN</t>
  </si>
  <si>
    <t>https://ipubers.pupuk-indonesia.com/public/download/bukti-transaksi/V2?idretailer=RT0000051845&amp;year=2026&amp;month=8&amp;hashednota=01bcd62ab413d9f38514da49253e5142</t>
  </si>
  <si>
    <t>S0IDI1\E005TB</t>
  </si>
  <si>
    <t>https://ipubers.pupuk-indonesia.com/public/download/bukti-transaksi/V2?idretailer=RT0000051845&amp;year=2026&amp;month=8&amp;hashednota=10e8a14614b72476ad527ca65c340510</t>
  </si>
  <si>
    <t>S0IDI1\E005SB</t>
  </si>
  <si>
    <t>3323192010750002</t>
  </si>
  <si>
    <t>TASLIM</t>
  </si>
  <si>
    <t>https://ipubers.pupuk-indonesia.com/public/download/bukti-transaksi/V2?idretailer=RT0000051845&amp;year=2026&amp;month=8&amp;hashednota=3d9450b56a85733453da5406bbbc0aa4</t>
  </si>
  <si>
    <t>S0IDI1\E005T7</t>
  </si>
  <si>
    <t>3323191706740001</t>
  </si>
  <si>
    <t>YUNIANTO</t>
  </si>
  <si>
    <t>https://ipubers.pupuk-indonesia.com/public/download/bukti-transaksi/V2?idretailer=RT0000051845&amp;year=2026&amp;month=8&amp;hashednota=af7713bdb1ae58a8608ba996ff2e904a</t>
  </si>
  <si>
    <t>S07FZ1\P003I0</t>
  </si>
  <si>
    <t>3323190101680003</t>
  </si>
  <si>
    <t>MISMAN</t>
  </si>
  <si>
    <t>https://ipubers.pupuk-indonesia.com/public/download/bukti-transaksi/V2?idretailer=RT0000021145&amp;year=2026&amp;month=8&amp;hashednota=5132758691438dff724331b9d3b7ab0a</t>
  </si>
  <si>
    <t>S07FZ1\R003IB</t>
  </si>
  <si>
    <t>3323192710870002</t>
  </si>
  <si>
    <t>MUGIYARTO</t>
  </si>
  <si>
    <t>https://ipubers.pupuk-indonesia.com/public/download/bukti-transaksi/V2?idretailer=RT0000021145&amp;year=2026&amp;month=8&amp;hashednota=89b353eece6822d2b82b6c4b24356676</t>
  </si>
  <si>
    <t>S07FZ1\R003IC</t>
  </si>
  <si>
    <t>https://ipubers.pupuk-indonesia.com/public/download/bukti-transaksi/V2?idretailer=RT0000021145&amp;year=2026&amp;month=8&amp;hashednota=d8f107f1992125fae5d532023d15b6bc</t>
  </si>
  <si>
    <t>S07FZ1\V003IH</t>
  </si>
  <si>
    <t>3323197004980001</t>
  </si>
  <si>
    <t>SUTIARA PRIHATINING TYAS</t>
  </si>
  <si>
    <t>https://ipubers.pupuk-indonesia.com/public/download/bukti-transaksi/V2?idretailer=RT0000021145&amp;year=2026&amp;month=8&amp;hashednota=ea5f19a6eb89abc6ed8c9df5331b9fca</t>
  </si>
  <si>
    <t>S07FZ1\V003II</t>
  </si>
  <si>
    <t>https://ipubers.pupuk-indonesia.com/public/download/bukti-transaksi/V2?idretailer=RT0000021145&amp;year=2026&amp;month=8&amp;hashednota=365c497a1fe07b708921c646b886d0af</t>
  </si>
  <si>
    <t>S07FZ1\X003JH</t>
  </si>
  <si>
    <t>3323193107600001</t>
  </si>
  <si>
    <t>SUWADI</t>
  </si>
  <si>
    <t>https://ipubers.pupuk-indonesia.com/public/download/bukti-transaksi/V2?idretailer=RT0000021145&amp;year=2026&amp;month=8&amp;hashednota=4b1a33f2f347437214a700e41a28177d</t>
  </si>
  <si>
    <t>S07FZ1\X003JI</t>
  </si>
  <si>
    <t>https://ipubers.pupuk-indonesia.com/public/download/bukti-transaksi/V2?idretailer=RT0000021145&amp;year=2026&amp;month=8&amp;hashednota=35d07285979c8034f925154fc1972b5a</t>
  </si>
  <si>
    <t>S07FZ1\P003I1</t>
  </si>
  <si>
    <t>3323194409930001</t>
  </si>
  <si>
    <t>ANA SETIYASIH</t>
  </si>
  <si>
    <t>SUMBER SEMANGAT</t>
  </si>
  <si>
    <t>https://ipubers.pupuk-indonesia.com/public/download/bukti-transaksi/V2?idretailer=RT0000021145&amp;year=2026&amp;month=8&amp;hashednota=c7d43c1e3ee32fc871423ce7c7237369</t>
  </si>
  <si>
    <t>S07FZ1\P003I2</t>
  </si>
  <si>
    <t>https://ipubers.pupuk-indonesia.com/public/download/bukti-transaksi/V2?idretailer=RT0000021145&amp;year=2026&amp;month=8&amp;hashednota=d0b3662d687a71c6b24d1ae9a7fa0f8f</t>
  </si>
  <si>
    <t>S07FZ1\P003I3</t>
  </si>
  <si>
    <t>https://ipubers.pupuk-indonesia.com/public/download/bukti-transaksi/V2?idretailer=RT0000021145&amp;year=2026&amp;month=8&amp;hashednota=cb25ee073c7466e14a14be3bf208b20f</t>
  </si>
  <si>
    <t>S07FZ1\X003JC</t>
  </si>
  <si>
    <t>3323190407610003</t>
  </si>
  <si>
    <t>JULIYANTO</t>
  </si>
  <si>
    <t>TUNGGAL TANI</t>
  </si>
  <si>
    <t>https://ipubers.pupuk-indonesia.com/public/download/bukti-transaksi/V2?idretailer=RT0000021145&amp;year=2026&amp;month=8&amp;hashednota=55de2e79463e69751ea228ea456928e6</t>
  </si>
  <si>
    <t>S07FZ1\Y003JL</t>
  </si>
  <si>
    <t>3323190805750003</t>
  </si>
  <si>
    <t>MARDIYONO</t>
  </si>
  <si>
    <t>https://ipubers.pupuk-indonesia.com/public/download/bukti-transaksi/V2?idretailer=RT0000021145&amp;year=2026&amp;month=8&amp;hashednota=cefdfc4d1cc6605d8ef15eca1ab35fab</t>
  </si>
  <si>
    <t>S07FZ1\Y003JM</t>
  </si>
  <si>
    <t>https://ipubers.pupuk-indonesia.com/public/download/bukti-transaksi/V2?idretailer=RT0000021145&amp;year=2026&amp;month=8&amp;hashednota=b55364bca38a1499124e425d5c8af86e</t>
  </si>
  <si>
    <t>S07FZ1\Y003JN</t>
  </si>
  <si>
    <t>https://ipubers.pupuk-indonesia.com/public/download/bukti-transaksi/V2?idretailer=RT0000021145&amp;year=2026&amp;month=8&amp;hashednota=1436d0ec0d7cfffebb5ddc9449715984</t>
  </si>
  <si>
    <t>S07FZ1\P003I8</t>
  </si>
  <si>
    <t>3323191408640001</t>
  </si>
  <si>
    <t>MUHAMAD ZAENI</t>
  </si>
  <si>
    <t>https://ipubers.pupuk-indonesia.com/public/download/bukti-transaksi/V2?idretailer=RT0000021145&amp;year=2026&amp;month=8&amp;hashednota=d9071b5b9a9d3d9f96fada8241b7fc0c</t>
  </si>
  <si>
    <t>S07FZ1\P003I9</t>
  </si>
  <si>
    <t>https://ipubers.pupuk-indonesia.com/public/download/bukti-transaksi/V2?idretailer=RT0000021145&amp;year=2026&amp;month=8&amp;hashednota=750b977bb36792d2a5cb95b501ea63c5</t>
  </si>
  <si>
    <t>S07FZ1\P003HW</t>
  </si>
  <si>
    <t>3323191408710001</t>
  </si>
  <si>
    <t>NUR TAKYIN</t>
  </si>
  <si>
    <t>NGUDI UTAMI</t>
  </si>
  <si>
    <t>https://ipubers.pupuk-indonesia.com/public/download/bukti-transaksi/V2?idretailer=RT0000021145&amp;year=2026&amp;month=8&amp;hashednota=3a182d968682867ba91cf477163ef130</t>
  </si>
  <si>
    <t>S07FZ1\P003HX</t>
  </si>
  <si>
    <t>https://ipubers.pupuk-indonesia.com/public/download/bukti-transaksi/V2?idretailer=RT0000021145&amp;year=2026&amp;month=8&amp;hashednota=7c703bd47008571ea7082e0979c66393</t>
  </si>
  <si>
    <t>S07FZ1\V003IG</t>
  </si>
  <si>
    <t>3323190605720001</t>
  </si>
  <si>
    <t>https://ipubers.pupuk-indonesia.com/public/download/bukti-transaksi/V2?idretailer=RT0000021145&amp;year=2026&amp;month=8&amp;hashednota=0be2eca592ff0b4057f873efdd78ec8f</t>
  </si>
  <si>
    <t>S07FZ1\2003JT</t>
  </si>
  <si>
    <t>3323193112640034</t>
  </si>
  <si>
    <t>https://ipubers.pupuk-indonesia.com/public/download/bukti-transaksi/V2?idretailer=RT0000021145&amp;year=2026&amp;month=8&amp;hashednota=8fe5a9b4912aa7f83cb1137d4bc7070d</t>
  </si>
  <si>
    <t>S07FZ1\2003JU</t>
  </si>
  <si>
    <t>https://ipubers.pupuk-indonesia.com/public/download/bukti-transaksi/V2?idretailer=RT0000021145&amp;year=2026&amp;month=8&amp;hashednota=c6e63fc38e30074fbae2aa79d40a96ba</t>
  </si>
  <si>
    <t>S07FZ1\P003I4</t>
  </si>
  <si>
    <t>3323182201910001</t>
  </si>
  <si>
    <t>SUKUR AJI IRAWAN</t>
  </si>
  <si>
    <t>https://ipubers.pupuk-indonesia.com/public/download/bukti-transaksi/V2?idretailer=RT0000021145&amp;year=2026&amp;month=8&amp;hashednota=6499601aec2d39f6b40c0a15aee6a81e</t>
  </si>
  <si>
    <t>S07FZ1\P003I5</t>
  </si>
  <si>
    <t>https://ipubers.pupuk-indonesia.com/public/download/bukti-transaksi/V2?idretailer=RT0000021145&amp;year=2026&amp;month=8&amp;hashednota=656ed5a5e6cb19d407fbb161f62f8fc8</t>
  </si>
  <si>
    <t>S07FZ1\4003KF</t>
  </si>
  <si>
    <t>3323193001690001</t>
  </si>
  <si>
    <t>https://ipubers.pupuk-indonesia.com/public/download/bukti-transaksi/V2?idretailer=RT0000021145&amp;year=2026&amp;month=8&amp;hashednota=43b6c16f9d30fcc83b20fba71c525568</t>
  </si>
  <si>
    <t>S07FZ1\4003KG</t>
  </si>
  <si>
    <t>https://ipubers.pupuk-indonesia.com/public/download/bukti-transaksi/V2?idretailer=RT0000021145&amp;year=2026&amp;month=8&amp;hashednota=fdbaaa250746c1d0a129a1a9c427b194</t>
  </si>
  <si>
    <t>S07FZ1\4003KB</t>
  </si>
  <si>
    <t>3323190807670003</t>
  </si>
  <si>
    <t>TIMBUL JOKO TRIYONO</t>
  </si>
  <si>
    <t>https://ipubers.pupuk-indonesia.com/public/download/bukti-transaksi/V2?idretailer=RT0000021145&amp;year=2026&amp;month=8&amp;hashednota=d602671e28f23704dd468348421be618</t>
  </si>
  <si>
    <t>S07FZ1\2003JR</t>
  </si>
  <si>
    <t>3323191610900001</t>
  </si>
  <si>
    <t>TRI ROHMAN</t>
  </si>
  <si>
    <t>https://ipubers.pupuk-indonesia.com/public/download/bukti-transaksi/V2?idretailer=RT0000021145&amp;year=2026&amp;month=8&amp;hashednota=32d47f80d3695d51ffa17a4b04ba43c4</t>
  </si>
  <si>
    <t>S07FZ1\2003JS</t>
  </si>
  <si>
    <t>https://ipubers.pupuk-indonesia.com/public/download/bukti-transaksi/V2?idretailer=RT0000021145&amp;year=2026&amp;month=8&amp;hashednota=7797a6ce4bb64276dbad09d2aa4234fc</t>
  </si>
  <si>
    <t>S07FZ1\Y003JJ</t>
  </si>
  <si>
    <t>3323191101860001</t>
  </si>
  <si>
    <t>TUWARI</t>
  </si>
  <si>
    <t>https://ipubers.pupuk-indonesia.com/public/download/bukti-transaksi/V2?idretailer=RT0000021145&amp;year=2026&amp;month=8&amp;hashednota=9f16db85f99a91b18ca2c15b8b56f29f</t>
  </si>
  <si>
    <t>S07FZ1\Y003JK</t>
  </si>
  <si>
    <t>https://ipubers.pupuk-indonesia.com/public/download/bukti-transaksi/V2?idretailer=RT0000021145&amp;year=2026&amp;month=8&amp;hashednota=7112faf70b77e0e226d370203fc8e9ae</t>
  </si>
  <si>
    <t>S07FZ1\P003I6</t>
  </si>
  <si>
    <t>3323195009770001</t>
  </si>
  <si>
    <t>WAHYUTI</t>
  </si>
  <si>
    <t>https://ipubers.pupuk-indonesia.com/public/download/bukti-transaksi/V2?idretailer=RT0000021145&amp;year=2026&amp;month=8&amp;hashednota=ec4f2bae3f585eeee16c6140ae76f091</t>
  </si>
  <si>
    <t>OK</t>
  </si>
  <si>
    <t>S07FZ1\P003I7</t>
  </si>
  <si>
    <t>https://ipubers.pupuk-indonesia.com/public/download/bukti-transaksi/V2?idretailer=RT0000021145&amp;year=2026&amp;month=8&amp;hashednota=d95ece4ede74977ee49829b085284f80</t>
  </si>
  <si>
    <t>S07FZ1\4003KC</t>
  </si>
  <si>
    <t>3323193112630015</t>
  </si>
  <si>
    <t>SAWAL</t>
  </si>
  <si>
    <t>NGUDI MAKMUR II</t>
  </si>
  <si>
    <t>https://ipubers.pupuk-indonesia.com/public/download/bukti-transaksi/V2?idretailer=RT0000021145&amp;year=2026&amp;month=8&amp;hashednota=72fed69e22a0f70e8acc16da803e6a3e</t>
  </si>
  <si>
    <t>S07FZ1\4003KD</t>
  </si>
  <si>
    <t>https://ipubers.pupuk-indonesia.com/public/download/bukti-transaksi/V2?idretailer=RT0000021145&amp;year=2026&amp;month=8&amp;hashednota=900cf2ecf17e8ec0dd4db99bb0c4843b</t>
  </si>
  <si>
    <t>S07FZ1\4003KE</t>
  </si>
  <si>
    <t>https://ipubers.pupuk-indonesia.com/public/download/bukti-transaksi/V2?idretailer=RT0000021145&amp;year=2026&amp;month=8&amp;hashednota=c691dcfe6b7e855127625c61b0c91ea0</t>
  </si>
  <si>
    <t>S07FZ1\0003JO</t>
  </si>
  <si>
    <t>3323191203560002</t>
  </si>
  <si>
    <t>SENENG</t>
  </si>
  <si>
    <t>https://ipubers.pupuk-indonesia.com/public/download/bukti-transaksi/V2?idretailer=RT0000021145&amp;year=2026&amp;month=8&amp;hashednota=b0d2da650e0fdaf6dc21b86cfe12bb5f</t>
  </si>
  <si>
    <t>S07FZ1\0003JP</t>
  </si>
  <si>
    <t>https://ipubers.pupuk-indonesia.com/public/download/bukti-transaksi/V2?idretailer=RT0000021145&amp;year=2026&amp;month=8&amp;hashednota=7703367bd9cc31919a4ff2d28e61f373</t>
  </si>
  <si>
    <t>S07FZ1\0003JQ</t>
  </si>
  <si>
    <t>https://ipubers.pupuk-indonesia.com/public/download/bukti-transaksi/V2?idretailer=RT0000021145&amp;year=2026&amp;month=8&amp;hashednota=9bc2ef1e324920c6e159fbbde00a4570</t>
  </si>
  <si>
    <t>S07FZ1\X003JA</t>
  </si>
  <si>
    <t>3323192807650001</t>
  </si>
  <si>
    <t>SIYAMINTO</t>
  </si>
  <si>
    <t>https://ipubers.pupuk-indonesia.com/public/download/bukti-transaksi/V2?idretailer=RT0000021145&amp;year=2026&amp;month=8&amp;hashednota=80b90f74cd223029ee0a7867758ade58</t>
  </si>
  <si>
    <t>S07FZ1\X003JB</t>
  </si>
  <si>
    <t>https://ipubers.pupuk-indonesia.com/public/download/bukti-transaksi/V2?idretailer=RT0000021145&amp;year=2026&amp;month=8&amp;hashednota=7da6f5b98e9b26efca77be9ce2acb11d</t>
  </si>
  <si>
    <t>S07FZ1\X003JD</t>
  </si>
  <si>
    <t>3323191008810002</t>
  </si>
  <si>
    <t>https://ipubers.pupuk-indonesia.com/public/download/bukti-transaksi/V2?idretailer=RT0000021145&amp;year=2026&amp;month=8&amp;hashednota=6360cf23518584d9c536fb1e25e6b677</t>
  </si>
  <si>
    <t>S07FZ1\X003JE</t>
  </si>
  <si>
    <t>https://ipubers.pupuk-indonesia.com/public/download/bukti-transaksi/V2?idretailer=RT0000021145&amp;year=2026&amp;month=8&amp;hashednota=5d9cfd8ab311b5e86a80d0bd8782ca20</t>
  </si>
  <si>
    <t>S0IDI1\E005S9</t>
  </si>
  <si>
    <t>3323192210790001</t>
  </si>
  <si>
    <t>DARMAWAN</t>
  </si>
  <si>
    <t>https://ipubers.pupuk-indonesia.com/public/download/bukti-transaksi/V2?idretailer=RT0000051845&amp;year=2026&amp;month=8&amp;hashednota=a5115dcaa8d3a7c7c75e5275f0e2d4e8</t>
  </si>
  <si>
    <t>S0IDI1\E005T8</t>
  </si>
  <si>
    <t>3323191804890004</t>
  </si>
  <si>
    <t>JOKO PRABOWO</t>
  </si>
  <si>
    <t>https://ipubers.pupuk-indonesia.com/public/download/bukti-transaksi/V2?idretailer=RT0000051845&amp;year=2026&amp;month=8&amp;hashednota=9d3c6eb06add8f9ec8e1b13bdc51cb2e</t>
  </si>
  <si>
    <t>S0IDI1\E005T9</t>
  </si>
  <si>
    <t>https://ipubers.pupuk-indonesia.com/public/download/bukti-transaksi/V2?idretailer=RT0000051845&amp;year=2026&amp;month=8&amp;hashednota=bcf36fca42f7665499e7be2aabc040e7</t>
  </si>
  <si>
    <t>S0IDI1\E005SO</t>
  </si>
  <si>
    <t>3323191712680001</t>
  </si>
  <si>
    <t>NASRUDIN</t>
  </si>
  <si>
    <t>https://ipubers.pupuk-indonesia.com/public/download/bukti-transaksi/V2?idretailer=RT0000051845&amp;year=2026&amp;month=8&amp;hashednota=80f4038d123ab2846fbbae7454457c44</t>
  </si>
  <si>
    <t>S0IDI1\E005S1</t>
  </si>
  <si>
    <t>UNGGUL RAHARJO</t>
  </si>
  <si>
    <t>https://ipubers.pupuk-indonesia.com/public/download/bukti-transaksi/V2?idretailer=RT0000051845&amp;year=2026&amp;month=8&amp;hashednota=d5160e6e8740ab578d89524e99de536d</t>
  </si>
  <si>
    <t>S0IDI1\E005S2</t>
  </si>
  <si>
    <t>https://ipubers.pupuk-indonesia.com/public/download/bukti-transaksi/V2?idretailer=RT0000051845&amp;year=2026&amp;month=8&amp;hashednota=1a424c01ace265c4477ab64a311685a7</t>
  </si>
  <si>
    <t>S0IDI1\E005SA</t>
  </si>
  <si>
    <t>3323192907810001</t>
  </si>
  <si>
    <t>TARU UDIYONO</t>
  </si>
  <si>
    <t>https://ipubers.pupuk-indonesia.com/public/download/bukti-transaksi/V2?idretailer=RT0000051845&amp;year=2026&amp;month=8&amp;hashednota=97ced4d686163fd39ebdc26c7ef3a9f6</t>
  </si>
  <si>
    <t>WATES</t>
  </si>
  <si>
    <t>SU3JX2\M000YH</t>
  </si>
  <si>
    <t>3323192204910001</t>
  </si>
  <si>
    <t>DUL NGAYIS</t>
  </si>
  <si>
    <t>https://ipubers.pupuk-indonesia.com/public/download/bukti-transaksi/V2?idretailer=RT0000094691&amp;year=2026&amp;month=8&amp;hashednota=9e661eaffecab912c758b6ee653e089e</t>
  </si>
  <si>
    <t>S09O51\M005NL</t>
  </si>
  <si>
    <t>3323202402870001</t>
  </si>
  <si>
    <t>CAHYANI</t>
  </si>
  <si>
    <t>https://ipubers.pupuk-indonesia.com/public/download/bukti-transaksi/V2?idretailer=RT0000026794&amp;year=2026&amp;month=8&amp;hashednota=877f6d4a394a643b39bd0efa3c6e5b8a</t>
  </si>
  <si>
    <t>S09O51\M005O0</t>
  </si>
  <si>
    <t>3323201801810001</t>
  </si>
  <si>
    <t>SEJAHTERA TANI NUSANTARA</t>
  </si>
  <si>
    <t>https://ipubers.pupuk-indonesia.com/public/download/bukti-transaksi/V2?idretailer=RT0000026794&amp;year=2026&amp;month=8&amp;hashednota=fbbd5d6c17c8f0df31c787f55cf71c1e</t>
  </si>
  <si>
    <t>S09O51\M005O1</t>
  </si>
  <si>
    <t>https://ipubers.pupuk-indonesia.com/public/download/bukti-transaksi/V2?idretailer=RT0000026794&amp;year=2026&amp;month=8&amp;hashednota=7f8497cb6461a24bcb3ddfdbb5799342</t>
  </si>
  <si>
    <t>S09O51\M005Q2</t>
  </si>
  <si>
    <t>3323204702760006</t>
  </si>
  <si>
    <t>JUMINI</t>
  </si>
  <si>
    <t>KWT BINA BAROKAH</t>
  </si>
  <si>
    <t>https://ipubers.pupuk-indonesia.com/public/download/bukti-transaksi/V2?idretailer=RT0000026794&amp;year=2026&amp;month=8&amp;hashednota=b973ca22946ead5047880d7e30efa686</t>
  </si>
  <si>
    <t>S09O51\M005Q0</t>
  </si>
  <si>
    <t>3323090709760002</t>
  </si>
  <si>
    <t>KUKUH</t>
  </si>
  <si>
    <t>ESTU RAHARJO</t>
  </si>
  <si>
    <t>https://ipubers.pupuk-indonesia.com/public/download/bukti-transaksi/V2?idretailer=RT0000026794&amp;year=2026&amp;month=8&amp;hashednota=955c4fc9a5df62c6c2b3fc9c3871c8bd</t>
  </si>
  <si>
    <t>S09O51\M005OQ</t>
  </si>
  <si>
    <t>3323205708780002</t>
  </si>
  <si>
    <t>MAONAH</t>
  </si>
  <si>
    <t>LANCAR ABADI</t>
  </si>
  <si>
    <t>https://ipubers.pupuk-indonesia.com/public/download/bukti-transaksi/V2?idretailer=RT0000026794&amp;year=2026&amp;month=8&amp;hashednota=d16e5ab668cee4164eca6728d49b3cae</t>
  </si>
  <si>
    <t>S09O51\M005OS</t>
  </si>
  <si>
    <t>https://ipubers.pupuk-indonesia.com/public/download/bukti-transaksi/V2?idretailer=RT0000026794&amp;year=2026&amp;month=8&amp;hashednota=47c415b95f9c676537a6aff7c8a440ad</t>
  </si>
  <si>
    <t>S09O51\M005SW</t>
  </si>
  <si>
    <t>3323202504660001</t>
  </si>
  <si>
    <t>MULUT</t>
  </si>
  <si>
    <t>https://ipubers.pupuk-indonesia.com/public/download/bukti-transaksi/V2?idretailer=RT0000026794&amp;year=2026&amp;month=8&amp;hashednota=f5476cf67a6fb81bb2eae96d7edb274e</t>
  </si>
  <si>
    <t>S09O51\M005SX</t>
  </si>
  <si>
    <t>https://ipubers.pupuk-indonesia.com/public/download/bukti-transaksi/V2?idretailer=RT0000026794&amp;year=2026&amp;month=8&amp;hashednota=1d53eec56092097def2895507cbc8055</t>
  </si>
  <si>
    <t>S09O51\M005SY</t>
  </si>
  <si>
    <t>https://ipubers.pupuk-indonesia.com/public/download/bukti-transaksi/V2?idretailer=RT0000026794&amp;year=2026&amp;month=8&amp;hashednota=14b49d585c89eb79478d708afa2759f6</t>
  </si>
  <si>
    <t>S09O51\M005RL</t>
  </si>
  <si>
    <t>3323201307720001</t>
  </si>
  <si>
    <t>MURIDI</t>
  </si>
  <si>
    <t>MAKMUR 7</t>
  </si>
  <si>
    <t>https://ipubers.pupuk-indonesia.com/public/download/bukti-transaksi/V2?idretailer=RT0000026794&amp;year=2026&amp;month=8&amp;hashednota=0d4126ea669227954ee4dcb6df37174f</t>
  </si>
  <si>
    <t>S09O51\M005RM</t>
  </si>
  <si>
    <t>https://ipubers.pupuk-indonesia.com/public/download/bukti-transaksi/V2?idretailer=RT0000026794&amp;year=2026&amp;month=8&amp;hashednota=d4f1ec55ef3154dd5ef9b0856f0877f2</t>
  </si>
  <si>
    <t>S09O51\M005NP</t>
  </si>
  <si>
    <t>3323200601830002</t>
  </si>
  <si>
    <t>MUSARIP</t>
  </si>
  <si>
    <t>https://ipubers.pupuk-indonesia.com/public/download/bukti-transaksi/V2?idretailer=RT0000026794&amp;year=2026&amp;month=8&amp;hashednota=93050765f372b7f905391aecf59ad66a</t>
  </si>
  <si>
    <t>S09O51\M005SG</t>
  </si>
  <si>
    <t>3323201504660001</t>
  </si>
  <si>
    <t>SUMBER SUBUR</t>
  </si>
  <si>
    <t>https://ipubers.pupuk-indonesia.com/public/download/bukti-transaksi/V2?idretailer=RT0000026794&amp;year=2026&amp;month=8&amp;hashednota=c618ec1e4f17521b2685ca742386c947</t>
  </si>
  <si>
    <t>S09O51\M005SH</t>
  </si>
  <si>
    <t>https://ipubers.pupuk-indonesia.com/public/download/bukti-transaksi/V2?idretailer=RT0000026794&amp;year=2026&amp;month=8&amp;hashednota=8f2b6b55ddb8e221b4e662608379ee54</t>
  </si>
  <si>
    <t>S09O51\M005SI</t>
  </si>
  <si>
    <t>https://ipubers.pupuk-indonesia.com/public/download/bukti-transaksi/V2?idretailer=RT0000026794&amp;year=2026&amp;month=8&amp;hashednota=7c3374a89d795c627ec519b157b09afe</t>
  </si>
  <si>
    <t>S09O51\M005Q3</t>
  </si>
  <si>
    <t>3323205607960005</t>
  </si>
  <si>
    <t>ONIK SOFIATUN</t>
  </si>
  <si>
    <t>https://ipubers.pupuk-indonesia.com/public/download/bukti-transaksi/V2?idretailer=RT0000026794&amp;year=2026&amp;month=8&amp;hashednota=d04707aaff5a63a0317d43ed9d41cbd6</t>
  </si>
  <si>
    <t>S09O51\M005Q4</t>
  </si>
  <si>
    <t>https://ipubers.pupuk-indonesia.com/public/download/bukti-transaksi/V2?idretailer=RT0000026794&amp;year=2026&amp;month=8&amp;hashednota=b2e66878a1e6ba294a223c72ab40c8ad</t>
  </si>
  <si>
    <t>S09O51\M005Q5</t>
  </si>
  <si>
    <t>https://ipubers.pupuk-indonesia.com/public/download/bukti-transaksi/V2?idretailer=RT0000026794&amp;year=2026&amp;month=8&amp;hashednota=bbd7e23a7f265f1b50ec7d8bc0d71357</t>
  </si>
  <si>
    <t>S09O51\M005RK</t>
  </si>
  <si>
    <t>3323202205810001</t>
  </si>
  <si>
    <t>SHOLIHUN</t>
  </si>
  <si>
    <t>TARUNA MANUNGGAL</t>
  </si>
  <si>
    <t>https://ipubers.pupuk-indonesia.com/public/download/bukti-transaksi/V2?idretailer=RT0000026794&amp;year=2026&amp;month=8&amp;hashednota=c81655c77df872b57680b4d20cf90a28</t>
  </si>
  <si>
    <t>S09O51\M005PW</t>
  </si>
  <si>
    <t>3323200506700003</t>
  </si>
  <si>
    <t>SLAMET TRIMA</t>
  </si>
  <si>
    <t>https://ipubers.pupuk-indonesia.com/public/download/bukti-transaksi/V2?idretailer=RT0000026794&amp;year=2026&amp;month=8&amp;hashednota=58d12df6e4a66aadfd6a032fdf6da482</t>
  </si>
  <si>
    <t>S09O51\M005NV</t>
  </si>
  <si>
    <t>3323200202910002</t>
  </si>
  <si>
    <t>https://ipubers.pupuk-indonesia.com/public/download/bukti-transaksi/V2?idretailer=RT0000026794&amp;year=2026&amp;month=8&amp;hashednota=a8173dab6caaee2f8e4fcb612c59416a</t>
  </si>
  <si>
    <t>S09O51\M005SV</t>
  </si>
  <si>
    <t>3323200912940001</t>
  </si>
  <si>
    <t>https://ipubers.pupuk-indonesia.com/public/download/bukti-transaksi/V2?idretailer=RT0000026794&amp;year=2026&amp;month=8&amp;hashednota=6156f925d4d8604858fd1567a05e9329</t>
  </si>
  <si>
    <t>S09O51\M005PU</t>
  </si>
  <si>
    <t>3323201105830003</t>
  </si>
  <si>
    <t>BOTHOK MULYONO</t>
  </si>
  <si>
    <t>LAWE KARYO TUNGGAL MUNCAR</t>
  </si>
  <si>
    <t>https://ipubers.pupuk-indonesia.com/public/download/bukti-transaksi/V2?idretailer=RT0000026794&amp;year=2026&amp;month=8&amp;hashednota=156f5fb9c17a031d1fe05fd536f58bfa</t>
  </si>
  <si>
    <t>S09O51\M005PV</t>
  </si>
  <si>
    <t>https://ipubers.pupuk-indonesia.com/public/download/bukti-transaksi/V2?idretailer=RT0000026794&amp;year=2026&amp;month=8&amp;hashednota=f12af7d50d5cb9fb4955b4f9557628d3</t>
  </si>
  <si>
    <t>S09O51\M005NR</t>
  </si>
  <si>
    <t>3323200201730002</t>
  </si>
  <si>
    <t>MUHAMAD MUTAAT</t>
  </si>
  <si>
    <t>https://ipubers.pupuk-indonesia.com/public/download/bukti-transaksi/V2?idretailer=RT0000026794&amp;year=2026&amp;month=8&amp;hashednota=5ec964af4f023e929dbc8cc85fae3a6a</t>
  </si>
  <si>
    <t>S09O51\M005NS</t>
  </si>
  <si>
    <t>https://ipubers.pupuk-indonesia.com/public/download/bukti-transaksi/V2?idretailer=RT0000026794&amp;year=2026&amp;month=8&amp;hashednota=5c1c430f3d03f46e3daabd9983ac2865</t>
  </si>
  <si>
    <t>S09O51\M005N9</t>
  </si>
  <si>
    <t>3323201206790003</t>
  </si>
  <si>
    <t>SUGIYANTO</t>
  </si>
  <si>
    <t>TLOGO ARUM SARI TANI</t>
  </si>
  <si>
    <t>https://ipubers.pupuk-indonesia.com/public/download/bukti-transaksi/V2?idretailer=RT0000026794&amp;year=2026&amp;month=8&amp;hashednota=bfaa01be2844421effdc7a91fdd15ab0</t>
  </si>
  <si>
    <t>S09O51\M005NA</t>
  </si>
  <si>
    <t>https://ipubers.pupuk-indonesia.com/public/download/bukti-transaksi/V2?idretailer=RT0000026794&amp;year=2026&amp;month=8&amp;hashednota=11205a63f57db5525ba5d24423447ee6</t>
  </si>
  <si>
    <t>S09O51\M005NC</t>
  </si>
  <si>
    <t>3323204903670002</t>
  </si>
  <si>
    <t>https://ipubers.pupuk-indonesia.com/public/download/bukti-transaksi/V2?idretailer=RT0000026794&amp;year=2026&amp;month=8&amp;hashednota=da2b28cf70b0ddfa0936f450a332c0e2</t>
  </si>
  <si>
    <t>S09O51\M005ND</t>
  </si>
  <si>
    <t>https://ipubers.pupuk-indonesia.com/public/download/bukti-transaksi/V2?idretailer=RT0000026794&amp;year=2026&amp;month=8&amp;hashednota=883de271740dd6f494511dca56a967fe</t>
  </si>
  <si>
    <t>S09O51\M005SK</t>
  </si>
  <si>
    <t>3323201009850003</t>
  </si>
  <si>
    <t>SUWIYANTO</t>
  </si>
  <si>
    <t>https://ipubers.pupuk-indonesia.com/public/download/bukti-transaksi/V2?idretailer=RT0000026794&amp;year=2026&amp;month=8&amp;hashednota=fc62197862e4c73d4bb46c5cf178ad95</t>
  </si>
  <si>
    <t>S09O21\P004IU</t>
  </si>
  <si>
    <t>3323200502910001</t>
  </si>
  <si>
    <t>https://ipubers.pupuk-indonesia.com/public/download/bukti-transaksi/V2?idretailer=RT0000026775&amp;year=2026&amp;month=8&amp;hashednota=e4a97f1c9dee723138a1c430d8a63026</t>
  </si>
  <si>
    <t>S09O21\I004FY</t>
  </si>
  <si>
    <t>3323200811720003</t>
  </si>
  <si>
    <t>https://ipubers.pupuk-indonesia.com/public/download/bukti-transaksi/V2?idretailer=RT0000026775&amp;year=2026&amp;month=8&amp;hashednota=d6ab51f102738589429087e21acd5cc2</t>
  </si>
  <si>
    <t>S09O21\I004G1</t>
  </si>
  <si>
    <t>https://ipubers.pupuk-indonesia.com/public/download/bukti-transaksi/V2?idretailer=RT0000026775&amp;year=2026&amp;month=8&amp;hashednota=a57eee76a5301a03072db8959a919aa9</t>
  </si>
  <si>
    <t>S09O21\L004I7</t>
  </si>
  <si>
    <t>3323200102580002</t>
  </si>
  <si>
    <t>KADIS</t>
  </si>
  <si>
    <t>SUMBER BAROKAH</t>
  </si>
  <si>
    <t>https://ipubers.pupuk-indonesia.com/public/download/bukti-transaksi/V2?idretailer=RT0000026775&amp;year=2026&amp;month=8&amp;hashednota=d85d6d096d0e785a7efeb1c365f8259f</t>
  </si>
  <si>
    <t>S09O21\P004IV</t>
  </si>
  <si>
    <t>3323202109510001</t>
  </si>
  <si>
    <t>LARDI</t>
  </si>
  <si>
    <t>https://ipubers.pupuk-indonesia.com/public/download/bukti-transaksi/V2?idretailer=RT0000026775&amp;year=2026&amp;month=8&amp;hashednota=f67bc6063b9f193f98d4ee56fdaaa37c</t>
  </si>
  <si>
    <t>S09O21\P004IW</t>
  </si>
  <si>
    <t>https://ipubers.pupuk-indonesia.com/public/download/bukti-transaksi/V2?idretailer=RT0000026775&amp;year=2026&amp;month=8&amp;hashednota=2ca2bb0c372da0c4d76c127eee1f7312</t>
  </si>
  <si>
    <t>S09O21\P004IX</t>
  </si>
  <si>
    <t>https://ipubers.pupuk-indonesia.com/public/download/bukti-transaksi/V2?idretailer=RT0000026775&amp;year=2026&amp;month=8&amp;hashednota=075ac09d2b2e4450b2a3753e93597721</t>
  </si>
  <si>
    <t>S09O21\I004HH</t>
  </si>
  <si>
    <t>3323200711790001</t>
  </si>
  <si>
    <t>https://ipubers.pupuk-indonesia.com/public/download/bukti-transaksi/V2?idretailer=RT0000026775&amp;year=2026&amp;month=8&amp;hashednota=701ec8d2d851d6b54bde441a40f8ae7d</t>
  </si>
  <si>
    <t>S09O21\J004HU</t>
  </si>
  <si>
    <t>3275032101000017</t>
  </si>
  <si>
    <t>ZULHAM EFENDI PULUNGAN</t>
  </si>
  <si>
    <t>https://ipubers.pupuk-indonesia.com/public/download/bukti-transaksi/V2?idretailer=RT0000026775&amp;year=2026&amp;month=8&amp;hashednota=c9315b59ee0c52bc1d69d722dc2aa015</t>
  </si>
  <si>
    <t>S09O21\P004JM</t>
  </si>
  <si>
    <t>3323202104690002</t>
  </si>
  <si>
    <t>IMAM ACHMADI</t>
  </si>
  <si>
    <t>https://ipubers.pupuk-indonesia.com/public/download/bukti-transaksi/V2?idretailer=RT0000026775&amp;year=2026&amp;month=8&amp;hashednota=04369fdbd2daeb648d1fca9ae97ec8c1</t>
  </si>
  <si>
    <t>S09O21\P004IT</t>
  </si>
  <si>
    <t>6207031406770003</t>
  </si>
  <si>
    <t>MISPAN KUAT</t>
  </si>
  <si>
    <t>MORO ADEM</t>
  </si>
  <si>
    <t>https://ipubers.pupuk-indonesia.com/public/download/bukti-transaksi/V2?idretailer=RT0000026775&amp;year=2026&amp;month=8&amp;hashednota=a08822b5288db9aa2bf6dc9bad7f07f5</t>
  </si>
  <si>
    <t>S09O21\K004I0</t>
  </si>
  <si>
    <t>3307071707800009</t>
  </si>
  <si>
    <t>PARIJO</t>
  </si>
  <si>
    <t>https://ipubers.pupuk-indonesia.com/public/download/bukti-transaksi/V2?idretailer=RT0000026775&amp;year=2026&amp;month=8&amp;hashednota=61bf04a0d0adf5e4cf615c9230bce41f</t>
  </si>
  <si>
    <t>S09O21\I004GR</t>
  </si>
  <si>
    <t>3323200806840001</t>
  </si>
  <si>
    <t>PARMUDI</t>
  </si>
  <si>
    <t>https://ipubers.pupuk-indonesia.com/public/download/bukti-transaksi/V2?idretailer=RT0000026775&amp;year=2026&amp;month=8&amp;hashednota=eaf4b088ec960f605856633745991113</t>
  </si>
  <si>
    <t>S09O21\I004GQ</t>
  </si>
  <si>
    <t>3323202412590001</t>
  </si>
  <si>
    <t>PARSIDI</t>
  </si>
  <si>
    <t>https://ipubers.pupuk-indonesia.com/public/download/bukti-transaksi/V2?idretailer=RT0000026775&amp;year=2026&amp;month=8&amp;hashednota=48219af8605e60e35eb3b4880a7aa2d2</t>
  </si>
  <si>
    <t>S09O21\N004IQ</t>
  </si>
  <si>
    <t>3323202301900002</t>
  </si>
  <si>
    <t>RUSDI</t>
  </si>
  <si>
    <t>https://ipubers.pupuk-indonesia.com/public/download/bukti-transaksi/V2?idretailer=RT0000026775&amp;year=2026&amp;month=8&amp;hashednota=19c837bc829b84db2d15f537026b20c3</t>
  </si>
  <si>
    <t>S09O21\I004GZ</t>
  </si>
  <si>
    <t>3323204203960001</t>
  </si>
  <si>
    <t>SITI ZULAIKHAH</t>
  </si>
  <si>
    <t>https://ipubers.pupuk-indonesia.com/public/download/bukti-transaksi/V2?idretailer=RT0000026775&amp;year=2026&amp;month=8&amp;hashednota=ec6b8f0075f27baa12026f612b24bd1c</t>
  </si>
  <si>
    <t>S09O21\P004IS</t>
  </si>
  <si>
    <t>3323201608540002</t>
  </si>
  <si>
    <t>https://ipubers.pupuk-indonesia.com/public/download/bukti-transaksi/V2?idretailer=RT0000026775&amp;year=2026&amp;month=8&amp;hashednota=b7aedbb348c280b1fdf4b9a00e476a75</t>
  </si>
  <si>
    <t>S09O21\O004IR</t>
  </si>
  <si>
    <t>3323202909880003</t>
  </si>
  <si>
    <t>SUPRI HARDIYANTO</t>
  </si>
  <si>
    <t>https://ipubers.pupuk-indonesia.com/public/download/bukti-transaksi/V2?idretailer=RT0000026775&amp;year=2026&amp;month=8&amp;hashednota=ff2cefd8459ba7a9d67f359098936027</t>
  </si>
  <si>
    <t>S09O21\L004IA</t>
  </si>
  <si>
    <t>3323200601750003</t>
  </si>
  <si>
    <t>https://ipubers.pupuk-indonesia.com/public/download/bukti-transaksi/V2?idretailer=RT0000026775&amp;year=2026&amp;month=8&amp;hashednota=d2c799650d765712ba6fd08a64c0f149</t>
  </si>
  <si>
    <t>S09O21\I004GN</t>
  </si>
  <si>
    <t>3323205804960001</t>
  </si>
  <si>
    <t>SUTANTI</t>
  </si>
  <si>
    <t>https://ipubers.pupuk-indonesia.com/public/download/bukti-transaksi/V2?idretailer=RT0000026775&amp;year=2026&amp;month=8&amp;hashednota=03a3b0b1fe18813c271a75d548dca8e9</t>
  </si>
  <si>
    <t>S09O21\L004IE</t>
  </si>
  <si>
    <t>3323202506610001</t>
  </si>
  <si>
    <t>TURMUDI</t>
  </si>
  <si>
    <t>https://ipubers.pupuk-indonesia.com/public/download/bukti-transaksi/V2?idretailer=RT0000026775&amp;year=2026&amp;month=8&amp;hashednota=735b512cda39cbe3cabd2965e41c2906</t>
  </si>
  <si>
    <t>S09O21\J004HW</t>
  </si>
  <si>
    <t>3323200111730001</t>
  </si>
  <si>
    <t>https://ipubers.pupuk-indonesia.com/public/download/bukti-transaksi/V2?idretailer=RT0000026775&amp;year=2026&amp;month=8&amp;hashednota=e475e26fa5dc6aa296e677cd2439f080</t>
  </si>
  <si>
    <t>S09O21\J004HP</t>
  </si>
  <si>
    <t>3323200605860001</t>
  </si>
  <si>
    <t>WARMIN</t>
  </si>
  <si>
    <t>https://ipubers.pupuk-indonesia.com/public/download/bukti-transaksi/V2?idretailer=RT0000026775&amp;year=2026&amp;month=8&amp;hashednota=1b22dc00f3c579cc768a027fca341961</t>
  </si>
  <si>
    <t>S09O51\M005NX</t>
  </si>
  <si>
    <t>3323205010890001</t>
  </si>
  <si>
    <t>MARYANI</t>
  </si>
  <si>
    <t>https://ipubers.pupuk-indonesia.com/public/download/bukti-transaksi/V2?idretailer=RT0000026794&amp;year=2026&amp;month=8&amp;hashednota=276cd548730ad3b93f9618769efe1ec3</t>
  </si>
  <si>
    <t>S09O51\M005PZ</t>
  </si>
  <si>
    <t>3323202306920001</t>
  </si>
  <si>
    <t>KONSETITI</t>
  </si>
  <si>
    <t>https://ipubers.pupuk-indonesia.com/public/download/bukti-transaksi/V2?idretailer=RT0000026794&amp;year=2026&amp;month=8&amp;hashednota=1802a5d35356122f0f1904bd144e7454</t>
  </si>
  <si>
    <t>S09O51\M005PD</t>
  </si>
  <si>
    <t>3323200211740001</t>
  </si>
  <si>
    <t>https://ipubers.pupuk-indonesia.com/public/download/bukti-transaksi/V2?idretailer=RT0000026794&amp;year=2026&amp;month=8&amp;hashednota=48bdb91839d0dc3f59205d72347bfe94</t>
  </si>
  <si>
    <t>S09O51\M005NM</t>
  </si>
  <si>
    <t>3323200903630001</t>
  </si>
  <si>
    <t>PARDJAN</t>
  </si>
  <si>
    <t>https://ipubers.pupuk-indonesia.com/public/download/bukti-transaksi/V2?idretailer=RT0000026794&amp;year=2026&amp;month=8&amp;hashednota=2a2f04d9b3f967e9bb6e83becb72a28a</t>
  </si>
  <si>
    <t>S09O51\M005NG</t>
  </si>
  <si>
    <t>3323204504760003</t>
  </si>
  <si>
    <t>PONISIH</t>
  </si>
  <si>
    <t>https://ipubers.pupuk-indonesia.com/public/download/bukti-transaksi/V2?idretailer=RT0000026794&amp;year=2026&amp;month=8&amp;hashednota=1b945bdf22d3d53ec7d9c362d053df09</t>
  </si>
  <si>
    <t>S09O51\M005RD</t>
  </si>
  <si>
    <t>3323201209640002</t>
  </si>
  <si>
    <t>SARJAN</t>
  </si>
  <si>
    <t>https://ipubers.pupuk-indonesia.com/public/download/bukti-transaksi/V2?idretailer=RT0000026794&amp;year=2026&amp;month=8&amp;hashednota=ec2ee781ed55510763f52cd06ea9a345</t>
  </si>
  <si>
    <t>S09O51\M005SD</t>
  </si>
  <si>
    <t>3323200404610001</t>
  </si>
  <si>
    <t>SUNARI</t>
  </si>
  <si>
    <t>https://ipubers.pupuk-indonesia.com/public/download/bukti-transaksi/V2?idretailer=RT0000026794&amp;year=2026&amp;month=8&amp;hashednota=92372ce630bf1520d0f82960e91a1fe4</t>
  </si>
  <si>
    <t>S09O51\M005PH</t>
  </si>
  <si>
    <t>3323201610810001</t>
  </si>
  <si>
    <t>SUSILO</t>
  </si>
  <si>
    <t>https://ipubers.pupuk-indonesia.com/public/download/bukti-transaksi/V2?idretailer=RT0000026794&amp;year=2026&amp;month=8&amp;hashednota=0d764988efca73903ef467040d742075</t>
  </si>
  <si>
    <t>S09O51\M005SC</t>
  </si>
  <si>
    <t>3323206407820001</t>
  </si>
  <si>
    <t>HARAPAN MAKMUR 3</t>
  </si>
  <si>
    <t>https://ipubers.pupuk-indonesia.com/public/download/bukti-transaksi/V2?idretailer=RT0000026794&amp;year=2026&amp;month=8&amp;hashednota=4039710234eba563ea0e540ea4a6ad12</t>
  </si>
  <si>
    <t>S09O51\M005SJ</t>
  </si>
  <si>
    <t>3323201802970001</t>
  </si>
  <si>
    <t>EKO SETIAWAN</t>
  </si>
  <si>
    <t>SOYO BAROKAH</t>
  </si>
  <si>
    <t>https://ipubers.pupuk-indonesia.com/public/download/bukti-transaksi/V2?idretailer=RT0000026794&amp;year=2026&amp;month=8&amp;hashednota=38037a2a583041a21cf3c2a81c723893</t>
  </si>
  <si>
    <t>S09O51\M005PB</t>
  </si>
  <si>
    <t>3323203112640023</t>
  </si>
  <si>
    <t>JUPIYAN</t>
  </si>
  <si>
    <t>https://ipubers.pupuk-indonesia.com/public/download/bukti-transaksi/V2?idretailer=RT0000026794&amp;year=2026&amp;month=8&amp;hashednota=96acbb7a3fa76a7c0f7196d070160891</t>
  </si>
  <si>
    <t>S09O51\M005RN</t>
  </si>
  <si>
    <t>3323203112530013</t>
  </si>
  <si>
    <t>MARLAN</t>
  </si>
  <si>
    <t>https://ipubers.pupuk-indonesia.com/public/download/bukti-transaksi/V2?idretailer=RT0000026794&amp;year=2026&amp;month=8&amp;hashednota=088900594a41d8cf6506f1ffa7c9f389</t>
  </si>
  <si>
    <t>S09O51\M005P7</t>
  </si>
  <si>
    <t>MISNI</t>
  </si>
  <si>
    <t>https://ipubers.pupuk-indonesia.com/public/download/bukti-transaksi/V2?idretailer=RT0000026794&amp;year=2026&amp;month=8&amp;hashednota=eb864fad49d14a3111ef03fc0d82a55d</t>
  </si>
  <si>
    <t>S09O51\M005PJ</t>
  </si>
  <si>
    <t>3323203112520023</t>
  </si>
  <si>
    <t>https://ipubers.pupuk-indonesia.com/public/download/bukti-transaksi/V2?idretailer=RT0000026794&amp;year=2026&amp;month=8&amp;hashednota=31a7db813e4f90a1488bac2dd4d88cd8</t>
  </si>
  <si>
    <t>S09O51\M005NT</t>
  </si>
  <si>
    <t>3323200503720002</t>
  </si>
  <si>
    <t>PONIDI</t>
  </si>
  <si>
    <t>MARTANI II</t>
  </si>
  <si>
    <t>https://ipubers.pupuk-indonesia.com/public/download/bukti-transaksi/V2?idretailer=RT0000026794&amp;year=2026&amp;month=8&amp;hashednota=8c65c3f299251d86371b5c421652c05e</t>
  </si>
  <si>
    <t>S09O51\M005NU</t>
  </si>
  <si>
    <t>https://ipubers.pupuk-indonesia.com/public/download/bukti-transaksi/V2?idretailer=RT0000026794&amp;year=2026&amp;month=8&amp;hashednota=dccf1551f0df41451a4387a15e486b2d</t>
  </si>
  <si>
    <t>S09O51\M005P8</t>
  </si>
  <si>
    <t>3323202803920002</t>
  </si>
  <si>
    <t>https://ipubers.pupuk-indonesia.com/public/download/bukti-transaksi/V2?idretailer=RT0000026794&amp;year=2026&amp;month=8&amp;hashednota=c60ba1433814dfd6aa5e6b9097d6435c</t>
  </si>
  <si>
    <t>S09O51\M005RJ</t>
  </si>
  <si>
    <t>3323200312790001</t>
  </si>
  <si>
    <t>SLAMET AROMI</t>
  </si>
  <si>
    <t>https://ipubers.pupuk-indonesia.com/public/download/bukti-transaksi/V2?idretailer=RT0000026794&amp;year=2026&amp;month=8&amp;hashednota=d2a2d090b7c97528474a5198665a7879</t>
  </si>
  <si>
    <t>S09O51\M005NF</t>
  </si>
  <si>
    <t>3323201712780001</t>
  </si>
  <si>
    <t>TAQROWI NUR ARIFIN</t>
  </si>
  <si>
    <t>MADANI</t>
  </si>
  <si>
    <t>https://ipubers.pupuk-indonesia.com/public/download/bukti-transaksi/V2?idretailer=RT0000026794&amp;year=2026&amp;month=8&amp;hashednota=84eeed0ad0b0d0dd9fd8d0f69fbfd98a</t>
  </si>
  <si>
    <t>S09O51\M005PA</t>
  </si>
  <si>
    <t>3323200809940002</t>
  </si>
  <si>
    <t>TOFA</t>
  </si>
  <si>
    <t>DADI REJO</t>
  </si>
  <si>
    <t>https://ipubers.pupuk-indonesia.com/public/download/bukti-transaksi/V2?idretailer=RT0000026794&amp;year=2026&amp;month=8&amp;hashednota=b0d098c264e0412acf4782b574861003</t>
  </si>
  <si>
    <t>S09O51\M005NE</t>
  </si>
  <si>
    <t>3323202110920002</t>
  </si>
  <si>
    <t>ZAMRONI</t>
  </si>
  <si>
    <t>https://ipubers.pupuk-indonesia.com/public/download/bukti-transaksi/V2?idretailer=RT0000026794&amp;year=2026&amp;month=8&amp;hashednota=31ea5472ca05a1f4ca2ae9b04e748fc6</t>
  </si>
  <si>
    <t>S09O51\M005RG</t>
  </si>
  <si>
    <t>3323204802730002</t>
  </si>
  <si>
    <t>KWT MUKTI ASRI</t>
  </si>
  <si>
    <t>https://ipubers.pupuk-indonesia.com/public/download/bukti-transaksi/V2?idretailer=RT0000026794&amp;year=2026&amp;month=8&amp;hashednota=1da2ad3b8f45d5cfb531abad764bd204</t>
  </si>
  <si>
    <t>S09O51\M005RH</t>
  </si>
  <si>
    <t>https://ipubers.pupuk-indonesia.com/public/download/bukti-transaksi/V2?idretailer=RT0000026794&amp;year=2026&amp;month=8&amp;hashednota=735fddaf37c0b28a17e84bd2a09f44f4</t>
  </si>
  <si>
    <t>S09O51\M005RI</t>
  </si>
  <si>
    <t>https://ipubers.pupuk-indonesia.com/public/download/bukti-transaksi/V2?idretailer=RT0000026794&amp;year=2026&amp;month=8&amp;hashednota=0b1eda8fb09de946aaacf45d4ea4a3aa</t>
  </si>
  <si>
    <t>S09O51\M005MT</t>
  </si>
  <si>
    <t>3323200903670001</t>
  </si>
  <si>
    <t>GIYADI</t>
  </si>
  <si>
    <t>https://ipubers.pupuk-indonesia.com/public/download/bukti-transaksi/V2?idretailer=RT0000026794&amp;year=2026&amp;month=8&amp;hashednota=c8dde94e70de3fb0b5eb73a8c03dee1e</t>
  </si>
  <si>
    <t>S09O51\M005MU</t>
  </si>
  <si>
    <t>https://ipubers.pupuk-indonesia.com/public/download/bukti-transaksi/V2?idretailer=RT0000026794&amp;year=2026&amp;month=8&amp;hashednota=3060ec31ab59456bf5776fff4d4a8c2c</t>
  </si>
  <si>
    <t>S09O51\M005ML</t>
  </si>
  <si>
    <t>3323200704540002</t>
  </si>
  <si>
    <t>MERDEKA 1</t>
  </si>
  <si>
    <t>https://ipubers.pupuk-indonesia.com/public/download/bukti-transaksi/V2?idretailer=RT0000026794&amp;year=2026&amp;month=8&amp;hashednota=96381737554631165d4fb9a04c113748</t>
  </si>
  <si>
    <t>S09O51\M005MM</t>
  </si>
  <si>
    <t>https://ipubers.pupuk-indonesia.com/public/download/bukti-transaksi/V2?idretailer=RT0000026794&amp;year=2026&amp;month=8&amp;hashednota=680145c5a7a9749362e1b5c71c9c7d69</t>
  </si>
  <si>
    <t>S09O51\M005MQ</t>
  </si>
  <si>
    <t>3323205106650003</t>
  </si>
  <si>
    <t>KASMINAH</t>
  </si>
  <si>
    <t>https://ipubers.pupuk-indonesia.com/public/download/bukti-transaksi/V2?idretailer=RT0000026794&amp;year=2026&amp;month=8&amp;hashednota=13884415dbb53f3a48a55b9c11224922</t>
  </si>
  <si>
    <t>S09O51\M005MI</t>
  </si>
  <si>
    <t>3323200502800001</t>
  </si>
  <si>
    <t>KHAMBALI</t>
  </si>
  <si>
    <t>https://ipubers.pupuk-indonesia.com/public/download/bukti-transaksi/V2?idretailer=RT0000026794&amp;year=2026&amp;month=8&amp;hashednota=1852268341c3ef45f7e2a1f436684cf7</t>
  </si>
  <si>
    <t>S09O51\M005MJ</t>
  </si>
  <si>
    <t>https://ipubers.pupuk-indonesia.com/public/download/bukti-transaksi/V2?idretailer=RT0000026794&amp;year=2026&amp;month=8&amp;hashednota=87700d8e3ff13c36aec022233e0a6f16</t>
  </si>
  <si>
    <t>S09O51\M005PK</t>
  </si>
  <si>
    <t>3323200703720003</t>
  </si>
  <si>
    <t>KLASMADI</t>
  </si>
  <si>
    <t>RIZKI BAROKAH</t>
  </si>
  <si>
    <t>https://ipubers.pupuk-indonesia.com/public/download/bukti-transaksi/V2?idretailer=RT0000026794&amp;year=2026&amp;month=8&amp;hashednota=0fcd600de588797665cbf126c0781632</t>
  </si>
  <si>
    <t>S09O51\M005PL</t>
  </si>
  <si>
    <t>https://ipubers.pupuk-indonesia.com/public/download/bukti-transaksi/V2?idretailer=RT0000026794&amp;year=2026&amp;month=8&amp;hashednota=0a4e2b4c6ca4d3474ed472093c23b886</t>
  </si>
  <si>
    <t>S09O51\M005N6</t>
  </si>
  <si>
    <t>3323201012760003</t>
  </si>
  <si>
    <t>MARSUDI</t>
  </si>
  <si>
    <t>https://ipubers.pupuk-indonesia.com/public/download/bukti-transaksi/V2?idretailer=RT0000026794&amp;year=2026&amp;month=8&amp;hashednota=e41f21d76571bc2b629b9cce86bde672</t>
  </si>
  <si>
    <t>S09O51\M005MN</t>
  </si>
  <si>
    <t>3323200310750001</t>
  </si>
  <si>
    <t>https://ipubers.pupuk-indonesia.com/public/download/bukti-transaksi/V2?idretailer=RT0000026794&amp;year=2026&amp;month=8&amp;hashednota=0cf35cac16f75426a887f274173f92ab</t>
  </si>
  <si>
    <t>S09O51\M005MF</t>
  </si>
  <si>
    <t>3323201407690002</t>
  </si>
  <si>
    <t>MISMANTO</t>
  </si>
  <si>
    <t>https://ipubers.pupuk-indonesia.com/public/download/bukti-transaksi/V2?idretailer=RT0000026794&amp;year=2026&amp;month=8&amp;hashednota=ffd7d67acb8edfb5de39c58447d90b2e</t>
  </si>
  <si>
    <t>S09O51\M005MG</t>
  </si>
  <si>
    <t>https://ipubers.pupuk-indonesia.com/public/download/bukti-transaksi/V2?idretailer=RT0000026794&amp;year=2026&amp;month=8&amp;hashednota=0ff79e1e507e65576f94ac2f5c1388dd</t>
  </si>
  <si>
    <t>S09O51\M005MO</t>
  </si>
  <si>
    <t>3323200606860001</t>
  </si>
  <si>
    <t>MURDI</t>
  </si>
  <si>
    <t>https://ipubers.pupuk-indonesia.com/public/download/bukti-transaksi/V2?idretailer=RT0000026794&amp;year=2026&amp;month=8&amp;hashednota=d30f8e4c9e4d013f131e3a171fc56d05</t>
  </si>
  <si>
    <t>S09O51\M005MP</t>
  </si>
  <si>
    <t>https://ipubers.pupuk-indonesia.com/public/download/bukti-transaksi/V2?idretailer=RT0000026794&amp;year=2026&amp;month=8&amp;hashednota=b99b503a9843539e1f26c9fe3ac4f6cd</t>
  </si>
  <si>
    <t>S09O51\M005PR</t>
  </si>
  <si>
    <t>3323201009660001</t>
  </si>
  <si>
    <t>NGATIJAN</t>
  </si>
  <si>
    <t>https://ipubers.pupuk-indonesia.com/public/download/bukti-transaksi/V2?idretailer=RT0000026794&amp;year=2026&amp;month=8&amp;hashednota=c62d1391183e029db93c5688e1754c23</t>
  </si>
  <si>
    <t>S09O51\M005PS</t>
  </si>
  <si>
    <t>https://ipubers.pupuk-indonesia.com/public/download/bukti-transaksi/V2?idretailer=RT0000026794&amp;year=2026&amp;month=8&amp;hashednota=8f32bc450c78229095c9da42fcb27225</t>
  </si>
  <si>
    <t>S09O51\M005PX</t>
  </si>
  <si>
    <t>3323201402770001</t>
  </si>
  <si>
    <t>SUMBER REJEKI 2</t>
  </si>
  <si>
    <t>https://ipubers.pupuk-indonesia.com/public/download/bukti-transaksi/V2?idretailer=RT0000026794&amp;year=2026&amp;month=8&amp;hashednota=f0c82482e7a7ced2b8c5b4e44a61c074</t>
  </si>
  <si>
    <t>S09O51\M005PY</t>
  </si>
  <si>
    <t>https://ipubers.pupuk-indonesia.com/public/download/bukti-transaksi/V2?idretailer=RT0000026794&amp;year=2026&amp;month=8&amp;hashednota=a049b666577044f6758bbe5dc0e974bd</t>
  </si>
  <si>
    <t>S09O51\M005MA</t>
  </si>
  <si>
    <t>3323200304850002</t>
  </si>
  <si>
    <t>https://ipubers.pupuk-indonesia.com/public/download/bukti-transaksi/V2?idretailer=RT0000026794&amp;year=2026&amp;month=8&amp;hashednota=ec5e8eeb407773f2a5fa363d414854de</t>
  </si>
  <si>
    <t>S09O51\M005MB</t>
  </si>
  <si>
    <t>https://ipubers.pupuk-indonesia.com/public/download/bukti-transaksi/V2?idretailer=RT0000026794&amp;year=2026&amp;month=8&amp;hashednota=60da0b79753c750f2719537942f0404a</t>
  </si>
  <si>
    <t>S09O51\M005N4</t>
  </si>
  <si>
    <t>3323200909770003</t>
  </si>
  <si>
    <t>PONIYADI</t>
  </si>
  <si>
    <t>https://ipubers.pupuk-indonesia.com/public/download/bukti-transaksi/V2?idretailer=RT0000026794&amp;year=2026&amp;month=8&amp;hashednota=81668ceb1953f7721a9d104451e9516b</t>
  </si>
  <si>
    <t>S09O51\M005N5</t>
  </si>
  <si>
    <t>https://ipubers.pupuk-indonesia.com/public/download/bukti-transaksi/V2?idretailer=RT0000026794&amp;year=2026&amp;month=8&amp;hashednota=edbe6fb647c18df8428271dfe9680a7a</t>
  </si>
  <si>
    <t>S09O51\M005N7</t>
  </si>
  <si>
    <t>3323200107950004</t>
  </si>
  <si>
    <t>RINO</t>
  </si>
  <si>
    <t>https://ipubers.pupuk-indonesia.com/public/download/bukti-transaksi/V2?idretailer=RT0000026794&amp;year=2026&amp;month=8&amp;hashednota=d784a61c0123132ac3b0d366ab69fe21</t>
  </si>
  <si>
    <t>S09O51\M005N1</t>
  </si>
  <si>
    <t>3323206807900001</t>
  </si>
  <si>
    <t>ROH SUPRIHATI</t>
  </si>
  <si>
    <t>https://ipubers.pupuk-indonesia.com/public/download/bukti-transaksi/V2?idretailer=RT0000026794&amp;year=2026&amp;month=8&amp;hashednota=9a7608c931444ec8fcc8b5f28310d828</t>
  </si>
  <si>
    <t>S09O51\M005NB</t>
  </si>
  <si>
    <t>3323204806850001</t>
  </si>
  <si>
    <t>RUMINTEN</t>
  </si>
  <si>
    <t>https://ipubers.pupuk-indonesia.com/public/download/bukti-transaksi/V2?idretailer=RT0000026794&amp;year=2026&amp;month=8&amp;hashednota=df73c401583016da36597248d9a3a93d</t>
  </si>
  <si>
    <t>S09O51\M005MC</t>
  </si>
  <si>
    <t>3323200107830018</t>
  </si>
  <si>
    <t>SAMIDI</t>
  </si>
  <si>
    <t>https://ipubers.pupuk-indonesia.com/public/download/bukti-transaksi/V2?idretailer=RT0000026794&amp;year=2026&amp;month=8&amp;hashednota=06c22f22e2e13f28228f42fe83d33952</t>
  </si>
  <si>
    <t>S09O51\M005N2</t>
  </si>
  <si>
    <t>3323202606810001</t>
  </si>
  <si>
    <t>https://ipubers.pupuk-indonesia.com/public/download/bukti-transaksi/V2?idretailer=RT0000026794&amp;year=2026&amp;month=8&amp;hashednota=eb5702edd875395b3f766a78837ed2be</t>
  </si>
  <si>
    <t>S09O51\M005N3</t>
  </si>
  <si>
    <t>https://ipubers.pupuk-indonesia.com/public/download/bukti-transaksi/V2?idretailer=RT0000026794&amp;year=2026&amp;month=8&amp;hashednota=5bfdf4505e8cb4fafed0416de6752ad9</t>
  </si>
  <si>
    <t>S09O51\M005MV</t>
  </si>
  <si>
    <t>3323200112480001</t>
  </si>
  <si>
    <t>SAPARMAN</t>
  </si>
  <si>
    <t>https://ipubers.pupuk-indonesia.com/public/download/bukti-transaksi/V2?idretailer=RT0000026794&amp;year=2026&amp;month=8&amp;hashednota=2ba2405a34ac722a824954c62abb281c</t>
  </si>
  <si>
    <t>S09O51\M005MW</t>
  </si>
  <si>
    <t>https://ipubers.pupuk-indonesia.com/public/download/bukti-transaksi/V2?idretailer=RT0000026794&amp;year=2026&amp;month=8&amp;hashednota=42f6116e6e4b72f24ac9b69a9c1e9280</t>
  </si>
  <si>
    <t>S09O51\M005MK</t>
  </si>
  <si>
    <t>3323200807910003</t>
  </si>
  <si>
    <t>SARMUDI</t>
  </si>
  <si>
    <t>https://ipubers.pupuk-indonesia.com/public/download/bukti-transaksi/V2?idretailer=RT0000026794&amp;year=2026&amp;month=8&amp;hashednota=d1e4460f828375fc8ee347547ce91e47</t>
  </si>
  <si>
    <t>S09O51\M005RE</t>
  </si>
  <si>
    <t>3323205807730002</t>
  </si>
  <si>
    <t>SARYATI</t>
  </si>
  <si>
    <t>https://ipubers.pupuk-indonesia.com/public/download/bukti-transaksi/V2?idretailer=RT0000026794&amp;year=2026&amp;month=8&amp;hashednota=f049c21fb568b83f99dc756b6d7bfa33</t>
  </si>
  <si>
    <t>S09O51\M005RB</t>
  </si>
  <si>
    <t>3323200207700002</t>
  </si>
  <si>
    <t>SIDIQ</t>
  </si>
  <si>
    <t>https://ipubers.pupuk-indonesia.com/public/download/bukti-transaksi/V2?idretailer=RT0000026794&amp;year=2026&amp;month=8&amp;hashednota=9262026fc3cbd4ad224352e21cde7cd2</t>
  </si>
  <si>
    <t>S09O51\M005RC</t>
  </si>
  <si>
    <t>https://ipubers.pupuk-indonesia.com/public/download/bukti-transaksi/V2?idretailer=RT0000026794&amp;year=2026&amp;month=8&amp;hashednota=4af81e7bde4e18ce80bdc1588a72836b</t>
  </si>
  <si>
    <t>S09O51\M005MD</t>
  </si>
  <si>
    <t>3323202701880003</t>
  </si>
  <si>
    <t>SODIKIN</t>
  </si>
  <si>
    <t>https://ipubers.pupuk-indonesia.com/public/download/bukti-transaksi/V2?idretailer=RT0000026794&amp;year=2026&amp;month=8&amp;hashednota=7f557c46a585d1c940bf92b2d17bd35c</t>
  </si>
  <si>
    <t>S09O51\M005NQ</t>
  </si>
  <si>
    <t>3323201507850002</t>
  </si>
  <si>
    <t>SOFIYANTO</t>
  </si>
  <si>
    <t>https://ipubers.pupuk-indonesia.com/public/download/bukti-transaksi/V2?idretailer=RT0000026794&amp;year=2026&amp;month=8&amp;hashednota=dc00c92c8ee875fd655e9d66d999b706</t>
  </si>
  <si>
    <t>S09O51\M005RF</t>
  </si>
  <si>
    <t>3323204709770001</t>
  </si>
  <si>
    <t>SUMARSIH</t>
  </si>
  <si>
    <t>https://ipubers.pupuk-indonesia.com/public/download/bukti-transaksi/V2?idretailer=RT0000026794&amp;year=2026&amp;month=8&amp;hashednota=12aed5e7eee095b977074e09792b1fb2</t>
  </si>
  <si>
    <t>S09O51\M005PM</t>
  </si>
  <si>
    <t>3323200711800001</t>
  </si>
  <si>
    <t>https://ipubers.pupuk-indonesia.com/public/download/bukti-transaksi/V2?idretailer=RT0000026794&amp;year=2026&amp;month=8&amp;hashednota=2fba20c653b3bd5b6fd6c44b07401ce1</t>
  </si>
  <si>
    <t>S09O51\M005N8</t>
  </si>
  <si>
    <t>3323200805910001</t>
  </si>
  <si>
    <t>https://ipubers.pupuk-indonesia.com/public/download/bukti-transaksi/V2?idretailer=RT0000026794&amp;year=2026&amp;month=8&amp;hashednota=ef8f0e4dc4d860b23a22a2c2fe47146c</t>
  </si>
  <si>
    <t>S09O51\M005MZ</t>
  </si>
  <si>
    <t>3323202508770003</t>
  </si>
  <si>
    <t>TURAH</t>
  </si>
  <si>
    <t>https://ipubers.pupuk-indonesia.com/public/download/bukti-transaksi/V2?idretailer=RT0000026794&amp;year=2026&amp;month=8&amp;hashednota=7407db5e359e311a52e060dbde5898d6</t>
  </si>
  <si>
    <t>S09O51\M005N0</t>
  </si>
  <si>
    <t>https://ipubers.pupuk-indonesia.com/public/download/bukti-transaksi/V2?idretailer=RT0000026794&amp;year=2026&amp;month=8&amp;hashednota=ef3b43c4e69771b51a0925e4194b4cf8</t>
  </si>
  <si>
    <t>S09O51\M005MX</t>
  </si>
  <si>
    <t>3323201206810003</t>
  </si>
  <si>
    <t>TURYADI</t>
  </si>
  <si>
    <t>https://ipubers.pupuk-indonesia.com/public/download/bukti-transaksi/V2?idretailer=RT0000026794&amp;year=2026&amp;month=8&amp;hashednota=8f56221a001728125d3db516985fa147</t>
  </si>
  <si>
    <t>S09O51\M005MY</t>
  </si>
  <si>
    <t>https://ipubers.pupuk-indonesia.com/public/download/bukti-transaksi/V2?idretailer=RT0000026794&amp;year=2026&amp;month=8&amp;hashednota=ee010a6587e96bd304f4c45d8bcd648e</t>
  </si>
  <si>
    <t>S09O51\M005MH</t>
  </si>
  <si>
    <t>3323205112790001</t>
  </si>
  <si>
    <t>TUWALSIH</t>
  </si>
  <si>
    <t>https://ipubers.pupuk-indonesia.com/public/download/bukti-transaksi/V2?idretailer=RT0000026794&amp;year=2026&amp;month=8&amp;hashednota=990fdf22bc4c100d22f2b8734a36739b</t>
  </si>
  <si>
    <t>S09O51\M005MR</t>
  </si>
  <si>
    <t>3323201008910001</t>
  </si>
  <si>
    <t>https://ipubers.pupuk-indonesia.com/public/download/bukti-transaksi/V2?idretailer=RT0000026794&amp;year=2026&amp;month=8&amp;hashednota=25ac6da2473e61866032ca595d999c79</t>
  </si>
  <si>
    <t>S09O51\M005MS</t>
  </si>
  <si>
    <t>https://ipubers.pupuk-indonesia.com/public/download/bukti-transaksi/V2?idretailer=RT0000026794&amp;year=2026&amp;month=8&amp;hashednota=afa2dfd6a2be41010251c7f1adb52adb</t>
  </si>
  <si>
    <t>S09O51\M005ME</t>
  </si>
  <si>
    <t>3323200308900005</t>
  </si>
  <si>
    <t>WASIDI</t>
  </si>
  <si>
    <t>https://ipubers.pupuk-indonesia.com/public/download/bukti-transaksi/V2?idretailer=RT0000026794&amp;year=2026&amp;month=8&amp;hashednota=afc60af7e37614429a505def46360d9d</t>
  </si>
  <si>
    <t>S09O21\D004FE</t>
  </si>
  <si>
    <t>3323200103670002</t>
  </si>
  <si>
    <t>MUJIYO</t>
  </si>
  <si>
    <t>MURIH LESTARI</t>
  </si>
  <si>
    <t>https://ipubers.pupuk-indonesia.com/public/download/bukti-transaksi/V2?idretailer=RT0000026775&amp;year=2026&amp;month=8&amp;hashednota=3f0fd20f66c783219de781becbb5986c</t>
  </si>
  <si>
    <t>S09O21\I004GK</t>
  </si>
  <si>
    <t>3323202909720001</t>
  </si>
  <si>
    <t>ROKHIM</t>
  </si>
  <si>
    <t>https://ipubers.pupuk-indonesia.com/public/download/bukti-transaksi/V2?idretailer=RT0000026775&amp;year=2026&amp;month=8&amp;hashednota=4241c546a0ab6bddd66f5b7655485d34</t>
  </si>
  <si>
    <t>S09O21\I004GL</t>
  </si>
  <si>
    <t>https://ipubers.pupuk-indonesia.com/public/download/bukti-transaksi/V2?idretailer=RT0000026775&amp;year=2026&amp;month=8&amp;hashednota=d0d48cefdb6edc1c28caf5e8b550823f</t>
  </si>
  <si>
    <t>S09O21\I004GM</t>
  </si>
  <si>
    <t>https://ipubers.pupuk-indonesia.com/public/download/bukti-transaksi/V2?idretailer=RT0000026775&amp;year=2026&amp;month=8&amp;hashednota=1092b9ebafebf7171b01a788e7720ed4</t>
  </si>
  <si>
    <t>S09O21\J004HO</t>
  </si>
  <si>
    <t>3323200304550003</t>
  </si>
  <si>
    <t>https://ipubers.pupuk-indonesia.com/public/download/bukti-transaksi/V2?idretailer=RT0000026775&amp;year=2026&amp;month=8&amp;hashednota=54c00a13e3ba407b6239c874c03fd2dd</t>
  </si>
  <si>
    <t>S09O21\I004HL</t>
  </si>
  <si>
    <t>3323200406920002</t>
  </si>
  <si>
    <t>ACHMAD MAKSUM</t>
  </si>
  <si>
    <t>https://ipubers.pupuk-indonesia.com/public/download/bukti-transaksi/V2?idretailer=RT0000026775&amp;year=2026&amp;month=8&amp;hashednota=369579ff81352f1dff85d7d909e8b42b</t>
  </si>
  <si>
    <t>S09O21\L004IC</t>
  </si>
  <si>
    <t>3323200406690001</t>
  </si>
  <si>
    <t>IKHWAN</t>
  </si>
  <si>
    <t>https://ipubers.pupuk-indonesia.com/public/download/bukti-transaksi/V2?idretailer=RT0000026775&amp;year=2026&amp;month=8&amp;hashednota=6ad53355c603202df73f1fc8b41a62ef</t>
  </si>
  <si>
    <t>S09O21\L004ID</t>
  </si>
  <si>
    <t>https://ipubers.pupuk-indonesia.com/public/download/bukti-transaksi/V2?idretailer=RT0000026775&amp;year=2026&amp;month=8&amp;hashednota=11af34dea84eba6dbe8181bbbebd2f97</t>
  </si>
  <si>
    <t>S09O21\L004I2</t>
  </si>
  <si>
    <t>3323200910650001</t>
  </si>
  <si>
    <t>ISTOYO</t>
  </si>
  <si>
    <t>https://ipubers.pupuk-indonesia.com/public/download/bukti-transaksi/V2?idretailer=RT0000026775&amp;year=2026&amp;month=8&amp;hashednota=45ac5d7f4c13513f88bd27e1b6cf48a2</t>
  </si>
  <si>
    <t>S09O21\L004I6</t>
  </si>
  <si>
    <t>3323201602590001</t>
  </si>
  <si>
    <t>JUWARI</t>
  </si>
  <si>
    <t>https://ipubers.pupuk-indonesia.com/public/download/bukti-transaksi/V2?idretailer=RT0000026775&amp;year=2026&amp;month=8&amp;hashednota=b2162919fa5f158b1db2a6c023fb2242</t>
  </si>
  <si>
    <t>S09O21\I004GS</t>
  </si>
  <si>
    <t>3323201706590001</t>
  </si>
  <si>
    <t>LEGO</t>
  </si>
  <si>
    <t>https://ipubers.pupuk-indonesia.com/public/download/bukti-transaksi/V2?idretailer=RT0000026775&amp;year=2026&amp;month=8&amp;hashednota=9b1d07076e376823da12348959899c36</t>
  </si>
  <si>
    <t>S09O21\I004GT</t>
  </si>
  <si>
    <t>https://ipubers.pupuk-indonesia.com/public/download/bukti-transaksi/V2?idretailer=RT0000026775&amp;year=2026&amp;month=8&amp;hashednota=886bc8657e0959e181e6d6ed40b38640</t>
  </si>
  <si>
    <t>S09O21\I004GU</t>
  </si>
  <si>
    <t>https://ipubers.pupuk-indonesia.com/public/download/bukti-transaksi/V2?idretailer=RT0000026775&amp;year=2026&amp;month=8&amp;hashednota=39954eb3991bf8c81a44e323cb021c83</t>
  </si>
  <si>
    <t>S09O21\N004IH</t>
  </si>
  <si>
    <t>3323203112680001</t>
  </si>
  <si>
    <t>https://ipubers.pupuk-indonesia.com/public/download/bukti-transaksi/V2?idretailer=RT0000026775&amp;year=2026&amp;month=8&amp;hashednota=c85a79c581e77231bec37633e9c5c383</t>
  </si>
  <si>
    <t>S09O21\N004II</t>
  </si>
  <si>
    <t>https://ipubers.pupuk-indonesia.com/public/download/bukti-transaksi/V2?idretailer=RT0000026775&amp;year=2026&amp;month=8&amp;hashednota=a856e3603d1759fec1eab42ff8c6c2f9</t>
  </si>
  <si>
    <t>S09O21\E004FF</t>
  </si>
  <si>
    <t>3323201206600001</t>
  </si>
  <si>
    <t>https://ipubers.pupuk-indonesia.com/public/download/bukti-transaksi/V2?idretailer=RT0000026775&amp;year=2026&amp;month=8&amp;hashednota=125ef1b6829e043a9acdfabfe79aff67</t>
  </si>
  <si>
    <t>S09O21\E004FG</t>
  </si>
  <si>
    <t>https://ipubers.pupuk-indonesia.com/public/download/bukti-transaksi/V2?idretailer=RT0000026775&amp;year=2026&amp;month=8&amp;hashednota=1dccac02e14986239e12564590fdbb1f</t>
  </si>
  <si>
    <t>S09O21\L004I4</t>
  </si>
  <si>
    <t>3323203112790002</t>
  </si>
  <si>
    <t>SIDO DADI MAKMUR</t>
  </si>
  <si>
    <t>https://ipubers.pupuk-indonesia.com/public/download/bukti-transaksi/V2?idretailer=RT0000026775&amp;year=2026&amp;month=8&amp;hashednota=1d53dd8eecc69b1d7a071d57dbda019a</t>
  </si>
  <si>
    <t>S09O21\L004I5</t>
  </si>
  <si>
    <t>https://ipubers.pupuk-indonesia.com/public/download/bukti-transaksi/V2?idretailer=RT0000026775&amp;year=2026&amp;month=8&amp;hashednota=188fa98cc74546c5c0ee04582bc1d0f9</t>
  </si>
  <si>
    <t>S09O21\V004JV</t>
  </si>
  <si>
    <t>3323200708680001</t>
  </si>
  <si>
    <t>NGUDI RUKUN</t>
  </si>
  <si>
    <t>https://ipubers.pupuk-indonesia.com/public/download/bukti-transaksi/V2?idretailer=RT0000026775&amp;year=2026&amp;month=8&amp;hashednota=bf53d4fc430281028594db8d7e0b504c</t>
  </si>
  <si>
    <t>S09O21\V004JW</t>
  </si>
  <si>
    <t>https://ipubers.pupuk-indonesia.com/public/download/bukti-transaksi/V2?idretailer=RT0000026775&amp;year=2026&amp;month=8&amp;hashednota=d166a5fe706b900a108bff2363b62294</t>
  </si>
  <si>
    <t>S09O21\P004JN</t>
  </si>
  <si>
    <t>3323061105900001</t>
  </si>
  <si>
    <t>https://ipubers.pupuk-indonesia.com/public/download/bukti-transaksi/V2?idretailer=RT0000026775&amp;year=2026&amp;month=8&amp;hashednota=9902a51624135589f8637e65979d7692</t>
  </si>
  <si>
    <t>S09O21\I004GO</t>
  </si>
  <si>
    <t>3323202506700001</t>
  </si>
  <si>
    <t>ZAENAL MUSTOFA</t>
  </si>
  <si>
    <t>SU0P91\N006OO</t>
  </si>
  <si>
    <t>3323012201950003</t>
  </si>
  <si>
    <t>BAMBANG PRABOWO</t>
  </si>
  <si>
    <t>27-8-2026</t>
  </si>
  <si>
    <t>https://ipubers.pupuk-indonesia.com/public/download/bukti-transaksi/V2?idretailer=RT0000090731&amp;year=2026&amp;month=8&amp;hashednota=439cfe1df51455e294bcc78fe269a173</t>
  </si>
  <si>
    <t>SU0P91\N006OP</t>
  </si>
  <si>
    <t>https://ipubers.pupuk-indonesia.com/public/download/bukti-transaksi/V2?idretailer=RT0000090731&amp;year=2026&amp;month=8&amp;hashednota=9b014d42a5d06f78c877561ea734ae52</t>
  </si>
  <si>
    <t>SU0P91\M006MQ</t>
  </si>
  <si>
    <t>3323010105680001</t>
  </si>
  <si>
    <t>BUDI INSANI</t>
  </si>
  <si>
    <t>21-8-2026</t>
  </si>
  <si>
    <t>https://ipubers.pupuk-indonesia.com/public/download/bukti-transaksi/V2?idretailer=RT0000090731&amp;year=2026&amp;month=8&amp;hashednota=4b82d798b14b221de01f578a2b834dd5</t>
  </si>
  <si>
    <t>SU0P91\M006MR</t>
  </si>
  <si>
    <t>https://ipubers.pupuk-indonesia.com/public/download/bukti-transaksi/V2?idretailer=RT0000090731&amp;year=2026&amp;month=8&amp;hashednota=7ca859bff19357ef2e11182c0998795d</t>
  </si>
  <si>
    <t>SU0P91\N006NA</t>
  </si>
  <si>
    <t>3323010108680001</t>
  </si>
  <si>
    <t>DALMANTO</t>
  </si>
  <si>
    <t>22-8-2026</t>
  </si>
  <si>
    <t>https://ipubers.pupuk-indonesia.com/public/download/bukti-transaksi/V2?idretailer=RT0000090731&amp;year=2026&amp;month=8&amp;hashednota=3499b19efcb3d7ecc208449061dc43fb</t>
  </si>
  <si>
    <t>SU0P91\M006MS</t>
  </si>
  <si>
    <t>3323013112430033</t>
  </si>
  <si>
    <t>JUREMI</t>
  </si>
  <si>
    <t>PANGUDI LUHUR I</t>
  </si>
  <si>
    <t>https://ipubers.pupuk-indonesia.com/public/download/bukti-transaksi/V2?idretailer=RT0000090731&amp;year=2026&amp;month=8&amp;hashednota=b2112eedadd75fd0c1ba3cc8093c3c0a</t>
  </si>
  <si>
    <t>SU0P91\M006MF</t>
  </si>
  <si>
    <t>3323011112650001</t>
  </si>
  <si>
    <t>KRISTIYONO</t>
  </si>
  <si>
    <t>https://ipubers.pupuk-indonesia.com/public/download/bukti-transaksi/V2?idretailer=RT0000090731&amp;year=2026&amp;month=8&amp;hashednota=c873791e8dfca7382199a3a550de344a</t>
  </si>
  <si>
    <t>SU0P91\N006N1</t>
  </si>
  <si>
    <t>3323011008640001</t>
  </si>
  <si>
    <t>https://ipubers.pupuk-indonesia.com/public/download/bukti-transaksi/V2?idretailer=RT0000090731&amp;year=2026&amp;month=8&amp;hashednota=22e6db82f197383cd8be96e5ad307e9c</t>
  </si>
  <si>
    <t>SU0P91\N006N2</t>
  </si>
  <si>
    <t>https://ipubers.pupuk-indonesia.com/public/download/bukti-transaksi/V2?idretailer=RT0000090731&amp;year=2026&amp;month=8&amp;hashednota=959f9b9a80a5e2f946fb9b1cbd42ed71</t>
  </si>
  <si>
    <t>SU0P91\N006NI</t>
  </si>
  <si>
    <t>3323010409590001</t>
  </si>
  <si>
    <t>24-8-2026</t>
  </si>
  <si>
    <t>MAKMUR JAYA</t>
  </si>
  <si>
    <t>https://ipubers.pupuk-indonesia.com/public/download/bukti-transaksi/V2?idretailer=RT0000090731&amp;year=2026&amp;month=8&amp;hashednota=8cf62a9a00e48ec85a0329fc4efe060d</t>
  </si>
  <si>
    <t>SU0P91\N006NJ</t>
  </si>
  <si>
    <t>https://ipubers.pupuk-indonesia.com/public/download/bukti-transaksi/V2?idretailer=RT0000090731&amp;year=2026&amp;month=8&amp;hashednota=5921ad2e738f503fa359307b23cf7a72</t>
  </si>
  <si>
    <t>SU0P91\K006LC</t>
  </si>
  <si>
    <t>3323010907830002</t>
  </si>
  <si>
    <t>18-8-2026</t>
  </si>
  <si>
    <t>https://ipubers.pupuk-indonesia.com/public/download/bukti-transaksi/V2?idretailer=RT0000090731&amp;year=2026&amp;month=8&amp;hashednota=281395d02c24118a75c309cd23745a56</t>
  </si>
  <si>
    <t>SU0P91\N006O0</t>
  </si>
  <si>
    <t>3323011609560002</t>
  </si>
  <si>
    <t>26-8-2026</t>
  </si>
  <si>
    <t>https://ipubers.pupuk-indonesia.com/public/download/bukti-transaksi/V2?idretailer=RT0000090731&amp;year=2026&amp;month=8&amp;hashednota=80e9cf58bf2a0118bb6142335974f4c1</t>
  </si>
  <si>
    <t>SU0P91\N006O1</t>
  </si>
  <si>
    <t>https://ipubers.pupuk-indonesia.com/public/download/bukti-transaksi/V2?idretailer=RT0000090731&amp;year=2026&amp;month=8&amp;hashednota=aa542179590dbad30b8d22e5bfa18910</t>
  </si>
  <si>
    <t>SU0P91\L006LN</t>
  </si>
  <si>
    <t>3323012111740001</t>
  </si>
  <si>
    <t>UNTUNG SUBAGYO</t>
  </si>
  <si>
    <t>19-8-2026</t>
  </si>
  <si>
    <t>https://ipubers.pupuk-indonesia.com/public/download/bukti-transaksi/V2?idretailer=RT0000090731&amp;year=2026&amp;month=8&amp;hashednota=2f6fc0836ab20cb412e3a2664235c15c</t>
  </si>
  <si>
    <t>SU0P91\M006MN</t>
  </si>
  <si>
    <t>3323011203700004</t>
  </si>
  <si>
    <t>https://ipubers.pupuk-indonesia.com/public/download/bukti-transaksi/V2?idretailer=RT0000090731&amp;year=2026&amp;month=8&amp;hashednota=47bf6a944b5ca06678fff82931596ea2</t>
  </si>
  <si>
    <t>S09O71\700406</t>
  </si>
  <si>
    <t>3323012504710002</t>
  </si>
  <si>
    <t>https://ipubers.pupuk-indonesia.com/public/download/bukti-transaksi/V2?idretailer=RT0000026798&amp;year=2026&amp;month=8&amp;hashednota=58ca250f1bafadbcdf1f3a5e60cc5c67</t>
  </si>
  <si>
    <t>S09O71\90041E</t>
  </si>
  <si>
    <t>3323012303840002</t>
  </si>
  <si>
    <t>https://ipubers.pupuk-indonesia.com/public/download/bukti-transaksi/V2?idretailer=RT0000026798&amp;year=2026&amp;month=8&amp;hashednota=93ce30fb377d54cf718dec848b0d5ef9</t>
  </si>
  <si>
    <t>S09O71\90041G</t>
  </si>
  <si>
    <t>https://ipubers.pupuk-indonesia.com/public/download/bukti-transaksi/V2?idretailer=RT0000026798&amp;year=2026&amp;month=8&amp;hashednota=a01f3e15273216d7dcf66ea4c3a7dd4d</t>
  </si>
  <si>
    <t>S09O71\700405</t>
  </si>
  <si>
    <t>3323012312750001</t>
  </si>
  <si>
    <t>https://ipubers.pupuk-indonesia.com/public/download/bukti-transaksi/V2?idretailer=RT0000026798&amp;year=2026&amp;month=8&amp;hashednota=783d989c886a4b24845bbf2385a11542</t>
  </si>
  <si>
    <t>S09O71\800410</t>
  </si>
  <si>
    <t>3323012207720001</t>
  </si>
  <si>
    <t>20-8-2026</t>
  </si>
  <si>
    <t>TUNAS JAYA</t>
  </si>
  <si>
    <t>https://ipubers.pupuk-indonesia.com/public/download/bukti-transaksi/V2?idretailer=RT0000026798&amp;year=2026&amp;month=8&amp;hashednota=ff22fc18a325f7073aea6a9bcd64d89c</t>
  </si>
  <si>
    <t>S09O71\A0042U</t>
  </si>
  <si>
    <t>3402123103820004</t>
  </si>
  <si>
    <t>SAHABUDIN</t>
  </si>
  <si>
    <t>https://ipubers.pupuk-indonesia.com/public/download/bukti-transaksi/V2?idretailer=RT0000026798&amp;year=2026&amp;month=8&amp;hashednota=a63ebc9d8851466e3995decb9a061adf</t>
  </si>
  <si>
    <t>S09O71\A0042V</t>
  </si>
  <si>
    <t>https://ipubers.pupuk-indonesia.com/public/download/bukti-transaksi/V2?idretailer=RT0000026798&amp;year=2026&amp;month=8&amp;hashednota=1e0ec553741b9f974d807c9ba8eab500</t>
  </si>
  <si>
    <t>S09O71\A0041S</t>
  </si>
  <si>
    <t>3323012410850001</t>
  </si>
  <si>
    <t>YUSNAN NAWAWI</t>
  </si>
  <si>
    <t>SUBUR JAYA</t>
  </si>
  <si>
    <t>https://ipubers.pupuk-indonesia.com/public/download/bukti-transaksi/V2?idretailer=RT0000026798&amp;year=2026&amp;month=8&amp;hashednota=d77ef850872cad88122bb86cce92c35d</t>
  </si>
  <si>
    <t>S09O61\M004RZ</t>
  </si>
  <si>
    <t>3323010401770001</t>
  </si>
  <si>
    <t>MAKSUM</t>
  </si>
  <si>
    <t>https://ipubers.pupuk-indonesia.com/public/download/bukti-transaksi/V2?idretailer=RT0000026796&amp;year=2026&amp;month=8&amp;hashednota=5fa6adfe236065bc00cba8fc1874d1e9</t>
  </si>
  <si>
    <t>S09O61\M004S0</t>
  </si>
  <si>
    <t>https://ipubers.pupuk-indonesia.com/public/download/bukti-transaksi/V2?idretailer=RT0000026796&amp;year=2026&amp;month=8&amp;hashednota=23102d413b96422b881f30b8fc95dfce</t>
  </si>
  <si>
    <t>S09O61\M004QP</t>
  </si>
  <si>
    <t>3323012105800002</t>
  </si>
  <si>
    <t>BERKARYA</t>
  </si>
  <si>
    <t>https://ipubers.pupuk-indonesia.com/public/download/bukti-transaksi/V2?idretailer=RT0000026796&amp;year=2026&amp;month=8&amp;hashednota=c2962f0902929979b7b0793cdc4db211</t>
  </si>
  <si>
    <t>S09O61\M004QQ</t>
  </si>
  <si>
    <t>https://ipubers.pupuk-indonesia.com/public/download/bukti-transaksi/V2?idretailer=RT0000026796&amp;year=2026&amp;month=8&amp;hashednota=55cba0be46dde2cfee4cbe108e22c77a</t>
  </si>
  <si>
    <t>S09O61\L004PZ</t>
  </si>
  <si>
    <t>3323011803910004</t>
  </si>
  <si>
    <t>SLAMET NURYONO</t>
  </si>
  <si>
    <t>MUKTI LANGGENG</t>
  </si>
  <si>
    <t>https://ipubers.pupuk-indonesia.com/public/download/bukti-transaksi/V2?idretailer=RT0000026796&amp;year=2026&amp;month=8&amp;hashednota=8547b56bcda9befda7abd2ba3b493a6d</t>
  </si>
  <si>
    <t>S09O61\L004Q0</t>
  </si>
  <si>
    <t>https://ipubers.pupuk-indonesia.com/public/download/bukti-transaksi/V2?idretailer=RT0000026796&amp;year=2026&amp;month=8&amp;hashednota=f64666a64dab8f9f9a1e903280b9b1e4</t>
  </si>
  <si>
    <t>S09O61\L004Q1</t>
  </si>
  <si>
    <t>https://ipubers.pupuk-indonesia.com/public/download/bukti-transaksi/V2?idretailer=RT0000026796&amp;year=2026&amp;month=8&amp;hashednota=890bc4f2f80f74656f905bcf26d0d22b</t>
  </si>
  <si>
    <t>S09O61\M004S8</t>
  </si>
  <si>
    <t>3323011804870003</t>
  </si>
  <si>
    <t>SUGIAN</t>
  </si>
  <si>
    <t>https://ipubers.pupuk-indonesia.com/public/download/bukti-transaksi/V2?idretailer=RT0000026796&amp;year=2026&amp;month=8&amp;hashednota=273cfd555aec6ca25bc0dd543cce347a</t>
  </si>
  <si>
    <t>S09O61\M004S9</t>
  </si>
  <si>
    <t>https://ipubers.pupuk-indonesia.com/public/download/bukti-transaksi/V2?idretailer=RT0000026796&amp;year=2026&amp;month=8&amp;hashednota=2030e539ed1955279a9bec7d7c7a6c84</t>
  </si>
  <si>
    <t>S09O61\M004SP</t>
  </si>
  <si>
    <t>3323011108900001</t>
  </si>
  <si>
    <t>TEGUH PAMUNGKAS</t>
  </si>
  <si>
    <t>https://ipubers.pupuk-indonesia.com/public/download/bukti-transaksi/V2?idretailer=RT0000026796&amp;year=2026&amp;month=8&amp;hashednota=7d736d71bf29ae1f991ee8665e23b777</t>
  </si>
  <si>
    <t>S09O61\M004SQ</t>
  </si>
  <si>
    <t>https://ipubers.pupuk-indonesia.com/public/download/bukti-transaksi/V2?idretailer=RT0000026796&amp;year=2026&amp;month=8&amp;hashednota=8020650e293ff8107f10a52fad3fccab</t>
  </si>
  <si>
    <t>S09O61\K004PL</t>
  </si>
  <si>
    <t>3323012906690001</t>
  </si>
  <si>
    <t>TRISNO</t>
  </si>
  <si>
    <t>https://ipubers.pupuk-indonesia.com/public/download/bukti-transaksi/V2?idretailer=RT0000026796&amp;year=2026&amp;month=8&amp;hashednota=4af3bf8ad1a7e97f31e7260aa18962b4</t>
  </si>
  <si>
    <t>S09O61\K004PM</t>
  </si>
  <si>
    <t>https://ipubers.pupuk-indonesia.com/public/download/bukti-transaksi/V2?idretailer=RT0000026796&amp;year=2026&amp;month=8&amp;hashednota=2c360098cde65b43db6abbe09b2e3f73</t>
  </si>
  <si>
    <t>S09O61\K004PN</t>
  </si>
  <si>
    <t>https://ipubers.pupuk-indonesia.com/public/download/bukti-transaksi/V2?idretailer=RT0000026796&amp;year=2026&amp;month=8&amp;hashednota=9305018e3d1cf395ffbe7e9225eb37de</t>
  </si>
  <si>
    <t>S09O61\M004RQ</t>
  </si>
  <si>
    <t>3323011907720001</t>
  </si>
  <si>
    <t>ZUNUT</t>
  </si>
  <si>
    <t>SUBUR MAKMUR</t>
  </si>
  <si>
    <t>https://ipubers.pupuk-indonesia.com/public/download/bukti-transaksi/V2?idretailer=RT0000026796&amp;year=2026&amp;month=8&amp;hashednota=321afc88f17a1584dacac6b7c6827cbe</t>
  </si>
  <si>
    <t>S09O61\M004RR</t>
  </si>
  <si>
    <t>https://ipubers.pupuk-indonesia.com/public/download/bukti-transaksi/V2?idretailer=RT0000026796&amp;year=2026&amp;month=8&amp;hashednota=226915391f0492069b6acdc864586646</t>
  </si>
  <si>
    <t>S09O61\M004Q7</t>
  </si>
  <si>
    <t>3323011811670001</t>
  </si>
  <si>
    <t>PARSIH</t>
  </si>
  <si>
    <t>MERDEKA</t>
  </si>
  <si>
    <t>https://ipubers.pupuk-indonesia.com/public/download/bukti-transaksi/V2?idretailer=RT0000026796&amp;year=2026&amp;month=8&amp;hashednota=cb8a64dd85b5f69293b90a8b69e115b9</t>
  </si>
  <si>
    <t>S09O61\M004Q8</t>
  </si>
  <si>
    <t>https://ipubers.pupuk-indonesia.com/public/download/bukti-transaksi/V2?idretailer=RT0000026796&amp;year=2026&amp;month=8&amp;hashednota=adcc1dbda05e3d13dcc1ecc85584c464</t>
  </si>
  <si>
    <t>S09O71\A0043O</t>
  </si>
  <si>
    <t>3323011507790002</t>
  </si>
  <si>
    <t>WAHID SETYAWAN</t>
  </si>
  <si>
    <t>https://ipubers.pupuk-indonesia.com/public/download/bukti-transaksi/V2?idretailer=RT0000026798&amp;year=2026&amp;month=8&amp;hashednota=49a05990adb86c9c073914cb83c99a88</t>
  </si>
  <si>
    <t>S09O71\A0043P</t>
  </si>
  <si>
    <t>https://ipubers.pupuk-indonesia.com/public/download/bukti-transaksi/V2?idretailer=RT0000026798&amp;year=2026&amp;month=8&amp;hashednota=9db83611ba01e7b6ed1be40a6d3c4db4</t>
  </si>
  <si>
    <t>S09O71\900417</t>
  </si>
  <si>
    <t>3323010310890002</t>
  </si>
  <si>
    <t>IPNU FARISMAN</t>
  </si>
  <si>
    <t>https://ipubers.pupuk-indonesia.com/public/download/bukti-transaksi/V2?idretailer=RT0000026798&amp;year=2026&amp;month=8&amp;hashednota=88d04b2a88bfdb9c1c93f22d38573357</t>
  </si>
  <si>
    <t>S09O71\A0041J</t>
  </si>
  <si>
    <t>3323010709610001</t>
  </si>
  <si>
    <t>JAMAL</t>
  </si>
  <si>
    <t>https://ipubers.pupuk-indonesia.com/public/download/bukti-transaksi/V2?idretailer=RT0000026798&amp;year=2026&amp;month=8&amp;hashednota=4413e69a1989059aeb7d600553c1c4a4</t>
  </si>
  <si>
    <t>S09O71\A0041K</t>
  </si>
  <si>
    <t>https://ipubers.pupuk-indonesia.com/public/download/bukti-transaksi/V2?idretailer=RT0000026798&amp;year=2026&amp;month=8&amp;hashednota=71088fce65337950796649a000b9f4b5</t>
  </si>
  <si>
    <t>S09O71\A0041T</t>
  </si>
  <si>
    <t>https://ipubers.pupuk-indonesia.com/public/download/bukti-transaksi/V2?idretailer=RT0000026798&amp;year=2026&amp;month=8&amp;hashednota=1e07b6f78a8f3b02b20db175ef2863b8</t>
  </si>
  <si>
    <t>S09O71\A0043G</t>
  </si>
  <si>
    <t>3323012205630001</t>
  </si>
  <si>
    <t>https://ipubers.pupuk-indonesia.com/public/download/bukti-transaksi/V2?idretailer=RT0000026798&amp;year=2026&amp;month=8&amp;hashednota=b1f05240810b16e3bc7cebb25d075d5e</t>
  </si>
  <si>
    <t>S09O71\A0043B</t>
  </si>
  <si>
    <t>3323010206520001</t>
  </si>
  <si>
    <t>SAGIMIN</t>
  </si>
  <si>
    <t>https://ipubers.pupuk-indonesia.com/public/download/bukti-transaksi/V2?idretailer=RT0000026798&amp;year=2026&amp;month=8&amp;hashednota=a685d8821621ca9b22a064ac8d51405d</t>
  </si>
  <si>
    <t>S09O71\A0043C</t>
  </si>
  <si>
    <t>https://ipubers.pupuk-indonesia.com/public/download/bukti-transaksi/V2?idretailer=RT0000026798&amp;year=2026&amp;month=8&amp;hashednota=4ff05fd64964c1e126183d686fe28642</t>
  </si>
  <si>
    <t>S09O71\80040Y</t>
  </si>
  <si>
    <t>3323011610530001</t>
  </si>
  <si>
    <t>https://ipubers.pupuk-indonesia.com/public/download/bukti-transaksi/V2?idretailer=RT0000026798&amp;year=2026&amp;month=8&amp;hashednota=3df7f4046ac095b68a55eff9c2923214</t>
  </si>
  <si>
    <t>S09O71\900419</t>
  </si>
  <si>
    <t>https://ipubers.pupuk-indonesia.com/public/download/bukti-transaksi/V2?idretailer=RT0000026798&amp;year=2026&amp;month=8&amp;hashednota=54e7e4873986b107e37779828fa2971d</t>
  </si>
  <si>
    <t>S09O71\70040J</t>
  </si>
  <si>
    <t>3323010509520001</t>
  </si>
  <si>
    <t>TAMRIN</t>
  </si>
  <si>
    <t>https://ipubers.pupuk-indonesia.com/public/download/bukti-transaksi/V2?idretailer=RT0000026798&amp;year=2026&amp;month=8&amp;hashednota=126711053fe2743e267435f2aedbd88d</t>
  </si>
  <si>
    <t>S09O71\A0042O</t>
  </si>
  <si>
    <t>https://ipubers.pupuk-indonesia.com/public/download/bukti-transaksi/V2?idretailer=RT0000026798&amp;year=2026&amp;month=8&amp;hashednota=e980ae5863496f0906e03d15dfe115d1</t>
  </si>
  <si>
    <t>S09O71\7003ZX</t>
  </si>
  <si>
    <t>3323012205650002</t>
  </si>
  <si>
    <t>TUKIMAN</t>
  </si>
  <si>
    <t>https://ipubers.pupuk-indonesia.com/public/download/bukti-transaksi/V2?idretailer=RT0000026798&amp;year=2026&amp;month=8&amp;hashednota=977ea4b4a42b10d846e957f1ad6a6f9a</t>
  </si>
  <si>
    <t>S09O71\A00434</t>
  </si>
  <si>
    <t>3323010609850001</t>
  </si>
  <si>
    <t>BUDI SANTOSO</t>
  </si>
  <si>
    <t>https://ipubers.pupuk-indonesia.com/public/download/bukti-transaksi/V2?idretailer=RT0000026798&amp;year=2026&amp;month=8&amp;hashednota=dc834449b0c400e28a0db9a6999e6458</t>
  </si>
  <si>
    <t>S09O71\A0043M</t>
  </si>
  <si>
    <t>3323012609890003</t>
  </si>
  <si>
    <t>DONI SEPTRIAWAN</t>
  </si>
  <si>
    <t>GUYUB MULYO</t>
  </si>
  <si>
    <t>https://ipubers.pupuk-indonesia.com/public/download/bukti-transaksi/V2?idretailer=RT0000026798&amp;year=2026&amp;month=8&amp;hashednota=b306d6e9792b2f1902ba9286f84c9146</t>
  </si>
  <si>
    <t>S09O71\A0043N</t>
  </si>
  <si>
    <t>https://ipubers.pupuk-indonesia.com/public/download/bukti-transaksi/V2?idretailer=RT0000026798&amp;year=2026&amp;month=8&amp;hashednota=575b6b5b91e70e98e5cd6bf03600bf06</t>
  </si>
  <si>
    <t>S09O71\A0042I</t>
  </si>
  <si>
    <t>3323011308970001</t>
  </si>
  <si>
    <t>DWI KURNIA</t>
  </si>
  <si>
    <t>https://ipubers.pupuk-indonesia.com/public/download/bukti-transaksi/V2?idretailer=RT0000026798&amp;year=2026&amp;month=8&amp;hashednota=88d286819c3863bfcb0671f606e2b0dd</t>
  </si>
  <si>
    <t>S09O71\A0042M</t>
  </si>
  <si>
    <t>https://ipubers.pupuk-indonesia.com/public/download/bukti-transaksi/V2?idretailer=RT0000026798&amp;year=2026&amp;month=8&amp;hashednota=2a1bcd9d6416917106b5f1b150c29d73</t>
  </si>
  <si>
    <t>S09O71\A0043H</t>
  </si>
  <si>
    <t>https://ipubers.pupuk-indonesia.com/public/download/bukti-transaksi/V2?idretailer=RT0000026798&amp;year=2026&amp;month=8&amp;hashednota=951a9755b257cc3cb269d4370380db13</t>
  </si>
  <si>
    <t>S09O71\900418</t>
  </si>
  <si>
    <t>3323031301920004</t>
  </si>
  <si>
    <t>IRFAN SETYOWIDI</t>
  </si>
  <si>
    <t>https://ipubers.pupuk-indonesia.com/public/download/bukti-transaksi/V2?idretailer=RT0000026798&amp;year=2026&amp;month=8&amp;hashednota=9d4269a12de148ddc3c5ecfa1f503ce3</t>
  </si>
  <si>
    <t>S09O71\A0042Y</t>
  </si>
  <si>
    <t>3323012012900001</t>
  </si>
  <si>
    <t>IWAN SETIYO</t>
  </si>
  <si>
    <t>https://ipubers.pupuk-indonesia.com/public/download/bukti-transaksi/V2?idretailer=RT0000026798&amp;year=2026&amp;month=8&amp;hashednota=4e5de16eebe43049bceec496220b4621</t>
  </si>
  <si>
    <t>S09O71\A0042D</t>
  </si>
  <si>
    <t>3323010304650003</t>
  </si>
  <si>
    <t>KAMBALI</t>
  </si>
  <si>
    <t>https://ipubers.pupuk-indonesia.com/public/download/bukti-transaksi/V2?idretailer=RT0000026798&amp;year=2026&amp;month=8&amp;hashednota=faf303382e26126ce81763bd131f9656</t>
  </si>
  <si>
    <t>S09O71\A0042E</t>
  </si>
  <si>
    <t>https://ipubers.pupuk-indonesia.com/public/download/bukti-transaksi/V2?idretailer=RT0000026798&amp;year=2026&amp;month=8&amp;hashednota=6e7b3c6600aa59332e1b34e8ca11e9f6</t>
  </si>
  <si>
    <t>S09O71\A00433</t>
  </si>
  <si>
    <t>3323012508640001</t>
  </si>
  <si>
    <t>KHAMAMI</t>
  </si>
  <si>
    <t>https://ipubers.pupuk-indonesia.com/public/download/bukti-transaksi/V2?idretailer=RT0000026798&amp;year=2026&amp;month=8&amp;hashednota=f3c8f38dd43411564f58ae5f10352659</t>
  </si>
  <si>
    <t>S09O71\7003ZT</t>
  </si>
  <si>
    <t>3323010905730003</t>
  </si>
  <si>
    <t>MOHAMAT SOCHEH</t>
  </si>
  <si>
    <t>https://ipubers.pupuk-indonesia.com/public/download/bukti-transaksi/V2?idretailer=RT0000026798&amp;year=2026&amp;month=8&amp;hashednota=0ec6fb83969a27c29f96ea5884e52ecc</t>
  </si>
  <si>
    <t>S09O71\A00426</t>
  </si>
  <si>
    <t>https://ipubers.pupuk-indonesia.com/public/download/bukti-transaksi/V2?idretailer=RT0000026798&amp;year=2026&amp;month=8&amp;hashednota=bd9ca3d485897cc1c49b04264fdcfa45</t>
  </si>
  <si>
    <t>S09O71\7003ZW</t>
  </si>
  <si>
    <t>3323011909620001</t>
  </si>
  <si>
    <t>https://ipubers.pupuk-indonesia.com/public/download/bukti-transaksi/V2?idretailer=RT0000026798&amp;year=2026&amp;month=8&amp;hashednota=c4229e3a2bc90fdc0865d67f727374b4</t>
  </si>
  <si>
    <t>S09O71\70040I</t>
  </si>
  <si>
    <t>3323012104720003</t>
  </si>
  <si>
    <t>RAHMANTO</t>
  </si>
  <si>
    <t>https://ipubers.pupuk-indonesia.com/public/download/bukti-transaksi/V2?idretailer=RT0000026798&amp;year=2026&amp;month=8&amp;hashednota=5a084e80f661030189f350e7fffca1b8</t>
  </si>
  <si>
    <t>S09O71\A0041O</t>
  </si>
  <si>
    <t>3323012509620001</t>
  </si>
  <si>
    <t>RAMIJAN</t>
  </si>
  <si>
    <t>https://ipubers.pupuk-indonesia.com/public/download/bukti-transaksi/V2?idretailer=RT0000026798&amp;year=2026&amp;month=8&amp;hashednota=3535b9f0308651fa6d41cf12f7702cf6</t>
  </si>
  <si>
    <t>S09O71\A0041P</t>
  </si>
  <si>
    <t>https://ipubers.pupuk-indonesia.com/public/download/bukti-transaksi/V2?idretailer=RT0000026798&amp;year=2026&amp;month=8&amp;hashednota=63b1e3b1a857145a86c148741f7cd532</t>
  </si>
  <si>
    <t>S09O71\A0043E</t>
  </si>
  <si>
    <t>3323012305560001</t>
  </si>
  <si>
    <t>https://ipubers.pupuk-indonesia.com/public/download/bukti-transaksi/V2?idretailer=RT0000026798&amp;year=2026&amp;month=8&amp;hashednota=f13461356911736312ebbfb1bb7d6888</t>
  </si>
  <si>
    <t>S09O71\80040T</t>
  </si>
  <si>
    <t>3323012001780003</t>
  </si>
  <si>
    <t>SRI SUFAIDUN</t>
  </si>
  <si>
    <t>https://ipubers.pupuk-indonesia.com/public/download/bukti-transaksi/V2?idretailer=RT0000026798&amp;year=2026&amp;month=8&amp;hashednota=ecbff04f61344bf203aacb5227f25a72</t>
  </si>
  <si>
    <t>S09O71\A0042K</t>
  </si>
  <si>
    <t>3323010210600001</t>
  </si>
  <si>
    <t>SULASNYO</t>
  </si>
  <si>
    <t>https://ipubers.pupuk-indonesia.com/public/download/bukti-transaksi/V2?idretailer=RT0000026798&amp;year=2026&amp;month=8&amp;hashednota=5f23ee62086530d9fc47734d7c07b0b2</t>
  </si>
  <si>
    <t>S09O71\A0041W</t>
  </si>
  <si>
    <t>3323011408650003</t>
  </si>
  <si>
    <t>UNTARI</t>
  </si>
  <si>
    <t>PARE MAKMUR</t>
  </si>
  <si>
    <t>https://ipubers.pupuk-indonesia.com/public/download/bukti-transaksi/V2?idretailer=RT0000026798&amp;year=2026&amp;month=8&amp;hashednota=69f625bb24f2f1ce131b4150e9b4864f</t>
  </si>
  <si>
    <t>S09O71\800413</t>
  </si>
  <si>
    <t>3323013112580034</t>
  </si>
  <si>
    <t>WALDIYONO</t>
  </si>
  <si>
    <t>https://ipubers.pupuk-indonesia.com/public/download/bukti-transaksi/V2?idretailer=RT0000026798&amp;year=2026&amp;month=8&amp;hashednota=66d1af31804ce4e1e0969f414474510e</t>
  </si>
  <si>
    <t>SU0P91\N006NL</t>
  </si>
  <si>
    <t>3323081504850002</t>
  </si>
  <si>
    <t>HENDRA GUNAWAN</t>
  </si>
  <si>
    <t>https://ipubers.pupuk-indonesia.com/public/download/bukti-transaksi/V2?idretailer=RT0000090731&amp;year=2026&amp;month=8&amp;hashednota=43bfd4462ebd37e517dd02fef1455535</t>
  </si>
  <si>
    <t>SU0P91\N006NM</t>
  </si>
  <si>
    <t>https://ipubers.pupuk-indonesia.com/public/download/bukti-transaksi/V2?idretailer=RT0000090731&amp;year=2026&amp;month=8&amp;hashednota=323ec1b87973d91ff5800fd7bb9656c2</t>
  </si>
  <si>
    <t>SU0P91\N006O2</t>
  </si>
  <si>
    <t>3323010805690001</t>
  </si>
  <si>
    <t>https://ipubers.pupuk-indonesia.com/public/download/bukti-transaksi/V2?idretailer=RT0000090731&amp;year=2026&amp;month=8&amp;hashednota=6973e25bd2f8bfd18b646d183308230a</t>
  </si>
  <si>
    <t>SU0P91\K006L2</t>
  </si>
  <si>
    <t>3323071101900001</t>
  </si>
  <si>
    <t>WAHYU WIDODO</t>
  </si>
  <si>
    <t>https://ipubers.pupuk-indonesia.com/public/download/bukti-transaksi/V2?idretailer=RT0000090731&amp;year=2026&amp;month=8&amp;hashednota=aa4c3f8bc5ffa744dbeffccd61f93f12</t>
  </si>
  <si>
    <t>SU0P91\K006L3</t>
  </si>
  <si>
    <t>https://ipubers.pupuk-indonesia.com/public/download/bukti-transaksi/V2?idretailer=RT0000090731&amp;year=2026&amp;month=8&amp;hashednota=c5e1691f913f5b8630e3a8c49adc351a</t>
  </si>
  <si>
    <t>PANDEMULYO</t>
  </si>
  <si>
    <t>S09O71\80040Z</t>
  </si>
  <si>
    <t>3323011706690003</t>
  </si>
  <si>
    <t>PANDETANI IV</t>
  </si>
  <si>
    <t>https://ipubers.pupuk-indonesia.com/public/download/bukti-transaksi/V2?idretailer=RT0000026798&amp;year=2026&amp;month=8&amp;hashednota=412cd07202f5eb9ebe844b67f185d39d</t>
  </si>
  <si>
    <t>S09O71\A0043A</t>
  </si>
  <si>
    <t>3323010706780003</t>
  </si>
  <si>
    <t>SUTAMTO</t>
  </si>
  <si>
    <t>PANDETANI III</t>
  </si>
  <si>
    <t>https://ipubers.pupuk-indonesia.com/public/download/bukti-transaksi/V2?idretailer=RT0000026798&amp;year=2026&amp;month=8&amp;hashednota=e17e79efed3120dc0b31227677dd0b87</t>
  </si>
  <si>
    <t>S09O71\A0041U</t>
  </si>
  <si>
    <t>3323010609770003</t>
  </si>
  <si>
    <t>PANDETANI II</t>
  </si>
  <si>
    <t>https://ipubers.pupuk-indonesia.com/public/download/bukti-transaksi/V2?idretailer=RT0000026798&amp;year=2026&amp;month=8&amp;hashednota=ecd2c8c1f7d1a894e836545da4236515</t>
  </si>
  <si>
    <t>SU0P91\N006NB</t>
  </si>
  <si>
    <t>3323010205730003</t>
  </si>
  <si>
    <t>https://ipubers.pupuk-indonesia.com/public/download/bukti-transaksi/V2?idretailer=RT0000090731&amp;year=2026&amp;month=8&amp;hashednota=91f74c51ec6733b2d177f2f104763f2a</t>
  </si>
  <si>
    <t>SU0P91\M006M8</t>
  </si>
  <si>
    <t>3323011007690001</t>
  </si>
  <si>
    <t>MUH SHOCHIN</t>
  </si>
  <si>
    <t>TUNAS JAYA SEJAHTERA</t>
  </si>
  <si>
    <t>https://ipubers.pupuk-indonesia.com/public/download/bukti-transaksi/V2?idretailer=RT0000090731&amp;year=2026&amp;month=8&amp;hashednota=acf571125032833b71efda1b17b3aceb</t>
  </si>
  <si>
    <t>SU0P91\M006M9</t>
  </si>
  <si>
    <t>https://ipubers.pupuk-indonesia.com/public/download/bukti-transaksi/V2?idretailer=RT0000090731&amp;year=2026&amp;month=8&amp;hashednota=5dd30861891d815e617cb34dbc3021f7</t>
  </si>
  <si>
    <t>SU0P91\N006O7</t>
  </si>
  <si>
    <t>3323013003800002</t>
  </si>
  <si>
    <t>NASRODIN</t>
  </si>
  <si>
    <t>https://ipubers.pupuk-indonesia.com/public/download/bukti-transaksi/V2?idretailer=RT0000090731&amp;year=2026&amp;month=8&amp;hashednota=88f53333248e67115b01002f2fcaf0c6</t>
  </si>
  <si>
    <t>PAKUREJO</t>
  </si>
  <si>
    <t>SU0P91\M006MA</t>
  </si>
  <si>
    <t>3323012201800002</t>
  </si>
  <si>
    <t>ABU NUR KHOLIS</t>
  </si>
  <si>
    <t>PANGUDI MAKMUR</t>
  </si>
  <si>
    <t>https://ipubers.pupuk-indonesia.com/public/download/bukti-transaksi/V2?idretailer=RT0000090731&amp;year=2026&amp;month=8&amp;hashednota=32e0998e9cd679d42c611b763758438f</t>
  </si>
  <si>
    <t>SU0P91\M006MB</t>
  </si>
  <si>
    <t>https://ipubers.pupuk-indonesia.com/public/download/bukti-transaksi/V2?idretailer=RT0000090731&amp;year=2026&amp;month=8&amp;hashednota=c7cd4caf42a6e83dfea3082fdeb2fbe0</t>
  </si>
  <si>
    <t>SU0P91\N006NC</t>
  </si>
  <si>
    <t>3323012210680001</t>
  </si>
  <si>
    <t>https://ipubers.pupuk-indonesia.com/public/download/bukti-transaksi/V2?idretailer=RT0000090731&amp;year=2026&amp;month=8&amp;hashednota=48b4ccde56e58696c3cd97e08014dd5d</t>
  </si>
  <si>
    <t>SU0P91\N006NF</t>
  </si>
  <si>
    <t>https://ipubers.pupuk-indonesia.com/public/download/bukti-transaksi/V2?idretailer=RT0000090731&amp;year=2026&amp;month=8&amp;hashednota=a24ceccc5f2d772e11cf395c37f222bc</t>
  </si>
  <si>
    <t>SU0P91\N006NG</t>
  </si>
  <si>
    <t>https://ipubers.pupuk-indonesia.com/public/download/bukti-transaksi/V2?idretailer=RT0000090731&amp;year=2026&amp;month=8&amp;hashednota=3c92d47e09d80a83a0839e533ef561ef</t>
  </si>
  <si>
    <t>SU0P91\K006L5</t>
  </si>
  <si>
    <t>3323011011750004</t>
  </si>
  <si>
    <t>MUHAMAD FADHIL</t>
  </si>
  <si>
    <t>https://ipubers.pupuk-indonesia.com/public/download/bukti-transaksi/V2?idretailer=RT0000090731&amp;year=2026&amp;month=8&amp;hashednota=d21ea01d8af14037acaa2c05511a1ea4</t>
  </si>
  <si>
    <t>SU0P91\K006L6</t>
  </si>
  <si>
    <t>https://ipubers.pupuk-indonesia.com/public/download/bukti-transaksi/V2?idretailer=RT0000090731&amp;year=2026&amp;month=8&amp;hashednota=10689e7260ea12a95871b1c3d631b471</t>
  </si>
  <si>
    <t>SU0P91\M006MG</t>
  </si>
  <si>
    <t>6402021102850001</t>
  </si>
  <si>
    <t>RIWANTO</t>
  </si>
  <si>
    <t>https://ipubers.pupuk-indonesia.com/public/download/bukti-transaksi/V2?idretailer=RT0000090731&amp;year=2026&amp;month=8&amp;hashednota=ece2f78f9c08c36196ae4a03c1125df8</t>
  </si>
  <si>
    <t>SU0P91\M006MH</t>
  </si>
  <si>
    <t>https://ipubers.pupuk-indonesia.com/public/download/bukti-transaksi/V2?idretailer=RT0000090731&amp;year=2026&amp;month=8&amp;hashednota=abbc6cd9c5a2d75b9f333e143e83449c</t>
  </si>
  <si>
    <t>SU0P91\K006LD</t>
  </si>
  <si>
    <t>3323010308690001</t>
  </si>
  <si>
    <t>SAFI'IN</t>
  </si>
  <si>
    <t>https://ipubers.pupuk-indonesia.com/public/download/bukti-transaksi/V2?idretailer=RT0000090731&amp;year=2026&amp;month=8&amp;hashednota=7a48ee361ac016510b818ceaec2abc11</t>
  </si>
  <si>
    <t>SU0P91\N006NK</t>
  </si>
  <si>
    <t>3323011203560003</t>
  </si>
  <si>
    <t>SARNOTO</t>
  </si>
  <si>
    <t>https://ipubers.pupuk-indonesia.com/public/download/bukti-transaksi/V2?idretailer=RT0000090731&amp;year=2026&amp;month=8&amp;hashednota=f3d71cdd96edb7ccb4fcb1c2c7e8863c</t>
  </si>
  <si>
    <t>SU0P91\L006LS</t>
  </si>
  <si>
    <t>JAYA MUKTI</t>
  </si>
  <si>
    <t>https://ipubers.pupuk-indonesia.com/public/download/bukti-transaksi/V2?idretailer=RT0000090731&amp;year=2026&amp;month=8&amp;hashednota=eabecf66be74d051e12aa8a7a8ceb7d2</t>
  </si>
  <si>
    <t>SU0P91\L006LT</t>
  </si>
  <si>
    <t>https://ipubers.pupuk-indonesia.com/public/download/bukti-transaksi/V2?idretailer=RT0000090731&amp;year=2026&amp;month=8&amp;hashednota=afca4e164b8d26c551f92995b96e697e</t>
  </si>
  <si>
    <t>SU0P91\N006ND</t>
  </si>
  <si>
    <t>3323012812760001</t>
  </si>
  <si>
    <t>SUMARDI</t>
  </si>
  <si>
    <t>https://ipubers.pupuk-indonesia.com/public/download/bukti-transaksi/V2?idretailer=RT0000090731&amp;year=2026&amp;month=8&amp;hashednota=67382b13a9f4519e074b6adab187730c</t>
  </si>
  <si>
    <t>WONOSARI</t>
  </si>
  <si>
    <t>SU0P91\K006LI</t>
  </si>
  <si>
    <t>3323010203730003</t>
  </si>
  <si>
    <t>WONO ASRI I</t>
  </si>
  <si>
    <t>https://ipubers.pupuk-indonesia.com/public/download/bukti-transaksi/V2?idretailer=RT0000090731&amp;year=2026&amp;month=8&amp;hashednota=eb8022056da8691e07567f1ef050914a</t>
  </si>
  <si>
    <t>SU0P91\K006LJ</t>
  </si>
  <si>
    <t>https://ipubers.pupuk-indonesia.com/public/download/bukti-transaksi/V2?idretailer=RT0000090731&amp;year=2026&amp;month=8&amp;hashednota=14c671cafb2821b6e853c5e9b91a61f6</t>
  </si>
  <si>
    <t>SU0P91\N006O9</t>
  </si>
  <si>
    <t>3323011009890001</t>
  </si>
  <si>
    <t>SETIYANTO</t>
  </si>
  <si>
    <t>https://ipubers.pupuk-indonesia.com/public/download/bukti-transaksi/V2?idretailer=RT0000090731&amp;year=2026&amp;month=8&amp;hashednota=ca6af55ca33e62bf8edac578bbc1ef4e</t>
  </si>
  <si>
    <t>SU0P91\N006OA</t>
  </si>
  <si>
    <t>https://ipubers.pupuk-indonesia.com/public/download/bukti-transaksi/V2?idretailer=RT0000090731&amp;year=2026&amp;month=8&amp;hashednota=160905b60a96806d95e794b749953a19</t>
  </si>
  <si>
    <t>SU0P91\K006L4</t>
  </si>
  <si>
    <t>3323142502930001</t>
  </si>
  <si>
    <t>PUJI ERYOKO</t>
  </si>
  <si>
    <t>https://ipubers.pupuk-indonesia.com/public/download/bukti-transaksi/V2?idretailer=RT0000090731&amp;year=2026&amp;month=8&amp;hashednota=5362dfdd95d929651d255659175cc18e</t>
  </si>
  <si>
    <t>SU0P91\L006LW</t>
  </si>
  <si>
    <t>https://ipubers.pupuk-indonesia.com/public/download/bukti-transaksi/V2?idretailer=RT0000090731&amp;year=2026&amp;month=8&amp;hashednota=8474176cb51613a8fb754d297e14c289</t>
  </si>
  <si>
    <t>SU0P91\L006LX</t>
  </si>
  <si>
    <t>https://ipubers.pupuk-indonesia.com/public/download/bukti-transaksi/V2?idretailer=RT0000090731&amp;year=2026&amp;month=8&amp;hashednota=e29a6b8b33b60c232a6ca5f6507bf0a4</t>
  </si>
  <si>
    <t>SU0P91\N006NT</t>
  </si>
  <si>
    <t>3323011302890003</t>
  </si>
  <si>
    <t>SETIYOKO</t>
  </si>
  <si>
    <t>https://ipubers.pupuk-indonesia.com/public/download/bukti-transaksi/V2?idretailer=RT0000090731&amp;year=2026&amp;month=8&amp;hashednota=8d68173dcb6e6f5b6543054935a500b6</t>
  </si>
  <si>
    <t>SU0P91\N006NU</t>
  </si>
  <si>
    <t>https://ipubers.pupuk-indonesia.com/public/download/bukti-transaksi/V2?idretailer=RT0000090731&amp;year=2026&amp;month=8&amp;hashednota=f3b9b3df91250f72a76ad7ba113c8bbd</t>
  </si>
  <si>
    <t>SU0P91\N006NX</t>
  </si>
  <si>
    <t>3323012111600001</t>
  </si>
  <si>
    <t>SUHARJO</t>
  </si>
  <si>
    <t>25-8-2026</t>
  </si>
  <si>
    <t>https://ipubers.pupuk-indonesia.com/public/download/bukti-transaksi/V2?idretailer=RT0000090731&amp;year=2026&amp;month=8&amp;hashednota=e9b49292999588b888e8ab92e59df974</t>
  </si>
  <si>
    <t>S09O61\K004PV</t>
  </si>
  <si>
    <t>3323013105880003</t>
  </si>
  <si>
    <t>ANGGAR SUKMA WIJAYA</t>
  </si>
  <si>
    <t>https://ipubers.pupuk-indonesia.com/public/download/bukti-transaksi/V2?idretailer=RT0000026796&amp;year=2026&amp;month=8&amp;hashednota=6a85f1063463eb756aa865a51d0ec339</t>
  </si>
  <si>
    <t>S09O61\M004SS</t>
  </si>
  <si>
    <t>3323011502890001</t>
  </si>
  <si>
    <t>PUJI SANTOSO</t>
  </si>
  <si>
    <t>https://ipubers.pupuk-indonesia.com/public/download/bukti-transaksi/V2?idretailer=RT0000026796&amp;year=2026&amp;month=8&amp;hashednota=fc9e0a6aaf401bdaafd8bd41913d7cee</t>
  </si>
  <si>
    <t>S09O71\A0042F</t>
  </si>
  <si>
    <t>3323010703700002</t>
  </si>
  <si>
    <t>SUDARWADI</t>
  </si>
  <si>
    <t>PENGILON 1</t>
  </si>
  <si>
    <t>https://ipubers.pupuk-indonesia.com/public/download/bukti-transaksi/V2?idretailer=RT0000026798&amp;year=2026&amp;month=8&amp;hashednota=558cded6ecdc50f3f40c4eb30047e60c</t>
  </si>
  <si>
    <t>S09O71\A0042G</t>
  </si>
  <si>
    <t>https://ipubers.pupuk-indonesia.com/public/download/bukti-transaksi/V2?idretailer=RT0000026798&amp;year=2026&amp;month=8&amp;hashednota=d2abf6d949782a5af6a151c8ddf9e5f0</t>
  </si>
  <si>
    <t>S07G01\H005UK</t>
  </si>
  <si>
    <t>3323023112690001</t>
  </si>
  <si>
    <t>RIBUT PRINANTO</t>
  </si>
  <si>
    <t>https://ipubers.pupuk-indonesia.com/public/download/bukti-transaksi/V2?idretailer=RT0000021156&amp;year=2026&amp;month=8&amp;hashednota=748ca69fa0c1eb2a08802d652da954c6</t>
  </si>
  <si>
    <t>S07G01\H005Y5</t>
  </si>
  <si>
    <t>3323020907670002</t>
  </si>
  <si>
    <t>https://ipubers.pupuk-indonesia.com/public/download/bukti-transaksi/V2?idretailer=RT0000021156&amp;year=2026&amp;month=8&amp;hashednota=11bc97809a2aa77efd7e086bf8d89e6d</t>
  </si>
  <si>
    <t>S07G01\H005XV</t>
  </si>
  <si>
    <t>3323021402670001</t>
  </si>
  <si>
    <t>https://ipubers.pupuk-indonesia.com/public/download/bukti-transaksi/V2?idretailer=RT0000021156&amp;year=2026&amp;month=8&amp;hashednota=fa91cdf51b710593d07a541bb344fe04</t>
  </si>
  <si>
    <t>S07G01\H005WA</t>
  </si>
  <si>
    <t>3323023112590038</t>
  </si>
  <si>
    <t>MAT JUWARI</t>
  </si>
  <si>
    <t>https://ipubers.pupuk-indonesia.com/public/download/bukti-transaksi/V2?idretailer=RT0000021156&amp;year=2026&amp;month=8&amp;hashednota=60aeb47d570f24c2dc1a96b3b085254a</t>
  </si>
  <si>
    <t>S07G01\H005WG</t>
  </si>
  <si>
    <t>3323025703850006</t>
  </si>
  <si>
    <t>RIKA MARIANA</t>
  </si>
  <si>
    <t>https://ipubers.pupuk-indonesia.com/public/download/bukti-transaksi/V2?idretailer=RT0000021156&amp;year=2026&amp;month=8&amp;hashednota=8769a29d8d588b8c90aac6d6f0c7d7b8</t>
  </si>
  <si>
    <t>S07G01\H005WB</t>
  </si>
  <si>
    <t>3323023012620011</t>
  </si>
  <si>
    <t>https://ipubers.pupuk-indonesia.com/public/download/bukti-transaksi/V2?idretailer=RT0000021156&amp;year=2026&amp;month=8&amp;hashednota=39649f06f52502c36133efaf891d8279</t>
  </si>
  <si>
    <t>S07G01\H005WC</t>
  </si>
  <si>
    <t>https://ipubers.pupuk-indonesia.com/public/download/bukti-transaksi/V2?idretailer=RT0000021156&amp;year=2026&amp;month=8&amp;hashednota=adfd3265496964d91d83b7a14264209a</t>
  </si>
  <si>
    <t>S07G31\I004XD</t>
  </si>
  <si>
    <t>3323022308700002</t>
  </si>
  <si>
    <t>BAMBANG SUPRIYANTO</t>
  </si>
  <si>
    <t>23-8-2026</t>
  </si>
  <si>
    <t>RINDANG</t>
  </si>
  <si>
    <t>https://ipubers.pupuk-indonesia.com/public/download/bukti-transaksi/V2?idretailer=RT0000021160&amp;year=2026&amp;month=8&amp;hashednota=fa6b67b94b9205ee4adc34986376909e</t>
  </si>
  <si>
    <t>S07G31\I004XE</t>
  </si>
  <si>
    <t>https://ipubers.pupuk-indonesia.com/public/download/bukti-transaksi/V2?idretailer=RT0000021160&amp;year=2026&amp;month=8&amp;hashednota=051789a1a48c6e4af8e7f5be367c9959</t>
  </si>
  <si>
    <t>S07G31\I004VF</t>
  </si>
  <si>
    <t>3323021501680002</t>
  </si>
  <si>
    <t>HAKIM HADI MAKMUN</t>
  </si>
  <si>
    <t>https://ipubers.pupuk-indonesia.com/public/download/bukti-transaksi/V2?idretailer=RT0000021160&amp;year=2026&amp;month=8&amp;hashednota=81ad6d64a65b0ae41e467697202155a5</t>
  </si>
  <si>
    <t>S07G31\I004XT</t>
  </si>
  <si>
    <t>3323024101770004</t>
  </si>
  <si>
    <t>IBTIDAIYATUL HAYATI</t>
  </si>
  <si>
    <t>https://ipubers.pupuk-indonesia.com/public/download/bukti-transaksi/V2?idretailer=RT0000021160&amp;year=2026&amp;month=8&amp;hashednota=d30c5a2aa50b97e1127055fa38c2b505</t>
  </si>
  <si>
    <t>S07G31\I004XU</t>
  </si>
  <si>
    <t>https://ipubers.pupuk-indonesia.com/public/download/bukti-transaksi/V2?idretailer=RT0000021160&amp;year=2026&amp;month=8&amp;hashednota=e0a908046cfe18d93bebf749c42dfcfd</t>
  </si>
  <si>
    <t>S07G31\I004WU</t>
  </si>
  <si>
    <t>3323021912790001</t>
  </si>
  <si>
    <t>MASHUN ADIB</t>
  </si>
  <si>
    <t>https://ipubers.pupuk-indonesia.com/public/download/bukti-transaksi/V2?idretailer=RT0000021160&amp;year=2026&amp;month=8&amp;hashednota=0528073aa5d205e20ed6abcffa5b065c</t>
  </si>
  <si>
    <t>S07G31\I004XW</t>
  </si>
  <si>
    <t>https://ipubers.pupuk-indonesia.com/public/download/bukti-transaksi/V2?idretailer=RT0000021160&amp;year=2026&amp;month=8&amp;hashednota=6cf98247fa098ef768a40363fd1b9b86</t>
  </si>
  <si>
    <t>S07G31\I004XX</t>
  </si>
  <si>
    <t>https://ipubers.pupuk-indonesia.com/public/download/bukti-transaksi/V2?idretailer=RT0000021160&amp;year=2026&amp;month=8&amp;hashednota=826657ab5cd4bf65a73f73521ce5ec36</t>
  </si>
  <si>
    <t>S07G31\I004XV</t>
  </si>
  <si>
    <t>https://ipubers.pupuk-indonesia.com/public/download/bukti-transaksi/V2?idretailer=RT0000021160&amp;year=2026&amp;month=8&amp;hashednota=ea2a1a88642fc4f2c881159e4e88b06a</t>
  </si>
  <si>
    <t>S07G31\I004UZ</t>
  </si>
  <si>
    <t>3323021104690002</t>
  </si>
  <si>
    <t>MIFTAKHUL</t>
  </si>
  <si>
    <t>https://ipubers.pupuk-indonesia.com/public/download/bukti-transaksi/V2?idretailer=RT0000021160&amp;year=2026&amp;month=8&amp;hashednota=a14ec4c40d353fbe5429d12f7a20001f</t>
  </si>
  <si>
    <t>S07G31\I004VH</t>
  </si>
  <si>
    <t>3323023112860004</t>
  </si>
  <si>
    <t>MUHAMAD TAMYIS</t>
  </si>
  <si>
    <t>https://ipubers.pupuk-indonesia.com/public/download/bukti-transaksi/V2?idretailer=RT0000021160&amp;year=2026&amp;month=8&amp;hashednota=0befe02040f518225e8ca6e4e0c5b519</t>
  </si>
  <si>
    <t>S07G31\I004VI</t>
  </si>
  <si>
    <t>https://ipubers.pupuk-indonesia.com/public/download/bukti-transaksi/V2?idretailer=RT0000021160&amp;year=2026&amp;month=8&amp;hashednota=5f04f6d39376fa7a06bad14242e9f460</t>
  </si>
  <si>
    <t>S07G31\I004VX</t>
  </si>
  <si>
    <t>3323020402650002</t>
  </si>
  <si>
    <t>MUH SAFINGI</t>
  </si>
  <si>
    <t>https://ipubers.pupuk-indonesia.com/public/download/bukti-transaksi/V2?idretailer=RT0000021160&amp;year=2026&amp;month=8&amp;hashednota=78dfe4f13e51ae54e3818ab9da62f4da</t>
  </si>
  <si>
    <t>S07G31\I004WS</t>
  </si>
  <si>
    <t>3323020101950005</t>
  </si>
  <si>
    <t>NIZAR EFENDI</t>
  </si>
  <si>
    <t>https://ipubers.pupuk-indonesia.com/public/download/bukti-transaksi/V2?idretailer=RT0000021160&amp;year=2026&amp;month=8&amp;hashednota=27aafb954c3e03e13cd4b517d91f57eb</t>
  </si>
  <si>
    <t>S07G31\I004Z1</t>
  </si>
  <si>
    <t>3302032404800001</t>
  </si>
  <si>
    <t>AKHIRO AGUNG PARISTIAWAN</t>
  </si>
  <si>
    <t>SUBUR I</t>
  </si>
  <si>
    <t>https://ipubers.pupuk-indonesia.com/public/download/bukti-transaksi/V2?idretailer=RT0000021160&amp;year=2026&amp;month=8&amp;hashednota=4f48555384dee95022fea196a68c8300</t>
  </si>
  <si>
    <t>S07G31\I004YP</t>
  </si>
  <si>
    <t>3323020602680002</t>
  </si>
  <si>
    <t>BUDIMAN</t>
  </si>
  <si>
    <t>LOH JINAWI II</t>
  </si>
  <si>
    <t>https://ipubers.pupuk-indonesia.com/public/download/bukti-transaksi/V2?idretailer=RT0000021160&amp;year=2026&amp;month=8&amp;hashednota=a749dfda19221b836cff70e65ae44c31</t>
  </si>
  <si>
    <t>S07G31\I004XL</t>
  </si>
  <si>
    <t>3323021508680001</t>
  </si>
  <si>
    <t>KUWOLO</t>
  </si>
  <si>
    <t>GEMAH RIPAH  III</t>
  </si>
  <si>
    <t>https://ipubers.pupuk-indonesia.com/public/download/bukti-transaksi/V2?idretailer=RT0000021160&amp;year=2026&amp;month=8&amp;hashednota=b443d3a622182b80f3aa3fc4d10de4b0</t>
  </si>
  <si>
    <t>S07G31\I004Z2</t>
  </si>
  <si>
    <t>https://ipubers.pupuk-indonesia.com/public/download/bukti-transaksi/V2?idretailer=RT0000021160&amp;year=2026&amp;month=8&amp;hashednota=fe7f1b345899392625398ce86b69b37a</t>
  </si>
  <si>
    <t>S07G01\H005VG</t>
  </si>
  <si>
    <t>3323021004860001</t>
  </si>
  <si>
    <t>MUHSON</t>
  </si>
  <si>
    <t>https://ipubers.pupuk-indonesia.com/public/download/bukti-transaksi/V2?idretailer=RT0000021156&amp;year=2026&amp;month=8&amp;hashednota=de4cf59d31766e2d470de58c4e2ee767</t>
  </si>
  <si>
    <t>GANDU</t>
  </si>
  <si>
    <t>S07G31\I004ZO</t>
  </si>
  <si>
    <t>3323020203770001</t>
  </si>
  <si>
    <t>MUARJILAH</t>
  </si>
  <si>
    <t>https://ipubers.pupuk-indonesia.com/public/download/bukti-transaksi/V2?idretailer=RT0000021160&amp;year=2026&amp;month=8&amp;hashednota=e208c270ab550f97c32b1dce28a30ae3</t>
  </si>
  <si>
    <t>S07G31\I004ZP</t>
  </si>
  <si>
    <t>https://ipubers.pupuk-indonesia.com/public/download/bukti-transaksi/V2?idretailer=RT0000021160&amp;year=2026&amp;month=8&amp;hashednota=76e2fe8c227eca2a3f2e81f393877cd6</t>
  </si>
  <si>
    <t>S07G31\I004YI</t>
  </si>
  <si>
    <t>3323022212610003</t>
  </si>
  <si>
    <t>MEKAR II</t>
  </si>
  <si>
    <t>https://ipubers.pupuk-indonesia.com/public/download/bukti-transaksi/V2?idretailer=RT0000021160&amp;year=2026&amp;month=8&amp;hashednota=e3b7bcfae474f385a500cb87ee3ccc93</t>
  </si>
  <si>
    <t>S07G31\I004YJ</t>
  </si>
  <si>
    <t>https://ipubers.pupuk-indonesia.com/public/download/bukti-transaksi/V2?idretailer=RT0000021160&amp;year=2026&amp;month=8&amp;hashednota=58f7e2f1bc8131ddd9544adf14ef9a94</t>
  </si>
  <si>
    <t>S07G31\I004Z8</t>
  </si>
  <si>
    <t>3323021911860001</t>
  </si>
  <si>
    <t>SOLIKHIN</t>
  </si>
  <si>
    <t>PUTRA MANDIRI</t>
  </si>
  <si>
    <t>https://ipubers.pupuk-indonesia.com/public/download/bukti-transaksi/V2?idretailer=RT0000021160&amp;year=2026&amp;month=8&amp;hashednota=9ce368286f41f42d3cba2969f5e21f0f</t>
  </si>
  <si>
    <t>S07G31\I004Z9</t>
  </si>
  <si>
    <t>https://ipubers.pupuk-indonesia.com/public/download/bukti-transaksi/V2?idretailer=RT0000021160&amp;year=2026&amp;month=8&amp;hashednota=84eceeb97b7964b65b89175a88bfc320</t>
  </si>
  <si>
    <t>S07G31\I004ZA</t>
  </si>
  <si>
    <t>3323020204770001</t>
  </si>
  <si>
    <t>TUSAR</t>
  </si>
  <si>
    <t>MEKAR III</t>
  </si>
  <si>
    <t>https://ipubers.pupuk-indonesia.com/public/download/bukti-transaksi/V2?idretailer=RT0000021160&amp;year=2026&amp;month=8&amp;hashednota=de332577b5813b2dc6f202617c51532a</t>
  </si>
  <si>
    <t>S07G31\I004ZB</t>
  </si>
  <si>
    <t>https://ipubers.pupuk-indonesia.com/public/download/bukti-transaksi/V2?idretailer=RT0000021160&amp;year=2026&amp;month=8&amp;hashednota=769a39199d4c71a05daa7eb932516169</t>
  </si>
  <si>
    <t>S07G31\I004ZC</t>
  </si>
  <si>
    <t>3323020803910001</t>
  </si>
  <si>
    <t>WAHYANTO</t>
  </si>
  <si>
    <t>WARGO TANI MAKMUR</t>
  </si>
  <si>
    <t>https://ipubers.pupuk-indonesia.com/public/download/bukti-transaksi/V2?idretailer=RT0000021160&amp;year=2026&amp;month=8&amp;hashednota=5ba71937131c1da193090e79c20e4e9a</t>
  </si>
  <si>
    <t>S07G01\H005WJ</t>
  </si>
  <si>
    <t>3323022604800004</t>
  </si>
  <si>
    <t>AGUS RIYANTO</t>
  </si>
  <si>
    <t>https://ipubers.pupuk-indonesia.com/public/download/bukti-transaksi/V2?idretailer=RT0000021156&amp;year=2026&amp;month=8&amp;hashednota=4a1382d0e7f71533b4631be8c2e0f0e2</t>
  </si>
  <si>
    <t>S07G01\H005XW</t>
  </si>
  <si>
    <t>3323020502890002</t>
  </si>
  <si>
    <t>MUHAMAD AMIN WASTONI</t>
  </si>
  <si>
    <t>https://ipubers.pupuk-indonesia.com/public/download/bukti-transaksi/V2?idretailer=RT0000021156&amp;year=2026&amp;month=8&amp;hashednota=8a575435a0d9856783f223a59d578435</t>
  </si>
  <si>
    <t>S07G01\H005XX</t>
  </si>
  <si>
    <t>https://ipubers.pupuk-indonesia.com/public/download/bukti-transaksi/V2?idretailer=RT0000021156&amp;year=2026&amp;month=8&amp;hashednota=4573fbfd6bfb2ef5aee5f5d8bd41ce4e</t>
  </si>
  <si>
    <t>S07G01\H005YE</t>
  </si>
  <si>
    <t>3323022310960002</t>
  </si>
  <si>
    <t>MUHAMMAD LUKMAN HENDRIAWAN</t>
  </si>
  <si>
    <t>https://ipubers.pupuk-indonesia.com/public/download/bukti-transaksi/V2?idretailer=RT0000021156&amp;year=2026&amp;month=8&amp;hashednota=f340730ced2e1e1bbe0ef5728c6a0bef</t>
  </si>
  <si>
    <t>S07G01\H005YG</t>
  </si>
  <si>
    <t>https://ipubers.pupuk-indonesia.com/public/download/bukti-transaksi/V2?idretailer=RT0000021156&amp;year=2026&amp;month=8&amp;hashednota=8500b6c2d829f3cef02993837a45c218</t>
  </si>
  <si>
    <t>S07G01\H005YL</t>
  </si>
  <si>
    <t>3323026008660002</t>
  </si>
  <si>
    <t>MUNTOFIAH</t>
  </si>
  <si>
    <t>https://ipubers.pupuk-indonesia.com/public/download/bukti-transaksi/V2?idretailer=RT0000021156&amp;year=2026&amp;month=8&amp;hashednota=0098949fc24e5ebd35478030394c4980</t>
  </si>
  <si>
    <t>S07G01\H005YM</t>
  </si>
  <si>
    <t>https://ipubers.pupuk-indonesia.com/public/download/bukti-transaksi/V2?idretailer=RT0000021156&amp;year=2026&amp;month=8&amp;hashednota=2759cbcbf52cfb68860e285abf51262c</t>
  </si>
  <si>
    <t>S07G01\H005YP</t>
  </si>
  <si>
    <t>https://ipubers.pupuk-indonesia.com/public/download/bukti-transaksi/V2?idretailer=RT0000021156&amp;year=2026&amp;month=8&amp;hashednota=04d090a64a9049f85f5bb7437dc7210c</t>
  </si>
  <si>
    <t>S07G01\H005Z8</t>
  </si>
  <si>
    <t>3323027112590015</t>
  </si>
  <si>
    <t>RIKANAH</t>
  </si>
  <si>
    <t>https://ipubers.pupuk-indonesia.com/public/download/bukti-transaksi/V2?idretailer=RT0000021156&amp;year=2026&amp;month=8&amp;hashednota=31a27ee8080c57aee36041552acc8344</t>
  </si>
  <si>
    <t>S07G01\H005Z9</t>
  </si>
  <si>
    <t>https://ipubers.pupuk-indonesia.com/public/download/bukti-transaksi/V2?idretailer=RT0000021156&amp;year=2026&amp;month=8&amp;hashednota=7fd7c98283b84fd5c3894b0b3b929550</t>
  </si>
  <si>
    <t>S07G31\I004WP</t>
  </si>
  <si>
    <t>3323021701820001</t>
  </si>
  <si>
    <t>https://ipubers.pupuk-indonesia.com/public/download/bukti-transaksi/V2?idretailer=RT0000021160&amp;year=2026&amp;month=8&amp;hashednota=609ed227cde8b40271cbfaa8eb5ba427</t>
  </si>
  <si>
    <t>S07G31\I004XS</t>
  </si>
  <si>
    <t>3173011008891003</t>
  </si>
  <si>
    <t>MUHAMMAD SYAEFUDIN</t>
  </si>
  <si>
    <t>TENTREM</t>
  </si>
  <si>
    <t>https://ipubers.pupuk-indonesia.com/public/download/bukti-transaksi/V2?idretailer=RT0000021160&amp;year=2026&amp;month=8&amp;hashednota=7c9d23e03fa1d4e25968f236bbb6a591</t>
  </si>
  <si>
    <t>S0M5G1\O0037M</t>
  </si>
  <si>
    <t>3323026802870001</t>
  </si>
  <si>
    <t>ISTI HAJAROH</t>
  </si>
  <si>
    <t>https://ipubers.pupuk-indonesia.com/public/download/bukti-transaksi/V2?idretailer=RT0000085189&amp;year=2026&amp;month=8&amp;hashednota=fbffc9e0432be434bbe3644833d2ebca</t>
  </si>
  <si>
    <t>S0M5G1\O0036F</t>
  </si>
  <si>
    <t>3323020601710001</t>
  </si>
  <si>
    <t>SISWANTA</t>
  </si>
  <si>
    <t>https://ipubers.pupuk-indonesia.com/public/download/bukti-transaksi/V2?idretailer=RT0000085189&amp;year=2026&amp;month=8&amp;hashednota=5d7bd1cc989583eb186a98770e3628ec</t>
  </si>
  <si>
    <t>KRAJAN</t>
  </si>
  <si>
    <t>S07G01\H005Z6</t>
  </si>
  <si>
    <t>3323021310850001</t>
  </si>
  <si>
    <t>JOKO SULISTIYO</t>
  </si>
  <si>
    <t>LUWES  I</t>
  </si>
  <si>
    <t>https://ipubers.pupuk-indonesia.com/public/download/bukti-transaksi/V2?idretailer=RT0000021156&amp;year=2026&amp;month=8&amp;hashednota=3809b0ca919e0be0a19c6adfc92d9755</t>
  </si>
  <si>
    <t>S07G01\H005Z7</t>
  </si>
  <si>
    <t>https://ipubers.pupuk-indonesia.com/public/download/bukti-transaksi/V2?idretailer=RT0000021156&amp;year=2026&amp;month=8&amp;hashednota=967edf45ce7e301ffd8c3bbde21ad82d</t>
  </si>
  <si>
    <t>S0M5G1\O0036E</t>
  </si>
  <si>
    <t>3323022209730001</t>
  </si>
  <si>
    <t>MUKHOLIP</t>
  </si>
  <si>
    <t>https://ipubers.pupuk-indonesia.com/public/download/bukti-transaksi/V2?idretailer=RT0000085189&amp;year=2026&amp;month=8&amp;hashednota=33dd9b8cfb4ebc43f62d8169f8d6c355</t>
  </si>
  <si>
    <t>S0M5G1\O00377</t>
  </si>
  <si>
    <t>3323025309930001</t>
  </si>
  <si>
    <t>PUNTODEWO</t>
  </si>
  <si>
    <t>https://ipubers.pupuk-indonesia.com/public/download/bukti-transaksi/V2?idretailer=RT0000085189&amp;year=2026&amp;month=8&amp;hashednota=7a205bb6ba930c76e3a60508fddd8305</t>
  </si>
  <si>
    <t>S0M5G1\O0037W</t>
  </si>
  <si>
    <t>3323141907940001</t>
  </si>
  <si>
    <t>HANIK HENDRAWANTO</t>
  </si>
  <si>
    <t>https://ipubers.pupuk-indonesia.com/public/download/bukti-transaksi/V2?idretailer=RT0000085189&amp;year=2026&amp;month=8&amp;hashednota=d92f5f43ec524e770335833eddbcb13c</t>
  </si>
  <si>
    <t>S0M5G1\O0037X</t>
  </si>
  <si>
    <t>https://ipubers.pupuk-indonesia.com/public/download/bukti-transaksi/V2?idretailer=RT0000085189&amp;year=2026&amp;month=8&amp;hashednota=98587221b53c97497e45b8e43c038ea1</t>
  </si>
  <si>
    <t>S0M5G1\O00373</t>
  </si>
  <si>
    <t>3323020609730002</t>
  </si>
  <si>
    <t>MULANI</t>
  </si>
  <si>
    <t>https://ipubers.pupuk-indonesia.com/public/download/bukti-transaksi/V2?idretailer=RT0000085189&amp;year=2026&amp;month=8&amp;hashednota=ea9a29bb0a5bdb91ec1c0d4abc2ee650</t>
  </si>
  <si>
    <t>S0M5G1\O0037N</t>
  </si>
  <si>
    <t>3323020406580001</t>
  </si>
  <si>
    <t>https://ipubers.pupuk-indonesia.com/public/download/bukti-transaksi/V2?idretailer=RT0000085189&amp;year=2026&amp;month=8&amp;hashednota=a4679a27b6fab2351c883b3ef4f8107f</t>
  </si>
  <si>
    <t>S0M5G1\O0037O</t>
  </si>
  <si>
    <t>https://ipubers.pupuk-indonesia.com/public/download/bukti-transaksi/V2?idretailer=RT0000085189&amp;year=2026&amp;month=8&amp;hashednota=be582e903f1c77dfaaf99ab6ffade57f</t>
  </si>
  <si>
    <t>S07G31\I004VC</t>
  </si>
  <si>
    <t>3323021102950002</t>
  </si>
  <si>
    <t>AMRIZAL ARIF</t>
  </si>
  <si>
    <t>SIDO LUHUR I</t>
  </si>
  <si>
    <t>https://ipubers.pupuk-indonesia.com/public/download/bukti-transaksi/V2?idretailer=RT0000021160&amp;year=2026&amp;month=8&amp;hashednota=063a09e5ce9582a99a80fd47f2a43474</t>
  </si>
  <si>
    <t>S07G31\I004ZM</t>
  </si>
  <si>
    <t>3323021005780003</t>
  </si>
  <si>
    <t>SUKIMIN</t>
  </si>
  <si>
    <t>SIDO MAKMUR III</t>
  </si>
  <si>
    <t>https://ipubers.pupuk-indonesia.com/public/download/bukti-transaksi/V2?idretailer=RT0000021160&amp;year=2026&amp;month=8&amp;hashednota=bbc92918cfad0bdeeb313b96fd93b09f</t>
  </si>
  <si>
    <t>S07G31\I004ZN</t>
  </si>
  <si>
    <t>https://ipubers.pupuk-indonesia.com/public/download/bukti-transaksi/V2?idretailer=RT0000021160&amp;year=2026&amp;month=8&amp;hashednota=7f1098f57cc74158bd1427caa6bdd9c2</t>
  </si>
  <si>
    <t>S09TW1\L000MG</t>
  </si>
  <si>
    <t>3323033112560023</t>
  </si>
  <si>
    <t>MUH TABRI</t>
  </si>
  <si>
    <t>https://ipubers.pupuk-indonesia.com/public/download/bukti-transaksi/V2?idretailer=RT0000027184&amp;year=2026&amp;month=8&amp;hashednota=596699fc667851eaf104f9b52c26d524</t>
  </si>
  <si>
    <t>S09TW1\L000MH</t>
  </si>
  <si>
    <t>https://ipubers.pupuk-indonesia.com/public/download/bukti-transaksi/V2?idretailer=RT0000027184&amp;year=2026&amp;month=8&amp;hashednota=e8977a13d8467b22e052c4be3449e32b</t>
  </si>
  <si>
    <t>S09TZ1\L0025K</t>
  </si>
  <si>
    <t>3323030307790003</t>
  </si>
  <si>
    <t>ADI WIBOWO</t>
  </si>
  <si>
    <t>https://ipubers.pupuk-indonesia.com/public/download/bukti-transaksi/V2?idretailer=RT0000027189&amp;year=2026&amp;month=8&amp;hashednota=de1ad528e0412e94f03ee5554cf2f32a</t>
  </si>
  <si>
    <t>S09TZ1\L0025H</t>
  </si>
  <si>
    <t>3323032009510001</t>
  </si>
  <si>
    <t>SAID ASYARI</t>
  </si>
  <si>
    <t>https://ipubers.pupuk-indonesia.com/public/download/bukti-transaksi/V2?idretailer=RT0000027189&amp;year=2026&amp;month=8&amp;hashednota=6659785bb4633e0a557c0f249b49f59a</t>
  </si>
  <si>
    <t>S09TY1\Z003E1</t>
  </si>
  <si>
    <t>3323030810780002</t>
  </si>
  <si>
    <t>MUKH THOHA</t>
  </si>
  <si>
    <t>https://ipubers.pupuk-indonesia.com/public/download/bukti-transaksi/V2?idretailer=RT0000027188&amp;year=2026&amp;month=8&amp;hashednota=8efb0a11e86855335c854280ff14df69</t>
  </si>
  <si>
    <t>S09TY1\Z003DL</t>
  </si>
  <si>
    <t>3323030305780006</t>
  </si>
  <si>
    <t>PUJI KUSYANTO</t>
  </si>
  <si>
    <t>https://ipubers.pupuk-indonesia.com/public/download/bukti-transaksi/V2?idretailer=RT0000027188&amp;year=2026&amp;month=8&amp;hashednota=f010d55e273ade8468568a006b906d46</t>
  </si>
  <si>
    <t>S09TY1\Z003DK</t>
  </si>
  <si>
    <t>3323032709860003</t>
  </si>
  <si>
    <t>https://ipubers.pupuk-indonesia.com/public/download/bukti-transaksi/V2?idretailer=RT0000027188&amp;year=2026&amp;month=8&amp;hashednota=5d7a8a3b107e02a76c30f7a34efbb48e</t>
  </si>
  <si>
    <t>S09TY1\Z003EA</t>
  </si>
  <si>
    <t>3323032203710001</t>
  </si>
  <si>
    <t>https://ipubers.pupuk-indonesia.com/public/download/bukti-transaksi/V2?idretailer=RT0000027188&amp;year=2026&amp;month=8&amp;hashednota=25f3ab39eb16f8623006773f0130e37f</t>
  </si>
  <si>
    <t>S09TY1\Z003EB</t>
  </si>
  <si>
    <t>https://ipubers.pupuk-indonesia.com/public/download/bukti-transaksi/V2?idretailer=RT0000027188&amp;year=2026&amp;month=8&amp;hashednota=0d6a5a8796f46715eb1cd92b53450c50</t>
  </si>
  <si>
    <t>S09TY1\Z003DC</t>
  </si>
  <si>
    <t>3523120909870003</t>
  </si>
  <si>
    <t>https://ipubers.pupuk-indonesia.com/public/download/bukti-transaksi/V2?idretailer=RT0000027188&amp;year=2026&amp;month=8&amp;hashednota=6ece0d9e4703972f68ef5cb32771e02a</t>
  </si>
  <si>
    <t>S09TY1\Z003DD</t>
  </si>
  <si>
    <t>https://ipubers.pupuk-indonesia.com/public/download/bukti-transaksi/V2?idretailer=RT0000027188&amp;year=2026&amp;month=8&amp;hashednota=1cef35a93d57a06b7fd9efdb93dc93c3</t>
  </si>
  <si>
    <t>S09TY1\0003GS</t>
  </si>
  <si>
    <t>3323032106760003</t>
  </si>
  <si>
    <t>ABDUR ROZAQ</t>
  </si>
  <si>
    <t>3323031602920003</t>
  </si>
  <si>
    <t>https://ipubers.pupuk-indonesia.com/public/download/bukti-transaksi/V2?idretailer=RT0000027188&amp;year=2026&amp;month=8&amp;hashednota=fbccf08a639f5829888af2f88af03289</t>
  </si>
  <si>
    <t>S09TY1\Z003ER</t>
  </si>
  <si>
    <t>3323030608900003</t>
  </si>
  <si>
    <t>AGUS PRASTIYO</t>
  </si>
  <si>
    <t>https://ipubers.pupuk-indonesia.com/public/download/bukti-transaksi/V2?idretailer=RT0000027188&amp;year=2026&amp;month=8&amp;hashednota=214d5d3daba21b6f0651138426029747</t>
  </si>
  <si>
    <t>S09TY1\Z003ES</t>
  </si>
  <si>
    <t>https://ipubers.pupuk-indonesia.com/public/download/bukti-transaksi/V2?idretailer=RT0000027188&amp;year=2026&amp;month=8&amp;hashednota=681fd118234ce3fb6a90cc23cd100a20</t>
  </si>
  <si>
    <t>S09TY1\0003ID</t>
  </si>
  <si>
    <t>3323031608820003</t>
  </si>
  <si>
    <t>https://ipubers.pupuk-indonesia.com/public/download/bukti-transaksi/V2?idretailer=RT0000027188&amp;year=2026&amp;month=8&amp;hashednota=0e1969e36a5a27ddfc2e8f4bf835d50c</t>
  </si>
  <si>
    <t>S09TY1\0003G4</t>
  </si>
  <si>
    <t>https://ipubers.pupuk-indonesia.com/public/download/bukti-transaksi/V2?idretailer=RT0000027188&amp;year=2026&amp;month=8&amp;hashednota=cd3700c3221109750b632892d12ea603</t>
  </si>
  <si>
    <t>S09TY1\0003HD</t>
  </si>
  <si>
    <t>https://ipubers.pupuk-indonesia.com/public/download/bukti-transaksi/V2?idretailer=RT0000027188&amp;year=2026&amp;month=8&amp;hashednota=ac204998517d79ab79bae70145a250ef</t>
  </si>
  <si>
    <t>S09TY1\Z003EI</t>
  </si>
  <si>
    <t>3323032602600001</t>
  </si>
  <si>
    <t>DARYONO</t>
  </si>
  <si>
    <t>https://ipubers.pupuk-indonesia.com/public/download/bukti-transaksi/V2?idretailer=RT0000027188&amp;year=2026&amp;month=8&amp;hashednota=8f399761427fdcc2f7b9a12a66e60041</t>
  </si>
  <si>
    <t>S09TY1\0003I0</t>
  </si>
  <si>
    <t>3323030512730002</t>
  </si>
  <si>
    <t>DJOKO CHULASOH</t>
  </si>
  <si>
    <t>https://ipubers.pupuk-indonesia.com/public/download/bukti-transaksi/V2?idretailer=RT0000027188&amp;year=2026&amp;month=8&amp;hashednota=2e02df570cd847d90af0de204b203dbf</t>
  </si>
  <si>
    <t>S09TY1\0003I1</t>
  </si>
  <si>
    <t>https://ipubers.pupuk-indonesia.com/public/download/bukti-transaksi/V2?idretailer=RT0000027188&amp;year=2026&amp;month=8&amp;hashednota=7093f493abb0d10811ad753029e70296</t>
  </si>
  <si>
    <t>S09TY1\0003GU</t>
  </si>
  <si>
    <t>3323030106880003</t>
  </si>
  <si>
    <t>HERI KURNIYA</t>
  </si>
  <si>
    <t>https://ipubers.pupuk-indonesia.com/public/download/bukti-transaksi/V2?idretailer=RT0000027188&amp;year=2026&amp;month=8&amp;hashednota=14416adc4e74fe9c8cea46d81bb04d2e</t>
  </si>
  <si>
    <t>S09TY1\Z003EO</t>
  </si>
  <si>
    <t>3323030107700014</t>
  </si>
  <si>
    <t>https://ipubers.pupuk-indonesia.com/public/download/bukti-transaksi/V2?idretailer=RT0000027188&amp;year=2026&amp;month=8&amp;hashednota=961e8395c0f314b8ed368c7f036fca1f</t>
  </si>
  <si>
    <t>S09TY1\Z003EP</t>
  </si>
  <si>
    <t>https://ipubers.pupuk-indonesia.com/public/download/bukti-transaksi/V2?idretailer=RT0000027188&amp;year=2026&amp;month=8&amp;hashednota=1a43a9c943cc70ed8fedf44d0cfcf8a3</t>
  </si>
  <si>
    <t>S09TY1\0003GV</t>
  </si>
  <si>
    <t>3323032108740003</t>
  </si>
  <si>
    <t>KHABIP SOLEH</t>
  </si>
  <si>
    <t>https://ipubers.pupuk-indonesia.com/public/download/bukti-transaksi/V2?idretailer=RT0000027188&amp;year=2026&amp;month=8&amp;hashednota=9cb3661bc8661631f642276abab67d4a</t>
  </si>
  <si>
    <t>S09TY1\0003GZ</t>
  </si>
  <si>
    <t>3323030902660004</t>
  </si>
  <si>
    <t>MAHMUDIN</t>
  </si>
  <si>
    <t>https://ipubers.pupuk-indonesia.com/public/download/bukti-transaksi/V2?idretailer=RT0000027188&amp;year=2026&amp;month=8&amp;hashednota=1b26a1ce96398df143a81a21b61f4578</t>
  </si>
  <si>
    <t>S09TY1\0003H0</t>
  </si>
  <si>
    <t>3323032207700002</t>
  </si>
  <si>
    <t>MAS UDIN</t>
  </si>
  <si>
    <t>https://ipubers.pupuk-indonesia.com/public/download/bukti-transaksi/V2?idretailer=RT0000027188&amp;year=2026&amp;month=8&amp;hashednota=e0d877be3e8a9190785a94dbf22a830d</t>
  </si>
  <si>
    <t>S09TY1\0003GY</t>
  </si>
  <si>
    <t>3323032509640003</t>
  </si>
  <si>
    <t>M.KHOZIN</t>
  </si>
  <si>
    <t>https://ipubers.pupuk-indonesia.com/public/download/bukti-transaksi/V2?idretailer=RT0000027188&amp;year=2026&amp;month=8&amp;hashednota=4919509f5b6afa4b06140faae6c7ffd0</t>
  </si>
  <si>
    <t>S09TY1\0003GX</t>
  </si>
  <si>
    <t>MUHAMAD NURIL HUDA</t>
  </si>
  <si>
    <t>https://ipubers.pupuk-indonesia.com/public/download/bukti-transaksi/V2?idretailer=RT0000027188&amp;year=2026&amp;month=8&amp;hashednota=af7dea67d151e34246309ccff302f5ef</t>
  </si>
  <si>
    <t>S09TY1\0003H3</t>
  </si>
  <si>
    <t>3323032311710001</t>
  </si>
  <si>
    <t>MUHAMMAD CHOLIL</t>
  </si>
  <si>
    <t>https://ipubers.pupuk-indonesia.com/public/download/bukti-transaksi/V2?idretailer=RT0000027188&amp;year=2026&amp;month=8&amp;hashednota=67dc183424093e0e603869627216c9d4</t>
  </si>
  <si>
    <t>S09TY1\0003GW</t>
  </si>
  <si>
    <t>3323031704660002</t>
  </si>
  <si>
    <t>MUH BADRUN</t>
  </si>
  <si>
    <t>https://ipubers.pupuk-indonesia.com/public/download/bukti-transaksi/V2?idretailer=RT0000027188&amp;year=2026&amp;month=8&amp;hashednota=7bfc4027539bcd58735966b148dc7329</t>
  </si>
  <si>
    <t>S09TY1\Z003EE</t>
  </si>
  <si>
    <t>https://ipubers.pupuk-indonesia.com/public/download/bukti-transaksi/V2?idretailer=RT0000027188&amp;year=2026&amp;month=8&amp;hashednota=6ac3bb9ae8341798a9d2f83de4d9e996</t>
  </si>
  <si>
    <t>S09TY1\0003HO</t>
  </si>
  <si>
    <t>https://ipubers.pupuk-indonesia.com/public/download/bukti-transaksi/V2?idretailer=RT0000027188&amp;year=2026&amp;month=8&amp;hashednota=c4af293708910d126342ca809365a7f9</t>
  </si>
  <si>
    <t>S09TY1\0003H2</t>
  </si>
  <si>
    <t>3323031005490003</t>
  </si>
  <si>
    <t>NURHADI SUYONO</t>
  </si>
  <si>
    <t>https://ipubers.pupuk-indonesia.com/public/download/bukti-transaksi/V2?idretailer=RT0000027188&amp;year=2026&amp;month=8&amp;hashednota=56f62bfc4b695dd337af04f0b161e48a</t>
  </si>
  <si>
    <t>S09TY1\Z003EJ</t>
  </si>
  <si>
    <t>3323030306750005</t>
  </si>
  <si>
    <t>https://ipubers.pupuk-indonesia.com/public/download/bukti-transaksi/V2?idretailer=RT0000027188&amp;year=2026&amp;month=8&amp;hashednota=2b089df066ee1947304f37cd7f87e64c</t>
  </si>
  <si>
    <t>S09TY1\Z003EQ</t>
  </si>
  <si>
    <t>https://ipubers.pupuk-indonesia.com/public/download/bukti-transaksi/V2?idretailer=RT0000027188&amp;year=2026&amp;month=8&amp;hashednota=8381f98f8cf1ce16e31e10e0cb95a2a6</t>
  </si>
  <si>
    <t>S09TY1\0003GA</t>
  </si>
  <si>
    <t>3323051708740001</t>
  </si>
  <si>
    <t>https://ipubers.pupuk-indonesia.com/public/download/bukti-transaksi/V2?idretailer=RT0000027188&amp;year=2026&amp;month=8&amp;hashednota=79331e7db4d894a7d0e5ad94f9dc519f</t>
  </si>
  <si>
    <t>S09TY1\0003GG</t>
  </si>
  <si>
    <t>3323031111690006</t>
  </si>
  <si>
    <t>https://ipubers.pupuk-indonesia.com/public/download/bukti-transaksi/V2?idretailer=RT0000027188&amp;year=2026&amp;month=8&amp;hashednota=49cfe857a3cb917206b0acf9c1914112</t>
  </si>
  <si>
    <t>S09TY1\0003GH</t>
  </si>
  <si>
    <t>https://ipubers.pupuk-indonesia.com/public/download/bukti-transaksi/V2?idretailer=RT0000027188&amp;year=2026&amp;month=8&amp;hashednota=c7cf33fa875ea1ad299df2c034913d76</t>
  </si>
  <si>
    <t>S09TY1\Z003CL</t>
  </si>
  <si>
    <t>https://ipubers.pupuk-indonesia.com/public/download/bukti-transaksi/V2?idretailer=RT0000027188&amp;year=2026&amp;month=8&amp;hashednota=a3386ba135439b8c5ed1fc1c996653f2</t>
  </si>
  <si>
    <t>S09TY1\Z003CM</t>
  </si>
  <si>
    <t>https://ipubers.pupuk-indonesia.com/public/download/bukti-transaksi/V2?idretailer=RT0000027188&amp;year=2026&amp;month=8&amp;hashednota=1b3ce747745502019754f6061e9ae081</t>
  </si>
  <si>
    <t>S09TY1\0003GR</t>
  </si>
  <si>
    <t>https://ipubers.pupuk-indonesia.com/public/download/bukti-transaksi/V2?idretailer=RT0000027188&amp;year=2026&amp;month=8&amp;hashednota=590647528ae6bc9c0e0adaa052d9131f</t>
  </si>
  <si>
    <t>S09TY1\0003H1</t>
  </si>
  <si>
    <t>3323030107470015</t>
  </si>
  <si>
    <t>https://ipubers.pupuk-indonesia.com/public/download/bukti-transaksi/V2?idretailer=RT0000027188&amp;year=2026&amp;month=8&amp;hashednota=dd4ba4a5db6270f9763eec2572e5e63b</t>
  </si>
  <si>
    <t>S09TY1\0003H4</t>
  </si>
  <si>
    <t>3323031905680003</t>
  </si>
  <si>
    <t>SAM'ANI</t>
  </si>
  <si>
    <t>https://ipubers.pupuk-indonesia.com/public/download/bukti-transaksi/V2?idretailer=RT0000027188&amp;year=2026&amp;month=8&amp;hashednota=4521ca3e96c3eacfe5b9683cbf50e42f</t>
  </si>
  <si>
    <t>S09TY1\Z003DI</t>
  </si>
  <si>
    <t>3323030412720001</t>
  </si>
  <si>
    <t>https://ipubers.pupuk-indonesia.com/public/download/bukti-transaksi/V2?idretailer=RT0000027188&amp;year=2026&amp;month=8&amp;hashednota=811d85b5862d3f10661fbc0c2bf2f1cd</t>
  </si>
  <si>
    <t>S09TY1\0003HQ</t>
  </si>
  <si>
    <t>3323030506610003</t>
  </si>
  <si>
    <t>SARTONO</t>
  </si>
  <si>
    <t>https://ipubers.pupuk-indonesia.com/public/download/bukti-transaksi/V2?idretailer=RT0000027188&amp;year=2026&amp;month=8&amp;hashednota=2a9238708fc7dbc6895da0dd003b542b</t>
  </si>
  <si>
    <t>S09TY1\0003HR</t>
  </si>
  <si>
    <t>https://ipubers.pupuk-indonesia.com/public/download/bukti-transaksi/V2?idretailer=RT0000027188&amp;year=2026&amp;month=8&amp;hashednota=09484eda7924e1d18c30b3647599add1</t>
  </si>
  <si>
    <t>S09TY1\0003HK</t>
  </si>
  <si>
    <t>3318190204520002</t>
  </si>
  <si>
    <t>https://ipubers.pupuk-indonesia.com/public/download/bukti-transaksi/V2?idretailer=RT0000027188&amp;year=2026&amp;month=8&amp;hashednota=92ec0874a4f3c107b2f4b0a36db366e2</t>
  </si>
  <si>
    <t>S09TY1\0003HL</t>
  </si>
  <si>
    <t>https://ipubers.pupuk-indonesia.com/public/download/bukti-transaksi/V2?idretailer=RT0000027188&amp;year=2026&amp;month=8&amp;hashednota=43fec666e77b89e94207adcc140a3b94</t>
  </si>
  <si>
    <t>S09TY1\0003GI</t>
  </si>
  <si>
    <t>3323030602690004</t>
  </si>
  <si>
    <t>https://ipubers.pupuk-indonesia.com/public/download/bukti-transaksi/V2?idretailer=RT0000027188&amp;year=2026&amp;month=8&amp;hashednota=ff5a1fda9e8c1f877ae2ebd7de862970</t>
  </si>
  <si>
    <t>S09TY1\Z003DT</t>
  </si>
  <si>
    <t>3323034909570001</t>
  </si>
  <si>
    <t>SUHARTI</t>
  </si>
  <si>
    <t>https://ipubers.pupuk-indonesia.com/public/download/bukti-transaksi/V2?idretailer=RT0000027188&amp;year=2026&amp;month=8&amp;hashednota=4fc0f7284a37883b2cb82c81f782c0cd</t>
  </si>
  <si>
    <t>S09TY1\0003H5</t>
  </si>
  <si>
    <t>https://ipubers.pupuk-indonesia.com/public/download/bukti-transaksi/V2?idretailer=RT0000027188&amp;year=2026&amp;month=8&amp;hashednota=7447d7998d9e23526afce822ac736489</t>
  </si>
  <si>
    <t>S09TY1\Z003EG</t>
  </si>
  <si>
    <t>3323030602740002</t>
  </si>
  <si>
    <t>SUNGKOWO TRI YUWONO</t>
  </si>
  <si>
    <t>https://ipubers.pupuk-indonesia.com/public/download/bukti-transaksi/V2?idretailer=RT0000027188&amp;year=2026&amp;month=8&amp;hashednota=709719fc2681899c5c2f70882020bf5f</t>
  </si>
  <si>
    <t>S09TY1\Z003EH</t>
  </si>
  <si>
    <t>https://ipubers.pupuk-indonesia.com/public/download/bukti-transaksi/V2?idretailer=RT0000027188&amp;year=2026&amp;month=8&amp;hashednota=12a82bdb43440b455ef483944fc1401c</t>
  </si>
  <si>
    <t>S09TY1\0003H6</t>
  </si>
  <si>
    <t>https://ipubers.pupuk-indonesia.com/public/download/bukti-transaksi/V2?idretailer=RT0000027188&amp;year=2026&amp;month=8&amp;hashednota=5f840af23c040cb4dc30be7c084a6d27</t>
  </si>
  <si>
    <t>S09TY1\0003HY</t>
  </si>
  <si>
    <t>3323030503710002</t>
  </si>
  <si>
    <t>https://ipubers.pupuk-indonesia.com/public/download/bukti-transaksi/V2?idretailer=RT0000027188&amp;year=2026&amp;month=8&amp;hashednota=b439065909f9ec0a5c4a11887a3550ea</t>
  </si>
  <si>
    <t>S09TY1\0003HZ</t>
  </si>
  <si>
    <t>https://ipubers.pupuk-indonesia.com/public/download/bukti-transaksi/V2?idretailer=RT0000027188&amp;year=2026&amp;month=8&amp;hashednota=6925013edcbca0f62005d7e5dc74f9fa</t>
  </si>
  <si>
    <t>S09TY1\0003H7</t>
  </si>
  <si>
    <t>3323030404610006</t>
  </si>
  <si>
    <t>SUYIROT</t>
  </si>
  <si>
    <t>https://ipubers.pupuk-indonesia.com/public/download/bukti-transaksi/V2?idretailer=RT0000027188&amp;year=2026&amp;month=8&amp;hashednota=7f2cafd79694a34d3f8faa26d29180fb</t>
  </si>
  <si>
    <t>S09TY1\0003HA</t>
  </si>
  <si>
    <t>3323032511600001</t>
  </si>
  <si>
    <t>TAMSIR</t>
  </si>
  <si>
    <t>https://ipubers.pupuk-indonesia.com/public/download/bukti-transaksi/V2?idretailer=RT0000027188&amp;year=2026&amp;month=8&amp;hashednota=ecd51443b4b0ba3c7e8456ce55383293</t>
  </si>
  <si>
    <t>S09TY1\Z003EF</t>
  </si>
  <si>
    <t>https://ipubers.pupuk-indonesia.com/public/download/bukti-transaksi/V2?idretailer=RT0000027188&amp;year=2026&amp;month=8&amp;hashednota=58c821757a6e85cb7e32258cf8c89a0f</t>
  </si>
  <si>
    <t>S09TY1\0003H8</t>
  </si>
  <si>
    <t>3323031510620004</t>
  </si>
  <si>
    <t>UDIYANTO</t>
  </si>
  <si>
    <t>https://ipubers.pupuk-indonesia.com/public/download/bukti-transaksi/V2?idretailer=RT0000027188&amp;year=2026&amp;month=8&amp;hashednota=0e3ffbd3dd801686a7b10b691c11f9f4</t>
  </si>
  <si>
    <t>S09TY1\0003H9</t>
  </si>
  <si>
    <t>3323032002720002</t>
  </si>
  <si>
    <t>WAGIMAN</t>
  </si>
  <si>
    <t>https://ipubers.pupuk-indonesia.com/public/download/bukti-transaksi/V2?idretailer=RT0000027188&amp;year=2026&amp;month=8&amp;hashednota=34b70164e190667962bb3ae327c3e648</t>
  </si>
  <si>
    <t>S09TY1\Z003DA</t>
  </si>
  <si>
    <t>3323034703720005</t>
  </si>
  <si>
    <t>WORO HANDAYANI</t>
  </si>
  <si>
    <t>https://ipubers.pupuk-indonesia.com/public/download/bukti-transaksi/V2?idretailer=RT0000027188&amp;year=2026&amp;month=8&amp;hashednota=28da899f802fdac80b98f218a1ed5888</t>
  </si>
  <si>
    <t>S09TY1\Z003DB</t>
  </si>
  <si>
    <t>https://ipubers.pupuk-indonesia.com/public/download/bukti-transaksi/V2?idretailer=RT0000027188&amp;year=2026&amp;month=8&amp;hashednota=9eb85dc70cc477dcae98da8f38a5be83</t>
  </si>
  <si>
    <t>S09TY1\0003GT</t>
  </si>
  <si>
    <t>3323031209600001</t>
  </si>
  <si>
    <t>ZUBAEDI</t>
  </si>
  <si>
    <t>https://ipubers.pupuk-indonesia.com/public/download/bukti-transaksi/V2?idretailer=RT0000027188&amp;year=2026&amp;month=8&amp;hashednota=002d3db7ffb83121ca63e810fcf19c6a</t>
  </si>
  <si>
    <t>S09TY1\0003FL</t>
  </si>
  <si>
    <t>3323032502590002</t>
  </si>
  <si>
    <t>HADI SUYATNO</t>
  </si>
  <si>
    <t>3323031805720004</t>
  </si>
  <si>
    <t>https://ipubers.pupuk-indonesia.com/public/download/bukti-transaksi/V2?idretailer=RT0000027188&amp;year=2026&amp;month=8&amp;hashednota=d6e4556629add72fa45f124c5a1e70c8</t>
  </si>
  <si>
    <t>S09TY1\0003FM</t>
  </si>
  <si>
    <t>3323030309820006</t>
  </si>
  <si>
    <t>IHWAN TRIYANTO</t>
  </si>
  <si>
    <t>https://ipubers.pupuk-indonesia.com/public/download/bukti-transaksi/V2?idretailer=RT0000027188&amp;year=2026&amp;month=8&amp;hashednota=9177b40000d9edd3af58e332fcf43e3a</t>
  </si>
  <si>
    <t>S09TY1\0003FN</t>
  </si>
  <si>
    <t>3323032912760002</t>
  </si>
  <si>
    <t>INTOYO</t>
  </si>
  <si>
    <t>https://ipubers.pupuk-indonesia.com/public/download/bukti-transaksi/V2?idretailer=RT0000027188&amp;year=2026&amp;month=8&amp;hashednota=62b3aac9728c97999cdc4ab7cdbd1720</t>
  </si>
  <si>
    <t>S09TY1\0003FO</t>
  </si>
  <si>
    <t>3323030208600001</t>
  </si>
  <si>
    <t>MARSAHID</t>
  </si>
  <si>
    <t>https://ipubers.pupuk-indonesia.com/public/download/bukti-transaksi/V2?idretailer=RT0000027188&amp;year=2026&amp;month=8&amp;hashednota=b77d28b4116be306aa49e7ed883e9b2a</t>
  </si>
  <si>
    <t>S09TY1\0003FP</t>
  </si>
  <si>
    <t>3323031802840001</t>
  </si>
  <si>
    <t>MUCHAMAD CHOIRUL SACHUR</t>
  </si>
  <si>
    <t>https://ipubers.pupuk-indonesia.com/public/download/bukti-transaksi/V2?idretailer=RT0000027188&amp;year=2026&amp;month=8&amp;hashednota=df7edc575d72cd13ac4f0003d639926b</t>
  </si>
  <si>
    <t>S09TY1\0003FQ</t>
  </si>
  <si>
    <t>3323032112510002</t>
  </si>
  <si>
    <t>https://ipubers.pupuk-indonesia.com/public/download/bukti-transaksi/V2?idretailer=RT0000027188&amp;year=2026&amp;month=8&amp;hashednota=5241dfd5c421be45777dcdd4cbbc5509</t>
  </si>
  <si>
    <t>S09TY1\0003FR</t>
  </si>
  <si>
    <t>3323033112590037</t>
  </si>
  <si>
    <t>MUHTADIN</t>
  </si>
  <si>
    <t>https://ipubers.pupuk-indonesia.com/public/download/bukti-transaksi/V2?idretailer=RT0000027188&amp;year=2026&amp;month=8&amp;hashednota=36d9241ddbf24b44ac7728862095123f</t>
  </si>
  <si>
    <t>S09TY1\0003GQ</t>
  </si>
  <si>
    <t>3323033112540041</t>
  </si>
  <si>
    <t>https://ipubers.pupuk-indonesia.com/public/download/bukti-transaksi/V2?idretailer=RT0000027188&amp;year=2026&amp;month=8&amp;hashednota=29204dc1388450cd89c560efb8924e0d</t>
  </si>
  <si>
    <t>S09TY1\Z003D8</t>
  </si>
  <si>
    <t>https://ipubers.pupuk-indonesia.com/public/download/bukti-transaksi/V2?idretailer=RT0000027188&amp;year=2026&amp;month=8&amp;hashednota=678f3544e31e9d64205dda907313fd27</t>
  </si>
  <si>
    <t>S09TY1\Z003D9</t>
  </si>
  <si>
    <t>https://ipubers.pupuk-indonesia.com/public/download/bukti-transaksi/V2?idretailer=RT0000027188&amp;year=2026&amp;month=8&amp;hashednota=7063783f224660419308837a8c6a6eb5</t>
  </si>
  <si>
    <t>S09TY1\0003FS</t>
  </si>
  <si>
    <t>3323033112580042</t>
  </si>
  <si>
    <t>MUKIYAT</t>
  </si>
  <si>
    <t>https://ipubers.pupuk-indonesia.com/public/download/bukti-transaksi/V2?idretailer=RT0000027188&amp;year=2026&amp;month=8&amp;hashednota=a167114c8acb729270ef4d837f5bac0a</t>
  </si>
  <si>
    <t>S09TY1\0003FV</t>
  </si>
  <si>
    <t>3323033112510031</t>
  </si>
  <si>
    <t>https://ipubers.pupuk-indonesia.com/public/download/bukti-transaksi/V2?idretailer=RT0000027188&amp;year=2026&amp;month=8&amp;hashednota=d892011539432149b11e3e61bda4ec9d</t>
  </si>
  <si>
    <t>S09TY1\0003HB</t>
  </si>
  <si>
    <t>3323033112570053</t>
  </si>
  <si>
    <t>https://ipubers.pupuk-indonesia.com/public/download/bukti-transaksi/V2?idretailer=RT0000027188&amp;year=2026&amp;month=8&amp;hashednota=b1c6111002bce71d9935a181edeb3ad8</t>
  </si>
  <si>
    <t>S09TY1\0003HC</t>
  </si>
  <si>
    <t>https://ipubers.pupuk-indonesia.com/public/download/bukti-transaksi/V2?idretailer=RT0000027188&amp;year=2026&amp;month=8&amp;hashednota=8d14db61be525743075f7684c6c41537</t>
  </si>
  <si>
    <t>S09TY1\0003FT</t>
  </si>
  <si>
    <t>3323030802700004</t>
  </si>
  <si>
    <t>https://ipubers.pupuk-indonesia.com/public/download/bukti-transaksi/V2?idretailer=RT0000027188&amp;year=2026&amp;month=8&amp;hashednota=56afed24f20deea62835df0ef53cbc95</t>
  </si>
  <si>
    <t>S09TY1\0003FF</t>
  </si>
  <si>
    <t>3323031805740001</t>
  </si>
  <si>
    <t>SUBANDI</t>
  </si>
  <si>
    <t>https://ipubers.pupuk-indonesia.com/public/download/bukti-transaksi/V2?idretailer=RT0000027188&amp;year=2026&amp;month=8&amp;hashednota=aa563a2fc1f1041196fd0019ba38279f</t>
  </si>
  <si>
    <t>S09TY1\Z003DO</t>
  </si>
  <si>
    <t>3323031911620002</t>
  </si>
  <si>
    <t>SUBANDRIYONO</t>
  </si>
  <si>
    <t>https://ipubers.pupuk-indonesia.com/public/download/bukti-transaksi/V2?idretailer=RT0000027188&amp;year=2026&amp;month=8&amp;hashednota=9f38578e64acb35ccd4411c3ba01843c</t>
  </si>
  <si>
    <t>S09TY1\0003FX</t>
  </si>
  <si>
    <t>3323030312700002</t>
  </si>
  <si>
    <t>https://ipubers.pupuk-indonesia.com/public/download/bukti-transaksi/V2?idretailer=RT0000027188&amp;year=2026&amp;month=8&amp;hashednota=3928cb4e3823e37337d54007189f209b</t>
  </si>
  <si>
    <t>S09TY1\0003FH</t>
  </si>
  <si>
    <t>3323030511650002</t>
  </si>
  <si>
    <t>https://ipubers.pupuk-indonesia.com/public/download/bukti-transaksi/V2?idretailer=RT0000027188&amp;year=2026&amp;month=8&amp;hashednota=a18be553893b4a9b4b5181afa52006f0</t>
  </si>
  <si>
    <t>S09TY1\0003FG</t>
  </si>
  <si>
    <t>3323033112560079</t>
  </si>
  <si>
    <t>SUMEDI</t>
  </si>
  <si>
    <t>https://ipubers.pupuk-indonesia.com/public/download/bukti-transaksi/V2?idretailer=RT0000027188&amp;year=2026&amp;month=8&amp;hashednota=465d0ee34848441c8c5b25bd650a5807</t>
  </si>
  <si>
    <t>S09TY1\Z003DP</t>
  </si>
  <si>
    <t>3323031606790004</t>
  </si>
  <si>
    <t>SUNARYADI</t>
  </si>
  <si>
    <t>https://ipubers.pupuk-indonesia.com/public/download/bukti-transaksi/V2?idretailer=RT0000027188&amp;year=2026&amp;month=8&amp;hashednota=564e760e13dc3226e1075293aebbfc4c</t>
  </si>
  <si>
    <t>S09TY1\Z003DV</t>
  </si>
  <si>
    <t>3323031605710002</t>
  </si>
  <si>
    <t>SUNYOTO</t>
  </si>
  <si>
    <t>https://ipubers.pupuk-indonesia.com/public/download/bukti-transaksi/V2?idretailer=RT0000027188&amp;year=2026&amp;month=8&amp;hashednota=a9b77c7b2f7708e60fb26c33f19b0ec0</t>
  </si>
  <si>
    <t>S09TY1\Z003DW</t>
  </si>
  <si>
    <t>https://ipubers.pupuk-indonesia.com/public/download/bukti-transaksi/V2?idretailer=RT0000027188&amp;year=2026&amp;month=8&amp;hashednota=fb05e8ea84a843f0bdca50bc909eeb2e</t>
  </si>
  <si>
    <t>S09TY1\0003FY</t>
  </si>
  <si>
    <t>3323030106600002</t>
  </si>
  <si>
    <t>SUPANGKAT</t>
  </si>
  <si>
    <t>https://ipubers.pupuk-indonesia.com/public/download/bukti-transaksi/V2?idretailer=RT0000027188&amp;year=2026&amp;month=8&amp;hashednota=8216bf74b686509d89762cbaea6ff7f4</t>
  </si>
  <si>
    <t>S09TY1\0003FI</t>
  </si>
  <si>
    <t>https://ipubers.pupuk-indonesia.com/public/download/bukti-transaksi/V2?idretailer=RT0000027188&amp;year=2026&amp;month=8&amp;hashednota=cfad0447158ae2305289bfc644782461</t>
  </si>
  <si>
    <t>S09TY1\0003FJ</t>
  </si>
  <si>
    <t>3323031401640001</t>
  </si>
  <si>
    <t>https://ipubers.pupuk-indonesia.com/public/download/bukti-transaksi/V2?idretailer=RT0000027188&amp;year=2026&amp;month=8&amp;hashednota=84308fff3f0fee16723b1ea3a68f1e44</t>
  </si>
  <si>
    <t>S09TY1\0003FU</t>
  </si>
  <si>
    <t>3323030602560003</t>
  </si>
  <si>
    <t>SUWAHYONO</t>
  </si>
  <si>
    <t>https://ipubers.pupuk-indonesia.com/public/download/bukti-transaksi/V2?idretailer=RT0000027188&amp;year=2026&amp;month=8&amp;hashednota=47d28c73b2a73b2a31feb6398a2cd85b</t>
  </si>
  <si>
    <t>S09TY1\0003FK</t>
  </si>
  <si>
    <t>3323032812700001</t>
  </si>
  <si>
    <t>TAAT SUYOTO</t>
  </si>
  <si>
    <t>https://ipubers.pupuk-indonesia.com/public/download/bukti-transaksi/V2?idretailer=RT0000027188&amp;year=2026&amp;month=8&amp;hashednota=ee585a1e5380928e4f98584b7801a009</t>
  </si>
  <si>
    <t>S09TY1\0003FW</t>
  </si>
  <si>
    <t>3323033112600054</t>
  </si>
  <si>
    <t>https://ipubers.pupuk-indonesia.com/public/download/bukti-transaksi/V2?idretailer=RT0000027188&amp;year=2026&amp;month=8&amp;hashednota=a802cbded1d60371144e6fafb3337b04</t>
  </si>
  <si>
    <t>S09TY1\Z003D2</t>
  </si>
  <si>
    <t>3323061504940002</t>
  </si>
  <si>
    <t>BERKAH MAKMUR</t>
  </si>
  <si>
    <t>https://ipubers.pupuk-indonesia.com/public/download/bukti-transaksi/V2?idretailer=RT0000027188&amp;year=2026&amp;month=8&amp;hashednota=be6d17a2a7c73c3f8ac97ac885946620</t>
  </si>
  <si>
    <t>S09TY1\0003G6</t>
  </si>
  <si>
    <t>https://ipubers.pupuk-indonesia.com/public/download/bukti-transaksi/V2?idretailer=RT0000027188&amp;year=2026&amp;month=8&amp;hashednota=2167c8c604788b867fedbf6637b6a86c</t>
  </si>
  <si>
    <t>S09TY1\0003G7</t>
  </si>
  <si>
    <t>https://ipubers.pupuk-indonesia.com/public/download/bukti-transaksi/V2?idretailer=RT0000027188&amp;year=2026&amp;month=8&amp;hashednota=4d246a22de9f59ff8850ccef09bcc1c9</t>
  </si>
  <si>
    <t>S09TY1\Z003DJ</t>
  </si>
  <si>
    <t>3323032410750001</t>
  </si>
  <si>
    <t>DWI WITANTORO</t>
  </si>
  <si>
    <t>https://ipubers.pupuk-indonesia.com/public/download/bukti-transaksi/V2?idretailer=RT0000027188&amp;year=2026&amp;month=8&amp;hashednota=e2ff9ac6c0d2a8d9eaef5679603f4674</t>
  </si>
  <si>
    <t>S09TY1\0003GE</t>
  </si>
  <si>
    <t>3323032208950001</t>
  </si>
  <si>
    <t>HELMI KUSUMA SANI</t>
  </si>
  <si>
    <t>https://ipubers.pupuk-indonesia.com/public/download/bukti-transaksi/V2?idretailer=RT0000027188&amp;year=2026&amp;month=8&amp;hashednota=14e86a304ddbdf06868555afb91050b7</t>
  </si>
  <si>
    <t>S09TY1\0003GF</t>
  </si>
  <si>
    <t>https://ipubers.pupuk-indonesia.com/public/download/bukti-transaksi/V2?idretailer=RT0000027188&amp;year=2026&amp;month=8&amp;hashednota=98106ea1d885eda439345717ac6dc513</t>
  </si>
  <si>
    <t>S09TY1\0003IC</t>
  </si>
  <si>
    <t>3323032103740003</t>
  </si>
  <si>
    <t>ISTACHORI</t>
  </si>
  <si>
    <t>https://ipubers.pupuk-indonesia.com/public/download/bukti-transaksi/V2?idretailer=RT0000027188&amp;year=2026&amp;month=8&amp;hashednota=25251972a1fd31f70ef21d53e97488cd</t>
  </si>
  <si>
    <t>S09TY1\0003G8</t>
  </si>
  <si>
    <t>3323030501700002</t>
  </si>
  <si>
    <t>MUHAMMAD FAIZUN</t>
  </si>
  <si>
    <t>https://ipubers.pupuk-indonesia.com/public/download/bukti-transaksi/V2?idretailer=RT0000027188&amp;year=2026&amp;month=8&amp;hashednota=5534cc9b8f9aac611922b21eb816e28e</t>
  </si>
  <si>
    <t>S09TY1\0003G9</t>
  </si>
  <si>
    <t>https://ipubers.pupuk-indonesia.com/public/download/bukti-transaksi/V2?idretailer=RT0000027188&amp;year=2026&amp;month=8&amp;hashednota=977bc2a28532d61319884f35d0ca1a99</t>
  </si>
  <si>
    <t>S09TY1\Z003CF</t>
  </si>
  <si>
    <t>3323031403790002</t>
  </si>
  <si>
    <t>https://ipubers.pupuk-indonesia.com/public/download/bukti-transaksi/V2?idretailer=RT0000027188&amp;year=2026&amp;month=8&amp;hashednota=d3bfc481abba6e7e14450fcb069ef606</t>
  </si>
  <si>
    <t>S09TY1\0003I8</t>
  </si>
  <si>
    <t>3323032002640002</t>
  </si>
  <si>
    <t>MURTADHO</t>
  </si>
  <si>
    <t>https://ipubers.pupuk-indonesia.com/public/download/bukti-transaksi/V2?idretailer=RT0000027188&amp;year=2026&amp;month=8&amp;hashednota=5b547c8fa09252750dc3ffd780951300</t>
  </si>
  <si>
    <t>S09TY1\0003GP</t>
  </si>
  <si>
    <t>https://ipubers.pupuk-indonesia.com/public/download/bukti-transaksi/V2?idretailer=RT0000027188&amp;year=2026&amp;month=8&amp;hashednota=0f2b73d81a31f9932c6af9b85451c071</t>
  </si>
  <si>
    <t>S09TY1\Z003DZ</t>
  </si>
  <si>
    <t>3323030808610003</t>
  </si>
  <si>
    <t>SUDIYATNO</t>
  </si>
  <si>
    <t>https://ipubers.pupuk-indonesia.com/public/download/bukti-transaksi/V2?idretailer=RT0000027188&amp;year=2026&amp;month=8&amp;hashednota=2d79b141d3e3b0e665ecd3adbf7cc999</t>
  </si>
  <si>
    <t>S09TY1\Z003E0</t>
  </si>
  <si>
    <t>https://ipubers.pupuk-indonesia.com/public/download/bukti-transaksi/V2?idretailer=RT0000027188&amp;year=2026&amp;month=8&amp;hashednota=2096edd30722517f596364cb2fc16b7a</t>
  </si>
  <si>
    <t>S09TY1\0003GC</t>
  </si>
  <si>
    <t>3323031705810002</t>
  </si>
  <si>
    <t>TAAT YULIYANTO</t>
  </si>
  <si>
    <t>https://ipubers.pupuk-indonesia.com/public/download/bukti-transaksi/V2?idretailer=RT0000027188&amp;year=2026&amp;month=8&amp;hashednota=2d59f8934fb61bc5a5b943f6401b80c0</t>
  </si>
  <si>
    <t>S09TY1\0003GD</t>
  </si>
  <si>
    <t>https://ipubers.pupuk-indonesia.com/public/download/bukti-transaksi/V2?idretailer=RT0000027188&amp;year=2026&amp;month=8&amp;hashednota=8f031cb2561ed77f9346cc646c3535ec</t>
  </si>
  <si>
    <t>S09TV1\B002OZ</t>
  </si>
  <si>
    <t>3323036003920001</t>
  </si>
  <si>
    <t>EFI TRI WARDANI</t>
  </si>
  <si>
    <t>https://ipubers.pupuk-indonesia.com/public/download/bukti-transaksi/V2?idretailer=RT0000027183&amp;year=2026&amp;month=8&amp;hashednota=e723adbeaae4ab5bdc9fbbb08a23d45c</t>
  </si>
  <si>
    <t>S09TV1\B002P0</t>
  </si>
  <si>
    <t>https://ipubers.pupuk-indonesia.com/public/download/bukti-transaksi/V2?idretailer=RT0000027183&amp;year=2026&amp;month=8&amp;hashednota=3a917b164a355449c1d83f4b094ba36c</t>
  </si>
  <si>
    <t>S09TV1\B002LY</t>
  </si>
  <si>
    <t>3323031006970005</t>
  </si>
  <si>
    <t>MUCHAMAD CHADIK</t>
  </si>
  <si>
    <t>https://ipubers.pupuk-indonesia.com/public/download/bukti-transaksi/V2?idretailer=RT0000027183&amp;year=2026&amp;month=8&amp;hashednota=972c8edba13ddbefcbca9c55ff10784b</t>
  </si>
  <si>
    <t>S09TV1\B002ND</t>
  </si>
  <si>
    <t>3323030206960003</t>
  </si>
  <si>
    <t>https://ipubers.pupuk-indonesia.com/public/download/bukti-transaksi/V2?idretailer=RT0000027183&amp;year=2026&amp;month=8&amp;hashednota=f2479b2ae71f80c7f2dd99b9805c658c</t>
  </si>
  <si>
    <t>S09TV1\B002MQ</t>
  </si>
  <si>
    <t>3323030905630002</t>
  </si>
  <si>
    <t>SARIMIN</t>
  </si>
  <si>
    <t>https://ipubers.pupuk-indonesia.com/public/download/bukti-transaksi/V2?idretailer=RT0000027183&amp;year=2026&amp;month=8&amp;hashednota=b4d0f80e2a216ce9812422cd8bc7ccff</t>
  </si>
  <si>
    <t>S09TV1\B002MR</t>
  </si>
  <si>
    <t>https://ipubers.pupuk-indonesia.com/public/download/bukti-transaksi/V2?idretailer=RT0000027183&amp;year=2026&amp;month=8&amp;hashednota=96fdf93fa49e251808fd509629696ce8</t>
  </si>
  <si>
    <t>S09TV1\B002NS</t>
  </si>
  <si>
    <t>3323032301770003</t>
  </si>
  <si>
    <t>SYAFRUDDIN</t>
  </si>
  <si>
    <t>https://ipubers.pupuk-indonesia.com/public/download/bukti-transaksi/V2?idretailer=RT0000027183&amp;year=2026&amp;month=8&amp;hashednota=e8f017386fec12df6415a72fecb06689</t>
  </si>
  <si>
    <t>S09TV1\B002NT</t>
  </si>
  <si>
    <t>https://ipubers.pupuk-indonesia.com/public/download/bukti-transaksi/V2?idretailer=RT0000027183&amp;year=2026&amp;month=8&amp;hashednota=a2c73c6e9aed3c3c171d9ec070f413f0</t>
  </si>
  <si>
    <t>S09TV1\B002NP</t>
  </si>
  <si>
    <t>3323031109680001</t>
  </si>
  <si>
    <t>SRIYANTO</t>
  </si>
  <si>
    <t>https://ipubers.pupuk-indonesia.com/public/download/bukti-transaksi/V2?idretailer=RT0000027183&amp;year=2026&amp;month=8&amp;hashednota=9e5eaea4d6dfcb60aff09a4fe25c5af0</t>
  </si>
  <si>
    <t>GIYANTI</t>
  </si>
  <si>
    <t>S09TY1\Z003E2</t>
  </si>
  <si>
    <t>3323030712650001</t>
  </si>
  <si>
    <t>MICHYARODIN</t>
  </si>
  <si>
    <t>TUNAS JAYA I</t>
  </si>
  <si>
    <t>https://ipubers.pupuk-indonesia.com/public/download/bukti-transaksi/V2?idretailer=RT0000027188&amp;year=2026&amp;month=8&amp;hashednota=3b2ee475138abd250ad15f6527a2df15</t>
  </si>
  <si>
    <t>S09TY1\0003G5</t>
  </si>
  <si>
    <t>3323031012620002</t>
  </si>
  <si>
    <t>https://ipubers.pupuk-indonesia.com/public/download/bukti-transaksi/V2?idretailer=RT0000027188&amp;year=2026&amp;month=8&amp;hashednota=f66fb2a9cb81f5ba8775657c5c30ba4e</t>
  </si>
  <si>
    <t>S09TZ1\L0025J</t>
  </si>
  <si>
    <t>3323031510690003</t>
  </si>
  <si>
    <t>AHMAD JAKFARI</t>
  </si>
  <si>
    <t>WONO KARYO</t>
  </si>
  <si>
    <t>https://ipubers.pupuk-indonesia.com/public/download/bukti-transaksi/V2?idretailer=RT0000027189&amp;year=2026&amp;month=8&amp;hashednota=d04bc860c66bb584ddde85dadb156a2d</t>
  </si>
  <si>
    <t>S09TZ1\L0026X</t>
  </si>
  <si>
    <t>3323031705720001</t>
  </si>
  <si>
    <t>JUMERI</t>
  </si>
  <si>
    <t>https://ipubers.pupuk-indonesia.com/public/download/bukti-transaksi/V2?idretailer=RT0000027189&amp;year=2026&amp;month=8&amp;hashednota=135cf4f2c0948a475c7c84fd0c242718</t>
  </si>
  <si>
    <t>S09TZ1\L0026Y</t>
  </si>
  <si>
    <t>https://ipubers.pupuk-indonesia.com/public/download/bukti-transaksi/V2?idretailer=RT0000027189&amp;year=2026&amp;month=8&amp;hashednota=ac8cccafcc77db39c57d379a1fafe716</t>
  </si>
  <si>
    <t>S09TZ1\L0026O</t>
  </si>
  <si>
    <t>3323032101700002</t>
  </si>
  <si>
    <t>MARGIYONO</t>
  </si>
  <si>
    <t>https://ipubers.pupuk-indonesia.com/public/download/bukti-transaksi/V2?idretailer=RT0000027189&amp;year=2026&amp;month=8&amp;hashednota=be06d99a6686e6f90aba2ef31c1ccd40</t>
  </si>
  <si>
    <t>S09TZ1\L0025N</t>
  </si>
  <si>
    <t>3323033009680003</t>
  </si>
  <si>
    <t>https://ipubers.pupuk-indonesia.com/public/download/bukti-transaksi/V2?idretailer=RT0000027189&amp;year=2026&amp;month=8&amp;hashednota=e71d45d798409f04b3a059dedfbb4e9e</t>
  </si>
  <si>
    <t>S09TZ1\L0025T</t>
  </si>
  <si>
    <t>3323031612680001</t>
  </si>
  <si>
    <t>https://ipubers.pupuk-indonesia.com/public/download/bukti-transaksi/V2?idretailer=RT0000027189&amp;year=2026&amp;month=8&amp;hashednota=86429a1957dfa0ffc9d8d4f957f11b67</t>
  </si>
  <si>
    <t>S09TU1\J002CL</t>
  </si>
  <si>
    <t>3323031407920002</t>
  </si>
  <si>
    <t>AHYUDI</t>
  </si>
  <si>
    <t>https://ipubers.pupuk-indonesia.com/public/download/bukti-transaksi/V2?idretailer=RT0000027181&amp;year=2026&amp;month=8&amp;hashednota=7e637e3558dbb00f357a099c53aefcd6</t>
  </si>
  <si>
    <t>S09TU1\H002B4</t>
  </si>
  <si>
    <t>3323030312560002</t>
  </si>
  <si>
    <t>KAMSIDI</t>
  </si>
  <si>
    <t>https://ipubers.pupuk-indonesia.com/public/download/bukti-transaksi/V2?idretailer=RT0000027181&amp;year=2026&amp;month=8&amp;hashednota=f4d581a5e73da687773d39059596bad1</t>
  </si>
  <si>
    <t>S09TU1\H002BO</t>
  </si>
  <si>
    <t>3323034605590001</t>
  </si>
  <si>
    <t>SRI KOMSIDAH</t>
  </si>
  <si>
    <t>https://ipubers.pupuk-indonesia.com/public/download/bukti-transaksi/V2?idretailer=RT0000027181&amp;year=2026&amp;month=8&amp;hashednota=b4aacdfadb0c99ad31f2226ee3f3ebcb</t>
  </si>
  <si>
    <t>S09TU1\H002BQ</t>
  </si>
  <si>
    <t>https://ipubers.pupuk-indonesia.com/public/download/bukti-transaksi/V2?idretailer=RT0000027181&amp;year=2026&amp;month=8&amp;hashednota=daaf8eb4ebce37c2c7fb897f679f8631</t>
  </si>
  <si>
    <t>S09TU1\H002CH</t>
  </si>
  <si>
    <t>3323030210640001</t>
  </si>
  <si>
    <t>https://ipubers.pupuk-indonesia.com/public/download/bukti-transaksi/V2?idretailer=RT0000027181&amp;year=2026&amp;month=8&amp;hashednota=e8572a0862e7355fe5e17ea549125b0e</t>
  </si>
  <si>
    <t>S09TU1\J002CI</t>
  </si>
  <si>
    <t>3323032507900008</t>
  </si>
  <si>
    <t>SULISTIAWAN</t>
  </si>
  <si>
    <t>https://ipubers.pupuk-indonesia.com/public/download/bukti-transaksi/V2?idretailer=RT0000027181&amp;year=2026&amp;month=8&amp;hashednota=d3ab07c83394ef55c65100744dc8448f</t>
  </si>
  <si>
    <t>S09TU1\J002CJ</t>
  </si>
  <si>
    <t>https://ipubers.pupuk-indonesia.com/public/download/bukti-transaksi/V2?idretailer=RT0000027181&amp;year=2026&amp;month=8&amp;hashednota=a05aac0299e2e81f6ccbdcc05d57deef</t>
  </si>
  <si>
    <t>S09TU1\H002C1</t>
  </si>
  <si>
    <t>3323030804590002</t>
  </si>
  <si>
    <t>NAKROMI</t>
  </si>
  <si>
    <t>https://ipubers.pupuk-indonesia.com/public/download/bukti-transaksi/V2?idretailer=RT0000027181&amp;year=2026&amp;month=8&amp;hashednota=8d77a9e196829ef7c4af1d6b328951d9</t>
  </si>
  <si>
    <t>S09TU1\J002CM</t>
  </si>
  <si>
    <t>https://ipubers.pupuk-indonesia.com/public/download/bukti-transaksi/V2?idretailer=RT0000027181&amp;year=2026&amp;month=8&amp;hashednota=65f8d4133abb24f7abd9e1eb9a54c191</t>
  </si>
  <si>
    <t>S09TU1\J002CN</t>
  </si>
  <si>
    <t>https://ipubers.pupuk-indonesia.com/public/download/bukti-transaksi/V2?idretailer=RT0000027181&amp;year=2026&amp;month=8&amp;hashednota=9aad4dfab421de9ac464d03584848a56</t>
  </si>
  <si>
    <t>S09TU1\H002CA</t>
  </si>
  <si>
    <t>3323030304610002</t>
  </si>
  <si>
    <t>SURYONO</t>
  </si>
  <si>
    <t>https://ipubers.pupuk-indonesia.com/public/download/bukti-transaksi/V2?idretailer=RT0000027181&amp;year=2026&amp;month=8&amp;hashednota=0c7eecadf569d9b45360be7a09bf0885</t>
  </si>
  <si>
    <t>S09TU1\J002CQ</t>
  </si>
  <si>
    <t>3323037103720003</t>
  </si>
  <si>
    <t>YUSTIN SUNARSIH</t>
  </si>
  <si>
    <t>https://ipubers.pupuk-indonesia.com/public/download/bukti-transaksi/V2?idretailer=RT0000027181&amp;year=2026&amp;month=8&amp;hashednota=e646889f0fc0128ddd4ebe941427ae23</t>
  </si>
  <si>
    <t>S09TU1\J002CR</t>
  </si>
  <si>
    <t>https://ipubers.pupuk-indonesia.com/public/download/bukti-transaksi/V2?idretailer=RT0000027181&amp;year=2026&amp;month=8&amp;hashednota=eecd7f7f29da171078bf64aaf6a0619b</t>
  </si>
  <si>
    <t>S09TY1\0003HG</t>
  </si>
  <si>
    <t>3323030408710001</t>
  </si>
  <si>
    <t>AGUS SUKOWO</t>
  </si>
  <si>
    <t>https://ipubers.pupuk-indonesia.com/public/download/bukti-transaksi/V2?idretailer=RT0000027188&amp;year=2026&amp;month=8&amp;hashednota=ba72a83ef4523438ee40d442e2fb886e</t>
  </si>
  <si>
    <t>S09TY1\Z003EC</t>
  </si>
  <si>
    <t>3323032702690004</t>
  </si>
  <si>
    <t>MARKUAT</t>
  </si>
  <si>
    <t>https://ipubers.pupuk-indonesia.com/public/download/bukti-transaksi/V2?idretailer=RT0000027188&amp;year=2026&amp;month=8&amp;hashednota=f5761a3d9fc8b8c8cc58495695a501fe</t>
  </si>
  <si>
    <t>S09TY1\Z003ED</t>
  </si>
  <si>
    <t>https://ipubers.pupuk-indonesia.com/public/download/bukti-transaksi/V2?idretailer=RT0000027188&amp;year=2026&amp;month=8&amp;hashednota=010edc58c8b57df02d0883ac5141f687</t>
  </si>
  <si>
    <t>S09TY1\0003HV</t>
  </si>
  <si>
    <t>3323035804720006</t>
  </si>
  <si>
    <t>MINTOSIH</t>
  </si>
  <si>
    <t>https://ipubers.pupuk-indonesia.com/public/download/bukti-transaksi/V2?idretailer=RT0000027188&amp;year=2026&amp;month=8&amp;hashednota=4e83c6852a1f867f83209ff6eb0ec501</t>
  </si>
  <si>
    <t>S09TY1\0003HW</t>
  </si>
  <si>
    <t>https://ipubers.pupuk-indonesia.com/public/download/bukti-transaksi/V2?idretailer=RT0000027188&amp;year=2026&amp;month=8&amp;hashednota=0b0f4e8eb238513cc9c5f8f44171c38c</t>
  </si>
  <si>
    <t>S09TY1\0003HX</t>
  </si>
  <si>
    <t>3323031212710006</t>
  </si>
  <si>
    <t>NUR ACHMAD</t>
  </si>
  <si>
    <t>https://ipubers.pupuk-indonesia.com/public/download/bukti-transaksi/V2?idretailer=RT0000027188&amp;year=2026&amp;month=8&amp;hashednota=f8190f81732e53b7219bc7abe4d27d8d</t>
  </si>
  <si>
    <t>S09TY1\Z003D0</t>
  </si>
  <si>
    <t>3323033012610007</t>
  </si>
  <si>
    <t>https://ipubers.pupuk-indonesia.com/public/download/bukti-transaksi/V2?idretailer=RT0000027188&amp;year=2026&amp;month=8&amp;hashednota=a34ce9e96e1d97147e4625b8322cfb94</t>
  </si>
  <si>
    <t>S09TY1\Z003DX</t>
  </si>
  <si>
    <t>3323031904720002</t>
  </si>
  <si>
    <t>RAMBAT</t>
  </si>
  <si>
    <t>https://ipubers.pupuk-indonesia.com/public/download/bukti-transaksi/V2?idretailer=RT0000027188&amp;year=2026&amp;month=8&amp;hashednota=7aeb68216cd9f400ea6b3554011e64da</t>
  </si>
  <si>
    <t>S09TY1\Z003DY</t>
  </si>
  <si>
    <t>https://ipubers.pupuk-indonesia.com/public/download/bukti-transaksi/V2?idretailer=RT0000027188&amp;year=2026&amp;month=8&amp;hashednota=0f03f34186de8c794cdca17e2e5f57d9</t>
  </si>
  <si>
    <t>S09TY1\0003F9</t>
  </si>
  <si>
    <t>3323034610730003</t>
  </si>
  <si>
    <t>SITI ANDAMARI</t>
  </si>
  <si>
    <t>https://ipubers.pupuk-indonesia.com/public/download/bukti-transaksi/V2?idretailer=RT0000027188&amp;year=2026&amp;month=8&amp;hashednota=ef4f391775798b9ab6de8846e17bc0fa</t>
  </si>
  <si>
    <t>S09TY1\0003FA</t>
  </si>
  <si>
    <t>https://ipubers.pupuk-indonesia.com/public/download/bukti-transaksi/V2?idretailer=RT0000027188&amp;year=2026&amp;month=8&amp;hashednota=eba6897af752c79e14f72482f5fd5836</t>
  </si>
  <si>
    <t>S09TY1\0003GN</t>
  </si>
  <si>
    <t>3323032701620002</t>
  </si>
  <si>
    <t>SLAMET LUKMONO</t>
  </si>
  <si>
    <t>https://ipubers.pupuk-indonesia.com/public/download/bukti-transaksi/V2?idretailer=RT0000027188&amp;year=2026&amp;month=8&amp;hashednota=bd8eafabf3a830da6d25da1b4112365f</t>
  </si>
  <si>
    <t>S09TY1\0003GO</t>
  </si>
  <si>
    <t>https://ipubers.pupuk-indonesia.com/public/download/bukti-transaksi/V2?idretailer=RT0000027188&amp;year=2026&amp;month=8&amp;hashednota=7f3dc784d4f19717caaa31e0e6644e5c</t>
  </si>
  <si>
    <t>S09TY1\Z003CT</t>
  </si>
  <si>
    <t>3323032903800001</t>
  </si>
  <si>
    <t>TAJUDIN</t>
  </si>
  <si>
    <t>https://ipubers.pupuk-indonesia.com/public/download/bukti-transaksi/V2?idretailer=RT0000027188&amp;year=2026&amp;month=8&amp;hashednota=886b8b0701de56348db45f65bb24884f</t>
  </si>
  <si>
    <t>S09TY1\Z003CU</t>
  </si>
  <si>
    <t>https://ipubers.pupuk-indonesia.com/public/download/bukti-transaksi/V2?idretailer=RT0000027188&amp;year=2026&amp;month=8&amp;hashednota=a162825cf0db5235d0f807c47b043ee4</t>
  </si>
  <si>
    <t>S09TZ1\L0025I</t>
  </si>
  <si>
    <t>3323030811590002</t>
  </si>
  <si>
    <t>JARWADI</t>
  </si>
  <si>
    <t>https://ipubers.pupuk-indonesia.com/public/download/bukti-transaksi/V2?idretailer=RT0000027189&amp;year=2026&amp;month=8&amp;hashednota=7c843d602dcc301314de4d682bbfde64</t>
  </si>
  <si>
    <t>S09TV1\B002OF</t>
  </si>
  <si>
    <t>3323030102700001</t>
  </si>
  <si>
    <t>3323031211690001</t>
  </si>
  <si>
    <t>https://ipubers.pupuk-indonesia.com/public/download/bukti-transaksi/V2?idretailer=RT0000027183&amp;year=2026&amp;month=8&amp;hashednota=e66a9adc22772bed5d27cd390a561c02</t>
  </si>
  <si>
    <t>S09TV1\B002OD</t>
  </si>
  <si>
    <t>3323032011700001</t>
  </si>
  <si>
    <t>https://ipubers.pupuk-indonesia.com/public/download/bukti-transaksi/V2?idretailer=RT0000027183&amp;year=2026&amp;month=8&amp;hashednota=9eda5401eecef8e381e2dd0e8d33aef8</t>
  </si>
  <si>
    <t>S09TV1\B002OG</t>
  </si>
  <si>
    <t>3323036004710001</t>
  </si>
  <si>
    <t>https://ipubers.pupuk-indonesia.com/public/download/bukti-transaksi/V2?idretailer=RT0000027183&amp;year=2026&amp;month=8&amp;hashednota=0249c9e2d16373843a0d22df8681bdef</t>
  </si>
  <si>
    <t>S09TV1\B002OC</t>
  </si>
  <si>
    <t>https://ipubers.pupuk-indonesia.com/public/download/bukti-transaksi/V2?idretailer=RT0000027183&amp;year=2026&amp;month=8&amp;hashednota=bfd35ec1008e386c892a9cb10e750b53</t>
  </si>
  <si>
    <t>S09TV1\B002OE</t>
  </si>
  <si>
    <t>3323031008800003</t>
  </si>
  <si>
    <t>https://ipubers.pupuk-indonesia.com/public/download/bukti-transaksi/V2?idretailer=RT0000027183&amp;year=2026&amp;month=8&amp;hashednota=b87955a304c598c9a91f4d9a8132615a</t>
  </si>
  <si>
    <t>S09TV1\B002OK</t>
  </si>
  <si>
    <t>3323030306820006</t>
  </si>
  <si>
    <t>https://ipubers.pupuk-indonesia.com/public/download/bukti-transaksi/V2?idretailer=RT0000027183&amp;year=2026&amp;month=8&amp;hashednota=652751ea785f7c0ba3180ea4a6793bca</t>
  </si>
  <si>
    <t>S09TV1\B002OI</t>
  </si>
  <si>
    <t>3323031212700001</t>
  </si>
  <si>
    <t>https://ipubers.pupuk-indonesia.com/public/download/bukti-transaksi/V2?idretailer=RT0000027183&amp;year=2026&amp;month=8&amp;hashednota=cee4c7864d0af3c5e0b75fba7c86f97c</t>
  </si>
  <si>
    <t>S09TV1\B002OY</t>
  </si>
  <si>
    <t>3323030907700009</t>
  </si>
  <si>
    <t>https://ipubers.pupuk-indonesia.com/public/download/bukti-transaksi/V2?idretailer=RT0000027183&amp;year=2026&amp;month=8&amp;hashednota=cb60918dcddd355c3e146f774b3b7573</t>
  </si>
  <si>
    <t>S09TV1\B002OJ</t>
  </si>
  <si>
    <t>3323030107660001</t>
  </si>
  <si>
    <t>https://ipubers.pupuk-indonesia.com/public/download/bukti-transaksi/V2?idretailer=RT0000027183&amp;year=2026&amp;month=8&amp;hashednota=396f649d386b1a53725b8db0aa9ad50f</t>
  </si>
  <si>
    <t>S09TV1\B002NJ</t>
  </si>
  <si>
    <t>3323031411730001</t>
  </si>
  <si>
    <t>https://ipubers.pupuk-indonesia.com/public/download/bukti-transaksi/V2?idretailer=RT0000027183&amp;year=2026&amp;month=8&amp;hashednota=ecf11819a7eea52faec0ac024994e813</t>
  </si>
  <si>
    <t>S09TV1\B002NK</t>
  </si>
  <si>
    <t>https://ipubers.pupuk-indonesia.com/public/download/bukti-transaksi/V2?idretailer=RT0000027183&amp;year=2026&amp;month=8&amp;hashednota=60cd2b3ea6886e5343fd84d1eac8e4bc</t>
  </si>
  <si>
    <t>S09TV1\B002OH</t>
  </si>
  <si>
    <t>3323030412740002</t>
  </si>
  <si>
    <t>https://ipubers.pupuk-indonesia.com/public/download/bukti-transaksi/V2?idretailer=RT0000027183&amp;year=2026&amp;month=8&amp;hashednota=08156720a726f955047fde339dcf149f</t>
  </si>
  <si>
    <t>S09TV1\B002LS</t>
  </si>
  <si>
    <t>3323072301870001</t>
  </si>
  <si>
    <t>ARDINA ISA ANSHORI</t>
  </si>
  <si>
    <t>https://ipubers.pupuk-indonesia.com/public/download/bukti-transaksi/V2?idretailer=RT0000027183&amp;year=2026&amp;month=8&amp;hashednota=d18ade2e3f976094f8f628caa2533d45</t>
  </si>
  <si>
    <t>S09TV1\B002LT</t>
  </si>
  <si>
    <t>https://ipubers.pupuk-indonesia.com/public/download/bukti-transaksi/V2?idretailer=RT0000027183&amp;year=2026&amp;month=8&amp;hashednota=8f171221e96e02f6169e2bd7e2f47f7b</t>
  </si>
  <si>
    <t>S09TV1\B002P3</t>
  </si>
  <si>
    <t>3323031006910001</t>
  </si>
  <si>
    <t>IFAN FAHRI</t>
  </si>
  <si>
    <t>https://ipubers.pupuk-indonesia.com/public/download/bukti-transaksi/V2?idretailer=RT0000027183&amp;year=2026&amp;month=8&amp;hashednota=07bf1560664373bf498353084de50d39</t>
  </si>
  <si>
    <t>S09TV1\B002MT</t>
  </si>
  <si>
    <t>3323033006830003</t>
  </si>
  <si>
    <t>IWAN FENDI KUSWOYO</t>
  </si>
  <si>
    <t>https://ipubers.pupuk-indonesia.com/public/download/bukti-transaksi/V2?idretailer=RT0000027183&amp;year=2026&amp;month=8&amp;hashednota=7dc041116f795cf8add6084787fd46b9</t>
  </si>
  <si>
    <t>S09TV1\B002N3</t>
  </si>
  <si>
    <t>3323012006900002</t>
  </si>
  <si>
    <t>MUHAMAD RIDHO ARDIANTO</t>
  </si>
  <si>
    <t>https://ipubers.pupuk-indonesia.com/public/download/bukti-transaksi/V2?idretailer=RT0000027183&amp;year=2026&amp;month=8&amp;hashednota=1fad2d9a21525da4419eb65fdf97bb7f</t>
  </si>
  <si>
    <t>S09TV1\B002OA</t>
  </si>
  <si>
    <t>3323037004560002</t>
  </si>
  <si>
    <t>RAMINI</t>
  </si>
  <si>
    <t>https://ipubers.pupuk-indonesia.com/public/download/bukti-transaksi/V2?idretailer=RT0000027183&amp;year=2026&amp;month=8&amp;hashednota=ba7e00c77179037c2d22275d791730ec</t>
  </si>
  <si>
    <t>S09TV1\B002OB</t>
  </si>
  <si>
    <t>https://ipubers.pupuk-indonesia.com/public/download/bukti-transaksi/V2?idretailer=RT0000027183&amp;year=2026&amp;month=8&amp;hashednota=501e7468f6b93aa1325e4f152ff5c89b</t>
  </si>
  <si>
    <t>S09TV1\B002LF</t>
  </si>
  <si>
    <t>3323033012790004</t>
  </si>
  <si>
    <t>SLAMET ANDI ISWAHYUDI</t>
  </si>
  <si>
    <t>https://ipubers.pupuk-indonesia.com/public/download/bukti-transaksi/V2?idretailer=RT0000027183&amp;year=2026&amp;month=8&amp;hashednota=f6fff2ca97649d097c669dce9064cb1f</t>
  </si>
  <si>
    <t>S09TV1\B002MP</t>
  </si>
  <si>
    <t>3323030411730002</t>
  </si>
  <si>
    <t>SLAMET SRIYANTO</t>
  </si>
  <si>
    <t>https://ipubers.pupuk-indonesia.com/public/download/bukti-transaksi/V2?idretailer=RT0000027183&amp;year=2026&amp;month=8&amp;hashednota=e4dd6f36c1abcf8063892a789d795412</t>
  </si>
  <si>
    <t>S09TV1\B002N1</t>
  </si>
  <si>
    <t>3323033110580001</t>
  </si>
  <si>
    <t>SUDIYONO</t>
  </si>
  <si>
    <t>https://ipubers.pupuk-indonesia.com/public/download/bukti-transaksi/V2?idretailer=RT0000027183&amp;year=2026&amp;month=8&amp;hashednota=66cd8837f49a084bd549439f93f4e279</t>
  </si>
  <si>
    <t>S09TV1\B002N2</t>
  </si>
  <si>
    <t>https://ipubers.pupuk-indonesia.com/public/download/bukti-transaksi/V2?idretailer=RT0000027183&amp;year=2026&amp;month=8&amp;hashednota=6778499fdf24ed91f42094ed417a278d</t>
  </si>
  <si>
    <t>S09TV1\B002O8</t>
  </si>
  <si>
    <t>3323033112570034</t>
  </si>
  <si>
    <t>https://ipubers.pupuk-indonesia.com/public/download/bukti-transaksi/V2?idretailer=RT0000027183&amp;year=2026&amp;month=8&amp;hashednota=8578f14d3b2ca1041ab6c496fe32887e</t>
  </si>
  <si>
    <t>S09TV1\B002O9</t>
  </si>
  <si>
    <t>https://ipubers.pupuk-indonesia.com/public/download/bukti-transaksi/V2?idretailer=RT0000027183&amp;year=2026&amp;month=8&amp;hashednota=9ba63df1a505982967bc07359f76f05b</t>
  </si>
  <si>
    <t>S09TV1\B002NL</t>
  </si>
  <si>
    <t>3323031705970001</t>
  </si>
  <si>
    <t>ACHMAD MISBACHUDIN</t>
  </si>
  <si>
    <t>TANI ASIH</t>
  </si>
  <si>
    <t>https://ipubers.pupuk-indonesia.com/public/download/bukti-transaksi/V2?idretailer=RT0000027183&amp;year=2026&amp;month=8&amp;hashednota=98263ed71c93430f785b92820fbf1279</t>
  </si>
  <si>
    <t>S09TV1\B002NM</t>
  </si>
  <si>
    <t>https://ipubers.pupuk-indonesia.com/public/download/bukti-transaksi/V2?idretailer=RT0000027183&amp;year=2026&amp;month=8&amp;hashednota=437b94b70e2a19b9533b966999ea564d</t>
  </si>
  <si>
    <t>S09TV1\B002MI</t>
  </si>
  <si>
    <t>3323031607950001</t>
  </si>
  <si>
    <t>IKHSAN PURNOMO</t>
  </si>
  <si>
    <t>3323030612620001</t>
  </si>
  <si>
    <t>https://ipubers.pupuk-indonesia.com/public/download/bukti-transaksi/V2?idretailer=RT0000027183&amp;year=2026&amp;month=8&amp;hashednota=29bf87c20d96064cacfff7dd28a958d0</t>
  </si>
  <si>
    <t>S09TV1\B002MH</t>
  </si>
  <si>
    <t>3323036610890001</t>
  </si>
  <si>
    <t>OKI PURMALASARI</t>
  </si>
  <si>
    <t>https://ipubers.pupuk-indonesia.com/public/download/bukti-transaksi/V2?idretailer=RT0000027183&amp;year=2026&amp;month=8&amp;hashednota=2454127c58f4da3799a5c53eb95d24d0</t>
  </si>
  <si>
    <t>S09TV1\B002ML</t>
  </si>
  <si>
    <t>https://ipubers.pupuk-indonesia.com/public/download/bukti-transaksi/V2?idretailer=RT0000027183&amp;year=2026&amp;month=8&amp;hashednota=ad39df80b51a72a4d2d0c1f40a4d596f</t>
  </si>
  <si>
    <t>S09TV1\B002NA</t>
  </si>
  <si>
    <t>3323031702640001</t>
  </si>
  <si>
    <t>SANGIDUN</t>
  </si>
  <si>
    <t>https://ipubers.pupuk-indonesia.com/public/download/bukti-transaksi/V2?idretailer=RT0000027183&amp;year=2026&amp;month=8&amp;hashednota=5f54d45caf84c39ab047b004faafcdcd</t>
  </si>
  <si>
    <t>S09TV1\B002MJ</t>
  </si>
  <si>
    <t>YATNO JARWOTO</t>
  </si>
  <si>
    <t>https://ipubers.pupuk-indonesia.com/public/download/bukti-transaksi/V2?idretailer=RT0000027183&amp;year=2026&amp;month=8&amp;hashednota=710e84635a6d5618e8dba779e3287cc4</t>
  </si>
  <si>
    <t>S09TV1\B002MK</t>
  </si>
  <si>
    <t>https://ipubers.pupuk-indonesia.com/public/download/bukti-transaksi/V2?idretailer=RT0000027183&amp;year=2026&amp;month=8&amp;hashednota=2cf37190ac6c5214283378ce805da5b0</t>
  </si>
  <si>
    <t>S09U61\9002C9</t>
  </si>
  <si>
    <t>3323041403900002</t>
  </si>
  <si>
    <t>ACHMAD ARIF ARKANUDIN</t>
  </si>
  <si>
    <t>https://ipubers.pupuk-indonesia.com/public/download/bukti-transaksi/V2?idretailer=RT0000027211&amp;year=2026&amp;month=8&amp;hashednota=e67483db79306afa3382b91166c30c16</t>
  </si>
  <si>
    <t>S09U61\7002BV</t>
  </si>
  <si>
    <t>3323040912830006</t>
  </si>
  <si>
    <t>ADI SUSANTO</t>
  </si>
  <si>
    <t>https://ipubers.pupuk-indonesia.com/public/download/bukti-transaksi/V2?idretailer=RT0000027211&amp;year=2026&amp;month=8&amp;hashednota=cd0df6994cfaa0b583493a0207fbc4c4</t>
  </si>
  <si>
    <t>S09U61\A002CK</t>
  </si>
  <si>
    <t>3323041112710003</t>
  </si>
  <si>
    <t>https://ipubers.pupuk-indonesia.com/public/download/bukti-transaksi/V2?idretailer=RT0000027211&amp;year=2026&amp;month=8&amp;hashednota=abd46d818653752f9f323a4e92d1d136</t>
  </si>
  <si>
    <t>S09U61\9002C7</t>
  </si>
  <si>
    <t>3323043108620003</t>
  </si>
  <si>
    <t>MURYANTO</t>
  </si>
  <si>
    <t>https://ipubers.pupuk-indonesia.com/public/download/bukti-transaksi/V2?idretailer=RT0000027211&amp;year=2026&amp;month=8&amp;hashednota=29e0409378d1b8c35c3949eef8b672e9</t>
  </si>
  <si>
    <t>S09U61\5002BD</t>
  </si>
  <si>
    <t>3323044403700002</t>
  </si>
  <si>
    <t>SULISTYANINGSIH</t>
  </si>
  <si>
    <t>SRI DADI</t>
  </si>
  <si>
    <t>https://ipubers.pupuk-indonesia.com/public/download/bukti-transaksi/V2?idretailer=RT0000027211&amp;year=2026&amp;month=8&amp;hashednota=4d11634e24bfc44dd00135f4974253bc</t>
  </si>
  <si>
    <t>S09U61\9002C8</t>
  </si>
  <si>
    <t>3323042808600001</t>
  </si>
  <si>
    <t>SUPARSO</t>
  </si>
  <si>
    <t>https://ipubers.pupuk-indonesia.com/public/download/bukti-transaksi/V2?idretailer=RT0000027211&amp;year=2026&amp;month=8&amp;hashednota=36833e8e988f2bacaac6c1ca9a84932b</t>
  </si>
  <si>
    <t>S09U61\A002D0</t>
  </si>
  <si>
    <t>3323041502500001</t>
  </si>
  <si>
    <t>HARSONO</t>
  </si>
  <si>
    <t>https://ipubers.pupuk-indonesia.com/public/download/bukti-transaksi/V2?idretailer=RT0000027211&amp;year=2026&amp;month=8&amp;hashednota=ef7a5224dfb80c2cdb4a0883d7262b5c</t>
  </si>
  <si>
    <t>S09U61\A002D2</t>
  </si>
  <si>
    <t>3323043006580001</t>
  </si>
  <si>
    <t>MURDIYONO</t>
  </si>
  <si>
    <t>https://ipubers.pupuk-indonesia.com/public/download/bukti-transaksi/V2?idretailer=RT0000027211&amp;year=2026&amp;month=8&amp;hashednota=1195f684e886bc3802fa7186926e7108</t>
  </si>
  <si>
    <t>S09U61\9002C6</t>
  </si>
  <si>
    <t>3323042106810001</t>
  </si>
  <si>
    <t>https://ipubers.pupuk-indonesia.com/public/download/bukti-transaksi/V2?idretailer=RT0000027211&amp;year=2026&amp;month=8&amp;hashednota=de673406f64171a2bf5917e444a542ac</t>
  </si>
  <si>
    <t>S09U51\B001UU</t>
  </si>
  <si>
    <t>3323040104610001</t>
  </si>
  <si>
    <t>SAMADI</t>
  </si>
  <si>
    <t>https://ipubers.pupuk-indonesia.com/public/download/bukti-transaksi/V2?idretailer=RT0000027210&amp;year=2026&amp;month=8&amp;hashednota=5970c20fd0d0fe5dce9534e685a7e788</t>
  </si>
  <si>
    <t>S09U51\A001UJ</t>
  </si>
  <si>
    <t>3323041606730002</t>
  </si>
  <si>
    <t>SUDIMAN</t>
  </si>
  <si>
    <t>https://ipubers.pupuk-indonesia.com/public/download/bukti-transaksi/V2?idretailer=RT0000027210&amp;year=2026&amp;month=8&amp;hashednota=2dedee6a6b11b76106757abf641a299f</t>
  </si>
  <si>
    <t>S09U51\B001UL</t>
  </si>
  <si>
    <t>3323041604550001</t>
  </si>
  <si>
    <t>SUMARMAN</t>
  </si>
  <si>
    <t>ADICIPTA</t>
  </si>
  <si>
    <t>https://ipubers.pupuk-indonesia.com/public/download/bukti-transaksi/V2?idretailer=RT0000027210&amp;year=2026&amp;month=8&amp;hashednota=3a909c9c3eb21936d5eb6515095895fb</t>
  </si>
  <si>
    <t>S09U51\C001VJ</t>
  </si>
  <si>
    <t>3323041107740002</t>
  </si>
  <si>
    <t>AGUS BEJO</t>
  </si>
  <si>
    <t>https://ipubers.pupuk-indonesia.com/public/download/bukti-transaksi/V2?idretailer=RT0000027210&amp;year=2026&amp;month=8&amp;hashednota=c7f02afa1aef9d94687dd07b877b7573</t>
  </si>
  <si>
    <t>S09U51\7001U1</t>
  </si>
  <si>
    <t>3175030711770009</t>
  </si>
  <si>
    <t>https://ipubers.pupuk-indonesia.com/public/download/bukti-transaksi/V2?idretailer=RT0000027210&amp;year=2026&amp;month=8&amp;hashednota=ef76857daac4aea331dbf39ffd763057</t>
  </si>
  <si>
    <t>S09U51\B001VC</t>
  </si>
  <si>
    <t>3323041501830001</t>
  </si>
  <si>
    <t>DARMADI</t>
  </si>
  <si>
    <t>https://ipubers.pupuk-indonesia.com/public/download/bukti-transaksi/V2?idretailer=RT0000027210&amp;year=2026&amp;month=8&amp;hashednota=6beff7994b3cd5127908f2b16db988f6</t>
  </si>
  <si>
    <t>S09U51\C001VH</t>
  </si>
  <si>
    <t>3323043112520013</t>
  </si>
  <si>
    <t>IMAN SUGITO</t>
  </si>
  <si>
    <t>https://ipubers.pupuk-indonesia.com/public/download/bukti-transaksi/V2?idretailer=RT0000027210&amp;year=2026&amp;month=8&amp;hashednota=2e6781677e10bdcc7010f20843598a65</t>
  </si>
  <si>
    <t>S09U51\B001UV</t>
  </si>
  <si>
    <t>3323040903730001</t>
  </si>
  <si>
    <t>ISMAN</t>
  </si>
  <si>
    <t>https://ipubers.pupuk-indonesia.com/public/download/bukti-transaksi/V2?idretailer=RT0000027210&amp;year=2026&amp;month=8&amp;hashednota=37466024ef7d5b37756134407f49d9aa</t>
  </si>
  <si>
    <t>S09U51\C001VK</t>
  </si>
  <si>
    <t>3323041103930001</t>
  </si>
  <si>
    <t>IWANTO</t>
  </si>
  <si>
    <t>https://ipubers.pupuk-indonesia.com/public/download/bukti-transaksi/V2?idretailer=RT0000027210&amp;year=2026&amp;month=8&amp;hashednota=ffa5c61126ad8eebc5179d5c76ee022a</t>
  </si>
  <si>
    <t>S09U51\G001VT</t>
  </si>
  <si>
    <t>3323040502820002</t>
  </si>
  <si>
    <t>JOKO ARIYANTO</t>
  </si>
  <si>
    <t>https://ipubers.pupuk-indonesia.com/public/download/bukti-transaksi/V2?idretailer=RT0000027210&amp;year=2026&amp;month=8&amp;hashednota=205e1b019fe60b875c17bb23b3328e78</t>
  </si>
  <si>
    <t>S09U51\B001V0</t>
  </si>
  <si>
    <t>3323041703910001</t>
  </si>
  <si>
    <t>KISWANTO</t>
  </si>
  <si>
    <t>https://ipubers.pupuk-indonesia.com/public/download/bukti-transaksi/V2?idretailer=RT0000027210&amp;year=2026&amp;month=8&amp;hashednota=8df439a38c8f0ffd92c606063fec62c5</t>
  </si>
  <si>
    <t>S09U51\B001V3</t>
  </si>
  <si>
    <t>3323040602730001</t>
  </si>
  <si>
    <t>https://ipubers.pupuk-indonesia.com/public/download/bukti-transaksi/V2?idretailer=RT0000027210&amp;year=2026&amp;month=8&amp;hashednota=4e39e06464af24d6bb7fca36436ce9d7</t>
  </si>
  <si>
    <t>S09U51\B001V9</t>
  </si>
  <si>
    <t>3323040606860003</t>
  </si>
  <si>
    <t>https://ipubers.pupuk-indonesia.com/public/download/bukti-transaksi/V2?idretailer=RT0000027210&amp;year=2026&amp;month=8&amp;hashednota=1f85409501f48c922bf4396a389f8037</t>
  </si>
  <si>
    <t>S09U51\G001VU</t>
  </si>
  <si>
    <t>3323043112560027</t>
  </si>
  <si>
    <t>ROKHANI</t>
  </si>
  <si>
    <t>https://ipubers.pupuk-indonesia.com/public/download/bukti-transaksi/V2?idretailer=RT0000027210&amp;year=2026&amp;month=8&amp;hashednota=694b92bdd6a0fabf5d9f8457f6e39fe5</t>
  </si>
  <si>
    <t>S09U51\B001UP</t>
  </si>
  <si>
    <t>3323040802680001</t>
  </si>
  <si>
    <t>https://ipubers.pupuk-indonesia.com/public/download/bukti-transaksi/V2?idretailer=RT0000027210&amp;year=2026&amp;month=8&amp;hashednota=3a615f11b5232f6dbaaf079f2e2deaee</t>
  </si>
  <si>
    <t>S09U51\B001V7</t>
  </si>
  <si>
    <t>3323040202830001</t>
  </si>
  <si>
    <t>https://ipubers.pupuk-indonesia.com/public/download/bukti-transaksi/V2?idretailer=RT0000027210&amp;year=2026&amp;month=8&amp;hashednota=8cc7b7c6626be16f0fee59220388fa23</t>
  </si>
  <si>
    <t>S09U51\C001VI</t>
  </si>
  <si>
    <t>3323040811680001</t>
  </si>
  <si>
    <t>https://ipubers.pupuk-indonesia.com/public/download/bukti-transaksi/V2?idretailer=RT0000027210&amp;year=2026&amp;month=8&amp;hashednota=0868a4bb93aac9c9b20ed9c0b853e22e</t>
  </si>
  <si>
    <t>S09U51\C001VE</t>
  </si>
  <si>
    <t>3323043110650001</t>
  </si>
  <si>
    <t>SUDARMONO</t>
  </si>
  <si>
    <t>https://ipubers.pupuk-indonesia.com/public/download/bukti-transaksi/V2?idretailer=RT0000027210&amp;year=2026&amp;month=8&amp;hashednota=1347fa15f87d5927bb48cd32270177cd</t>
  </si>
  <si>
    <t>S09U51\B001UT</t>
  </si>
  <si>
    <t>3323042712640001</t>
  </si>
  <si>
    <t>https://ipubers.pupuk-indonesia.com/public/download/bukti-transaksi/V2?idretailer=RT0000027210&amp;year=2026&amp;month=8&amp;hashednota=2ed196ff5db2cc1d9ece3a026d4c3196</t>
  </si>
  <si>
    <t>S09U51\B001V2</t>
  </si>
  <si>
    <t>3323047112530026</t>
  </si>
  <si>
    <t>TARMINAH</t>
  </si>
  <si>
    <t>https://ipubers.pupuk-indonesia.com/public/download/bukti-transaksi/V2?idretailer=RT0000027210&amp;year=2026&amp;month=8&amp;hashednota=d17ca04664504e4b2ddd6979f06a24d8</t>
  </si>
  <si>
    <t>S09U51\G001VW</t>
  </si>
  <si>
    <t>3323042404820001</t>
  </si>
  <si>
    <t>TRIMANTO</t>
  </si>
  <si>
    <t>https://ipubers.pupuk-indonesia.com/public/download/bukti-transaksi/V2?idretailer=RT0000027210&amp;year=2026&amp;month=8&amp;hashednota=b2e4d58b9485936c97d73d1e1156b15f</t>
  </si>
  <si>
    <t>S09U51\B001UW</t>
  </si>
  <si>
    <t>3323042507670003</t>
  </si>
  <si>
    <t>TUMINO SLAMET</t>
  </si>
  <si>
    <t>https://ipubers.pupuk-indonesia.com/public/download/bukti-transaksi/V2?idretailer=RT0000027210&amp;year=2026&amp;month=8&amp;hashednota=b6dc1014d6056670821c631d8c71cbb1</t>
  </si>
  <si>
    <t>S09U51\8001UB</t>
  </si>
  <si>
    <t>3323041203730002</t>
  </si>
  <si>
    <t>YUSWANTO</t>
  </si>
  <si>
    <t>https://ipubers.pupuk-indonesia.com/public/download/bukti-transaksi/V2?idretailer=RT0000027210&amp;year=2026&amp;month=8&amp;hashednota=8dd47a46122800d6149a90464bbf4c9d</t>
  </si>
  <si>
    <t>S09U51\B001V5</t>
  </si>
  <si>
    <t>3323041203720002</t>
  </si>
  <si>
    <t>SURATMO</t>
  </si>
  <si>
    <t>KARYA BERSAMA</t>
  </si>
  <si>
    <t>https://ipubers.pupuk-indonesia.com/public/download/bukti-transaksi/V2?idretailer=RT0000027210&amp;year=2026&amp;month=8&amp;hashednota=a8b8f6b0557810bc541b5694c2bd6789</t>
  </si>
  <si>
    <t>S09U51\B001V6</t>
  </si>
  <si>
    <t>https://ipubers.pupuk-indonesia.com/public/download/bukti-transaksi/V2?idretailer=RT0000027210&amp;year=2026&amp;month=8&amp;hashednota=05d888bff7ddaaa574916fc3daf4d29e</t>
  </si>
  <si>
    <t>S09U51\D001VL</t>
  </si>
  <si>
    <t>3323042010970002</t>
  </si>
  <si>
    <t>AMIR LISTIYANTO</t>
  </si>
  <si>
    <t>https://ipubers.pupuk-indonesia.com/public/download/bukti-transaksi/V2?idretailer=RT0000027210&amp;year=2026&amp;month=8&amp;hashednota=ffd3693e557c80810020413097aa1433</t>
  </si>
  <si>
    <t>S09U51\B001UK</t>
  </si>
  <si>
    <t>3323047112500072</t>
  </si>
  <si>
    <t>SITI SUHARTINI</t>
  </si>
  <si>
    <t>https://ipubers.pupuk-indonesia.com/public/download/bukti-transaksi/V2?idretailer=RT0000027210&amp;year=2026&amp;month=8&amp;hashednota=a77ae569c1e52baf447d8d77bcf4c69c</t>
  </si>
  <si>
    <t>S09U51\B001UM</t>
  </si>
  <si>
    <t>3323040403580001</t>
  </si>
  <si>
    <t>SUDAHMAN</t>
  </si>
  <si>
    <t>https://ipubers.pupuk-indonesia.com/public/download/bukti-transaksi/V2?idretailer=RT0000027210&amp;year=2026&amp;month=8&amp;hashednota=1360d5423763d8fc32cdc0943004b77b</t>
  </si>
  <si>
    <t>S09U51\B001UN</t>
  </si>
  <si>
    <t>https://ipubers.pupuk-indonesia.com/public/download/bukti-transaksi/V2?idretailer=RT0000027210&amp;year=2026&amp;month=8&amp;hashednota=3785b7cba1888daee49abda12dadf7d2</t>
  </si>
  <si>
    <t>S09U51\B001UO</t>
  </si>
  <si>
    <t>https://ipubers.pupuk-indonesia.com/public/download/bukti-transaksi/V2?idretailer=RT0000027210&amp;year=2026&amp;month=8&amp;hashednota=f2a3be9d3eea546b9911dc05130a7954</t>
  </si>
  <si>
    <t>STXO91\7001EX</t>
  </si>
  <si>
    <t>3323042206650001</t>
  </si>
  <si>
    <t>PARDIRI</t>
  </si>
  <si>
    <t>https://ipubers.pupuk-indonesia.com/public/download/bukti-transaksi/V2?idretailer=RT0000089532&amp;year=2026&amp;month=8&amp;hashednota=ec64547382d83eb7b698cca470146567</t>
  </si>
  <si>
    <t>STXO91\7001FA</t>
  </si>
  <si>
    <t>3323042411720001</t>
  </si>
  <si>
    <t>PRAMINTO</t>
  </si>
  <si>
    <t>https://ipubers.pupuk-indonesia.com/public/download/bukti-transaksi/V2?idretailer=RT0000089532&amp;year=2026&amp;month=8&amp;hashednota=941001f08d7bc954e052f78e806cf721</t>
  </si>
  <si>
    <t>STXO91\6001E5</t>
  </si>
  <si>
    <t>3323040802670001</t>
  </si>
  <si>
    <t>RURI</t>
  </si>
  <si>
    <t>https://ipubers.pupuk-indonesia.com/public/download/bukti-transaksi/V2?idretailer=RT0000089532&amp;year=2026&amp;month=8&amp;hashednota=13fc8b2c7aa4d204ce6c4670573fc0db</t>
  </si>
  <si>
    <t>STXO91\6001E6</t>
  </si>
  <si>
    <t>3323040509810002</t>
  </si>
  <si>
    <t>IRFANI</t>
  </si>
  <si>
    <t>https://ipubers.pupuk-indonesia.com/public/download/bukti-transaksi/V2?idretailer=RT0000089532&amp;year=2026&amp;month=8&amp;hashednota=4efe81f8a1b898ca29d3b2b44ba4caec</t>
  </si>
  <si>
    <t>STXO91\6001E8</t>
  </si>
  <si>
    <t>3323042808340001</t>
  </si>
  <si>
    <t>JASMADI</t>
  </si>
  <si>
    <t>https://ipubers.pupuk-indonesia.com/public/download/bukti-transaksi/V2?idretailer=RT0000089532&amp;year=2026&amp;month=8&amp;hashednota=3e366edc52923c4c7e8a4139fa3c64be</t>
  </si>
  <si>
    <t>STXO91\6001EB</t>
  </si>
  <si>
    <t>3323040808690003</t>
  </si>
  <si>
    <t>MUNIF BUDI MARTONO</t>
  </si>
  <si>
    <t>CIPTA KARYA</t>
  </si>
  <si>
    <t>https://ipubers.pupuk-indonesia.com/public/download/bukti-transaksi/V2?idretailer=RT0000089532&amp;year=2026&amp;month=8&amp;hashednota=08d6cf44dd11fc620ef5da2baadc1d89</t>
  </si>
  <si>
    <t>STXO91\7001FC</t>
  </si>
  <si>
    <t>3323043112700015</t>
  </si>
  <si>
    <t>SUMBUL</t>
  </si>
  <si>
    <t>SOBOKETRO</t>
  </si>
  <si>
    <t>https://ipubers.pupuk-indonesia.com/public/download/bukti-transaksi/V2?idretailer=RT0000089532&amp;year=2026&amp;month=8&amp;hashednota=82ca965803f35db268d72a8007274906</t>
  </si>
  <si>
    <t>STXO91\7001FE</t>
  </si>
  <si>
    <t>3323040608720003</t>
  </si>
  <si>
    <t>SUNDARI</t>
  </si>
  <si>
    <t>BEDALI</t>
  </si>
  <si>
    <t>https://ipubers.pupuk-indonesia.com/public/download/bukti-transaksi/V2?idretailer=RT0000089532&amp;year=2026&amp;month=8&amp;hashednota=e22723186ad18e76f00e7c77aaa914be</t>
  </si>
  <si>
    <t>STXO91\7001F9</t>
  </si>
  <si>
    <t>3323043112660041</t>
  </si>
  <si>
    <t>SUYOKO</t>
  </si>
  <si>
    <t>https://ipubers.pupuk-indonesia.com/public/download/bukti-transaksi/V2?idretailer=RT0000089532&amp;year=2026&amp;month=8&amp;hashednota=73288000eae86e02eaf447010a4ce3b8</t>
  </si>
  <si>
    <t>STXO91\6001EC</t>
  </si>
  <si>
    <t>3323042009750001</t>
  </si>
  <si>
    <t>NARWANTO</t>
  </si>
  <si>
    <t>https://ipubers.pupuk-indonesia.com/public/download/bukti-transaksi/V2?idretailer=RT0000089532&amp;year=2026&amp;month=8&amp;hashednota=88e57fddea7d312d94f381b62bd432b2</t>
  </si>
  <si>
    <t>STXO91\7001FD</t>
  </si>
  <si>
    <t>3323044109860002</t>
  </si>
  <si>
    <t>SITI KOTIMAH</t>
  </si>
  <si>
    <t>PAKISAN</t>
  </si>
  <si>
    <t>https://ipubers.pupuk-indonesia.com/public/download/bukti-transaksi/V2?idretailer=RT0000089532&amp;year=2026&amp;month=8&amp;hashednota=b82721f59298b635b6e8663993e2ba00</t>
  </si>
  <si>
    <t>STXO91\7001FJ</t>
  </si>
  <si>
    <t>3323040302690001</t>
  </si>
  <si>
    <t>PARTI</t>
  </si>
  <si>
    <t>NGUDI PERTIWI</t>
  </si>
  <si>
    <t>https://ipubers.pupuk-indonesia.com/public/download/bukti-transaksi/V2?idretailer=RT0000089532&amp;year=2026&amp;month=8&amp;hashednota=2c5758d9514320e4c0bc906b5582d698</t>
  </si>
  <si>
    <t>STXO91\7001FI</t>
  </si>
  <si>
    <t>3323041812700002</t>
  </si>
  <si>
    <t>https://ipubers.pupuk-indonesia.com/public/download/bukti-transaksi/V2?idretailer=RT0000089532&amp;year=2026&amp;month=8&amp;hashednota=668e9e8e75d81158d0d67d4cbab98286</t>
  </si>
  <si>
    <t>STXO91\7001FK</t>
  </si>
  <si>
    <t>3323040711610001</t>
  </si>
  <si>
    <t>https://ipubers.pupuk-indonesia.com/public/download/bukti-transaksi/V2?idretailer=RT0000089532&amp;year=2026&amp;month=8&amp;hashednota=9218b09775d92f74b0ae242c71b2f346</t>
  </si>
  <si>
    <t>STXO91\7001FF</t>
  </si>
  <si>
    <t>3323040209710001</t>
  </si>
  <si>
    <t>https://ipubers.pupuk-indonesia.com/public/download/bukti-transaksi/V2?idretailer=RT0000089532&amp;year=2026&amp;month=8&amp;hashednota=5c286342bf00f56fdba9e61054c54b49</t>
  </si>
  <si>
    <t>STXO91\7001FH</t>
  </si>
  <si>
    <t>3323041310740002</t>
  </si>
  <si>
    <t>TURMIN SA'I SUSANTO</t>
  </si>
  <si>
    <t>https://ipubers.pupuk-indonesia.com/public/download/bukti-transaksi/V2?idretailer=RT0000089532&amp;year=2026&amp;month=8&amp;hashednota=a72746b04595422cf635c46ed5477c28</t>
  </si>
  <si>
    <t>STXO91\7001FL</t>
  </si>
  <si>
    <t>3323041603750002</t>
  </si>
  <si>
    <t>TURUT FATONI</t>
  </si>
  <si>
    <t>https://ipubers.pupuk-indonesia.com/public/download/bukti-transaksi/V2?idretailer=RT0000089532&amp;year=2026&amp;month=8&amp;hashednota=6410009b38cb2582e20f0780db71f630</t>
  </si>
  <si>
    <t>cancel</t>
  </si>
  <si>
    <t>STXO91\7001FG</t>
  </si>
  <si>
    <t>3323042402620002</t>
  </si>
  <si>
    <t>YEMIN</t>
  </si>
  <si>
    <t>https://ipubers.pupuk-indonesia.com/public/download/bukti-transaksi/V2?idretailer=RT0000089532&amp;year=2026&amp;month=8&amp;hashednota=75c5ad550ce517fa7e7de3a05be35caf</t>
  </si>
  <si>
    <t>S09NU1\3003HB</t>
  </si>
  <si>
    <t>3323053112650016</t>
  </si>
  <si>
    <t>JUMANTORO</t>
  </si>
  <si>
    <t>KRIDO TANI</t>
  </si>
  <si>
    <t>https://ipubers.pupuk-indonesia.com/public/download/bukti-transaksi/V2?idretailer=RT0000026761&amp;year=2026&amp;month=8&amp;hashednota=d892bd30c2afef2dbc8a1812e520635e</t>
  </si>
  <si>
    <t>S09NU1\3003HT</t>
  </si>
  <si>
    <t>3323050107580003</t>
  </si>
  <si>
    <t>ROM KHANAFI</t>
  </si>
  <si>
    <t>https://ipubers.pupuk-indonesia.com/public/download/bukti-transaksi/V2?idretailer=RT0000026761&amp;year=2026&amp;month=8&amp;hashednota=0519b76b70ec970d6cc15df7269b6dd5</t>
  </si>
  <si>
    <t>S09NU1\3003HU</t>
  </si>
  <si>
    <t>https://ipubers.pupuk-indonesia.com/public/download/bukti-transaksi/V2?idretailer=RT0000026761&amp;year=2026&amp;month=8&amp;hashednota=b867f3c566d83f97124c2e4bc6817182</t>
  </si>
  <si>
    <t>S09NU1\3003HF</t>
  </si>
  <si>
    <t>3323050408630002</t>
  </si>
  <si>
    <t>https://ipubers.pupuk-indonesia.com/public/download/bukti-transaksi/V2?idretailer=RT0000026761&amp;year=2026&amp;month=8&amp;hashednota=7a163c3d5ca5ae5028c0219a05561cd1</t>
  </si>
  <si>
    <t>S09NU1\3003I2</t>
  </si>
  <si>
    <t>3323051406710001</t>
  </si>
  <si>
    <t>https://ipubers.pupuk-indonesia.com/public/download/bukti-transaksi/V2?idretailer=RT0000026761&amp;year=2026&amp;month=8&amp;hashednota=5fd7a0da844fb1cd98ca10ab2d857d7b</t>
  </si>
  <si>
    <t>S09NU1\3003HE</t>
  </si>
  <si>
    <t>3323053112660015</t>
  </si>
  <si>
    <t>https://ipubers.pupuk-indonesia.com/public/download/bukti-transaksi/V2?idretailer=RT0000026761&amp;year=2026&amp;month=8&amp;hashednota=9cffd095b94d6a5e057e5f5fdf93bc49</t>
  </si>
  <si>
    <t>S09NU1\3003HG</t>
  </si>
  <si>
    <t>3323054302520001</t>
  </si>
  <si>
    <t>MUSIRAH</t>
  </si>
  <si>
    <t>https://ipubers.pupuk-indonesia.com/public/download/bukti-transaksi/V2?idretailer=RT0000026761&amp;year=2026&amp;month=8&amp;hashednota=5f1439f2007d39203f8bf158e90bd074</t>
  </si>
  <si>
    <t>S09NU1\3003I0</t>
  </si>
  <si>
    <t>3323051201670001</t>
  </si>
  <si>
    <t>PARTOYO</t>
  </si>
  <si>
    <t>JATI SARI</t>
  </si>
  <si>
    <t>https://ipubers.pupuk-indonesia.com/public/download/bukti-transaksi/V2?idretailer=RT0000026761&amp;year=2026&amp;month=8&amp;hashednota=d7fb7aca2444677d823cd4bf141152f0</t>
  </si>
  <si>
    <t>S09NU1\3003HH</t>
  </si>
  <si>
    <t>3323051512670002</t>
  </si>
  <si>
    <t>SARWOTO</t>
  </si>
  <si>
    <t>https://ipubers.pupuk-indonesia.com/public/download/bukti-transaksi/V2?idretailer=RT0000026761&amp;year=2026&amp;month=8&amp;hashednota=68d020b485356b903d2e5b32dc2da152</t>
  </si>
  <si>
    <t>S09NU1\3003I9</t>
  </si>
  <si>
    <t>3323052806720001</t>
  </si>
  <si>
    <t>SOIM</t>
  </si>
  <si>
    <t>https://ipubers.pupuk-indonesia.com/public/download/bukti-transaksi/V2?idretailer=RT0000026761&amp;year=2026&amp;month=8&amp;hashednota=742aa6dc6b870cf273424fc6efcbaa1f</t>
  </si>
  <si>
    <t>S09NU1\3003HL</t>
  </si>
  <si>
    <t>3323052512750004</t>
  </si>
  <si>
    <t>SUDIR</t>
  </si>
  <si>
    <t>https://ipubers.pupuk-indonesia.com/public/download/bukti-transaksi/V2?idretailer=RT0000026761&amp;year=2026&amp;month=8&amp;hashednota=ffd367bfe8456732aa356d81a2823d82</t>
  </si>
  <si>
    <t>S09NU1\3003I1</t>
  </si>
  <si>
    <t>3323050601610001</t>
  </si>
  <si>
    <t>RUKUN SANTOSO I</t>
  </si>
  <si>
    <t>https://ipubers.pupuk-indonesia.com/public/download/bukti-transaksi/V2?idretailer=RT0000026761&amp;year=2026&amp;month=8&amp;hashednota=b0672a0514b656ab9e23eb523ef213eb</t>
  </si>
  <si>
    <t>S09NU1\3003IA</t>
  </si>
  <si>
    <t>3323052708620004</t>
  </si>
  <si>
    <t>HERI ISMIYANTO</t>
  </si>
  <si>
    <t>https://ipubers.pupuk-indonesia.com/public/download/bukti-transaksi/V2?idretailer=RT0000026761&amp;year=2026&amp;month=8&amp;hashednota=6277d6d102695d4c149e0d8576d7cf11</t>
  </si>
  <si>
    <t>S09NU1\3003IB</t>
  </si>
  <si>
    <t>https://ipubers.pupuk-indonesia.com/public/download/bukti-transaksi/V2?idretailer=RT0000026761&amp;year=2026&amp;month=8&amp;hashednota=4f525a1b56da01caf0dc9e22771fdd61</t>
  </si>
  <si>
    <t>S09NU1\3003HP</t>
  </si>
  <si>
    <t>3323055112790002</t>
  </si>
  <si>
    <t>NOK SULASTRI</t>
  </si>
  <si>
    <t>https://ipubers.pupuk-indonesia.com/public/download/bukti-transaksi/V2?idretailer=RT0000026761&amp;year=2026&amp;month=8&amp;hashednota=cab8f31f7efb447d3b88a04780f85b38</t>
  </si>
  <si>
    <t>S09NU1\3003HJ</t>
  </si>
  <si>
    <t>3323055308920001</t>
  </si>
  <si>
    <t>RUSIYATI</t>
  </si>
  <si>
    <t>https://ipubers.pupuk-indonesia.com/public/download/bukti-transaksi/V2?idretailer=RT0000026761&amp;year=2026&amp;month=8&amp;hashednota=7057a4c03e1586029a6710b319833603</t>
  </si>
  <si>
    <t>S09NU1\3003HK</t>
  </si>
  <si>
    <t>https://ipubers.pupuk-indonesia.com/public/download/bukti-transaksi/V2?idretailer=RT0000026761&amp;year=2026&amp;month=8&amp;hashednota=bf720ce5e74e46855459d01140494446</t>
  </si>
  <si>
    <t>S09NW1\A004PG</t>
  </si>
  <si>
    <t>3323051511670001</t>
  </si>
  <si>
    <t>ILYANTO</t>
  </si>
  <si>
    <t>https://ipubers.pupuk-indonesia.com/public/download/bukti-transaksi/V2?idretailer=RT0000026765&amp;year=2026&amp;month=8&amp;hashednota=42506b76e410c419cc43aa741bf0a1ca</t>
  </si>
  <si>
    <t>S09NW1\A004O6</t>
  </si>
  <si>
    <t>3323052305780001</t>
  </si>
  <si>
    <t>ISTIKONI</t>
  </si>
  <si>
    <t>SIDO TANI 3</t>
  </si>
  <si>
    <t>https://ipubers.pupuk-indonesia.com/public/download/bukti-transaksi/V2?idretailer=RT0000026765&amp;year=2026&amp;month=8&amp;hashednota=705790f85edc6794b18f20ab4be7872d</t>
  </si>
  <si>
    <t>S09NW1\A004O7</t>
  </si>
  <si>
    <t>https://ipubers.pupuk-indonesia.com/public/download/bukti-transaksi/V2?idretailer=RT0000026765&amp;year=2026&amp;month=8&amp;hashednota=289123a937e57f471f7ba82a992e277f</t>
  </si>
  <si>
    <t>S09NW1\A004O8</t>
  </si>
  <si>
    <t>https://ipubers.pupuk-indonesia.com/public/download/bukti-transaksi/V2?idretailer=RT0000026765&amp;year=2026&amp;month=8&amp;hashednota=e9167880d742c4fe1557103332d235fd</t>
  </si>
  <si>
    <t>S09NW1\A004OF</t>
  </si>
  <si>
    <t>3323051303630002</t>
  </si>
  <si>
    <t>NUR KAMIT</t>
  </si>
  <si>
    <t>https://ipubers.pupuk-indonesia.com/public/download/bukti-transaksi/V2?idretailer=RT0000026765&amp;year=2026&amp;month=8&amp;hashednota=ed9cbc80246be3f9a9ecbe8b0065bf99</t>
  </si>
  <si>
    <t>S09NW1\A004OG</t>
  </si>
  <si>
    <t>https://ipubers.pupuk-indonesia.com/public/download/bukti-transaksi/V2?idretailer=RT0000026765&amp;year=2026&amp;month=8&amp;hashednota=6c2118ad0d62ac760d884e4dc8273d83</t>
  </si>
  <si>
    <t>S09NW1\A004OH</t>
  </si>
  <si>
    <t>https://ipubers.pupuk-indonesia.com/public/download/bukti-transaksi/V2?idretailer=RT0000026765&amp;year=2026&amp;month=8&amp;hashednota=811a0c060be4c2554192ba8c8dc549e8</t>
  </si>
  <si>
    <t>S09NW1\A004O3</t>
  </si>
  <si>
    <t>3323055202860001</t>
  </si>
  <si>
    <t>SITI 'AFIYAH</t>
  </si>
  <si>
    <t>https://ipubers.pupuk-indonesia.com/public/download/bukti-transaksi/V2?idretailer=RT0000026765&amp;year=2026&amp;month=8&amp;hashednota=3e99e362915d1bbc47e87a9f5b7d4f1f</t>
  </si>
  <si>
    <t>S09NW1\A004O4</t>
  </si>
  <si>
    <t>https://ipubers.pupuk-indonesia.com/public/download/bukti-transaksi/V2?idretailer=RT0000026765&amp;year=2026&amp;month=8&amp;hashednota=67dd99654bc5c561ddea11c008b45b85</t>
  </si>
  <si>
    <t>S09NW1\A004O5</t>
  </si>
  <si>
    <t>https://ipubers.pupuk-indonesia.com/public/download/bukti-transaksi/V2?idretailer=RT0000026765&amp;year=2026&amp;month=8&amp;hashednota=674877db13e49ec076e9a45b42dfc14d</t>
  </si>
  <si>
    <t>S09NT1\70038M</t>
  </si>
  <si>
    <t>3323051711730002</t>
  </si>
  <si>
    <t>AFIF SAMNGANI</t>
  </si>
  <si>
    <t>MARGO MOMONG</t>
  </si>
  <si>
    <t>https://ipubers.pupuk-indonesia.com/public/download/bukti-transaksi/V2?idretailer=RT0000026759&amp;year=2026&amp;month=8&amp;hashednota=ecd9a2bcf6cd32f2fbc5f6c12d10fe95</t>
  </si>
  <si>
    <t>S09NT1\70038N</t>
  </si>
  <si>
    <t>https://ipubers.pupuk-indonesia.com/public/download/bukti-transaksi/V2?idretailer=RT0000026759&amp;year=2026&amp;month=8&amp;hashednota=cad0c8168b220a1309f7579f9641c1db</t>
  </si>
  <si>
    <t>S09NT1\700387</t>
  </si>
  <si>
    <t>3323050603870001</t>
  </si>
  <si>
    <t>https://ipubers.pupuk-indonesia.com/public/download/bukti-transaksi/V2?idretailer=RT0000026759&amp;year=2026&amp;month=8&amp;hashednota=86ec57fb363cfb5f561cefa55b35fb82</t>
  </si>
  <si>
    <t>S09NT1\700388</t>
  </si>
  <si>
    <t>https://ipubers.pupuk-indonesia.com/public/download/bukti-transaksi/V2?idretailer=RT0000026759&amp;year=2026&amp;month=8&amp;hashednota=30c8a11133bec52620792d0014d56e81</t>
  </si>
  <si>
    <t>S09NT1\70038X</t>
  </si>
  <si>
    <t>3275060912710009</t>
  </si>
  <si>
    <t>MUKHASAN</t>
  </si>
  <si>
    <t>https://ipubers.pupuk-indonesia.com/public/download/bukti-transaksi/V2?idretailer=RT0000026759&amp;year=2026&amp;month=8&amp;hashednota=abeb4afe3b4614c4bbb001893beaa0fb</t>
  </si>
  <si>
    <t>S09NT1\70037O</t>
  </si>
  <si>
    <t>3323055710790001</t>
  </si>
  <si>
    <t>https://ipubers.pupuk-indonesia.com/public/download/bukti-transaksi/V2?idretailer=RT0000026759&amp;year=2026&amp;month=8&amp;hashednota=01e7c36ae531860053460bee572ac143</t>
  </si>
  <si>
    <t>S09NT1\70038G</t>
  </si>
  <si>
    <t>3323051012660003</t>
  </si>
  <si>
    <t>PANUT</t>
  </si>
  <si>
    <t>https://ipubers.pupuk-indonesia.com/public/download/bukti-transaksi/V2?idretailer=RT0000026759&amp;year=2026&amp;month=8&amp;hashednota=00cd8b3cc9c679f9f47c9319d5c872bf</t>
  </si>
  <si>
    <t>S09NT1\8003A4</t>
  </si>
  <si>
    <t>3323055304790001</t>
  </si>
  <si>
    <t>RINA ISWATI</t>
  </si>
  <si>
    <t>https://ipubers.pupuk-indonesia.com/public/download/bukti-transaksi/V2?idretailer=RT0000026759&amp;year=2026&amp;month=8&amp;hashednota=2c51e7b4605caa856f9e7d7c7eb0f2d7</t>
  </si>
  <si>
    <t>S09NT1\8003A5</t>
  </si>
  <si>
    <t>https://ipubers.pupuk-indonesia.com/public/download/bukti-transaksi/V2?idretailer=RT0000026759&amp;year=2026&amp;month=8&amp;hashednota=1bf3c36e8672b6a6663c15a5a3c8136b</t>
  </si>
  <si>
    <t>S09NT1\70038W</t>
  </si>
  <si>
    <t>3323051405710002</t>
  </si>
  <si>
    <t>https://ipubers.pupuk-indonesia.com/public/download/bukti-transaksi/V2?idretailer=RT0000026759&amp;year=2026&amp;month=8&amp;hashednota=57a3834365784d8060e8d2201f0169da</t>
  </si>
  <si>
    <t>S09NT1\70039O</t>
  </si>
  <si>
    <t>3323030707820001</t>
  </si>
  <si>
    <t>https://ipubers.pupuk-indonesia.com/public/download/bukti-transaksi/V2?idretailer=RT0000026759&amp;year=2026&amp;month=8&amp;hashednota=90d667f38d7e91c7092ffb1d22ebc8ff</t>
  </si>
  <si>
    <t>S09NT1\70039P</t>
  </si>
  <si>
    <t>https://ipubers.pupuk-indonesia.com/public/download/bukti-transaksi/V2?idretailer=RT0000026759&amp;year=2026&amp;month=8&amp;hashednota=89fc455263fb77960c0f4249cdf00409</t>
  </si>
  <si>
    <t>S09NT1\8003A2</t>
  </si>
  <si>
    <t>3323050510700003</t>
  </si>
  <si>
    <t>https://ipubers.pupuk-indonesia.com/public/download/bukti-transaksi/V2?idretailer=RT0000026759&amp;year=2026&amp;month=8&amp;hashednota=5c0cb5bf62f76ea0a6d7aca10058972a</t>
  </si>
  <si>
    <t>S09NT1\8003A3</t>
  </si>
  <si>
    <t>https://ipubers.pupuk-indonesia.com/public/download/bukti-transaksi/V2?idretailer=RT0000026759&amp;year=2026&amp;month=8&amp;hashednota=19bebf2081db451f1543870c15455fbe</t>
  </si>
  <si>
    <t>S09NT1\700389</t>
  </si>
  <si>
    <t>3323050102580005</t>
  </si>
  <si>
    <t>https://ipubers.pupuk-indonesia.com/public/download/bukti-transaksi/V2?idretailer=RT0000026759&amp;year=2026&amp;month=8&amp;hashednota=61f3d68dec41d82705cccc6352d7d883</t>
  </si>
  <si>
    <t>S09NT1\70038A</t>
  </si>
  <si>
    <t>https://ipubers.pupuk-indonesia.com/public/download/bukti-transaksi/V2?idretailer=RT0000026759&amp;year=2026&amp;month=8&amp;hashednota=11aa674e989d0fc9b2ac368a7dc6f412</t>
  </si>
  <si>
    <t>S09NT1\700395</t>
  </si>
  <si>
    <t>3323050506720004</t>
  </si>
  <si>
    <t>https://ipubers.pupuk-indonesia.com/public/download/bukti-transaksi/V2?idretailer=RT0000026759&amp;year=2026&amp;month=8&amp;hashednota=b6ca93f21b00ae07b1ebdbd2f6f6b7c5</t>
  </si>
  <si>
    <t>S09NT1\700396</t>
  </si>
  <si>
    <t>https://ipubers.pupuk-indonesia.com/public/download/bukti-transaksi/V2?idretailer=RT0000026759&amp;year=2026&amp;month=8&amp;hashednota=4e19ba3a894daa40182c04ea0e7125e6</t>
  </si>
  <si>
    <t>S09NT1\70039D</t>
  </si>
  <si>
    <t>3323055908470001</t>
  </si>
  <si>
    <t>TUMINI</t>
  </si>
  <si>
    <t>https://ipubers.pupuk-indonesia.com/public/download/bukti-transaksi/V2?idretailer=RT0000026759&amp;year=2026&amp;month=8&amp;hashednota=d18f95a05f51ab916264050ec750d999</t>
  </si>
  <si>
    <t>S09NT1\70039E</t>
  </si>
  <si>
    <t>https://ipubers.pupuk-indonesia.com/public/download/bukti-transaksi/V2?idretailer=RT0000026759&amp;year=2026&amp;month=8&amp;hashednota=beae1845ae9fe08913b3c108dc33d326</t>
  </si>
  <si>
    <t>S09NT1\8003A0</t>
  </si>
  <si>
    <t>3323053011930002</t>
  </si>
  <si>
    <t>YUDHI PRIHANTORO</t>
  </si>
  <si>
    <t>https://ipubers.pupuk-indonesia.com/public/download/bukti-transaksi/V2?idretailer=RT0000026759&amp;year=2026&amp;month=8&amp;hashednota=03d02334486c832c4223810aec209c92</t>
  </si>
  <si>
    <t>S09NT1\8003A1</t>
  </si>
  <si>
    <t>https://ipubers.pupuk-indonesia.com/public/download/bukti-transaksi/V2?idretailer=RT0000026759&amp;year=2026&amp;month=8&amp;hashednota=342141246eaf78eb543aff769bca9164</t>
  </si>
  <si>
    <t>S09NT1\70038O</t>
  </si>
  <si>
    <t>3323050812790002</t>
  </si>
  <si>
    <t>https://ipubers.pupuk-indonesia.com/public/download/bukti-transaksi/V2?idretailer=RT0000026759&amp;year=2026&amp;month=8&amp;hashednota=0bece926fc01cc76e12bf47710788f2d</t>
  </si>
  <si>
    <t>S09NW1\A004OT</t>
  </si>
  <si>
    <t>3323072511810001</t>
  </si>
  <si>
    <t>ANTOK HARI WIBOWO</t>
  </si>
  <si>
    <t>https://ipubers.pupuk-indonesia.com/public/download/bukti-transaksi/V2?idretailer=RT0000026765&amp;year=2026&amp;month=8&amp;hashednota=7c0253390c69058cba4a5393c223d299</t>
  </si>
  <si>
    <t>S09NW1\A004OI</t>
  </si>
  <si>
    <t>3323053107950001</t>
  </si>
  <si>
    <t>HERMAWAN</t>
  </si>
  <si>
    <t>https://ipubers.pupuk-indonesia.com/public/download/bukti-transaksi/V2?idretailer=RT0000026765&amp;year=2026&amp;month=8&amp;hashednota=3ef192da888c8796e07148daebca43bb</t>
  </si>
  <si>
    <t>S09NW1\A004OJ</t>
  </si>
  <si>
    <t>https://ipubers.pupuk-indonesia.com/public/download/bukti-transaksi/V2?idretailer=RT0000026765&amp;year=2026&amp;month=8&amp;hashednota=c70b04be329d5bca9d7c7196d2d25c14</t>
  </si>
  <si>
    <t>S09NW1\A004NZ</t>
  </si>
  <si>
    <t>3323051606700002</t>
  </si>
  <si>
    <t>https://ipubers.pupuk-indonesia.com/public/download/bukti-transaksi/V2?idretailer=RT0000026765&amp;year=2026&amp;month=8&amp;hashednota=7fcb6c77a1346d57f5a339511be95469</t>
  </si>
  <si>
    <t>S09NW1\A004O0</t>
  </si>
  <si>
    <t>https://ipubers.pupuk-indonesia.com/public/download/bukti-transaksi/V2?idretailer=RT0000026765&amp;year=2026&amp;month=8&amp;hashednota=e7b704c42b51f8eb78241b6d39b880fa</t>
  </si>
  <si>
    <t>S09NW1\A004O1</t>
  </si>
  <si>
    <t>https://ipubers.pupuk-indonesia.com/public/download/bukti-transaksi/V2?idretailer=RT0000026765&amp;year=2026&amp;month=8&amp;hashednota=c3084181db5fde902b9f0844d265d95f</t>
  </si>
  <si>
    <t>S09NW1\A004O2</t>
  </si>
  <si>
    <t>https://ipubers.pupuk-indonesia.com/public/download/bukti-transaksi/V2?idretailer=RT0000026765&amp;year=2026&amp;month=8&amp;hashednota=7c474a4d34942dfe5b958a06ed38d925</t>
  </si>
  <si>
    <t>S09NW1\A004NL</t>
  </si>
  <si>
    <t>3323051002620001</t>
  </si>
  <si>
    <t>https://ipubers.pupuk-indonesia.com/public/download/bukti-transaksi/V2?idretailer=RT0000026765&amp;year=2026&amp;month=8&amp;hashednota=22658c3e0705a68a135659976aad0a5b</t>
  </si>
  <si>
    <t>S09NW1\A004NM</t>
  </si>
  <si>
    <t>https://ipubers.pupuk-indonesia.com/public/download/bukti-transaksi/V2?idretailer=RT0000026765&amp;year=2026&amp;month=8&amp;hashednota=4ce1932d00a5c9bcfa2ee86924716445</t>
  </si>
  <si>
    <t>S09NW1\A004NN</t>
  </si>
  <si>
    <t>https://ipubers.pupuk-indonesia.com/public/download/bukti-transaksi/V2?idretailer=RT0000026765&amp;year=2026&amp;month=8&amp;hashednota=0881a24b391addffd2c99c389c2d2c4e</t>
  </si>
  <si>
    <t>S09NW1\A004NO</t>
  </si>
  <si>
    <t>https://ipubers.pupuk-indonesia.com/public/download/bukti-transaksi/V2?idretailer=RT0000026765&amp;year=2026&amp;month=8&amp;hashednota=7c47711d6e194fdae9854b08866130ec</t>
  </si>
  <si>
    <t>S09NW1\A004Q5</t>
  </si>
  <si>
    <t>3323050408710001</t>
  </si>
  <si>
    <t>https://ipubers.pupuk-indonesia.com/public/download/bukti-transaksi/V2?idretailer=RT0000026765&amp;year=2026&amp;month=8&amp;hashednota=64c7ac305beea88788c07c4200a6c9ca</t>
  </si>
  <si>
    <t>S09NW1\A004Q6</t>
  </si>
  <si>
    <t>https://ipubers.pupuk-indonesia.com/public/download/bukti-transaksi/V2?idretailer=RT0000026765&amp;year=2026&amp;month=8&amp;hashednota=ccb85d0fce4978d55fa22d8f904ceabd</t>
  </si>
  <si>
    <t>S09NT1\70037Y</t>
  </si>
  <si>
    <t>3323050711790001</t>
  </si>
  <si>
    <t>LILIK AWIT</t>
  </si>
  <si>
    <t>https://ipubers.pupuk-indonesia.com/public/download/bukti-transaksi/V2?idretailer=RT0000026759&amp;year=2026&amp;month=8&amp;hashednota=eed4f0520849b395b4b402a680ee476a</t>
  </si>
  <si>
    <t>S09NU1\3003HI</t>
  </si>
  <si>
    <t>3323052309800002</t>
  </si>
  <si>
    <t>DASAR BERO</t>
  </si>
  <si>
    <t>HARAPAN TANI</t>
  </si>
  <si>
    <t>https://ipubers.pupuk-indonesia.com/public/download/bukti-transaksi/V2?idretailer=RT0000026761&amp;year=2026&amp;month=8&amp;hashednota=749c897b84826b1fa3177e7cafa6ca23</t>
  </si>
  <si>
    <t>S09NU1\3003HM</t>
  </si>
  <si>
    <t>https://ipubers.pupuk-indonesia.com/public/download/bukti-transaksi/V2?idretailer=RT0000026761&amp;year=2026&amp;month=8&amp;hashednota=f535141d773dcd6c6694fe78a7d67f5b</t>
  </si>
  <si>
    <t>S09NU1\3003HN</t>
  </si>
  <si>
    <t>https://ipubers.pupuk-indonesia.com/public/download/bukti-transaksi/V2?idretailer=RT0000026761&amp;year=2026&amp;month=8&amp;hashednota=93a63d5ed14b252c4e1cc10e0ad33633</t>
  </si>
  <si>
    <t>S09NY1\2004MF</t>
  </si>
  <si>
    <t>3323061001860002</t>
  </si>
  <si>
    <t>NURI WIBOWO</t>
  </si>
  <si>
    <t>https://ipubers.pupuk-indonesia.com/public/download/bukti-transaksi/V2?idretailer=RT0000026769&amp;year=2026&amp;month=8&amp;hashednota=70846e11830060917eca83f8e75327cf</t>
  </si>
  <si>
    <t>S09NY1\2004MG</t>
  </si>
  <si>
    <t>3323061508660001</t>
  </si>
  <si>
    <t>https://ipubers.pupuk-indonesia.com/public/download/bukti-transaksi/V2?idretailer=RT0000026769&amp;year=2026&amp;month=8&amp;hashednota=a3b9811951d3d04d25b8525cd4205e0e</t>
  </si>
  <si>
    <t>S09NY1\2004MH</t>
  </si>
  <si>
    <t>https://ipubers.pupuk-indonesia.com/public/download/bukti-transaksi/V2?idretailer=RT0000026769&amp;year=2026&amp;month=8&amp;hashednota=493c338fbbfc11fc3c89af8f07fd114c</t>
  </si>
  <si>
    <t>S09O01\M007Q1</t>
  </si>
  <si>
    <t>3323063112530045</t>
  </si>
  <si>
    <t>DARYANTO</t>
  </si>
  <si>
    <t>https://ipubers.pupuk-indonesia.com/public/download/bukti-transaksi/V2?idretailer=RT0000026771&amp;year=2026&amp;month=8&amp;hashednota=7003fe41e87efbee62337deb9efaddef</t>
  </si>
  <si>
    <t>S09O01\M007Q2</t>
  </si>
  <si>
    <t>https://ipubers.pupuk-indonesia.com/public/download/bukti-transaksi/V2?idretailer=RT0000026771&amp;year=2026&amp;month=8&amp;hashednota=b92ec4988cb1fc0dbcb8f8f7583260dd</t>
  </si>
  <si>
    <t>S09NX1\W007TL</t>
  </si>
  <si>
    <t>3323061112960001</t>
  </si>
  <si>
    <t>EKO FAUZI</t>
  </si>
  <si>
    <t>LESTARI III</t>
  </si>
  <si>
    <t>https://ipubers.pupuk-indonesia.com/public/download/bukti-transaksi/V2?idretailer=RT0000026768&amp;year=2026&amp;month=8&amp;hashednota=fef9b959fa9e4134ce668c766a6b31d9</t>
  </si>
  <si>
    <t>S09NX1\W007TM</t>
  </si>
  <si>
    <t>https://ipubers.pupuk-indonesia.com/public/download/bukti-transaksi/V2?idretailer=RT0000026768&amp;year=2026&amp;month=8&amp;hashednota=8b890c617d658a40a112dbaf897cac53</t>
  </si>
  <si>
    <t>S09NX1\W007TN</t>
  </si>
  <si>
    <t>https://ipubers.pupuk-indonesia.com/public/download/bukti-transaksi/V2?idretailer=RT0000026768&amp;year=2026&amp;month=8&amp;hashednota=b7c94a8e5875945f0fb40381bf46299b</t>
  </si>
  <si>
    <t>S09NX1\W007TO</t>
  </si>
  <si>
    <t>3323061603470001</t>
  </si>
  <si>
    <t>HARJO DARSONO</t>
  </si>
  <si>
    <t>https://ipubers.pupuk-indonesia.com/public/download/bukti-transaksi/V2?idretailer=RT0000026768&amp;year=2026&amp;month=8&amp;hashednota=5ec013e39e278ae02eb5d35f15f9e0fe</t>
  </si>
  <si>
    <t>S09NX1\W007TP</t>
  </si>
  <si>
    <t>https://ipubers.pupuk-indonesia.com/public/download/bukti-transaksi/V2?idretailer=RT0000026768&amp;year=2026&amp;month=8&amp;hashednota=f48622dd667ebc69ea43a177ca50e9ba</t>
  </si>
  <si>
    <t>S09NX1\W007TQ</t>
  </si>
  <si>
    <t>https://ipubers.pupuk-indonesia.com/public/download/bukti-transaksi/V2?idretailer=RT0000026768&amp;year=2026&amp;month=8&amp;hashednota=1a9706b08d58642b63c4a462d1f14b30</t>
  </si>
  <si>
    <t>S09NX1\V007RS</t>
  </si>
  <si>
    <t>3323062808680001</t>
  </si>
  <si>
    <t>https://ipubers.pupuk-indonesia.com/public/download/bukti-transaksi/V2?idretailer=RT0000026768&amp;year=2026&amp;month=8&amp;hashednota=35874b73cecca327ef0dd45f3f7a724f</t>
  </si>
  <si>
    <t>S09NX1\W007TT</t>
  </si>
  <si>
    <t>3323063112690001</t>
  </si>
  <si>
    <t>NUR HAMID</t>
  </si>
  <si>
    <t>PERTIWI KWT</t>
  </si>
  <si>
    <t>https://ipubers.pupuk-indonesia.com/public/download/bukti-transaksi/V2?idretailer=RT0000026768&amp;year=2026&amp;month=8&amp;hashednota=2105626938b35171e015e1ab5423f7c8</t>
  </si>
  <si>
    <t>S09NX1\T007OQ</t>
  </si>
  <si>
    <t>3323050404680001</t>
  </si>
  <si>
    <t>MANUNGGAL MAKMUR</t>
  </si>
  <si>
    <t>https://ipubers.pupuk-indonesia.com/public/download/bukti-transaksi/V2?idretailer=RT0000026768&amp;year=2026&amp;month=8&amp;hashednota=66001af82beedf1cb34f8728672536e1</t>
  </si>
  <si>
    <t>S09NX1\U007PV</t>
  </si>
  <si>
    <t>3311122811760002</t>
  </si>
  <si>
    <t>SOPYAN ISWADI</t>
  </si>
  <si>
    <t>https://ipubers.pupuk-indonesia.com/public/download/bukti-transaksi/V2?idretailer=RT0000026768&amp;year=2026&amp;month=8&amp;hashednota=72636fb67dd6e32773bb65933cdb82b9</t>
  </si>
  <si>
    <t>S09NX1\U007PW</t>
  </si>
  <si>
    <t>https://ipubers.pupuk-indonesia.com/public/download/bukti-transaksi/V2?idretailer=RT0000026768&amp;year=2026&amp;month=8&amp;hashednota=4c182a288adfa7535f5775dcf8bb9a1c</t>
  </si>
  <si>
    <t>S09NY1\2004KL</t>
  </si>
  <si>
    <t>3323064504630001</t>
  </si>
  <si>
    <t>NOK RAHAYU</t>
  </si>
  <si>
    <t>https://ipubers.pupuk-indonesia.com/public/download/bukti-transaksi/V2?idretailer=RT0000026769&amp;year=2026&amp;month=8&amp;hashednota=e9c8cfc70d482459a5301a2d1930712a</t>
  </si>
  <si>
    <t>S09NY1\2004OF</t>
  </si>
  <si>
    <t>3323060608710003</t>
  </si>
  <si>
    <t>TUMAR</t>
  </si>
  <si>
    <t>https://ipubers.pupuk-indonesia.com/public/download/bukti-transaksi/V2?idretailer=RT0000026769&amp;year=2026&amp;month=8&amp;hashednota=fe6a3922b024bac036a8d702cfdfe6a1</t>
  </si>
  <si>
    <t>S09NY1\2004OG</t>
  </si>
  <si>
    <t>https://ipubers.pupuk-indonesia.com/public/download/bukti-transaksi/V2?idretailer=RT0000026769&amp;year=2026&amp;month=8&amp;hashednota=217f18461d390c579b9fff58f9f6020e</t>
  </si>
  <si>
    <t>S09NY1\2004OD</t>
  </si>
  <si>
    <t>3323062203860002</t>
  </si>
  <si>
    <t>BUDI LESTARI</t>
  </si>
  <si>
    <t>https://ipubers.pupuk-indonesia.com/public/download/bukti-transaksi/V2?idretailer=RT0000026769&amp;year=2026&amp;month=8&amp;hashednota=f3561df434b04865e36f8b75014b444e</t>
  </si>
  <si>
    <t>S09NY1\2004OE</t>
  </si>
  <si>
    <t>https://ipubers.pupuk-indonesia.com/public/download/bukti-transaksi/V2?idretailer=RT0000026769&amp;year=2026&amp;month=8&amp;hashednota=e98a080265cf5702d3770d454bba53dd</t>
  </si>
  <si>
    <t>S09NX1\V007QR</t>
  </si>
  <si>
    <t>3323060812640004</t>
  </si>
  <si>
    <t>ROHMAD</t>
  </si>
  <si>
    <t>https://ipubers.pupuk-indonesia.com/public/download/bukti-transaksi/V2?idretailer=RT0000026768&amp;year=2026&amp;month=8&amp;hashednota=e3cc2d8b1b81c4ed911a670f8788cfa3</t>
  </si>
  <si>
    <t>S09NX1\V007QS</t>
  </si>
  <si>
    <t>https://ipubers.pupuk-indonesia.com/public/download/bukti-transaksi/V2?idretailer=RT0000026768&amp;year=2026&amp;month=8&amp;hashednota=1c9070974219cbcf14f116d0db66f7dc</t>
  </si>
  <si>
    <t>S09NX1\V007QT</t>
  </si>
  <si>
    <t>https://ipubers.pupuk-indonesia.com/public/download/bukti-transaksi/V2?idretailer=RT0000026768&amp;year=2026&amp;month=8&amp;hashednota=923819a579dff44a30ef310d9a050986</t>
  </si>
  <si>
    <t>S09NX1\V007QU</t>
  </si>
  <si>
    <t>https://ipubers.pupuk-indonesia.com/public/download/bukti-transaksi/V2?idretailer=RT0000026768&amp;year=2026&amp;month=8&amp;hashednota=9bb18deeab729d9c7a9ea2cd29e01f39</t>
  </si>
  <si>
    <t>S09O01\M007PL</t>
  </si>
  <si>
    <t>3323061308510001</t>
  </si>
  <si>
    <t>AL MUCHJIDIN</t>
  </si>
  <si>
    <t>https://ipubers.pupuk-indonesia.com/public/download/bukti-transaksi/V2?idretailer=RT0000026771&amp;year=2026&amp;month=8&amp;hashednota=46f9fed0026f6aa0bf5f0e729302d422</t>
  </si>
  <si>
    <t>S09O01\M007QC</t>
  </si>
  <si>
    <t>3323061209920002</t>
  </si>
  <si>
    <t>EKO TRI WIDIYANTO</t>
  </si>
  <si>
    <t>https://ipubers.pupuk-indonesia.com/public/download/bukti-transaksi/V2?idretailer=RT0000026771&amp;year=2026&amp;month=8&amp;hashednota=263d42a4a2080909c51d0618e2b4b3fc</t>
  </si>
  <si>
    <t>S09O01\M007S1</t>
  </si>
  <si>
    <t>3323060505770007</t>
  </si>
  <si>
    <t>HERI WIDIYATMOKO</t>
  </si>
  <si>
    <t>https://ipubers.pupuk-indonesia.com/public/download/bukti-transaksi/V2?idretailer=RT0000026771&amp;year=2026&amp;month=8&amp;hashednota=0c45addbc5dae9c22a43aac99db5ea60</t>
  </si>
  <si>
    <t>S09O01\M007S2</t>
  </si>
  <si>
    <t>https://ipubers.pupuk-indonesia.com/public/download/bukti-transaksi/V2?idretailer=RT0000026771&amp;year=2026&amp;month=8&amp;hashednota=844becad7363e518cfac58be26b1c287</t>
  </si>
  <si>
    <t>S09O01\M007PV</t>
  </si>
  <si>
    <t>3323065505750002</t>
  </si>
  <si>
    <t>INARYATI</t>
  </si>
  <si>
    <t>https://ipubers.pupuk-indonesia.com/public/download/bukti-transaksi/V2?idretailer=RT0000026771&amp;year=2026&amp;month=8&amp;hashednota=cbfba3e6f6e46891dee67eef0bbc7ae3</t>
  </si>
  <si>
    <t>S09O01\M007PW</t>
  </si>
  <si>
    <t>https://ipubers.pupuk-indonesia.com/public/download/bukti-transaksi/V2?idretailer=RT0000026771&amp;year=2026&amp;month=8&amp;hashednota=44ab2209756b707b6ea6c07610fb4680</t>
  </si>
  <si>
    <t>S09O01\M007S5</t>
  </si>
  <si>
    <t>3323063012600002</t>
  </si>
  <si>
    <t>https://ipubers.pupuk-indonesia.com/public/download/bukti-transaksi/V2?idretailer=RT0000026771&amp;year=2026&amp;month=8&amp;hashednota=a0775ee5d24adfba8dc54589fb2d983c</t>
  </si>
  <si>
    <t>S09O01\M007PZ</t>
  </si>
  <si>
    <t>3323062601690001</t>
  </si>
  <si>
    <t>https://ipubers.pupuk-indonesia.com/public/download/bukti-transaksi/V2?idretailer=RT0000026771&amp;year=2026&amp;month=8&amp;hashednota=4814550cec36035e970664c64c6da333</t>
  </si>
  <si>
    <t>S09O01\M007Q0</t>
  </si>
  <si>
    <t>https://ipubers.pupuk-indonesia.com/public/download/bukti-transaksi/V2?idretailer=RT0000026771&amp;year=2026&amp;month=8&amp;hashednota=5b2dfae1b435e5cbd06a72657f0a1934</t>
  </si>
  <si>
    <t>S09O01\M007R3</t>
  </si>
  <si>
    <t>3323060708860001</t>
  </si>
  <si>
    <t>MIFTAKHUL MUNIR</t>
  </si>
  <si>
    <t>https://ipubers.pupuk-indonesia.com/public/download/bukti-transaksi/V2?idretailer=RT0000026771&amp;year=2026&amp;month=8&amp;hashednota=1b757531fae89ecf55bd40f976387757</t>
  </si>
  <si>
    <t>S09O01\M007R4</t>
  </si>
  <si>
    <t>https://ipubers.pupuk-indonesia.com/public/download/bukti-transaksi/V2?idretailer=RT0000026771&amp;year=2026&amp;month=8&amp;hashednota=b52d89c2a8ee9b39ba9202fe22ea9c6f</t>
  </si>
  <si>
    <t>S09O01\M007SX</t>
  </si>
  <si>
    <t>3323061404860002</t>
  </si>
  <si>
    <t>MULAZIM</t>
  </si>
  <si>
    <t>https://ipubers.pupuk-indonesia.com/public/download/bukti-transaksi/V2?idretailer=RT0000026771&amp;year=2026&amp;month=8&amp;hashednota=fc16322a6e48434d2e94e494032a007d</t>
  </si>
  <si>
    <t>S09O01\M007SY</t>
  </si>
  <si>
    <t>https://ipubers.pupuk-indonesia.com/public/download/bukti-transaksi/V2?idretailer=RT0000026771&amp;year=2026&amp;month=8&amp;hashednota=9f4ebf3ff11b8a97807331d4cc9ccb2c</t>
  </si>
  <si>
    <t>S09O01\M007SZ</t>
  </si>
  <si>
    <t>https://ipubers.pupuk-indonesia.com/public/download/bukti-transaksi/V2?idretailer=RT0000026771&amp;year=2026&amp;month=8&amp;hashednota=578d83722695f91690f5a037fe4b593a</t>
  </si>
  <si>
    <t>S09O01\M007T0</t>
  </si>
  <si>
    <t>https://ipubers.pupuk-indonesia.com/public/download/bukti-transaksi/V2?idretailer=RT0000026771&amp;year=2026&amp;month=8&amp;hashednota=f81118eaa08878c5befd6357702cefbe</t>
  </si>
  <si>
    <t>S09O01\O007T2</t>
  </si>
  <si>
    <t>3323061110620001</t>
  </si>
  <si>
    <t>MUYATNO</t>
  </si>
  <si>
    <t>https://ipubers.pupuk-indonesia.com/public/download/bukti-transaksi/V2?idretailer=RT0000026771&amp;year=2026&amp;month=8&amp;hashednota=1e1444fc4c646a39c377b91eefa4d743</t>
  </si>
  <si>
    <t>S09O01\M007PM</t>
  </si>
  <si>
    <t>3323062406620001</t>
  </si>
  <si>
    <t>PARNO</t>
  </si>
  <si>
    <t>https://ipubers.pupuk-indonesia.com/public/download/bukti-transaksi/V2?idretailer=RT0000026771&amp;year=2026&amp;month=8&amp;hashednota=aee10eeee5a4c9a407e1022bedb4981e</t>
  </si>
  <si>
    <t>S09O01\M007PN</t>
  </si>
  <si>
    <t>https://ipubers.pupuk-indonesia.com/public/download/bukti-transaksi/V2?idretailer=RT0000026771&amp;year=2026&amp;month=8&amp;hashednota=9e15d6d234498bdb5e56f3d17019d3cf</t>
  </si>
  <si>
    <t>S09O01\M007RJ</t>
  </si>
  <si>
    <t>3323065207720001</t>
  </si>
  <si>
    <t>SARMINI</t>
  </si>
  <si>
    <t>https://ipubers.pupuk-indonesia.com/public/download/bukti-transaksi/V2?idretailer=RT0000026771&amp;year=2026&amp;month=8&amp;hashednota=c05b97c0584b0d0a274b5b9f070362d4</t>
  </si>
  <si>
    <t>S09O01\M007RK</t>
  </si>
  <si>
    <t>https://ipubers.pupuk-indonesia.com/public/download/bukti-transaksi/V2?idretailer=RT0000026771&amp;year=2026&amp;month=8&amp;hashednota=3d7203f49313d2f1ea23c8f4a799e994</t>
  </si>
  <si>
    <t>S09O01\M007RL</t>
  </si>
  <si>
    <t>https://ipubers.pupuk-indonesia.com/public/download/bukti-transaksi/V2?idretailer=RT0000026771&amp;year=2026&amp;month=8&amp;hashednota=b405cd6da6e750340fd742bf02f240b4</t>
  </si>
  <si>
    <t>S09O01\M007RM</t>
  </si>
  <si>
    <t>https://ipubers.pupuk-indonesia.com/public/download/bukti-transaksi/V2?idretailer=RT0000026771&amp;year=2026&amp;month=8&amp;hashednota=983d98aa1581f6622c82b4ba4c56b882</t>
  </si>
  <si>
    <t>S09O01\M007RN</t>
  </si>
  <si>
    <t>https://ipubers.pupuk-indonesia.com/public/download/bukti-transaksi/V2?idretailer=RT0000026771&amp;year=2026&amp;month=8&amp;hashednota=50f1ea5f6a8a447e53e0263db9ab12ad</t>
  </si>
  <si>
    <t>S09O01\M007RO</t>
  </si>
  <si>
    <t>https://ipubers.pupuk-indonesia.com/public/download/bukti-transaksi/V2?idretailer=RT0000026771&amp;year=2026&amp;month=8&amp;hashednota=d7466ea738446b542971d115aae259cc</t>
  </si>
  <si>
    <t>S09O01\M007SF</t>
  </si>
  <si>
    <t>3323060307530001</t>
  </si>
  <si>
    <t>https://ipubers.pupuk-indonesia.com/public/download/bukti-transaksi/V2?idretailer=RT0000026771&amp;year=2026&amp;month=8&amp;hashednota=b7088d51a63dce2e63e1ceba898cb7a8</t>
  </si>
  <si>
    <t>S09O01\O007T8</t>
  </si>
  <si>
    <t>3323062609690002</t>
  </si>
  <si>
    <t>https://ipubers.pupuk-indonesia.com/public/download/bukti-transaksi/V2?idretailer=RT0000026771&amp;year=2026&amp;month=8&amp;hashednota=f111ff373bb81203d922e134312f5827</t>
  </si>
  <si>
    <t>S09O01\O007T9</t>
  </si>
  <si>
    <t>https://ipubers.pupuk-indonesia.com/public/download/bukti-transaksi/V2?idretailer=RT0000026771&amp;year=2026&amp;month=8&amp;hashednota=1d1d162e2ed75897faf72f794aa87c8e</t>
  </si>
  <si>
    <t>S09O01\O007TA</t>
  </si>
  <si>
    <t>https://ipubers.pupuk-indonesia.com/public/download/bukti-transaksi/V2?idretailer=RT0000026771&amp;year=2026&amp;month=8&amp;hashednota=b73b37a357b1dacc75b1da05d5208bb5</t>
  </si>
  <si>
    <t>S09O01\O007TB</t>
  </si>
  <si>
    <t>https://ipubers.pupuk-indonesia.com/public/download/bukti-transaksi/V2?idretailer=RT0000026771&amp;year=2026&amp;month=8&amp;hashednota=585977c9bd6ca4a01082b2cf5d0aaeb4</t>
  </si>
  <si>
    <t>S09O01\O007TC</t>
  </si>
  <si>
    <t>https://ipubers.pupuk-indonesia.com/public/download/bukti-transaksi/V2?idretailer=RT0000026771&amp;year=2026&amp;month=8&amp;hashednota=3d022dba3b2385e28c7cbb76460de021</t>
  </si>
  <si>
    <t>S09O01\O007TD</t>
  </si>
  <si>
    <t>https://ipubers.pupuk-indonesia.com/public/download/bukti-transaksi/V2?idretailer=RT0000026771&amp;year=2026&amp;month=8&amp;hashednota=f361e03fc4587443aea0b2a4d44c7aa0</t>
  </si>
  <si>
    <t>S09O01\O007TE</t>
  </si>
  <si>
    <t>https://ipubers.pupuk-indonesia.com/public/download/bukti-transaksi/V2?idretailer=RT0000026771&amp;year=2026&amp;month=8&amp;hashednota=279ee83bb9e7c8dfe34be087fdb741f2</t>
  </si>
  <si>
    <t>S09O01\M007PO</t>
  </si>
  <si>
    <t>3323065808640003</t>
  </si>
  <si>
    <t>SUPRIYATI</t>
  </si>
  <si>
    <t>https://ipubers.pupuk-indonesia.com/public/download/bukti-transaksi/V2?idretailer=RT0000026771&amp;year=2026&amp;month=8&amp;hashednota=8edebec6d9dda2612d0ed0ae8e47f68d</t>
  </si>
  <si>
    <t>S09O01\M007PP</t>
  </si>
  <si>
    <t>https://ipubers.pupuk-indonesia.com/public/download/bukti-transaksi/V2?idretailer=RT0000026771&amp;year=2026&amp;month=8&amp;hashednota=f09d2bfa8d8d88a13fba2b6d1fae1fe5</t>
  </si>
  <si>
    <t>S09O01\M007S7</t>
  </si>
  <si>
    <t>3323062812660001</t>
  </si>
  <si>
    <t>SUTARI</t>
  </si>
  <si>
    <t>https://ipubers.pupuk-indonesia.com/public/download/bukti-transaksi/V2?idretailer=RT0000026771&amp;year=2026&amp;month=8&amp;hashednota=b2923090a13016c89951dbc8b511d5c6</t>
  </si>
  <si>
    <t>S09O01\M007S8</t>
  </si>
  <si>
    <t>https://ipubers.pupuk-indonesia.com/public/download/bukti-transaksi/V2?idretailer=RT0000026771&amp;year=2026&amp;month=8&amp;hashednota=37ecc8b44661ff4a02926f9a912cef39</t>
  </si>
  <si>
    <t>S09O01\M007PR</t>
  </si>
  <si>
    <t>3323061211630003</t>
  </si>
  <si>
    <t>TAMYIS</t>
  </si>
  <si>
    <t>https://ipubers.pupuk-indonesia.com/public/download/bukti-transaksi/V2?idretailer=RT0000026771&amp;year=2026&amp;month=8&amp;hashednota=7b314359665647798ce9869ac03ebd13</t>
  </si>
  <si>
    <t>S09O01\M007SQ</t>
  </si>
  <si>
    <t>3323061001600001</t>
  </si>
  <si>
    <t>https://ipubers.pupuk-indonesia.com/public/download/bukti-transaksi/V2?idretailer=RT0000026771&amp;year=2026&amp;month=8&amp;hashednota=a7516d6e78ab183f18f67cce0fc5309f</t>
  </si>
  <si>
    <t>S09O01\M007SR</t>
  </si>
  <si>
    <t>https://ipubers.pupuk-indonesia.com/public/download/bukti-transaksi/V2?idretailer=RT0000026771&amp;year=2026&amp;month=8&amp;hashednota=0e179e15dcb7828b81bd7e2ea0fcc9e2</t>
  </si>
  <si>
    <t>S09O01\M007SS</t>
  </si>
  <si>
    <t>https://ipubers.pupuk-indonesia.com/public/download/bukti-transaksi/V2?idretailer=RT0000026771&amp;year=2026&amp;month=8&amp;hashednota=8e6499f754f1a5e2d3895b8af02dd27e</t>
  </si>
  <si>
    <t>S09O01\M007ST</t>
  </si>
  <si>
    <t>https://ipubers.pupuk-indonesia.com/public/download/bukti-transaksi/V2?idretailer=RT0000026771&amp;year=2026&amp;month=8&amp;hashednota=9ff2971e4602015c56ae4128292a8b49</t>
  </si>
  <si>
    <t>S09O01\M007Q8</t>
  </si>
  <si>
    <t>3323061004760003</t>
  </si>
  <si>
    <t>WALIDIN</t>
  </si>
  <si>
    <t>https://ipubers.pupuk-indonesia.com/public/download/bukti-transaksi/V2?idretailer=RT0000026771&amp;year=2026&amp;month=8&amp;hashednota=defe414acdbc80ac6d33df99596b2ae1</t>
  </si>
  <si>
    <t>S09NY1\2004K3</t>
  </si>
  <si>
    <t>3323063108870005</t>
  </si>
  <si>
    <t>AAN</t>
  </si>
  <si>
    <t>https://ipubers.pupuk-indonesia.com/public/download/bukti-transaksi/V2?idretailer=RT0000026769&amp;year=2026&amp;month=8&amp;hashednota=87360ebb8a67a5ba38f250d94182d95b</t>
  </si>
  <si>
    <t>S09NY1\2004K1</t>
  </si>
  <si>
    <t>3323065505790003</t>
  </si>
  <si>
    <t>TOTOK</t>
  </si>
  <si>
    <t>GUYUB RUKUN 1</t>
  </si>
  <si>
    <t>https://ipubers.pupuk-indonesia.com/public/download/bukti-transaksi/V2?idretailer=RT0000026769&amp;year=2026&amp;month=8&amp;hashednota=cfd193d7de64d2a06e1736d0c3c7aea1</t>
  </si>
  <si>
    <t>S09NY1\2004K2</t>
  </si>
  <si>
    <t>https://ipubers.pupuk-indonesia.com/public/download/bukti-transaksi/V2?idretailer=RT0000026769&amp;year=2026&amp;month=8&amp;hashednota=ac73ae8f4c7884cd0ccb90e6f1fadcf8</t>
  </si>
  <si>
    <t>S09NY1\2004LR</t>
  </si>
  <si>
    <t>3323061204640003</t>
  </si>
  <si>
    <t>TUPAR</t>
  </si>
  <si>
    <t>https://ipubers.pupuk-indonesia.com/public/download/bukti-transaksi/V2?idretailer=RT0000026769&amp;year=2026&amp;month=8&amp;hashednota=92dc94f33ad63707a7ffda99a6bd2951</t>
  </si>
  <si>
    <t>S09NY1\2004LS</t>
  </si>
  <si>
    <t>https://ipubers.pupuk-indonesia.com/public/download/bukti-transaksi/V2?idretailer=RT0000026769&amp;year=2026&amp;month=8&amp;hashednota=36d4d9f856f4a65d5107d8c93ae184e1</t>
  </si>
  <si>
    <t>S09NX1\S007N6</t>
  </si>
  <si>
    <t>3323061702750001</t>
  </si>
  <si>
    <t>ISMUGI SETYO</t>
  </si>
  <si>
    <t>https://ipubers.pupuk-indonesia.com/public/download/bukti-transaksi/V2?idretailer=RT0000026768&amp;year=2026&amp;month=8&amp;hashednota=d54634fa70c687b3df2dea4363937d3b</t>
  </si>
  <si>
    <t>S09NX1\W007S8</t>
  </si>
  <si>
    <t>3323060401730002</t>
  </si>
  <si>
    <t>NUR KHUSEN</t>
  </si>
  <si>
    <t>REMAJA TANI MAKMUR 08</t>
  </si>
  <si>
    <t>https://ipubers.pupuk-indonesia.com/public/download/bukti-transaksi/V2?idretailer=RT0000026768&amp;year=2026&amp;month=8&amp;hashednota=2c827c47157d8a485274ebb78a7bfa1f</t>
  </si>
  <si>
    <t>S09NX1\V007PX</t>
  </si>
  <si>
    <t>3323061608880001</t>
  </si>
  <si>
    <t>https://ipubers.pupuk-indonesia.com/public/download/bukti-transaksi/V2?idretailer=RT0000026768&amp;year=2026&amp;month=8&amp;hashednota=2e5964327668787193d98e3a692ff6b2</t>
  </si>
  <si>
    <t>S09NX1\S007NK</t>
  </si>
  <si>
    <t>3323060210640002</t>
  </si>
  <si>
    <t>SETIYO SUWANTORO</t>
  </si>
  <si>
    <t>https://ipubers.pupuk-indonesia.com/public/download/bukti-transaksi/V2?idretailer=RT0000026768&amp;year=2026&amp;month=8&amp;hashednota=d3574156bff27ee91edd58cb7a58e5c6</t>
  </si>
  <si>
    <t>S09NX1\W007SF</t>
  </si>
  <si>
    <t>https://ipubers.pupuk-indonesia.com/public/download/bukti-transaksi/V2?idretailer=RT0000026768&amp;year=2026&amp;month=8&amp;hashednota=0222ac163508a323c74888ff6e5664fe</t>
  </si>
  <si>
    <t>S09NX1\W007TE</t>
  </si>
  <si>
    <t>3323065010690003</t>
  </si>
  <si>
    <t>SURTINAH</t>
  </si>
  <si>
    <t>https://ipubers.pupuk-indonesia.com/public/download/bukti-transaksi/V2?idretailer=RT0000026768&amp;year=2026&amp;month=8&amp;hashednota=d390463f64a169044930220a4acccade</t>
  </si>
  <si>
    <t>S09NX1\W007TS</t>
  </si>
  <si>
    <t>3323060703700001</t>
  </si>
  <si>
    <t>https://ipubers.pupuk-indonesia.com/public/download/bukti-transaksi/V2?idretailer=RT0000026768&amp;year=2026&amp;month=8&amp;hashednota=982b80e3dd093577ac5404e10dee6f5d</t>
  </si>
  <si>
    <t>S09NX1\S007NL</t>
  </si>
  <si>
    <t>https://ipubers.pupuk-indonesia.com/public/download/bukti-transaksi/V2?idretailer=RT0000026768&amp;year=2026&amp;month=8&amp;hashednota=c4cd1734c6023657a0fd98b5145ed5c4</t>
  </si>
  <si>
    <t>S09O01\M007S3</t>
  </si>
  <si>
    <t>3323064609960002</t>
  </si>
  <si>
    <t>ANISAUL KHURIYAH</t>
  </si>
  <si>
    <t>https://ipubers.pupuk-indonesia.com/public/download/bukti-transaksi/V2?idretailer=RT0000026771&amp;year=2026&amp;month=8&amp;hashednota=7c308fff9cb7b0447a58923637fd22f0</t>
  </si>
  <si>
    <t>S09O01\M007S4</t>
  </si>
  <si>
    <t>https://ipubers.pupuk-indonesia.com/public/download/bukti-transaksi/V2?idretailer=RT0000026771&amp;year=2026&amp;month=8&amp;hashednota=5d285944a92979c3598db7d7cbdc9557</t>
  </si>
  <si>
    <t>S09O01\O007TF</t>
  </si>
  <si>
    <t>3323063112620016</t>
  </si>
  <si>
    <t>KAMALI</t>
  </si>
  <si>
    <t>https://ipubers.pupuk-indonesia.com/public/download/bukti-transaksi/V2?idretailer=RT0000026771&amp;year=2026&amp;month=8&amp;hashednota=bcab9de870da14e9f944a82cf640914b</t>
  </si>
  <si>
    <t>S09O01\O007TG</t>
  </si>
  <si>
    <t>https://ipubers.pupuk-indonesia.com/public/download/bukti-transaksi/V2?idretailer=RT0000026771&amp;year=2026&amp;month=8&amp;hashednota=b7a0d85f2d49822b2da506d4a61af728</t>
  </si>
  <si>
    <t>S09O01\O007TH</t>
  </si>
  <si>
    <t>https://ipubers.pupuk-indonesia.com/public/download/bukti-transaksi/V2?idretailer=RT0000026771&amp;year=2026&amp;month=8&amp;hashednota=b559112f888ec97606b710556cdab53e</t>
  </si>
  <si>
    <t>S09O01\O007TI</t>
  </si>
  <si>
    <t>https://ipubers.pupuk-indonesia.com/public/download/bukti-transaksi/V2?idretailer=RT0000026771&amp;year=2026&amp;month=8&amp;hashednota=69d4636b58daf505aaaa6446f3b97edb</t>
  </si>
  <si>
    <t>S09O01\M007SJ</t>
  </si>
  <si>
    <t>3323060304760004</t>
  </si>
  <si>
    <t>MUAT FANI</t>
  </si>
  <si>
    <t>https://ipubers.pupuk-indonesia.com/public/download/bukti-transaksi/V2?idretailer=RT0000026771&amp;year=2026&amp;month=8&amp;hashednota=521a981a0474b34e0646114f357dd1a6</t>
  </si>
  <si>
    <t>S09O01\O007TJ</t>
  </si>
  <si>
    <t>3323060712560002</t>
  </si>
  <si>
    <t>DARTO</t>
  </si>
  <si>
    <t>https://ipubers.pupuk-indonesia.com/public/download/bukti-transaksi/V2?idretailer=RT0000026771&amp;year=2026&amp;month=8&amp;hashednota=327a3a0b2eae4faa352df59dfd86132f</t>
  </si>
  <si>
    <t>S09O01\O007TK</t>
  </si>
  <si>
    <t>https://ipubers.pupuk-indonesia.com/public/download/bukti-transaksi/V2?idretailer=RT0000026771&amp;year=2026&amp;month=8&amp;hashednota=bea91a8d2eef431dbf4db5e502a6d3cd</t>
  </si>
  <si>
    <t>S09O01\O007TL</t>
  </si>
  <si>
    <t>https://ipubers.pupuk-indonesia.com/public/download/bukti-transaksi/V2?idretailer=RT0000026771&amp;year=2026&amp;month=8&amp;hashednota=15155df9e08776088d9eff5224e68e43</t>
  </si>
  <si>
    <t>S09O01\O007TM</t>
  </si>
  <si>
    <t>https://ipubers.pupuk-indonesia.com/public/download/bukti-transaksi/V2?idretailer=RT0000026771&amp;year=2026&amp;month=8&amp;hashednota=cb7848576f4203c041c485e72d743683</t>
  </si>
  <si>
    <t>S09O01\O007TN</t>
  </si>
  <si>
    <t>https://ipubers.pupuk-indonesia.com/public/download/bukti-transaksi/V2?idretailer=RT0000026771&amp;year=2026&amp;month=8&amp;hashednota=2b2a543e5689a76e94d50bf5b855ee9a</t>
  </si>
  <si>
    <t>S09O01\O007TO</t>
  </si>
  <si>
    <t>https://ipubers.pupuk-indonesia.com/public/download/bukti-transaksi/V2?idretailer=RT0000026771&amp;year=2026&amp;month=8&amp;hashednota=af062f4770a3a05cbd9e2cee842b6c11</t>
  </si>
  <si>
    <t>S09O01\M007QT</t>
  </si>
  <si>
    <t>3323062111880001</t>
  </si>
  <si>
    <t>MUH ZAHIDIN</t>
  </si>
  <si>
    <t>https://ipubers.pupuk-indonesia.com/public/download/bukti-transaksi/V2?idretailer=RT0000026771&amp;year=2026&amp;month=8&amp;hashednota=72c1b586a074e43ea8ce95e15248e6cb</t>
  </si>
  <si>
    <t>S09O01\M007QU</t>
  </si>
  <si>
    <t>https://ipubers.pupuk-indonesia.com/public/download/bukti-transaksi/V2?idretailer=RT0000026771&amp;year=2026&amp;month=8&amp;hashednota=decc7f41170c7dd4ac913f7536f2b32b</t>
  </si>
  <si>
    <t>S09O01\M007QV</t>
  </si>
  <si>
    <t>https://ipubers.pupuk-indonesia.com/public/download/bukti-transaksi/V2?idretailer=RT0000026771&amp;year=2026&amp;month=8&amp;hashednota=c686aeee134e690d270ada703f489d60</t>
  </si>
  <si>
    <t>S09O01\M007QW</t>
  </si>
  <si>
    <t>https://ipubers.pupuk-indonesia.com/public/download/bukti-transaksi/V2?idretailer=RT0000026771&amp;year=2026&amp;month=8&amp;hashednota=6dc4e0ceea62b2a675ddf47ddefddce0</t>
  </si>
  <si>
    <t>S09O01\M007QX</t>
  </si>
  <si>
    <t>https://ipubers.pupuk-indonesia.com/public/download/bukti-transaksi/V2?idretailer=RT0000026771&amp;year=2026&amp;month=8&amp;hashednota=937599dac243ed52a93f2f563d542b15</t>
  </si>
  <si>
    <t>S09O01\M007QY</t>
  </si>
  <si>
    <t>3323066205670002</t>
  </si>
  <si>
    <t>MURTAJIYAH</t>
  </si>
  <si>
    <t>DEWI SRI II WANITA TANI</t>
  </si>
  <si>
    <t>https://ipubers.pupuk-indonesia.com/public/download/bukti-transaksi/V2?idretailer=RT0000026771&amp;year=2026&amp;month=8&amp;hashednota=f93369d7a12e149620d8b436205ab711</t>
  </si>
  <si>
    <t>S09O01\M007QZ</t>
  </si>
  <si>
    <t>https://ipubers.pupuk-indonesia.com/public/download/bukti-transaksi/V2?idretailer=RT0000026771&amp;year=2026&amp;month=8&amp;hashednota=e50e181cb8377fb728520350a26eb460</t>
  </si>
  <si>
    <t>S09O01\M007R0</t>
  </si>
  <si>
    <t>3323060806590001</t>
  </si>
  <si>
    <t>ROZAUL</t>
  </si>
  <si>
    <t>DEWI SRI I</t>
  </si>
  <si>
    <t>https://ipubers.pupuk-indonesia.com/public/download/bukti-transaksi/V2?idretailer=RT0000026771&amp;year=2026&amp;month=8&amp;hashednota=ce4d5eed843ba51be6e486f5a49e5229</t>
  </si>
  <si>
    <t>S09O01\M007R1</t>
  </si>
  <si>
    <t>https://ipubers.pupuk-indonesia.com/public/download/bukti-transaksi/V2?idretailer=RT0000026771&amp;year=2026&amp;month=8&amp;hashednota=18a2fec54492800fe3807004ee4cff2b</t>
  </si>
  <si>
    <t>S09O01\M007R2</t>
  </si>
  <si>
    <t>https://ipubers.pupuk-indonesia.com/public/download/bukti-transaksi/V2?idretailer=RT0000026771&amp;year=2026&amp;month=8&amp;hashednota=1f6d74e84974408e4e681251a12bb6f6</t>
  </si>
  <si>
    <t>S09O01\O007TW</t>
  </si>
  <si>
    <t>3323060506710005</t>
  </si>
  <si>
    <t>WARIS</t>
  </si>
  <si>
    <t>https://ipubers.pupuk-indonesia.com/public/download/bukti-transaksi/V2?idretailer=RT0000026771&amp;year=2026&amp;month=8&amp;hashednota=f7e60336a158f0865cfaff6b5157c99b</t>
  </si>
  <si>
    <t>S09O01\O007TX</t>
  </si>
  <si>
    <t>https://ipubers.pupuk-indonesia.com/public/download/bukti-transaksi/V2?idretailer=RT0000026771&amp;year=2026&amp;month=8&amp;hashednota=693fba86dfebce6c5b2743dadc242845</t>
  </si>
  <si>
    <t>S09O01\O007TY</t>
  </si>
  <si>
    <t>https://ipubers.pupuk-indonesia.com/public/download/bukti-transaksi/V2?idretailer=RT0000026771&amp;year=2026&amp;month=8&amp;hashednota=eb52a093f473f85125db5fb95a3c6204</t>
  </si>
  <si>
    <t>S09O01\O007TZ</t>
  </si>
  <si>
    <t>https://ipubers.pupuk-indonesia.com/public/download/bukti-transaksi/V2?idretailer=RT0000026771&amp;year=2026&amp;month=8&amp;hashednota=dc75184534b96526dbc36108f0f5fd7e</t>
  </si>
  <si>
    <t>S09O01\O007U0</t>
  </si>
  <si>
    <t>https://ipubers.pupuk-indonesia.com/public/download/bukti-transaksi/V2?idretailer=RT0000026771&amp;year=2026&amp;month=8&amp;hashednota=e8c4677f9dde0a42d80ab898090a493f</t>
  </si>
  <si>
    <t>S09NY1\2004LX</t>
  </si>
  <si>
    <t>3323062105610002</t>
  </si>
  <si>
    <t>BUDI PRANYOTO</t>
  </si>
  <si>
    <t>https://ipubers.pupuk-indonesia.com/public/download/bukti-transaksi/V2?idretailer=RT0000026769&amp;year=2026&amp;month=8&amp;hashednota=d340f16eef4b8f54172b29e554f6ca76</t>
  </si>
  <si>
    <t>S09NY1\2004MA</t>
  </si>
  <si>
    <t>3323066206720002</t>
  </si>
  <si>
    <t>JAZARIAH</t>
  </si>
  <si>
    <t>MAKARYO SATU</t>
  </si>
  <si>
    <t>https://ipubers.pupuk-indonesia.com/public/download/bukti-transaksi/V2?idretailer=RT0000026769&amp;year=2026&amp;month=8&amp;hashednota=6e90a3f50bcda0044e07fa0e9a9ede63</t>
  </si>
  <si>
    <t>S09NY1\2004MB</t>
  </si>
  <si>
    <t>https://ipubers.pupuk-indonesia.com/public/download/bukti-transaksi/V2?idretailer=RT0000026769&amp;year=2026&amp;month=8&amp;hashednota=6693d0217b86f9735f6871f480af12c6</t>
  </si>
  <si>
    <t>S09NY1\2004MC</t>
  </si>
  <si>
    <t>https://ipubers.pupuk-indonesia.com/public/download/bukti-transaksi/V2?idretailer=RT0000026769&amp;year=2026&amp;month=8&amp;hashednota=9bf0265636ac8b12ae87b671c4ad9409</t>
  </si>
  <si>
    <t>S09NY1\2004NA</t>
  </si>
  <si>
    <t>3323066204830001</t>
  </si>
  <si>
    <t>KHAYATUN</t>
  </si>
  <si>
    <t>https://ipubers.pupuk-indonesia.com/public/download/bukti-transaksi/V2?idretailer=RT0000026769&amp;year=2026&amp;month=8&amp;hashednota=410e46609f1cf828668d44158dfa4e49</t>
  </si>
  <si>
    <t>S09NY1\2004NB</t>
  </si>
  <si>
    <t>https://ipubers.pupuk-indonesia.com/public/download/bukti-transaksi/V2?idretailer=RT0000026769&amp;year=2026&amp;month=8&amp;hashednota=2831106f20a3cfdb5cb0e42552ab11f5</t>
  </si>
  <si>
    <t>S09NY1\2004JX</t>
  </si>
  <si>
    <t>3323060106780004</t>
  </si>
  <si>
    <t>MARKONI</t>
  </si>
  <si>
    <t>https://ipubers.pupuk-indonesia.com/public/download/bukti-transaksi/V2?idretailer=RT0000026769&amp;year=2026&amp;month=8&amp;hashednota=b1a1073efb0f17e500c7356201ed7b18</t>
  </si>
  <si>
    <t>S09NY1\2004MT</t>
  </si>
  <si>
    <t>3323063011720002</t>
  </si>
  <si>
    <t>MUDASIR</t>
  </si>
  <si>
    <t>https://ipubers.pupuk-indonesia.com/public/download/bukti-transaksi/V2?idretailer=RT0000026769&amp;year=2026&amp;month=8&amp;hashednota=3512f6224869ad1ef3fbdd17f079c7b5</t>
  </si>
  <si>
    <t>S09NY1\2004KZ</t>
  </si>
  <si>
    <t>3323060802710003</t>
  </si>
  <si>
    <t>NUR ROHMAN</t>
  </si>
  <si>
    <t>https://ipubers.pupuk-indonesia.com/public/download/bukti-transaksi/V2?idretailer=RT0000026769&amp;year=2026&amp;month=8&amp;hashednota=a0bcb4765bf9249c785508a2a991e4ff</t>
  </si>
  <si>
    <t>S09NY1\2004L0</t>
  </si>
  <si>
    <t>https://ipubers.pupuk-indonesia.com/public/download/bukti-transaksi/V2?idretailer=RT0000026769&amp;year=2026&amp;month=8&amp;hashednota=506a294704bbdb2d34bb7f952f5f88a9</t>
  </si>
  <si>
    <t>S09NY1\2004L1</t>
  </si>
  <si>
    <t>https://ipubers.pupuk-indonesia.com/public/download/bukti-transaksi/V2?idretailer=RT0000026769&amp;year=2026&amp;month=8&amp;hashednota=3d3b0099ccf477de3b31538202a20122</t>
  </si>
  <si>
    <t>S09NY1\2004LM</t>
  </si>
  <si>
    <t>3323060607680003</t>
  </si>
  <si>
    <t>RUDITO</t>
  </si>
  <si>
    <t>https://ipubers.pupuk-indonesia.com/public/download/bukti-transaksi/V2?idretailer=RT0000026769&amp;year=2026&amp;month=8&amp;hashednota=89f794b45b2c50482584783bf3c834ef</t>
  </si>
  <si>
    <t>S09NY1\2004LN</t>
  </si>
  <si>
    <t>https://ipubers.pupuk-indonesia.com/public/download/bukti-transaksi/V2?idretailer=RT0000026769&amp;year=2026&amp;month=8&amp;hashednota=14306c9921ce26be6e73fa6330be0b48</t>
  </si>
  <si>
    <t>S09NY1\2004LO</t>
  </si>
  <si>
    <t>https://ipubers.pupuk-indonesia.com/public/download/bukti-transaksi/V2?idretailer=RT0000026769&amp;year=2026&amp;month=8&amp;hashednota=d4b5a117ba838243f27b9037e9afa704</t>
  </si>
  <si>
    <t>S09NY1\2004L2</t>
  </si>
  <si>
    <t>3323060603760003</t>
  </si>
  <si>
    <t>TUKIYONO</t>
  </si>
  <si>
    <t>MAKARYO</t>
  </si>
  <si>
    <t>https://ipubers.pupuk-indonesia.com/public/download/bukti-transaksi/V2?idretailer=RT0000026769&amp;year=2026&amp;month=8&amp;hashednota=69e6739f6284ce757f690f9a464bc897</t>
  </si>
  <si>
    <t>S09NY1\2004L3</t>
  </si>
  <si>
    <t>https://ipubers.pupuk-indonesia.com/public/download/bukti-transaksi/V2?idretailer=RT0000026769&amp;year=2026&amp;month=8&amp;hashednota=927a02300e505be8fd975728d8717bf1</t>
  </si>
  <si>
    <t>S09NY1\2004L4</t>
  </si>
  <si>
    <t>https://ipubers.pupuk-indonesia.com/public/download/bukti-transaksi/V2?idretailer=RT0000026769&amp;year=2026&amp;month=8&amp;hashednota=d66166ff8c3e18a32f84ac67f3c8fff3</t>
  </si>
  <si>
    <t>S09NX1\W007TJ</t>
  </si>
  <si>
    <t>3323065508730002</t>
  </si>
  <si>
    <t>ANTIYATI</t>
  </si>
  <si>
    <t>RUKUN TANI IV</t>
  </si>
  <si>
    <t>https://ipubers.pupuk-indonesia.com/public/download/bukti-transaksi/V2?idretailer=RT0000026768&amp;year=2026&amp;month=8&amp;hashednota=6975a68100b4c9f0dd2becae7da7a67c</t>
  </si>
  <si>
    <t>S09NX1\W007TK</t>
  </si>
  <si>
    <t>https://ipubers.pupuk-indonesia.com/public/download/bukti-transaksi/V2?idretailer=RT0000026768&amp;year=2026&amp;month=8&amp;hashednota=a616c46005011ef63ff4cd5751d25768</t>
  </si>
  <si>
    <t>S09NX1\T007P8</t>
  </si>
  <si>
    <t>3323060804670001</t>
  </si>
  <si>
    <t>DAMIANUS SULISTIYO</t>
  </si>
  <si>
    <t>https://ipubers.pupuk-indonesia.com/public/download/bukti-transaksi/V2?idretailer=RT0000026768&amp;year=2026&amp;month=8&amp;hashednota=32781acdd398819019e0ca58a0ae8859</t>
  </si>
  <si>
    <t>S09NX1\W007TI</t>
  </si>
  <si>
    <t>3323061608890001</t>
  </si>
  <si>
    <t>FAROJI</t>
  </si>
  <si>
    <t>https://ipubers.pupuk-indonesia.com/public/download/bukti-transaksi/V2?idretailer=RT0000026768&amp;year=2026&amp;month=8&amp;hashednota=378c779fa4e96a3bdfcfa230e8d1a881</t>
  </si>
  <si>
    <t>S09NX1\W007TR</t>
  </si>
  <si>
    <t>3323060611960001</t>
  </si>
  <si>
    <t>https://ipubers.pupuk-indonesia.com/public/download/bukti-transaksi/V2?idretailer=RT0000026768&amp;year=2026&amp;month=8&amp;hashednota=3c4c33dd685d95ea419e1de77e28370d</t>
  </si>
  <si>
    <t>S09NX1\S007NJ</t>
  </si>
  <si>
    <t>3323060710900003</t>
  </si>
  <si>
    <t>SHOLICHUN</t>
  </si>
  <si>
    <t>https://ipubers.pupuk-indonesia.com/public/download/bukti-transaksi/V2?idretailer=RT0000026768&amp;year=2026&amp;month=8&amp;hashednota=96c461f3b6989290ed87a86ff73ef4c1</t>
  </si>
  <si>
    <t>S09NX1\U007PG</t>
  </si>
  <si>
    <t>3323064710790002</t>
  </si>
  <si>
    <t>SITI FATIMAH</t>
  </si>
  <si>
    <t>https://ipubers.pupuk-indonesia.com/public/download/bukti-transaksi/V2?idretailer=RT0000026768&amp;year=2026&amp;month=8&amp;hashednota=f28a0cd8de04816f7e39156099859117</t>
  </si>
  <si>
    <t>S09OF1\B007TO</t>
  </si>
  <si>
    <t>3323075005850003</t>
  </si>
  <si>
    <t>ANITA PUSPASARI</t>
  </si>
  <si>
    <t>https://ipubers.pupuk-indonesia.com/public/download/bukti-transaksi/V2?idretailer=RT0000026810&amp;year=2026&amp;month=8&amp;hashednota=e9eb14fd20bb9d75bb81864b2e36bc38</t>
  </si>
  <si>
    <t>S09OF1\B007ZA</t>
  </si>
  <si>
    <t>https://ipubers.pupuk-indonesia.com/public/download/bukti-transaksi/V2?idretailer=RT0000026810&amp;year=2026&amp;month=8&amp;hashednota=d1fd2a72be0a89e4d76b4552fc3964ff</t>
  </si>
  <si>
    <t>S09OF1\B007TN</t>
  </si>
  <si>
    <t>3174090608600007</t>
  </si>
  <si>
    <t>JOKO TUGIYONO</t>
  </si>
  <si>
    <t>MAKUKUHAN MANUNGGAL</t>
  </si>
  <si>
    <t>https://ipubers.pupuk-indonesia.com/public/download/bukti-transaksi/V2?idretailer=RT0000026810&amp;year=2026&amp;month=8&amp;hashednota=f41897ac47e859bd8e5147b31a481203</t>
  </si>
  <si>
    <t>S09OF1\B007YA</t>
  </si>
  <si>
    <t>3323070407660001</t>
  </si>
  <si>
    <t>https://ipubers.pupuk-indonesia.com/public/download/bukti-transaksi/V2?idretailer=RT0000026810&amp;year=2026&amp;month=8&amp;hashednota=91928e5eee1782b76f65ddb88e3d4831</t>
  </si>
  <si>
    <t>S09OF1\B007YB</t>
  </si>
  <si>
    <t>https://ipubers.pupuk-indonesia.com/public/download/bukti-transaksi/V2?idretailer=RT0000026810&amp;year=2026&amp;month=8&amp;hashednota=89a9a7ad71ec47bac74db8fc71ed4fe0</t>
  </si>
  <si>
    <t>S09OF1\B007ZL</t>
  </si>
  <si>
    <t>3323073112540007</t>
  </si>
  <si>
    <t>MARWADI</t>
  </si>
  <si>
    <t>https://ipubers.pupuk-indonesia.com/public/download/bukti-transaksi/V2?idretailer=RT0000026810&amp;year=2026&amp;month=8&amp;hashednota=3d7b181c5a129fb6b6e3d10fd3a5184d</t>
  </si>
  <si>
    <t>S09OF1\B007ZM</t>
  </si>
  <si>
    <t>https://ipubers.pupuk-indonesia.com/public/download/bukti-transaksi/V2?idretailer=RT0000026810&amp;year=2026&amp;month=8&amp;hashednota=404d685372480442f717f92694b1ace4</t>
  </si>
  <si>
    <t>S09OF1\B007VO</t>
  </si>
  <si>
    <t>3323071010610002</t>
  </si>
  <si>
    <t>https://ipubers.pupuk-indonesia.com/public/download/bukti-transaksi/V2?idretailer=RT0000026810&amp;year=2026&amp;month=8&amp;hashednota=e9695923b08a5c33c61b81531f94d6cc</t>
  </si>
  <si>
    <t>S09OF1\B007VA</t>
  </si>
  <si>
    <t>https://ipubers.pupuk-indonesia.com/public/download/bukti-transaksi/V2?idretailer=RT0000026810&amp;year=2026&amp;month=8&amp;hashednota=ee0ddd83c4bd1ede14fca84fb6504e7a</t>
  </si>
  <si>
    <t>S09OF1\B007ZP</t>
  </si>
  <si>
    <t>https://ipubers.pupuk-indonesia.com/public/download/bukti-transaksi/V2?idretailer=RT0000026810&amp;year=2026&amp;month=8&amp;hashednota=4abdf8271a870e3aa9202571eae24f02</t>
  </si>
  <si>
    <t>S09OF1\B007ZQ</t>
  </si>
  <si>
    <t>https://ipubers.pupuk-indonesia.com/public/download/bukti-transaksi/V2?idretailer=RT0000026810&amp;year=2026&amp;month=8&amp;hashednota=35ddf60a282de622687051d4ddbc8297</t>
  </si>
  <si>
    <t>S09OF1\B007TY</t>
  </si>
  <si>
    <t>3323071609790001</t>
  </si>
  <si>
    <t>RIYADI</t>
  </si>
  <si>
    <t>https://ipubers.pupuk-indonesia.com/public/download/bukti-transaksi/V2?idretailer=RT0000026810&amp;year=2026&amp;month=8&amp;hashednota=7a030010ba7574200b11bef53d438e3c</t>
  </si>
  <si>
    <t>S09OF1\B007TZ</t>
  </si>
  <si>
    <t>https://ipubers.pupuk-indonesia.com/public/download/bukti-transaksi/V2?idretailer=RT0000026810&amp;year=2026&amp;month=8&amp;hashednota=01a641817f3960f0e791bb15b3d05e94</t>
  </si>
  <si>
    <t>S09OF1\B007XO</t>
  </si>
  <si>
    <t>3323072104700003</t>
  </si>
  <si>
    <t>https://ipubers.pupuk-indonesia.com/public/download/bukti-transaksi/V2?idretailer=RT0000026810&amp;year=2026&amp;month=8&amp;hashednota=7bc3574eb4c864895765c346c2f1bb62</t>
  </si>
  <si>
    <t>S09OF1\B007YV</t>
  </si>
  <si>
    <t>3323073004520001</t>
  </si>
  <si>
    <t>SARDJONO</t>
  </si>
  <si>
    <t>https://ipubers.pupuk-indonesia.com/public/download/bukti-transaksi/V2?idretailer=RT0000026810&amp;year=2026&amp;month=8&amp;hashednota=c9e59fca4f3f908c35bab500e4f31877</t>
  </si>
  <si>
    <t>S09OF1\B007YX</t>
  </si>
  <si>
    <t>3323070206700001</t>
  </si>
  <si>
    <t>https://ipubers.pupuk-indonesia.com/public/download/bukti-transaksi/V2?idretailer=RT0000026810&amp;year=2026&amp;month=8&amp;hashednota=47948e3924251674689c16c2a30880f7</t>
  </si>
  <si>
    <t>S09OF1\B007VX</t>
  </si>
  <si>
    <t>3323072305740001</t>
  </si>
  <si>
    <t>SUHERIYANTO</t>
  </si>
  <si>
    <t>https://ipubers.pupuk-indonesia.com/public/download/bukti-transaksi/V2?idretailer=RT0000026810&amp;year=2026&amp;month=8&amp;hashednota=d6d4f4068359eb507bc25938795c1d0d</t>
  </si>
  <si>
    <t>S09OF1\B007TR</t>
  </si>
  <si>
    <t>https://ipubers.pupuk-indonesia.com/public/download/bukti-transaksi/V2?idretailer=RT0000026810&amp;year=2026&amp;month=8&amp;hashednota=b1d60664fe25a1d504ff175d1e85fd7b</t>
  </si>
  <si>
    <t>S09OF1\B007YJ</t>
  </si>
  <si>
    <t>3323070211580001</t>
  </si>
  <si>
    <t>YURIYANTO</t>
  </si>
  <si>
    <t>https://ipubers.pupuk-indonesia.com/public/download/bukti-transaksi/V2?idretailer=RT0000026810&amp;year=2026&amp;month=8&amp;hashednota=f78e6191737fa96caf324f209bacf2ac</t>
  </si>
  <si>
    <t>S09OF1\B007WI</t>
  </si>
  <si>
    <t>3323076303960001</t>
  </si>
  <si>
    <t>DWI HARTANTO</t>
  </si>
  <si>
    <t>https://ipubers.pupuk-indonesia.com/public/download/bukti-transaksi/V2?idretailer=RT0000026810&amp;year=2026&amp;month=8&amp;hashednota=ffe0652df3866010dcb3f8073be8403f</t>
  </si>
  <si>
    <t>S09OF1\B007WJ</t>
  </si>
  <si>
    <t>https://ipubers.pupuk-indonesia.com/public/download/bukti-transaksi/V2?idretailer=RT0000026810&amp;year=2026&amp;month=8&amp;hashednota=cc23da8b41563b4d8684d2b54cdfa215</t>
  </si>
  <si>
    <t>S09OF1\B007WK</t>
  </si>
  <si>
    <t>https://ipubers.pupuk-indonesia.com/public/download/bukti-transaksi/V2?idretailer=RT0000026810&amp;year=2026&amp;month=8&amp;hashednota=c71b4947b722d4827f20288092d6fe9b</t>
  </si>
  <si>
    <t>S09OF1\B007XW</t>
  </si>
  <si>
    <t>3323071306800004</t>
  </si>
  <si>
    <t>FATCHUL AZIS</t>
  </si>
  <si>
    <t>https://ipubers.pupuk-indonesia.com/public/download/bukti-transaksi/V2?idretailer=RT0000026810&amp;year=2026&amp;month=8&amp;hashednota=72ab93482c030c911bbbaac0b4885ef2</t>
  </si>
  <si>
    <t>S09OF1\B007W6</t>
  </si>
  <si>
    <t>3323076612000005</t>
  </si>
  <si>
    <t>IKA FITRIANINGSIH</t>
  </si>
  <si>
    <t>PANGUDI REJEKI 2</t>
  </si>
  <si>
    <t>https://ipubers.pupuk-indonesia.com/public/download/bukti-transaksi/V2?idretailer=RT0000026810&amp;year=2026&amp;month=8&amp;hashednota=46b2faa62d863ed4dd675982320b0c91</t>
  </si>
  <si>
    <t>S09OF1\B007TA</t>
  </si>
  <si>
    <t>3323072610770001</t>
  </si>
  <si>
    <t>IMAM SUTRISNO</t>
  </si>
  <si>
    <t>https://ipubers.pupuk-indonesia.com/public/download/bukti-transaksi/V2?idretailer=RT0000026810&amp;year=2026&amp;month=8&amp;hashednota=36a5e5b8fb52ff5b7e0ccb3859413e3d</t>
  </si>
  <si>
    <t>S09OF1\B007Z1</t>
  </si>
  <si>
    <t>3323074606830003</t>
  </si>
  <si>
    <t>IMAWATI</t>
  </si>
  <si>
    <t>https://ipubers.pupuk-indonesia.com/public/download/bukti-transaksi/V2?idretailer=RT0000026810&amp;year=2026&amp;month=8&amp;hashednota=f71d4342abe6d8c4efef3641c2356581</t>
  </si>
  <si>
    <t>S09OF1\B007YD</t>
  </si>
  <si>
    <t>3323071412840003</t>
  </si>
  <si>
    <t>MUHAMMAD TAUFIK</t>
  </si>
  <si>
    <t>https://ipubers.pupuk-indonesia.com/public/download/bukti-transaksi/V2?idretailer=RT0000026810&amp;year=2026&amp;month=8&amp;hashednota=bd8d7025f6c0f0322da183e610a86871</t>
  </si>
  <si>
    <t>S09OF1\B007YE</t>
  </si>
  <si>
    <t>https://ipubers.pupuk-indonesia.com/public/download/bukti-transaksi/V2?idretailer=RT0000026810&amp;year=2026&amp;month=8&amp;hashednota=2e59dc86dde1808d05118613a9c8d545</t>
  </si>
  <si>
    <t>S09OF1\B007W5</t>
  </si>
  <si>
    <t>3323076703770003</t>
  </si>
  <si>
    <t>SITI SUMARIYAH</t>
  </si>
  <si>
    <t>https://ipubers.pupuk-indonesia.com/public/download/bukti-transaksi/V2?idretailer=RT0000026810&amp;year=2026&amp;month=8&amp;hashednota=853aed7799cd02826e911c482dc203a0</t>
  </si>
  <si>
    <t>S09OF1\B007UR</t>
  </si>
  <si>
    <t>3323071904800001</t>
  </si>
  <si>
    <t>SLAMET SUKIRNO</t>
  </si>
  <si>
    <t>https://ipubers.pupuk-indonesia.com/public/download/bukti-transaksi/V2?idretailer=RT0000026810&amp;year=2026&amp;month=8&amp;hashednota=a6b8cb028f7ba81a5f3afb8bb18e3815</t>
  </si>
  <si>
    <t>S09OF1\B007XE</t>
  </si>
  <si>
    <t>3323073112650002</t>
  </si>
  <si>
    <t>AGAMTO</t>
  </si>
  <si>
    <t>https://ipubers.pupuk-indonesia.com/public/download/bukti-transaksi/V2?idretailer=RT0000026810&amp;year=2026&amp;month=8&amp;hashednota=a3b8af8ea7fff06f8a8dc46abd3312e5</t>
  </si>
  <si>
    <t>S09OF1\B007VT</t>
  </si>
  <si>
    <t>3323073112670001</t>
  </si>
  <si>
    <t>AHMAD MANSUR</t>
  </si>
  <si>
    <t>https://ipubers.pupuk-indonesia.com/public/download/bukti-transaksi/V2?idretailer=RT0000026810&amp;year=2026&amp;month=8&amp;hashednota=7770e1eae9f54b658bdcb5d1f5e60c5f</t>
  </si>
  <si>
    <t>S09OF1\B007XK</t>
  </si>
  <si>
    <t>3506160603800004</t>
  </si>
  <si>
    <t>BIBIT PURWANTO</t>
  </si>
  <si>
    <t>https://ipubers.pupuk-indonesia.com/public/download/bukti-transaksi/V2?idretailer=RT0000026810&amp;year=2026&amp;month=8&amp;hashednota=c5eca95bed134bb634e93d8b73ffc641</t>
  </si>
  <si>
    <t>S09OF1\B007XL</t>
  </si>
  <si>
    <t>https://ipubers.pupuk-indonesia.com/public/download/bukti-transaksi/V2?idretailer=RT0000026810&amp;year=2026&amp;month=8&amp;hashednota=b12f61c10a9da167e0e4b3831f615629</t>
  </si>
  <si>
    <t>S09OF1\B007T4</t>
  </si>
  <si>
    <t>3323070505590001</t>
  </si>
  <si>
    <t>https://ipubers.pupuk-indonesia.com/public/download/bukti-transaksi/V2?idretailer=RT0000026810&amp;year=2026&amp;month=8&amp;hashednota=0b5e43c238dfd94edab421ddee7b60c0</t>
  </si>
  <si>
    <t>S09OF1\B007UY</t>
  </si>
  <si>
    <t>3323070710540002</t>
  </si>
  <si>
    <t>MARGO SANTOSA</t>
  </si>
  <si>
    <t>https://ipubers.pupuk-indonesia.com/public/download/bukti-transaksi/V2?idretailer=RT0000026810&amp;year=2026&amp;month=8&amp;hashednota=357c71ce87f3b00318a9aa7e22949cdf</t>
  </si>
  <si>
    <t>S09OF1\B007UZ</t>
  </si>
  <si>
    <t>https://ipubers.pupuk-indonesia.com/public/download/bukti-transaksi/V2?idretailer=RT0000026810&amp;year=2026&amp;month=8&amp;hashednota=55224ccbc9b9c1455d3d8cc49bfcedf2</t>
  </si>
  <si>
    <t>S09OF1\B007VB</t>
  </si>
  <si>
    <t>3323071604710001</t>
  </si>
  <si>
    <t>PRIYANTO UTOMO</t>
  </si>
  <si>
    <t>https://ipubers.pupuk-indonesia.com/public/download/bukti-transaksi/V2?idretailer=RT0000026810&amp;year=2026&amp;month=8&amp;hashednota=295ab74fb80a6b25e60752ad42bd1eba</t>
  </si>
  <si>
    <t>S09OF1\B007U6</t>
  </si>
  <si>
    <t>3323070510810001</t>
  </si>
  <si>
    <t>SARWITO</t>
  </si>
  <si>
    <t>https://ipubers.pupuk-indonesia.com/public/download/bukti-transaksi/V2?idretailer=RT0000026810&amp;year=2026&amp;month=8&amp;hashednota=ccb295439fec2665129f1bef128312ac</t>
  </si>
  <si>
    <t>S09OF1\B007Z0</t>
  </si>
  <si>
    <t>3323071405640001</t>
  </si>
  <si>
    <t>https://ipubers.pupuk-indonesia.com/public/download/bukti-transaksi/V2?idretailer=RT0000026810&amp;year=2026&amp;month=8&amp;hashednota=38dfb07b25839ca967ffb1ce689569f8</t>
  </si>
  <si>
    <t>S09OF1\B007Y5</t>
  </si>
  <si>
    <t>3323074202540001</t>
  </si>
  <si>
    <t>WALTINAH</t>
  </si>
  <si>
    <t>https://ipubers.pupuk-indonesia.com/public/download/bukti-transaksi/V2?idretailer=RT0000026810&amp;year=2026&amp;month=8&amp;hashednota=184502a10198af4fa9d6aecf73d2db3e</t>
  </si>
  <si>
    <t>S09OF1\B007Y6</t>
  </si>
  <si>
    <t>https://ipubers.pupuk-indonesia.com/public/download/bukti-transaksi/V2?idretailer=RT0000026810&amp;year=2026&amp;month=8&amp;hashednota=cc30fdbebde2d9216ec771a456c2f165</t>
  </si>
  <si>
    <t>S09OF1\B007Y7</t>
  </si>
  <si>
    <t>https://ipubers.pupuk-indonesia.com/public/download/bukti-transaksi/V2?idretailer=RT0000026810&amp;year=2026&amp;month=8&amp;hashednota=2a48f2b0784dd37159a6a83d00aa771d</t>
  </si>
  <si>
    <t>S09OF1\B007VU</t>
  </si>
  <si>
    <t>https://ipubers.pupuk-indonesia.com/public/download/bukti-transaksi/V2?idretailer=RT0000026810&amp;year=2026&amp;month=8&amp;hashednota=d6ae34fdb188f8e6f9c2f307eeac2924</t>
  </si>
  <si>
    <t>S09OF1\B007VV</t>
  </si>
  <si>
    <t>https://ipubers.pupuk-indonesia.com/public/download/bukti-transaksi/V2?idretailer=RT0000026810&amp;year=2026&amp;month=8&amp;hashednota=6fb44ea82fa9a381f897ab3f3d78b9c6</t>
  </si>
  <si>
    <t>S09OF1\B007VW</t>
  </si>
  <si>
    <t>https://ipubers.pupuk-indonesia.com/public/download/bukti-transaksi/V2?idretailer=RT0000026810&amp;year=2026&amp;month=8&amp;hashednota=d311e77d9a84f0f1079f69338bb4658c</t>
  </si>
  <si>
    <t>S09OF1\B007U8</t>
  </si>
  <si>
    <t>3323073012590002</t>
  </si>
  <si>
    <t>WASONO</t>
  </si>
  <si>
    <t>https://ipubers.pupuk-indonesia.com/public/download/bukti-transaksi/V2?idretailer=RT0000026810&amp;year=2026&amp;month=8&amp;hashednota=5ef647382d0c2f9b152ecb92cb22c9cb</t>
  </si>
  <si>
    <t>S09OF1\B007U9</t>
  </si>
  <si>
    <t>https://ipubers.pupuk-indonesia.com/public/download/bukti-transaksi/V2?idretailer=RT0000026810&amp;year=2026&amp;month=8&amp;hashednota=d7163d38d9e5a30f1b42d6baec66e915</t>
  </si>
  <si>
    <t>S09OF1\B007YS</t>
  </si>
  <si>
    <t>3323071903920002</t>
  </si>
  <si>
    <t>ANGGA PRABOWO</t>
  </si>
  <si>
    <t>https://ipubers.pupuk-indonesia.com/public/download/bukti-transaksi/V2?idretailer=RT0000026810&amp;year=2026&amp;month=8&amp;hashednota=6b0f1907b230b7622b305c8447c939a0</t>
  </si>
  <si>
    <t>S09OF1\B007V1</t>
  </si>
  <si>
    <t>3323071003660001</t>
  </si>
  <si>
    <t>https://ipubers.pupuk-indonesia.com/public/download/bukti-transaksi/V2?idretailer=RT0000026810&amp;year=2026&amp;month=8&amp;hashednota=a8957caeac35805fd1a72f1b75c428f0</t>
  </si>
  <si>
    <t>S09OF1\B007Z7</t>
  </si>
  <si>
    <t>3323071706630001</t>
  </si>
  <si>
    <t>https://ipubers.pupuk-indonesia.com/public/download/bukti-transaksi/V2?idretailer=RT0000026810&amp;year=2026&amp;month=8&amp;hashednota=f4f33d528fb96c26be8b46307083eefd</t>
  </si>
  <si>
    <t>S09OF1\B007Z8</t>
  </si>
  <si>
    <t>https://ipubers.pupuk-indonesia.com/public/download/bukti-transaksi/V2?idretailer=RT0000026810&amp;year=2026&amp;month=8&amp;hashednota=a861a3e4b2b1c3ed19652fed62badae4</t>
  </si>
  <si>
    <t>S09OF1\B007UA</t>
  </si>
  <si>
    <t>3323041206890002</t>
  </si>
  <si>
    <t>IMAM SYAFI'I</t>
  </si>
  <si>
    <t>https://ipubers.pupuk-indonesia.com/public/download/bukti-transaksi/V2?idretailer=RT0000026810&amp;year=2026&amp;month=8&amp;hashednota=e4765bd8d2ea904b2fc93fcc2b877aab</t>
  </si>
  <si>
    <t>S09OF1\B007ZH</t>
  </si>
  <si>
    <t>3323072012690005</t>
  </si>
  <si>
    <t>https://ipubers.pupuk-indonesia.com/public/download/bukti-transaksi/V2?idretailer=RT0000026810&amp;year=2026&amp;month=8&amp;hashednota=54fad09bc60b58df314ae0b1cf4e078d</t>
  </si>
  <si>
    <t>S09OF1\B007Y1</t>
  </si>
  <si>
    <t>3323071412770001</t>
  </si>
  <si>
    <t>SUGIYARTO</t>
  </si>
  <si>
    <t>DADI LUHUR</t>
  </si>
  <si>
    <t>https://ipubers.pupuk-indonesia.com/public/download/bukti-transaksi/V2?idretailer=RT0000026810&amp;year=2026&amp;month=8&amp;hashednota=c715c02b985259b8c6c0c2286d005524</t>
  </si>
  <si>
    <t>S09OF1\B007XX</t>
  </si>
  <si>
    <t>3323071604660001</t>
  </si>
  <si>
    <t>SULASTIYO</t>
  </si>
  <si>
    <t>https://ipubers.pupuk-indonesia.com/public/download/bukti-transaksi/V2?idretailer=RT0000026810&amp;year=2026&amp;month=8&amp;hashednota=2261aa8ca88f0b2e8b19533e53b726b5</t>
  </si>
  <si>
    <t>S09OF1\B007YK</t>
  </si>
  <si>
    <t>3323072204560001</t>
  </si>
  <si>
    <t>https://ipubers.pupuk-indonesia.com/public/download/bukti-transaksi/V2?idretailer=RT0000026810&amp;year=2026&amp;month=8&amp;hashednota=fec1b4255284d61bea16159e4fc16fd7</t>
  </si>
  <si>
    <t>S09OF1\B007YL</t>
  </si>
  <si>
    <t>https://ipubers.pupuk-indonesia.com/public/download/bukti-transaksi/V2?idretailer=RT0000026810&amp;year=2026&amp;month=8&amp;hashednota=b8cf1dcb05b62cfbd132a889438882f4</t>
  </si>
  <si>
    <t>S09OF1\B007XC</t>
  </si>
  <si>
    <t>3323071004750002</t>
  </si>
  <si>
    <t>https://ipubers.pupuk-indonesia.com/public/download/bukti-transaksi/V2?idretailer=RT0000026810&amp;year=2026&amp;month=8&amp;hashednota=ae977c3c2a1faff14d09f8970ebb4ebc</t>
  </si>
  <si>
    <t>S09OF1\B007XD</t>
  </si>
  <si>
    <t>https://ipubers.pupuk-indonesia.com/public/download/bukti-transaksi/V2?idretailer=RT0000026810&amp;year=2026&amp;month=8&amp;hashednota=96818b9457613d45293a49660f9a2652</t>
  </si>
  <si>
    <t>S09OF1\B007XA</t>
  </si>
  <si>
    <t>3323160211740001</t>
  </si>
  <si>
    <t>https://ipubers.pupuk-indonesia.com/public/download/bukti-transaksi/V2?idretailer=RT0000026810&amp;year=2026&amp;month=8&amp;hashednota=40dedbe8110cf5948208f260663d431a</t>
  </si>
  <si>
    <t>S09OF1\B007XR</t>
  </si>
  <si>
    <t>3323070107660001</t>
  </si>
  <si>
    <t>https://ipubers.pupuk-indonesia.com/public/download/bukti-transaksi/V2?idretailer=RT0000026810&amp;year=2026&amp;month=8&amp;hashednota=1a7e268bb33303a364152346471fbcf7</t>
  </si>
  <si>
    <t>S09OF1\B007WA</t>
  </si>
  <si>
    <t>3323070207810002</t>
  </si>
  <si>
    <t>https://ipubers.pupuk-indonesia.com/public/download/bukti-transaksi/V2?idretailer=RT0000026810&amp;year=2026&amp;month=8&amp;hashednota=688f805c0005595942e0b5776f23d2fa</t>
  </si>
  <si>
    <t>S09OF1\B007YT</t>
  </si>
  <si>
    <t>3323072604630001</t>
  </si>
  <si>
    <t>RISTIYANTO</t>
  </si>
  <si>
    <t>https://ipubers.pupuk-indonesia.com/public/download/bukti-transaksi/V2?idretailer=RT0000026810&amp;year=2026&amp;month=8&amp;hashednota=621e84da5ab62feda5fb60df82c6140b</t>
  </si>
  <si>
    <t>S09OF1\B007YU</t>
  </si>
  <si>
    <t>https://ipubers.pupuk-indonesia.com/public/download/bukti-transaksi/V2?idretailer=RT0000026810&amp;year=2026&amp;month=8&amp;hashednota=99cfbfdb690850de296eb02e04368058</t>
  </si>
  <si>
    <t>S09OF1\B007XS</t>
  </si>
  <si>
    <t>3323071702590001</t>
  </si>
  <si>
    <t>https://ipubers.pupuk-indonesia.com/public/download/bukti-transaksi/V2?idretailer=RT0000026810&amp;year=2026&amp;month=8&amp;hashednota=85c78bd0311c31a2c3fce1ba0fbca679</t>
  </si>
  <si>
    <t>S09OF1\B007XT</t>
  </si>
  <si>
    <t>https://ipubers.pupuk-indonesia.com/public/download/bukti-transaksi/V2?idretailer=RT0000026810&amp;year=2026&amp;month=8&amp;hashednota=b7c37a2bf0e2f44d2fd08a4477a99d07</t>
  </si>
  <si>
    <t>S09OF1\B007Y4</t>
  </si>
  <si>
    <t>3323071708740001</t>
  </si>
  <si>
    <t>https://ipubers.pupuk-indonesia.com/public/download/bukti-transaksi/V2?idretailer=RT0000026810&amp;year=2026&amp;month=8&amp;hashednota=54310a38321b6eb30cdbb2adb73018dd</t>
  </si>
  <si>
    <t>S09OF1\B007UP</t>
  </si>
  <si>
    <t>3323070909720002</t>
  </si>
  <si>
    <t>SURYO SUMITRO</t>
  </si>
  <si>
    <t>https://ipubers.pupuk-indonesia.com/public/download/bukti-transaksi/V2?idretailer=RT0000026810&amp;year=2026&amp;month=8&amp;hashednota=d0594ff41f2a4f66352ad3c6359c174b</t>
  </si>
  <si>
    <t>S09OF1\B007V4</t>
  </si>
  <si>
    <t>3323071303710002</t>
  </si>
  <si>
    <t>YUHDI</t>
  </si>
  <si>
    <t>https://ipubers.pupuk-indonesia.com/public/download/bukti-transaksi/V2?idretailer=RT0000026810&amp;year=2026&amp;month=8&amp;hashednota=e32869fecfc577452dd1709efdb5c23c</t>
  </si>
  <si>
    <t>S09OF1\B007V5</t>
  </si>
  <si>
    <t>https://ipubers.pupuk-indonesia.com/public/download/bukti-transaksi/V2?idretailer=RT0000026810&amp;year=2026&amp;month=8&amp;hashednota=a84040221b62cc4fe0537234e194bb7a</t>
  </si>
  <si>
    <t>S09OF1\B007WL</t>
  </si>
  <si>
    <t>3323075003670002</t>
  </si>
  <si>
    <t>AKHMINAH</t>
  </si>
  <si>
    <t>https://ipubers.pupuk-indonesia.com/public/download/bukti-transaksi/V2?idretailer=RT0000026810&amp;year=2026&amp;month=8&amp;hashednota=54ac670005ff0cf6199b04e8765d7242</t>
  </si>
  <si>
    <t>S09OF1\B007US</t>
  </si>
  <si>
    <t>3323072008680004</t>
  </si>
  <si>
    <t>MUCH TAMIZIN</t>
  </si>
  <si>
    <t>https://ipubers.pupuk-indonesia.com/public/download/bukti-transaksi/V2?idretailer=RT0000026810&amp;year=2026&amp;month=8&amp;hashednota=73318cb0837e92ba779960adf30bb02e</t>
  </si>
  <si>
    <t>S09OF1\B007TI</t>
  </si>
  <si>
    <t>https://ipubers.pupuk-indonesia.com/public/download/bukti-transaksi/V2?idretailer=RT0000026810&amp;year=2026&amp;month=8&amp;hashednota=0e91e4970cd378ec8cb30190c662bb02</t>
  </si>
  <si>
    <t>S09OF1\B007XP</t>
  </si>
  <si>
    <t>https://ipubers.pupuk-indonesia.com/public/download/bukti-transaksi/V2?idretailer=RT0000026810&amp;year=2026&amp;month=8&amp;hashednota=615a3892d21f2128065db94572a6648b</t>
  </si>
  <si>
    <t>S09OF1\B007XQ</t>
  </si>
  <si>
    <t>https://ipubers.pupuk-indonesia.com/public/download/bukti-transaksi/V2?idretailer=RT0000026810&amp;year=2026&amp;month=8&amp;hashednota=2025e8595426338ae3a92c22cabe7242</t>
  </si>
  <si>
    <t>S09OF1\B007ZC</t>
  </si>
  <si>
    <t>3323171003880002</t>
  </si>
  <si>
    <t>MUSLIMIN</t>
  </si>
  <si>
    <t>https://ipubers.pupuk-indonesia.com/public/download/bukti-transaksi/V2?idretailer=RT0000026810&amp;year=2026&amp;month=8&amp;hashednota=afe6692f48b22b4c2caed6862dd50234</t>
  </si>
  <si>
    <t>S09OF1\B007VR</t>
  </si>
  <si>
    <t>3323072105770002</t>
  </si>
  <si>
    <t>https://ipubers.pupuk-indonesia.com/public/download/bukti-transaksi/V2?idretailer=RT0000026810&amp;year=2026&amp;month=8&amp;hashednota=c9df2804a2fd59afb2d593fee713e0d1</t>
  </si>
  <si>
    <t>S09OG1\U006NK</t>
  </si>
  <si>
    <t>3323071001520001</t>
  </si>
  <si>
    <t>ASRORI</t>
  </si>
  <si>
    <t>https://ipubers.pupuk-indonesia.com/public/download/bukti-transaksi/V2?idretailer=RT0000026811&amp;year=2026&amp;month=8&amp;hashednota=3432312dae69fc21a0e454225e176c4c</t>
  </si>
  <si>
    <t>S09OG1\U006NL</t>
  </si>
  <si>
    <t>https://ipubers.pupuk-indonesia.com/public/download/bukti-transaksi/V2?idretailer=RT0000026811&amp;year=2026&amp;month=8&amp;hashednota=4139883c7ccec61b5e6c81991f1dafa1</t>
  </si>
  <si>
    <t>S09OG1\U006NH</t>
  </si>
  <si>
    <t>3323070303660005</t>
  </si>
  <si>
    <t>MUJARI</t>
  </si>
  <si>
    <t>https://ipubers.pupuk-indonesia.com/public/download/bukti-transaksi/V2?idretailer=RT0000026811&amp;year=2026&amp;month=8&amp;hashednota=c454ff10f101b5f4959bd65017376d01</t>
  </si>
  <si>
    <t>S09OG1\U006OF</t>
  </si>
  <si>
    <t>3323070403630002</t>
  </si>
  <si>
    <t>NASTOLEH</t>
  </si>
  <si>
    <t>https://ipubers.pupuk-indonesia.com/public/download/bukti-transaksi/V2?idretailer=RT0000026811&amp;year=2026&amp;month=8&amp;hashednota=9fb2e477aefed105819ed7f797083311</t>
  </si>
  <si>
    <t>S09OG1\U006O0</t>
  </si>
  <si>
    <t>3323072209700001</t>
  </si>
  <si>
    <t>RAMLI SETYAWAN</t>
  </si>
  <si>
    <t>https://ipubers.pupuk-indonesia.com/public/download/bukti-transaksi/V2?idretailer=RT0000026811&amp;year=2026&amp;month=8&amp;hashednota=89b26dad03e9bc3ebc02030d8b9d30b7</t>
  </si>
  <si>
    <t>S09OG1\U006O1</t>
  </si>
  <si>
    <t>https://ipubers.pupuk-indonesia.com/public/download/bukti-transaksi/V2?idretailer=RT0000026811&amp;year=2026&amp;month=8&amp;hashednota=e448563aa5689803535fb13c73e8c713</t>
  </si>
  <si>
    <t>S09OG1\U006PF</t>
  </si>
  <si>
    <t>3323070407590001</t>
  </si>
  <si>
    <t>https://ipubers.pupuk-indonesia.com/public/download/bukti-transaksi/V2?idretailer=RT0000026811&amp;year=2026&amp;month=8&amp;hashednota=23dd65c0dc4cacef70b4f69157a6b54f</t>
  </si>
  <si>
    <t>S09OG1\U006N9</t>
  </si>
  <si>
    <t>3323071008490001</t>
  </si>
  <si>
    <t>https://ipubers.pupuk-indonesia.com/public/download/bukti-transaksi/V2?idretailer=RT0000026811&amp;year=2026&amp;month=8&amp;hashednota=cd9ed30c3c89eb05d94aed1bc56072af</t>
  </si>
  <si>
    <t>S09OG1\U006NA</t>
  </si>
  <si>
    <t>https://ipubers.pupuk-indonesia.com/public/download/bukti-transaksi/V2?idretailer=RT0000026811&amp;year=2026&amp;month=8&amp;hashednota=88143b56e61c723fa9e330b3560d2a47</t>
  </si>
  <si>
    <t>S09OG1\U006O4</t>
  </si>
  <si>
    <t>3323070909620004</t>
  </si>
  <si>
    <t>https://ipubers.pupuk-indonesia.com/public/download/bukti-transaksi/V2?idretailer=RT0000026811&amp;year=2026&amp;month=8&amp;hashednota=3b9aa2ce09bc4bdf24708d2249d276c5</t>
  </si>
  <si>
    <t>S09OG1\U006ND</t>
  </si>
  <si>
    <t>3323072510870002</t>
  </si>
  <si>
    <t>YUDI KRISTIYANTO</t>
  </si>
  <si>
    <t>https://ipubers.pupuk-indonesia.com/public/download/bukti-transaksi/V2?idretailer=RT0000026811&amp;year=2026&amp;month=8&amp;hashednota=912d01ed48361a9822bcb54707ba1e7d</t>
  </si>
  <si>
    <t>S09OG1\U006NE</t>
  </si>
  <si>
    <t>https://ipubers.pupuk-indonesia.com/public/download/bukti-transaksi/V2?idretailer=RT0000026811&amp;year=2026&amp;month=8&amp;hashednota=a7e8705af2e1de98c8ed2b21716deb54</t>
  </si>
  <si>
    <t>S09OG1\U006NV</t>
  </si>
  <si>
    <t>3323070801860005</t>
  </si>
  <si>
    <t>ZUHDI SANTOSO</t>
  </si>
  <si>
    <t>https://ipubers.pupuk-indonesia.com/public/download/bukti-transaksi/V2?idretailer=RT0000026811&amp;year=2026&amp;month=8&amp;hashednota=f97e89c54570b22c715682d6a5ca384b</t>
  </si>
  <si>
    <t>S09OG1\U006PG</t>
  </si>
  <si>
    <t>3323072208700001</t>
  </si>
  <si>
    <t>ABDUL AZIZ</t>
  </si>
  <si>
    <t>https://ipubers.pupuk-indonesia.com/public/download/bukti-transaksi/V2?idretailer=RT0000026811&amp;year=2026&amp;month=8&amp;hashednota=6a40b8fe6f3e00fd441e45ca9c8ec185</t>
  </si>
  <si>
    <t>S09OG1\U006NF</t>
  </si>
  <si>
    <t>3323081906770002</t>
  </si>
  <si>
    <t>MUSTHOFA ALDANI</t>
  </si>
  <si>
    <t>GEMAH RIPAH 1</t>
  </si>
  <si>
    <t>https://ipubers.pupuk-indonesia.com/public/download/bukti-transaksi/V2?idretailer=RT0000026811&amp;year=2026&amp;month=8&amp;hashednota=20c1936335e51786b60b60023682d67a</t>
  </si>
  <si>
    <t>S09OG1\U006OA</t>
  </si>
  <si>
    <t>3323072203920003</t>
  </si>
  <si>
    <t>RETNO ADI WIYONO</t>
  </si>
  <si>
    <t>DADI SUBUR</t>
  </si>
  <si>
    <t>https://ipubers.pupuk-indonesia.com/public/download/bukti-transaksi/V2?idretailer=RT0000026811&amp;year=2026&amp;month=8&amp;hashednota=9d08f968d94ff5d6949db504d4d2dee4</t>
  </si>
  <si>
    <t>S09OG1\U006NW</t>
  </si>
  <si>
    <t>3323075608730002</t>
  </si>
  <si>
    <t>ROKHINI</t>
  </si>
  <si>
    <t>https://ipubers.pupuk-indonesia.com/public/download/bukti-transaksi/V2?idretailer=RT0000026811&amp;year=2026&amp;month=8&amp;hashednota=9a9ddaac4b04c2bc537aa519310ff59b</t>
  </si>
  <si>
    <t>S09OG1\U006O8</t>
  </si>
  <si>
    <t>3323071007420003</t>
  </si>
  <si>
    <t>AMAT TUWAN</t>
  </si>
  <si>
    <t>https://ipubers.pupuk-indonesia.com/public/download/bukti-transaksi/V2?idretailer=RT0000026811&amp;year=2026&amp;month=8&amp;hashednota=a4652c8db5a22c55c8efed9b36c89259</t>
  </si>
  <si>
    <t>S09OG1\U006NB</t>
  </si>
  <si>
    <t>3323071102840002</t>
  </si>
  <si>
    <t>https://ipubers.pupuk-indonesia.com/public/download/bukti-transaksi/V2?idretailer=RT0000026811&amp;year=2026&amp;month=8&amp;hashednota=1ca3f23ccbf75140dbc4d9a3fb4b6107</t>
  </si>
  <si>
    <t>S09OG1\U006NM</t>
  </si>
  <si>
    <t>3209180707740013</t>
  </si>
  <si>
    <t>https://ipubers.pupuk-indonesia.com/public/download/bukti-transaksi/V2?idretailer=RT0000026811&amp;year=2026&amp;month=8&amp;hashednota=6e0b0cc56d4af87f09447e0afc343bbb</t>
  </si>
  <si>
    <t>S09OG1\U006NN</t>
  </si>
  <si>
    <t>https://ipubers.pupuk-indonesia.com/public/download/bukti-transaksi/V2?idretailer=RT0000026811&amp;year=2026&amp;month=8&amp;hashednota=3aea923ace39db11ce625fb39c006eba</t>
  </si>
  <si>
    <t>S09OG1\U006NX</t>
  </si>
  <si>
    <t>3323072810680003</t>
  </si>
  <si>
    <t>https://ipubers.pupuk-indonesia.com/public/download/bukti-transaksi/V2?idretailer=RT0000026811&amp;year=2026&amp;month=8&amp;hashednota=56b24a1914523b08d6019cc7b8ee1fcb</t>
  </si>
  <si>
    <t>S09OI1\R009FE</t>
  </si>
  <si>
    <t>3323071210720002</t>
  </si>
  <si>
    <t>BAMBANG PUJO WALUYO</t>
  </si>
  <si>
    <t>https://ipubers.pupuk-indonesia.com/public/download/bukti-transaksi/V2?idretailer=RT0000026813&amp;year=2026&amp;month=8&amp;hashednota=af164f4e5a639a1d03b06e4617ef4bec</t>
  </si>
  <si>
    <t>S09OI1\S009IA</t>
  </si>
  <si>
    <t>3322104312790002</t>
  </si>
  <si>
    <t>ISTRIYANA</t>
  </si>
  <si>
    <t>https://ipubers.pupuk-indonesia.com/public/download/bukti-transaksi/V2?idretailer=RT0000026813&amp;year=2026&amp;month=8&amp;hashednota=11471942badcd0c23f8d768160dd3528</t>
  </si>
  <si>
    <t>S09OI1\S009IL</t>
  </si>
  <si>
    <t>3323071106570001</t>
  </si>
  <si>
    <t>JUMAKI</t>
  </si>
  <si>
    <t>https://ipubers.pupuk-indonesia.com/public/download/bukti-transaksi/V2?idretailer=RT0000026813&amp;year=2026&amp;month=8&amp;hashednota=6ce3f993d4bdc246fb69a9e4e1c101ca</t>
  </si>
  <si>
    <t>S09OI1\S009H1</t>
  </si>
  <si>
    <t>3323070307840005</t>
  </si>
  <si>
    <t>MUGI SLAMET</t>
  </si>
  <si>
    <t>https://ipubers.pupuk-indonesia.com/public/download/bukti-transaksi/V2?idretailer=RT0000026813&amp;year=2026&amp;month=8&amp;hashednota=5d8483505fae249e130561a99495d269</t>
  </si>
  <si>
    <t>S09OI1\S009H2</t>
  </si>
  <si>
    <t>https://ipubers.pupuk-indonesia.com/public/download/bukti-transaksi/V2?idretailer=RT0000026813&amp;year=2026&amp;month=8&amp;hashednota=5936f4a7a3ce2c59ed2c5f6d762b91dc</t>
  </si>
  <si>
    <t>S09OI1\R009FS</t>
  </si>
  <si>
    <t>3323072707640003</t>
  </si>
  <si>
    <t>MUGIYATNO</t>
  </si>
  <si>
    <t>https://ipubers.pupuk-indonesia.com/public/download/bukti-transaksi/V2?idretailer=RT0000026813&amp;year=2026&amp;month=8&amp;hashednota=a4390f534a8660c4e6456f68112b40c2</t>
  </si>
  <si>
    <t>S09OI1\P009DJ</t>
  </si>
  <si>
    <t>3323070307550001</t>
  </si>
  <si>
    <t>SUSWADI</t>
  </si>
  <si>
    <t>https://ipubers.pupuk-indonesia.com/public/download/bukti-transaksi/V2?idretailer=RT0000026813&amp;year=2026&amp;month=8&amp;hashednota=35de239eaac81c07df98631bec9d917b</t>
  </si>
  <si>
    <t>S09OI1\S009HW</t>
  </si>
  <si>
    <t>https://ipubers.pupuk-indonesia.com/public/download/bukti-transaksi/V2?idretailer=RT0000026813&amp;year=2026&amp;month=8&amp;hashednota=9e83054425d88c940ca6233963ef017e</t>
  </si>
  <si>
    <t>S09OI1\S009HX</t>
  </si>
  <si>
    <t>https://ipubers.pupuk-indonesia.com/public/download/bukti-transaksi/V2?idretailer=RT0000026813&amp;year=2026&amp;month=8&amp;hashednota=dee68b34ce36bcb542d8e24651211c3a</t>
  </si>
  <si>
    <t>S09OI1\P009DX</t>
  </si>
  <si>
    <t>3323070309570002</t>
  </si>
  <si>
    <t>https://ipubers.pupuk-indonesia.com/public/download/bukti-transaksi/V2?idretailer=RT0000026813&amp;year=2026&amp;month=8&amp;hashednota=87697fa28b7745e050fca57d7913175d</t>
  </si>
  <si>
    <t>S09OI1\P009DT</t>
  </si>
  <si>
    <t>3323071905840001</t>
  </si>
  <si>
    <t>AMIN SETIYONO</t>
  </si>
  <si>
    <t>https://ipubers.pupuk-indonesia.com/public/download/bukti-transaksi/V2?idretailer=RT0000026813&amp;year=2026&amp;month=8&amp;hashednota=398314bb3aaf7cee4c1d0287e38cfc38</t>
  </si>
  <si>
    <t>S09OI1\S009IM</t>
  </si>
  <si>
    <t>3323071204750001</t>
  </si>
  <si>
    <t>https://ipubers.pupuk-indonesia.com/public/download/bukti-transaksi/V2?idretailer=RT0000026813&amp;year=2026&amp;month=8&amp;hashednota=2176abe230aa6459e7eaac1c2536922d</t>
  </si>
  <si>
    <t>S09OI1\R009FD</t>
  </si>
  <si>
    <t>https://ipubers.pupuk-indonesia.com/public/download/bukti-transaksi/V2?idretailer=RT0000026813&amp;year=2026&amp;month=8&amp;hashednota=9d80d1ba3ea4c92ab6774e6cff4e3627</t>
  </si>
  <si>
    <t>S09OI1\S009H9</t>
  </si>
  <si>
    <t>3323074603680001</t>
  </si>
  <si>
    <t>SARINI</t>
  </si>
  <si>
    <t>https://ipubers.pupuk-indonesia.com/public/download/bukti-transaksi/V2?idretailer=RT0000026813&amp;year=2026&amp;month=8&amp;hashednota=0deb3d829ee09445ea99694eee69b1ff</t>
  </si>
  <si>
    <t>S09OI1\P009DQ</t>
  </si>
  <si>
    <t>3323073112540024</t>
  </si>
  <si>
    <t>SIYONO</t>
  </si>
  <si>
    <t>https://ipubers.pupuk-indonesia.com/public/download/bukti-transaksi/V2?idretailer=RT0000026813&amp;year=2026&amp;month=8&amp;hashednota=6b077c47dab3b9bdcf722d341107ed29</t>
  </si>
  <si>
    <t>S09OI1\R009F4</t>
  </si>
  <si>
    <t>3323077012690003</t>
  </si>
  <si>
    <t>https://ipubers.pupuk-indonesia.com/public/download/bukti-transaksi/V2?idretailer=RT0000026813&amp;year=2026&amp;month=8&amp;hashednota=56f2159d67e10fdc02b9d9700b552e10</t>
  </si>
  <si>
    <t>S09OI1\R009F5</t>
  </si>
  <si>
    <t>https://ipubers.pupuk-indonesia.com/public/download/bukti-transaksi/V2?idretailer=RT0000026813&amp;year=2026&amp;month=8&amp;hashednota=8cde5a5b87eda7dbe5ee1bc8740f8389</t>
  </si>
  <si>
    <t>S09OI1\S009HM</t>
  </si>
  <si>
    <t>3323071404820001</t>
  </si>
  <si>
    <t>SUJITO</t>
  </si>
  <si>
    <t>https://ipubers.pupuk-indonesia.com/public/download/bukti-transaksi/V2?idretailer=RT0000026813&amp;year=2026&amp;month=8&amp;hashednota=358ad528f2e2f7ed30bbfa5125f510d6</t>
  </si>
  <si>
    <t>S09OI1\P009E6</t>
  </si>
  <si>
    <t>3323075305580003</t>
  </si>
  <si>
    <t>WAKINI</t>
  </si>
  <si>
    <t>https://ipubers.pupuk-indonesia.com/public/download/bukti-transaksi/V2?idretailer=RT0000026813&amp;year=2026&amp;month=8&amp;hashednota=cac64da47bb24406f3ea007b6cc30b18</t>
  </si>
  <si>
    <t>S09OI1\P009E7</t>
  </si>
  <si>
    <t>https://ipubers.pupuk-indonesia.com/public/download/bukti-transaksi/V2?idretailer=RT0000026813&amp;year=2026&amp;month=8&amp;hashednota=ce258a51fcd4965a7484148d81f9f90c</t>
  </si>
  <si>
    <t>S09OI1\S009GX</t>
  </si>
  <si>
    <t>3323071509900002</t>
  </si>
  <si>
    <t>BIN SLAMET</t>
  </si>
  <si>
    <t>https://ipubers.pupuk-indonesia.com/public/download/bukti-transaksi/V2?idretailer=RT0000026813&amp;year=2026&amp;month=8&amp;hashednota=e1760c2f24af254ab7286ab4f85df6be</t>
  </si>
  <si>
    <t>S09OI1\S009GY</t>
  </si>
  <si>
    <t>https://ipubers.pupuk-indonesia.com/public/download/bukti-transaksi/V2?idretailer=RT0000026813&amp;year=2026&amp;month=8&amp;hashednota=c1799ed59ca9e0a236c9aaf155b7d1dd</t>
  </si>
  <si>
    <t>S09OI1\R009FB</t>
  </si>
  <si>
    <t>3323070107850011</t>
  </si>
  <si>
    <t>https://ipubers.pupuk-indonesia.com/public/download/bukti-transaksi/V2?idretailer=RT0000026813&amp;year=2026&amp;month=8&amp;hashednota=6784bafa79b1f9dab205a246bf63f30f</t>
  </si>
  <si>
    <t>S09OI1\P009DU</t>
  </si>
  <si>
    <t>3323071704860002</t>
  </si>
  <si>
    <t>MUJIREJO II</t>
  </si>
  <si>
    <t>https://ipubers.pupuk-indonesia.com/public/download/bukti-transaksi/V2?idretailer=RT0000026813&amp;year=2026&amp;month=8&amp;hashednota=6e39ca86a348542865ec9c918ee566a6</t>
  </si>
  <si>
    <t>S09OI1\R009FG</t>
  </si>
  <si>
    <t>3323070801780003</t>
  </si>
  <si>
    <t>TRIMO</t>
  </si>
  <si>
    <t>https://ipubers.pupuk-indonesia.com/public/download/bukti-transaksi/V2?idretailer=RT0000026813&amp;year=2026&amp;month=8&amp;hashednota=4e4ac29bd3a2fa75a10eb1f0772a8e52</t>
  </si>
  <si>
    <t>S09OG1\U006O3</t>
  </si>
  <si>
    <t>3323073003710003</t>
  </si>
  <si>
    <t>KHUSMONO</t>
  </si>
  <si>
    <t>https://ipubers.pupuk-indonesia.com/public/download/bukti-transaksi/V2?idretailer=RT0000026811&amp;year=2026&amp;month=8&amp;hashednota=9de0dc669f537964f6177e317b81e2c0</t>
  </si>
  <si>
    <t>S09OG1\U006NG</t>
  </si>
  <si>
    <t>3323072907810003</t>
  </si>
  <si>
    <t>TRI WIYANTO</t>
  </si>
  <si>
    <t>https://ipubers.pupuk-indonesia.com/public/download/bukti-transaksi/V2?idretailer=RT0000026811&amp;year=2026&amp;month=8&amp;hashednota=f3bd9ed40256a093eb4c0dbe1bebbeed</t>
  </si>
  <si>
    <t>S09OB1\C00125</t>
  </si>
  <si>
    <t>3323081010720002</t>
  </si>
  <si>
    <t>https://ipubers.pupuk-indonesia.com/public/download/bukti-transaksi/V2?idretailer=RT0000026803&amp;year=2026&amp;month=8&amp;hashednota=5063645d888773e541a4d9febd378ff4</t>
  </si>
  <si>
    <t>ok</t>
  </si>
  <si>
    <t>S0IF11\30040J</t>
  </si>
  <si>
    <t>3323084102720003</t>
  </si>
  <si>
    <t>ARIFAH</t>
  </si>
  <si>
    <t>https://ipubers.pupuk-indonesia.com/public/download/bukti-transaksi/V2?idretailer=RT0000051953&amp;year=2026&amp;month=8&amp;hashednota=3d90d4329c34d1b4a4312033c049b872</t>
  </si>
  <si>
    <t>S0IF11\60041U</t>
  </si>
  <si>
    <t>3323081504600002</t>
  </si>
  <si>
    <t>IRHASON</t>
  </si>
  <si>
    <t>https://ipubers.pupuk-indonesia.com/public/download/bukti-transaksi/V2?idretailer=RT0000051953&amp;year=2026&amp;month=8&amp;hashednota=07fa124c17a36d59b878036cc82e8768</t>
  </si>
  <si>
    <t>S0IF11\30040Y</t>
  </si>
  <si>
    <t>3323081207640002</t>
  </si>
  <si>
    <t>KHANAFI</t>
  </si>
  <si>
    <t>https://ipubers.pupuk-indonesia.com/public/download/bukti-transaksi/V2?idretailer=RT0000051953&amp;year=2026&amp;month=8&amp;hashednota=d8ba06fa7341a9f18c9e9efd048d1bcd</t>
  </si>
  <si>
    <t>S0IF11\30040Z</t>
  </si>
  <si>
    <t>https://ipubers.pupuk-indonesia.com/public/download/bukti-transaksi/V2?idretailer=RT0000051953&amp;year=2026&amp;month=8&amp;hashednota=8c1e7f1945f66d4db50b18aced846dcf</t>
  </si>
  <si>
    <t>S0IF11\600421</t>
  </si>
  <si>
    <t>1803010208720005</t>
  </si>
  <si>
    <t>https://ipubers.pupuk-indonesia.com/public/download/bukti-transaksi/V2?idretailer=RT0000051953&amp;year=2026&amp;month=8&amp;hashednota=73f8ae3ca2578b7e689af8b81ebf2beb</t>
  </si>
  <si>
    <t>S0IF11\30040D</t>
  </si>
  <si>
    <t>3323084703810006</t>
  </si>
  <si>
    <t>https://ipubers.pupuk-indonesia.com/public/download/bukti-transaksi/V2?idretailer=RT0000051953&amp;year=2026&amp;month=8&amp;hashednota=1e31fc0d51ddfa5b803aa02363911728</t>
  </si>
  <si>
    <t>S07G71\V001FT</t>
  </si>
  <si>
    <t>3323080411800002</t>
  </si>
  <si>
    <t>https://ipubers.pupuk-indonesia.com/public/download/bukti-transaksi/V2?idretailer=RT0000021165&amp;year=2026&amp;month=8&amp;hashednota=1b82cb94edf83ccd38d30053920fc8c7</t>
  </si>
  <si>
    <t>S07G71\V001FU</t>
  </si>
  <si>
    <t>https://ipubers.pupuk-indonesia.com/public/download/bukti-transaksi/V2?idretailer=RT0000021165&amp;year=2026&amp;month=8&amp;hashednota=7e63bfdb95445295899fb1745bcc4aac</t>
  </si>
  <si>
    <t>S0IF11\30040R</t>
  </si>
  <si>
    <t>3323082703680003</t>
  </si>
  <si>
    <t>SUPARJONO</t>
  </si>
  <si>
    <t>https://ipubers.pupuk-indonesia.com/public/download/bukti-transaksi/V2?idretailer=RT0000051953&amp;year=2026&amp;month=8&amp;hashednota=6414ff9bbf20cf841a1a02c0d4206ae3</t>
  </si>
  <si>
    <t>MANGGONG</t>
  </si>
  <si>
    <t>S07FY1\D004K0</t>
  </si>
  <si>
    <t>3323091709790001</t>
  </si>
  <si>
    <t>ERWAN SAID</t>
  </si>
  <si>
    <t>MAKARTI 1</t>
  </si>
  <si>
    <t>https://ipubers.pupuk-indonesia.com/public/download/bukti-transaksi/V2?idretailer=RT0000021144&amp;year=2026&amp;month=8&amp;hashednota=e38dae3f14c0d907cb5ec3f8f4b019ff</t>
  </si>
  <si>
    <t>S07FY1\D004JH</t>
  </si>
  <si>
    <t>3323090102790002</t>
  </si>
  <si>
    <t>ROHMAT WALUYO</t>
  </si>
  <si>
    <t>MAKARTI III</t>
  </si>
  <si>
    <t>https://ipubers.pupuk-indonesia.com/public/download/bukti-transaksi/V2?idretailer=RT0000021144&amp;year=2026&amp;month=8&amp;hashednota=081fbb8d1ced0c53d5aca4c8e49becf6</t>
  </si>
  <si>
    <t>S07FY1\D004JZ</t>
  </si>
  <si>
    <t>3323092704530001</t>
  </si>
  <si>
    <t>MAKARTI II</t>
  </si>
  <si>
    <t>https://ipubers.pupuk-indonesia.com/public/download/bukti-transaksi/V2?idretailer=RT0000021144&amp;year=2026&amp;month=8&amp;hashednota=93a42dca8cc662a8c79b31ff28edce08</t>
  </si>
  <si>
    <t>S07FY1\D004JG</t>
  </si>
  <si>
    <t>3323090807780001</t>
  </si>
  <si>
    <t>https://ipubers.pupuk-indonesia.com/public/download/bukti-transaksi/V2?idretailer=RT0000021144&amp;year=2026&amp;month=8&amp;hashednota=68a12e1dffe504fe1dbe20c89ac334fa</t>
  </si>
  <si>
    <t>S07FX1\E003BR</t>
  </si>
  <si>
    <t>3323090506710004</t>
  </si>
  <si>
    <t>JOKO RAHARJO</t>
  </si>
  <si>
    <t>https://ipubers.pupuk-indonesia.com/public/download/bukti-transaksi/V2?idretailer=RT0000021143&amp;year=2026&amp;month=8&amp;hashednota=a074ae9317dd531c3a5c8cdbbf7ef27a</t>
  </si>
  <si>
    <t>S07FX1\E003BQ</t>
  </si>
  <si>
    <t>3323090106500001</t>
  </si>
  <si>
    <t>SLAMET KEMI</t>
  </si>
  <si>
    <t>https://ipubers.pupuk-indonesia.com/public/download/bukti-transaksi/V2?idretailer=RT0000021143&amp;year=2026&amp;month=8&amp;hashednota=cf221395e57716d0a7cb811385de9916</t>
  </si>
  <si>
    <t>NGAREN</t>
  </si>
  <si>
    <t>S07FY1\D004JB</t>
  </si>
  <si>
    <t>3323093105880002</t>
  </si>
  <si>
    <t>MUHAMAD LUKMAN CHAKIM</t>
  </si>
  <si>
    <t>https://ipubers.pupuk-indonesia.com/public/download/bukti-transaksi/V2?idretailer=RT0000021144&amp;year=2026&amp;month=8&amp;hashednota=9cb73cc81123b37986971578d282ab71</t>
  </si>
  <si>
    <t>S07FY1\D004JC</t>
  </si>
  <si>
    <t>https://ipubers.pupuk-indonesia.com/public/download/bukti-transaksi/V2?idretailer=RT0000021144&amp;year=2026&amp;month=8&amp;hashednota=4991cfe3187f21f49dfbe3ac2f8aa05f</t>
  </si>
  <si>
    <t>S07FY1\D004JQ</t>
  </si>
  <si>
    <t>3323092806950003</t>
  </si>
  <si>
    <t>ADI SETIYANTO</t>
  </si>
  <si>
    <t>MANGUN UTOMO</t>
  </si>
  <si>
    <t>https://ipubers.pupuk-indonesia.com/public/download/bukti-transaksi/V2?idretailer=RT0000021144&amp;year=2026&amp;month=8&amp;hashednota=0f3f55cc407d92bdf1fe9dc0fa396a24</t>
  </si>
  <si>
    <t>S07FY1\D004JR</t>
  </si>
  <si>
    <t>https://ipubers.pupuk-indonesia.com/public/download/bukti-transaksi/V2?idretailer=RT0000021144&amp;year=2026&amp;month=8&amp;hashednota=80da632930e182b707cbce97e56d036b</t>
  </si>
  <si>
    <t>S07FY1\E004K1</t>
  </si>
  <si>
    <t>3323091102850001</t>
  </si>
  <si>
    <t>https://ipubers.pupuk-indonesia.com/public/download/bukti-transaksi/V2?idretailer=RT0000021144&amp;year=2026&amp;month=8&amp;hashednota=a32f328246b711ecb13c74a83322abdc</t>
  </si>
  <si>
    <t>S07FY1\D004JS</t>
  </si>
  <si>
    <t>3323091306640001</t>
  </si>
  <si>
    <t>NAFSIDAH</t>
  </si>
  <si>
    <t>https://ipubers.pupuk-indonesia.com/public/download/bukti-transaksi/V2?idretailer=RT0000021144&amp;year=2026&amp;month=8&amp;hashednota=dc4e3d128122eaa4a7b3981028750cd7</t>
  </si>
  <si>
    <t>S07FY1\D004JT</t>
  </si>
  <si>
    <t>https://ipubers.pupuk-indonesia.com/public/download/bukti-transaksi/V2?idretailer=RT0000021144&amp;year=2026&amp;month=8&amp;hashednota=39198595c244835427ccaf51c7c9f3cd</t>
  </si>
  <si>
    <t>S07FY1\D004JU</t>
  </si>
  <si>
    <t>3323090210790004</t>
  </si>
  <si>
    <t>https://ipubers.pupuk-indonesia.com/public/download/bukti-transaksi/V2?idretailer=RT0000021144&amp;year=2026&amp;month=8&amp;hashednota=dd1e309dde33b0487463c01d2d58ca96</t>
  </si>
  <si>
    <t>S07FW1\I002ZE</t>
  </si>
  <si>
    <t>3323091409830001</t>
  </si>
  <si>
    <t>https://ipubers.pupuk-indonesia.com/public/download/bukti-transaksi/V2?idretailer=RT0000021142&amp;year=2026&amp;month=8&amp;hashednota=3bc7595aa1b089fb5f9b47a2486d2e91</t>
  </si>
  <si>
    <t>S07FW1\I002ZF</t>
  </si>
  <si>
    <t>https://ipubers.pupuk-indonesia.com/public/download/bukti-transaksi/V2?idretailer=RT0000021142&amp;year=2026&amp;month=8&amp;hashednota=d725992393a7a9cf4477ca8f4948099f</t>
  </si>
  <si>
    <t>S07FW1\I002Z9</t>
  </si>
  <si>
    <t>3323090612540003</t>
  </si>
  <si>
    <t>MULYO VII</t>
  </si>
  <si>
    <t>https://ipubers.pupuk-indonesia.com/public/download/bukti-transaksi/V2?idretailer=RT0000021142&amp;year=2026&amp;month=8&amp;hashednota=b3721e3376c2f856a5d968cb33f5cd80</t>
  </si>
  <si>
    <t>S07FV1\V003SV</t>
  </si>
  <si>
    <t>https://ipubers.pupuk-indonesia.com/public/download/bukti-transaksi/V2?idretailer=RT0000021140&amp;year=2026&amp;month=8&amp;hashednota=ca9611cedbcb59588f2edae04f2f218b</t>
  </si>
  <si>
    <t>S07FV1\U003SK</t>
  </si>
  <si>
    <t>3323100311910002</t>
  </si>
  <si>
    <t>https://ipubers.pupuk-indonesia.com/public/download/bukti-transaksi/V2?idretailer=RT0000021140&amp;year=2026&amp;month=8&amp;hashednota=e31eec6159eb42f8638022d19b7b128c</t>
  </si>
  <si>
    <t>S07FV1\V003T5</t>
  </si>
  <si>
    <t>3323094206710001</t>
  </si>
  <si>
    <t>PURNOMOSARI VI</t>
  </si>
  <si>
    <t>https://ipubers.pupuk-indonesia.com/public/download/bukti-transaksi/V2?idretailer=RT0000021140&amp;year=2026&amp;month=8&amp;hashednota=2f1e94ec98b4b371a171884ab04368b1</t>
  </si>
  <si>
    <t>S07FV1\V003T6</t>
  </si>
  <si>
    <t>https://ipubers.pupuk-indonesia.com/public/download/bukti-transaksi/V2?idretailer=RT0000021140&amp;year=2026&amp;month=8&amp;hashednota=f97207cdebce7ca42e8e6bd3eb8e9e90</t>
  </si>
  <si>
    <t>S07FV1\W003TY</t>
  </si>
  <si>
    <t>3323090304740001</t>
  </si>
  <si>
    <t>MA'ADI</t>
  </si>
  <si>
    <t>https://ipubers.pupuk-indonesia.com/public/download/bukti-transaksi/V2?idretailer=RT0000021140&amp;year=2026&amp;month=8&amp;hashednota=a0135d1334bb6863610297f4886e9652</t>
  </si>
  <si>
    <t>S07FV1\W003TS</t>
  </si>
  <si>
    <t>3323093112590079</t>
  </si>
  <si>
    <t>NURUL SAHUDI</t>
  </si>
  <si>
    <t>PURNOMOSARI IV</t>
  </si>
  <si>
    <t>https://ipubers.pupuk-indonesia.com/public/download/bukti-transaksi/V2?idretailer=RT0000021140&amp;year=2026&amp;month=8&amp;hashednota=50b3b216d1f7a5aee8c5750ed98b8414</t>
  </si>
  <si>
    <t>S07FV1\W003TT</t>
  </si>
  <si>
    <t>https://ipubers.pupuk-indonesia.com/public/download/bukti-transaksi/V2?idretailer=RT0000021140&amp;year=2026&amp;month=8&amp;hashednota=336098d0c1aa8f94d647b68c4b175681</t>
  </si>
  <si>
    <t>S07FV1\V003T3</t>
  </si>
  <si>
    <t>3323093010820002</t>
  </si>
  <si>
    <t>SULISTYO</t>
  </si>
  <si>
    <t>https://ipubers.pupuk-indonesia.com/public/download/bukti-transaksi/V2?idretailer=RT0000021140&amp;year=2026&amp;month=8&amp;hashednota=354d0ee2b93ea60499d0eb5362fb97f0</t>
  </si>
  <si>
    <t>S07FV1\V003T4</t>
  </si>
  <si>
    <t>https://ipubers.pupuk-indonesia.com/public/download/bukti-transaksi/V2?idretailer=RT0000021140&amp;year=2026&amp;month=8&amp;hashednota=c10ce4add567f1e4f7f04969f62a6af2</t>
  </si>
  <si>
    <t>S07FV1\U003SD</t>
  </si>
  <si>
    <t>3323093112600067</t>
  </si>
  <si>
    <t>https://ipubers.pupuk-indonesia.com/public/download/bukti-transaksi/V2?idretailer=RT0000021140&amp;year=2026&amp;month=8&amp;hashednota=087a5e1e632da138591027d238014bcb</t>
  </si>
  <si>
    <t>S07FV1\V003TI</t>
  </si>
  <si>
    <t>3323091207760011</t>
  </si>
  <si>
    <t>https://ipubers.pupuk-indonesia.com/public/download/bukti-transaksi/V2?idretailer=RT0000021140&amp;year=2026&amp;month=8&amp;hashednota=fb129ad19a15c481df2d239968fc3bad</t>
  </si>
  <si>
    <t>S07FV1\U003SO</t>
  </si>
  <si>
    <t>3323093112560089</t>
  </si>
  <si>
    <t>https://ipubers.pupuk-indonesia.com/public/download/bukti-transaksi/V2?idretailer=RT0000021140&amp;year=2026&amp;month=8&amp;hashednota=564284f0fd3620c8ae13702b8a1b008a</t>
  </si>
  <si>
    <t>S07FX1\E003BP</t>
  </si>
  <si>
    <t>3323090606690003</t>
  </si>
  <si>
    <t>https://ipubers.pupuk-indonesia.com/public/download/bukti-transaksi/V2?idretailer=RT0000021143&amp;year=2026&amp;month=8&amp;hashednota=faa29bfe083e1304fab5f89fcc92567f</t>
  </si>
  <si>
    <t>S07FX1\E003BW</t>
  </si>
  <si>
    <t>3323092103690002</t>
  </si>
  <si>
    <t>TEGAL MAKMUR I</t>
  </si>
  <si>
    <t>https://ipubers.pupuk-indonesia.com/public/download/bukti-transaksi/V2?idretailer=RT0000021143&amp;year=2026&amp;month=8&amp;hashednota=b1a7c32bfdef81e3f7f13a2f1716a196</t>
  </si>
  <si>
    <t>S07FX1\E003BX</t>
  </si>
  <si>
    <t>https://ipubers.pupuk-indonesia.com/public/download/bukti-transaksi/V2?idretailer=RT0000021143&amp;year=2026&amp;month=8&amp;hashednota=3fad779dcb663b399958ee97d6389b86</t>
  </si>
  <si>
    <t>S07FX1\E003BS</t>
  </si>
  <si>
    <t>3323093112530065</t>
  </si>
  <si>
    <t>https://ipubers.pupuk-indonesia.com/public/download/bukti-transaksi/V2?idretailer=RT0000021143&amp;year=2026&amp;month=8&amp;hashednota=8ae7d306c51ca76d2d854aecde715c84</t>
  </si>
  <si>
    <t>S07FX1\E003BT</t>
  </si>
  <si>
    <t>https://ipubers.pupuk-indonesia.com/public/download/bukti-transaksi/V2?idretailer=RT0000021143&amp;year=2026&amp;month=8&amp;hashednota=71c7888e9e122e83cf9ffa866d7c85b1</t>
  </si>
  <si>
    <t>S07FV1\W003TU</t>
  </si>
  <si>
    <t>3323090211900001</t>
  </si>
  <si>
    <t>MARGO SUBUR VI</t>
  </si>
  <si>
    <t>https://ipubers.pupuk-indonesia.com/public/download/bukti-transaksi/V2?idretailer=RT0000021140&amp;year=2026&amp;month=8&amp;hashednota=cdc3e30fd278157a9bb4fd93c2fd54d2</t>
  </si>
  <si>
    <t>S07FV1\U003SH</t>
  </si>
  <si>
    <t>3323093005840001</t>
  </si>
  <si>
    <t>WADIYO</t>
  </si>
  <si>
    <t>https://ipubers.pupuk-indonesia.com/public/download/bukti-transaksi/V2?idretailer=RT0000021140&amp;year=2026&amp;month=8&amp;hashednota=dd599ab48847fceefddf3230d60d355b</t>
  </si>
  <si>
    <t>S07FX1\E003BU</t>
  </si>
  <si>
    <t>3323161809790001</t>
  </si>
  <si>
    <t>DAHYONO KUWAT</t>
  </si>
  <si>
    <t>https://ipubers.pupuk-indonesia.com/public/download/bukti-transaksi/V2?idretailer=RT0000021143&amp;year=2026&amp;month=8&amp;hashednota=09943937e7d2ec0fd6a2d6edd31fa417</t>
  </si>
  <si>
    <t>S07FX1\E003BV</t>
  </si>
  <si>
    <t>https://ipubers.pupuk-indonesia.com/public/download/bukti-transaksi/V2?idretailer=RT0000021143&amp;year=2026&amp;month=8&amp;hashednota=a526ad081516aec2dcb153e89cb211c0</t>
  </si>
  <si>
    <t>S07FX1\D003BJ</t>
  </si>
  <si>
    <t>3323091709700001</t>
  </si>
  <si>
    <t>DARWANDI</t>
  </si>
  <si>
    <t>https://ipubers.pupuk-indonesia.com/public/download/bukti-transaksi/V2?idretailer=RT0000021143&amp;year=2026&amp;month=8&amp;hashednota=3cebcd778f10c247ada154e8bbeee6c4</t>
  </si>
  <si>
    <t>S07FX1\D003BK</t>
  </si>
  <si>
    <t>https://ipubers.pupuk-indonesia.com/public/download/bukti-transaksi/V2?idretailer=RT0000021143&amp;year=2026&amp;month=8&amp;hashednota=999ac53479df343a39538660a00a3e61</t>
  </si>
  <si>
    <t>S07FX1\D003BF</t>
  </si>
  <si>
    <t>3323091208580001</t>
  </si>
  <si>
    <t>https://ipubers.pupuk-indonesia.com/public/download/bukti-transaksi/V2?idretailer=RT0000021143&amp;year=2026&amp;month=8&amp;hashednota=d9fa41415b2f0265549e35335c82517e</t>
  </si>
  <si>
    <t>S07FX1\D003BG</t>
  </si>
  <si>
    <t>https://ipubers.pupuk-indonesia.com/public/download/bukti-transaksi/V2?idretailer=RT0000021143&amp;year=2026&amp;month=8&amp;hashednota=f512ab6ef21d0f6c58a88eb26df2145d</t>
  </si>
  <si>
    <t>S07FX1\E003C0</t>
  </si>
  <si>
    <t>3323091006720004</t>
  </si>
  <si>
    <t>MUHRIM</t>
  </si>
  <si>
    <t>https://ipubers.pupuk-indonesia.com/public/download/bukti-transaksi/V2?idretailer=RT0000021143&amp;year=2026&amp;month=8&amp;hashednota=513eeff0ce0ac6a25d0da00ba64b0275</t>
  </si>
  <si>
    <t>S07FX1\E003BY</t>
  </si>
  <si>
    <t>3323202706770002</t>
  </si>
  <si>
    <t>ROPI'I</t>
  </si>
  <si>
    <t>https://ipubers.pupuk-indonesia.com/public/download/bukti-transaksi/V2?idretailer=RT0000021143&amp;year=2026&amp;month=8&amp;hashednota=ca1e287a1e87ac23bfb6bee37aa8cbbd</t>
  </si>
  <si>
    <t>S07FX1\E003BZ</t>
  </si>
  <si>
    <t>https://ipubers.pupuk-indonesia.com/public/download/bukti-transaksi/V2?idretailer=RT0000021143&amp;year=2026&amp;month=8&amp;hashednota=3fa3541083fec6318d428182c447dfad</t>
  </si>
  <si>
    <t>S07FX1\D003BL</t>
  </si>
  <si>
    <t>3323090608800002</t>
  </si>
  <si>
    <t>SUYAMTO</t>
  </si>
  <si>
    <t>https://ipubers.pupuk-indonesia.com/public/download/bukti-transaksi/V2?idretailer=RT0000021143&amp;year=2026&amp;month=8&amp;hashednota=a36c773012075163db314e2c48f414ae</t>
  </si>
  <si>
    <t>S07FX1\D003BM</t>
  </si>
  <si>
    <t>https://ipubers.pupuk-indonesia.com/public/download/bukti-transaksi/V2?idretailer=RT0000021143&amp;year=2026&amp;month=8&amp;hashednota=37ee41065feab219a245e97503ded105</t>
  </si>
  <si>
    <t>S07FX1\D003BH</t>
  </si>
  <si>
    <t>3323091508570002</t>
  </si>
  <si>
    <t>UTOYO</t>
  </si>
  <si>
    <t>https://ipubers.pupuk-indonesia.com/public/download/bukti-transaksi/V2?idretailer=RT0000021143&amp;year=2026&amp;month=8&amp;hashednota=6a46a736935d646f87f49c39afce9729</t>
  </si>
  <si>
    <t>S07FX1\D003BI</t>
  </si>
  <si>
    <t>https://ipubers.pupuk-indonesia.com/public/download/bukti-transaksi/V2?idretailer=RT0000021143&amp;year=2026&amp;month=8&amp;hashednota=04bd8475b35ae4ba92549e44fbb4cb03</t>
  </si>
  <si>
    <t>S07FX1\E003C1</t>
  </si>
  <si>
    <t>3323092003700002</t>
  </si>
  <si>
    <t>https://ipubers.pupuk-indonesia.com/public/download/bukti-transaksi/V2?idretailer=RT0000021143&amp;year=2026&amp;month=8&amp;hashednota=b52b2c21c51be2ca5074d21a0a6557dd</t>
  </si>
  <si>
    <t>S07FX1\E003BN</t>
  </si>
  <si>
    <t>3323090603770002</t>
  </si>
  <si>
    <t>WARDOYO TEGUH</t>
  </si>
  <si>
    <t>NGUDI MAKMUR III</t>
  </si>
  <si>
    <t>https://ipubers.pupuk-indonesia.com/public/download/bukti-transaksi/V2?idretailer=RT0000021143&amp;year=2026&amp;month=8&amp;hashednota=a02436454aa49eade98b7f6401950267</t>
  </si>
  <si>
    <t>S07FX1\E003BO</t>
  </si>
  <si>
    <t>https://ipubers.pupuk-indonesia.com/public/download/bukti-transaksi/V2?idretailer=RT0000021143&amp;year=2026&amp;month=8&amp;hashednota=3263045e9355e16d5237907e28dfda5d</t>
  </si>
  <si>
    <t>S07FW1\I002Z5</t>
  </si>
  <si>
    <t>3323091907750001</t>
  </si>
  <si>
    <t>SUKATON</t>
  </si>
  <si>
    <t>MARGO UTOMO I</t>
  </si>
  <si>
    <t>https://ipubers.pupuk-indonesia.com/public/download/bukti-transaksi/V2?idretailer=RT0000021142&amp;year=2026&amp;month=8&amp;hashednota=9482d8e3366d9d0b276ffa79c097d346</t>
  </si>
  <si>
    <t>S07FW1\I002Z6</t>
  </si>
  <si>
    <t>https://ipubers.pupuk-indonesia.com/public/download/bukti-transaksi/V2?idretailer=RT0000021142&amp;year=2026&amp;month=8&amp;hashednota=a6ead1f4bf087358d9b4f01f35dee98d</t>
  </si>
  <si>
    <t>GEJAGAN</t>
  </si>
  <si>
    <t>S07FW1\I002Z2</t>
  </si>
  <si>
    <t>3323094412820001</t>
  </si>
  <si>
    <t>SITI MUCHAROMAH</t>
  </si>
  <si>
    <t>PAMARDITOMO</t>
  </si>
  <si>
    <t>https://ipubers.pupuk-indonesia.com/public/download/bukti-transaksi/V2?idretailer=RT0000021142&amp;year=2026&amp;month=8&amp;hashednota=60f101a8cad492b5b7739514742c2e69</t>
  </si>
  <si>
    <t>S07G61\P005CZ</t>
  </si>
  <si>
    <t>3323050201740001</t>
  </si>
  <si>
    <t>https://ipubers.pupuk-indonesia.com/public/download/bukti-transaksi/V2?idretailer=RT0000021163&amp;year=2026&amp;month=8&amp;hashednota=3acf3689fa7f932d1615d81e2b6eed4d</t>
  </si>
  <si>
    <t>S07G61\P005AU</t>
  </si>
  <si>
    <t>3323101708610002</t>
  </si>
  <si>
    <t>https://ipubers.pupuk-indonesia.com/public/download/bukti-transaksi/V2?idretailer=RT0000021163&amp;year=2026&amp;month=8&amp;hashednota=dd7fe976e7503853812e7d6533e03159</t>
  </si>
  <si>
    <t>S07G61\P0059Y</t>
  </si>
  <si>
    <t>3323101305730001</t>
  </si>
  <si>
    <t>SUPRI</t>
  </si>
  <si>
    <t>https://ipubers.pupuk-indonesia.com/public/download/bukti-transaksi/V2?idretailer=RT0000021163&amp;year=2026&amp;month=8&amp;hashednota=3a7b7b0a9a3209fe60067ce9a5075886</t>
  </si>
  <si>
    <t>S07G61\P005D7</t>
  </si>
  <si>
    <t>3323103003840002</t>
  </si>
  <si>
    <t>KIRMAN</t>
  </si>
  <si>
    <t>NGULIR BUDI III</t>
  </si>
  <si>
    <t>https://ipubers.pupuk-indonesia.com/public/download/bukti-transaksi/V2?idretailer=RT0000021163&amp;year=2026&amp;month=8&amp;hashednota=1c81d0d57214f8d0b667fbc4ed590575</t>
  </si>
  <si>
    <t>S07G61\P005D8</t>
  </si>
  <si>
    <t>https://ipubers.pupuk-indonesia.com/public/download/bukti-transaksi/V2?idretailer=RT0000021163&amp;year=2026&amp;month=8&amp;hashednota=8802b94fe615a8e25e2d3afc30750cb9</t>
  </si>
  <si>
    <t>S07G61\P005D9</t>
  </si>
  <si>
    <t>https://ipubers.pupuk-indonesia.com/public/download/bukti-transaksi/V2?idretailer=RT0000021163&amp;year=2026&amp;month=8&amp;hashednota=dd93ffff0d0c4d29e070ca6370597fbc</t>
  </si>
  <si>
    <t>S07G61\P005DA</t>
  </si>
  <si>
    <t>https://ipubers.pupuk-indonesia.com/public/download/bukti-transaksi/V2?idretailer=RT0000021163&amp;year=2026&amp;month=8&amp;hashednota=a78c99c3f3417c66829f142ff342481e</t>
  </si>
  <si>
    <t>S07G61\P005DF</t>
  </si>
  <si>
    <t>3323100101770001</t>
  </si>
  <si>
    <t>https://ipubers.pupuk-indonesia.com/public/download/bukti-transaksi/V2?idretailer=RT0000021163&amp;year=2026&amp;month=8&amp;hashednota=b4a1c54c9c25d2b80023d3a6a1f9a076</t>
  </si>
  <si>
    <t>S07G61\P005DG</t>
  </si>
  <si>
    <t>https://ipubers.pupuk-indonesia.com/public/download/bukti-transaksi/V2?idretailer=RT0000021163&amp;year=2026&amp;month=8&amp;hashednota=11f2d2593fe5a8a29759a26d46f13fa8</t>
  </si>
  <si>
    <t>S07G61\P005AQ</t>
  </si>
  <si>
    <t>3323100105820001</t>
  </si>
  <si>
    <t>TAAT RIYANTO</t>
  </si>
  <si>
    <t>https://ipubers.pupuk-indonesia.com/public/download/bukti-transaksi/V2?idretailer=RT0000021163&amp;year=2026&amp;month=8&amp;hashednota=83f61a56b632b65057748b7750719e62</t>
  </si>
  <si>
    <t>S07G61\P005A3</t>
  </si>
  <si>
    <t>3323102203590001</t>
  </si>
  <si>
    <t>TARUMARTANI III</t>
  </si>
  <si>
    <t>https://ipubers.pupuk-indonesia.com/public/download/bukti-transaksi/V2?idretailer=RT0000021163&amp;year=2026&amp;month=8&amp;hashednota=29f1c6d9aeb2f87b1ae8987fc423c9ae</t>
  </si>
  <si>
    <t>S07G61\P005BO</t>
  </si>
  <si>
    <t>3323100612620003</t>
  </si>
  <si>
    <t>JATMIKO</t>
  </si>
  <si>
    <t>https://ipubers.pupuk-indonesia.com/public/download/bukti-transaksi/V2?idretailer=RT0000021163&amp;year=2026&amp;month=8&amp;hashednota=95374e1c4a60f64c24cf2c8e10004b62</t>
  </si>
  <si>
    <t>S07G61\P005AN</t>
  </si>
  <si>
    <t>3323100309540001</t>
  </si>
  <si>
    <t>MUH YANTO</t>
  </si>
  <si>
    <t>https://ipubers.pupuk-indonesia.com/public/download/bukti-transaksi/V2?idretailer=RT0000021163&amp;year=2026&amp;month=8&amp;hashednota=e2d67e1d64ec4651d9f7831401e1a59a</t>
  </si>
  <si>
    <t>S07G61\P005AO</t>
  </si>
  <si>
    <t>https://ipubers.pupuk-indonesia.com/public/download/bukti-transaksi/V2?idretailer=RT0000021163&amp;year=2026&amp;month=8&amp;hashednota=d5713e80350fa62fd2502916740221db</t>
  </si>
  <si>
    <t>S07G61\P005AP</t>
  </si>
  <si>
    <t>https://ipubers.pupuk-indonesia.com/public/download/bukti-transaksi/V2?idretailer=RT0000021163&amp;year=2026&amp;month=8&amp;hashednota=3b9532c5781dfbbfec95be57143741ac</t>
  </si>
  <si>
    <t>S07G61\P005AV</t>
  </si>
  <si>
    <t>3323101904880001</t>
  </si>
  <si>
    <t>ASMAUN ISNAN</t>
  </si>
  <si>
    <t>https://ipubers.pupuk-indonesia.com/public/download/bukti-transaksi/V2?idretailer=RT0000021163&amp;year=2026&amp;month=8&amp;hashednota=c63c9f507f18417f79689ce7ba93487f</t>
  </si>
  <si>
    <t>S07G61\P005AW</t>
  </si>
  <si>
    <t>https://ipubers.pupuk-indonesia.com/public/download/bukti-transaksi/V2?idretailer=RT0000021163&amp;year=2026&amp;month=8&amp;hashednota=f8442ff842b0e667c960bc3cb2de9e14</t>
  </si>
  <si>
    <t>S07G61\P005AS</t>
  </si>
  <si>
    <t>3323100811620001</t>
  </si>
  <si>
    <t>SEKLAMPOK</t>
  </si>
  <si>
    <t>https://ipubers.pupuk-indonesia.com/public/download/bukti-transaksi/V2?idretailer=RT0000021163&amp;year=2026&amp;month=8&amp;hashednota=df60adc7070032e745c73b8470f6c327</t>
  </si>
  <si>
    <t>S07G51\B00541</t>
  </si>
  <si>
    <t>3323100909590002</t>
  </si>
  <si>
    <t>https://ipubers.pupuk-indonesia.com/public/download/bukti-transaksi/V2?idretailer=RT0000021162&amp;year=2026&amp;month=8&amp;hashednota=68b1ee8613bf55e8b4c799b46d8a789a</t>
  </si>
  <si>
    <t>S07G51\B00542</t>
  </si>
  <si>
    <t>https://ipubers.pupuk-indonesia.com/public/download/bukti-transaksi/V2?idretailer=RT0000021162&amp;year=2026&amp;month=8&amp;hashednota=df60ef748e1ad350e1e10ed2bdf27448</t>
  </si>
  <si>
    <t>S07G51\B00543</t>
  </si>
  <si>
    <t>https://ipubers.pupuk-indonesia.com/public/download/bukti-transaksi/V2?idretailer=RT0000021162&amp;year=2026&amp;month=8&amp;hashednota=de3d26860851884e1ab525f26bfd16c4</t>
  </si>
  <si>
    <t>S07G41\5007JY</t>
  </si>
  <si>
    <t>3323101309580001</t>
  </si>
  <si>
    <t>SELUMUT II</t>
  </si>
  <si>
    <t>https://ipubers.pupuk-indonesia.com/public/download/bukti-transaksi/V2?idretailer=RT0000021161&amp;year=2026&amp;month=8&amp;hashednota=2c7ecdcddff67974126d5da388b187e8</t>
  </si>
  <si>
    <t>S07G41\5007JZ</t>
  </si>
  <si>
    <t>https://ipubers.pupuk-indonesia.com/public/download/bukti-transaksi/V2?idretailer=RT0000021161&amp;year=2026&amp;month=8&amp;hashednota=adb03e45e28833c147b592e1e41a7068</t>
  </si>
  <si>
    <t>S07G41\5007K0</t>
  </si>
  <si>
    <t>https://ipubers.pupuk-indonesia.com/public/download/bukti-transaksi/V2?idretailer=RT0000021161&amp;year=2026&amp;month=8&amp;hashednota=5b1c31a471ce7c3643b71c9f7077f921</t>
  </si>
  <si>
    <t>S07G41\5007J9</t>
  </si>
  <si>
    <t>3323106601640002</t>
  </si>
  <si>
    <t>ROLIYAH</t>
  </si>
  <si>
    <t>SEWARU</t>
  </si>
  <si>
    <t>https://ipubers.pupuk-indonesia.com/public/download/bukti-transaksi/V2?idretailer=RT0000021161&amp;year=2026&amp;month=8&amp;hashednota=0b5a88a3e9e0c0a49f06417decb354ad</t>
  </si>
  <si>
    <t>S07G41\5007JA</t>
  </si>
  <si>
    <t>https://ipubers.pupuk-indonesia.com/public/download/bukti-transaksi/V2?idretailer=RT0000021161&amp;year=2026&amp;month=8&amp;hashednota=f2a8f89a667b71fc58156665604f13c4</t>
  </si>
  <si>
    <t>S07G41\5007JB</t>
  </si>
  <si>
    <t>https://ipubers.pupuk-indonesia.com/public/download/bukti-transaksi/V2?idretailer=RT0000021161&amp;year=2026&amp;month=8&amp;hashednota=c590dd1751a01c8326cbdeb148984436</t>
  </si>
  <si>
    <t>S07G41\5007JC</t>
  </si>
  <si>
    <t>https://ipubers.pupuk-indonesia.com/public/download/bukti-transaksi/V2?idretailer=RT0000021161&amp;year=2026&amp;month=8&amp;hashednota=294edee89070ad81a0c9fcf52ebe8d92</t>
  </si>
  <si>
    <t>S07G61\P005B4</t>
  </si>
  <si>
    <t>3323100509670001</t>
  </si>
  <si>
    <t>JASRI</t>
  </si>
  <si>
    <t>https://ipubers.pupuk-indonesia.com/public/download/bukti-transaksi/V2?idretailer=RT0000021163&amp;year=2026&amp;month=8&amp;hashednota=6fe3b417c7ff8eebfa8ed49ca8f41522</t>
  </si>
  <si>
    <t>S07G41\5007MD</t>
  </si>
  <si>
    <t>3323105510740001</t>
  </si>
  <si>
    <t>SARENG</t>
  </si>
  <si>
    <t>https://ipubers.pupuk-indonesia.com/public/download/bukti-transaksi/V2?idretailer=RT0000021161&amp;year=2026&amp;month=8&amp;hashednota=621981957adfc61abe74ae40edbf3238</t>
  </si>
  <si>
    <t>S07G41\5007ME</t>
  </si>
  <si>
    <t>https://ipubers.pupuk-indonesia.com/public/download/bukti-transaksi/V2?idretailer=RT0000021161&amp;year=2026&amp;month=8&amp;hashednota=6237ba59754a82c4ec2961541f72113b</t>
  </si>
  <si>
    <t>BOJONG</t>
  </si>
  <si>
    <t>RT0000021158</t>
  </si>
  <si>
    <t>SETIA</t>
  </si>
  <si>
    <t>S07G11\X000SO</t>
  </si>
  <si>
    <t>3323115012580001</t>
  </si>
  <si>
    <t>KUSTINAH</t>
  </si>
  <si>
    <t>https://ipubers.pupuk-indonesia.com/public/download/bukti-transaksi/V2?idretailer=RT0000021158&amp;year=2026&amp;month=8&amp;hashednota=42de67aaee920d5afb1cad851fb7def4</t>
  </si>
  <si>
    <t>S07G11\X000SP</t>
  </si>
  <si>
    <t>https://ipubers.pupuk-indonesia.com/public/download/bukti-transaksi/V2?idretailer=RT0000021158&amp;year=2026&amp;month=8&amp;hashednota=c920ddbc0b8765b90d7b40ced9f0a34c</t>
  </si>
  <si>
    <t>S07G11\X000SS</t>
  </si>
  <si>
    <t>https://ipubers.pupuk-indonesia.com/public/download/bukti-transaksi/V2?idretailer=RT0000021158&amp;year=2026&amp;month=8&amp;hashednota=43e5902f3f601b8ee98fe2e40743f9e3</t>
  </si>
  <si>
    <t>S07G11\X000ST</t>
  </si>
  <si>
    <t>3323112404790001</t>
  </si>
  <si>
    <t>SAMSIS</t>
  </si>
  <si>
    <t>https://ipubers.pupuk-indonesia.com/public/download/bukti-transaksi/V2?idretailer=RT0000021158&amp;year=2026&amp;month=8&amp;hashednota=c819341c7881a68e8e289e087a811afb</t>
  </si>
  <si>
    <t>S07G11\X000SU</t>
  </si>
  <si>
    <t>https://ipubers.pupuk-indonesia.com/public/download/bukti-transaksi/V2?idretailer=RT0000021158&amp;year=2026&amp;month=8&amp;hashednota=c59c423f198a7e328ad628789ff17492</t>
  </si>
  <si>
    <t>S07G81\J004FJ</t>
  </si>
  <si>
    <t>3323110602690001</t>
  </si>
  <si>
    <t>https://ipubers.pupuk-indonesia.com/public/download/bukti-transaksi/V2?idretailer=RT0000021166&amp;year=2026&amp;month=8&amp;hashednota=dbb11401b581d1d261e17f86cdd5b145</t>
  </si>
  <si>
    <t>TLOGO</t>
  </si>
  <si>
    <t>S07G11\X000SQ</t>
  </si>
  <si>
    <t>3324040308760001</t>
  </si>
  <si>
    <t>https://ipubers.pupuk-indonesia.com/public/download/bukti-transaksi/V2?idretailer=RT0000021158&amp;year=2026&amp;month=8&amp;hashednota=590d8adf866bae383dbaac3e2cb9b71b</t>
  </si>
  <si>
    <t>S07G11\X000SR</t>
  </si>
  <si>
    <t>https://ipubers.pupuk-indonesia.com/public/download/bukti-transaksi/V2?idretailer=RT0000021158&amp;year=2026&amp;month=8&amp;hashednota=218b11576713a71a851396b1a12b1cfe</t>
  </si>
  <si>
    <t>S07G21\J003X0</t>
  </si>
  <si>
    <t>3323123010810004</t>
  </si>
  <si>
    <t>DWI UNTORO OKTARISWAN</t>
  </si>
  <si>
    <t>https://ipubers.pupuk-indonesia.com/public/download/bukti-transaksi/V2?idretailer=RT0000021159&amp;year=2026&amp;month=8&amp;hashednota=a477c53aa4cd7c71106f7482d114318c</t>
  </si>
  <si>
    <t>S07G21\J003X1</t>
  </si>
  <si>
    <t>3323125312780002</t>
  </si>
  <si>
    <t>FARISKHA DEASY HARJANTI</t>
  </si>
  <si>
    <t>https://ipubers.pupuk-indonesia.com/public/download/bukti-transaksi/V2?idretailer=RT0000021159&amp;year=2026&amp;month=8&amp;hashednota=9f98b5959069e84f325e3428463546b6</t>
  </si>
  <si>
    <t>S07G21\J003X2</t>
  </si>
  <si>
    <t>3323120907510003</t>
  </si>
  <si>
    <t>https://ipubers.pupuk-indonesia.com/public/download/bukti-transaksi/V2?idretailer=RT0000021159&amp;year=2026&amp;month=8&amp;hashednota=3dba51143aba0a0c8cefe141b04f0130</t>
  </si>
  <si>
    <t>S07G21\B003TW</t>
  </si>
  <si>
    <t>3323124701420001</t>
  </si>
  <si>
    <t>BUMI PERTIWI</t>
  </si>
  <si>
    <t>https://ipubers.pupuk-indonesia.com/public/download/bukti-transaksi/V2?idretailer=RT0000021159&amp;year=2026&amp;month=8&amp;hashednota=3fdda324ffdd421765a5fadf5e6d45f4</t>
  </si>
  <si>
    <t>S07G21\B003TX</t>
  </si>
  <si>
    <t>3323126802530001</t>
  </si>
  <si>
    <t>SUTIARSIH</t>
  </si>
  <si>
    <t>https://ipubers.pupuk-indonesia.com/public/download/bukti-transaksi/V2?idretailer=RT0000021159&amp;year=2026&amp;month=8&amp;hashednota=1e02f75f5e18b06f41c1c5c50fbf3113</t>
  </si>
  <si>
    <t>S07G21\F003VD</t>
  </si>
  <si>
    <t>3323121602820003</t>
  </si>
  <si>
    <t>BENI SETIYANTO</t>
  </si>
  <si>
    <t>MURIH RAHAYU III</t>
  </si>
  <si>
    <t>https://ipubers.pupuk-indonesia.com/public/download/bukti-transaksi/V2?idretailer=RT0000021159&amp;year=2026&amp;month=8&amp;hashednota=04c5ca5347e1db14cca95e0dc0c38ff6</t>
  </si>
  <si>
    <t>S07G21\D003U7</t>
  </si>
  <si>
    <t>3323120911810001</t>
  </si>
  <si>
    <t>KUWAT WIDIATMOKO</t>
  </si>
  <si>
    <t>https://ipubers.pupuk-indonesia.com/public/download/bukti-transaksi/V2?idretailer=RT0000021159&amp;year=2026&amp;month=8&amp;hashednota=5e78bbc6c9298ad6f85996d8da3b7cbb</t>
  </si>
  <si>
    <t>S07G21\B003TN</t>
  </si>
  <si>
    <t>3323102204940001</t>
  </si>
  <si>
    <t>https://ipubers.pupuk-indonesia.com/public/download/bukti-transaksi/V2?idretailer=RT0000021159&amp;year=2026&amp;month=8&amp;hashednota=6c6995747ff43e4b7ed64c33a98651db</t>
  </si>
  <si>
    <t>S07G21\K003Y0</t>
  </si>
  <si>
    <t>https://ipubers.pupuk-indonesia.com/public/download/bukti-transaksi/V2?idretailer=RT0000021159&amp;year=2026&amp;month=8&amp;hashednota=425efb559f9a03f6a4f588cec6b5829b</t>
  </si>
  <si>
    <t>S09OC1\00080S</t>
  </si>
  <si>
    <t>3323120206520001</t>
  </si>
  <si>
    <t>https://ipubers.pupuk-indonesia.com/public/download/bukti-transaksi/V2?idretailer=RT0000026807&amp;year=2026&amp;month=8&amp;hashednota=b6a5a4e9b4e444f7e407d692cf696f38</t>
  </si>
  <si>
    <t>S09OC1\00080T</t>
  </si>
  <si>
    <t>https://ipubers.pupuk-indonesia.com/public/download/bukti-transaksi/V2?idretailer=RT0000026807&amp;year=2026&amp;month=8&amp;hashednota=a1f51fd014d8142e9296fd4ed1a1393f</t>
  </si>
  <si>
    <t>S09OC1\00080U</t>
  </si>
  <si>
    <t>https://ipubers.pupuk-indonesia.com/public/download/bukti-transaksi/V2?idretailer=RT0000026807&amp;year=2026&amp;month=8&amp;hashednota=426c04f7260817292d2587a3a7f36685</t>
  </si>
  <si>
    <t>S09OC1\0007ZS</t>
  </si>
  <si>
    <t>3323120709630001</t>
  </si>
  <si>
    <t>SUFIANDI</t>
  </si>
  <si>
    <t>https://ipubers.pupuk-indonesia.com/public/download/bukti-transaksi/V2?idretailer=RT0000026807&amp;year=2026&amp;month=8&amp;hashednota=de257e991d4c2ec5cd274f25fbde08fe</t>
  </si>
  <si>
    <t>S09OC1\0007ZA</t>
  </si>
  <si>
    <t>3323121503690001</t>
  </si>
  <si>
    <t>BAKTI MAKMUR</t>
  </si>
  <si>
    <t>https://ipubers.pupuk-indonesia.com/public/download/bukti-transaksi/V2?idretailer=RT0000026807&amp;year=2026&amp;month=8&amp;hashednota=7d8376d11f190043bcf5c701c1a548fd</t>
  </si>
  <si>
    <t>S09OC1\0007ZB</t>
  </si>
  <si>
    <t>https://ipubers.pupuk-indonesia.com/public/download/bukti-transaksi/V2?idretailer=RT0000026807&amp;year=2026&amp;month=8&amp;hashednota=3242ff50b86724454ba6748fd19af0cc</t>
  </si>
  <si>
    <t>BANTIR</t>
  </si>
  <si>
    <t>S09OC1\0007YD</t>
  </si>
  <si>
    <t>3323192903790001</t>
  </si>
  <si>
    <t>ASHARI</t>
  </si>
  <si>
    <t>https://ipubers.pupuk-indonesia.com/public/download/bukti-transaksi/V2?idretailer=RT0000026807&amp;year=2026&amp;month=8&amp;hashednota=df4e769bc9b7b9310f0a5932ffa763db</t>
  </si>
  <si>
    <t>S09OC1\0007YE</t>
  </si>
  <si>
    <t>https://ipubers.pupuk-indonesia.com/public/download/bukti-transaksi/V2?idretailer=RT0000026807&amp;year=2026&amp;month=8&amp;hashednota=80d337b9f93efe6c5f5e41e0b2cf2e11</t>
  </si>
  <si>
    <t>S09OC1\0007YF</t>
  </si>
  <si>
    <t>https://ipubers.pupuk-indonesia.com/public/download/bukti-transaksi/V2?idretailer=RT0000026807&amp;year=2026&amp;month=8&amp;hashednota=68edbe548337426cb2971720c28723c7</t>
  </si>
  <si>
    <t>S09OC1\0007ZQ</t>
  </si>
  <si>
    <t>3323122402880002</t>
  </si>
  <si>
    <t>TABAH ANGGRAITOK</t>
  </si>
  <si>
    <t>KRAWITAN II</t>
  </si>
  <si>
    <t>https://ipubers.pupuk-indonesia.com/public/download/bukti-transaksi/V2?idretailer=RT0000026807&amp;year=2026&amp;month=8&amp;hashednota=b1245308b981a794383e1d86189d55f3</t>
  </si>
  <si>
    <t>S09OC1\0007YK</t>
  </si>
  <si>
    <t>3323123108620001</t>
  </si>
  <si>
    <t>AGUS BULIN</t>
  </si>
  <si>
    <t>https://ipubers.pupuk-indonesia.com/public/download/bukti-transaksi/V2?idretailer=RT0000026807&amp;year=2026&amp;month=8&amp;hashednota=a10af299b3c91bbd7db1013798a6187e</t>
  </si>
  <si>
    <t>S09OC1\0007Z7</t>
  </si>
  <si>
    <t>https://ipubers.pupuk-indonesia.com/public/download/bukti-transaksi/V2?idretailer=RT0000026807&amp;year=2026&amp;month=8&amp;hashednota=b50748adb5ee9283cafde1b539c2381e</t>
  </si>
  <si>
    <t>S09OC1\00080L</t>
  </si>
  <si>
    <t>3323120706650001</t>
  </si>
  <si>
    <t>SUWARDI KABUL</t>
  </si>
  <si>
    <t>https://ipubers.pupuk-indonesia.com/public/download/bukti-transaksi/V2?idretailer=RT0000026807&amp;year=2026&amp;month=8&amp;hashednota=3d24c2f21e61dbe0c57412f7057e6591</t>
  </si>
  <si>
    <t>S07G21\K003XQ</t>
  </si>
  <si>
    <t>3323120210920002</t>
  </si>
  <si>
    <t>WAKHID MUSTOFA</t>
  </si>
  <si>
    <t>https://ipubers.pupuk-indonesia.com/public/download/bukti-transaksi/V2?idretailer=RT0000021159&amp;year=2026&amp;month=8&amp;hashednota=535e67959a0e93d3b3b127545c2d6bb5</t>
  </si>
  <si>
    <t>S07G21\K003XR</t>
  </si>
  <si>
    <t>https://ipubers.pupuk-indonesia.com/public/download/bukti-transaksi/V2?idretailer=RT0000021159&amp;year=2026&amp;month=8&amp;hashednota=e25d22a372b2efab741b01f1526c7a2d</t>
  </si>
  <si>
    <t>S09OC1\000808</t>
  </si>
  <si>
    <t>3323126708920004</t>
  </si>
  <si>
    <t>ARTI KUSTANTI</t>
  </si>
  <si>
    <t>https://ipubers.pupuk-indonesia.com/public/download/bukti-transaksi/V2?idretailer=RT0000026807&amp;year=2026&amp;month=8&amp;hashednota=957d83180a4d42252d6ce98153646708</t>
  </si>
  <si>
    <t>S09OC1\0007ZX</t>
  </si>
  <si>
    <t>3323121903530001</t>
  </si>
  <si>
    <t>AKUR DUA SUMUR</t>
  </si>
  <si>
    <t>https://ipubers.pupuk-indonesia.com/public/download/bukti-transaksi/V2?idretailer=RT0000026807&amp;year=2026&amp;month=8&amp;hashednota=f0e28f80ec95e6f97cb759779c7ea6a4</t>
  </si>
  <si>
    <t>S09OC1\0007ZC</t>
  </si>
  <si>
    <t>3323121005700001</t>
  </si>
  <si>
    <t>https://ipubers.pupuk-indonesia.com/public/download/bukti-transaksi/V2?idretailer=RT0000026807&amp;year=2026&amp;month=8&amp;hashednota=31db396c24872f077b241261bec780c7</t>
  </si>
  <si>
    <t>S09OC1\0007ZD</t>
  </si>
  <si>
    <t>https://ipubers.pupuk-indonesia.com/public/download/bukti-transaksi/V2?idretailer=RT0000026807&amp;year=2026&amp;month=8&amp;hashednota=abb963fa7d12f921d9c24b89066648f6</t>
  </si>
  <si>
    <t>S07G21\H003WN</t>
  </si>
  <si>
    <t>3323092308860001</t>
  </si>
  <si>
    <t>MEKAR TANI I</t>
  </si>
  <si>
    <t>https://ipubers.pupuk-indonesia.com/public/download/bukti-transaksi/V2?idretailer=RT0000021159&amp;year=2026&amp;month=8&amp;hashednota=f0267b2cd6dee64777690addde00951c</t>
  </si>
  <si>
    <t>S07G21\F003VR</t>
  </si>
  <si>
    <t>3323121103600002</t>
  </si>
  <si>
    <t>https://ipubers.pupuk-indonesia.com/public/download/bukti-transaksi/V2?idretailer=RT0000021159&amp;year=2026&amp;month=8&amp;hashednota=c6ee8cd79f774747648fc80b8491a5f2</t>
  </si>
  <si>
    <t>S07G21\F003VF</t>
  </si>
  <si>
    <t>3323121505850001</t>
  </si>
  <si>
    <t>EDI WIBOWO</t>
  </si>
  <si>
    <t>https://ipubers.pupuk-indonesia.com/public/download/bukti-transaksi/V2?idretailer=RT0000021159&amp;year=2026&amp;month=8&amp;hashednota=ef019cfbac6e95ab3ebba1f32c72c1f0</t>
  </si>
  <si>
    <t>S07G21\L003Y4</t>
  </si>
  <si>
    <t>3323120107620012</t>
  </si>
  <si>
    <t>https://ipubers.pupuk-indonesia.com/public/download/bukti-transaksi/V2?idretailer=RT0000021159&amp;year=2026&amp;month=8&amp;hashednota=2f3fc74809be018ff52543fcc1c33a7d</t>
  </si>
  <si>
    <t>S07G21\E003UM</t>
  </si>
  <si>
    <t>3323122003770001</t>
  </si>
  <si>
    <t>MUNAWAR</t>
  </si>
  <si>
    <t>https://ipubers.pupuk-indonesia.com/public/download/bukti-transaksi/V2?idretailer=RT0000021159&amp;year=2026&amp;month=8&amp;hashednota=a578ec794ddefbc5faabf3c13e155b47</t>
  </si>
  <si>
    <t>S07G21\K003XW</t>
  </si>
  <si>
    <t>3323125007800001</t>
  </si>
  <si>
    <t>SUSMIYATUN</t>
  </si>
  <si>
    <t>https://ipubers.pupuk-indonesia.com/public/download/bukti-transaksi/V2?idretailer=RT0000021159&amp;year=2026&amp;month=8&amp;hashednota=f895ff0326593ba8e166c9eb759845c0</t>
  </si>
  <si>
    <t>S07G21\F003VS</t>
  </si>
  <si>
    <t>3323016204910003</t>
  </si>
  <si>
    <t>ZAKKY FITRIANINGRUM</t>
  </si>
  <si>
    <t>https://ipubers.pupuk-indonesia.com/public/download/bukti-transaksi/V2?idretailer=RT0000021159&amp;year=2026&amp;month=8&amp;hashednota=06ee2229db1b1580f22172b08996030b</t>
  </si>
  <si>
    <t>S07G21\F003VI</t>
  </si>
  <si>
    <t>3323122202840002</t>
  </si>
  <si>
    <t>ASRIN SAHIT</t>
  </si>
  <si>
    <t>https://ipubers.pupuk-indonesia.com/public/download/bukti-transaksi/V2?idretailer=RT0000021159&amp;year=2026&amp;month=8&amp;hashednota=197cffce214ba25772803854ff49e896</t>
  </si>
  <si>
    <t>S07G21\H003WO</t>
  </si>
  <si>
    <t>3323120307600001</t>
  </si>
  <si>
    <t>https://ipubers.pupuk-indonesia.com/public/download/bukti-transaksi/V2?idretailer=RT0000021159&amp;year=2026&amp;month=8&amp;hashednota=f7d03f1cc371a786300314e3215baf91</t>
  </si>
  <si>
    <t>S07G21\B003U0</t>
  </si>
  <si>
    <t>3323122402700001</t>
  </si>
  <si>
    <t>SARENGAT</t>
  </si>
  <si>
    <t>https://ipubers.pupuk-indonesia.com/public/download/bukti-transaksi/V2?idretailer=RT0000021159&amp;year=2026&amp;month=8&amp;hashednota=15dd692177bafeca2b64fd802af73f6d</t>
  </si>
  <si>
    <t>S07G21\B003U1</t>
  </si>
  <si>
    <t>https://ipubers.pupuk-indonesia.com/public/download/bukti-transaksi/V2?idretailer=RT0000021159&amp;year=2026&amp;month=8&amp;hashednota=3e9114b75858dc25592d415cc5b437da</t>
  </si>
  <si>
    <t>S09NS1\I003JP</t>
  </si>
  <si>
    <t>3323132408010001</t>
  </si>
  <si>
    <t>ACHMAD NUR ROCHIM</t>
  </si>
  <si>
    <t>https://ipubers.pupuk-indonesia.com/public/download/bukti-transaksi/V2?idretailer=RT0000026758&amp;year=2026&amp;month=8&amp;hashednota=6f97aaac036eeea9d2ee4349bab50ba4</t>
  </si>
  <si>
    <t>S09NS1\I003K7</t>
  </si>
  <si>
    <t>3323137112620022</t>
  </si>
  <si>
    <t>JAMINI</t>
  </si>
  <si>
    <t>https://ipubers.pupuk-indonesia.com/public/download/bukti-transaksi/V2?idretailer=RT0000026758&amp;year=2026&amp;month=8&amp;hashednota=b79941f67f6b02961b1ff9bae900598c</t>
  </si>
  <si>
    <t>S09NS1\I003JY</t>
  </si>
  <si>
    <t>3323131808970002</t>
  </si>
  <si>
    <t>MUKHAMAD SUBKHAN</t>
  </si>
  <si>
    <t>https://ipubers.pupuk-indonesia.com/public/download/bukti-transaksi/V2?idretailer=RT0000026758&amp;year=2026&amp;month=8&amp;hashednota=f4c22d1a6045afd9d556e3863104e78c</t>
  </si>
  <si>
    <t>S09NS1\I003JM</t>
  </si>
  <si>
    <t>3323131103660001</t>
  </si>
  <si>
    <t>TUGIYAT</t>
  </si>
  <si>
    <t>https://ipubers.pupuk-indonesia.com/public/download/bukti-transaksi/V2?idretailer=RT0000026758&amp;year=2026&amp;month=8&amp;hashednota=eb732f98cf64d30d48e6f74d402b15a0</t>
  </si>
  <si>
    <t>S09NS1\I003K6</t>
  </si>
  <si>
    <t>3323132011010001</t>
  </si>
  <si>
    <t>https://ipubers.pupuk-indonesia.com/public/download/bukti-transaksi/V2?idretailer=RT0000026758&amp;year=2026&amp;month=8&amp;hashednota=7ca8d7017b9af5b0898c21fe80164e2a</t>
  </si>
  <si>
    <t>S09NS1\J003KI</t>
  </si>
  <si>
    <t>3323130705720001</t>
  </si>
  <si>
    <t>https://ipubers.pupuk-indonesia.com/public/download/bukti-transaksi/V2?idretailer=RT0000026758&amp;year=2026&amp;month=8&amp;hashednota=9dbe5e119d3957faccd305dd3bff95a0</t>
  </si>
  <si>
    <t>S09NS1\I003JZ</t>
  </si>
  <si>
    <t>3323131506610001</t>
  </si>
  <si>
    <t>TRI HARTOYO</t>
  </si>
  <si>
    <t>https://ipubers.pupuk-indonesia.com/public/download/bukti-transaksi/V2?idretailer=RT0000026758&amp;year=2026&amp;month=8&amp;hashednota=c412da1cc29b2391bedddc9cb12b2a9e</t>
  </si>
  <si>
    <t>SU2ZV1\L000KB</t>
  </si>
  <si>
    <t>3323136111930002</t>
  </si>
  <si>
    <t>ANGGUN SUSANTI</t>
  </si>
  <si>
    <t>LAKSANA</t>
  </si>
  <si>
    <t>https://ipubers.pupuk-indonesia.com/public/download/bukti-transaksi/V2?idretailer=RT0000093692&amp;year=2026&amp;month=8&amp;hashednota=a0310a61467bcd6135c928af1f971727</t>
  </si>
  <si>
    <t>SU2ZV1\Q000KK</t>
  </si>
  <si>
    <t>3323130204780003</t>
  </si>
  <si>
    <t>https://ipubers.pupuk-indonesia.com/public/download/bukti-transaksi/V2?idretailer=RT0000093692&amp;year=2026&amp;month=8&amp;hashednota=7d87c374416157dbfee4a15c58cfb638</t>
  </si>
  <si>
    <t>SU2ZV1\H000K8</t>
  </si>
  <si>
    <t>3323130606800005</t>
  </si>
  <si>
    <t>MUHAMAD MANSUR</t>
  </si>
  <si>
    <t>HARAPAN</t>
  </si>
  <si>
    <t>https://ipubers.pupuk-indonesia.com/public/download/bukti-transaksi/V2?idretailer=RT0000093692&amp;year=2026&amp;month=8&amp;hashednota=4f2541c0cab87c7ae2775ade03e41157</t>
  </si>
  <si>
    <t>SU2ZV1\J000K9</t>
  </si>
  <si>
    <t>https://ipubers.pupuk-indonesia.com/public/download/bukti-transaksi/V2?idretailer=RT0000093692&amp;year=2026&amp;month=8&amp;hashednota=77559c6d156ae129ab949f39bea01add</t>
  </si>
  <si>
    <t>SU2ZV1\F000K6</t>
  </si>
  <si>
    <t>3323131905850003</t>
  </si>
  <si>
    <t>https://ipubers.pupuk-indonesia.com/public/download/bukti-transaksi/V2?idretailer=RT0000093692&amp;year=2026&amp;month=8&amp;hashednota=2c43c1f42bdcde7ccd862ba8784647c4</t>
  </si>
  <si>
    <t>SU2ZV1\N000KE</t>
  </si>
  <si>
    <t>3323132403720001</t>
  </si>
  <si>
    <t>MUNAWARI</t>
  </si>
  <si>
    <t>https://ipubers.pupuk-indonesia.com/public/download/bukti-transaksi/V2?idretailer=RT0000093692&amp;year=2026&amp;month=8&amp;hashednota=60888f76b2a2bc92aee13e5e49d7336c</t>
  </si>
  <si>
    <t>SU2ZV1\P000KH</t>
  </si>
  <si>
    <t>3323131801770004</t>
  </si>
  <si>
    <t>https://ipubers.pupuk-indonesia.com/public/download/bukti-transaksi/V2?idretailer=RT0000093692&amp;year=2026&amp;month=8&amp;hashednota=4fe840c80778bc17712b52f9a6e6c0db</t>
  </si>
  <si>
    <t>SU2ZV1\P000KJ</t>
  </si>
  <si>
    <t>https://ipubers.pupuk-indonesia.com/public/download/bukti-transaksi/V2?idretailer=RT0000093692&amp;year=2026&amp;month=8&amp;hashednota=d2501415204bc5e5a0624ed445ae0ab5</t>
  </si>
  <si>
    <t>SU2ZV1\P000KI</t>
  </si>
  <si>
    <t>3323135604700001</t>
  </si>
  <si>
    <t>SITI SAODAH</t>
  </si>
  <si>
    <t>https://ipubers.pupuk-indonesia.com/public/download/bukti-transaksi/V2?idretailer=RT0000093692&amp;year=2026&amp;month=8&amp;hashednota=a4056afd2cfb3fdf3ffa149b5e516870</t>
  </si>
  <si>
    <t>SU2ZV1\L000KA</t>
  </si>
  <si>
    <t>3323136007830003</t>
  </si>
  <si>
    <t>SITI SOLICHAH</t>
  </si>
  <si>
    <t>https://ipubers.pupuk-indonesia.com/public/download/bukti-transaksi/V2?idretailer=RT0000093692&amp;year=2026&amp;month=8&amp;hashednota=8a69e3b62d748a5a0c66d31239e5a372</t>
  </si>
  <si>
    <t>SU2ZV1\O000KG</t>
  </si>
  <si>
    <t>3323131203560001</t>
  </si>
  <si>
    <t>https://ipubers.pupuk-indonesia.com/public/download/bukti-transaksi/V2?idretailer=RT0000093692&amp;year=2026&amp;month=8&amp;hashednota=ab846873e80f3b2bcd19469f8563f002</t>
  </si>
  <si>
    <t>SU2ZV1\N000KD</t>
  </si>
  <si>
    <t>3323135309700002</t>
  </si>
  <si>
    <t>SURIP</t>
  </si>
  <si>
    <t>https://ipubers.pupuk-indonesia.com/public/download/bukti-transaksi/V2?idretailer=RT0000093692&amp;year=2026&amp;month=8&amp;hashednota=9a11f8a89c1cd714a16904f72a8dc170</t>
  </si>
  <si>
    <t>SU2ZV1\S000KL</t>
  </si>
  <si>
    <t>https://ipubers.pupuk-indonesia.com/public/download/bukti-transaksi/V2?idretailer=RT0000093692&amp;year=2026&amp;month=8&amp;hashednota=debf8b27bf646418c9e36dd56c4226f5</t>
  </si>
  <si>
    <t>SU2ZV1\F000K7</t>
  </si>
  <si>
    <t>3323136007850002</t>
  </si>
  <si>
    <t>WIDAYATI</t>
  </si>
  <si>
    <t>https://ipubers.pupuk-indonesia.com/public/download/bukti-transaksi/V2?idretailer=RT0000093692&amp;year=2026&amp;month=8&amp;hashednota=83c1f769ddab678b838d095a58b99130</t>
  </si>
  <si>
    <t>SU2ZV1\N000KF</t>
  </si>
  <si>
    <t>https://ipubers.pupuk-indonesia.com/public/download/bukti-transaksi/V2?idretailer=RT0000093692&amp;year=2026&amp;month=8&amp;hashednota=710e1652e0100eedb39e1a2b3b30c147</t>
  </si>
  <si>
    <t>S09NP1\Y003BV</t>
  </si>
  <si>
    <t>3323132401700005</t>
  </si>
  <si>
    <t>AKHMAD MASKHUR</t>
  </si>
  <si>
    <t>JAYA MULYA</t>
  </si>
  <si>
    <t>https://ipubers.pupuk-indonesia.com/public/download/bukti-transaksi/V2?idretailer=RT0000026755&amp;year=2026&amp;month=8&amp;hashednota=23126ac05d99e279a745bc71f9377508</t>
  </si>
  <si>
    <t>S09NP1\Y003AN</t>
  </si>
  <si>
    <t>3323132205650003</t>
  </si>
  <si>
    <t>KARYA MANDIRI</t>
  </si>
  <si>
    <t>https://ipubers.pupuk-indonesia.com/public/download/bukti-transaksi/V2?idretailer=RT0000026755&amp;year=2026&amp;month=8&amp;hashednota=d286d72c8476353d23bb1af7795b0c6d</t>
  </si>
  <si>
    <t>S09NP1\Y003AO</t>
  </si>
  <si>
    <t>https://ipubers.pupuk-indonesia.com/public/download/bukti-transaksi/V2?idretailer=RT0000026755&amp;year=2026&amp;month=8&amp;hashednota=7f6594eab0612fd43cadbe6791d8fc5c</t>
  </si>
  <si>
    <t>S09NS1\I003JU</t>
  </si>
  <si>
    <t>3323133112570022</t>
  </si>
  <si>
    <t>https://ipubers.pupuk-indonesia.com/public/download/bukti-transaksi/V2?idretailer=RT0000026758&amp;year=2026&amp;month=8&amp;hashednota=040daef70412bfd4f8bdd9577716b0b4</t>
  </si>
  <si>
    <t>S09NS1\I003JT</t>
  </si>
  <si>
    <t>3323132605880001</t>
  </si>
  <si>
    <t>YASIN</t>
  </si>
  <si>
    <t>https://ipubers.pupuk-indonesia.com/public/download/bukti-transaksi/V2?idretailer=RT0000026758&amp;year=2026&amp;month=8&amp;hashednota=9ef155d4141017e5f5c3150a2c065304</t>
  </si>
  <si>
    <t>S09NS1\I003JV</t>
  </si>
  <si>
    <t>3323131007790002</t>
  </si>
  <si>
    <t>SARINO</t>
  </si>
  <si>
    <t>https://ipubers.pupuk-indonesia.com/public/download/bukti-transaksi/V2?idretailer=RT0000026758&amp;year=2026&amp;month=8&amp;hashednota=7d07e3ebf50686811584a8d76a5e5849</t>
  </si>
  <si>
    <t>S09NS1\I003JW</t>
  </si>
  <si>
    <t>https://ipubers.pupuk-indonesia.com/public/download/bukti-transaksi/V2?idretailer=RT0000026758&amp;year=2026&amp;month=8&amp;hashednota=ab855b139ea6adafd9130eb2eefc77c8</t>
  </si>
  <si>
    <t>S09NS1\J003KK</t>
  </si>
  <si>
    <t>3323132702680001</t>
  </si>
  <si>
    <t>BANI</t>
  </si>
  <si>
    <t>https://ipubers.pupuk-indonesia.com/public/download/bukti-transaksi/V2?idretailer=RT0000026758&amp;year=2026&amp;month=8&amp;hashednota=2ed829e727e00aad15bb1d77cbce4bce</t>
  </si>
  <si>
    <t>S09NS1\J003KL</t>
  </si>
  <si>
    <t>https://ipubers.pupuk-indonesia.com/public/download/bukti-transaksi/V2?idretailer=RT0000026758&amp;year=2026&amp;month=8&amp;hashednota=a570a33818f1fd494f6435ac40152c50</t>
  </si>
  <si>
    <t>S09NS1\I003K1</t>
  </si>
  <si>
    <t>3323132110830012</t>
  </si>
  <si>
    <t>https://ipubers.pupuk-indonesia.com/public/download/bukti-transaksi/V2?idretailer=RT0000026758&amp;year=2026&amp;month=8&amp;hashednota=f75ad2021bcb835633a4f3f9baf7e58b</t>
  </si>
  <si>
    <t>S09NS1\I003JO</t>
  </si>
  <si>
    <t>3323130201740001</t>
  </si>
  <si>
    <t>ROHMAN</t>
  </si>
  <si>
    <t>SETYO KARYO 1</t>
  </si>
  <si>
    <t>https://ipubers.pupuk-indonesia.com/public/download/bukti-transaksi/V2?idretailer=RT0000026758&amp;year=2026&amp;month=8&amp;hashednota=15330d363304e34568ae8bf08a5ef8e7</t>
  </si>
  <si>
    <t>S09NS1\I003JX</t>
  </si>
  <si>
    <t>https://ipubers.pupuk-indonesia.com/public/download/bukti-transaksi/V2?idretailer=RT0000026758&amp;year=2026&amp;month=8&amp;hashednota=9c0649d38c62cef5b6a6029c84ccad20</t>
  </si>
  <si>
    <t>S09NS1\J003KH</t>
  </si>
  <si>
    <t>3323134403710006</t>
  </si>
  <si>
    <t>RUTIYAH</t>
  </si>
  <si>
    <t>ASEM GEDE</t>
  </si>
  <si>
    <t>https://ipubers.pupuk-indonesia.com/public/download/bukti-transaksi/V2?idretailer=RT0000026758&amp;year=2026&amp;month=8&amp;hashednota=b815a58447a26ba5cf2d6baea2eac2d4</t>
  </si>
  <si>
    <t>S09NS1\I003JL</t>
  </si>
  <si>
    <t>3323131212770003</t>
  </si>
  <si>
    <t>https://ipubers.pupuk-indonesia.com/public/download/bukti-transaksi/V2?idretailer=RT0000026758&amp;year=2026&amp;month=8&amp;hashednota=4b37740b877e25933642d5d4ad08158f</t>
  </si>
  <si>
    <t>S09NP1\Y003C2</t>
  </si>
  <si>
    <t>3323131703890002</t>
  </si>
  <si>
    <t>BUDI ISTANTO</t>
  </si>
  <si>
    <t>https://ipubers.pupuk-indonesia.com/public/download/bukti-transaksi/V2?idretailer=RT0000026755&amp;year=2026&amp;month=8&amp;hashednota=77c591b0a033066e3f00692f4bf24663</t>
  </si>
  <si>
    <t>S09NP1\Y003C3</t>
  </si>
  <si>
    <t>https://ipubers.pupuk-indonesia.com/public/download/bukti-transaksi/V2?idretailer=RT0000026755&amp;year=2026&amp;month=8&amp;hashednota=899d8d5ac4a742c590e929baa9d04b89</t>
  </si>
  <si>
    <t>S09NP1\Y003CG</t>
  </si>
  <si>
    <t>3323050202880002</t>
  </si>
  <si>
    <t>https://ipubers.pupuk-indonesia.com/public/download/bukti-transaksi/V2?idretailer=RT0000026755&amp;year=2026&amp;month=8&amp;hashednota=929eada0948b28edfbba8d52f6fa6ec9</t>
  </si>
  <si>
    <t>S09NP1\Y003AR</t>
  </si>
  <si>
    <t>3323131807710001</t>
  </si>
  <si>
    <t>JURI</t>
  </si>
  <si>
    <t>https://ipubers.pupuk-indonesia.com/public/download/bukti-transaksi/V2?idretailer=RT0000026755&amp;year=2026&amp;month=8&amp;hashednota=dd12c50fb8dcfbd4e900a2c0a6007a6d</t>
  </si>
  <si>
    <t>S09NP1\Y003AS</t>
  </si>
  <si>
    <t>https://ipubers.pupuk-indonesia.com/public/download/bukti-transaksi/V2?idretailer=RT0000026755&amp;year=2026&amp;month=8&amp;hashednota=58078f7b3af18820ee62b83af5b10c29</t>
  </si>
  <si>
    <t>S09NP1\Y003BO</t>
  </si>
  <si>
    <t>3323131206690001</t>
  </si>
  <si>
    <t>https://ipubers.pupuk-indonesia.com/public/download/bukti-transaksi/V2?idretailer=RT0000026755&amp;year=2026&amp;month=8&amp;hashednota=523c3ee41477b92e1755621f4ce5e879</t>
  </si>
  <si>
    <t>S09NP1\Y003BP</t>
  </si>
  <si>
    <t>https://ipubers.pupuk-indonesia.com/public/download/bukti-transaksi/V2?idretailer=RT0000026755&amp;year=2026&amp;month=8&amp;hashednota=1bbdcc2098233c6361da4fc406794280</t>
  </si>
  <si>
    <t>S09NP1\Y003BQ</t>
  </si>
  <si>
    <t>https://ipubers.pupuk-indonesia.com/public/download/bukti-transaksi/V2?idretailer=RT0000026755&amp;year=2026&amp;month=8&amp;hashednota=4e48d85c5a6f1bcdb974a948f72c351d</t>
  </si>
  <si>
    <t>S09NP1\Y003DG</t>
  </si>
  <si>
    <t>3323130112610001</t>
  </si>
  <si>
    <t>https://ipubers.pupuk-indonesia.com/public/download/bukti-transaksi/V2?idretailer=RT0000026755&amp;year=2026&amp;month=8&amp;hashednota=c428303c24602774a299fcebd44b19d7</t>
  </si>
  <si>
    <t>S09NP1\Y003DH</t>
  </si>
  <si>
    <t>https://ipubers.pupuk-indonesia.com/public/download/bukti-transaksi/V2?idretailer=RT0000026755&amp;year=2026&amp;month=8&amp;hashednota=90f175be85ead75087a407b691d5bbd0</t>
  </si>
  <si>
    <t>S09NP1\Y003A3</t>
  </si>
  <si>
    <t>https://ipubers.pupuk-indonesia.com/public/download/bukti-transaksi/V2?idretailer=RT0000026755&amp;year=2026&amp;month=8&amp;hashednota=90668f5a81a432a6c626b6984ebc56cd</t>
  </si>
  <si>
    <t>S09NP1\Y003B7</t>
  </si>
  <si>
    <t>3323132302640002</t>
  </si>
  <si>
    <t>AMIR</t>
  </si>
  <si>
    <t>https://ipubers.pupuk-indonesia.com/public/download/bukti-transaksi/V2?idretailer=RT0000026755&amp;year=2026&amp;month=8&amp;hashednota=83f805c585fad6eeacc97d0d2d0205ec</t>
  </si>
  <si>
    <t>S09NP1\Y003B8</t>
  </si>
  <si>
    <t>https://ipubers.pupuk-indonesia.com/public/download/bukti-transaksi/V2?idretailer=RT0000026755&amp;year=2026&amp;month=8&amp;hashednota=165dc3aaa2681f2f4e00a20a9640694a</t>
  </si>
  <si>
    <t>S09NP1\Y003B9</t>
  </si>
  <si>
    <t>https://ipubers.pupuk-indonesia.com/public/download/bukti-transaksi/V2?idretailer=RT0000026755&amp;year=2026&amp;month=8&amp;hashednota=49df481effe29bc1abe69f988017fd8e</t>
  </si>
  <si>
    <t>S09NP1\Y003BA</t>
  </si>
  <si>
    <t>https://ipubers.pupuk-indonesia.com/public/download/bukti-transaksi/V2?idretailer=RT0000026755&amp;year=2026&amp;month=8&amp;hashednota=26db563808065c990297beb1e14cae35</t>
  </si>
  <si>
    <t>S09NP1\Y003CP</t>
  </si>
  <si>
    <t>3323133112680033</t>
  </si>
  <si>
    <t>3323131212640002</t>
  </si>
  <si>
    <t>https://ipubers.pupuk-indonesia.com/public/download/bukti-transaksi/V2?idretailer=RT0000026755&amp;year=2026&amp;month=8&amp;hashednota=1eed5ca9fe0c37ad12d1068559d56f2d</t>
  </si>
  <si>
    <t>S09NP1\Y003D2</t>
  </si>
  <si>
    <t>https://ipubers.pupuk-indonesia.com/public/download/bukti-transaksi/V2?idretailer=RT0000026755&amp;year=2026&amp;month=8&amp;hashednota=64313033b07d899135ec2a22a6df1493</t>
  </si>
  <si>
    <t>S09NP1\Y003CQ</t>
  </si>
  <si>
    <t>3323131605790003</t>
  </si>
  <si>
    <t>DALAIL</t>
  </si>
  <si>
    <t>https://ipubers.pupuk-indonesia.com/public/download/bukti-transaksi/V2?idretailer=RT0000026755&amp;year=2026&amp;month=8&amp;hashednota=aa7cd24bcc2703306854387ade9c14e9</t>
  </si>
  <si>
    <t>S09NP1\Y003D3</t>
  </si>
  <si>
    <t>https://ipubers.pupuk-indonesia.com/public/download/bukti-transaksi/V2?idretailer=RT0000026755&amp;year=2026&amp;month=8&amp;hashednota=4401b98dc20e6bd223c2c0ee587449ff</t>
  </si>
  <si>
    <t>S09NP1\Y003BT</t>
  </si>
  <si>
    <t>3323130905060002</t>
  </si>
  <si>
    <t>FERDI DWI ARDIANO</t>
  </si>
  <si>
    <t>TANI MULYO I</t>
  </si>
  <si>
    <t>https://ipubers.pupuk-indonesia.com/public/download/bukti-transaksi/V2?idretailer=RT0000026755&amp;year=2026&amp;month=8&amp;hashednota=4db5893093131e95484eca9f90db62f6</t>
  </si>
  <si>
    <t>S09NP1\Y003CH</t>
  </si>
  <si>
    <t>https://ipubers.pupuk-indonesia.com/public/download/bukti-transaksi/V2?idretailer=RT0000026755&amp;year=2026&amp;month=8&amp;hashednota=5b83e960b903e4f6ff97f507c6669e44</t>
  </si>
  <si>
    <t>S09NP1\Y003CC</t>
  </si>
  <si>
    <t>3323132602690002</t>
  </si>
  <si>
    <t>https://ipubers.pupuk-indonesia.com/public/download/bukti-transaksi/V2?idretailer=RT0000026755&amp;year=2026&amp;month=8&amp;hashednota=932d8556694fba8c59130cffbd903eb7</t>
  </si>
  <si>
    <t>S09NP1\Y003CD</t>
  </si>
  <si>
    <t>https://ipubers.pupuk-indonesia.com/public/download/bukti-transaksi/V2?idretailer=RT0000026755&amp;year=2026&amp;month=8&amp;hashednota=cec29972503b4e69754020812ac1582c</t>
  </si>
  <si>
    <t>S09NP1\Y003CE</t>
  </si>
  <si>
    <t>https://ipubers.pupuk-indonesia.com/public/download/bukti-transaksi/V2?idretailer=RT0000026755&amp;year=2026&amp;month=8&amp;hashednota=7ec3f5f44c3d04d98ee1c342e7ff6887</t>
  </si>
  <si>
    <t>S09NP1\Y003CR</t>
  </si>
  <si>
    <t>3323131310830002</t>
  </si>
  <si>
    <t>KABUL WIDODO</t>
  </si>
  <si>
    <t>https://ipubers.pupuk-indonesia.com/public/download/bukti-transaksi/V2?idretailer=RT0000026755&amp;year=2026&amp;month=8&amp;hashednota=d82f71c40d5ca4c1d63be240d5bb46bb</t>
  </si>
  <si>
    <t>S09NP1\Y003D4</t>
  </si>
  <si>
    <t>https://ipubers.pupuk-indonesia.com/public/download/bukti-transaksi/V2?idretailer=RT0000026755&amp;year=2026&amp;month=8&amp;hashednota=9f2080539c1ab383caaaeb5668b6dfad</t>
  </si>
  <si>
    <t>S09NP1\Y003CS</t>
  </si>
  <si>
    <t>3323131610570001</t>
  </si>
  <si>
    <t>https://ipubers.pupuk-indonesia.com/public/download/bukti-transaksi/V2?idretailer=RT0000026755&amp;year=2026&amp;month=8&amp;hashednota=ab7ed379019a6c40b34945be7fd4828a</t>
  </si>
  <si>
    <t>S09NP1\Y003CT</t>
  </si>
  <si>
    <t>3323131409650001</t>
  </si>
  <si>
    <t>https://ipubers.pupuk-indonesia.com/public/download/bukti-transaksi/V2?idretailer=RT0000026755&amp;year=2026&amp;month=8&amp;hashednota=72e299432398801a2b9a62ca7a120cfa</t>
  </si>
  <si>
    <t>S09NP1\Y003D5</t>
  </si>
  <si>
    <t>https://ipubers.pupuk-indonesia.com/public/download/bukti-transaksi/V2?idretailer=RT0000026755&amp;year=2026&amp;month=8&amp;hashednota=1e05cf0273a9513f3ebacfc5006fb5ff</t>
  </si>
  <si>
    <t>S09NP1\Y003CU</t>
  </si>
  <si>
    <t>3323132808560001</t>
  </si>
  <si>
    <t>MUJIMAN</t>
  </si>
  <si>
    <t>https://ipubers.pupuk-indonesia.com/public/download/bukti-transaksi/V2?idretailer=RT0000026755&amp;year=2026&amp;month=8&amp;hashednota=6c310646144fa0e1bd7fa5db6f768c7d</t>
  </si>
  <si>
    <t>S09NP1\Y003D6</t>
  </si>
  <si>
    <t>https://ipubers.pupuk-indonesia.com/public/download/bukti-transaksi/V2?idretailer=RT0000026755&amp;year=2026&amp;month=8&amp;hashednota=d2fd3bf4ed3bbc6ef139a850a376cb83</t>
  </si>
  <si>
    <t>S09NP1\Y003AP</t>
  </si>
  <si>
    <t>3323131006600002</t>
  </si>
  <si>
    <t>https://ipubers.pupuk-indonesia.com/public/download/bukti-transaksi/V2?idretailer=RT0000026755&amp;year=2026&amp;month=8&amp;hashednota=978ffacf184864dfb713e97e84bbf9be</t>
  </si>
  <si>
    <t>S09NP1\Y003AQ</t>
  </si>
  <si>
    <t>https://ipubers.pupuk-indonesia.com/public/download/bukti-transaksi/V2?idretailer=RT0000026755&amp;year=2026&amp;month=8&amp;hashednota=1caeeef711e8bc70328f2b1e1e794364</t>
  </si>
  <si>
    <t>S09NP1\Y003CV</t>
  </si>
  <si>
    <t>3323130508600002</t>
  </si>
  <si>
    <t>PARJONO</t>
  </si>
  <si>
    <t>https://ipubers.pupuk-indonesia.com/public/download/bukti-transaksi/V2?idretailer=RT0000026755&amp;year=2026&amp;month=8&amp;hashednota=92a0c1343820ed06dde3c70c7eaf3f69</t>
  </si>
  <si>
    <t>S09NP1\Y003D7</t>
  </si>
  <si>
    <t>https://ipubers.pupuk-indonesia.com/public/download/bukti-transaksi/V2?idretailer=RT0000026755&amp;year=2026&amp;month=8&amp;hashednota=468002c2f6c1d06d2f07f90106b0544a</t>
  </si>
  <si>
    <t>S09NP1\Y003BE</t>
  </si>
  <si>
    <t>PARMAN</t>
  </si>
  <si>
    <t>https://ipubers.pupuk-indonesia.com/public/download/bukti-transaksi/V2?idretailer=RT0000026755&amp;year=2026&amp;month=8&amp;hashednota=61e08ec6dbb440af916518f774ac5614</t>
  </si>
  <si>
    <t>S09NP1\Y003BF</t>
  </si>
  <si>
    <t>https://ipubers.pupuk-indonesia.com/public/download/bukti-transaksi/V2?idretailer=RT0000026755&amp;year=2026&amp;month=8&amp;hashednota=21e314d31e90753408db824ee7a66a36</t>
  </si>
  <si>
    <t>S09NP1\Y003BG</t>
  </si>
  <si>
    <t>https://ipubers.pupuk-indonesia.com/public/download/bukti-transaksi/V2?idretailer=RT0000026755&amp;year=2026&amp;month=8&amp;hashednota=8a2b494ad4cad37d3af387688836fc4b</t>
  </si>
  <si>
    <t>S09NP1\Y003BH</t>
  </si>
  <si>
    <t>https://ipubers.pupuk-indonesia.com/public/download/bukti-transaksi/V2?idretailer=RT0000026755&amp;year=2026&amp;month=8&amp;hashednota=b815fbde19d2bd4b2e4f66db23941d68</t>
  </si>
  <si>
    <t>S09NP1\Y003BC</t>
  </si>
  <si>
    <t>3323134501710001</t>
  </si>
  <si>
    <t>RUWAIDAH</t>
  </si>
  <si>
    <t>https://ipubers.pupuk-indonesia.com/public/download/bukti-transaksi/V2?idretailer=RT0000026755&amp;year=2026&amp;month=8&amp;hashednota=2ce6f3dcfce453ad2f5c93fc5938e207</t>
  </si>
  <si>
    <t>S09NP1\Y003BD</t>
  </si>
  <si>
    <t>https://ipubers.pupuk-indonesia.com/public/download/bukti-transaksi/V2?idretailer=RT0000026755&amp;year=2026&amp;month=8&amp;hashednota=a84d475e0517a0fdc76be52b56855a90</t>
  </si>
  <si>
    <t>S09NP1\Y003CW</t>
  </si>
  <si>
    <t>SALIYO</t>
  </si>
  <si>
    <t>https://ipubers.pupuk-indonesia.com/public/download/bukti-transaksi/V2?idretailer=RT0000026755&amp;year=2026&amp;month=8&amp;hashednota=6754a6526c2d1675051f389128a0ab7e</t>
  </si>
  <si>
    <t>S09NP1\Y003D8</t>
  </si>
  <si>
    <t>https://ipubers.pupuk-indonesia.com/public/download/bukti-transaksi/V2?idretailer=RT0000026755&amp;year=2026&amp;month=8&amp;hashednota=d50b6ba26448d81089f3d9252bd632d0</t>
  </si>
  <si>
    <t>S09NP1\Y003CX</t>
  </si>
  <si>
    <t>3323133112500045</t>
  </si>
  <si>
    <t>SISWANDI</t>
  </si>
  <si>
    <t>https://ipubers.pupuk-indonesia.com/public/download/bukti-transaksi/V2?idretailer=RT0000026755&amp;year=2026&amp;month=8&amp;hashednota=eb5f9c5016cf2dff0ce0fb63045265a4</t>
  </si>
  <si>
    <t>S09NP1\Y003D9</t>
  </si>
  <si>
    <t>https://ipubers.pupuk-indonesia.com/public/download/bukti-transaksi/V2?idretailer=RT0000026755&amp;year=2026&amp;month=8&amp;hashednota=9b6b3d6deb6e24b1179cef7550cabf36</t>
  </si>
  <si>
    <t>S09NP1\Y003CY</t>
  </si>
  <si>
    <t>3323130406530001</t>
  </si>
  <si>
    <t>https://ipubers.pupuk-indonesia.com/public/download/bukti-transaksi/V2?idretailer=RT0000026755&amp;year=2026&amp;month=8&amp;hashednota=ce6c7da561cb2650ebb91714bf1f1449</t>
  </si>
  <si>
    <t>S09NP1\Y003DA</t>
  </si>
  <si>
    <t>https://ipubers.pupuk-indonesia.com/public/download/bukti-transaksi/V2?idretailer=RT0000026755&amp;year=2026&amp;month=8&amp;hashednota=43ba6b752716e59293ba5c7348a57eec</t>
  </si>
  <si>
    <t>S09NP1\Y003BW</t>
  </si>
  <si>
    <t>3323130608600001</t>
  </si>
  <si>
    <t>https://ipubers.pupuk-indonesia.com/public/download/bukti-transaksi/V2?idretailer=RT0000026755&amp;year=2026&amp;month=8&amp;hashednota=3a587d1f65821f75c593bfffa6305a5e</t>
  </si>
  <si>
    <t>S09NP1\Y003BX</t>
  </si>
  <si>
    <t>https://ipubers.pupuk-indonesia.com/public/download/bukti-transaksi/V2?idretailer=RT0000026755&amp;year=2026&amp;month=8&amp;hashednota=9ebfce3d42999e19d76b65a7b81eb154</t>
  </si>
  <si>
    <t>S09NP1\Y003BY</t>
  </si>
  <si>
    <t>https://ipubers.pupuk-indonesia.com/public/download/bukti-transaksi/V2?idretailer=RT0000026755&amp;year=2026&amp;month=8&amp;hashednota=017d2ee9ebec389592029fad38e47ab9</t>
  </si>
  <si>
    <t>S09NP1\Y003BZ</t>
  </si>
  <si>
    <t>https://ipubers.pupuk-indonesia.com/public/download/bukti-transaksi/V2?idretailer=RT0000026755&amp;year=2026&amp;month=8&amp;hashednota=adc5ab12ad483fa06ef37c4d39524ebe</t>
  </si>
  <si>
    <t>S09NP1\Y003C0</t>
  </si>
  <si>
    <t>https://ipubers.pupuk-indonesia.com/public/download/bukti-transaksi/V2?idretailer=RT0000026755&amp;year=2026&amp;month=8&amp;hashednota=8d72b4ccf91ac069f18dad4b023ff7ee</t>
  </si>
  <si>
    <t>S09NP1\Y003C1</t>
  </si>
  <si>
    <t>https://ipubers.pupuk-indonesia.com/public/download/bukti-transaksi/V2?idretailer=RT0000026755&amp;year=2026&amp;month=8&amp;hashednota=24304e86fc4b92ee43a98f6367d69cd7</t>
  </si>
  <si>
    <t>S09NP1\Y003CK</t>
  </si>
  <si>
    <t>3323132509720002</t>
  </si>
  <si>
    <t>SUNU</t>
  </si>
  <si>
    <t>https://ipubers.pupuk-indonesia.com/public/download/bukti-transaksi/V2?idretailer=RT0000026755&amp;year=2026&amp;month=8&amp;hashednota=47230937fac978c0d2d5b78612d9bed4</t>
  </si>
  <si>
    <t>S09NP1\Y003CL</t>
  </si>
  <si>
    <t>https://ipubers.pupuk-indonesia.com/public/download/bukti-transaksi/V2?idretailer=RT0000026755&amp;year=2026&amp;month=8&amp;hashednota=10b9543661ee7733a7ccf7ae46091d94</t>
  </si>
  <si>
    <t>S09NP1\Y003CM</t>
  </si>
  <si>
    <t>https://ipubers.pupuk-indonesia.com/public/download/bukti-transaksi/V2?idretailer=RT0000026755&amp;year=2026&amp;month=8&amp;hashednota=898bf5ce824a2b3c110cddf0198f481b</t>
  </si>
  <si>
    <t>S09NP1\Y003CN</t>
  </si>
  <si>
    <t>https://ipubers.pupuk-indonesia.com/public/download/bukti-transaksi/V2?idretailer=RT0000026755&amp;year=2026&amp;month=8&amp;hashednota=e23b44ebe7041f2453157a17ac607bcd</t>
  </si>
  <si>
    <t>S09NP1\Y003CO</t>
  </si>
  <si>
    <t>https://ipubers.pupuk-indonesia.com/public/download/bukti-transaksi/V2?idretailer=RT0000026755&amp;year=2026&amp;month=8&amp;hashednota=df7d23f5ffa54a27cd12789b39461749</t>
  </si>
  <si>
    <t>S09NP1\Y003CZ</t>
  </si>
  <si>
    <t>3323131503820007</t>
  </si>
  <si>
    <t>https://ipubers.pupuk-indonesia.com/public/download/bukti-transaksi/V2?idretailer=RT0000026755&amp;year=2026&amp;month=8&amp;hashednota=2601604af2ec4286d154927eb40ddc96</t>
  </si>
  <si>
    <t>S09NP1\Y003DB</t>
  </si>
  <si>
    <t>https://ipubers.pupuk-indonesia.com/public/download/bukti-transaksi/V2?idretailer=RT0000026755&amp;year=2026&amp;month=8&amp;hashednota=f6140a75ee69d00c893de1ad7be6c6e3</t>
  </si>
  <si>
    <t>S09NP1\Y003D0</t>
  </si>
  <si>
    <t>3323133112590098</t>
  </si>
  <si>
    <t>TARMUJI</t>
  </si>
  <si>
    <t>https://ipubers.pupuk-indonesia.com/public/download/bukti-transaksi/V2?idretailer=RT0000026755&amp;year=2026&amp;month=8&amp;hashednota=ed471759277d130dda0ba9b79c5ed690</t>
  </si>
  <si>
    <t>S09NP1\Y003D1</t>
  </si>
  <si>
    <t>3323132611730002</t>
  </si>
  <si>
    <t>TURUT</t>
  </si>
  <si>
    <t>https://ipubers.pupuk-indonesia.com/public/download/bukti-transaksi/V2?idretailer=RT0000026755&amp;year=2026&amp;month=8&amp;hashednota=9ed905ec137e1d99477be90810692953</t>
  </si>
  <si>
    <t>S09NP1\Y003DC</t>
  </si>
  <si>
    <t>https://ipubers.pupuk-indonesia.com/public/download/bukti-transaksi/V2?idretailer=RT0000026755&amp;year=2026&amp;month=8&amp;hashednota=d4520e566c6169a3bba7155abad23e35</t>
  </si>
  <si>
    <t>S09NP1\Y003AZ</t>
  </si>
  <si>
    <t>3323133112660073</t>
  </si>
  <si>
    <t>WAGIMUN</t>
  </si>
  <si>
    <t>https://ipubers.pupuk-indonesia.com/public/download/bukti-transaksi/V2?idretailer=RT0000026755&amp;year=2026&amp;month=8&amp;hashednota=1b69ccd799330ac2372566360acfaa96</t>
  </si>
  <si>
    <t>S09NP1\Y003B0</t>
  </si>
  <si>
    <t>https://ipubers.pupuk-indonesia.com/public/download/bukti-transaksi/V2?idretailer=RT0000026755&amp;year=2026&amp;month=8&amp;hashednota=0a58aa548abfe79e91422e8a5c1fb864</t>
  </si>
  <si>
    <t>SU1EU2\W004KC</t>
  </si>
  <si>
    <t>3323130406650004</t>
  </si>
  <si>
    <t>https://ipubers.pupuk-indonesia.com/public/download/bukti-transaksi/V2?idretailer=RT0000091480&amp;year=2026&amp;month=8&amp;hashednota=30c925f107d767a1e37f599aa37f7e04</t>
  </si>
  <si>
    <t>SU1EU2\Y004LA</t>
  </si>
  <si>
    <t>3323052502830001</t>
  </si>
  <si>
    <t>FERRY NUGROHO</t>
  </si>
  <si>
    <t>https://ipubers.pupuk-indonesia.com/public/download/bukti-transaksi/V2?idretailer=RT0000091480&amp;year=2026&amp;month=8&amp;hashednota=ee0131b2040f8889758e842226a973e9</t>
  </si>
  <si>
    <t>SU1EU2\Y004LN</t>
  </si>
  <si>
    <t>3323130807700003</t>
  </si>
  <si>
    <t>ISTAMAR</t>
  </si>
  <si>
    <t>https://ipubers.pupuk-indonesia.com/public/download/bukti-transaksi/V2?idretailer=RT0000091480&amp;year=2026&amp;month=8&amp;hashednota=0e5491b5dc628b8545a3407cbbe8ad06</t>
  </si>
  <si>
    <t>SU1EU2\Y004LO</t>
  </si>
  <si>
    <t>https://ipubers.pupuk-indonesia.com/public/download/bukti-transaksi/V2?idretailer=RT0000091480&amp;year=2026&amp;month=8&amp;hashednota=9ae14850d32b24307b81efa03781468e</t>
  </si>
  <si>
    <t>SU1EU2\W004KY</t>
  </si>
  <si>
    <t>3323130504600002</t>
  </si>
  <si>
    <t>MARDI MARJONO</t>
  </si>
  <si>
    <t>https://ipubers.pupuk-indonesia.com/public/download/bukti-transaksi/V2?idretailer=RT0000091480&amp;year=2026&amp;month=8&amp;hashednota=c955bc80824902c45e1028a162c57537</t>
  </si>
  <si>
    <t>SU1EU2\W004KZ</t>
  </si>
  <si>
    <t>https://ipubers.pupuk-indonesia.com/public/download/bukti-transaksi/V2?idretailer=RT0000091480&amp;year=2026&amp;month=8&amp;hashednota=ee702a0e32fbc44b7ec6fb8aae65ddd7</t>
  </si>
  <si>
    <t>SU1EU2\W004L0</t>
  </si>
  <si>
    <t>https://ipubers.pupuk-indonesia.com/public/download/bukti-transaksi/V2?idretailer=RT0000091480&amp;year=2026&amp;month=8&amp;hashednota=3730e2f646f321902b9109a9403b20c7</t>
  </si>
  <si>
    <t>SU1EU2\Y004LG</t>
  </si>
  <si>
    <t>https://ipubers.pupuk-indonesia.com/public/download/bukti-transaksi/V2?idretailer=RT0000091480&amp;year=2026&amp;month=8&amp;hashednota=d54b7e72593d4373f9ef1a6fdb1b6547</t>
  </si>
  <si>
    <t>SU1EU2\X004L5</t>
  </si>
  <si>
    <t>3323131112660003</t>
  </si>
  <si>
    <t>NAWIYO</t>
  </si>
  <si>
    <t>https://ipubers.pupuk-indonesia.com/public/download/bukti-transaksi/V2?idretailer=RT0000091480&amp;year=2026&amp;month=8&amp;hashednota=3396bab2bb6c3043f938fe1ee585442d</t>
  </si>
  <si>
    <t>SU1EU2\X004L6</t>
  </si>
  <si>
    <t>https://ipubers.pupuk-indonesia.com/public/download/bukti-transaksi/V2?idretailer=RT0000091480&amp;year=2026&amp;month=8&amp;hashednota=124b73bb78dce116ff102d9077ff8a7b</t>
  </si>
  <si>
    <t>SU1EU2\W004KH</t>
  </si>
  <si>
    <t>3323132505760002</t>
  </si>
  <si>
    <t>https://ipubers.pupuk-indonesia.com/public/download/bukti-transaksi/V2?idretailer=RT0000091480&amp;year=2026&amp;month=8&amp;hashednota=8127693ccb917ab3418cb1b88d5ea4ca</t>
  </si>
  <si>
    <t>SU1EU2\W004KS</t>
  </si>
  <si>
    <t>3323131405640003</t>
  </si>
  <si>
    <t>SUKIRNO</t>
  </si>
  <si>
    <t>https://ipubers.pupuk-indonesia.com/public/download/bukti-transaksi/V2?idretailer=RT0000091480&amp;year=2026&amp;month=8&amp;hashednota=615b4c7cc038bc850ec2474c23709cf4</t>
  </si>
  <si>
    <t>SU1EU2\W004KT</t>
  </si>
  <si>
    <t>https://ipubers.pupuk-indonesia.com/public/download/bukti-transaksi/V2?idretailer=RT0000091480&amp;year=2026&amp;month=8&amp;hashednota=aab3c79c8cc4e38c05b938aa00ffc014</t>
  </si>
  <si>
    <t>SU1EU2\W004KU</t>
  </si>
  <si>
    <t>3323130702670004</t>
  </si>
  <si>
    <t>SUPRIYADI</t>
  </si>
  <si>
    <t>https://ipubers.pupuk-indonesia.com/public/download/bukti-transaksi/V2?idretailer=RT0000091480&amp;year=2026&amp;month=8&amp;hashednota=60e374b79d31b11ec7777ab397cfc711</t>
  </si>
  <si>
    <t>SU1EU2\W004KI</t>
  </si>
  <si>
    <t>3323131012660001</t>
  </si>
  <si>
    <t>https://ipubers.pupuk-indonesia.com/public/download/bukti-transaksi/V2?idretailer=RT0000091480&amp;year=2026&amp;month=8&amp;hashednota=20553c6be57127919b2f903d2f4aa57b</t>
  </si>
  <si>
    <t>SU1EU2\W004KJ</t>
  </si>
  <si>
    <t>https://ipubers.pupuk-indonesia.com/public/download/bukti-transaksi/V2?idretailer=RT0000091480&amp;year=2026&amp;month=8&amp;hashednota=adae2a5ac224538786d32428a8adcc8a</t>
  </si>
  <si>
    <t>SU1EU2\W004KK</t>
  </si>
  <si>
    <t>https://ipubers.pupuk-indonesia.com/public/download/bukti-transaksi/V2?idretailer=RT0000091480&amp;year=2026&amp;month=8&amp;hashednota=18533914c62ea20f98b9462dc76be481</t>
  </si>
  <si>
    <t>SU1EU2\X004L4</t>
  </si>
  <si>
    <t>3323130704800002</t>
  </si>
  <si>
    <t>DADI DIANTO</t>
  </si>
  <si>
    <t>https://ipubers.pupuk-indonesia.com/public/download/bukti-transaksi/V2?idretailer=RT0000091480&amp;year=2026&amp;month=8&amp;hashednota=d17fd6fd968b7d6ec88dfab4a911985a</t>
  </si>
  <si>
    <t>SU1EU2\Y004LH</t>
  </si>
  <si>
    <t>3323130707710007</t>
  </si>
  <si>
    <t>DAMIRI</t>
  </si>
  <si>
    <t>https://ipubers.pupuk-indonesia.com/public/download/bukti-transaksi/V2?idretailer=RT0000091480&amp;year=2026&amp;month=8&amp;hashednota=5011ea58f0f1cc3521338b38268f843c</t>
  </si>
  <si>
    <t>SU1EU2\Y004LI</t>
  </si>
  <si>
    <t>3323131007760001</t>
  </si>
  <si>
    <t>ELIYAS TAUFIK</t>
  </si>
  <si>
    <t>https://ipubers.pupuk-indonesia.com/public/download/bukti-transaksi/V2?idretailer=RT0000091480&amp;year=2026&amp;month=8&amp;hashednota=e868c4b772201d796016f6beea20460d</t>
  </si>
  <si>
    <t>SU1EU2\Y004LJ</t>
  </si>
  <si>
    <t>https://ipubers.pupuk-indonesia.com/public/download/bukti-transaksi/V2?idretailer=RT0000091480&amp;year=2026&amp;month=8&amp;hashednota=9c47e66579eebe2058273e44c2636564</t>
  </si>
  <si>
    <t>SU1EU2\W004KO</t>
  </si>
  <si>
    <t>3323130710690004</t>
  </si>
  <si>
    <t>HARYONO</t>
  </si>
  <si>
    <t>https://ipubers.pupuk-indonesia.com/public/download/bukti-transaksi/V2?idretailer=RT0000091480&amp;year=2026&amp;month=8&amp;hashednota=de45e3024988fc9463dd995285ec8efd</t>
  </si>
  <si>
    <t>SU1EU2\W004KP</t>
  </si>
  <si>
    <t>https://ipubers.pupuk-indonesia.com/public/download/bukti-transaksi/V2?idretailer=RT0000091480&amp;year=2026&amp;month=8&amp;hashednota=3177d04f69eb1e8ecde1d8c2e3b8db8b</t>
  </si>
  <si>
    <t>SU1EU2\W004KQ</t>
  </si>
  <si>
    <t>3323132204630001</t>
  </si>
  <si>
    <t>IR.DJOKO SUSILO HARTONO</t>
  </si>
  <si>
    <t>https://ipubers.pupuk-indonesia.com/public/download/bukti-transaksi/V2?idretailer=RT0000091480&amp;year=2026&amp;month=8&amp;hashednota=06920d834a8c62482c34cd8d9b8533f9</t>
  </si>
  <si>
    <t>SU1EU2\W004KR</t>
  </si>
  <si>
    <t>https://ipubers.pupuk-indonesia.com/public/download/bukti-transaksi/V2?idretailer=RT0000091480&amp;year=2026&amp;month=8&amp;hashednota=480c9479130eb644b8a22115c128baa5</t>
  </si>
  <si>
    <t>SU1EU2\W004KB</t>
  </si>
  <si>
    <t>3323133112540061</t>
  </si>
  <si>
    <t>IRPAN HADI SUCIPTO</t>
  </si>
  <si>
    <t>https://ipubers.pupuk-indonesia.com/public/download/bukti-transaksi/V2?idretailer=RT0000091480&amp;year=2026&amp;month=8&amp;hashednota=4c31f75f7792b2c18a833f8e1ef239a1</t>
  </si>
  <si>
    <t>SU1EU2\Y004LC</t>
  </si>
  <si>
    <t>3323136612920002</t>
  </si>
  <si>
    <t>NURYANI</t>
  </si>
  <si>
    <t>https://ipubers.pupuk-indonesia.com/public/download/bukti-transaksi/V2?idretailer=RT0000091480&amp;year=2026&amp;month=8&amp;hashednota=65f0db82e5a800e8ad9dca67489707bb</t>
  </si>
  <si>
    <t>SU1EU2\Y004LD</t>
  </si>
  <si>
    <t>https://ipubers.pupuk-indonesia.com/public/download/bukti-transaksi/V2?idretailer=RT0000091480&amp;year=2026&amp;month=8&amp;hashednota=7341a2e0441577799c109cd3e1507381</t>
  </si>
  <si>
    <t>SU1EU2\Y004LB</t>
  </si>
  <si>
    <t>https://ipubers.pupuk-indonesia.com/public/download/bukti-transaksi/V2?idretailer=RT0000091480&amp;year=2026&amp;month=8&amp;hashednota=078f69130fcac6c1855a40d1af19de06</t>
  </si>
  <si>
    <t>SU1EU2\Y004L8</t>
  </si>
  <si>
    <t>3323135510740001</t>
  </si>
  <si>
    <t>https://ipubers.pupuk-indonesia.com/public/download/bukti-transaksi/V2?idretailer=RT0000091480&amp;year=2026&amp;month=8&amp;hashednota=ca8c5c8456e008f001fbb7b2e6fcf6c6</t>
  </si>
  <si>
    <t>SU1EU2\Y004LM</t>
  </si>
  <si>
    <t>3323136610720002</t>
  </si>
  <si>
    <t>https://ipubers.pupuk-indonesia.com/public/download/bukti-transaksi/V2?idretailer=RT0000091480&amp;year=2026&amp;month=8&amp;hashednota=36f95ce500f8fbd0bb5758f846d422a6</t>
  </si>
  <si>
    <t>SU1EU2\Y004LK</t>
  </si>
  <si>
    <t>3323131008560003</t>
  </si>
  <si>
    <t>https://ipubers.pupuk-indonesia.com/public/download/bukti-transaksi/V2?idretailer=RT0000091480&amp;year=2026&amp;month=8&amp;hashednota=7578c3ee6b30d4e60b57f9c7c5e0b6b4</t>
  </si>
  <si>
    <t>SU1EU2\Y004LL</t>
  </si>
  <si>
    <t>https://ipubers.pupuk-indonesia.com/public/download/bukti-transaksi/V2?idretailer=RT0000091480&amp;year=2026&amp;month=8&amp;hashednota=fca097b9c63888f8c2ff94c5fb8c8580</t>
  </si>
  <si>
    <t>SU1EU2\Y004LE</t>
  </si>
  <si>
    <t>3323134909790004</t>
  </si>
  <si>
    <t>SIJEM</t>
  </si>
  <si>
    <t>https://ipubers.pupuk-indonesia.com/public/download/bukti-transaksi/V2?idretailer=RT0000091480&amp;year=2026&amp;month=8&amp;hashednota=57e2de9730cf8ec8e4130b44b71d1f23</t>
  </si>
  <si>
    <t>SU1EU2\Y004LF</t>
  </si>
  <si>
    <t>https://ipubers.pupuk-indonesia.com/public/download/bukti-transaksi/V2?idretailer=RT0000091480&amp;year=2026&amp;month=8&amp;hashednota=c9483ac33fc7a52d558c14c6023f1c0b</t>
  </si>
  <si>
    <t>SU1EU2\W004KL</t>
  </si>
  <si>
    <t>3323135112900003</t>
  </si>
  <si>
    <t>SITI ROHANAH</t>
  </si>
  <si>
    <t>https://ipubers.pupuk-indonesia.com/public/download/bukti-transaksi/V2?idretailer=RT0000091480&amp;year=2026&amp;month=8&amp;hashednota=4419558a203dc358b64f0dea656ee40f</t>
  </si>
  <si>
    <t>SU1EU2\W004KM</t>
  </si>
  <si>
    <t>https://ipubers.pupuk-indonesia.com/public/download/bukti-transaksi/V2?idretailer=RT0000091480&amp;year=2026&amp;month=8&amp;hashednota=55b402f2207c103e504f4ccdc66ef499</t>
  </si>
  <si>
    <t>SU1EU2\W004KN</t>
  </si>
  <si>
    <t>https://ipubers.pupuk-indonesia.com/public/download/bukti-transaksi/V2?idretailer=RT0000091480&amp;year=2026&amp;month=8&amp;hashednota=f0eb7b4d4c46d696a0530ead1deb990c</t>
  </si>
  <si>
    <t>SU1EU2\W004L1</t>
  </si>
  <si>
    <t>3323131012500003</t>
  </si>
  <si>
    <t>https://ipubers.pupuk-indonesia.com/public/download/bukti-transaksi/V2?idretailer=RT0000091480&amp;year=2026&amp;month=8&amp;hashednota=7bbdb98ab2caa1dab1d792d04aff8a22</t>
  </si>
  <si>
    <t>SU1EU2\W004L2</t>
  </si>
  <si>
    <t>https://ipubers.pupuk-indonesia.com/public/download/bukti-transaksi/V2?idretailer=RT0000091480&amp;year=2026&amp;month=8&amp;hashednota=036f97ce4b640f687cb610182ad7848f</t>
  </si>
  <si>
    <t>SU1EU2\W004L3</t>
  </si>
  <si>
    <t>https://ipubers.pupuk-indonesia.com/public/download/bukti-transaksi/V2?idretailer=RT0000091480&amp;year=2026&amp;month=8&amp;hashednota=5a97a7997191a766f420caa53ef49e7e</t>
  </si>
  <si>
    <t>SU1EU2\W004KW</t>
  </si>
  <si>
    <t>3323134112700002</t>
  </si>
  <si>
    <t>SUMARTI</t>
  </si>
  <si>
    <t>https://ipubers.pupuk-indonesia.com/public/download/bukti-transaksi/V2?idretailer=RT0000091480&amp;year=2026&amp;month=8&amp;hashednota=c1c0dcb511c535d7b210be6399ab7da8</t>
  </si>
  <si>
    <t>SU1EU2\W004KX</t>
  </si>
  <si>
    <t>https://ipubers.pupuk-indonesia.com/public/download/bukti-transaksi/V2?idretailer=RT0000091480&amp;year=2026&amp;month=8&amp;hashednota=cf213a352845843d6a964b929bbdfb2d</t>
  </si>
  <si>
    <t>SU1EU2\W004KV</t>
  </si>
  <si>
    <t>3323131107650004</t>
  </si>
  <si>
    <t>https://ipubers.pupuk-indonesia.com/public/download/bukti-transaksi/V2?idretailer=RT0000091480&amp;year=2026&amp;month=8&amp;hashednota=9329728b534d07cd27ff089891299e7e</t>
  </si>
  <si>
    <t>SU1EU2\W004KD</t>
  </si>
  <si>
    <t>3323136412730001</t>
  </si>
  <si>
    <t>SALMI</t>
  </si>
  <si>
    <t>https://ipubers.pupuk-indonesia.com/public/download/bukti-transaksi/V2?idretailer=RT0000091480&amp;year=2026&amp;month=8&amp;hashednota=224c813650c3a7aa0bdc9762e4722035</t>
  </si>
  <si>
    <t>SU1EU2\W004KE</t>
  </si>
  <si>
    <t>https://ipubers.pupuk-indonesia.com/public/download/bukti-transaksi/V2?idretailer=RT0000091480&amp;year=2026&amp;month=8&amp;hashednota=b1abb03d7bfe0fbc9e6a715f577151ba</t>
  </si>
  <si>
    <t>SU1EU2\W004KF</t>
  </si>
  <si>
    <t>https://ipubers.pupuk-indonesia.com/public/download/bukti-transaksi/V2?idretailer=RT0000091480&amp;year=2026&amp;month=8&amp;hashednota=ce187537daf4022085a3fa56209912d2</t>
  </si>
  <si>
    <t>SU1EU2\W004KG</t>
  </si>
  <si>
    <t>https://ipubers.pupuk-indonesia.com/public/download/bukti-transaksi/V2?idretailer=RT0000091480&amp;year=2026&amp;month=8&amp;hashednota=ff9e6b8aeaaea76526b4c92abf6699d9</t>
  </si>
  <si>
    <t>SU1EU2\X004L7</t>
  </si>
  <si>
    <t>3275040504830024</t>
  </si>
  <si>
    <t>https://ipubers.pupuk-indonesia.com/public/download/bukti-transaksi/V2?idretailer=RT0000091480&amp;year=2026&amp;month=8&amp;hashednota=cd5bd0e17ddbc02aadf016c311ab7c0c</t>
  </si>
  <si>
    <t>SU1EU2\Y004L9</t>
  </si>
  <si>
    <t>https://ipubers.pupuk-indonesia.com/public/download/bukti-transaksi/V2?idretailer=RT0000091480&amp;year=2026&amp;month=8&amp;hashednota=3cc6c4161444a3b7acc8999811ebd4b3</t>
  </si>
  <si>
    <t>S09NP1\Y003BM</t>
  </si>
  <si>
    <t>3323133112570015</t>
  </si>
  <si>
    <t>https://ipubers.pupuk-indonesia.com/public/download/bukti-transaksi/V2?idretailer=RT0000026755&amp;year=2026&amp;month=8&amp;hashednota=8798db2e22e47a9d03e6210439d58321</t>
  </si>
  <si>
    <t>S09NP1\Y003C4</t>
  </si>
  <si>
    <t>3323131104680002</t>
  </si>
  <si>
    <t>https://ipubers.pupuk-indonesia.com/public/download/bukti-transaksi/V2?idretailer=RT0000026755&amp;year=2026&amp;month=8&amp;hashednota=1d1809ea55b9b55f964c1b8f3d33ad13</t>
  </si>
  <si>
    <t>S09NP1\Y003C7</t>
  </si>
  <si>
    <t>https://ipubers.pupuk-indonesia.com/public/download/bukti-transaksi/V2?idretailer=RT0000026755&amp;year=2026&amp;month=8&amp;hashednota=1a6b9669c58da3154dff15c14cdda959</t>
  </si>
  <si>
    <t>S09NP1\Y003C8</t>
  </si>
  <si>
    <t>3323131206790009</t>
  </si>
  <si>
    <t>MALIKIN</t>
  </si>
  <si>
    <t>https://ipubers.pupuk-indonesia.com/public/download/bukti-transaksi/V2?idretailer=RT0000026755&amp;year=2026&amp;month=8&amp;hashednota=53b3af3d2fec6ac5cea95472510872b9</t>
  </si>
  <si>
    <t>S09NP1\Y003A7</t>
  </si>
  <si>
    <t>3323132404860002</t>
  </si>
  <si>
    <t>https://ipubers.pupuk-indonesia.com/public/download/bukti-transaksi/V2?idretailer=RT0000026755&amp;year=2026&amp;month=8&amp;hashednota=0c5a646d58720c793c6a6556cc33766b</t>
  </si>
  <si>
    <t>S09NP1\Y003AU</t>
  </si>
  <si>
    <t>3323133112670002</t>
  </si>
  <si>
    <t>https://ipubers.pupuk-indonesia.com/public/download/bukti-transaksi/V2?idretailer=RT0000026755&amp;year=2026&amp;month=8&amp;hashednota=0dd8db69984ddcc0db1a2bc0bb39c8a6</t>
  </si>
  <si>
    <t>S09NP1\Y003B5</t>
  </si>
  <si>
    <t>3323136012600001</t>
  </si>
  <si>
    <t>PONIJEM</t>
  </si>
  <si>
    <t>https://ipubers.pupuk-indonesia.com/public/download/bukti-transaksi/V2?idretailer=RT0000026755&amp;year=2026&amp;month=8&amp;hashednota=1440663f31d3d425a9da98458b3ca782</t>
  </si>
  <si>
    <t>S09NP1\Y003BU</t>
  </si>
  <si>
    <t>3323130210650001</t>
  </si>
  <si>
    <t>https://ipubers.pupuk-indonesia.com/public/download/bukti-transaksi/V2?idretailer=RT0000026755&amp;year=2026&amp;month=8&amp;hashednota=3bf1df4fc62bd9f2bbd523ad0c93a4bc</t>
  </si>
  <si>
    <t>S09NP1\Y003B6</t>
  </si>
  <si>
    <t>3323130312920001</t>
  </si>
  <si>
    <t>SOIMUN</t>
  </si>
  <si>
    <t>https://ipubers.pupuk-indonesia.com/public/download/bukti-transaksi/V2?idretailer=RT0000026755&amp;year=2026&amp;month=8&amp;hashednota=e9ce7f14a4dc209c28bdfeb5f9256ff5</t>
  </si>
  <si>
    <t>S09NP1\Y003BB</t>
  </si>
  <si>
    <t>https://ipubers.pupuk-indonesia.com/public/download/bukti-transaksi/V2?idretailer=RT0000026755&amp;year=2026&amp;month=8&amp;hashednota=e1b7a6980ad0bbfef50e5dd436f5b983</t>
  </si>
  <si>
    <t>S09NP1\Y003CB</t>
  </si>
  <si>
    <t>3323130605690003</t>
  </si>
  <si>
    <t>https://ipubers.pupuk-indonesia.com/public/download/bukti-transaksi/V2?idretailer=RT0000026755&amp;year=2026&amp;month=8&amp;hashednota=75e50791623215a23a1420744a404908</t>
  </si>
  <si>
    <t>S09NP1\Y003A5</t>
  </si>
  <si>
    <t>3323130303870002</t>
  </si>
  <si>
    <t>SUGENG VIANDRA</t>
  </si>
  <si>
    <t>https://ipubers.pupuk-indonesia.com/public/download/bukti-transaksi/V2?idretailer=RT0000026755&amp;year=2026&amp;month=8&amp;hashednota=7371513117f4046e2eac5f459ed8dd0a</t>
  </si>
  <si>
    <t>S09NP1\Y003CF</t>
  </si>
  <si>
    <t>3323130804600002</t>
  </si>
  <si>
    <t>https://ipubers.pupuk-indonesia.com/public/download/bukti-transaksi/V2?idretailer=RT0000026755&amp;year=2026&amp;month=8&amp;hashednota=52494d228de3e9299595fd29bab90e14</t>
  </si>
  <si>
    <t>S09NP1\Y003CJ</t>
  </si>
  <si>
    <t>https://ipubers.pupuk-indonesia.com/public/download/bukti-transaksi/V2?idretailer=RT0000026755&amp;year=2026&amp;month=8&amp;hashednota=cd03f4cca1680e1cc2e6651ef4558bcf</t>
  </si>
  <si>
    <t>S09NP1\Y003C9</t>
  </si>
  <si>
    <t>3323133011730001</t>
  </si>
  <si>
    <t>SUTIYONO</t>
  </si>
  <si>
    <t>https://ipubers.pupuk-indonesia.com/public/download/bukti-transaksi/V2?idretailer=RT0000026755&amp;year=2026&amp;month=8&amp;hashednota=00c5a525b30efa0c6bad1d0cd840e707</t>
  </si>
  <si>
    <t>S09NP1\Y003CA</t>
  </si>
  <si>
    <t>3323132102740002</t>
  </si>
  <si>
    <t>https://ipubers.pupuk-indonesia.com/public/download/bukti-transaksi/V2?idretailer=RT0000026755&amp;year=2026&amp;month=8&amp;hashednota=78b05364c5d73d78c0fd88f4ee724927</t>
  </si>
  <si>
    <t>S09NP1\Y003BI</t>
  </si>
  <si>
    <t>3323132607720001</t>
  </si>
  <si>
    <t>WASIYATNO</t>
  </si>
  <si>
    <t>https://ipubers.pupuk-indonesia.com/public/download/bukti-transaksi/V2?idretailer=RT0000026755&amp;year=2026&amp;month=8&amp;hashednota=b59a68c305849521b74d9453daf79d3d</t>
  </si>
  <si>
    <t>S09NP1\Y003BS</t>
  </si>
  <si>
    <t>https://ipubers.pupuk-indonesia.com/public/download/bukti-transaksi/V2?idretailer=RT0000026755&amp;year=2026&amp;month=8&amp;hashednota=5c387781c3c43692b0b124286ded3ace</t>
  </si>
  <si>
    <t>S09U71\2005W9</t>
  </si>
  <si>
    <t>3323142606690002</t>
  </si>
  <si>
    <t>BERKAH 9</t>
  </si>
  <si>
    <t>https://ipubers.pupuk-indonesia.com/public/download/bukti-transaksi/V2?idretailer=RT0000027213&amp;year=2026&amp;month=8&amp;hashednota=75d68d5aadc7f4a316e108b366ddd3c0</t>
  </si>
  <si>
    <t>v</t>
  </si>
  <si>
    <t>S09U71\2005V4</t>
  </si>
  <si>
    <t>3323141909900001</t>
  </si>
  <si>
    <t>https://ipubers.pupuk-indonesia.com/public/download/bukti-transaksi/V2?idretailer=RT0000027213&amp;year=2026&amp;month=8&amp;hashednota=3350b1a59abc61b1c5005b534dc1a71a</t>
  </si>
  <si>
    <t>S09U71\2005V5</t>
  </si>
  <si>
    <t>https://ipubers.pupuk-indonesia.com/public/download/bukti-transaksi/V2?idretailer=RT0000027213&amp;year=2026&amp;month=8&amp;hashednota=ec8627716255f2fa2804cb8b65d5baff</t>
  </si>
  <si>
    <t>S09U91\80020B</t>
  </si>
  <si>
    <t>3323140904570002</t>
  </si>
  <si>
    <t>https://ipubers.pupuk-indonesia.com/public/download/bukti-transaksi/V2?idretailer=RT0000027216&amp;year=2026&amp;month=8&amp;hashednota=95623753e65c1262956dfb0c0b7e7bc6</t>
  </si>
  <si>
    <t>S09U91\80020C</t>
  </si>
  <si>
    <t>https://ipubers.pupuk-indonesia.com/public/download/bukti-transaksi/V2?idretailer=RT0000027216&amp;year=2026&amp;month=8&amp;hashednota=cc46e6ce1fc7088c114f0a0df1d8ada4</t>
  </si>
  <si>
    <t>S09U91\80020L</t>
  </si>
  <si>
    <t>https://ipubers.pupuk-indonesia.com/public/download/bukti-transaksi/V2?idretailer=RT0000027216&amp;year=2026&amp;month=8&amp;hashednota=803469a5f6146ae2c2cb57d8f36a8dd0</t>
  </si>
  <si>
    <t>S09U91\80020M</t>
  </si>
  <si>
    <t>https://ipubers.pupuk-indonesia.com/public/download/bukti-transaksi/V2?idretailer=RT0000027216&amp;year=2026&amp;month=8&amp;hashednota=537b45ba603d545fe7adb21cbcf374ac</t>
  </si>
  <si>
    <t>S09U91\800205</t>
  </si>
  <si>
    <t>3323140803680001</t>
  </si>
  <si>
    <t>https://ipubers.pupuk-indonesia.com/public/download/bukti-transaksi/V2?idretailer=RT0000027216&amp;year=2026&amp;month=8&amp;hashednota=b9aefdd873d43b911fb75f4e43bf9477</t>
  </si>
  <si>
    <t>S09U91\80020P</t>
  </si>
  <si>
    <t>3323140809660001</t>
  </si>
  <si>
    <t>SRI CAHYO</t>
  </si>
  <si>
    <t>https://ipubers.pupuk-indonesia.com/public/download/bukti-transaksi/V2?idretailer=RT0000027216&amp;year=2026&amp;month=8&amp;hashednota=44095ce282edbd9575f3c6a8093026b1</t>
  </si>
  <si>
    <t>S09U81\J002EE</t>
  </si>
  <si>
    <t>3323140603880001</t>
  </si>
  <si>
    <t>ADI WIJAYA</t>
  </si>
  <si>
    <t>https://ipubers.pupuk-indonesia.com/public/download/bukti-transaksi/V2?idretailer=RT0000027214&amp;year=2026&amp;month=8&amp;hashednota=1a809d0a28d62748025db5ac57dd06b6</t>
  </si>
  <si>
    <t>S09U81\J002F9</t>
  </si>
  <si>
    <t>3323141607770001</t>
  </si>
  <si>
    <t>DASAR</t>
  </si>
  <si>
    <t>https://ipubers.pupuk-indonesia.com/public/download/bukti-transaksi/V2?idretailer=RT0000027214&amp;year=2026&amp;month=8&amp;hashednota=f2a5b9cc1ddc9749e899976cabaa33c4</t>
  </si>
  <si>
    <t>S09U81\J002EK</t>
  </si>
  <si>
    <t>3323143010560001</t>
  </si>
  <si>
    <t>https://ipubers.pupuk-indonesia.com/public/download/bukti-transaksi/V2?idretailer=RT0000027214&amp;year=2026&amp;month=8&amp;hashednota=738955c18a4438e61fd1ebbda74dbd87</t>
  </si>
  <si>
    <t>S09U81\J002F5</t>
  </si>
  <si>
    <t>3323142402010001</t>
  </si>
  <si>
    <t>MUHAMMAD ASRORI</t>
  </si>
  <si>
    <t>https://ipubers.pupuk-indonesia.com/public/download/bukti-transaksi/V2?idretailer=RT0000027214&amp;year=2026&amp;month=8&amp;hashednota=e9d66fc61604d194ff71f7b933d4e1a8</t>
  </si>
  <si>
    <t>S09U81\J002F6</t>
  </si>
  <si>
    <t>https://ipubers.pupuk-indonesia.com/public/download/bukti-transaksi/V2?idretailer=RT0000027214&amp;year=2026&amp;month=8&amp;hashednota=d0772a6c517cac1fe4362c70a43b5193</t>
  </si>
  <si>
    <t>S09U81\J002F7</t>
  </si>
  <si>
    <t>3323143010610001</t>
  </si>
  <si>
    <t>https://ipubers.pupuk-indonesia.com/public/download/bukti-transaksi/V2?idretailer=RT0000027214&amp;year=2026&amp;month=8&amp;hashednota=9028d471e241aa6aa46c737622e6e803</t>
  </si>
  <si>
    <t>S09U81\J002F8</t>
  </si>
  <si>
    <t>https://ipubers.pupuk-indonesia.com/public/download/bukti-transaksi/V2?idretailer=RT0000027214&amp;year=2026&amp;month=8&amp;hashednota=96c02b1e92869d16435b5db73343a349</t>
  </si>
  <si>
    <t>S09U81\J002FW</t>
  </si>
  <si>
    <t>3323143105650001</t>
  </si>
  <si>
    <t>SRI WANTIYANA</t>
  </si>
  <si>
    <t>https://ipubers.pupuk-indonesia.com/public/download/bukti-transaksi/V2?idretailer=RT0000027214&amp;year=2026&amp;month=8&amp;hashednota=a7147ec863bd52d6a87fd809ddc9a2c3</t>
  </si>
  <si>
    <t>S09U81\J002FX</t>
  </si>
  <si>
    <t>https://ipubers.pupuk-indonesia.com/public/download/bukti-transaksi/V2?idretailer=RT0000027214&amp;year=2026&amp;month=8&amp;hashednota=39665a471d62ab3c45c3f2494c18371c</t>
  </si>
  <si>
    <t>S09U81\J002EC</t>
  </si>
  <si>
    <t>3323141708710001</t>
  </si>
  <si>
    <t>https://ipubers.pupuk-indonesia.com/public/download/bukti-transaksi/V2?idretailer=RT0000027214&amp;year=2026&amp;month=8&amp;hashednota=93dcf8732c86ecd753029c4487418eca</t>
  </si>
  <si>
    <t>S09U81\J002ED</t>
  </si>
  <si>
    <t>https://ipubers.pupuk-indonesia.com/public/download/bukti-transaksi/V2?idretailer=RT0000027214&amp;year=2026&amp;month=8&amp;hashednota=6dd7ea70fb93911c355d3bf6b1a10770</t>
  </si>
  <si>
    <t>S09U81\J002E0</t>
  </si>
  <si>
    <t>3323141211670001</t>
  </si>
  <si>
    <t>https://ipubers.pupuk-indonesia.com/public/download/bukti-transaksi/V2?idretailer=RT0000027214&amp;year=2026&amp;month=8&amp;hashednota=f50bb40635d8a8beff543e2a8640572a</t>
  </si>
  <si>
    <t>S09U81\J002FD</t>
  </si>
  <si>
    <t>3323141106650001</t>
  </si>
  <si>
    <t>KARYA UTAMA II</t>
  </si>
  <si>
    <t>https://ipubers.pupuk-indonesia.com/public/download/bukti-transaksi/V2?idretailer=RT0000027214&amp;year=2026&amp;month=8&amp;hashednota=2b5e897fa6f824c50561d02bd2dc081f</t>
  </si>
  <si>
    <t>S09U81\J002FE</t>
  </si>
  <si>
    <t>https://ipubers.pupuk-indonesia.com/public/download/bukti-transaksi/V2?idretailer=RT0000027214&amp;year=2026&amp;month=8&amp;hashednota=d46386da205df0457f19ddc3c9dcf176</t>
  </si>
  <si>
    <t>S09U81\J002EX</t>
  </si>
  <si>
    <t>3323140701820001</t>
  </si>
  <si>
    <t>BUDI RAHAYU II</t>
  </si>
  <si>
    <t>https://ipubers.pupuk-indonesia.com/public/download/bukti-transaksi/V2?idretailer=RT0000027214&amp;year=2026&amp;month=8&amp;hashednota=7559ffffc85ebab1c91bbe6cd12e2088</t>
  </si>
  <si>
    <t>S09U81\J002F3</t>
  </si>
  <si>
    <t>3323142008980001</t>
  </si>
  <si>
    <t>YOGGIESTYA ADJIE</t>
  </si>
  <si>
    <t>SEDYO RAHARJO</t>
  </si>
  <si>
    <t>https://ipubers.pupuk-indonesia.com/public/download/bukti-transaksi/V2?idretailer=RT0000027214&amp;year=2026&amp;month=8&amp;hashednota=fa5658614ff31d49e3293abb4830761c</t>
  </si>
  <si>
    <t>S09U81\J002F4</t>
  </si>
  <si>
    <t>https://ipubers.pupuk-indonesia.com/public/download/bukti-transaksi/V2?idretailer=RT0000027214&amp;year=2026&amp;month=8&amp;hashednota=84e01e4a0d3109f2da3b4db94bb9f14d</t>
  </si>
  <si>
    <t>S09U91\80020I</t>
  </si>
  <si>
    <t>3323147012600006</t>
  </si>
  <si>
    <t>NGADILAH</t>
  </si>
  <si>
    <t>https://ipubers.pupuk-indonesia.com/public/download/bukti-transaksi/V2?idretailer=RT0000027216&amp;year=2026&amp;month=8&amp;hashednota=eba4939a82e85b96803278ccf4486195</t>
  </si>
  <si>
    <t>S09U91\80020J</t>
  </si>
  <si>
    <t>https://ipubers.pupuk-indonesia.com/public/download/bukti-transaksi/V2?idretailer=RT0000027216&amp;year=2026&amp;month=8&amp;hashednota=7f9cb225fe4e96517736ef11303456b2</t>
  </si>
  <si>
    <t>S09U91\800207</t>
  </si>
  <si>
    <t>3323142512880001</t>
  </si>
  <si>
    <t>WALIYADI SLAMET</t>
  </si>
  <si>
    <t>TANI UNGGUL</t>
  </si>
  <si>
    <t>https://ipubers.pupuk-indonesia.com/public/download/bukti-transaksi/V2?idretailer=RT0000027216&amp;year=2026&amp;month=8&amp;hashednota=879a98292f7ad2008bf0444d0a1cdc9c</t>
  </si>
  <si>
    <t>S09U91\80020N</t>
  </si>
  <si>
    <t>3323145111750001</t>
  </si>
  <si>
    <t>https://ipubers.pupuk-indonesia.com/public/download/bukti-transaksi/V2?idretailer=RT0000027216&amp;year=2026&amp;month=8&amp;hashednota=4b7b7fb286e120c4ecbd6e8538812d56</t>
  </si>
  <si>
    <t>S09U91\80020O</t>
  </si>
  <si>
    <t>https://ipubers.pupuk-indonesia.com/public/download/bukti-transaksi/V2?idretailer=RT0000027216&amp;year=2026&amp;month=8&amp;hashednota=dd2a0907853bf824e81f5f76d5639935</t>
  </si>
  <si>
    <t>S09U91\80021I</t>
  </si>
  <si>
    <t>3323140608890001</t>
  </si>
  <si>
    <t>WAHYU HERMAN MASRURI</t>
  </si>
  <si>
    <t>MADYOSARI I</t>
  </si>
  <si>
    <t>https://ipubers.pupuk-indonesia.com/public/download/bukti-transaksi/V2?idretailer=RT0000027216&amp;year=2026&amp;month=8&amp;hashednota=7b5d983e642e3604016f6610f024850f</t>
  </si>
  <si>
    <t>S09U91\80020E</t>
  </si>
  <si>
    <t>3323140609770001</t>
  </si>
  <si>
    <t>YAMTORO</t>
  </si>
  <si>
    <t>https://ipubers.pupuk-indonesia.com/public/download/bukti-transaksi/V2?idretailer=RT0000027216&amp;year=2026&amp;month=8&amp;hashednota=92a41c54bcc39b4a5c1a95c558885cba</t>
  </si>
  <si>
    <t>S09U91\80020F</t>
  </si>
  <si>
    <t>https://ipubers.pupuk-indonesia.com/public/download/bukti-transaksi/V2?idretailer=RT0000027216&amp;year=2026&amp;month=8&amp;hashednota=9e2a4a994d6ebe05c74a215bcbd30e0d</t>
  </si>
  <si>
    <t>S09U71\2005UN</t>
  </si>
  <si>
    <t>3323141312960001</t>
  </si>
  <si>
    <t>TAKIM</t>
  </si>
  <si>
    <t>SEMAR TANI</t>
  </si>
  <si>
    <t>https://ipubers.pupuk-indonesia.com/public/download/bukti-transaksi/V2?idretailer=RT0000027213&amp;year=2026&amp;month=8&amp;hashednota=806c62a6dae5477db8f0f646bed876e2</t>
  </si>
  <si>
    <t>S09U81\J002E6</t>
  </si>
  <si>
    <t>3323142404750002</t>
  </si>
  <si>
    <t>BAMBANG SUNGKOWO</t>
  </si>
  <si>
    <t>DEWI ANJANI</t>
  </si>
  <si>
    <t>https://ipubers.pupuk-indonesia.com/public/download/bukti-transaksi/V2?idretailer=RT0000027214&amp;year=2026&amp;month=8&amp;hashednota=fced9196944426198adfca404d59406f</t>
  </si>
  <si>
    <t>S09U81\J002E7</t>
  </si>
  <si>
    <t>https://ipubers.pupuk-indonesia.com/public/download/bukti-transaksi/V2?idretailer=RT0000027214&amp;year=2026&amp;month=8&amp;hashednota=940d4cee604c886eddd05b336e85eee0</t>
  </si>
  <si>
    <t>S09U81\J002EI</t>
  </si>
  <si>
    <t>3323142802800001</t>
  </si>
  <si>
    <t>IBNU MARUFI</t>
  </si>
  <si>
    <t>https://ipubers.pupuk-indonesia.com/public/download/bukti-transaksi/V2?idretailer=RT0000027214&amp;year=2026&amp;month=8&amp;hashednota=fe4fe1b820851d131db1cdb15ef91f14</t>
  </si>
  <si>
    <t>S09U81\J002EJ</t>
  </si>
  <si>
    <t>https://ipubers.pupuk-indonesia.com/public/download/bukti-transaksi/V2?idretailer=RT0000027214&amp;year=2026&amp;month=8&amp;hashednota=e252d48eae8f2efe0338b3febd0d4188</t>
  </si>
  <si>
    <t>S09U81\J002DX</t>
  </si>
  <si>
    <t>3323143006690001</t>
  </si>
  <si>
    <t>NUR CHOLIS</t>
  </si>
  <si>
    <t>https://ipubers.pupuk-indonesia.com/public/download/bukti-transaksi/V2?idretailer=RT0000027214&amp;year=2026&amp;month=8&amp;hashednota=1385d4b20c0edceea9fe20f713bda494</t>
  </si>
  <si>
    <t>S09U81\J002DY</t>
  </si>
  <si>
    <t>https://ipubers.pupuk-indonesia.com/public/download/bukti-transaksi/V2?idretailer=RT0000027214&amp;year=2026&amp;month=8&amp;hashednota=063b8f3aa1f480ffe3d5c59036fed239</t>
  </si>
  <si>
    <t>S09U81\J002F0</t>
  </si>
  <si>
    <t>3323145806690001</t>
  </si>
  <si>
    <t>MUTMAINAH</t>
  </si>
  <si>
    <t>https://ipubers.pupuk-indonesia.com/public/download/bukti-transaksi/V2?idretailer=RT0000027214&amp;year=2026&amp;month=8&amp;hashednota=f7b74fba2b5d46aea1e47692996b850a</t>
  </si>
  <si>
    <t>S09U81\J002FR</t>
  </si>
  <si>
    <t>3323141706640001</t>
  </si>
  <si>
    <t>https://ipubers.pupuk-indonesia.com/public/download/bukti-transaksi/V2?idretailer=RT0000027214&amp;year=2026&amp;month=8&amp;hashednota=360cd34f7e3aae65d10eaaab794ff102</t>
  </si>
  <si>
    <t>S09U81\J002FS</t>
  </si>
  <si>
    <t>https://ipubers.pupuk-indonesia.com/public/download/bukti-transaksi/V2?idretailer=RT0000027214&amp;year=2026&amp;month=8&amp;hashednota=57925dfea61e457f081b652db696be0e</t>
  </si>
  <si>
    <t>LEGOKSARI</t>
  </si>
  <si>
    <t>S09U71\2005VC</t>
  </si>
  <si>
    <t>3323141602860001</t>
  </si>
  <si>
    <t>TAAT SUPRIYANTO</t>
  </si>
  <si>
    <t>JADI MULYO</t>
  </si>
  <si>
    <t>https://ipubers.pupuk-indonesia.com/public/download/bukti-transaksi/V2?idretailer=RT0000027213&amp;year=2026&amp;month=8&amp;hashednota=c7e1bb269f6c8854e1b3b3702f498faa</t>
  </si>
  <si>
    <t>masih ok, tetapi harap di foto full frame Hp ya besti</t>
  </si>
  <si>
    <t>S09U71\2005UD</t>
  </si>
  <si>
    <t>3323140602900001</t>
  </si>
  <si>
    <t>WAHYU SLAMET</t>
  </si>
  <si>
    <t>MARGA BAHAGIA</t>
  </si>
  <si>
    <t>https://ipubers.pupuk-indonesia.com/public/download/bukti-transaksi/V2?idretailer=RT0000027213&amp;year=2026&amp;month=8&amp;hashednota=356b8c469e69ade74bfa6941de45fa1f</t>
  </si>
  <si>
    <t>GEDEGAN</t>
  </si>
  <si>
    <t>S09U81\J002EN</t>
  </si>
  <si>
    <t>3323140901650002</t>
  </si>
  <si>
    <t>SIYADI</t>
  </si>
  <si>
    <t>https://ipubers.pupuk-indonesia.com/public/download/bukti-transaksi/V2?idretailer=RT0000027214&amp;year=2026&amp;month=8&amp;hashednota=d794b32f403b74812067517fe9f31946</t>
  </si>
  <si>
    <t>S09U81\J002EO</t>
  </si>
  <si>
    <t>https://ipubers.pupuk-indonesia.com/public/download/bukti-transaksi/V2?idretailer=RT0000027214&amp;year=2026&amp;month=8&amp;hashednota=94382b6dc43fbbfb199579c385ded839</t>
  </si>
  <si>
    <t>S09U71\2005VE</t>
  </si>
  <si>
    <t>3323142210790001</t>
  </si>
  <si>
    <t>MITRA RAGIL</t>
  </si>
  <si>
    <t>https://ipubers.pupuk-indonesia.com/public/download/bukti-transaksi/V2?idretailer=RT0000027213&amp;year=2026&amp;month=8&amp;hashednota=ea355e9e005a81f674253e2fd1fbf2d1</t>
  </si>
  <si>
    <t>S09U71\2005VF</t>
  </si>
  <si>
    <t>https://ipubers.pupuk-indonesia.com/public/download/bukti-transaksi/V2?idretailer=RT0000027213&amp;year=2026&amp;month=8&amp;hashednota=9b918a24ab2286283b541efa90fd7cd2</t>
  </si>
  <si>
    <t>S09U71\2005V6</t>
  </si>
  <si>
    <t>3323142812790002</t>
  </si>
  <si>
    <t>NGAHADIYONO</t>
  </si>
  <si>
    <t>https://ipubers.pupuk-indonesia.com/public/download/bukti-transaksi/V2?idretailer=RT0000027213&amp;year=2026&amp;month=8&amp;hashednota=cda28df776c0d9dbd6baa4f7a53c016c</t>
  </si>
  <si>
    <t>S09U71\2005V0</t>
  </si>
  <si>
    <t>3323144401630001</t>
  </si>
  <si>
    <t>NGASIDAH</t>
  </si>
  <si>
    <t>https://ipubers.pupuk-indonesia.com/public/download/bukti-transaksi/V2?idretailer=RT0000027213&amp;year=2026&amp;month=8&amp;hashednota=69bb77deb6ef37907f97dc1fbb4a1ee4</t>
  </si>
  <si>
    <t>S09U71\2005V1</t>
  </si>
  <si>
    <t>https://ipubers.pupuk-indonesia.com/public/download/bukti-transaksi/V2?idretailer=RT0000027213&amp;year=2026&amp;month=8&amp;hashednota=6bf9e3acdc8c5f4fe6a3cf72900b7791</t>
  </si>
  <si>
    <t>S09U71\2005UJ</t>
  </si>
  <si>
    <t>3323140210980001</t>
  </si>
  <si>
    <t>OKTAFIAN YUDA PRIYONO</t>
  </si>
  <si>
    <t>JAYA ABADI</t>
  </si>
  <si>
    <t>https://ipubers.pupuk-indonesia.com/public/download/bukti-transaksi/V2?idretailer=RT0000027213&amp;year=2026&amp;month=8&amp;hashednota=a53a9da08b7f02877cc69ae61bf043ab</t>
  </si>
  <si>
    <t>S09U71\2005VX</t>
  </si>
  <si>
    <t>3323141103600001</t>
  </si>
  <si>
    <t>RUSMIN</t>
  </si>
  <si>
    <t>PILAR TANI</t>
  </si>
  <si>
    <t>https://ipubers.pupuk-indonesia.com/public/download/bukti-transaksi/V2?idretailer=RT0000027213&amp;year=2026&amp;month=8&amp;hashednota=1d1a2e82698b688a89be66e03c1b291c</t>
  </si>
  <si>
    <t>S09U71\2005VY</t>
  </si>
  <si>
    <t>https://ipubers.pupuk-indonesia.com/public/download/bukti-transaksi/V2?idretailer=RT0000027213&amp;year=2026&amp;month=8&amp;hashednota=be214c9f212298f08233b3db705c4fb1</t>
  </si>
  <si>
    <t>S09U71\2005V2</t>
  </si>
  <si>
    <t>3323140809870001</t>
  </si>
  <si>
    <t>SETYO HERIYAWAN</t>
  </si>
  <si>
    <t>https://ipubers.pupuk-indonesia.com/public/download/bukti-transaksi/V2?idretailer=RT0000027213&amp;year=2026&amp;month=8&amp;hashednota=cfdbdeef611ecc2a6042c793fea2ed8f</t>
  </si>
  <si>
    <t>S09U71\2005V3</t>
  </si>
  <si>
    <t>https://ipubers.pupuk-indonesia.com/public/download/bukti-transaksi/V2?idretailer=RT0000027213&amp;year=2026&amp;month=8&amp;hashednota=080ccfed963399e20c7641f2f799d2ed</t>
  </si>
  <si>
    <t>S09U71\2005WN</t>
  </si>
  <si>
    <t>3323142211840002</t>
  </si>
  <si>
    <t>https://ipubers.pupuk-indonesia.com/public/download/bukti-transaksi/V2?idretailer=RT0000027213&amp;year=2026&amp;month=8&amp;hashednota=490612af6990afb8cf8663289fc588f2</t>
  </si>
  <si>
    <t>S09U71\2005WO</t>
  </si>
  <si>
    <t>https://ipubers.pupuk-indonesia.com/public/download/bukti-transaksi/V2?idretailer=RT0000027213&amp;year=2026&amp;month=8&amp;hashednota=7ff10ea7b30abe839913a14ac7827888</t>
  </si>
  <si>
    <t>S09U71\2005U6</t>
  </si>
  <si>
    <t>3323032011790001</t>
  </si>
  <si>
    <t>https://ipubers.pupuk-indonesia.com/public/download/bukti-transaksi/V2?idretailer=RT0000027213&amp;year=2026&amp;month=8&amp;hashednota=da8111a905f50f02c932cf25af371949</t>
  </si>
  <si>
    <t>S09U41\P003EJ</t>
  </si>
  <si>
    <t>3323150508930001</t>
  </si>
  <si>
    <t>MUHAMAD NURDIN WAHID</t>
  </si>
  <si>
    <t>https://ipubers.pupuk-indonesia.com/public/download/bukti-transaksi/V2?idretailer=RT0000027206&amp;year=2026&amp;month=8&amp;hashednota=ea5d37c21a0ca2d8dbd5bcde71d943c3</t>
  </si>
  <si>
    <t>S09U21\5003FH</t>
  </si>
  <si>
    <t>3323155801550001</t>
  </si>
  <si>
    <t>https://ipubers.pupuk-indonesia.com/public/download/bukti-transaksi/V2?idretailer=RT0000027199&amp;year=2026&amp;month=8&amp;hashednota=d9a280ebae3d1bc05887d84bc8244dec</t>
  </si>
  <si>
    <t>S09U21\4003EC</t>
  </si>
  <si>
    <t>3323151505560001</t>
  </si>
  <si>
    <t>MUKTI RAHARJO</t>
  </si>
  <si>
    <t>https://ipubers.pupuk-indonesia.com/public/download/bukti-transaksi/V2?idretailer=RT0000027199&amp;year=2026&amp;month=8&amp;hashednota=8c6a69afcb4279dc1f4df187970dfb93</t>
  </si>
  <si>
    <t>S09U31\N00385</t>
  </si>
  <si>
    <t>3323151109660001</t>
  </si>
  <si>
    <t>https://ipubers.pupuk-indonesia.com/public/download/bukti-transaksi/V2?idretailer=RT0000027204&amp;year=2026&amp;month=8&amp;hashednota=fc18a31473dcd63113173f7f6feb99f6</t>
  </si>
  <si>
    <t>S09U31\N0039H</t>
  </si>
  <si>
    <t>3323154107690005</t>
  </si>
  <si>
    <t>SITI NGAINAK</t>
  </si>
  <si>
    <t>https://ipubers.pupuk-indonesia.com/public/download/bukti-transaksi/V2?idretailer=RT0000027204&amp;year=2026&amp;month=8&amp;hashednota=4e0e6d9dee1df884cad7599e93b4f188</t>
  </si>
  <si>
    <t>S09U31\N0039R</t>
  </si>
  <si>
    <t>3323150107560005</t>
  </si>
  <si>
    <t>SLAMET SHOLIHAN</t>
  </si>
  <si>
    <t>https://ipubers.pupuk-indonesia.com/public/download/bukti-transaksi/V2?idretailer=RT0000027204&amp;year=2026&amp;month=8&amp;hashednota=3fa8f41b7842b56ea5fba17f9bdc9815</t>
  </si>
  <si>
    <t>S09U31\N003A7</t>
  </si>
  <si>
    <t>3323150209880002</t>
  </si>
  <si>
    <t>AKHMADKHOIRI</t>
  </si>
  <si>
    <t>SURYO NDADARI</t>
  </si>
  <si>
    <t>https://ipubers.pupuk-indonesia.com/public/download/bukti-transaksi/V2?idretailer=RT0000027204&amp;year=2026&amp;month=8&amp;hashednota=0336044fec03a0e9ffda0b0d43aae91c</t>
  </si>
  <si>
    <t>S09U31\N0037Z</t>
  </si>
  <si>
    <t>3323151908620001</t>
  </si>
  <si>
    <t>BAEDOWI</t>
  </si>
  <si>
    <t>https://ipubers.pupuk-indonesia.com/public/download/bukti-transaksi/V2?idretailer=RT0000027204&amp;year=2026&amp;month=8&amp;hashednota=b6f6752bd59e953a87928886b1336810</t>
  </si>
  <si>
    <t>S09U31\N0038N</t>
  </si>
  <si>
    <t>3323151505710001</t>
  </si>
  <si>
    <t>BUDI WALUYO</t>
  </si>
  <si>
    <t>https://ipubers.pupuk-indonesia.com/public/download/bukti-transaksi/V2?idretailer=RT0000027204&amp;year=2026&amp;month=8&amp;hashednota=a6dc3afc15a15d7fe5e682a1f4cc255c</t>
  </si>
  <si>
    <t>S09U31\N0039B</t>
  </si>
  <si>
    <t>https://ipubers.pupuk-indonesia.com/public/download/bukti-transaksi/V2?idretailer=RT0000027204&amp;year=2026&amp;month=8&amp;hashednota=12f4cdb520dc85adb9d27273d11f3968</t>
  </si>
  <si>
    <t>S09U31\N003A3</t>
  </si>
  <si>
    <t>https://ipubers.pupuk-indonesia.com/public/download/bukti-transaksi/V2?idretailer=RT0000027204&amp;year=2026&amp;month=8&amp;hashednota=83b0d20c1eadf30b8f5e10bb8b59fd2c</t>
  </si>
  <si>
    <t>S09U31\N003AB</t>
  </si>
  <si>
    <t>https://ipubers.pupuk-indonesia.com/public/download/bukti-transaksi/V2?idretailer=RT0000027204&amp;year=2026&amp;month=8&amp;hashednota=b77e115dac393daf4f989d497c8def6d</t>
  </si>
  <si>
    <t>S09U31\N00386</t>
  </si>
  <si>
    <t>3323154103650002</t>
  </si>
  <si>
    <t>https://ipubers.pupuk-indonesia.com/public/download/bukti-transaksi/V2?idretailer=RT0000027204&amp;year=2026&amp;month=8&amp;hashednota=6391cb126850e3b9ff1d020d6dc928bf</t>
  </si>
  <si>
    <t>S09U31\N00380</t>
  </si>
  <si>
    <t>3323154707720001</t>
  </si>
  <si>
    <t>SUPRIHATI</t>
  </si>
  <si>
    <t>https://ipubers.pupuk-indonesia.com/public/download/bukti-transaksi/V2?idretailer=RT0000027204&amp;year=2026&amp;month=8&amp;hashednota=0d3c712867f34f5c272efa0954c34e90</t>
  </si>
  <si>
    <t>S09U31\N0039A</t>
  </si>
  <si>
    <t>3323150103800001</t>
  </si>
  <si>
    <t>TRIYULIONO</t>
  </si>
  <si>
    <t>https://ipubers.pupuk-indonesia.com/public/download/bukti-transaksi/V2?idretailer=RT0000027204&amp;year=2026&amp;month=8&amp;hashednota=ccb698eba2ed2691ef11525cf4b048bf</t>
  </si>
  <si>
    <t>S09U31\N003A5</t>
  </si>
  <si>
    <t>3323151108830003</t>
  </si>
  <si>
    <t>SETIYO</t>
  </si>
  <si>
    <t>https://ipubers.pupuk-indonesia.com/public/download/bukti-transaksi/V2?idretailer=RT0000027204&amp;year=2026&amp;month=8&amp;hashednota=bdef6e3f6a2eed215dbd77d3f489b93b</t>
  </si>
  <si>
    <t>S09U31\N00388</t>
  </si>
  <si>
    <t>3323150608640002</t>
  </si>
  <si>
    <t>YULIANTO</t>
  </si>
  <si>
    <t>MANDIRI LESTARI</t>
  </si>
  <si>
    <t>https://ipubers.pupuk-indonesia.com/public/download/bukti-transaksi/V2?idretailer=RT0000027204&amp;year=2026&amp;month=8&amp;hashednota=8f8ee74c271d4d6e3d1d135a7c1ed40b</t>
  </si>
  <si>
    <t>KEBONAGUNG</t>
  </si>
  <si>
    <t>S0HP11\0001GA</t>
  </si>
  <si>
    <t>3509061503590002</t>
  </si>
  <si>
    <t>AKHMAD NURHASAN</t>
  </si>
  <si>
    <t>BUMI AGUNG</t>
  </si>
  <si>
    <t>https://ipubers.pupuk-indonesia.com/public/download/bukti-transaksi/V2?idretailer=RT0000049112&amp;year=2026&amp;month=8&amp;hashednota=d111b1069d08e5b7866c806226a291bb</t>
  </si>
  <si>
    <t>S0HP11\0001FK</t>
  </si>
  <si>
    <t>3323152608650001</t>
  </si>
  <si>
    <t>BAMBANG SUKUSNA</t>
  </si>
  <si>
    <t>TANI TUN MLIGI TANI</t>
  </si>
  <si>
    <t>https://ipubers.pupuk-indonesia.com/public/download/bukti-transaksi/V2?idretailer=RT0000049112&amp;year=2026&amp;month=8&amp;hashednota=3867ee50914d3e8b931e81ece1c0e4f0</t>
  </si>
  <si>
    <t>S0HP11\0001G8</t>
  </si>
  <si>
    <t>3323200808880003</t>
  </si>
  <si>
    <t>JOKO SETYO WALUYO</t>
  </si>
  <si>
    <t>https://ipubers.pupuk-indonesia.com/public/download/bukti-transaksi/V2?idretailer=RT0000049112&amp;year=2026&amp;month=8&amp;hashednota=81f0b12321f4ab3c2f1d47a2c5ae5ad7</t>
  </si>
  <si>
    <t>S0HP11\0001FJ</t>
  </si>
  <si>
    <t>3323151706690001</t>
  </si>
  <si>
    <t>https://ipubers.pupuk-indonesia.com/public/download/bukti-transaksi/V2?idretailer=RT0000049112&amp;year=2026&amp;month=8&amp;hashednota=021be75c765dc692cdc0ed617b275610</t>
  </si>
  <si>
    <t>S0HP11\0001F1</t>
  </si>
  <si>
    <t>3323152703910001</t>
  </si>
  <si>
    <t>https://ipubers.pupuk-indonesia.com/public/download/bukti-transaksi/V2?idretailer=RT0000049112&amp;year=2026&amp;month=8&amp;hashednota=bbe4ba47b07aeff8979bde0e8383e8de</t>
  </si>
  <si>
    <t>S0HP11\0001F2</t>
  </si>
  <si>
    <t>3323152404740003</t>
  </si>
  <si>
    <t>https://ipubers.pupuk-indonesia.com/public/download/bukti-transaksi/V2?idretailer=RT0000049112&amp;year=2026&amp;month=8&amp;hashednota=f28894a8350dc9f95612ca55dca8aca9</t>
  </si>
  <si>
    <t>S0HP11\0001GC</t>
  </si>
  <si>
    <t>3201014608770011</t>
  </si>
  <si>
    <t>SRI ROYANI</t>
  </si>
  <si>
    <t>https://ipubers.pupuk-indonesia.com/public/download/bukti-transaksi/V2?idretailer=RT0000049112&amp;year=2026&amp;month=8&amp;hashednota=a8ce098f3aaa286386ae671e0e19d3b3</t>
  </si>
  <si>
    <t>S09OA1\K001C5</t>
  </si>
  <si>
    <t>3323163004890002</t>
  </si>
  <si>
    <t>KIPYONO</t>
  </si>
  <si>
    <t>SINDORO PUTRO</t>
  </si>
  <si>
    <t>https://ipubers.pupuk-indonesia.com/public/download/bukti-transaksi/V2?idretailer=RT0000026801&amp;year=2026&amp;month=8&amp;hashednota=fa0aa29b65ce590fde208ccbdd49f05d</t>
  </si>
  <si>
    <t>S09OA1\M001C7</t>
  </si>
  <si>
    <t>3323162902960001</t>
  </si>
  <si>
    <t>MUHAMAD ALWI MUBAROK</t>
  </si>
  <si>
    <t>https://ipubers.pupuk-indonesia.com/public/download/bukti-transaksi/V2?idretailer=RT0000026801&amp;year=2026&amp;month=8&amp;hashednota=8e2645d430f12a56e408d6e87b8496cb</t>
  </si>
  <si>
    <t>S09OA1\M001C8</t>
  </si>
  <si>
    <t>3323160911820001</t>
  </si>
  <si>
    <t>https://ipubers.pupuk-indonesia.com/public/download/bukti-transaksi/V2?idretailer=RT0000026801&amp;year=2026&amp;month=8&amp;hashednota=00ac0f1378958bad61464071dd368530</t>
  </si>
  <si>
    <t>S09OA1\M001C6</t>
  </si>
  <si>
    <t>3323160906700002</t>
  </si>
  <si>
    <t>NUR MAKHFUD</t>
  </si>
  <si>
    <t>MUDHO RAHARJO</t>
  </si>
  <si>
    <t>https://ipubers.pupuk-indonesia.com/public/download/bukti-transaksi/V2?idretailer=RT0000026801&amp;year=2026&amp;month=8&amp;hashednota=2ad792765e1a5c1ef407647dc8c23ae0</t>
  </si>
  <si>
    <t>PURBOREJO</t>
  </si>
  <si>
    <t>RT0000026799</t>
  </si>
  <si>
    <t>SIDO RAHAYU</t>
  </si>
  <si>
    <t>S09O81\L001EY</t>
  </si>
  <si>
    <t>3323162206840001</t>
  </si>
  <si>
    <t>HERWANTO</t>
  </si>
  <si>
    <t>https://ipubers.pupuk-indonesia.com/public/download/bukti-transaksi/V2?idretailer=RT0000026799&amp;year=2026&amp;month=8&amp;hashednota=24b5dcf45b609b791043340a9b19bd63</t>
  </si>
  <si>
    <t>S09OA1\O001C9</t>
  </si>
  <si>
    <t>3323161001730003</t>
  </si>
  <si>
    <t>https://ipubers.pupuk-indonesia.com/public/download/bukti-transaksi/V2?idretailer=RT0000026801&amp;year=2026&amp;month=8&amp;hashednota=19e46465a4ec3603ce885a724f2108b4</t>
  </si>
  <si>
    <t>JEKETRO</t>
  </si>
  <si>
    <t>S09OD1\B003SI</t>
  </si>
  <si>
    <t>3323170405700001</t>
  </si>
  <si>
    <t>SUPARLAN</t>
  </si>
  <si>
    <t>https://ipubers.pupuk-indonesia.com/public/download/bukti-transaksi/V2?idretailer=RT0000026808&amp;year=2026&amp;month=8&amp;hashednota=f337850e1fffc92fba46f3bf2d819b1e</t>
  </si>
  <si>
    <t>KWADUNGAN JURANG</t>
  </si>
  <si>
    <t>S09OD1\9003S0</t>
  </si>
  <si>
    <t>3323171109850001</t>
  </si>
  <si>
    <t>SEPTIYAN ARDWIYANTO</t>
  </si>
  <si>
    <t>SUDI MAKARYO 1</t>
  </si>
  <si>
    <t>https://ipubers.pupuk-indonesia.com/public/download/bukti-transaksi/V2?idretailer=RT0000026808&amp;year=2026&amp;month=8&amp;hashednota=75f620a25ba6cc5d625af8e60505704c</t>
  </si>
  <si>
    <t>S07G91\100527</t>
  </si>
  <si>
    <t>3323016308830001</t>
  </si>
  <si>
    <t>TAMI</t>
  </si>
  <si>
    <t>https://ipubers.pupuk-indonesia.com/public/download/bukti-transaksi/V2?idretailer=RT0000021167&amp;year=2026&amp;month=8&amp;hashednota=e322995b2e627590dc5c231dfaebc872</t>
  </si>
  <si>
    <t xml:space="preserve">masih belum menggunakan aplikasi penyaluran tidak diambil petani </t>
  </si>
  <si>
    <t>S07G91\100528</t>
  </si>
  <si>
    <t>https://ipubers.pupuk-indonesia.com/public/download/bukti-transaksi/V2?idretailer=RT0000021167&amp;year=2026&amp;month=8&amp;hashednota=e21fb57c6a41073676ea604c87858792</t>
  </si>
  <si>
    <t>S07FU1\U003MG</t>
  </si>
  <si>
    <t>3323181712920001</t>
  </si>
  <si>
    <t>SUMBER RAHAYU IV</t>
  </si>
  <si>
    <t>https://ipubers.pupuk-indonesia.com/public/download/bukti-transaksi/V2?idretailer=RT0000021139&amp;year=2026&amp;month=8&amp;hashednota=24819fbaa373f9f0c0cf9337f80af68c</t>
  </si>
  <si>
    <t>S07FU1\U003N1</t>
  </si>
  <si>
    <t>3323186604730001</t>
  </si>
  <si>
    <t>SUMIYATUN</t>
  </si>
  <si>
    <t>https://ipubers.pupuk-indonesia.com/public/download/bukti-transaksi/V2?idretailer=RT0000021139&amp;year=2026&amp;month=8&amp;hashednota=68aa46563c78363f5826422f53a28dd4</t>
  </si>
  <si>
    <t>S07FU1\U003N2</t>
  </si>
  <si>
    <t>https://ipubers.pupuk-indonesia.com/public/download/bukti-transaksi/V2?idretailer=RT0000021139&amp;year=2026&amp;month=8&amp;hashednota=9381c5f64d617ad2220084393cba5d02</t>
  </si>
  <si>
    <t>S07FU1\U003MO</t>
  </si>
  <si>
    <t>3323184708770001</t>
  </si>
  <si>
    <t>SUNARWATI</t>
  </si>
  <si>
    <t>https://ipubers.pupuk-indonesia.com/public/download/bukti-transaksi/V2?idretailer=RT0000021139&amp;year=2026&amp;month=8&amp;hashednota=e7cf8c7036a344fb7b22891d48668b9a</t>
  </si>
  <si>
    <t>S07FU1\U003MP</t>
  </si>
  <si>
    <t>https://ipubers.pupuk-indonesia.com/public/download/bukti-transaksi/V2?idretailer=RT0000021139&amp;year=2026&amp;month=8&amp;hashednota=24a0e5b44c7eab735141d2a109a91943</t>
  </si>
  <si>
    <t>S07FU1\U003MQ</t>
  </si>
  <si>
    <t>https://ipubers.pupuk-indonesia.com/public/download/bukti-transaksi/V2?idretailer=RT0000021139&amp;year=2026&amp;month=8&amp;hashednota=fc419915852a2d852a14725e6091f0c0</t>
  </si>
  <si>
    <t>S07FU1\U003MY</t>
  </si>
  <si>
    <t>3323184312830001</t>
  </si>
  <si>
    <t>SUSLIYATI</t>
  </si>
  <si>
    <t>https://ipubers.pupuk-indonesia.com/public/download/bukti-transaksi/V2?idretailer=RT0000021139&amp;year=2026&amp;month=8&amp;hashednota=995f4538de966ede015843871c31ea5b</t>
  </si>
  <si>
    <t>S07FU1\U003MZ</t>
  </si>
  <si>
    <t>https://ipubers.pupuk-indonesia.com/public/download/bukti-transaksi/V2?idretailer=RT0000021139&amp;year=2026&amp;month=8&amp;hashednota=42d2a6111ebb5d5ccc0b6249ad7bb072</t>
  </si>
  <si>
    <t>S07FU1\U003N0</t>
  </si>
  <si>
    <t>https://ipubers.pupuk-indonesia.com/public/download/bukti-transaksi/V2?idretailer=RT0000021139&amp;year=2026&amp;month=8&amp;hashednota=6c0c7818f5834766b2bbe02f65fecb27</t>
  </si>
  <si>
    <t>S0FNN1\S002J7</t>
  </si>
  <si>
    <t>3323180101680001</t>
  </si>
  <si>
    <t>https://ipubers.pupuk-indonesia.com/public/download/bukti-transaksi/V2?idretailer=RT0000041741&amp;year=2026&amp;month=8&amp;hashednota=353e58c4503cc5e3993358b2d6c5f6a5</t>
  </si>
  <si>
    <t>S0FNN1\R002HP</t>
  </si>
  <si>
    <t>3323180407640001</t>
  </si>
  <si>
    <t>https://ipubers.pupuk-indonesia.com/public/download/bukti-transaksi/V2?idretailer=RT0000041741&amp;year=2026&amp;month=8&amp;hashednota=c0900a0d245a40bb5bba374a5a9e48e0</t>
  </si>
  <si>
    <t>S0FHP1\20055X</t>
  </si>
  <si>
    <t>3323183003790003</t>
  </si>
  <si>
    <t>DJARWADI</t>
  </si>
  <si>
    <t>https://ipubers.pupuk-indonesia.com/public/download/bukti-transaksi/V2?idretailer=RT0000041194&amp;year=2026&amp;month=8&amp;hashednota=1d9042dc39a7fd408ba30631a245fb11</t>
  </si>
  <si>
    <t>S0FHP1\30057H</t>
  </si>
  <si>
    <t>3323180203950001</t>
  </si>
  <si>
    <t>https://ipubers.pupuk-indonesia.com/public/download/bukti-transaksi/V2?idretailer=RT0000041194&amp;year=2026&amp;month=8&amp;hashednota=7336fec1e26c573722cf83dd373723ab</t>
  </si>
  <si>
    <t>S0FHP1\50058K</t>
  </si>
  <si>
    <t>3323181204780001</t>
  </si>
  <si>
    <t>IRMADI</t>
  </si>
  <si>
    <t>https://ipubers.pupuk-indonesia.com/public/download/bukti-transaksi/V2?idretailer=RT0000041194&amp;year=2026&amp;month=8&amp;hashednota=da69ee014a685a12795eae1b931ca7ad</t>
  </si>
  <si>
    <t>S0FHP1\200575</t>
  </si>
  <si>
    <t>3323181502800002</t>
  </si>
  <si>
    <t>https://ipubers.pupuk-indonesia.com/public/download/bukti-transaksi/V2?idretailer=RT0000041194&amp;year=2026&amp;month=8&amp;hashednota=49cbcaca668c91c221fcea97f5a184b0</t>
  </si>
  <si>
    <t>S0FHP1\50058L</t>
  </si>
  <si>
    <t>3323184810730002</t>
  </si>
  <si>
    <t>JARYATI</t>
  </si>
  <si>
    <t>https://ipubers.pupuk-indonesia.com/public/download/bukti-transaksi/V2?idretailer=RT0000041194&amp;year=2026&amp;month=8&amp;hashednota=304129f5b66d89985f04d9c5da877ac8</t>
  </si>
  <si>
    <t>S0FHP1\200560</t>
  </si>
  <si>
    <t>3323182804980001</t>
  </si>
  <si>
    <t>KRISMAN ADE GUNAWAN</t>
  </si>
  <si>
    <t>https://ipubers.pupuk-indonesia.com/public/download/bukti-transaksi/V2?idretailer=RT0000041194&amp;year=2026&amp;month=8&amp;hashednota=3048c1208c8c8001b9caef050644bd8a</t>
  </si>
  <si>
    <t>S0FHP1\200561</t>
  </si>
  <si>
    <t>https://ipubers.pupuk-indonesia.com/public/download/bukti-transaksi/V2?idretailer=RT0000041194&amp;year=2026&amp;month=8&amp;hashednota=ede7b7312123981f1d9f488871e2b519</t>
  </si>
  <si>
    <t>S0FHP1\20056Z</t>
  </si>
  <si>
    <t>3323185208690001</t>
  </si>
  <si>
    <t>LAMIYEM</t>
  </si>
  <si>
    <t>https://ipubers.pupuk-indonesia.com/public/download/bukti-transaksi/V2?idretailer=RT0000041194&amp;year=2026&amp;month=8&amp;hashednota=2bda86093c997191febb0a2beba2203a</t>
  </si>
  <si>
    <t>S0FHP1\20055W</t>
  </si>
  <si>
    <t>3323184203780002</t>
  </si>
  <si>
    <t>https://ipubers.pupuk-indonesia.com/public/download/bukti-transaksi/V2?idretailer=RT0000041194&amp;year=2026&amp;month=8&amp;hashednota=07c6dfac7cd15817f035cc40ffcdfafc</t>
  </si>
  <si>
    <t>S0FHP1\200569</t>
  </si>
  <si>
    <t>3323180201840002</t>
  </si>
  <si>
    <t>https://ipubers.pupuk-indonesia.com/public/download/bukti-transaksi/V2?idretailer=RT0000041194&amp;year=2026&amp;month=8&amp;hashednota=fd9ab4c9dedac1b828312e4315bdff60</t>
  </si>
  <si>
    <t>S0FHP1\40057Y</t>
  </si>
  <si>
    <t>3323182903770002</t>
  </si>
  <si>
    <t>https://ipubers.pupuk-indonesia.com/public/download/bukti-transaksi/V2?idretailer=RT0000041194&amp;year=2026&amp;month=8&amp;hashednota=ff2768b623f8d01db3afa9da11d70a6d</t>
  </si>
  <si>
    <t>S0FHP1\40057Z</t>
  </si>
  <si>
    <t>https://ipubers.pupuk-indonesia.com/public/download/bukti-transaksi/V2?idretailer=RT0000041194&amp;year=2026&amp;month=8&amp;hashednota=6671307d57a57802f9e792a3633d54cc</t>
  </si>
  <si>
    <t>S0FHP1\200568</t>
  </si>
  <si>
    <t>3323180701890001</t>
  </si>
  <si>
    <t>PRASETYO</t>
  </si>
  <si>
    <t>https://ipubers.pupuk-indonesia.com/public/download/bukti-transaksi/V2?idretailer=RT0000041194&amp;year=2026&amp;month=8&amp;hashednota=d691e8f89ed426a1b92e9430a5e549f5</t>
  </si>
  <si>
    <t>S0FHP1\20056A</t>
  </si>
  <si>
    <t>3323182007800001</t>
  </si>
  <si>
    <t>https://ipubers.pupuk-indonesia.com/public/download/bukti-transaksi/V2?idretailer=RT0000041194&amp;year=2026&amp;month=8&amp;hashednota=e485a224e94fb3105d7839c15d9c4bd3</t>
  </si>
  <si>
    <t>S0FHP1\200565</t>
  </si>
  <si>
    <t>3323186012800002</t>
  </si>
  <si>
    <t>KEMIRAH</t>
  </si>
  <si>
    <t>https://ipubers.pupuk-indonesia.com/public/download/bukti-transaksi/V2?idretailer=RT0000041194&amp;year=2026&amp;month=8&amp;hashednota=1569bdf039048d44641d9fdffb632bcf</t>
  </si>
  <si>
    <t>S0FHP1\100554</t>
  </si>
  <si>
    <t>https://ipubers.pupuk-indonesia.com/public/download/bukti-transaksi/V2?idretailer=RT0000041194&amp;year=2026&amp;month=8&amp;hashednota=386399de64b56acc93168fb9fc5cee58</t>
  </si>
  <si>
    <t>S0FHP1\100558</t>
  </si>
  <si>
    <t>https://ipubers.pupuk-indonesia.com/public/download/bukti-transaksi/V2?idretailer=RT0000041194&amp;year=2026&amp;month=8&amp;hashednota=411262d81fb8a2569fe78fc1c4dd41c4</t>
  </si>
  <si>
    <t>S0FHP1\10055G</t>
  </si>
  <si>
    <t>3323181408690002</t>
  </si>
  <si>
    <t>https://ipubers.pupuk-indonesia.com/public/download/bukti-transaksi/V2?idretailer=RT0000041194&amp;year=2026&amp;month=8&amp;hashednota=9398b300b962a84e42f3d924d5d078ee</t>
  </si>
  <si>
    <t>S0FHP1\50058E</t>
  </si>
  <si>
    <t>3323182507760001</t>
  </si>
  <si>
    <t>SULADI YAHYA</t>
  </si>
  <si>
    <t>https://ipubers.pupuk-indonesia.com/public/download/bukti-transaksi/V2?idretailer=RT0000041194&amp;year=2026&amp;month=8&amp;hashednota=1712a680412d25f83f7cf099e9fdca15</t>
  </si>
  <si>
    <t>S0FHP1\30057G</t>
  </si>
  <si>
    <t>3323187112570039</t>
  </si>
  <si>
    <t>ASIH</t>
  </si>
  <si>
    <t>https://ipubers.pupuk-indonesia.com/public/download/bukti-transaksi/V2?idretailer=RT0000041194&amp;year=2026&amp;month=8&amp;hashednota=7ef19379328fc684e254d450815eae7c</t>
  </si>
  <si>
    <t>S0FHP1\10055H</t>
  </si>
  <si>
    <t>3323182103770001</t>
  </si>
  <si>
    <t>https://ipubers.pupuk-indonesia.com/public/download/bukti-transaksi/V2?idretailer=RT0000041194&amp;year=2026&amp;month=8&amp;hashednota=629a68c12f86211b3c9965cc40eb644f</t>
  </si>
  <si>
    <t>S0FHP1\20055M</t>
  </si>
  <si>
    <t>https://ipubers.pupuk-indonesia.com/public/download/bukti-transaksi/V2?idretailer=RT0000041194&amp;year=2026&amp;month=8&amp;hashednota=78182ac2b9670ed2f9a6cb4cae1bc568</t>
  </si>
  <si>
    <t>S0FHP1\20055N</t>
  </si>
  <si>
    <t>https://ipubers.pupuk-indonesia.com/public/download/bukti-transaksi/V2?idretailer=RT0000041194&amp;year=2026&amp;month=8&amp;hashednota=9e80af5298cfc44a24cefcfb4d5dd6fe</t>
  </si>
  <si>
    <t>S0FHP1\20056X</t>
  </si>
  <si>
    <t>3323180704620002</t>
  </si>
  <si>
    <t>DA'IM</t>
  </si>
  <si>
    <t>https://ipubers.pupuk-indonesia.com/public/download/bukti-transaksi/V2?idretailer=RT0000041194&amp;year=2026&amp;month=8&amp;hashednota=f313bb2b274cb209d729f7ab2f80bed2</t>
  </si>
  <si>
    <t>S0FHP1\20057A</t>
  </si>
  <si>
    <t>3324040103800004</t>
  </si>
  <si>
    <t>DWI WALUYO</t>
  </si>
  <si>
    <t>https://ipubers.pupuk-indonesia.com/public/download/bukti-transaksi/V2?idretailer=RT0000041194&amp;year=2026&amp;month=8&amp;hashednota=865d66d123cc1db550f43d32912bbce5</t>
  </si>
  <si>
    <t>S0FHP1\10055D</t>
  </si>
  <si>
    <t>3323185908870002</t>
  </si>
  <si>
    <t>IRIN DWI RATNASARI</t>
  </si>
  <si>
    <t>https://ipubers.pupuk-indonesia.com/public/download/bukti-transaksi/V2?idretailer=RT0000041194&amp;year=2026&amp;month=8&amp;hashednota=b555e7e9599b381ce5c43efc21f56c73</t>
  </si>
  <si>
    <t>S0FHP1\20057F</t>
  </si>
  <si>
    <t>3323184404800001</t>
  </si>
  <si>
    <t>JUASILAH</t>
  </si>
  <si>
    <t>https://ipubers.pupuk-indonesia.com/public/download/bukti-transaksi/V2?idretailer=RT0000041194&amp;year=2026&amp;month=8&amp;hashednota=a77238bbabfe9e6d07bab373cbb17675</t>
  </si>
  <si>
    <t>S0FHP1\40057X</t>
  </si>
  <si>
    <t>3323181803900001</t>
  </si>
  <si>
    <t>JUWAHMAN KRISTIONO</t>
  </si>
  <si>
    <t>https://ipubers.pupuk-indonesia.com/public/download/bukti-transaksi/V2?idretailer=RT0000041194&amp;year=2026&amp;month=8&amp;hashednota=e3ff671faffb2c4e3625e71ace004eda</t>
  </si>
  <si>
    <t>S0FHP1\100550</t>
  </si>
  <si>
    <t>3323184502600002</t>
  </si>
  <si>
    <t>KAPIR SUWARTI</t>
  </si>
  <si>
    <t>https://ipubers.pupuk-indonesia.com/public/download/bukti-transaksi/V2?idretailer=RT0000041194&amp;year=2026&amp;month=8&amp;hashednota=37ad9793ca73ddd594600f50603a3a00</t>
  </si>
  <si>
    <t>S0FHP1\100551</t>
  </si>
  <si>
    <t>https://ipubers.pupuk-indonesia.com/public/download/bukti-transaksi/V2?idretailer=RT0000041194&amp;year=2026&amp;month=8&amp;hashednota=a2f4d1b606985112145be4100382ee60</t>
  </si>
  <si>
    <t>S0FHP1\20056S</t>
  </si>
  <si>
    <t>3323187112640087</t>
  </si>
  <si>
    <t>KARMINI</t>
  </si>
  <si>
    <t>https://ipubers.pupuk-indonesia.com/public/download/bukti-transaksi/V2?idretailer=RT0000041194&amp;year=2026&amp;month=8&amp;hashednota=fbf17b2461308eed38535ffa9a9a1393</t>
  </si>
  <si>
    <t>S0FHP1\20056T</t>
  </si>
  <si>
    <t>https://ipubers.pupuk-indonesia.com/public/download/bukti-transaksi/V2?idretailer=RT0000041194&amp;year=2026&amp;month=8&amp;hashednota=583000e296afbbe7d45418485c7fc3f3</t>
  </si>
  <si>
    <t>S0FHP1\20056U</t>
  </si>
  <si>
    <t>3323185605840001</t>
  </si>
  <si>
    <t>KASIYATI</t>
  </si>
  <si>
    <t>https://ipubers.pupuk-indonesia.com/public/download/bukti-transaksi/V2?idretailer=RT0000041194&amp;year=2026&amp;month=8&amp;hashednota=ce58b5d1e33e584f7d3be7230e6b9732</t>
  </si>
  <si>
    <t>S0FHP1\20056V</t>
  </si>
  <si>
    <t>https://ipubers.pupuk-indonesia.com/public/download/bukti-transaksi/V2?idretailer=RT0000041194&amp;year=2026&amp;month=8&amp;hashednota=210d41cbfda442ef65b94b918af97da3</t>
  </si>
  <si>
    <t>S0FHP1\20055U</t>
  </si>
  <si>
    <t>https://ipubers.pupuk-indonesia.com/public/download/bukti-transaksi/V2?idretailer=RT0000041194&amp;year=2026&amp;month=8&amp;hashednota=d1d04548afb6e6e3defd8eb7f70d5fee</t>
  </si>
  <si>
    <t>S0FHP1\20056W</t>
  </si>
  <si>
    <t>3323186310750001</t>
  </si>
  <si>
    <t>KIDAH</t>
  </si>
  <si>
    <t>https://ipubers.pupuk-indonesia.com/public/download/bukti-transaksi/V2?idretailer=RT0000041194&amp;year=2026&amp;month=8&amp;hashednota=a95255eaad118126bb35e8420c77872d</t>
  </si>
  <si>
    <t>S0FHP1\10055E</t>
  </si>
  <si>
    <t>3323184906650001</t>
  </si>
  <si>
    <t>KLINEM</t>
  </si>
  <si>
    <t>https://ipubers.pupuk-indonesia.com/public/download/bukti-transaksi/V2?idretailer=RT0000041194&amp;year=2026&amp;month=8&amp;hashednota=3f151533d98dda81ca8d87a285e605e3</t>
  </si>
  <si>
    <t>S0FHP1\10055F</t>
  </si>
  <si>
    <t>https://ipubers.pupuk-indonesia.com/public/download/bukti-transaksi/V2?idretailer=RT0000041194&amp;year=2026&amp;month=8&amp;hashednota=f4075440a3605fed76d0bd34ebf4826d</t>
  </si>
  <si>
    <t>S0FHP1\200566</t>
  </si>
  <si>
    <t>https://ipubers.pupuk-indonesia.com/public/download/bukti-transaksi/V2?idretailer=RT0000041194&amp;year=2026&amp;month=8&amp;hashednota=60abb695985dd974d0561b3d3141ba93</t>
  </si>
  <si>
    <t>S0FHP1\200570</t>
  </si>
  <si>
    <t>3323182407690002</t>
  </si>
  <si>
    <t>LASTARI</t>
  </si>
  <si>
    <t>https://ipubers.pupuk-indonesia.com/public/download/bukti-transaksi/V2?idretailer=RT0000041194&amp;year=2026&amp;month=8&amp;hashednota=552bee7fcdfead24575b71df1c70a6ab</t>
  </si>
  <si>
    <t>S0FHP1\30057T</t>
  </si>
  <si>
    <t>3323180407600001</t>
  </si>
  <si>
    <t>https://ipubers.pupuk-indonesia.com/public/download/bukti-transaksi/V2?idretailer=RT0000041194&amp;year=2026&amp;month=8&amp;hashednota=fc8671b0f92466be4aa3f4b9e168e37c</t>
  </si>
  <si>
    <t>S0FHP1\20056E</t>
  </si>
  <si>
    <t>3324050904870002</t>
  </si>
  <si>
    <t>MIFTACHUL ULUM</t>
  </si>
  <si>
    <t>https://ipubers.pupuk-indonesia.com/public/download/bukti-transaksi/V2?idretailer=RT0000041194&amp;year=2026&amp;month=8&amp;hashednota=a5c0f6a8a608c5060b18d4f877f3cfe1</t>
  </si>
  <si>
    <t>S0FHP1\20055Z</t>
  </si>
  <si>
    <t>3323181307770003</t>
  </si>
  <si>
    <t>MUDJIYO</t>
  </si>
  <si>
    <t>https://ipubers.pupuk-indonesia.com/public/download/bukti-transaksi/V2?idretailer=RT0000041194&amp;year=2026&amp;month=8&amp;hashednota=6d0f80c9d1de9ea8d8e35a732196600e</t>
  </si>
  <si>
    <t>S0FHP1\30057O</t>
  </si>
  <si>
    <t>3323187001760001</t>
  </si>
  <si>
    <t>MUGIYEM</t>
  </si>
  <si>
    <t>https://ipubers.pupuk-indonesia.com/public/download/bukti-transaksi/V2?idretailer=RT0000041194&amp;year=2026&amp;month=8&amp;hashednota=83bdbe19d1bbd258a6769e152fbd03b2</t>
  </si>
  <si>
    <t>S0FHP1\20055P</t>
  </si>
  <si>
    <t>3323181506770002</t>
  </si>
  <si>
    <t>https://ipubers.pupuk-indonesia.com/public/download/bukti-transaksi/V2?idretailer=RT0000041194&amp;year=2026&amp;month=8&amp;hashednota=65acd95fd7fececfe6502acf244409ae</t>
  </si>
  <si>
    <t>S0FHP1\30057L</t>
  </si>
  <si>
    <t>https://ipubers.pupuk-indonesia.com/public/download/bukti-transaksi/V2?idretailer=RT0000041194&amp;year=2026&amp;month=8&amp;hashednota=9ae52a7e64d16bc95ae8e1f54235c98a</t>
  </si>
  <si>
    <t>S0FHP1\30057N</t>
  </si>
  <si>
    <t>https://ipubers.pupuk-indonesia.com/public/download/bukti-transaksi/V2?idretailer=RT0000041194&amp;year=2026&amp;month=8&amp;hashednota=71d1b2307cb0767b74c8ee31103fc0c4</t>
  </si>
  <si>
    <t>S0FHP1\30057R</t>
  </si>
  <si>
    <t>3323182706910002</t>
  </si>
  <si>
    <t>https://ipubers.pupuk-indonesia.com/public/download/bukti-transaksi/V2?idretailer=RT0000041194&amp;year=2026&amp;month=8&amp;hashednota=cb83ebe86736401afeb65ea4ad92dcaf</t>
  </si>
  <si>
    <t>S0FHP1\200567</t>
  </si>
  <si>
    <t>3323181105730002</t>
  </si>
  <si>
    <t>NASIH</t>
  </si>
  <si>
    <t>https://ipubers.pupuk-indonesia.com/public/download/bukti-transaksi/V2?idretailer=RT0000041194&amp;year=2026&amp;month=8&amp;hashednota=90424f38f903ac3fb04da49d137a4a7f</t>
  </si>
  <si>
    <t>S0FHP1\20057D</t>
  </si>
  <si>
    <t>3323180902750002</t>
  </si>
  <si>
    <t>NURYANTONO</t>
  </si>
  <si>
    <t>https://ipubers.pupuk-indonesia.com/public/download/bukti-transaksi/V2?idretailer=RT0000041194&amp;year=2026&amp;month=8&amp;hashednota=caba6ca91509cae689e1cdb6cd09a239</t>
  </si>
  <si>
    <t>S0FHP1\20057E</t>
  </si>
  <si>
    <t>https://ipubers.pupuk-indonesia.com/public/download/bukti-transaksi/V2?idretailer=RT0000041194&amp;year=2026&amp;month=8&amp;hashednota=6550fd91113df9b282d260e819cb7aa9</t>
  </si>
  <si>
    <t>S0FHP1\10055L</t>
  </si>
  <si>
    <t>https://ipubers.pupuk-indonesia.com/public/download/bukti-transaksi/V2?idretailer=RT0000041194&amp;year=2026&amp;month=8&amp;hashednota=9ffb62a0503b7ff4fda10fc64ba674a0</t>
  </si>
  <si>
    <t>S0FHP1\20056D</t>
  </si>
  <si>
    <t>3323183112630083</t>
  </si>
  <si>
    <t>PONIRIN</t>
  </si>
  <si>
    <t>https://ipubers.pupuk-indonesia.com/public/download/bukti-transaksi/V2?idretailer=RT0000041194&amp;year=2026&amp;month=8&amp;hashednota=ac5b93f2b86ab8d89a7333649c4a37c9</t>
  </si>
  <si>
    <t>S0FHP1\200573</t>
  </si>
  <si>
    <t>https://ipubers.pupuk-indonesia.com/public/download/bukti-transaksi/V2?idretailer=RT0000041194&amp;year=2026&amp;month=8&amp;hashednota=4e2f3ad6f8375d1be3b17800e4f0abd9</t>
  </si>
  <si>
    <t>S0FHP1\200574</t>
  </si>
  <si>
    <t>https://ipubers.pupuk-indonesia.com/public/download/bukti-transaksi/V2?idretailer=RT0000041194&amp;year=2026&amp;month=8&amp;hashednota=4046460854d222029a320f7a1b422cdd</t>
  </si>
  <si>
    <t>S0FHP1\200571</t>
  </si>
  <si>
    <t>3323183112590043</t>
  </si>
  <si>
    <t>SAJI</t>
  </si>
  <si>
    <t>https://ipubers.pupuk-indonesia.com/public/download/bukti-transaksi/V2?idretailer=RT0000041194&amp;year=2026&amp;month=8&amp;hashednota=887f222102e2d6298e6edcb22d9bfe22</t>
  </si>
  <si>
    <t>S0FHP1\200572</t>
  </si>
  <si>
    <t>https://ipubers.pupuk-indonesia.com/public/download/bukti-transaksi/V2?idretailer=RT0000041194&amp;year=2026&amp;month=8&amp;hashednota=de0d7aa61503b77017920f63279efb78</t>
  </si>
  <si>
    <t>S0FHP1\20055T</t>
  </si>
  <si>
    <t>3323181907660001</t>
  </si>
  <si>
    <t>SAMURI</t>
  </si>
  <si>
    <t>https://ipubers.pupuk-indonesia.com/public/download/bukti-transaksi/V2?idretailer=RT0000041194&amp;year=2026&amp;month=8&amp;hashednota=892d54363ca504b2a15735eee60e765a</t>
  </si>
  <si>
    <t>S0FHP1\50058C</t>
  </si>
  <si>
    <t>3323182605670001</t>
  </si>
  <si>
    <t>https://ipubers.pupuk-indonesia.com/public/download/bukti-transaksi/V2?idretailer=RT0000041194&amp;year=2026&amp;month=8&amp;hashednota=738105f5cc46c0372f5ff06bbe7e6774</t>
  </si>
  <si>
    <t>S0FHP1\20055V</t>
  </si>
  <si>
    <t>3323180612880002</t>
  </si>
  <si>
    <t>SARLAN</t>
  </si>
  <si>
    <t>https://ipubers.pupuk-indonesia.com/public/download/bukti-transaksi/V2?idretailer=RT0000041194&amp;year=2026&amp;month=8&amp;hashednota=390e69f712b649bdb3bb5a2bf32e65b1</t>
  </si>
  <si>
    <t>S0FHP1\50058G</t>
  </si>
  <si>
    <t>3323186808860002</t>
  </si>
  <si>
    <t>https://ipubers.pupuk-indonesia.com/public/download/bukti-transaksi/V2?idretailer=RT0000041194&amp;year=2026&amp;month=8&amp;hashednota=b9940dcbf315ff8c1771048dfac348a0</t>
  </si>
  <si>
    <t>S0FHP1\10055J</t>
  </si>
  <si>
    <t>3323183010580001</t>
  </si>
  <si>
    <t>SARWIDI</t>
  </si>
  <si>
    <t>https://ipubers.pupuk-indonesia.com/public/download/bukti-transaksi/V2?idretailer=RT0000041194&amp;year=2026&amp;month=8&amp;hashednota=1091eea04298029780342d68598788f8</t>
  </si>
  <si>
    <t>S0FHP1\10055K</t>
  </si>
  <si>
    <t>https://ipubers.pupuk-indonesia.com/public/download/bukti-transaksi/V2?idretailer=RT0000041194&amp;year=2026&amp;month=8&amp;hashednota=2284e81f061c28dee892018e869389f8</t>
  </si>
  <si>
    <t>S0FHP1\200562</t>
  </si>
  <si>
    <t>https://ipubers.pupuk-indonesia.com/public/download/bukti-transaksi/V2?idretailer=RT0000041194&amp;year=2026&amp;month=8&amp;hashednota=e807f1fc5f66e74f7a6c12be3344908b</t>
  </si>
  <si>
    <t>S0FHP1\200563</t>
  </si>
  <si>
    <t>https://ipubers.pupuk-indonesia.com/public/download/bukti-transaksi/V2?idretailer=RT0000041194&amp;year=2026&amp;month=8&amp;hashednota=82f1e9683a9e94990eaab57ddcdcefc2</t>
  </si>
  <si>
    <t>S0FHP1\100557</t>
  </si>
  <si>
    <t>3323180112500001</t>
  </si>
  <si>
    <t>SAWAR</t>
  </si>
  <si>
    <t>https://ipubers.pupuk-indonesia.com/public/download/bukti-transaksi/V2?idretailer=RT0000041194&amp;year=2026&amp;month=8&amp;hashednota=7a7fb5860a439a04f60daf71b0e7af5f</t>
  </si>
  <si>
    <t>S0FHP1\400580</t>
  </si>
  <si>
    <t>3323185604670001</t>
  </si>
  <si>
    <t>SUGIYARTI</t>
  </si>
  <si>
    <t>https://ipubers.pupuk-indonesia.com/public/download/bukti-transaksi/V2?idretailer=RT0000041194&amp;year=2026&amp;month=8&amp;hashednota=dc9d98d4ac82c824f9c08c888a79d549</t>
  </si>
  <si>
    <t>S0FHP1\20056Q</t>
  </si>
  <si>
    <t>3323180402660001</t>
  </si>
  <si>
    <t>https://ipubers.pupuk-indonesia.com/public/download/bukti-transaksi/V2?idretailer=RT0000041194&amp;year=2026&amp;month=8&amp;hashednota=98bb042941072b0f634db81d54f9b5e5</t>
  </si>
  <si>
    <t>S0FHP1\200579</t>
  </si>
  <si>
    <t>https://ipubers.pupuk-indonesia.com/public/download/bukti-transaksi/V2?idretailer=RT0000041194&amp;year=2026&amp;month=8&amp;hashednota=82652a84a5707d9e6d8bed138efefc52</t>
  </si>
  <si>
    <t>S0FHP1\30057P</t>
  </si>
  <si>
    <t>3323185110850002</t>
  </si>
  <si>
    <t>https://ipubers.pupuk-indonesia.com/public/download/bukti-transaksi/V2?idretailer=RT0000041194&amp;year=2026&amp;month=8&amp;hashednota=8d45053d21dff3f41cf2cc9776493490</t>
  </si>
  <si>
    <t>S0FHP1\30057J</t>
  </si>
  <si>
    <t>3323181008680003</t>
  </si>
  <si>
    <t>SUMALI</t>
  </si>
  <si>
    <t>https://ipubers.pupuk-indonesia.com/public/download/bukti-transaksi/V2?idretailer=RT0000041194&amp;year=2026&amp;month=8&amp;hashednota=be8de9980c7031fcc14bc51fd1273aff</t>
  </si>
  <si>
    <t>S0FHP1\20057B</t>
  </si>
  <si>
    <t>https://ipubers.pupuk-indonesia.com/public/download/bukti-transaksi/V2?idretailer=RT0000041194&amp;year=2026&amp;month=8&amp;hashednota=433649f6d3ae2ec848d3d8c12aee5a94</t>
  </si>
  <si>
    <t>S0FHP1\20057C</t>
  </si>
  <si>
    <t>https://ipubers.pupuk-indonesia.com/public/download/bukti-transaksi/V2?idretailer=RT0000041194&amp;year=2026&amp;month=8&amp;hashednota=a64be4b9733da9016b2d5dd8f67a3e6f</t>
  </si>
  <si>
    <t>S0FHP1\50058U</t>
  </si>
  <si>
    <t>3323182801750001</t>
  </si>
  <si>
    <t>SUREMI</t>
  </si>
  <si>
    <t>https://ipubers.pupuk-indonesia.com/public/download/bukti-transaksi/V2?idretailer=RT0000041194&amp;year=2026&amp;month=8&amp;hashednota=164647c7a0bc3bac869fb7e9de97d88f</t>
  </si>
  <si>
    <t>S0FHP1\20055R</t>
  </si>
  <si>
    <t>3323182312910001</t>
  </si>
  <si>
    <t>https://ipubers.pupuk-indonesia.com/public/download/bukti-transaksi/V2?idretailer=RT0000041194&amp;year=2026&amp;month=8&amp;hashednota=c060ee5961204d20a54340abcdc12dc2</t>
  </si>
  <si>
    <t>S0FHP1\20055S</t>
  </si>
  <si>
    <t>https://ipubers.pupuk-indonesia.com/public/download/bukti-transaksi/V2?idretailer=RT0000041194&amp;year=2026&amp;month=8&amp;hashednota=779a1ee2f8b5e4b93e9b95fc4e3d50dd</t>
  </si>
  <si>
    <t>S0FHP1\50058N</t>
  </si>
  <si>
    <t>3323181201600001</t>
  </si>
  <si>
    <t>https://ipubers.pupuk-indonesia.com/public/download/bukti-transaksi/V2?idretailer=RT0000041194&amp;year=2026&amp;month=8&amp;hashednota=5fb3d57f590d9f07c42a8e1544583966</t>
  </si>
  <si>
    <t>S0FHP1\50058S</t>
  </si>
  <si>
    <t>https://ipubers.pupuk-indonesia.com/public/download/bukti-transaksi/V2?idretailer=RT0000041194&amp;year=2026&amp;month=8&amp;hashednota=b16ed609b968ac255182350d9760fc60</t>
  </si>
  <si>
    <t>S0FHP1\30057Q</t>
  </si>
  <si>
    <t>3323180510710001</t>
  </si>
  <si>
    <t>https://ipubers.pupuk-indonesia.com/public/download/bukti-transaksi/V2?idretailer=RT0000041194&amp;year=2026&amp;month=8&amp;hashednota=61981ea280ef68cd49752b9b9ec83ab5</t>
  </si>
  <si>
    <t>S0FHP1\20056J</t>
  </si>
  <si>
    <t>https://ipubers.pupuk-indonesia.com/public/download/bukti-transaksi/V2?idretailer=RT0000041194&amp;year=2026&amp;month=8&amp;hashednota=8a5cb2f52fe9375580d73c8cb6111354</t>
  </si>
  <si>
    <t>S0FHP1\20056B</t>
  </si>
  <si>
    <t>3323181808710001</t>
  </si>
  <si>
    <t>TRI AGUS NURJITO</t>
  </si>
  <si>
    <t>https://ipubers.pupuk-indonesia.com/public/download/bukti-transaksi/V2?idretailer=RT0000041194&amp;year=2026&amp;month=8&amp;hashednota=c4ffd3313d63cba9d139e46982893c61</t>
  </si>
  <si>
    <t>S0FHP1\20055Q</t>
  </si>
  <si>
    <t>https://ipubers.pupuk-indonesia.com/public/download/bukti-transaksi/V2?idretailer=RT0000041194&amp;year=2026&amp;month=8&amp;hashednota=7482055dfb775a35e26030663d245ebc</t>
  </si>
  <si>
    <t>S0FHP1\100559</t>
  </si>
  <si>
    <t>3323182306890003</t>
  </si>
  <si>
    <t>WAHADI</t>
  </si>
  <si>
    <t>https://ipubers.pupuk-indonesia.com/public/download/bukti-transaksi/V2?idretailer=RT0000041194&amp;year=2026&amp;month=8&amp;hashednota=8a701a9247808497a000da754711605a</t>
  </si>
  <si>
    <t>S0FHP1\10055A</t>
  </si>
  <si>
    <t>https://ipubers.pupuk-indonesia.com/public/download/bukti-transaksi/V2?idretailer=RT0000041194&amp;year=2026&amp;month=8&amp;hashednota=0cf5b3b08ab3037c50f27d2006da944b</t>
  </si>
  <si>
    <t>S0FHP1\10055I</t>
  </si>
  <si>
    <t>3323181907770004</t>
  </si>
  <si>
    <t>AMINOTO</t>
  </si>
  <si>
    <t>https://ipubers.pupuk-indonesia.com/public/download/bukti-transaksi/V2?idretailer=RT0000041194&amp;year=2026&amp;month=8&amp;hashednota=9e1059e9e0f780cdcfb8afe634fef4d3</t>
  </si>
  <si>
    <t>S0FHP1\20056F</t>
  </si>
  <si>
    <t>3323180502840001</t>
  </si>
  <si>
    <t>ANTON PRIYANTO</t>
  </si>
  <si>
    <t>https://ipubers.pupuk-indonesia.com/public/download/bukti-transaksi/V2?idretailer=RT0000041194&amp;year=2026&amp;month=8&amp;hashednota=3ac96d4d3e2b4126ba20ab76e8d01ec4</t>
  </si>
  <si>
    <t>S0FHP1\20056G</t>
  </si>
  <si>
    <t>https://ipubers.pupuk-indonesia.com/public/download/bukti-transaksi/V2?idretailer=RT0000041194&amp;year=2026&amp;month=8&amp;hashednota=a25cc4b4750026dff377b35d24a930e3</t>
  </si>
  <si>
    <t>S0FHP1\50058D</t>
  </si>
  <si>
    <t>3323180111780002</t>
  </si>
  <si>
    <t>ARIYANTO</t>
  </si>
  <si>
    <t>https://ipubers.pupuk-indonesia.com/public/download/bukti-transaksi/V2?idretailer=RT0000041194&amp;year=2026&amp;month=8&amp;hashednota=c45e611ca3b8df30e0833b3776b30aa6</t>
  </si>
  <si>
    <t>S0FHP1\200564</t>
  </si>
  <si>
    <t>3323182404750002</t>
  </si>
  <si>
    <t>DARMAN</t>
  </si>
  <si>
    <t>https://ipubers.pupuk-indonesia.com/public/download/bukti-transaksi/V2?idretailer=RT0000041194&amp;year=2026&amp;month=8&amp;hashednota=41ceb2a6f511eaac482c0bc6219144be</t>
  </si>
  <si>
    <t>S0FHP1\500584</t>
  </si>
  <si>
    <t>https://ipubers.pupuk-indonesia.com/public/download/bukti-transaksi/V2?idretailer=RT0000041194&amp;year=2026&amp;month=8&amp;hashednota=1d3e9b77ea33a34535bf7251baf9f966</t>
  </si>
  <si>
    <t>S0FHP1\500585</t>
  </si>
  <si>
    <t>https://ipubers.pupuk-indonesia.com/public/download/bukti-transaksi/V2?idretailer=RT0000041194&amp;year=2026&amp;month=8&amp;hashednota=e44bb62f86248e42fdf8285a9d4df8de</t>
  </si>
  <si>
    <t>S0FHP1\50058T</t>
  </si>
  <si>
    <t>3323181902540001</t>
  </si>
  <si>
    <t>https://ipubers.pupuk-indonesia.com/public/download/bukti-transaksi/V2?idretailer=RT0000041194&amp;year=2026&amp;month=8&amp;hashednota=567075728bfdb2932c29e7c75122096f</t>
  </si>
  <si>
    <t>S0FHP1\20056Y</t>
  </si>
  <si>
    <t>3323184910710002</t>
  </si>
  <si>
    <t>ISTIQOMAH</t>
  </si>
  <si>
    <t>https://ipubers.pupuk-indonesia.com/public/download/bukti-transaksi/V2?idretailer=RT0000041194&amp;year=2026&amp;month=8&amp;hashednota=8b1cb66a38fde5d26dbbcadf823c5c32</t>
  </si>
  <si>
    <t>S0FHP1\20056R</t>
  </si>
  <si>
    <t>3323182612590001</t>
  </si>
  <si>
    <t>https://ipubers.pupuk-indonesia.com/public/download/bukti-transaksi/V2?idretailer=RT0000041194&amp;year=2026&amp;month=8&amp;hashednota=a9bb79e4d5771c831cffcb472a0eee36</t>
  </si>
  <si>
    <t>S0FHP1\20055O</t>
  </si>
  <si>
    <t>3323180812660002</t>
  </si>
  <si>
    <t>https://ipubers.pupuk-indonesia.com/public/download/bukti-transaksi/V2?idretailer=RT0000041194&amp;year=2026&amp;month=8&amp;hashednota=1e84b389f892fdd03b2fee6e947658b7</t>
  </si>
  <si>
    <t>S0FHP1\50058M</t>
  </si>
  <si>
    <t>3323183112530028</t>
  </si>
  <si>
    <t>KASMANI</t>
  </si>
  <si>
    <t>https://ipubers.pupuk-indonesia.com/public/download/bukti-transaksi/V2?idretailer=RT0000041194&amp;year=2026&amp;month=8&amp;hashednota=57e22949de828b11eab88c0281645a2e</t>
  </si>
  <si>
    <t>S0FHP1\20055Y</t>
  </si>
  <si>
    <t>3323184107850004</t>
  </si>
  <si>
    <t>KRISTIANA</t>
  </si>
  <si>
    <t>https://ipubers.pupuk-indonesia.com/public/download/bukti-transaksi/V2?idretailer=RT0000041194&amp;year=2026&amp;month=8&amp;hashednota=e7a216e9439794a051facfc300c8edd6</t>
  </si>
  <si>
    <t>S0FHP1\30057W</t>
  </si>
  <si>
    <t>3323182801760001</t>
  </si>
  <si>
    <t>KUSNANTO</t>
  </si>
  <si>
    <t>https://ipubers.pupuk-indonesia.com/public/download/bukti-transaksi/V2?idretailer=RT0000041194&amp;year=2026&amp;month=8&amp;hashednota=1bc048607f7cac55a7ef1a3309aee83b</t>
  </si>
  <si>
    <t>S0FHP1\50058F</t>
  </si>
  <si>
    <t>https://ipubers.pupuk-indonesia.com/public/download/bukti-transaksi/V2?idretailer=RT0000041194&amp;year=2026&amp;month=8&amp;hashednota=55be5a84df9938b89e6f4050f35fb004</t>
  </si>
  <si>
    <t>S0FHP1\50058P</t>
  </si>
  <si>
    <t>3323182112670002</t>
  </si>
  <si>
    <t>LUKAS PARLAN</t>
  </si>
  <si>
    <t>https://ipubers.pupuk-indonesia.com/public/download/bukti-transaksi/V2?idretailer=RT0000041194&amp;year=2026&amp;month=8&amp;hashednota=532e937e35d6c3bd66c914967d1509d5</t>
  </si>
  <si>
    <t>S0FHP1\50058Q</t>
  </si>
  <si>
    <t>https://ipubers.pupuk-indonesia.com/public/download/bukti-transaksi/V2?idretailer=RT0000041194&amp;year=2026&amp;month=8&amp;hashednota=351496cc17b56768efc767e661a5c65d</t>
  </si>
  <si>
    <t>S0FHP1\20056O</t>
  </si>
  <si>
    <t>https://ipubers.pupuk-indonesia.com/public/download/bukti-transaksi/V2?idretailer=RT0000041194&amp;year=2026&amp;month=8&amp;hashednota=b2eb5c9f2ebd6eddf4f2811b2c4d32ba</t>
  </si>
  <si>
    <t>S0FHP1\10055B</t>
  </si>
  <si>
    <t>3323185712980001</t>
  </si>
  <si>
    <t>MISTI ANITA AULIA</t>
  </si>
  <si>
    <t>https://ipubers.pupuk-indonesia.com/public/download/bukti-transaksi/V2?idretailer=RT0000041194&amp;year=2026&amp;month=8&amp;hashednota=e701b54590654e6a482758ef175ac8a4</t>
  </si>
  <si>
    <t>S0FHP1\10055C</t>
  </si>
  <si>
    <t>https://ipubers.pupuk-indonesia.com/public/download/bukti-transaksi/V2?idretailer=RT0000041194&amp;year=2026&amp;month=8&amp;hashednota=559bb0e56812356e86c40af455e7072e</t>
  </si>
  <si>
    <t>S0FHP1\100555</t>
  </si>
  <si>
    <t>https://ipubers.pupuk-indonesia.com/public/download/bukti-transaksi/V2?idretailer=RT0000041194&amp;year=2026&amp;month=8&amp;hashednota=1d4043e4844352a26b0d70229e4423a5</t>
  </si>
  <si>
    <t>S0FHP1\100556</t>
  </si>
  <si>
    <t>https://ipubers.pupuk-indonesia.com/public/download/bukti-transaksi/V2?idretailer=RT0000041194&amp;year=2026&amp;month=8&amp;hashednota=82a05443b43affcf4b9fdacaeb328d4e</t>
  </si>
  <si>
    <t>S0FHP1\20056C</t>
  </si>
  <si>
    <t>3323182008780002</t>
  </si>
  <si>
    <t>MUHAMAD ROMDONI</t>
  </si>
  <si>
    <t>https://ipubers.pupuk-indonesia.com/public/download/bukti-transaksi/V2?idretailer=RT0000041194&amp;year=2026&amp;month=8&amp;hashednota=6e41d75d6e5e2e0ba99f8bc6ad76886c</t>
  </si>
  <si>
    <t>S0FHP1\500582</t>
  </si>
  <si>
    <t>3323184109800001</t>
  </si>
  <si>
    <t>MUJIYATI</t>
  </si>
  <si>
    <t>https://ipubers.pupuk-indonesia.com/public/download/bukti-transaksi/V2?idretailer=RT0000041194&amp;year=2026&amp;month=8&amp;hashednota=25078b85c1eb16eb8d564b492cfd0ea4</t>
  </si>
  <si>
    <t>S0FHP1\500583</t>
  </si>
  <si>
    <t>https://ipubers.pupuk-indonesia.com/public/download/bukti-transaksi/V2?idretailer=RT0000041194&amp;year=2026&amp;month=8&amp;hashednota=4774799a12dcd18c447f714093ee0b66</t>
  </si>
  <si>
    <t>S0FHP1\100552</t>
  </si>
  <si>
    <t>3323183112600014</t>
  </si>
  <si>
    <t>NGARMAN '</t>
  </si>
  <si>
    <t>https://ipubers.pupuk-indonesia.com/public/download/bukti-transaksi/V2?idretailer=RT0000041194&amp;year=2026&amp;month=8&amp;hashednota=ec6f128cb0057a03ddbe8bf0b4a7cd79</t>
  </si>
  <si>
    <t>S0FHP1\500589</t>
  </si>
  <si>
    <t>https://ipubers.pupuk-indonesia.com/public/download/bukti-transaksi/V2?idretailer=RT0000041194&amp;year=2026&amp;month=8&amp;hashednota=5e6a9eaf5193c5483a36248b7499e6b0</t>
  </si>
  <si>
    <t>S0FHP1\50058J</t>
  </si>
  <si>
    <t>https://ipubers.pupuk-indonesia.com/public/download/bukti-transaksi/V2?idretailer=RT0000041194&amp;year=2026&amp;month=8&amp;hashednota=05eb23416c520ab1d994c6cb5ccc525d</t>
  </si>
  <si>
    <t>S0FHP1\200578</t>
  </si>
  <si>
    <t>3323182910640002</t>
  </si>
  <si>
    <t>https://ipubers.pupuk-indonesia.com/public/download/bukti-transaksi/V2?idretailer=RT0000041194&amp;year=2026&amp;month=8&amp;hashednota=254d32df102787f567d650d62f504b3f</t>
  </si>
  <si>
    <t>S0FHP1\30057I</t>
  </si>
  <si>
    <t>https://ipubers.pupuk-indonesia.com/public/download/bukti-transaksi/V2?idretailer=RT0000041194&amp;year=2026&amp;month=8&amp;hashednota=372dd8302e6fa308c67e1e7363126331</t>
  </si>
  <si>
    <t>S0FHP1\500581</t>
  </si>
  <si>
    <t>3323180911670001</t>
  </si>
  <si>
    <t>SARMUJI</t>
  </si>
  <si>
    <t>https://ipubers.pupuk-indonesia.com/public/download/bukti-transaksi/V2?idretailer=RT0000041194&amp;year=2026&amp;month=8&amp;hashednota=48f91591990634af73720edbbb81063d</t>
  </si>
  <si>
    <t>S0FHP1\50058H</t>
  </si>
  <si>
    <t>https://ipubers.pupuk-indonesia.com/public/download/bukti-transaksi/V2?idretailer=RT0000041194&amp;year=2026&amp;month=8&amp;hashednota=846e7c29790349e155f1a3753e09bfb5</t>
  </si>
  <si>
    <t>S0FHP1\50058I</t>
  </si>
  <si>
    <t>https://ipubers.pupuk-indonesia.com/public/download/bukti-transaksi/V2?idretailer=RT0000041194&amp;year=2026&amp;month=8&amp;hashednota=606047a4e35670dc14e3c470d88958fd</t>
  </si>
  <si>
    <t>S0FHP1\20056P</t>
  </si>
  <si>
    <t>https://ipubers.pupuk-indonesia.com/public/download/bukti-transaksi/V2?idretailer=RT0000041194&amp;year=2026&amp;month=8&amp;hashednota=e5eb9fdf363d75d18d94618b8eabe83c</t>
  </si>
  <si>
    <t>S0FHP1\500586</t>
  </si>
  <si>
    <t>3323183112540048</t>
  </si>
  <si>
    <t>https://ipubers.pupuk-indonesia.com/public/download/bukti-transaksi/V2?idretailer=RT0000041194&amp;year=2026&amp;month=8&amp;hashednota=ccee307f3035d46706b0ad80b6996980</t>
  </si>
  <si>
    <t>S0FHP1\500587</t>
  </si>
  <si>
    <t>https://ipubers.pupuk-indonesia.com/public/download/bukti-transaksi/V2?idretailer=RT0000041194&amp;year=2026&amp;month=8&amp;hashednota=8a9e5fd8a4f5063b8a0c4eb14c0829c5</t>
  </si>
  <si>
    <t>S0FHP1\200576</t>
  </si>
  <si>
    <t>3323181205740001</t>
  </si>
  <si>
    <t>https://ipubers.pupuk-indonesia.com/public/download/bukti-transaksi/V2?idretailer=RT0000041194&amp;year=2026&amp;month=8&amp;hashednota=35b40f804c02f194d258ab6cee2eb401</t>
  </si>
  <si>
    <t>S0FHP1\200577</t>
  </si>
  <si>
    <t>https://ipubers.pupuk-indonesia.com/public/download/bukti-transaksi/V2?idretailer=RT0000041194&amp;year=2026&amp;month=8&amp;hashednota=de1e5d5747443b23c40a2cf945fa77b8</t>
  </si>
  <si>
    <t>S0FHP1\50058O</t>
  </si>
  <si>
    <t>3401091009780001</t>
  </si>
  <si>
    <t>https://ipubers.pupuk-indonesia.com/public/download/bukti-transaksi/V2?idretailer=RT0000041194&amp;year=2026&amp;month=8&amp;hashednota=703c3adda3b70ecbeb498e480b08b151</t>
  </si>
  <si>
    <t>S0FHP1\500588</t>
  </si>
  <si>
    <t>3324041503750001</t>
  </si>
  <si>
    <t>SUKADI</t>
  </si>
  <si>
    <t>https://ipubers.pupuk-indonesia.com/public/download/bukti-transaksi/V2?idretailer=RT0000041194&amp;year=2026&amp;month=8&amp;hashednota=fa161026a474cd9527dbae7231f06654</t>
  </si>
  <si>
    <t>S0FHP1\100553</t>
  </si>
  <si>
    <t>3323182106800001</t>
  </si>
  <si>
    <t>https://ipubers.pupuk-indonesia.com/public/download/bukti-transaksi/V2?idretailer=RT0000041194&amp;year=2026&amp;month=8&amp;hashednota=2a40fb4610349b30478ce98a09029099</t>
  </si>
  <si>
    <t>S0FHP1\50058V</t>
  </si>
  <si>
    <t>3323181312730001</t>
  </si>
  <si>
    <t>SUMANTO</t>
  </si>
  <si>
    <t>https://ipubers.pupuk-indonesia.com/public/download/bukti-transaksi/V2?idretailer=RT0000041194&amp;year=2026&amp;month=8&amp;hashednota=327c1c5754e09554e35194172c09208e</t>
  </si>
  <si>
    <t>S0FHP1\20056K</t>
  </si>
  <si>
    <t>https://ipubers.pupuk-indonesia.com/public/download/bukti-transaksi/V2?idretailer=RT0000041194&amp;year=2026&amp;month=8&amp;hashednota=6ddd49ab55995cce551ff86753e04cba</t>
  </si>
  <si>
    <t>S0FHP1\20056L</t>
  </si>
  <si>
    <t>https://ipubers.pupuk-indonesia.com/public/download/bukti-transaksi/V2?idretailer=RT0000041194&amp;year=2026&amp;month=8&amp;hashednota=c5f4dba6aeb1a79c302dfbcc852c4026</t>
  </si>
  <si>
    <t>S0FHP1\20056H</t>
  </si>
  <si>
    <t>3323186510630001</t>
  </si>
  <si>
    <t>SUPARTI</t>
  </si>
  <si>
    <t>https://ipubers.pupuk-indonesia.com/public/download/bukti-transaksi/V2?idretailer=RT0000041194&amp;year=2026&amp;month=8&amp;hashednota=b1c0ae88da53125a36f024b1cf21e4e9</t>
  </si>
  <si>
    <t>S0FHP1\20056I</t>
  </si>
  <si>
    <t>https://ipubers.pupuk-indonesia.com/public/download/bukti-transaksi/V2?idretailer=RT0000041194&amp;year=2026&amp;month=8&amp;hashednota=4b6115c3a36ee5faf3079065598e1b3b</t>
  </si>
  <si>
    <t>S0FHP1\30057K</t>
  </si>
  <si>
    <t>3323187012670008</t>
  </si>
  <si>
    <t>SURAMI</t>
  </si>
  <si>
    <t>https://ipubers.pupuk-indonesia.com/public/download/bukti-transaksi/V2?idretailer=RT0000041194&amp;year=2026&amp;month=8&amp;hashednota=7f80bad50e36604712c2973e552ad5ca</t>
  </si>
  <si>
    <t>S0FHP1\20056M</t>
  </si>
  <si>
    <t>3323180804690005</t>
  </si>
  <si>
    <t>https://ipubers.pupuk-indonesia.com/public/download/bukti-transaksi/V2?idretailer=RT0000041194&amp;year=2026&amp;month=8&amp;hashednota=5a69d9f9e7542e90051b614e50a784ba</t>
  </si>
  <si>
    <t>S0FHP1\20056N</t>
  </si>
  <si>
    <t>https://ipubers.pupuk-indonesia.com/public/download/bukti-transaksi/V2?idretailer=RT0000041194&amp;year=2026&amp;month=8&amp;hashednota=469eb50d2bd634ae01733ab2316f0c5c</t>
  </si>
  <si>
    <t>S0FHP1\30057M</t>
  </si>
  <si>
    <t>3323182306060001</t>
  </si>
  <si>
    <t>SURYA AJI ARFIAN</t>
  </si>
  <si>
    <t>https://ipubers.pupuk-indonesia.com/public/download/bukti-transaksi/V2?idretailer=RT0000041194&amp;year=2026&amp;month=8&amp;hashednota=387c3567d49b9e1a65e47818370fda9a</t>
  </si>
  <si>
    <t>S0FHP1\50058R</t>
  </si>
  <si>
    <t>3323181612750001</t>
  </si>
  <si>
    <t>TUMARI</t>
  </si>
  <si>
    <t>https://ipubers.pupuk-indonesia.com/public/download/bukti-transaksi/V2?idretailer=RT0000041194&amp;year=2026&amp;month=8&amp;hashednota=b084c73135fe8a78ad5e0aacf4e45db4</t>
  </si>
  <si>
    <t>S0FHP1\50058A</t>
  </si>
  <si>
    <t>3323181611690001</t>
  </si>
  <si>
    <t>TURAHNO</t>
  </si>
  <si>
    <t>https://ipubers.pupuk-indonesia.com/public/download/bukti-transaksi/V2?idretailer=RT0000041194&amp;year=2026&amp;month=8&amp;hashednota=fd45d48e6d19ceec015f16ee4ee9f032</t>
  </si>
  <si>
    <t>S0FHP1\50058B</t>
  </si>
  <si>
    <t>https://ipubers.pupuk-indonesia.com/public/download/bukti-transaksi/V2?idretailer=RT0000041194&amp;year=2026&amp;month=8&amp;hashednota=bebeb62328ef6ac9a961de126f4ef9b0</t>
  </si>
  <si>
    <t>S0FHP1\30057U</t>
  </si>
  <si>
    <t>https://ipubers.pupuk-indonesia.com/public/download/bukti-transaksi/V2?idretailer=RT0000041194&amp;year=2026&amp;month=8&amp;hashednota=e854366dcec9993b83d8807729349332</t>
  </si>
  <si>
    <t>S0FHP1\30057V</t>
  </si>
  <si>
    <t>https://ipubers.pupuk-indonesia.com/public/download/bukti-transaksi/V2?idretailer=RT0000041194&amp;year=2026&amp;month=8&amp;hashednota=3404dc1ff339df067b7b6d7ca8cdd466</t>
  </si>
  <si>
    <t>S0FHP1\30057S</t>
  </si>
  <si>
    <t>3323183112540053</t>
  </si>
  <si>
    <t>WINARTO</t>
  </si>
  <si>
    <t>https://ipubers.pupuk-indonesia.com/public/download/bukti-transaksi/V2?idretailer=RT0000041194&amp;year=2026&amp;month=8&amp;hashednota=edc1db075a14c956194a55db6fb5f9ab</t>
  </si>
  <si>
    <t>S07FZ1\4003NB</t>
  </si>
  <si>
    <t>3323194111010001</t>
  </si>
  <si>
    <t>LULUK WIJAYANTI</t>
  </si>
  <si>
    <t>https://ipubers.pupuk-indonesia.com/public/download/bukti-transaksi/V2?idretailer=RT0000021145&amp;year=2026&amp;month=8&amp;hashednota=7537ca81a1c4fc7ce1d32c518287b7a9</t>
  </si>
  <si>
    <t>S07FZ1\4003NC</t>
  </si>
  <si>
    <t>https://ipubers.pupuk-indonesia.com/public/download/bukti-transaksi/V2?idretailer=RT0000021145&amp;year=2026&amp;month=8&amp;hashednota=7ae514a46363a79021fd467d83d7e911</t>
  </si>
  <si>
    <t>S07FZ1\8003L4</t>
  </si>
  <si>
    <t>3323196507940002</t>
  </si>
  <si>
    <t>PUJI FATMAWATI</t>
  </si>
  <si>
    <t>SEDYO DADI</t>
  </si>
  <si>
    <t>https://ipubers.pupuk-indonesia.com/public/download/bukti-transaksi/V2?idretailer=RT0000021145&amp;year=2026&amp;month=8&amp;hashednota=ac93255b13aaa8cdf7323aea175bec36</t>
  </si>
  <si>
    <t>S07FZ1\8003L5</t>
  </si>
  <si>
    <t>https://ipubers.pupuk-indonesia.com/public/download/bukti-transaksi/V2?idretailer=RT0000021145&amp;year=2026&amp;month=8&amp;hashednota=bbd84dae4a27f9033b39a14615c33881</t>
  </si>
  <si>
    <t>S0IDI1\F005WS</t>
  </si>
  <si>
    <t>3323190503630003</t>
  </si>
  <si>
    <t>MUHLAS BIN UMAR</t>
  </si>
  <si>
    <t>https://ipubers.pupuk-indonesia.com/public/download/bukti-transaksi/V2?idretailer=RT0000051845&amp;year=2026&amp;month=8&amp;hashednota=19535220c7f6aad6cce0d54fdc7b7048</t>
  </si>
  <si>
    <t>S0IDI1\F005WT</t>
  </si>
  <si>
    <t>https://ipubers.pupuk-indonesia.com/public/download/bukti-transaksi/V2?idretailer=RT0000051845&amp;year=2026&amp;month=8&amp;hashednota=3e6c26567545a3b06bc9c6cf99757749</t>
  </si>
  <si>
    <t>S0IDI1\F005WU</t>
  </si>
  <si>
    <t>https://ipubers.pupuk-indonesia.com/public/download/bukti-transaksi/V2?idretailer=RT0000051845&amp;year=2026&amp;month=8&amp;hashednota=5fdfcdde9812ee86d3dfa7915cd88a7f</t>
  </si>
  <si>
    <t>S0IDI1\F005WP</t>
  </si>
  <si>
    <t>3323190606650001</t>
  </si>
  <si>
    <t>PARWIK</t>
  </si>
  <si>
    <t>https://ipubers.pupuk-indonesia.com/public/download/bukti-transaksi/V2?idretailer=RT0000051845&amp;year=2026&amp;month=8&amp;hashednota=aeb999477011627cf6d46dd59163f30b</t>
  </si>
  <si>
    <t>S0IDI1\F005WQ</t>
  </si>
  <si>
    <t>https://ipubers.pupuk-indonesia.com/public/download/bukti-transaksi/V2?idretailer=RT0000051845&amp;year=2026&amp;month=8&amp;hashednota=25bf682556288f468862ef7c306acf24</t>
  </si>
  <si>
    <t>S0IDI1\F005WR</t>
  </si>
  <si>
    <t>https://ipubers.pupuk-indonesia.com/public/download/bukti-transaksi/V2?idretailer=RT0000051845&amp;year=2026&amp;month=8&amp;hashednota=c4a1d382085c6d06804990803d268cbc</t>
  </si>
  <si>
    <t>S0IDI1\F005WK</t>
  </si>
  <si>
    <t>3323190212850001</t>
  </si>
  <si>
    <t>ROKMAD RIYONO</t>
  </si>
  <si>
    <t>https://ipubers.pupuk-indonesia.com/public/download/bukti-transaksi/V2?idretailer=RT0000051845&amp;year=2026&amp;month=8&amp;hashednota=b55020c9da41d803ae2654a511c0560e</t>
  </si>
  <si>
    <t>S0IDI1\F005WL</t>
  </si>
  <si>
    <t>https://ipubers.pupuk-indonesia.com/public/download/bukti-transaksi/V2?idretailer=RT0000051845&amp;year=2026&amp;month=8&amp;hashednota=86df58755ca2f17081adfc16cbdc1a1f</t>
  </si>
  <si>
    <t>S0IDI1\F005WM</t>
  </si>
  <si>
    <t>https://ipubers.pupuk-indonesia.com/public/download/bukti-transaksi/V2?idretailer=RT0000051845&amp;year=2026&amp;month=8&amp;hashednota=4fcdb6531760d2fb0e4dedcd74141c49</t>
  </si>
  <si>
    <t>S0IDI1\H005XM</t>
  </si>
  <si>
    <t>3323193110610001</t>
  </si>
  <si>
    <t>MERGI RAHARJO</t>
  </si>
  <si>
    <t>https://ipubers.pupuk-indonesia.com/public/download/bukti-transaksi/V2?idretailer=RT0000051845&amp;year=2026&amp;month=8&amp;hashednota=52d338d0be7ba16437a91b2af6e8a3e6</t>
  </si>
  <si>
    <t>S0IDI1\H005XN</t>
  </si>
  <si>
    <t>https://ipubers.pupuk-indonesia.com/public/download/bukti-transaksi/V2?idretailer=RT0000051845&amp;year=2026&amp;month=8&amp;hashednota=46fb091d31531a8f8b65a8792b0e0d7c</t>
  </si>
  <si>
    <t>S0IDI1\H005XO</t>
  </si>
  <si>
    <t>https://ipubers.pupuk-indonesia.com/public/download/bukti-transaksi/V2?idretailer=RT0000051845&amp;year=2026&amp;month=8&amp;hashednota=c02377dadaca75d8638542bcf2b4469f</t>
  </si>
  <si>
    <t>SU3JX2\O000YR</t>
  </si>
  <si>
    <t>3323120606720002</t>
  </si>
  <si>
    <t>BASUKI</t>
  </si>
  <si>
    <t>https://ipubers.pupuk-indonesia.com/public/download/bukti-transaksi/V2?idretailer=RT0000094691&amp;year=2026&amp;month=8&amp;hashednota=f877dd8db07bfb41f2d4e5b366deaad6</t>
  </si>
  <si>
    <t>SU3JX2\N000YN</t>
  </si>
  <si>
    <t>3323191602930001</t>
  </si>
  <si>
    <t>HERMANTO</t>
  </si>
  <si>
    <t>https://ipubers.pupuk-indonesia.com/public/download/bukti-transaksi/V2?idretailer=RT0000094691&amp;year=2026&amp;month=8&amp;hashednota=c97079707e8ad1edb7fab6a325139ead</t>
  </si>
  <si>
    <t>SU3JX2\P000YV</t>
  </si>
  <si>
    <t>3323190608760001</t>
  </si>
  <si>
    <t>https://ipubers.pupuk-indonesia.com/public/download/bukti-transaksi/V2?idretailer=RT0000094691&amp;year=2026&amp;month=8&amp;hashednota=d45f4544b0da59c61f3aba3e3c4eb957</t>
  </si>
  <si>
    <t>SU3JX2\P000YW</t>
  </si>
  <si>
    <t>https://ipubers.pupuk-indonesia.com/public/download/bukti-transaksi/V2?idretailer=RT0000094691&amp;year=2026&amp;month=8&amp;hashednota=ce9cfebda12859d55856d4706735c6ce</t>
  </si>
  <si>
    <t>SU3JX2\O000YT</t>
  </si>
  <si>
    <t>3323191212790001</t>
  </si>
  <si>
    <t>SAFII</t>
  </si>
  <si>
    <t>https://ipubers.pupuk-indonesia.com/public/download/bukti-transaksi/V2?idretailer=RT0000094691&amp;year=2026&amp;month=8&amp;hashednota=d3e0a068f902beb387e889fa9d7c2839</t>
  </si>
  <si>
    <t>SU3JX2\O000YS</t>
  </si>
  <si>
    <t>3323190206690001</t>
  </si>
  <si>
    <t>https://ipubers.pupuk-indonesia.com/public/download/bukti-transaksi/V2?idretailer=RT0000094691&amp;year=2026&amp;month=8&amp;hashednota=e39588a07d2013397d36171f80b82578</t>
  </si>
  <si>
    <t>SU3JX2\M000YL</t>
  </si>
  <si>
    <t>1602140107800102</t>
  </si>
  <si>
    <t>https://ipubers.pupuk-indonesia.com/public/download/bukti-transaksi/V2?idretailer=RT0000094691&amp;year=2026&amp;month=8&amp;hashednota=ba61f68f72e947a015dbef66caa5c54d</t>
  </si>
  <si>
    <t>SU3JX2\O000YO</t>
  </si>
  <si>
    <t>3323193112740004</t>
  </si>
  <si>
    <t>https://ipubers.pupuk-indonesia.com/public/download/bukti-transaksi/V2?idretailer=RT0000094691&amp;year=2026&amp;month=8&amp;hashednota=1095ae4ee948071de51ceebae01b992d</t>
  </si>
  <si>
    <t>SU3JX2\P000YX</t>
  </si>
  <si>
    <t>3323193012640001</t>
  </si>
  <si>
    <t>https://ipubers.pupuk-indonesia.com/public/download/bukti-transaksi/V2?idretailer=RT0000094691&amp;year=2026&amp;month=8&amp;hashednota=01648d5e8e0ba083232e96fdb13d221d</t>
  </si>
  <si>
    <t>SU3JX2\P000YY</t>
  </si>
  <si>
    <t>https://ipubers.pupuk-indonesia.com/public/download/bukti-transaksi/V2?idretailer=RT0000094691&amp;year=2026&amp;month=8&amp;hashednota=5cb916de0366f2fc2383fa1f8d3b8d9f</t>
  </si>
  <si>
    <t>SU3JX2\M000YM</t>
  </si>
  <si>
    <t>3323166806950001</t>
  </si>
  <si>
    <t>LINA WIDIAWATI</t>
  </si>
  <si>
    <t>https://ipubers.pupuk-indonesia.com/public/download/bukti-transaksi/V2?idretailer=RT0000094691&amp;year=2026&amp;month=8&amp;hashednota=f543994321be7610ba78e8fdc89f168f</t>
  </si>
  <si>
    <t>SU3JX2\M000YJ</t>
  </si>
  <si>
    <t>3323192404730001</t>
  </si>
  <si>
    <t>https://ipubers.pupuk-indonesia.com/public/download/bukti-transaksi/V2?idretailer=RT0000094691&amp;year=2026&amp;month=8&amp;hashednota=dd8fcd817f855829990779ece4dba6be</t>
  </si>
  <si>
    <t>SU3JX2\M000YK</t>
  </si>
  <si>
    <t>https://ipubers.pupuk-indonesia.com/public/download/bukti-transaksi/V2?idretailer=RT0000094691&amp;year=2026&amp;month=8&amp;hashednota=b91bdae8e5c466b2643acc6aff6437c5</t>
  </si>
  <si>
    <t>SU3JX2\O000YP</t>
  </si>
  <si>
    <t>3323195703820001</t>
  </si>
  <si>
    <t>NUR ASIYAH</t>
  </si>
  <si>
    <t>https://ipubers.pupuk-indonesia.com/public/download/bukti-transaksi/V2?idretailer=RT0000094691&amp;year=2026&amp;month=8&amp;hashednota=3ee6a39287461315cb6cb2861f3f3ac2</t>
  </si>
  <si>
    <t>SU3JX2\O000YQ</t>
  </si>
  <si>
    <t>https://ipubers.pupuk-indonesia.com/public/download/bukti-transaksi/V2?idretailer=RT0000094691&amp;year=2026&amp;month=8&amp;hashednota=3e60bb6b166202d5c7f97e6af5042159</t>
  </si>
  <si>
    <t>SU3JX2\P000Z0</t>
  </si>
  <si>
    <t>3323192303760001</t>
  </si>
  <si>
    <t>SITA ROHMAT</t>
  </si>
  <si>
    <t>https://ipubers.pupuk-indonesia.com/public/download/bukti-transaksi/V2?idretailer=RT0000094691&amp;year=2026&amp;month=8&amp;hashednota=bde688a610715b0fde1af11e7cbefd00</t>
  </si>
  <si>
    <t>SU3JX2\P000Z1</t>
  </si>
  <si>
    <t>3323190502780001</t>
  </si>
  <si>
    <t>https://ipubers.pupuk-indonesia.com/public/download/bukti-transaksi/V2?idretailer=RT0000094691&amp;year=2026&amp;month=8&amp;hashednota=9e8cf459ebe8439ef7821b60e7dc5813</t>
  </si>
  <si>
    <t>SU3JX2\O000YU</t>
  </si>
  <si>
    <t>WAHDIN</t>
  </si>
  <si>
    <t>https://ipubers.pupuk-indonesia.com/public/download/bukti-transaksi/V2?idretailer=RT0000094691&amp;year=2026&amp;month=8&amp;hashednota=18b4d5685a58458d187e751993770a86</t>
  </si>
  <si>
    <t>S0IDI1\G005X3</t>
  </si>
  <si>
    <t>3323192708890001</t>
  </si>
  <si>
    <t>CHAFID MA'RUF</t>
  </si>
  <si>
    <t>https://ipubers.pupuk-indonesia.com/public/download/bukti-transaksi/V2?idretailer=RT0000051845&amp;year=2026&amp;month=8&amp;hashednota=4fc49cbf551f8a4aff0d89e12d9bc872</t>
  </si>
  <si>
    <t>S0IDI1\G005X4</t>
  </si>
  <si>
    <t>https://ipubers.pupuk-indonesia.com/public/download/bukti-transaksi/V2?idretailer=RT0000051845&amp;year=2026&amp;month=8&amp;hashednota=f809ff0d48ee3e6981e032cae337fb87</t>
  </si>
  <si>
    <t>S0IDI1\G005X5</t>
  </si>
  <si>
    <t>https://ipubers.pupuk-indonesia.com/public/download/bukti-transaksi/V2?idretailer=RT0000051845&amp;year=2026&amp;month=8&amp;hashednota=5699b54e65fbde24ff025c52634f6297</t>
  </si>
  <si>
    <t>S0IDI1\E005UH</t>
  </si>
  <si>
    <t>3323190810740003</t>
  </si>
  <si>
    <t>CHARIS NASOCHA</t>
  </si>
  <si>
    <t>https://ipubers.pupuk-indonesia.com/public/download/bukti-transaksi/V2?idretailer=RT0000051845&amp;year=2026&amp;month=8&amp;hashednota=c5f297f3f8a886e92d8c42b2431753c8</t>
  </si>
  <si>
    <t>S0IDI1\E005UI</t>
  </si>
  <si>
    <t>https://ipubers.pupuk-indonesia.com/public/download/bukti-transaksi/V2?idretailer=RT0000051845&amp;year=2026&amp;month=8&amp;hashednota=03a405082ac07642e2c4e7e5192753c5</t>
  </si>
  <si>
    <t>S0IDI1\E005UJ</t>
  </si>
  <si>
    <t>https://ipubers.pupuk-indonesia.com/public/download/bukti-transaksi/V2?idretailer=RT0000051845&amp;year=2026&amp;month=8&amp;hashednota=1b9260ad362a69c4887dc2fa70e9e132</t>
  </si>
  <si>
    <t>S0IDI1\H005XB</t>
  </si>
  <si>
    <t>3323190309700001</t>
  </si>
  <si>
    <t>EKO SUSILO</t>
  </si>
  <si>
    <t>https://ipubers.pupuk-indonesia.com/public/download/bukti-transaksi/V2?idretailer=RT0000051845&amp;year=2026&amp;month=8&amp;hashednota=78ede191dee78c855584322207a2cd53</t>
  </si>
  <si>
    <t>S0IDI1\H005XC</t>
  </si>
  <si>
    <t>https://ipubers.pupuk-indonesia.com/public/download/bukti-transaksi/V2?idretailer=RT0000051845&amp;year=2026&amp;month=8&amp;hashednota=278a0893f34efe5efcaa64ccd0d6b1fb</t>
  </si>
  <si>
    <t>S0IDI1\H005XD</t>
  </si>
  <si>
    <t>https://ipubers.pupuk-indonesia.com/public/download/bukti-transaksi/V2?idretailer=RT0000051845&amp;year=2026&amp;month=8&amp;hashednota=96f428c20f4015ca5dc8f41fb9a752c5</t>
  </si>
  <si>
    <t>S0IDI1\F005WZ</t>
  </si>
  <si>
    <t>3323195104810003</t>
  </si>
  <si>
    <t>ENI HAJAR MUSYAROFAH</t>
  </si>
  <si>
    <t>https://ipubers.pupuk-indonesia.com/public/download/bukti-transaksi/V2?idretailer=RT0000051845&amp;year=2026&amp;month=8&amp;hashednota=fb6de1bece45c1912e47fa07cf4e81b2</t>
  </si>
  <si>
    <t>S0IDI1\F005X0</t>
  </si>
  <si>
    <t>https://ipubers.pupuk-indonesia.com/public/download/bukti-transaksi/V2?idretailer=RT0000051845&amp;year=2026&amp;month=8&amp;hashednota=468ed9c4460ab4ba2599ad7e21ce7877</t>
  </si>
  <si>
    <t>S0IDI1\F005VU</t>
  </si>
  <si>
    <t>3323191010720001</t>
  </si>
  <si>
    <t>ISMA'UN</t>
  </si>
  <si>
    <t>TUNAS HARAPAN III</t>
  </si>
  <si>
    <t>https://ipubers.pupuk-indonesia.com/public/download/bukti-transaksi/V2?idretailer=RT0000051845&amp;year=2026&amp;month=8&amp;hashednota=a1f471f48d7a33f2861404118684bea1</t>
  </si>
  <si>
    <t>S0IDI1\H005XK</t>
  </si>
  <si>
    <t>3323191007760002</t>
  </si>
  <si>
    <t>MISTAR</t>
  </si>
  <si>
    <t>https://ipubers.pupuk-indonesia.com/public/download/bukti-transaksi/V2?idretailer=RT0000051845&amp;year=2026&amp;month=8&amp;hashednota=e8a24b94f8a6e61047e34f4e12ee7aca</t>
  </si>
  <si>
    <t>S0IDI1\H005XL</t>
  </si>
  <si>
    <t>https://ipubers.pupuk-indonesia.com/public/download/bukti-transaksi/V2?idretailer=RT0000051845&amp;year=2026&amp;month=8&amp;hashednota=80f7bfff27c3b6f530061d7db52b85ed</t>
  </si>
  <si>
    <t>S0IDI1\F005VR</t>
  </si>
  <si>
    <t>https://ipubers.pupuk-indonesia.com/public/download/bukti-transaksi/V2?idretailer=RT0000051845&amp;year=2026&amp;month=8&amp;hashednota=d55199d9e37b495e94c3cfed221641d0</t>
  </si>
  <si>
    <t>S0IDI1\F005VS</t>
  </si>
  <si>
    <t>https://ipubers.pupuk-indonesia.com/public/download/bukti-transaksi/V2?idretailer=RT0000051845&amp;year=2026&amp;month=8&amp;hashednota=f4b9f7199b16651248fb2bfca7ca4933</t>
  </si>
  <si>
    <t>S0IDI1\F005VT</t>
  </si>
  <si>
    <t>https://ipubers.pupuk-indonesia.com/public/download/bukti-transaksi/V2?idretailer=RT0000051845&amp;year=2026&amp;month=8&amp;hashednota=efdc116e1bb6e2f27c24656f46573199</t>
  </si>
  <si>
    <t>S0IDI1\F005VY</t>
  </si>
  <si>
    <t>3323192507730004</t>
  </si>
  <si>
    <t>https://ipubers.pupuk-indonesia.com/public/download/bukti-transaksi/V2?idretailer=RT0000051845&amp;year=2026&amp;month=8&amp;hashednota=04f1ae338ba0f2e4632fd65f4d8e0484</t>
  </si>
  <si>
    <t>S0IDI1\F005VZ</t>
  </si>
  <si>
    <t>https://ipubers.pupuk-indonesia.com/public/download/bukti-transaksi/V2?idretailer=RT0000051845&amp;year=2026&amp;month=8&amp;hashednota=4a2cc8db16382b7a984bfd808ef9fe24</t>
  </si>
  <si>
    <t>S0IDI1\F005WX</t>
  </si>
  <si>
    <t>3323191012750001</t>
  </si>
  <si>
    <t>https://ipubers.pupuk-indonesia.com/public/download/bukti-transaksi/V2?idretailer=RT0000051845&amp;year=2026&amp;month=8&amp;hashednota=3b729b7ea9e80d814a1c1e4ea404a91c</t>
  </si>
  <si>
    <t>S0IDI1\F005WY</t>
  </si>
  <si>
    <t>https://ipubers.pupuk-indonesia.com/public/download/bukti-transaksi/V2?idretailer=RT0000051845&amp;year=2026&amp;month=8&amp;hashednota=8968296544751088ad1acffd7f7a0c36</t>
  </si>
  <si>
    <t>S0IDI1\F005WV</t>
  </si>
  <si>
    <t>3323191408520001</t>
  </si>
  <si>
    <t>SUNARJO</t>
  </si>
  <si>
    <t>https://ipubers.pupuk-indonesia.com/public/download/bukti-transaksi/V2?idretailer=RT0000051845&amp;year=2026&amp;month=8&amp;hashednota=5fbf8de168bf161d63007f684783c748</t>
  </si>
  <si>
    <t>S0IDI1\F005WW</t>
  </si>
  <si>
    <t>https://ipubers.pupuk-indonesia.com/public/download/bukti-transaksi/V2?idretailer=RT0000051845&amp;year=2026&amp;month=8&amp;hashednota=9cc344ac51ab7925711198eb737190a0</t>
  </si>
  <si>
    <t>S0IDI1\H005XG</t>
  </si>
  <si>
    <t>3323190402740001</t>
  </si>
  <si>
    <t>https://ipubers.pupuk-indonesia.com/public/download/bukti-transaksi/V2?idretailer=RT0000051845&amp;year=2026&amp;month=8&amp;hashednota=6cc00593abaf93e6a603c1bb250a0af0</t>
  </si>
  <si>
    <t>S0IDI1\H005XH</t>
  </si>
  <si>
    <t>https://ipubers.pupuk-indonesia.com/public/download/bukti-transaksi/V2?idretailer=RT0000051845&amp;year=2026&amp;month=8&amp;hashednota=30801eaf8577c6aa5eabbd0f78a9b780</t>
  </si>
  <si>
    <t>S0IDI1\F005W1</t>
  </si>
  <si>
    <t>3323190802760003</t>
  </si>
  <si>
    <t>WAHMIN</t>
  </si>
  <si>
    <t>https://ipubers.pupuk-indonesia.com/public/download/bukti-transaksi/V2?idretailer=RT0000051845&amp;year=2026&amp;month=8&amp;hashednota=d6db7c1c76649c110a82ab0782c4d27b</t>
  </si>
  <si>
    <t>S0IDI1\F005W2</t>
  </si>
  <si>
    <t>https://ipubers.pupuk-indonesia.com/public/download/bukti-transaksi/V2?idretailer=RT0000051845&amp;year=2026&amp;month=8&amp;hashednota=a369c388fa4788f9db34dbdfe2a13f4d</t>
  </si>
  <si>
    <t>S0IDI1\G005X6</t>
  </si>
  <si>
    <t>3323195607960001</t>
  </si>
  <si>
    <t>WIDAYATI MAFICASARI</t>
  </si>
  <si>
    <t>https://ipubers.pupuk-indonesia.com/public/download/bukti-transaksi/V2?idretailer=RT0000051845&amp;year=2026&amp;month=8&amp;hashednota=6a5c7f78dda873d1dca5def272681b8c</t>
  </si>
  <si>
    <t>S07FZ1\C003O3</t>
  </si>
  <si>
    <t>3323190502770001</t>
  </si>
  <si>
    <t>GUNTUR PRAYITNO</t>
  </si>
  <si>
    <t>https://ipubers.pupuk-indonesia.com/public/download/bukti-transaksi/V2?idretailer=RT0000021145&amp;year=2026&amp;month=8&amp;hashednota=cb4063af5b443193169561656d2e8cd4</t>
  </si>
  <si>
    <t>S07FZ1\C003O4</t>
  </si>
  <si>
    <t>https://ipubers.pupuk-indonesia.com/public/download/bukti-transaksi/V2?idretailer=RT0000021145&amp;year=2026&amp;month=8&amp;hashednota=c7b2bc2f7f03f2faa2d7ab5a087c243f</t>
  </si>
  <si>
    <t>S07FZ1\I003L7</t>
  </si>
  <si>
    <t>3323190903640001</t>
  </si>
  <si>
    <t>KOYIN</t>
  </si>
  <si>
    <t>https://ipubers.pupuk-indonesia.com/public/download/bukti-transaksi/V2?idretailer=RT0000021145&amp;year=2026&amp;month=8&amp;hashednota=001225254dc7084aee6a9453418a0908</t>
  </si>
  <si>
    <t>S07FZ1\K003L8</t>
  </si>
  <si>
    <t>3323191810850003</t>
  </si>
  <si>
    <t>https://ipubers.pupuk-indonesia.com/public/download/bukti-transaksi/V2?idretailer=RT0000021145&amp;year=2026&amp;month=8&amp;hashednota=9a17219e9f14fa4cd3efbaa2d6883a28</t>
  </si>
  <si>
    <t>S07FZ1\8003L2</t>
  </si>
  <si>
    <t>3323191706560002</t>
  </si>
  <si>
    <t>MAT YURI</t>
  </si>
  <si>
    <t>https://ipubers.pupuk-indonesia.com/public/download/bukti-transaksi/V2?idretailer=RT0000021145&amp;year=2026&amp;month=8&amp;hashednota=b8cffa71f9efecc018025d5b11b9e174</t>
  </si>
  <si>
    <t>S07FZ1\8003L3</t>
  </si>
  <si>
    <t>https://ipubers.pupuk-indonesia.com/public/download/bukti-transaksi/V2?idretailer=RT0000021145&amp;year=2026&amp;month=8&amp;hashednota=399ee4cddf01a50107b41c4e88a8146f</t>
  </si>
  <si>
    <t>S07FZ1\A003NV</t>
  </si>
  <si>
    <t>3323193105780001</t>
  </si>
  <si>
    <t>https://ipubers.pupuk-indonesia.com/public/download/bukti-transaksi/V2?idretailer=RT0000021145&amp;year=2026&amp;month=8&amp;hashednota=9f183861d8e3431b4d0c504781e85e85</t>
  </si>
  <si>
    <t>S07FZ1\A003NW</t>
  </si>
  <si>
    <t>https://ipubers.pupuk-indonesia.com/public/download/bukti-transaksi/V2?idretailer=RT0000021145&amp;year=2026&amp;month=8&amp;hashednota=c5884f358e287fc655b970c8b36efa1d</t>
  </si>
  <si>
    <t>S07FZ1\Y003MZ</t>
  </si>
  <si>
    <t>3323190311540001</t>
  </si>
  <si>
    <t>https://ipubers.pupuk-indonesia.com/public/download/bukti-transaksi/V2?idretailer=RT0000021145&amp;year=2026&amp;month=8&amp;hashednota=463e9aa41b85834d4df3b394f93918a5</t>
  </si>
  <si>
    <t>S07FZ1\Y003N0</t>
  </si>
  <si>
    <t>https://ipubers.pupuk-indonesia.com/public/download/bukti-transaksi/V2?idretailer=RT0000021145&amp;year=2026&amp;month=8&amp;hashednota=8a1ed1044f32fae7f22ee70aa717604c</t>
  </si>
  <si>
    <t>S07FZ1\Y003N4</t>
  </si>
  <si>
    <t>3323193112730021</t>
  </si>
  <si>
    <t>https://ipubers.pupuk-indonesia.com/public/download/bukti-transaksi/V2?idretailer=RT0000021145&amp;year=2026&amp;month=8&amp;hashednota=292b8ff571bb64097fb091d8d7a74ce6</t>
  </si>
  <si>
    <t>S07FZ1\Y003N5</t>
  </si>
  <si>
    <t>https://ipubers.pupuk-indonesia.com/public/download/bukti-transaksi/V2?idretailer=RT0000021145&amp;year=2026&amp;month=8&amp;hashednota=fa2de51e45ac5d4b3f1dc6d1837e35a3</t>
  </si>
  <si>
    <t>S07FZ1\Q003LA</t>
  </si>
  <si>
    <t>3323197112750012</t>
  </si>
  <si>
    <t>SUPARTINI</t>
  </si>
  <si>
    <t>https://ipubers.pupuk-indonesia.com/public/download/bukti-transaksi/V2?idretailer=RT0000021145&amp;year=2026&amp;month=8&amp;hashednota=d8032d6cd4306de7ebfa65c4920d9bb7</t>
  </si>
  <si>
    <t>S07FZ1\C003NZ</t>
  </si>
  <si>
    <t>3323193112580025</t>
  </si>
  <si>
    <t>SURAHNO</t>
  </si>
  <si>
    <t>https://ipubers.pupuk-indonesia.com/public/download/bukti-transaksi/V2?idretailer=RT0000021145&amp;year=2026&amp;month=8&amp;hashednota=bca2593979b62be8b65653e9cb43941e</t>
  </si>
  <si>
    <t>S07FZ1\C003O0</t>
  </si>
  <si>
    <t>NGUDISARI</t>
  </si>
  <si>
    <t>https://ipubers.pupuk-indonesia.com/public/download/bukti-transaksi/V2?idretailer=RT0000021145&amp;year=2026&amp;month=8&amp;hashednota=5922073098be4a40c1b3801eb8569d13</t>
  </si>
  <si>
    <t>S07FZ1\C003O1</t>
  </si>
  <si>
    <t>https://ipubers.pupuk-indonesia.com/public/download/bukti-transaksi/V2?idretailer=RT0000021145&amp;year=2026&amp;month=8&amp;hashednota=e184906d2c172f37f543e0fc1ccb9795</t>
  </si>
  <si>
    <t>S07FZ1\C003O2</t>
  </si>
  <si>
    <t>https://ipubers.pupuk-indonesia.com/public/download/bukti-transaksi/V2?idretailer=RT0000021145&amp;year=2026&amp;month=8&amp;hashednota=e595e36786b8772956317b670b48c50e</t>
  </si>
  <si>
    <t>S07FZ1\8003L6</t>
  </si>
  <si>
    <t>https://ipubers.pupuk-indonesia.com/public/download/bukti-transaksi/V2?idretailer=RT0000021145&amp;year=2026&amp;month=8&amp;hashednota=161b5352529a905dd71f9e1b86e62755</t>
  </si>
  <si>
    <t>S07FZ1\M003L9</t>
  </si>
  <si>
    <t>3323191112630003</t>
  </si>
  <si>
    <t>https://ipubers.pupuk-indonesia.com/public/download/bukti-transaksi/V2?idretailer=RT0000021145&amp;year=2026&amp;month=8&amp;hashednota=feda9ffe79a23c949d51d38ed8478a63</t>
  </si>
  <si>
    <t>S07FZ1\1003N7</t>
  </si>
  <si>
    <t>3323190212870001</t>
  </si>
  <si>
    <t>MUDIMAN</t>
  </si>
  <si>
    <t>https://ipubers.pupuk-indonesia.com/public/download/bukti-transaksi/V2?idretailer=RT0000021145&amp;year=2026&amp;month=8&amp;hashednota=f6b7f35e1f00a52dc27014eb4f5527ec</t>
  </si>
  <si>
    <t>S07FZ1\1003N8</t>
  </si>
  <si>
    <t>https://ipubers.pupuk-indonesia.com/public/download/bukti-transaksi/V2?idretailer=RT0000021145&amp;year=2026&amp;month=8&amp;hashednota=308826d5b3945c955288660724d9046b</t>
  </si>
  <si>
    <t>S07FZ1\4003N9</t>
  </si>
  <si>
    <t>3323191911810002</t>
  </si>
  <si>
    <t>RASIDI</t>
  </si>
  <si>
    <t>https://ipubers.pupuk-indonesia.com/public/download/bukti-transaksi/V2?idretailer=RT0000021145&amp;year=2026&amp;month=8&amp;hashednota=efb83d542d67f10b21fa600f7568889b</t>
  </si>
  <si>
    <t>S07FZ1\4003NA</t>
  </si>
  <si>
    <t>https://ipubers.pupuk-indonesia.com/public/download/bukti-transaksi/V2?idretailer=RT0000021145&amp;year=2026&amp;month=8&amp;hashednota=99ab0cc5aef5c2a3801f780eba6bfb05</t>
  </si>
  <si>
    <t>S07FZ1\Y003N6</t>
  </si>
  <si>
    <t>3323190908810001</t>
  </si>
  <si>
    <t>https://ipubers.pupuk-indonesia.com/public/download/bukti-transaksi/V2?idretailer=RT0000021145&amp;year=2026&amp;month=8&amp;hashednota=31b469f8ac2d2bb04a57eb532ddcfaee</t>
  </si>
  <si>
    <t>S07FZ1\C003NX</t>
  </si>
  <si>
    <t>3323190104720001</t>
  </si>
  <si>
    <t>https://ipubers.pupuk-indonesia.com/public/download/bukti-transaksi/V2?idretailer=RT0000021145&amp;year=2026&amp;month=8&amp;hashednota=5b53f6898a585ad77ed270f6b3d23503</t>
  </si>
  <si>
    <t>S07FZ1\C003NY</t>
  </si>
  <si>
    <t>https://ipubers.pupuk-indonesia.com/public/download/bukti-transaksi/V2?idretailer=RT0000021145&amp;year=2026&amp;month=8&amp;hashednota=432b65d400deaa50bc2c49a712e021fc</t>
  </si>
  <si>
    <t>PESANTREN</t>
  </si>
  <si>
    <t>S0IDI1\F005W9</t>
  </si>
  <si>
    <t>3323190512600001</t>
  </si>
  <si>
    <t>https://ipubers.pupuk-indonesia.com/public/download/bukti-transaksi/V2?idretailer=RT0000051845&amp;year=2026&amp;month=8&amp;hashednota=0f6bf6258ad69cf7a033e5a1f3c7ae13</t>
  </si>
  <si>
    <t>S0IDI1\F005WA</t>
  </si>
  <si>
    <t>https://ipubers.pupuk-indonesia.com/public/download/bukti-transaksi/V2?idretailer=RT0000051845&amp;year=2026&amp;month=8&amp;hashednota=19fdc56e395a9a7ef3c10932046ba55e</t>
  </si>
  <si>
    <t>S0IDI1\G005X1</t>
  </si>
  <si>
    <t>3323191903830003</t>
  </si>
  <si>
    <t>BIN CHOLIK</t>
  </si>
  <si>
    <t>https://ipubers.pupuk-indonesia.com/public/download/bukti-transaksi/V2?idretailer=RT0000051845&amp;year=2026&amp;month=8&amp;hashednota=3b642a1a82443dc63a60cd1069e4b32b</t>
  </si>
  <si>
    <t>S0IDI1\G005X2</t>
  </si>
  <si>
    <t>https://ipubers.pupuk-indonesia.com/public/download/bukti-transaksi/V2?idretailer=RT0000051845&amp;year=2026&amp;month=8&amp;hashednota=b23e8bed637454461ae308fceac551f3</t>
  </si>
  <si>
    <t>S0IDI1\F005VP</t>
  </si>
  <si>
    <t>3323190107800012</t>
  </si>
  <si>
    <t>MIFTAHUDIN</t>
  </si>
  <si>
    <t>MUNCUL HARAPAN</t>
  </si>
  <si>
    <t>https://ipubers.pupuk-indonesia.com/public/download/bukti-transaksi/V2?idretailer=RT0000051845&amp;year=2026&amp;month=8&amp;hashednota=c9b597a33d42a1d437ecbe746312064f</t>
  </si>
  <si>
    <t>S0IDI1\F005VQ</t>
  </si>
  <si>
    <t>https://ipubers.pupuk-indonesia.com/public/download/bukti-transaksi/V2?idretailer=RT0000051845&amp;year=2026&amp;month=8&amp;hashednota=e5ee17726cc21a77efb9e7d0b7da76c1</t>
  </si>
  <si>
    <t>S0IDI1\H005X9</t>
  </si>
  <si>
    <t>3323192807010002</t>
  </si>
  <si>
    <t>SABAR RIYANTO</t>
  </si>
  <si>
    <t>MITRA MUDA</t>
  </si>
  <si>
    <t>https://ipubers.pupuk-indonesia.com/public/download/bukti-transaksi/V2?idretailer=RT0000051845&amp;year=2026&amp;month=8&amp;hashednota=dfbf11cedc0bac20338c9a804fae02a3</t>
  </si>
  <si>
    <t>S0IDI1\F005W7</t>
  </si>
  <si>
    <t>3323192009680001</t>
  </si>
  <si>
    <t>https://ipubers.pupuk-indonesia.com/public/download/bukti-transaksi/V2?idretailer=RT0000051845&amp;year=2026&amp;month=8&amp;hashednota=638fc0f74e24d34e7aec4ab11c92fec1</t>
  </si>
  <si>
    <t>S0IDI1\F005W8</t>
  </si>
  <si>
    <t>https://ipubers.pupuk-indonesia.com/public/download/bukti-transaksi/V2?idretailer=RT0000051845&amp;year=2026&amp;month=8&amp;hashednota=adacad006c5af13ce2cac8ea8e682bcf</t>
  </si>
  <si>
    <t>SU3JX2\P000YZ</t>
  </si>
  <si>
    <t>3323190611870003</t>
  </si>
  <si>
    <t>NASRUL ABIDIN</t>
  </si>
  <si>
    <t>https://ipubers.pupuk-indonesia.com/public/download/bukti-transaksi/V2?idretailer=RT0000094691&amp;year=2026&amp;month=8&amp;hashednota=7284a9d59675d2440e8603fb39405658</t>
  </si>
  <si>
    <t>CEMORO</t>
  </si>
  <si>
    <t>S0IDI1\H005XF</t>
  </si>
  <si>
    <t>3323190604570001</t>
  </si>
  <si>
    <t>SIPAN</t>
  </si>
  <si>
    <t>https://ipubers.pupuk-indonesia.com/public/download/bukti-transaksi/V2?idretailer=RT0000051845&amp;year=2026&amp;month=8&amp;hashednota=620443eb2ece54ea159e2eb95802bd12</t>
  </si>
  <si>
    <t>S09O51\M005T9</t>
  </si>
  <si>
    <t>3323202805020002</t>
  </si>
  <si>
    <t>AGIL DUWIYANTO</t>
  </si>
  <si>
    <t>https://ipubers.pupuk-indonesia.com/public/download/bukti-transaksi/V2?idretailer=RT0000026794&amp;year=2026&amp;month=8&amp;hashednota=3561594bfd4bc43f622f5f3a569bfeeb</t>
  </si>
  <si>
    <t>S09O51\M005T6</t>
  </si>
  <si>
    <t>3323201512940001</t>
  </si>
  <si>
    <t>MUHAMMAD MUFID</t>
  </si>
  <si>
    <t>https://ipubers.pupuk-indonesia.com/public/download/bukti-transaksi/V2?idretailer=RT0000026794&amp;year=2026&amp;month=8&amp;hashednota=6a39001f63e8d7436ed56761c5d6fec6</t>
  </si>
  <si>
    <t>S09O51\M005YY</t>
  </si>
  <si>
    <t>3323200509760003</t>
  </si>
  <si>
    <t>NGADERI</t>
  </si>
  <si>
    <t>https://ipubers.pupuk-indonesia.com/public/download/bukti-transaksi/V2?idretailer=RT0000026794&amp;year=2026&amp;month=8&amp;hashednota=7437dbb23cc4a8f7545938ef54716bc5</t>
  </si>
  <si>
    <t>S09O51\M005YZ</t>
  </si>
  <si>
    <t>https://ipubers.pupuk-indonesia.com/public/download/bukti-transaksi/V2?idretailer=RT0000026794&amp;year=2026&amp;month=8&amp;hashednota=38298a799738c1663c9058c15e7d7f3e</t>
  </si>
  <si>
    <t>S09O51\M005ZQ</t>
  </si>
  <si>
    <t>3323204405790004</t>
  </si>
  <si>
    <t>https://ipubers.pupuk-indonesia.com/public/download/bukti-transaksi/V2?idretailer=RT0000026794&amp;year=2026&amp;month=8&amp;hashednota=43334567cdbdd255d541d780cbb62946</t>
  </si>
  <si>
    <t>S09O51\M005XR</t>
  </si>
  <si>
    <t>3323205602840002</t>
  </si>
  <si>
    <t>https://ipubers.pupuk-indonesia.com/public/download/bukti-transaksi/V2?idretailer=RT0000026794&amp;year=2026&amp;month=8&amp;hashednota=f3bef8b17c78de873f72ee980c6430d6</t>
  </si>
  <si>
    <t>S09O51\M005XS</t>
  </si>
  <si>
    <t>https://ipubers.pupuk-indonesia.com/public/download/bukti-transaksi/V2?idretailer=RT0000026794&amp;year=2026&amp;month=8&amp;hashednota=ee655e72e3833235fe0d83e63ad98e27</t>
  </si>
  <si>
    <t>S09O51\M005V0</t>
  </si>
  <si>
    <t>https://ipubers.pupuk-indonesia.com/public/download/bukti-transaksi/V2?idretailer=RT0000026794&amp;year=2026&amp;month=8&amp;hashednota=c0b016aec8f43802cb2186bb019f0d96</t>
  </si>
  <si>
    <t>S09O51\M005V1</t>
  </si>
  <si>
    <t>https://ipubers.pupuk-indonesia.com/public/download/bukti-transaksi/V2?idretailer=RT0000026794&amp;year=2026&amp;month=8&amp;hashednota=d10019a3b9ad4479716cdb30cae70504</t>
  </si>
  <si>
    <t>S09O51\M005V2</t>
  </si>
  <si>
    <t>https://ipubers.pupuk-indonesia.com/public/download/bukti-transaksi/V2?idretailer=RT0000026794&amp;year=2026&amp;month=8&amp;hashednota=b271c5c0cf933dcc3c030dc38328bb7d</t>
  </si>
  <si>
    <t>S09O51\M005ZM</t>
  </si>
  <si>
    <t>3323102305880001</t>
  </si>
  <si>
    <t>https://ipubers.pupuk-indonesia.com/public/download/bukti-transaksi/V2?idretailer=RT0000026794&amp;year=2026&amp;month=8&amp;hashednota=7913a11a5f8dc48deb55cc071f00b9fd</t>
  </si>
  <si>
    <t>S09O51\M005ZN</t>
  </si>
  <si>
    <t>https://ipubers.pupuk-indonesia.com/public/download/bukti-transaksi/V2?idretailer=RT0000026794&amp;year=2026&amp;month=8&amp;hashednota=9967ba226cc7947cd56bf19e92abd39e</t>
  </si>
  <si>
    <t>S09O51\M005T1</t>
  </si>
  <si>
    <t>3323205208810005</t>
  </si>
  <si>
    <t>https://ipubers.pupuk-indonesia.com/public/download/bukti-transaksi/V2?idretailer=RT0000026794&amp;year=2026&amp;month=8&amp;hashednota=37ef052db922474360fb952af3b8fdfa</t>
  </si>
  <si>
    <t>S09O51\M005YV</t>
  </si>
  <si>
    <t>3323204604940001</t>
  </si>
  <si>
    <t>APRILIA INDAH RIWAYANTI</t>
  </si>
  <si>
    <t>https://ipubers.pupuk-indonesia.com/public/download/bukti-transaksi/V2?idretailer=RT0000026794&amp;year=2026&amp;month=8&amp;hashednota=ce38b899b920e6e30a9e38e9c2f2d782</t>
  </si>
  <si>
    <t>S09O51\M005TB</t>
  </si>
  <si>
    <t>3323201806770001</t>
  </si>
  <si>
    <t>JUWARMINTO</t>
  </si>
  <si>
    <t>https://ipubers.pupuk-indonesia.com/public/download/bukti-transaksi/V2?idretailer=RT0000026794&amp;year=2026&amp;month=8&amp;hashednota=7ed4ee0dff05439f55c46ae71a34f02c</t>
  </si>
  <si>
    <t>S09O51\M005VS</t>
  </si>
  <si>
    <t>6207041506740001</t>
  </si>
  <si>
    <t>SAGITO</t>
  </si>
  <si>
    <t>https://ipubers.pupuk-indonesia.com/public/download/bukti-transaksi/V2?idretailer=RT0000026794&amp;year=2026&amp;month=8&amp;hashednota=f27e5f87725aaeae6bdc88210d1e08a7</t>
  </si>
  <si>
    <t>S09O51\M005XT</t>
  </si>
  <si>
    <t>3323204909540002</t>
  </si>
  <si>
    <t>https://ipubers.pupuk-indonesia.com/public/download/bukti-transaksi/V2?idretailer=RT0000026794&amp;year=2026&amp;month=8&amp;hashednota=c0c7c13d5b61ee7473db2b2a4415c318</t>
  </si>
  <si>
    <t>S09O51\M005XU</t>
  </si>
  <si>
    <t>https://ipubers.pupuk-indonesia.com/public/download/bukti-transaksi/V2?idretailer=RT0000026794&amp;year=2026&amp;month=8&amp;hashednota=16a38b2dcbd54a8fc6066fb2acbdd486</t>
  </si>
  <si>
    <t>S09O51\M005T7</t>
  </si>
  <si>
    <t>3323204307590003</t>
  </si>
  <si>
    <t>TARIYAH</t>
  </si>
  <si>
    <t>https://ipubers.pupuk-indonesia.com/public/download/bukti-transaksi/V2?idretailer=RT0000026794&amp;year=2026&amp;month=8&amp;hashednota=5aa9b1e67f9486b49168056617208ca3</t>
  </si>
  <si>
    <t>S09O21\C004NT</t>
  </si>
  <si>
    <t>3671052605760006</t>
  </si>
  <si>
    <t>ANDRIANI</t>
  </si>
  <si>
    <t>https://ipubers.pupuk-indonesia.com/public/download/bukti-transaksi/V2?idretailer=RT0000026775&amp;year=2026&amp;month=8&amp;hashednota=184c62cc8014b3e186e4069ac9466294</t>
  </si>
  <si>
    <t>S09O21\Y004JY</t>
  </si>
  <si>
    <t>3323200807660001</t>
  </si>
  <si>
    <t>https://ipubers.pupuk-indonesia.com/public/download/bukti-transaksi/V2?idretailer=RT0000026775&amp;year=2026&amp;month=8&amp;hashednota=0addb512f9b5d124a633afea4c7edc19</t>
  </si>
  <si>
    <t>S09O21\C004NP</t>
  </si>
  <si>
    <t>3323200204590001</t>
  </si>
  <si>
    <t>DJUKI</t>
  </si>
  <si>
    <t>https://ipubers.pupuk-indonesia.com/public/download/bukti-transaksi/V2?idretailer=RT0000026775&amp;year=2026&amp;month=8&amp;hashednota=08223d802783e7e42b143e7cb382c79e</t>
  </si>
  <si>
    <t>S09O21\A004MG</t>
  </si>
  <si>
    <t>3323201804660001</t>
  </si>
  <si>
    <t>IMBUH</t>
  </si>
  <si>
    <t>https://ipubers.pupuk-indonesia.com/public/download/bukti-transaksi/V2?idretailer=RT0000026775&amp;year=2026&amp;month=8&amp;hashednota=8416ee1eaeb6b25e62bf43a29a30b0b1</t>
  </si>
  <si>
    <t>S09O21\A004MH</t>
  </si>
  <si>
    <t>https://ipubers.pupuk-indonesia.com/public/download/bukti-transaksi/V2?idretailer=RT0000026775&amp;year=2026&amp;month=8&amp;hashednota=1e89b957448d60f503b3d83e68edabf7</t>
  </si>
  <si>
    <t>S09O21\3004KS</t>
  </si>
  <si>
    <t>3323201202660001</t>
  </si>
  <si>
    <t>KUSNANDAR</t>
  </si>
  <si>
    <t>https://ipubers.pupuk-indonesia.com/public/download/bukti-transaksi/V2?idretailer=RT0000026775&amp;year=2026&amp;month=8&amp;hashednota=0c1c25399692aeafb0d14549958a0a4b</t>
  </si>
  <si>
    <t>S09O21\3004KT</t>
  </si>
  <si>
    <t>https://ipubers.pupuk-indonesia.com/public/download/bukti-transaksi/V2?idretailer=RT0000026775&amp;year=2026&amp;month=8&amp;hashednota=23e3c05b64d4473e406e34faf0937302</t>
  </si>
  <si>
    <t>S09O21\C004OR</t>
  </si>
  <si>
    <t>3323202811690002</t>
  </si>
  <si>
    <t>MISLAN ABIDIN</t>
  </si>
  <si>
    <t>https://ipubers.pupuk-indonesia.com/public/download/bukti-transaksi/V2?idretailer=RT0000026775&amp;year=2026&amp;month=8&amp;hashednota=ea77d1528218e26f14374072c7b5a7df</t>
  </si>
  <si>
    <t>S09O21\D004P3</t>
  </si>
  <si>
    <t>3323201604890002</t>
  </si>
  <si>
    <t>NASTAIN</t>
  </si>
  <si>
    <t>https://ipubers.pupuk-indonesia.com/public/download/bukti-transaksi/V2?idretailer=RT0000026775&amp;year=2026&amp;month=8&amp;hashednota=e23a4e30b33f9bd5a17742ece994db30</t>
  </si>
  <si>
    <t>S09O21\D004OT</t>
  </si>
  <si>
    <t>3323204702880002</t>
  </si>
  <si>
    <t>NGATINAH</t>
  </si>
  <si>
    <t>https://ipubers.pupuk-indonesia.com/public/download/bukti-transaksi/V2?idretailer=RT0000026775&amp;year=2026&amp;month=8&amp;hashednota=0828b83e6a28a77f5292c8f03398b64f</t>
  </si>
  <si>
    <t>S09O21\D004P1</t>
  </si>
  <si>
    <t>3323201304770002</t>
  </si>
  <si>
    <t>SLAMET RUSTAM</t>
  </si>
  <si>
    <t>https://ipubers.pupuk-indonesia.com/public/download/bukti-transaksi/V2?idretailer=RT0000026775&amp;year=2026&amp;month=8&amp;hashednota=f123199a3f92dc94218856cd65b90883</t>
  </si>
  <si>
    <t>S09O21\D004P2</t>
  </si>
  <si>
    <t>https://ipubers.pupuk-indonesia.com/public/download/bukti-transaksi/V2?idretailer=RT0000026775&amp;year=2026&amp;month=8&amp;hashednota=30f25887cede288366d7589211d02e59</t>
  </si>
  <si>
    <t>S09O21\Y004JZ</t>
  </si>
  <si>
    <t>3323200808880002</t>
  </si>
  <si>
    <t>SRI MULYONO</t>
  </si>
  <si>
    <t>https://ipubers.pupuk-indonesia.com/public/download/bukti-transaksi/V2?idretailer=RT0000026775&amp;year=2026&amp;month=8&amp;hashednota=c538f5606d2e761e01fec3427c4f9332</t>
  </si>
  <si>
    <t>S09O21\3004KR</t>
  </si>
  <si>
    <t>3323201201680004</t>
  </si>
  <si>
    <t>https://ipubers.pupuk-indonesia.com/public/download/bukti-transaksi/V2?idretailer=RT0000026775&amp;year=2026&amp;month=8&amp;hashednota=b03bc6d7b992f0a4751e2bf6ee79a3de</t>
  </si>
  <si>
    <t>S09O21\D004OX</t>
  </si>
  <si>
    <t>3323203008710003</t>
  </si>
  <si>
    <t>https://ipubers.pupuk-indonesia.com/public/download/bukti-transaksi/V2?idretailer=RT0000026775&amp;year=2026&amp;month=8&amp;hashednota=14acf7dd8eb5b3f7de947772613cbe29</t>
  </si>
  <si>
    <t>S09O21\D004OY</t>
  </si>
  <si>
    <t>https://ipubers.pupuk-indonesia.com/public/download/bukti-transaksi/V2?idretailer=RT0000026775&amp;year=2026&amp;month=8&amp;hashednota=88e84bee605bf848d21249acb7963d12</t>
  </si>
  <si>
    <t>S09O21\C004OH</t>
  </si>
  <si>
    <t>3323200704870002</t>
  </si>
  <si>
    <t>https://ipubers.pupuk-indonesia.com/public/download/bukti-transaksi/V2?idretailer=RT0000026775&amp;year=2026&amp;month=8&amp;hashednota=494f314d57646ad1d343e0e354e67289</t>
  </si>
  <si>
    <t>S09O21\E004P7</t>
  </si>
  <si>
    <t>3323202706620001</t>
  </si>
  <si>
    <t>WIHARNO</t>
  </si>
  <si>
    <t>https://ipubers.pupuk-indonesia.com/public/download/bukti-transaksi/V2?idretailer=RT0000026775&amp;year=2026&amp;month=8&amp;hashednota=3e5350ba99dffaff5323fa35cc2a3f91</t>
  </si>
  <si>
    <t>S09O21\E004P8</t>
  </si>
  <si>
    <t>https://ipubers.pupuk-indonesia.com/public/download/bukti-transaksi/V2?idretailer=RT0000026775&amp;year=2026&amp;month=8&amp;hashednota=0ef6905b3eca328b595560b384c087a8</t>
  </si>
  <si>
    <t>S09O21\A004MJ</t>
  </si>
  <si>
    <t>3323200904960002</t>
  </si>
  <si>
    <t>AHMAD MIFTA KHUDIN</t>
  </si>
  <si>
    <t>MAKARYO 1</t>
  </si>
  <si>
    <t>https://ipubers.pupuk-indonesia.com/public/download/bukti-transaksi/V2?idretailer=RT0000026775&amp;year=2026&amp;month=8&amp;hashednota=68a8170a5657b4f051c44bda78517b89</t>
  </si>
  <si>
    <t>S09O21\2004KK</t>
  </si>
  <si>
    <t>3323201701740006</t>
  </si>
  <si>
    <t>KUT SARIYANTO</t>
  </si>
  <si>
    <t>KARYA BAKTI</t>
  </si>
  <si>
    <t>https://ipubers.pupuk-indonesia.com/public/download/bukti-transaksi/V2?idretailer=RT0000026775&amp;year=2026&amp;month=8&amp;hashednota=3e14426334d3d5cd4dd045d0c3dd516a</t>
  </si>
  <si>
    <t>S09O21\C004OG</t>
  </si>
  <si>
    <t>3323201306730001</t>
  </si>
  <si>
    <t>MARGIYANTO</t>
  </si>
  <si>
    <t>https://ipubers.pupuk-indonesia.com/public/download/bukti-transaksi/V2?idretailer=RT0000026775&amp;year=2026&amp;month=8&amp;hashednota=39d4afc19f52004ce72b4895ab7d1141</t>
  </si>
  <si>
    <t>S09O21\C004O6</t>
  </si>
  <si>
    <t>3323201607540001</t>
  </si>
  <si>
    <t>MARJUDI</t>
  </si>
  <si>
    <t>https://ipubers.pupuk-indonesia.com/public/download/bukti-transaksi/V2?idretailer=RT0000026775&amp;year=2026&amp;month=8&amp;hashednota=83ba848acc091aa6f5d8ebf62e78b99a</t>
  </si>
  <si>
    <t>S09O21\C004OP</t>
  </si>
  <si>
    <t>3323202003010001</t>
  </si>
  <si>
    <t>https://ipubers.pupuk-indonesia.com/public/download/bukti-transaksi/V2?idretailer=RT0000026775&amp;year=2026&amp;month=8&amp;hashednota=c783640d6fb400853ca7bef478194ac8</t>
  </si>
  <si>
    <t>S09O21\2004KO</t>
  </si>
  <si>
    <t>3323200204510001</t>
  </si>
  <si>
    <t>MUHRONI</t>
  </si>
  <si>
    <t>https://ipubers.pupuk-indonesia.com/public/download/bukti-transaksi/V2?idretailer=RT0000026775&amp;year=2026&amp;month=8&amp;hashednota=b82c558cf1abb33bb36ec8b635074027</t>
  </si>
  <si>
    <t>S09O21\D004OZ</t>
  </si>
  <si>
    <t>3323202308740001</t>
  </si>
  <si>
    <t>https://ipubers.pupuk-indonesia.com/public/download/bukti-transaksi/V2?idretailer=RT0000026775&amp;year=2026&amp;month=8&amp;hashednota=0b57b564b713763777415c2eae9dd08a</t>
  </si>
  <si>
    <t>S09O21\6004LD</t>
  </si>
  <si>
    <t>3323200407720001</t>
  </si>
  <si>
    <t>NGATIMIN</t>
  </si>
  <si>
    <t>https://ipubers.pupuk-indonesia.com/public/download/bukti-transaksi/V2?idretailer=RT0000026775&amp;year=2026&amp;month=8&amp;hashednota=5bcadba8d7d68e6833df07b1442876f9</t>
  </si>
  <si>
    <t>S09O21\C004NW</t>
  </si>
  <si>
    <t>3323202912890001</t>
  </si>
  <si>
    <t>PUJIYANTO</t>
  </si>
  <si>
    <t>https://ipubers.pupuk-indonesia.com/public/download/bukti-transaksi/V2?idretailer=RT0000026775&amp;year=2026&amp;month=8&amp;hashednota=ffdc7b461328cedcfb3ff91037084778</t>
  </si>
  <si>
    <t>S09O21\A004N7</t>
  </si>
  <si>
    <t>3323193010740002</t>
  </si>
  <si>
    <t>ROHADI</t>
  </si>
  <si>
    <t>https://ipubers.pupuk-indonesia.com/public/download/bukti-transaksi/V2?idretailer=RT0000026775&amp;year=2026&amp;month=8&amp;hashednota=2a752e33e01bf379691a1787408ac872</t>
  </si>
  <si>
    <t>S09O21\6004LB</t>
  </si>
  <si>
    <t>3323200705890001</t>
  </si>
  <si>
    <t>SRIWAHONO</t>
  </si>
  <si>
    <t>https://ipubers.pupuk-indonesia.com/public/download/bukti-transaksi/V2?idretailer=RT0000026775&amp;year=2026&amp;month=8&amp;hashednota=0a357e4bebcb9a9700c8f1b0e68db450</t>
  </si>
  <si>
    <t>S09O21\9004LX</t>
  </si>
  <si>
    <t>3323206707740002</t>
  </si>
  <si>
    <t>TAMISIH</t>
  </si>
  <si>
    <t>https://ipubers.pupuk-indonesia.com/public/download/bukti-transaksi/V2?idretailer=RT0000026775&amp;year=2026&amp;month=8&amp;hashednota=c64d6c3f25c4ca3d069f1fc7bf7d4d86</t>
  </si>
  <si>
    <t>S09O21\2004KJ</t>
  </si>
  <si>
    <t>3323202005830001</t>
  </si>
  <si>
    <t>TURMUDI SLAMET</t>
  </si>
  <si>
    <t>https://ipubers.pupuk-indonesia.com/public/download/bukti-transaksi/V2?idretailer=RT0000026775&amp;year=2026&amp;month=8&amp;hashednota=e1dd99fc3de05a65f50d8999934f5c3f</t>
  </si>
  <si>
    <t>S09O21\A004MO</t>
  </si>
  <si>
    <t>3323202102790002</t>
  </si>
  <si>
    <t>https://ipubers.pupuk-indonesia.com/public/download/bukti-transaksi/V2?idretailer=RT0000026775&amp;year=2026&amp;month=8&amp;hashednota=63c4f9a206045d689f37e062c1a374ee</t>
  </si>
  <si>
    <t>S09O51\M005TE</t>
  </si>
  <si>
    <t>3323205011930001</t>
  </si>
  <si>
    <t>https://ipubers.pupuk-indonesia.com/public/download/bukti-transaksi/V2?idretailer=RT0000026794&amp;year=2026&amp;month=8&amp;hashednota=24aa9dfbf63a864d4e5928e3f6c2553b</t>
  </si>
  <si>
    <t>S09O51\M005ZR</t>
  </si>
  <si>
    <t>3323204401760001</t>
  </si>
  <si>
    <t>https://ipubers.pupuk-indonesia.com/public/download/bukti-transaksi/V2?idretailer=RT0000026794&amp;year=2026&amp;month=8&amp;hashednota=653a38640a8c6e5935aa7324e6b251df</t>
  </si>
  <si>
    <t>S09O51\M005ZS</t>
  </si>
  <si>
    <t>https://ipubers.pupuk-indonesia.com/public/download/bukti-transaksi/V2?idretailer=RT0000026794&amp;year=2026&amp;month=8&amp;hashednota=8aa2d5fab697dd3a32bb59a1205225a9</t>
  </si>
  <si>
    <t>S09O51\M005T3</t>
  </si>
  <si>
    <t>3323206408860001</t>
  </si>
  <si>
    <t>SAPAR</t>
  </si>
  <si>
    <t>https://ipubers.pupuk-indonesia.com/public/download/bukti-transaksi/V2?idretailer=RT0000026794&amp;year=2026&amp;month=8&amp;hashednota=a91b1a9c317f7474ff38400f8ac8cc2b</t>
  </si>
  <si>
    <t>S09O51\M005TC</t>
  </si>
  <si>
    <t>3323202909880001</t>
  </si>
  <si>
    <t>https://ipubers.pupuk-indonesia.com/public/download/bukti-transaksi/V2?idretailer=RT0000026794&amp;year=2026&amp;month=8&amp;hashednota=a96d36b2ee5f14b5f99db9fc6c636cd5</t>
  </si>
  <si>
    <t>S09O51\M005TD</t>
  </si>
  <si>
    <t>https://ipubers.pupuk-indonesia.com/public/download/bukti-transaksi/V2?idretailer=RT0000026794&amp;year=2026&amp;month=8&amp;hashednota=5322c88ab4261ce5d585091ad0944b6f</t>
  </si>
  <si>
    <t>S09O51\M005T2</t>
  </si>
  <si>
    <t>3323200510690001</t>
  </si>
  <si>
    <t>https://ipubers.pupuk-indonesia.com/public/download/bukti-transaksi/V2?idretailer=RT0000026794&amp;year=2026&amp;month=8&amp;hashednota=61f9bc8c8781540e55e63eed070fdfbe</t>
  </si>
  <si>
    <t>S09O51\M005ZG</t>
  </si>
  <si>
    <t>3323202004910004</t>
  </si>
  <si>
    <t>https://ipubers.pupuk-indonesia.com/public/download/bukti-transaksi/V2?idretailer=RT0000026794&amp;year=2026&amp;month=8&amp;hashednota=3b762d2936c06c64eed0fd9ea60ba956</t>
  </si>
  <si>
    <t>S09O51\M005YX</t>
  </si>
  <si>
    <t>3323201312590001</t>
  </si>
  <si>
    <t>GIMIN</t>
  </si>
  <si>
    <t>https://ipubers.pupuk-indonesia.com/public/download/bukti-transaksi/V2?idretailer=RT0000026794&amp;year=2026&amp;month=8&amp;hashednota=bb8474fea8122bc8e80e79c5a01a98a8</t>
  </si>
  <si>
    <t>S09O51\M005VA</t>
  </si>
  <si>
    <t>3323200608700004</t>
  </si>
  <si>
    <t>JUMINO</t>
  </si>
  <si>
    <t>https://ipubers.pupuk-indonesia.com/public/download/bukti-transaksi/V2?idretailer=RT0000026794&amp;year=2026&amp;month=8&amp;hashednota=d09cab069f6137f17b173165e39ee105</t>
  </si>
  <si>
    <t>S09O51\M005ZH</t>
  </si>
  <si>
    <t>3323201603630001</t>
  </si>
  <si>
    <t>KABUL ROYANI</t>
  </si>
  <si>
    <t>https://ipubers.pupuk-indonesia.com/public/download/bukti-transaksi/V2?idretailer=RT0000026794&amp;year=2026&amp;month=8&amp;hashednota=f7a876b5da26e18d1a0a0093d8cdf3b6</t>
  </si>
  <si>
    <t>S09O51\M005ZI</t>
  </si>
  <si>
    <t>https://ipubers.pupuk-indonesia.com/public/download/bukti-transaksi/V2?idretailer=RT0000026794&amp;year=2026&amp;month=8&amp;hashednota=2f66e60a5b386da27d54a1d29cae4c6d</t>
  </si>
  <si>
    <t>S09O51\M005VT</t>
  </si>
  <si>
    <t>3323200201660001</t>
  </si>
  <si>
    <t>MUHYI</t>
  </si>
  <si>
    <t>https://ipubers.pupuk-indonesia.com/public/download/bukti-transaksi/V2?idretailer=RT0000026794&amp;year=2026&amp;month=8&amp;hashednota=04afdd8d7f8fdad3131a041761d09a8a</t>
  </si>
  <si>
    <t>S09O51\M005ZJ</t>
  </si>
  <si>
    <t>3323201108680001</t>
  </si>
  <si>
    <t>SLAMET BUDIYONO</t>
  </si>
  <si>
    <t>https://ipubers.pupuk-indonesia.com/public/download/bukti-transaksi/V2?idretailer=RT0000026794&amp;year=2026&amp;month=8&amp;hashednota=a83c51c5c5911025bf19212ddfe3e561</t>
  </si>
  <si>
    <t>S09O51\M005T0</t>
  </si>
  <si>
    <t>3323203112590016</t>
  </si>
  <si>
    <t>https://ipubers.pupuk-indonesia.com/public/download/bukti-transaksi/V2?idretailer=RT0000026794&amp;year=2026&amp;month=8&amp;hashednota=cf65a9cb2bb8cc753100002df98c7d46</t>
  </si>
  <si>
    <t>S09O51\M005YW</t>
  </si>
  <si>
    <t>3323201508650004</t>
  </si>
  <si>
    <t>WAHMAN</t>
  </si>
  <si>
    <t>https://ipubers.pupuk-indonesia.com/public/download/bukti-transaksi/V2?idretailer=RT0000026794&amp;year=2026&amp;month=8&amp;hashednota=de42c3d209f7694c43243f1d42e48313</t>
  </si>
  <si>
    <t>S09O51\M005ZF</t>
  </si>
  <si>
    <t>3308216002970001</t>
  </si>
  <si>
    <t>INJAYANAH</t>
  </si>
  <si>
    <t>https://ipubers.pupuk-indonesia.com/public/download/bukti-transaksi/V2?idretailer=RT0000026794&amp;year=2026&amp;month=8&amp;hashednota=94f0ad143256eff4fde0f7ef8d8d71a6</t>
  </si>
  <si>
    <t>S09O51\M005V4</t>
  </si>
  <si>
    <t>3323200107660011</t>
  </si>
  <si>
    <t>JUMIN</t>
  </si>
  <si>
    <t>NGUDI MUKTI</t>
  </si>
  <si>
    <t>https://ipubers.pupuk-indonesia.com/public/download/bukti-transaksi/V2?idretailer=RT0000026794&amp;year=2026&amp;month=8&amp;hashednota=2e465a7bf24df522899709f17562b54f</t>
  </si>
  <si>
    <t>S09O51\M005V5</t>
  </si>
  <si>
    <t>https://ipubers.pupuk-indonesia.com/public/download/bukti-transaksi/V2?idretailer=RT0000026794&amp;year=2026&amp;month=8&amp;hashednota=e33d7bbc4c66a6646a8f4250101a06b8</t>
  </si>
  <si>
    <t>S09O51\M005SZ</t>
  </si>
  <si>
    <t>3323200903990001</t>
  </si>
  <si>
    <t>ANDIYAN</t>
  </si>
  <si>
    <t>SUMBER REJEKI 3</t>
  </si>
  <si>
    <t>https://ipubers.pupuk-indonesia.com/public/download/bukti-transaksi/V2?idretailer=RT0000026794&amp;year=2026&amp;month=8&amp;hashednota=e00f852f2f533513c39fa75bf55ce0b1</t>
  </si>
  <si>
    <t>S09O51\M005U7</t>
  </si>
  <si>
    <t>https://ipubers.pupuk-indonesia.com/public/download/bukti-transaksi/V2?idretailer=RT0000026794&amp;year=2026&amp;month=8&amp;hashednota=62539b51240f36a686bab1743672c537</t>
  </si>
  <si>
    <t>S09O51\M005UF</t>
  </si>
  <si>
    <t>3323201303780001</t>
  </si>
  <si>
    <t>https://ipubers.pupuk-indonesia.com/public/download/bukti-transaksi/V2?idretailer=RT0000026794&amp;year=2026&amp;month=8&amp;hashednota=6a0f2f870ea79371958d520f8c529b51</t>
  </si>
  <si>
    <t>S09O51\M005W3</t>
  </si>
  <si>
    <t>3323201006980003</t>
  </si>
  <si>
    <t>PRIYO SALEH AL AMIN</t>
  </si>
  <si>
    <t>https://ipubers.pupuk-indonesia.com/public/download/bukti-transaksi/V2?idretailer=RT0000026794&amp;year=2026&amp;month=8&amp;hashednota=9d95c06c8b21cc081ffa53495c564989</t>
  </si>
  <si>
    <t>S09O51\M005W4</t>
  </si>
  <si>
    <t>https://ipubers.pupuk-indonesia.com/public/download/bukti-transaksi/V2?idretailer=RT0000026794&amp;year=2026&amp;month=8&amp;hashednota=4136e7fae042d99a211bfaa41d075b97</t>
  </si>
  <si>
    <t>S09O51\M005VW</t>
  </si>
  <si>
    <t>3323201705890001</t>
  </si>
  <si>
    <t>ROMIYADI</t>
  </si>
  <si>
    <t>https://ipubers.pupuk-indonesia.com/public/download/bukti-transaksi/V2?idretailer=RT0000026794&amp;year=2026&amp;month=8&amp;hashednota=e58af3ba19b504d467d7cace08f026b3</t>
  </si>
  <si>
    <t>S09O51\M005VX</t>
  </si>
  <si>
    <t>https://ipubers.pupuk-indonesia.com/public/download/bukti-transaksi/V2?idretailer=RT0000026794&amp;year=2026&amp;month=8&amp;hashednota=cf96b7ce39aee803bf656c4a4277bcfc</t>
  </si>
  <si>
    <t>S09O51\M005YL</t>
  </si>
  <si>
    <t>3323201502850001</t>
  </si>
  <si>
    <t>https://ipubers.pupuk-indonesia.com/public/download/bukti-transaksi/V2?idretailer=RT0000026794&amp;year=2026&amp;month=8&amp;hashednota=466d5ed7335033202b367b98b80991d1</t>
  </si>
  <si>
    <t>S09O51\M005ZE</t>
  </si>
  <si>
    <t>https://ipubers.pupuk-indonesia.com/public/download/bukti-transaksi/V2?idretailer=RT0000026794&amp;year=2026&amp;month=8&amp;hashednota=09acd364b15893c50a0098ced0871012</t>
  </si>
  <si>
    <t>S09O51\M005W8</t>
  </si>
  <si>
    <t>3323201010820005</t>
  </si>
  <si>
    <t>https://ipubers.pupuk-indonesia.com/public/download/bukti-transaksi/V2?idretailer=RT0000026794&amp;year=2026&amp;month=8&amp;hashednota=d89d0b24144158324f922d37f8f64444</t>
  </si>
  <si>
    <t>S09O51\M005T5</t>
  </si>
  <si>
    <t>3323200207800001</t>
  </si>
  <si>
    <t>https://ipubers.pupuk-indonesia.com/public/download/bukti-transaksi/V2?idretailer=RT0000026794&amp;year=2026&amp;month=8&amp;hashednota=8965d1000a4915d09ea388cb4c90eb76</t>
  </si>
  <si>
    <t>S09O51\M005W6</t>
  </si>
  <si>
    <t>3323201701770001</t>
  </si>
  <si>
    <t>TURAMIN</t>
  </si>
  <si>
    <t>https://ipubers.pupuk-indonesia.com/public/download/bukti-transaksi/V2?idretailer=RT0000026794&amp;year=2026&amp;month=8&amp;hashednota=82ea38c70dbe3016e90953e493cdf425</t>
  </si>
  <si>
    <t>S09O51\M005W7</t>
  </si>
  <si>
    <t>https://ipubers.pupuk-indonesia.com/public/download/bukti-transaksi/V2?idretailer=RT0000026794&amp;year=2026&amp;month=8&amp;hashednota=5c11d0118f7ce74f8e8ad411742d0f8b</t>
  </si>
  <si>
    <t>S09O51\M005ZO</t>
  </si>
  <si>
    <t>3323203012570007</t>
  </si>
  <si>
    <t>https://ipubers.pupuk-indonesia.com/public/download/bukti-transaksi/V2?idretailer=RT0000026794&amp;year=2026&amp;month=8&amp;hashednota=b75c9f3b081380367fb3af8468dd912f</t>
  </si>
  <si>
    <t>S09O51\M005ZP</t>
  </si>
  <si>
    <t>https://ipubers.pupuk-indonesia.com/public/download/bukti-transaksi/V2?idretailer=RT0000026794&amp;year=2026&amp;month=8&amp;hashednota=f31de198cc273f28c1f37ed3f6cc2d47</t>
  </si>
  <si>
    <t>S09O51\M005V3</t>
  </si>
  <si>
    <t>3323202009850002</t>
  </si>
  <si>
    <t>https://ipubers.pupuk-indonesia.com/public/download/bukti-transaksi/V2?idretailer=RT0000026794&amp;year=2026&amp;month=8&amp;hashednota=32df957c89dad4f83bd7617728bc4546</t>
  </si>
  <si>
    <t>S09O21\4004KU</t>
  </si>
  <si>
    <t>3323201611830002</t>
  </si>
  <si>
    <t>ASIH SUSANTO</t>
  </si>
  <si>
    <t>https://ipubers.pupuk-indonesia.com/public/download/bukti-transaksi/V2?idretailer=RT0000026775&amp;year=2026&amp;month=8&amp;hashednota=531a23c7b8da186e5a5795ccbe148b47</t>
  </si>
  <si>
    <t>S09O21\C004NV</t>
  </si>
  <si>
    <t>3323200202630001</t>
  </si>
  <si>
    <t>KUSLIM</t>
  </si>
  <si>
    <t>https://ipubers.pupuk-indonesia.com/public/download/bukti-transaksi/V2?idretailer=RT0000026775&amp;year=2026&amp;month=8&amp;hashednota=2b69c8384bb2fca803bcd6ce29e13a8f</t>
  </si>
  <si>
    <t>S09O21\C004OM</t>
  </si>
  <si>
    <t>3323201010920002</t>
  </si>
  <si>
    <t>LUKMAN PRAYOGO</t>
  </si>
  <si>
    <t>https://ipubers.pupuk-indonesia.com/public/download/bukti-transaksi/V2?idretailer=RT0000026775&amp;year=2026&amp;month=8&amp;hashednota=b92ed713655deb8601df2d0b394d6aed</t>
  </si>
  <si>
    <t>S09O21\A004M3</t>
  </si>
  <si>
    <t>3323204401780004</t>
  </si>
  <si>
    <t>MARINI</t>
  </si>
  <si>
    <t>https://ipubers.pupuk-indonesia.com/public/download/bukti-transaksi/V2?idretailer=RT0000026775&amp;year=2026&amp;month=8&amp;hashednota=674d49c01876a180aecb528a2d49faa9</t>
  </si>
  <si>
    <t>S09O21\C004O7</t>
  </si>
  <si>
    <t>3323034305890002</t>
  </si>
  <si>
    <t>MEIDI VERA PRAMINTYA LESTARI</t>
  </si>
  <si>
    <t>https://ipubers.pupuk-indonesia.com/public/download/bukti-transaksi/V2?idretailer=RT0000026775&amp;year=2026&amp;month=8&amp;hashednota=6656cc4be644937fef89620838d8cff8</t>
  </si>
  <si>
    <t>S09O21\C004NY</t>
  </si>
  <si>
    <t>3323200503630001</t>
  </si>
  <si>
    <t>https://ipubers.pupuk-indonesia.com/public/download/bukti-transaksi/V2?idretailer=RT0000026775&amp;year=2026&amp;month=8&amp;hashednota=b475a610b35073c780e43b4536717596</t>
  </si>
  <si>
    <t>S09O21\C004NU</t>
  </si>
  <si>
    <t>3323201605780003</t>
  </si>
  <si>
    <t>https://ipubers.pupuk-indonesia.com/public/download/bukti-transaksi/V2?idretailer=RT0000026775&amp;year=2026&amp;month=8&amp;hashednota=0a2cb22201fbcb7f1a7179589d33f38a</t>
  </si>
  <si>
    <t>S09O21\8004LI</t>
  </si>
  <si>
    <t>3323202211780001</t>
  </si>
  <si>
    <t>SARYOTO</t>
  </si>
  <si>
    <t>https://ipubers.pupuk-indonesia.com/public/download/bukti-transaksi/V2?idretailer=RT0000026775&amp;year=2026&amp;month=8&amp;hashednota=2381666a64d47ca6fc650a28cd3e7040</t>
  </si>
  <si>
    <t>S09O21\8004LJ</t>
  </si>
  <si>
    <t>https://ipubers.pupuk-indonesia.com/public/download/bukti-transaksi/V2?idretailer=RT0000026775&amp;year=2026&amp;month=8&amp;hashednota=d03768c2318ba85d352de8686fa4f582</t>
  </si>
  <si>
    <t>S09O21\8004LK</t>
  </si>
  <si>
    <t>https://ipubers.pupuk-indonesia.com/public/download/bukti-transaksi/V2?idretailer=RT0000026775&amp;year=2026&amp;month=8&amp;hashednota=9b1de3a23d06b3712c8b1f71589183e2</t>
  </si>
  <si>
    <t>S09O21\A004NM</t>
  </si>
  <si>
    <t>3323202809700001</t>
  </si>
  <si>
    <t>SUBIYANTO</t>
  </si>
  <si>
    <t>BIANCA MAKMUR</t>
  </si>
  <si>
    <t>https://ipubers.pupuk-indonesia.com/public/download/bukti-transaksi/V2?idretailer=RT0000026775&amp;year=2026&amp;month=8&amp;hashednota=6f20d121b1d7fb06b10874f10254364d</t>
  </si>
  <si>
    <t>S09O21\A004NN</t>
  </si>
  <si>
    <t>https://ipubers.pupuk-indonesia.com/public/download/bukti-transaksi/V2?idretailer=RT0000026775&amp;year=2026&amp;month=8&amp;hashednota=3273bbd5782c6a11dddfb6753092d789</t>
  </si>
  <si>
    <t>S09O21\A004NO</t>
  </si>
  <si>
    <t>https://ipubers.pupuk-indonesia.com/public/download/bukti-transaksi/V2?idretailer=RT0000026775&amp;year=2026&amp;month=8&amp;hashednota=d3e694e145b36cf5a842ba02cf6bb88e</t>
  </si>
  <si>
    <t>S09O21\A004MI</t>
  </si>
  <si>
    <t>3323072306860004</t>
  </si>
  <si>
    <t>https://ipubers.pupuk-indonesia.com/public/download/bukti-transaksi/V2?idretailer=RT0000026775&amp;year=2026&amp;month=8&amp;hashednota=650b55c898146a34944a55bb299e500c</t>
  </si>
  <si>
    <t>S09O21\A004ML</t>
  </si>
  <si>
    <t>3323201001600001</t>
  </si>
  <si>
    <t>https://ipubers.pupuk-indonesia.com/public/download/bukti-transaksi/V2?idretailer=RT0000026775&amp;year=2026&amp;month=8&amp;hashednota=21f3ec5b8b4c1bb3452f085718c7583a</t>
  </si>
  <si>
    <t>S09O21\9004LY</t>
  </si>
  <si>
    <t>3323206501890001</t>
  </si>
  <si>
    <t>TRI HARYANI</t>
  </si>
  <si>
    <t>https://ipubers.pupuk-indonesia.com/public/download/bukti-transaksi/V2?idretailer=RT0000026775&amp;year=2026&amp;month=8&amp;hashednota=0e4a8e45991591fc137e440cff9f28b1</t>
  </si>
  <si>
    <t>S09O21\A004M1</t>
  </si>
  <si>
    <t>https://ipubers.pupuk-indonesia.com/public/download/bukti-transaksi/V2?idretailer=RT0000026775&amp;year=2026&amp;month=8&amp;hashednota=efe636cb782fd08cfd3a2f0f3a343eb7</t>
  </si>
  <si>
    <t>S09O21\A004M2</t>
  </si>
  <si>
    <t>https://ipubers.pupuk-indonesia.com/public/download/bukti-transaksi/V2?idretailer=RT0000026775&amp;year=2026&amp;month=8&amp;hashednota=a5dbd241ba5e1bb9ae5b7a6c6b8b6c3b</t>
  </si>
  <si>
    <t>S09O21\4004L6</t>
  </si>
  <si>
    <t>3323200309540001</t>
  </si>
  <si>
    <t>ASNGARI</t>
  </si>
  <si>
    <t>https://ipubers.pupuk-indonesia.com/public/download/bukti-transaksi/V2?idretailer=RT0000026775&amp;year=2026&amp;month=8&amp;hashednota=72ebeb7e23624b15e43b3c7ddc2dc33c</t>
  </si>
  <si>
    <t>S09O21\4004L7</t>
  </si>
  <si>
    <t>https://ipubers.pupuk-indonesia.com/public/download/bukti-transaksi/V2?idretailer=RT0000026775&amp;year=2026&amp;month=8&amp;hashednota=1cb98feec7b6e3c7c016595f6ae85a0c</t>
  </si>
  <si>
    <t>S09O21\A004M5</t>
  </si>
  <si>
    <t>3323200601670004</t>
  </si>
  <si>
    <t>DANI</t>
  </si>
  <si>
    <t>https://ipubers.pupuk-indonesia.com/public/download/bukti-transaksi/V2?idretailer=RT0000026775&amp;year=2026&amp;month=8&amp;hashednota=f01fedf42fdf0b8180d21651d17c14d3</t>
  </si>
  <si>
    <t>S09O21\A004ND</t>
  </si>
  <si>
    <t>3323200208630002</t>
  </si>
  <si>
    <t>ISNADI</t>
  </si>
  <si>
    <t>https://ipubers.pupuk-indonesia.com/public/download/bukti-transaksi/V2?idretailer=RT0000026775&amp;year=2026&amp;month=8&amp;hashednota=f666cf8db84be82ab7152bd741723611</t>
  </si>
  <si>
    <t>S09O21\Z004K2</t>
  </si>
  <si>
    <t>3323201006820001</t>
  </si>
  <si>
    <t>JUWAR</t>
  </si>
  <si>
    <t>https://ipubers.pupuk-indonesia.com/public/download/bukti-transaksi/V2?idretailer=RT0000026775&amp;year=2026&amp;month=8&amp;hashednota=6767585906a56c7e994d0f87f8aedae7</t>
  </si>
  <si>
    <t>S09O21\6004LE</t>
  </si>
  <si>
    <t>3323203112600002</t>
  </si>
  <si>
    <t>KURDI</t>
  </si>
  <si>
    <t>https://ipubers.pupuk-indonesia.com/public/download/bukti-transaksi/V2?idretailer=RT0000026775&amp;year=2026&amp;month=8&amp;hashednota=fe210d42486abdce0b6f33efc0bbf04b</t>
  </si>
  <si>
    <t>S09O21\A004NA</t>
  </si>
  <si>
    <t>3323200109940001</t>
  </si>
  <si>
    <t>https://ipubers.pupuk-indonesia.com/public/download/bukti-transaksi/V2?idretailer=RT0000026775&amp;year=2026&amp;month=8&amp;hashednota=9af4a69cd20dfce01f19c1d9703563c8</t>
  </si>
  <si>
    <t>S09O21\C004OO</t>
  </si>
  <si>
    <t>3323200107910005</t>
  </si>
  <si>
    <t>https://ipubers.pupuk-indonesia.com/public/download/bukti-transaksi/V2?idretailer=RT0000026775&amp;year=2026&amp;month=8&amp;hashednota=2872138ffe91c15b1bd8c960daac3e21</t>
  </si>
  <si>
    <t>S09O21\A004ME</t>
  </si>
  <si>
    <t>https://ipubers.pupuk-indonesia.com/public/download/bukti-transaksi/V2?idretailer=RT0000026775&amp;year=2026&amp;month=8&amp;hashednota=934ad61f0f17904bffe4592d8a6e1ba7</t>
  </si>
  <si>
    <t>S09O21\A004MF</t>
  </si>
  <si>
    <t>https://ipubers.pupuk-indonesia.com/public/download/bukti-transaksi/V2?idretailer=RT0000026775&amp;year=2026&amp;month=8&amp;hashednota=f63d5ccb0023e9238baab8cadda7e3c8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</si>
</sst>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Aptos Narrow"/>
    </font>
    <font>
      <u/>
      <sz val="11"/>
      <color rgb="FF0000FF"/>
      <name val="Arial"/>
    </font>
    <font>
      <u/>
      <sz val="11"/>
      <color rgb="FF0000FF"/>
      <name val="Aptos Narrow"/>
    </font>
    <font>
      <u/>
      <sz val="11"/>
      <color rgb="FF467886"/>
      <name val="Arial"/>
    </font>
    <font>
      <sz val="11"/>
      <color theme="1"/>
      <name val="Arial"/>
    </font>
    <font>
      <b/>
      <sz val="11"/>
      <color rgb="FF000000"/>
      <name val="Calibri"/>
    </font>
    <font>
      <b/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14" fontId="6" fillId="0" borderId="0" xfId="0" applyNumberFormat="1" applyFont="1"/>
    <xf numFmtId="22" fontId="6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4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14" fontId="14" fillId="0" borderId="0" xfId="0" applyNumberFormat="1" applyFont="1" applyAlignment="1">
      <alignment horizontal="right"/>
    </xf>
    <xf numFmtId="2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ipubers.pupuk-indonesia.com/public/download/bukti-transaksi/V2?idretailer=RT0000021159&amp;year=2026&amp;month=8&amp;hashednota=8bfeae04bdc1e94cd0836dfdd510071b" TargetMode="External"/><Relationship Id="rId3182" Type="http://schemas.openxmlformats.org/officeDocument/2006/relationships/hyperlink" Target="https://ipubers.pupuk-indonesia.com/public/download/bukti-transaksi/V2?idretailer=RT0000021144&amp;year=2026&amp;month=8&amp;hashednota=dc4e3d128122eaa4a7b3981028750cd7" TargetMode="External"/><Relationship Id="rId3042" Type="http://schemas.openxmlformats.org/officeDocument/2006/relationships/hyperlink" Target="https://ipubers.pupuk-indonesia.com/public/download/bukti-transaksi/V2?idretailer=RT0000026810&amp;year=2026&amp;month=8&amp;hashednota=ee0ddd83c4bd1ede14fca84fb6504e7a" TargetMode="External"/><Relationship Id="rId170" Type="http://schemas.openxmlformats.org/officeDocument/2006/relationships/hyperlink" Target="https://ipubers.pupuk-indonesia.com/public/download/bukti-transaksi/V2?idretailer=RT0000027181&amp;year=2026&amp;month=8&amp;hashednota=903ae72441d5f76c349e5e918ead8435" TargetMode="External"/><Relationship Id="rId3859" Type="http://schemas.openxmlformats.org/officeDocument/2006/relationships/hyperlink" Target="https://ipubers.pupuk-indonesia.com/public/download/bukti-transaksi/V2?idretailer=RT0000026775&amp;year=2026&amp;month=8&amp;hashednota=83ba848acc091aa6f5d8ebf62e78b99a" TargetMode="External"/><Relationship Id="rId987" Type="http://schemas.openxmlformats.org/officeDocument/2006/relationships/hyperlink" Target="https://ipubers.pupuk-indonesia.com/public/download/bukti-transaksi/V2?idretailer=RT0000041741&amp;year=2026&amp;month=8&amp;hashednota=c80a82f1ad3d3ad7bbf34ee90e70b337" TargetMode="External"/><Relationship Id="rId2668" Type="http://schemas.openxmlformats.org/officeDocument/2006/relationships/hyperlink" Target="https://ipubers.pupuk-indonesia.com/public/download/bukti-transaksi/V2?idretailer=RT0000027188&amp;year=2026&amp;month=8&amp;hashednota=56afed24f20deea62835df0ef53cbc95" TargetMode="External"/><Relationship Id="rId2875" Type="http://schemas.openxmlformats.org/officeDocument/2006/relationships/hyperlink" Target="https://ipubers.pupuk-indonesia.com/public/download/bukti-transaksi/V2?idretailer=RT0000026759&amp;year=2026&amp;month=8&amp;hashednota=19bebf2081db451f1543870c15455fbe" TargetMode="External"/><Relationship Id="rId3719" Type="http://schemas.openxmlformats.org/officeDocument/2006/relationships/hyperlink" Target="https://ipubers.pupuk-indonesia.com/public/download/bukti-transaksi/V2?idretailer=RT0000021145&amp;year=2026&amp;month=8&amp;hashednota=7537ca81a1c4fc7ce1d32c518287b7a9" TargetMode="External"/><Relationship Id="rId3926" Type="http://schemas.openxmlformats.org/officeDocument/2006/relationships/hyperlink" Target="https://ipubers.pupuk-indonesia.com/public/download/bukti-transaksi/V2?idretailer=RT0000026775&amp;year=2026&amp;month=8&amp;hashednota=f666cf8db84be82ab7152bd741723611" TargetMode="External"/><Relationship Id="rId847" Type="http://schemas.openxmlformats.org/officeDocument/2006/relationships/hyperlink" Target="https://ipubers.pupuk-indonesia.com/public/download/bukti-transaksi/V2?idretailer=RT0000091480&amp;year=2026&amp;month=8&amp;hashednota=0ecad19b5af2f4ff9d3e0b981702e8c2" TargetMode="External"/><Relationship Id="rId1477" Type="http://schemas.openxmlformats.org/officeDocument/2006/relationships/hyperlink" Target="https://ipubers.pupuk-indonesia.com/public/download/bukti-transaksi/V2?idretailer=RT0000089532&amp;year=2026&amp;month=8&amp;hashednota=f96fc08ce5e50ad8b2bc18ac5e83c90b" TargetMode="External"/><Relationship Id="rId1684" Type="http://schemas.openxmlformats.org/officeDocument/2006/relationships/hyperlink" Target="https://ipubers.pupuk-indonesia.com/public/download/bukti-transaksi/V2?idretailer=RT0000026811&amp;year=2026&amp;month=8&amp;hashednota=e60d14098c7571f67e4f0e3c01df5f24" TargetMode="External"/><Relationship Id="rId1891" Type="http://schemas.openxmlformats.org/officeDocument/2006/relationships/hyperlink" Target="https://ipubers.pupuk-indonesia.com/public/download/bukti-transaksi/V2?idretailer=RT0000026755&amp;year=2026&amp;month=8&amp;hashednota=b130da8ef903ba7009d0e44ce6627847" TargetMode="External"/><Relationship Id="rId2528" Type="http://schemas.openxmlformats.org/officeDocument/2006/relationships/hyperlink" Target="https://ipubers.pupuk-indonesia.com/public/download/bukti-transaksi/V2?idretailer=RT0000026798&amp;year=2026&amp;month=8&amp;hashednota=d2abf6d949782a5af6a151c8ddf9e5f0" TargetMode="External"/><Relationship Id="rId2735" Type="http://schemas.openxmlformats.org/officeDocument/2006/relationships/hyperlink" Target="https://ipubers.pupuk-indonesia.com/public/download/bukti-transaksi/V2?idretailer=RT0000027188&amp;year=2026&amp;month=8&amp;hashednota=a34ce9e96e1d97147e4625b8322cfb94" TargetMode="External"/><Relationship Id="rId2942" Type="http://schemas.openxmlformats.org/officeDocument/2006/relationships/hyperlink" Target="https://ipubers.pupuk-indonesia.com/public/download/bukti-transaksi/V2?idretailer=RT0000026771&amp;year=2026&amp;month=8&amp;hashednota=1e1444fc4c646a39c377b91eefa4d743" TargetMode="External"/><Relationship Id="rId707" Type="http://schemas.openxmlformats.org/officeDocument/2006/relationships/hyperlink" Target="https://ipubers.pupuk-indonesia.com/public/download/bukti-transaksi/V2?idretailer=RT0000021163&amp;year=2026&amp;month=8&amp;hashednota=e081eff869376c29d9a765821d217764" TargetMode="External"/><Relationship Id="rId914" Type="http://schemas.openxmlformats.org/officeDocument/2006/relationships/hyperlink" Target="https://ipubers.pupuk-indonesia.com/public/download/bukti-transaksi/V2?idretailer=RT0000027216&amp;year=2026&amp;month=8&amp;hashednota=3831e2d7b33ef194d3d47688d0e9ea18" TargetMode="External"/><Relationship Id="rId1337" Type="http://schemas.openxmlformats.org/officeDocument/2006/relationships/hyperlink" Target="https://ipubers.pupuk-indonesia.com/public/download/bukti-transaksi/V2?idretailer=RT0000021160&amp;year=2026&amp;month=8&amp;hashednota=08e3315c8f77147dcfa0bb2ae466e03a" TargetMode="External"/><Relationship Id="rId1544" Type="http://schemas.openxmlformats.org/officeDocument/2006/relationships/hyperlink" Target="https://ipubers.pupuk-indonesia.com/public/download/bukti-transaksi/V2?idretailer=RT0000026769&amp;year=2026&amp;month=8&amp;hashednota=aac43a078b08015271538029e758ae00" TargetMode="External"/><Relationship Id="rId1751" Type="http://schemas.openxmlformats.org/officeDocument/2006/relationships/hyperlink" Target="https://ipubers.pupuk-indonesia.com/public/download/bukti-transaksi/V2?idretailer=RT0000021143&amp;year=2026&amp;month=8&amp;hashednota=8ec9b368683d139312cc2043ebf7a281" TargetMode="External"/><Relationship Id="rId2802" Type="http://schemas.openxmlformats.org/officeDocument/2006/relationships/hyperlink" Target="https://ipubers.pupuk-indonesia.com/public/download/bukti-transaksi/V2?idretailer=RT0000027210&amp;year=2026&amp;month=8&amp;hashednota=8cc7b7c6626be16f0fee59220388fa23" TargetMode="External"/><Relationship Id="rId43" Type="http://schemas.openxmlformats.org/officeDocument/2006/relationships/hyperlink" Target="https://ipubers.pupuk-indonesia.com/public/download/bukti-transaksi/V2?idretailer=RT0000090731&amp;year=2026&amp;month=8&amp;hashednota=de05ae674e7151c1a9210ba5dadfe55c" TargetMode="External"/><Relationship Id="rId1404" Type="http://schemas.openxmlformats.org/officeDocument/2006/relationships/hyperlink" Target="https://ipubers.pupuk-indonesia.com/public/download/bukti-transaksi/V2?idretailer=RT0000027188&amp;year=2026&amp;month=8&amp;hashednota=dccc4736ff8d11f12c772045bc975255" TargetMode="External"/><Relationship Id="rId1611" Type="http://schemas.openxmlformats.org/officeDocument/2006/relationships/hyperlink" Target="https://ipubers.pupuk-indonesia.com/public/download/bukti-transaksi/V2?idretailer=RT0000026771&amp;year=2026&amp;month=8&amp;hashednota=84fa2282c70d5cebc9019377e26fc7e5" TargetMode="External"/><Relationship Id="rId3369" Type="http://schemas.openxmlformats.org/officeDocument/2006/relationships/hyperlink" Target="https://ipubers.pupuk-indonesia.com/public/download/bukti-transaksi/V2?idretailer=RT0000026755&amp;year=2026&amp;month=8&amp;hashednota=6c310646144fa0e1bd7fa5db6f768c7d" TargetMode="External"/><Relationship Id="rId3576" Type="http://schemas.openxmlformats.org/officeDocument/2006/relationships/hyperlink" Target="https://ipubers.pupuk-indonesia.com/public/download/bukti-transaksi/V2?idretailer=RT0000021139&amp;year=2026&amp;month=8&amp;hashednota=6c0c7818f5834766b2bbe02f65fecb27" TargetMode="External"/><Relationship Id="rId497" Type="http://schemas.openxmlformats.org/officeDocument/2006/relationships/hyperlink" Target="https://ipubers.pupuk-indonesia.com/public/download/bukti-transaksi/V2?idretailer=RT0000026769&amp;year=2026&amp;month=8&amp;hashednota=79c3fb7e2cddc3216ca69f5f20803ed6" TargetMode="External"/><Relationship Id="rId2178" Type="http://schemas.openxmlformats.org/officeDocument/2006/relationships/hyperlink" Target="https://ipubers.pupuk-indonesia.com/public/download/bukti-transaksi/V2?idretailer=RT0000094691&amp;year=2026&amp;month=8&amp;hashednota=1ad75320020fb5805dad1514d546e67f" TargetMode="External"/><Relationship Id="rId2385" Type="http://schemas.openxmlformats.org/officeDocument/2006/relationships/hyperlink" Target="https://ipubers.pupuk-indonesia.com/public/download/bukti-transaksi/V2?idretailer=RT0000026794&amp;year=2026&amp;month=8&amp;hashednota=990fdf22bc4c100d22f2b8734a36739b" TargetMode="External"/><Relationship Id="rId3229" Type="http://schemas.openxmlformats.org/officeDocument/2006/relationships/hyperlink" Target="https://ipubers.pupuk-indonesia.com/public/download/bukti-transaksi/V2?idretailer=RT0000021163&amp;year=2026&amp;month=8&amp;hashednota=1c81d0d57214f8d0b667fbc4ed590575" TargetMode="External"/><Relationship Id="rId3783" Type="http://schemas.openxmlformats.org/officeDocument/2006/relationships/hyperlink" Target="https://ipubers.pupuk-indonesia.com/public/download/bukti-transaksi/V2?idretailer=RT0000021145&amp;year=2026&amp;month=8&amp;hashednota=001225254dc7084aee6a9453418a0908" TargetMode="External"/><Relationship Id="rId357" Type="http://schemas.openxmlformats.org/officeDocument/2006/relationships/hyperlink" Target="https://ipubers.pupuk-indonesia.com/public/download/bukti-transaksi/V2?idretailer=RT0000026765&amp;year=2026&amp;month=8&amp;hashednota=6de32af3ae3e8b25b91c49ef354fa155" TargetMode="External"/><Relationship Id="rId1194" Type="http://schemas.openxmlformats.org/officeDocument/2006/relationships/hyperlink" Target="https://ipubers.pupuk-indonesia.com/public/download/bukti-transaksi/V2?idretailer=RT0000026794&amp;year=2026&amp;month=8&amp;hashednota=f52409825f7be0defc5c9caab2daebcc" TargetMode="External"/><Relationship Id="rId2038" Type="http://schemas.openxmlformats.org/officeDocument/2006/relationships/hyperlink" Target="https://ipubers.pupuk-indonesia.com/public/download/bukti-transaksi/V2?idretailer=RT0000041741&amp;year=2026&amp;month=8&amp;hashednota=5245767c15d7e5a8201857e12b8ec87c" TargetMode="External"/><Relationship Id="rId2592" Type="http://schemas.openxmlformats.org/officeDocument/2006/relationships/hyperlink" Target="https://ipubers.pupuk-indonesia.com/public/download/bukti-transaksi/V2?idretailer=RT0000027189&amp;year=2026&amp;month=8&amp;hashednota=de1ad528e0412e94f03ee5554cf2f32a" TargetMode="External"/><Relationship Id="rId3436" Type="http://schemas.openxmlformats.org/officeDocument/2006/relationships/hyperlink" Target="https://ipubers.pupuk-indonesia.com/public/download/bukti-transaksi/V2?idretailer=RT0000091480&amp;year=2026&amp;month=8&amp;hashednota=7578c3ee6b30d4e60b57f9c7c5e0b6b4" TargetMode="External"/><Relationship Id="rId3643" Type="http://schemas.openxmlformats.org/officeDocument/2006/relationships/hyperlink" Target="https://ipubers.pupuk-indonesia.com/public/download/bukti-transaksi/V2?idretailer=RT0000041194&amp;year=2026&amp;month=8&amp;hashednota=82f1e9683a9e94990eaab57ddcdcefc2" TargetMode="External"/><Relationship Id="rId3850" Type="http://schemas.openxmlformats.org/officeDocument/2006/relationships/hyperlink" Target="https://ipubers.pupuk-indonesia.com/public/download/bukti-transaksi/V2?idretailer=RT0000026775&amp;year=2026&amp;month=8&amp;hashednota=b03bc6d7b992f0a4751e2bf6ee79a3de" TargetMode="External"/><Relationship Id="rId217" Type="http://schemas.openxmlformats.org/officeDocument/2006/relationships/hyperlink" Target="https://ipubers.pupuk-indonesia.com/public/download/bukti-transaksi/V2?idretailer=RT0000027183&amp;year=2026&amp;month=8&amp;hashednota=f4665571ad24f94c2415951a6c72e763" TargetMode="External"/><Relationship Id="rId564" Type="http://schemas.openxmlformats.org/officeDocument/2006/relationships/hyperlink" Target="https://ipubers.pupuk-indonesia.com/public/download/bukti-transaksi/V2?idretailer=RT0000026811&amp;year=2026&amp;month=8&amp;hashednota=3974b4d8b904ae3c1397af925e951528" TargetMode="External"/><Relationship Id="rId771" Type="http://schemas.openxmlformats.org/officeDocument/2006/relationships/hyperlink" Target="https://ipubers.pupuk-indonesia.com/public/download/bukti-transaksi/V2?idretailer=RT0000026807&amp;year=2026&amp;month=8&amp;hashednota=44e4d4ff507168ca4891df3bb87992d1" TargetMode="External"/><Relationship Id="rId2245" Type="http://schemas.openxmlformats.org/officeDocument/2006/relationships/hyperlink" Target="https://ipubers.pupuk-indonesia.com/public/download/bukti-transaksi/V2?idretailer=RT0000021145&amp;year=2026&amp;month=8&amp;hashednota=900cf2ecf17e8ec0dd4db99bb0c4843b" TargetMode="External"/><Relationship Id="rId2452" Type="http://schemas.openxmlformats.org/officeDocument/2006/relationships/hyperlink" Target="https://ipubers.pupuk-indonesia.com/public/download/bukti-transaksi/V2?idretailer=RT0000026796&amp;year=2026&amp;month=8&amp;hashednota=adcc1dbda05e3d13dcc1ecc85584c464" TargetMode="External"/><Relationship Id="rId3503" Type="http://schemas.openxmlformats.org/officeDocument/2006/relationships/hyperlink" Target="https://ipubers.pupuk-indonesia.com/public/download/bukti-transaksi/V2?idretailer=RT0000027216&amp;year=2026&amp;month=8&amp;hashednota=dd2a0907853bf824e81f5f76d5639935" TargetMode="External"/><Relationship Id="rId3710" Type="http://schemas.openxmlformats.org/officeDocument/2006/relationships/hyperlink" Target="https://ipubers.pupuk-indonesia.com/public/download/bukti-transaksi/V2?idretailer=RT0000041194&amp;year=2026&amp;month=8&amp;hashednota=5a69d9f9e7542e90051b614e50a784ba" TargetMode="External"/><Relationship Id="rId424" Type="http://schemas.openxmlformats.org/officeDocument/2006/relationships/hyperlink" Target="https://ipubers.pupuk-indonesia.com/public/download/bukti-transaksi/V2?idretailer=RT0000026771&amp;year=2026&amp;month=8&amp;hashednota=3aa379bba8dbd567a4e6e2040fc92272" TargetMode="External"/><Relationship Id="rId631" Type="http://schemas.openxmlformats.org/officeDocument/2006/relationships/hyperlink" Target="https://ipubers.pupuk-indonesia.com/public/download/bukti-transaksi/V2?idretailer=RT0000042149&amp;year=2026&amp;month=8&amp;hashednota=4741b6ef4efe6db4030bc4ef0b41c1e0" TargetMode="External"/><Relationship Id="rId1054" Type="http://schemas.openxmlformats.org/officeDocument/2006/relationships/hyperlink" Target="https://ipubers.pupuk-indonesia.com/public/download/bukti-transaksi/V2?idretailer=RT0000041194&amp;year=2026&amp;month=8&amp;hashednota=f564f27d31518fe8b64c8a716156face" TargetMode="External"/><Relationship Id="rId1261" Type="http://schemas.openxmlformats.org/officeDocument/2006/relationships/hyperlink" Target="https://ipubers.pupuk-indonesia.com/public/download/bukti-transaksi/V2?idretailer=RT0000026794&amp;year=2026&amp;month=8&amp;hashednota=0bfe9241826fc3c92a83587d72e123d6" TargetMode="External"/><Relationship Id="rId2105" Type="http://schemas.openxmlformats.org/officeDocument/2006/relationships/hyperlink" Target="https://ipubers.pupuk-indonesia.com/public/download/bukti-transaksi/V2?idretailer=RT0000041194&amp;year=2026&amp;month=8&amp;hashednota=87bd64caa1a8cc5c1689159479c7d661" TargetMode="External"/><Relationship Id="rId2312" Type="http://schemas.openxmlformats.org/officeDocument/2006/relationships/hyperlink" Target="https://ipubers.pupuk-indonesia.com/public/download/bukti-transaksi/V2?idretailer=RT0000026775&amp;year=2026&amp;month=8&amp;hashednota=d2c799650d765712ba6fd08a64c0f149" TargetMode="External"/><Relationship Id="rId1121" Type="http://schemas.openxmlformats.org/officeDocument/2006/relationships/hyperlink" Target="https://ipubers.pupuk-indonesia.com/public/download/bukti-transaksi/V2?idretailer=RT0000041194&amp;year=2026&amp;month=8&amp;hashednota=947f9b26c48682c96d48b5bedae7491d" TargetMode="External"/><Relationship Id="rId3086" Type="http://schemas.openxmlformats.org/officeDocument/2006/relationships/hyperlink" Target="https://ipubers.pupuk-indonesia.com/public/download/bukti-transaksi/V2?idretailer=RT0000026810&amp;year=2026&amp;month=8&amp;hashednota=e4765bd8d2ea904b2fc93fcc2b877aab" TargetMode="External"/><Relationship Id="rId3293" Type="http://schemas.openxmlformats.org/officeDocument/2006/relationships/hyperlink" Target="https://ipubers.pupuk-indonesia.com/public/download/bukti-transaksi/V2?idretailer=RT0000021159&amp;year=2026&amp;month=8&amp;hashednota=f0267b2cd6dee64777690addde00951c" TargetMode="External"/><Relationship Id="rId1938" Type="http://schemas.openxmlformats.org/officeDocument/2006/relationships/hyperlink" Target="https://ipubers.pupuk-indonesia.com/public/download/bukti-transaksi/V2?idretailer=RT0000091480&amp;year=2026&amp;month=8&amp;hashednota=830fb0c32f0df63f131f3b87782ba2d0" TargetMode="External"/><Relationship Id="rId3153" Type="http://schemas.openxmlformats.org/officeDocument/2006/relationships/hyperlink" Target="https://ipubers.pupuk-indonesia.com/public/download/bukti-transaksi/V2?idretailer=RT0000026813&amp;year=2026&amp;month=8&amp;hashednota=ce258a51fcd4965a7484148d81f9f90c" TargetMode="External"/><Relationship Id="rId3360" Type="http://schemas.openxmlformats.org/officeDocument/2006/relationships/hyperlink" Target="https://ipubers.pupuk-indonesia.com/public/download/bukti-transaksi/V2?idretailer=RT0000026755&amp;year=2026&amp;month=8&amp;hashednota=5b83e960b903e4f6ff97f507c6669e44" TargetMode="External"/><Relationship Id="rId281" Type="http://schemas.openxmlformats.org/officeDocument/2006/relationships/hyperlink" Target="https://ipubers.pupuk-indonesia.com/public/download/bukti-transaksi/V2?idretailer=RT0000027211&amp;year=2026&amp;month=8&amp;hashednota=412bb532fbab1954164424f07c61cb09" TargetMode="External"/><Relationship Id="rId3013" Type="http://schemas.openxmlformats.org/officeDocument/2006/relationships/hyperlink" Target="https://ipubers.pupuk-indonesia.com/public/download/bukti-transaksi/V2?idretailer=RT0000026769&amp;year=2026&amp;month=8&amp;hashednota=9bf0265636ac8b12ae87b671c4ad9409" TargetMode="External"/><Relationship Id="rId141" Type="http://schemas.openxmlformats.org/officeDocument/2006/relationships/hyperlink" Target="https://ipubers.pupuk-indonesia.com/public/download/bukti-transaksi/V2?idretailer=RT0000027188&amp;year=2026&amp;month=8&amp;hashednota=eaaac1641e026ae12d2a6552c4a98487" TargetMode="External"/><Relationship Id="rId3220" Type="http://schemas.openxmlformats.org/officeDocument/2006/relationships/hyperlink" Target="https://ipubers.pupuk-indonesia.com/public/download/bukti-transaksi/V2?idretailer=RT0000021143&amp;year=2026&amp;month=8&amp;hashednota=b52b2c21c51be2ca5074d21a0a6557dd" TargetMode="External"/><Relationship Id="rId7" Type="http://schemas.openxmlformats.org/officeDocument/2006/relationships/hyperlink" Target="https://ipubers.pupuk-indonesia.com/public/download/bukti-transaksi/V2?idretailer=RT0000090731&amp;year=2026&amp;month=8&amp;hashednota=7aef5b97aa2539579c48ec03263234cd" TargetMode="External"/><Relationship Id="rId2779" Type="http://schemas.openxmlformats.org/officeDocument/2006/relationships/hyperlink" Target="https://ipubers.pupuk-indonesia.com/public/download/bukti-transaksi/V2?idretailer=RT0000027211&amp;year=2026&amp;month=8&amp;hashednota=cd0df6994cfaa0b583493a0207fbc4c4" TargetMode="External"/><Relationship Id="rId2986" Type="http://schemas.openxmlformats.org/officeDocument/2006/relationships/hyperlink" Target="https://ipubers.pupuk-indonesia.com/public/download/bukti-transaksi/V2?idretailer=RT0000026771&amp;year=2026&amp;month=8&amp;hashednota=b559112f888ec97606b710556cdab53e" TargetMode="External"/><Relationship Id="rId958" Type="http://schemas.openxmlformats.org/officeDocument/2006/relationships/hyperlink" Target="https://ipubers.pupuk-indonesia.com/public/download/bukti-transaksi/V2?idretailer=RT0000027204&amp;year=2026&amp;month=8&amp;hashednota=335b6ab9fcea0d8b6d892a363f24ca4d" TargetMode="External"/><Relationship Id="rId1588" Type="http://schemas.openxmlformats.org/officeDocument/2006/relationships/hyperlink" Target="https://ipubers.pupuk-indonesia.com/public/download/bukti-transaksi/V2?idretailer=RT0000026768&amp;year=2026&amp;month=8&amp;hashednota=545c22e55438f9e7a60011a3fbc0fd3c" TargetMode="External"/><Relationship Id="rId1795" Type="http://schemas.openxmlformats.org/officeDocument/2006/relationships/hyperlink" Target="https://ipubers.pupuk-indonesia.com/public/download/bukti-transaksi/V2?idretailer=RT0000021163&amp;year=2026&amp;month=8&amp;hashednota=f73033da5d708d43364771e6691a000e" TargetMode="External"/><Relationship Id="rId2639" Type="http://schemas.openxmlformats.org/officeDocument/2006/relationships/hyperlink" Target="https://ipubers.pupuk-indonesia.com/public/download/bukti-transaksi/V2?idretailer=RT0000027188&amp;year=2026&amp;month=8&amp;hashednota=4fc0f7284a37883b2cb82c81f782c0cd" TargetMode="External"/><Relationship Id="rId2846" Type="http://schemas.openxmlformats.org/officeDocument/2006/relationships/hyperlink" Target="https://ipubers.pupuk-indonesia.com/public/download/bukti-transaksi/V2?idretailer=RT0000026761&amp;year=2026&amp;month=8&amp;hashednota=b0672a0514b656ab9e23eb523ef213eb" TargetMode="External"/><Relationship Id="rId87" Type="http://schemas.openxmlformats.org/officeDocument/2006/relationships/hyperlink" Target="https://ipubers.pupuk-indonesia.com/public/download/bukti-transaksi/V2?idretailer=RT0000085189&amp;year=2026&amp;month=8&amp;hashednota=8dd76fe918d6f7a4cdeb528ef0ab8ca6" TargetMode="External"/><Relationship Id="rId818" Type="http://schemas.openxmlformats.org/officeDocument/2006/relationships/hyperlink" Target="https://ipubers.pupuk-indonesia.com/public/download/bukti-transaksi/V2?idretailer=RT0000026755&amp;year=2026&amp;month=8&amp;hashednota=8690ec15fdae3a97282ed49a925cfa4f" TargetMode="External"/><Relationship Id="rId1448" Type="http://schemas.openxmlformats.org/officeDocument/2006/relationships/hyperlink" Target="https://ipubers.pupuk-indonesia.com/public/download/bukti-transaksi/V2?idretailer=RT0000027211&amp;year=2026&amp;month=8&amp;hashednota=0db544bc5825c11b5ae9007f146aef7d" TargetMode="External"/><Relationship Id="rId1655" Type="http://schemas.openxmlformats.org/officeDocument/2006/relationships/hyperlink" Target="https://ipubers.pupuk-indonesia.com/public/download/bukti-transaksi/V2?idretailer=RT0000026810&amp;year=2026&amp;month=8&amp;hashednota=17efa6bd85cab34320711b300b9d543d" TargetMode="External"/><Relationship Id="rId2706" Type="http://schemas.openxmlformats.org/officeDocument/2006/relationships/hyperlink" Target="https://ipubers.pupuk-indonesia.com/public/download/bukti-transaksi/V2?idretailer=RT0000027183&amp;year=2026&amp;month=8&amp;hashednota=a2c73c6e9aed3c3c171d9ec070f413f0" TargetMode="External"/><Relationship Id="rId1308" Type="http://schemas.openxmlformats.org/officeDocument/2006/relationships/hyperlink" Target="https://ipubers.pupuk-indonesia.com/public/download/bukti-transaksi/V2?idretailer=RT0000026798&amp;year=2026&amp;month=8&amp;hashednota=30b958e88bbc047cbd018873a04800f7" TargetMode="External"/><Relationship Id="rId1862" Type="http://schemas.openxmlformats.org/officeDocument/2006/relationships/hyperlink" Target="https://ipubers.pupuk-indonesia.com/public/download/bukti-transaksi/V2?idretailer=RT0000026758&amp;year=2026&amp;month=8&amp;hashednota=3b49fe84a8c5afc7fc9d8da5c9fb8630" TargetMode="External"/><Relationship Id="rId2913" Type="http://schemas.openxmlformats.org/officeDocument/2006/relationships/hyperlink" Target="https://ipubers.pupuk-indonesia.com/public/download/bukti-transaksi/V2?idretailer=RT0000026768&amp;year=2026&amp;month=8&amp;hashednota=35874b73cecca327ef0dd45f3f7a724f" TargetMode="External"/><Relationship Id="rId1515" Type="http://schemas.openxmlformats.org/officeDocument/2006/relationships/hyperlink" Target="https://ipubers.pupuk-indonesia.com/public/download/bukti-transaksi/V2?idretailer=RT0000026769&amp;year=2026&amp;month=8&amp;hashednota=7ef488c08854cebf686d72df5e187e58" TargetMode="External"/><Relationship Id="rId1722" Type="http://schemas.openxmlformats.org/officeDocument/2006/relationships/hyperlink" Target="https://ipubers.pupuk-indonesia.com/public/download/bukti-transaksi/V2?idretailer=RT0000051953&amp;year=2026&amp;month=8&amp;hashednota=18edad23ac448e07cc8cfd5692a8444d" TargetMode="External"/><Relationship Id="rId14" Type="http://schemas.openxmlformats.org/officeDocument/2006/relationships/hyperlink" Target="https://ipubers.pupuk-indonesia.com/public/download/bukti-transaksi/V2?idretailer=RT0000026796&amp;year=2026&amp;month=8&amp;hashednota=317e1f08f5d8e87616287abef6216a6a" TargetMode="External"/><Relationship Id="rId3687" Type="http://schemas.openxmlformats.org/officeDocument/2006/relationships/hyperlink" Target="https://ipubers.pupuk-indonesia.com/public/download/bukti-transaksi/V2?idretailer=RT0000041194&amp;year=2026&amp;month=8&amp;hashednota=4774799a12dcd18c447f714093ee0b66" TargetMode="External"/><Relationship Id="rId3894" Type="http://schemas.openxmlformats.org/officeDocument/2006/relationships/hyperlink" Target="https://ipubers.pupuk-indonesia.com/public/download/bukti-transaksi/V2?idretailer=RT0000026794&amp;year=2026&amp;month=8&amp;hashednota=e58af3ba19b504d467d7cace08f026b3" TargetMode="External"/><Relationship Id="rId2289" Type="http://schemas.openxmlformats.org/officeDocument/2006/relationships/hyperlink" Target="https://ipubers.pupuk-indonesia.com/public/download/bukti-transaksi/V2?idretailer=RT0000026794&amp;year=2026&amp;month=8&amp;hashednota=bfaa01be2844421effdc7a91fdd15ab0" TargetMode="External"/><Relationship Id="rId2496" Type="http://schemas.openxmlformats.org/officeDocument/2006/relationships/hyperlink" Target="https://ipubers.pupuk-indonesia.com/public/download/bukti-transaksi/V2?idretailer=RT0000026798&amp;year=2026&amp;month=8&amp;hashednota=ecd2c8c1f7d1a894e836545da4236515" TargetMode="External"/><Relationship Id="rId3547" Type="http://schemas.openxmlformats.org/officeDocument/2006/relationships/hyperlink" Target="https://ipubers.pupuk-indonesia.com/public/download/bukti-transaksi/V2?idretailer=RT0000027204&amp;year=2026&amp;month=8&amp;hashednota=0d3c712867f34f5c272efa0954c34e90" TargetMode="External"/><Relationship Id="rId3754" Type="http://schemas.openxmlformats.org/officeDocument/2006/relationships/hyperlink" Target="https://ipubers.pupuk-indonesia.com/public/download/bukti-transaksi/V2?idretailer=RT0000051845&amp;year=2026&amp;month=8&amp;hashednota=f809ff0d48ee3e6981e032cae337fb87" TargetMode="External"/><Relationship Id="rId468" Type="http://schemas.openxmlformats.org/officeDocument/2006/relationships/hyperlink" Target="https://ipubers.pupuk-indonesia.com/public/download/bukti-transaksi/V2?idretailer=RT0000026771&amp;year=2026&amp;month=8&amp;hashednota=ad095fe9c1941367e300fda16706d2a2" TargetMode="External"/><Relationship Id="rId675" Type="http://schemas.openxmlformats.org/officeDocument/2006/relationships/hyperlink" Target="https://ipubers.pupuk-indonesia.com/public/download/bukti-transaksi/V2?idretailer=RT0000021143&amp;year=2026&amp;month=8&amp;hashednota=f10166b710d6d8cd4c9572e31ec392f4" TargetMode="External"/><Relationship Id="rId882" Type="http://schemas.openxmlformats.org/officeDocument/2006/relationships/hyperlink" Target="https://ipubers.pupuk-indonesia.com/public/download/bukti-transaksi/V2?idretailer=RT0000091480&amp;year=2026&amp;month=8&amp;hashednota=75813cb9378f5340754296e480d6147e" TargetMode="External"/><Relationship Id="rId1098" Type="http://schemas.openxmlformats.org/officeDocument/2006/relationships/hyperlink" Target="https://ipubers.pupuk-indonesia.com/public/download/bukti-transaksi/V2?idretailer=RT0000041194&amp;year=2026&amp;month=8&amp;hashednota=3afe5cfd88ed28940a229357e491a46c" TargetMode="External"/><Relationship Id="rId2149" Type="http://schemas.openxmlformats.org/officeDocument/2006/relationships/hyperlink" Target="https://ipubers.pupuk-indonesia.com/public/download/bukti-transaksi/V2?idretailer=RT0000041194&amp;year=2026&amp;month=8&amp;hashednota=29499da8890ed9afa274b6417e5d67fd" TargetMode="External"/><Relationship Id="rId2356" Type="http://schemas.openxmlformats.org/officeDocument/2006/relationships/hyperlink" Target="https://ipubers.pupuk-indonesia.com/public/download/bukti-transaksi/V2?idretailer=RT0000026794&amp;year=2026&amp;month=8&amp;hashednota=c62d1391183e029db93c5688e1754c23" TargetMode="External"/><Relationship Id="rId2563" Type="http://schemas.openxmlformats.org/officeDocument/2006/relationships/hyperlink" Target="https://ipubers.pupuk-indonesia.com/public/download/bukti-transaksi/V2?idretailer=RT0000021160&amp;year=2026&amp;month=8&amp;hashednota=5ba71937131c1da193090e79c20e4e9a" TargetMode="External"/><Relationship Id="rId2770" Type="http://schemas.openxmlformats.org/officeDocument/2006/relationships/hyperlink" Target="https://ipubers.pupuk-indonesia.com/public/download/bukti-transaksi/V2?idretailer=RT0000027183&amp;year=2026&amp;month=8&amp;hashednota=98263ed71c93430f785b92820fbf1279" TargetMode="External"/><Relationship Id="rId3407" Type="http://schemas.openxmlformats.org/officeDocument/2006/relationships/hyperlink" Target="https://ipubers.pupuk-indonesia.com/public/download/bukti-transaksi/V2?idretailer=RT0000091480&amp;year=2026&amp;month=8&amp;hashednota=0e5491b5dc628b8545a3407cbbe8ad06" TargetMode="External"/><Relationship Id="rId3614" Type="http://schemas.openxmlformats.org/officeDocument/2006/relationships/hyperlink" Target="https://ipubers.pupuk-indonesia.com/public/download/bukti-transaksi/V2?idretailer=RT0000041194&amp;year=2026&amp;month=8&amp;hashednota=a95255eaad118126bb35e8420c77872d" TargetMode="External"/><Relationship Id="rId3821" Type="http://schemas.openxmlformats.org/officeDocument/2006/relationships/hyperlink" Target="https://ipubers.pupuk-indonesia.com/public/download/bukti-transaksi/V2?idretailer=RT0000026794&amp;year=2026&amp;month=8&amp;hashednota=38298a799738c1663c9058c15e7d7f3e" TargetMode="External"/><Relationship Id="rId328" Type="http://schemas.openxmlformats.org/officeDocument/2006/relationships/hyperlink" Target="https://ipubers.pupuk-indonesia.com/public/download/bukti-transaksi/V2?idretailer=RT0000026761&amp;year=2026&amp;month=8&amp;hashednota=8b420c13c6cd7f62989c0de93b4b7f8d" TargetMode="External"/><Relationship Id="rId535" Type="http://schemas.openxmlformats.org/officeDocument/2006/relationships/hyperlink" Target="https://ipubers.pupuk-indonesia.com/public/download/bukti-transaksi/V2?idretailer=RT0000026810&amp;year=2026&amp;month=8&amp;hashednota=83d1da925d6dfa5e16b5cdf46eaa5ad3" TargetMode="External"/><Relationship Id="rId742" Type="http://schemas.openxmlformats.org/officeDocument/2006/relationships/hyperlink" Target="https://ipubers.pupuk-indonesia.com/public/download/bukti-transaksi/V2?idretailer=RT0000021161&amp;year=2026&amp;month=8&amp;hashednota=3945fe645d61126b5243df99d7dfec87" TargetMode="External"/><Relationship Id="rId1165" Type="http://schemas.openxmlformats.org/officeDocument/2006/relationships/hyperlink" Target="https://ipubers.pupuk-indonesia.com/public/download/bukti-transaksi/V2?idretailer=RT0000051845&amp;year=2026&amp;month=8&amp;hashednota=9b90787ba70aa0f2b61cbd314a845b90" TargetMode="External"/><Relationship Id="rId1372" Type="http://schemas.openxmlformats.org/officeDocument/2006/relationships/hyperlink" Target="https://ipubers.pupuk-indonesia.com/public/download/bukti-transaksi/V2?idretailer=RT0000027188&amp;year=2026&amp;month=8&amp;hashednota=3cd55bdadae4677ff1bec5fd484dfe0b" TargetMode="External"/><Relationship Id="rId2009" Type="http://schemas.openxmlformats.org/officeDocument/2006/relationships/hyperlink" Target="https://ipubers.pupuk-indonesia.com/public/download/bukti-transaksi/V2?idretailer=RT0000027204&amp;year=2026&amp;month=8&amp;hashednota=c6739e60619e0009fce7da58c6cb758d" TargetMode="External"/><Relationship Id="rId2216" Type="http://schemas.openxmlformats.org/officeDocument/2006/relationships/hyperlink" Target="https://ipubers.pupuk-indonesia.com/public/download/bukti-transaksi/V2?idretailer=RT0000021145&amp;year=2026&amp;month=8&amp;hashednota=365c497a1fe07b708921c646b886d0af" TargetMode="External"/><Relationship Id="rId2423" Type="http://schemas.openxmlformats.org/officeDocument/2006/relationships/hyperlink" Target="https://ipubers.pupuk-indonesia.com/public/download/bukti-transaksi/V2?idretailer=RT0000090731&amp;year=2026&amp;month=8&amp;hashednota=80e9cf58bf2a0118bb6142335974f4c1" TargetMode="External"/><Relationship Id="rId2630" Type="http://schemas.openxmlformats.org/officeDocument/2006/relationships/hyperlink" Target="https://ipubers.pupuk-indonesia.com/public/download/bukti-transaksi/V2?idretailer=RT0000027188&amp;year=2026&amp;month=8&amp;hashednota=590647528ae6bc9c0e0adaa052d9131f" TargetMode="External"/><Relationship Id="rId602" Type="http://schemas.openxmlformats.org/officeDocument/2006/relationships/hyperlink" Target="https://ipubers.pupuk-indonesia.com/public/download/bukti-transaksi/V2?idretailer=RT0000026811&amp;year=2026&amp;month=8&amp;hashednota=f8ba729ae5aef0ed53bbd7d5a09df4f1" TargetMode="External"/><Relationship Id="rId1025" Type="http://schemas.openxmlformats.org/officeDocument/2006/relationships/hyperlink" Target="https://ipubers.pupuk-indonesia.com/public/download/bukti-transaksi/V2?idretailer=RT0000041194&amp;year=2026&amp;month=8&amp;hashednota=e966b51631098149c9b58049b8e2a898" TargetMode="External"/><Relationship Id="rId1232" Type="http://schemas.openxmlformats.org/officeDocument/2006/relationships/hyperlink" Target="https://ipubers.pupuk-indonesia.com/public/download/bukti-transaksi/V2?idretailer=RT0000026775&amp;year=2026&amp;month=8&amp;hashednota=71dd56b14c092a9ae4557a1498dbc0a6" TargetMode="External"/><Relationship Id="rId3197" Type="http://schemas.openxmlformats.org/officeDocument/2006/relationships/hyperlink" Target="https://ipubers.pupuk-indonesia.com/public/download/bukti-transaksi/V2?idretailer=RT0000021140&amp;year=2026&amp;month=8&amp;hashednota=087a5e1e632da138591027d238014bcb" TargetMode="External"/><Relationship Id="rId3057" Type="http://schemas.openxmlformats.org/officeDocument/2006/relationships/hyperlink" Target="https://ipubers.pupuk-indonesia.com/public/download/bukti-transaksi/V2?idretailer=RT0000026810&amp;year=2026&amp;month=8&amp;hashednota=46b2faa62d863ed4dd675982320b0c91" TargetMode="External"/><Relationship Id="rId185" Type="http://schemas.openxmlformats.org/officeDocument/2006/relationships/hyperlink" Target="https://ipubers.pupuk-indonesia.com/public/download/bukti-transaksi/V2?idretailer=RT0000027181&amp;year=2026&amp;month=8&amp;hashednota=4d8a2566498d90efa3faf118d71923f1" TargetMode="External"/><Relationship Id="rId1909" Type="http://schemas.openxmlformats.org/officeDocument/2006/relationships/hyperlink" Target="https://ipubers.pupuk-indonesia.com/public/download/bukti-transaksi/V2?idretailer=RT0000091480&amp;year=2026&amp;month=8&amp;hashednota=92d0a962d943bb918ed33679958c1a1e" TargetMode="External"/><Relationship Id="rId3264" Type="http://schemas.openxmlformats.org/officeDocument/2006/relationships/hyperlink" Target="https://ipubers.pupuk-indonesia.com/public/download/bukti-transaksi/V2?idretailer=RT0000021158&amp;year=2026&amp;month=8&amp;hashednota=218b11576713a71a851396b1a12b1cfe" TargetMode="External"/><Relationship Id="rId3471" Type="http://schemas.openxmlformats.org/officeDocument/2006/relationships/hyperlink" Target="https://ipubers.pupuk-indonesia.com/public/download/bukti-transaksi/V2?idretailer=RT0000026755&amp;year=2026&amp;month=8&amp;hashednota=b59a68c305849521b74d9453daf79d3d" TargetMode="External"/><Relationship Id="rId392" Type="http://schemas.openxmlformats.org/officeDocument/2006/relationships/hyperlink" Target="https://ipubers.pupuk-indonesia.com/public/download/bukti-transaksi/V2?idretailer=RT0000026768&amp;year=2026&amp;month=8&amp;hashednota=7802f0c5dd60729543ae64bfb2e354dd" TargetMode="External"/><Relationship Id="rId2073" Type="http://schemas.openxmlformats.org/officeDocument/2006/relationships/hyperlink" Target="https://ipubers.pupuk-indonesia.com/public/download/bukti-transaksi/V2?idretailer=RT0000041194&amp;year=2026&amp;month=8&amp;hashednota=fb550e381efbb59fc6affa5f6e516fb6" TargetMode="External"/><Relationship Id="rId2280" Type="http://schemas.openxmlformats.org/officeDocument/2006/relationships/hyperlink" Target="https://ipubers.pupuk-indonesia.com/public/download/bukti-transaksi/V2?idretailer=RT0000026794&amp;year=2026&amp;month=8&amp;hashednota=bbd7e23a7f265f1b50ec7d8bc0d71357" TargetMode="External"/><Relationship Id="rId3124" Type="http://schemas.openxmlformats.org/officeDocument/2006/relationships/hyperlink" Target="https://ipubers.pupuk-indonesia.com/public/download/bukti-transaksi/V2?idretailer=RT0000026811&amp;year=2026&amp;month=8&amp;hashednota=f97e89c54570b22c715682d6a5ca384b" TargetMode="External"/><Relationship Id="rId3331" Type="http://schemas.openxmlformats.org/officeDocument/2006/relationships/hyperlink" Target="https://ipubers.pupuk-indonesia.com/public/download/bukti-transaksi/V2?idretailer=RT0000026758&amp;year=2026&amp;month=8&amp;hashednota=7d07e3ebf50686811584a8d76a5e5849" TargetMode="External"/><Relationship Id="rId252" Type="http://schemas.openxmlformats.org/officeDocument/2006/relationships/hyperlink" Target="https://ipubers.pupuk-indonesia.com/public/download/bukti-transaksi/V2?idretailer=RT0000027183&amp;year=2026&amp;month=8&amp;hashednota=1f66baa6d651bafbc02f90656f927447" TargetMode="External"/><Relationship Id="rId2140" Type="http://schemas.openxmlformats.org/officeDocument/2006/relationships/hyperlink" Target="https://ipubers.pupuk-indonesia.com/public/download/bukti-transaksi/V2?idretailer=RT0000041194&amp;year=2026&amp;month=8&amp;hashednota=0d7b5f72e57b60a32103e127d481ec37" TargetMode="External"/><Relationship Id="rId112" Type="http://schemas.openxmlformats.org/officeDocument/2006/relationships/hyperlink" Target="https://ipubers.pupuk-indonesia.com/public/download/bukti-transaksi/V2?idretailer=RT0000027188&amp;year=2026&amp;month=8&amp;hashednota=3a202d4680686847e5c63ef0cffe8d13" TargetMode="External"/><Relationship Id="rId1699" Type="http://schemas.openxmlformats.org/officeDocument/2006/relationships/hyperlink" Target="https://ipubers.pupuk-indonesia.com/public/download/bukti-transaksi/V2?idretailer=RT0000026813&amp;year=2026&amp;month=8&amp;hashednota=ce7bfcf9f8bba8bd71fe98abc8bba003" TargetMode="External"/><Relationship Id="rId2000" Type="http://schemas.openxmlformats.org/officeDocument/2006/relationships/hyperlink" Target="https://ipubers.pupuk-indonesia.com/public/download/bukti-transaksi/V2?idretailer=RT0000027204&amp;year=2026&amp;month=8&amp;hashednota=9593d6896e7e638be9594927a68a2570" TargetMode="External"/><Relationship Id="rId2957" Type="http://schemas.openxmlformats.org/officeDocument/2006/relationships/hyperlink" Target="https://ipubers.pupuk-indonesia.com/public/download/bukti-transaksi/V2?idretailer=RT0000026771&amp;year=2026&amp;month=8&amp;hashednota=f361e03fc4587443aea0b2a4d44c7aa0" TargetMode="External"/><Relationship Id="rId929" Type="http://schemas.openxmlformats.org/officeDocument/2006/relationships/hyperlink" Target="https://ipubers.pupuk-indonesia.com/public/download/bukti-transaksi/V2?idretailer=RT0000027216&amp;year=2026&amp;month=8&amp;hashednota=9d3ce414dc03a49b6ee1528d0dfd3e8b" TargetMode="External"/><Relationship Id="rId1559" Type="http://schemas.openxmlformats.org/officeDocument/2006/relationships/hyperlink" Target="https://ipubers.pupuk-indonesia.com/public/download/bukti-transaksi/V2?idretailer=RT0000026771&amp;year=2026&amp;month=8&amp;hashednota=f51b8652e9fdfb6c07e2d0a36213b946" TargetMode="External"/><Relationship Id="rId1766" Type="http://schemas.openxmlformats.org/officeDocument/2006/relationships/hyperlink" Target="https://ipubers.pupuk-indonesia.com/public/download/bukti-transaksi/V2?idretailer=RT0000021143&amp;year=2026&amp;month=8&amp;hashednota=717655397f8d3c18a7355f559a4f1c2f" TargetMode="External"/><Relationship Id="rId1973" Type="http://schemas.openxmlformats.org/officeDocument/2006/relationships/hyperlink" Target="https://ipubers.pupuk-indonesia.com/public/download/bukti-transaksi/V2?idretailer=RT0000027216&amp;year=2026&amp;month=8&amp;hashednota=c856c5947b1ef56dd037800935c51f27" TargetMode="External"/><Relationship Id="rId2817" Type="http://schemas.openxmlformats.org/officeDocument/2006/relationships/hyperlink" Target="https://ipubers.pupuk-indonesia.com/public/download/bukti-transaksi/V2?idretailer=RT0000089532&amp;year=2026&amp;month=8&amp;hashednota=ec64547382d83eb7b698cca470146567" TargetMode="External"/><Relationship Id="rId58" Type="http://schemas.openxmlformats.org/officeDocument/2006/relationships/hyperlink" Target="https://ipubers.pupuk-indonesia.com/public/download/bukti-transaksi/V2?idretailer=RT0000021160&amp;year=2026&amp;month=8&amp;hashednota=230831e3a8b62e9fb84e4fb5d2aadd7b" TargetMode="External"/><Relationship Id="rId1419" Type="http://schemas.openxmlformats.org/officeDocument/2006/relationships/hyperlink" Target="https://ipubers.pupuk-indonesia.com/public/download/bukti-transaksi/V2?idretailer=RT0000027181&amp;year=2026&amp;month=8&amp;hashednota=cb5c3244fa8853a0eea42c380a5eb78d" TargetMode="External"/><Relationship Id="rId1626" Type="http://schemas.openxmlformats.org/officeDocument/2006/relationships/hyperlink" Target="https://ipubers.pupuk-indonesia.com/public/download/bukti-transaksi/V2?idretailer=RT0000026810&amp;year=2026&amp;month=8&amp;hashednota=1d1f67ae89d95620d4d36a3c8ef8aa16" TargetMode="External"/><Relationship Id="rId1833" Type="http://schemas.openxmlformats.org/officeDocument/2006/relationships/hyperlink" Target="https://ipubers.pupuk-indonesia.com/public/download/bukti-transaksi/V2?idretailer=RT0000026807&amp;year=2026&amp;month=8&amp;hashednota=e2f0f37139cfb4cb450c01c75407a80d" TargetMode="External"/><Relationship Id="rId1900" Type="http://schemas.openxmlformats.org/officeDocument/2006/relationships/hyperlink" Target="https://ipubers.pupuk-indonesia.com/public/download/bukti-transaksi/V2?idretailer=RT0000026755&amp;year=2026&amp;month=8&amp;hashednota=508ce592c62d291df8ba423ef02c47a8" TargetMode="External"/><Relationship Id="rId3798" Type="http://schemas.openxmlformats.org/officeDocument/2006/relationships/hyperlink" Target="https://ipubers.pupuk-indonesia.com/public/download/bukti-transaksi/V2?idretailer=RT0000021145&amp;year=2026&amp;month=8&amp;hashednota=161b5352529a905dd71f9e1b86e62755" TargetMode="External"/><Relationship Id="rId3658" Type="http://schemas.openxmlformats.org/officeDocument/2006/relationships/hyperlink" Target="https://ipubers.pupuk-indonesia.com/public/download/bukti-transaksi/V2?idretailer=RT0000041194&amp;year=2026&amp;month=8&amp;hashednota=8a5cb2f52fe9375580d73c8cb6111354" TargetMode="External"/><Relationship Id="rId3865" Type="http://schemas.openxmlformats.org/officeDocument/2006/relationships/hyperlink" Target="https://ipubers.pupuk-indonesia.com/public/download/bukti-transaksi/V2?idretailer=RT0000026775&amp;year=2026&amp;month=8&amp;hashednota=2a752e33e01bf379691a1787408ac872" TargetMode="External"/><Relationship Id="rId579" Type="http://schemas.openxmlformats.org/officeDocument/2006/relationships/hyperlink" Target="https://ipubers.pupuk-indonesia.com/public/download/bukti-transaksi/V2?idretailer=RT0000026813&amp;year=2026&amp;month=8&amp;hashednota=fea2107ed6b683f17ed93313efb94379" TargetMode="External"/><Relationship Id="rId786" Type="http://schemas.openxmlformats.org/officeDocument/2006/relationships/hyperlink" Target="https://ipubers.pupuk-indonesia.com/public/download/bukti-transaksi/V2?idretailer=RT0000026758&amp;year=2026&amp;month=8&amp;hashednota=a606cc9e50107d7f9f60ebadd5581051" TargetMode="External"/><Relationship Id="rId993" Type="http://schemas.openxmlformats.org/officeDocument/2006/relationships/hyperlink" Target="https://ipubers.pupuk-indonesia.com/public/download/bukti-transaksi/V2?idretailer=RT0000021139&amp;year=2026&amp;month=8&amp;hashednota=55fb03ce8677763b5210d43346756009" TargetMode="External"/><Relationship Id="rId2467" Type="http://schemas.openxmlformats.org/officeDocument/2006/relationships/hyperlink" Target="https://ipubers.pupuk-indonesia.com/public/download/bukti-transaksi/V2?idretailer=RT0000026798&amp;year=2026&amp;month=8&amp;hashednota=dc834449b0c400e28a0db9a6999e6458" TargetMode="External"/><Relationship Id="rId2674" Type="http://schemas.openxmlformats.org/officeDocument/2006/relationships/hyperlink" Target="https://ipubers.pupuk-indonesia.com/public/download/bukti-transaksi/V2?idretailer=RT0000027188&amp;year=2026&amp;month=8&amp;hashednota=564e760e13dc3226e1075293aebbfc4c" TargetMode="External"/><Relationship Id="rId3518" Type="http://schemas.openxmlformats.org/officeDocument/2006/relationships/hyperlink" Target="https://ipubers.pupuk-indonesia.com/public/download/bukti-transaksi/V2?idretailer=RT0000027213&amp;year=2026&amp;month=8&amp;hashednota=356b8c469e69ade74bfa6941de45fa1f" TargetMode="External"/><Relationship Id="rId439" Type="http://schemas.openxmlformats.org/officeDocument/2006/relationships/hyperlink" Target="https://ipubers.pupuk-indonesia.com/public/download/bukti-transaksi/V2?idretailer=RT0000026771&amp;year=2026&amp;month=8&amp;hashednota=361495974ab7a4bdfad5533d5c4c8ae0" TargetMode="External"/><Relationship Id="rId646" Type="http://schemas.openxmlformats.org/officeDocument/2006/relationships/hyperlink" Target="https://ipubers.pupuk-indonesia.com/public/download/bukti-transaksi/V2?idretailer=RT0000042149&amp;year=2026&amp;month=8&amp;hashednota=78a9c5dc048bc22db7847fcb20340d02" TargetMode="External"/><Relationship Id="rId1069" Type="http://schemas.openxmlformats.org/officeDocument/2006/relationships/hyperlink" Target="https://ipubers.pupuk-indonesia.com/public/download/bukti-transaksi/V2?idretailer=RT0000041194&amp;year=2026&amp;month=8&amp;hashednota=d2722b6cf594cbdbf81dde7ba5942c1c" TargetMode="External"/><Relationship Id="rId1276" Type="http://schemas.openxmlformats.org/officeDocument/2006/relationships/hyperlink" Target="https://ipubers.pupuk-indonesia.com/public/download/bukti-transaksi/V2?idretailer=RT0000026794&amp;year=2026&amp;month=8&amp;hashednota=d78dd2403e1bc91b1a5385d840e31399" TargetMode="External"/><Relationship Id="rId1483" Type="http://schemas.openxmlformats.org/officeDocument/2006/relationships/hyperlink" Target="https://ipubers.pupuk-indonesia.com/public/download/bukti-transaksi/V2?idretailer=RT0000062790&amp;year=2026&amp;month=8&amp;hashednota=431f57b057fa3d952552cb97beb3d9b1" TargetMode="External"/><Relationship Id="rId2327" Type="http://schemas.openxmlformats.org/officeDocument/2006/relationships/hyperlink" Target="https://ipubers.pupuk-indonesia.com/public/download/bukti-transaksi/V2?idretailer=RT0000026794&amp;year=2026&amp;month=8&amp;hashednota=96acbb7a3fa76a7c0f7196d070160891" TargetMode="External"/><Relationship Id="rId2881" Type="http://schemas.openxmlformats.org/officeDocument/2006/relationships/hyperlink" Target="https://ipubers.pupuk-indonesia.com/public/download/bukti-transaksi/V2?idretailer=RT0000026759&amp;year=2026&amp;month=8&amp;hashednota=beae1845ae9fe08913b3c108dc33d326" TargetMode="External"/><Relationship Id="rId3725" Type="http://schemas.openxmlformats.org/officeDocument/2006/relationships/hyperlink" Target="https://ipubers.pupuk-indonesia.com/public/download/bukti-transaksi/V2?idretailer=RT0000051845&amp;year=2026&amp;month=8&amp;hashednota=5fdfcdde9812ee86d3dfa7915cd88a7f" TargetMode="External"/><Relationship Id="rId3932" Type="http://schemas.openxmlformats.org/officeDocument/2006/relationships/hyperlink" Target="https://ipubers.pupuk-indonesia.com/public/download/bukti-transaksi/V2?idretailer=RT0000026775&amp;year=2026&amp;month=8&amp;hashednota=f63d5ccb0023e9238baab8cadda7e3c8" TargetMode="External"/><Relationship Id="rId506" Type="http://schemas.openxmlformats.org/officeDocument/2006/relationships/hyperlink" Target="https://ipubers.pupuk-indonesia.com/public/download/bukti-transaksi/V2?idretailer=RT0000026810&amp;year=2026&amp;month=8&amp;hashednota=e99b92d1f6e0a6ea099ed9da7138d674" TargetMode="External"/><Relationship Id="rId853" Type="http://schemas.openxmlformats.org/officeDocument/2006/relationships/hyperlink" Target="https://ipubers.pupuk-indonesia.com/public/download/bukti-transaksi/V2?idretailer=RT0000091480&amp;year=2026&amp;month=8&amp;hashednota=c0827f8b804d1d845938e9a3242e3ee1" TargetMode="External"/><Relationship Id="rId1136" Type="http://schemas.openxmlformats.org/officeDocument/2006/relationships/hyperlink" Target="https://ipubers.pupuk-indonesia.com/public/download/bukti-transaksi/V2?idretailer=RT0000041194&amp;year=2026&amp;month=8&amp;hashednota=115277bc65f672bdc341d0bd8478bfb1" TargetMode="External"/><Relationship Id="rId1690" Type="http://schemas.openxmlformats.org/officeDocument/2006/relationships/hyperlink" Target="https://ipubers.pupuk-indonesia.com/public/download/bukti-transaksi/V2?idretailer=RT0000026811&amp;year=2026&amp;month=8&amp;hashednota=0700e0cfc11845623f97e9abd5dc70ed" TargetMode="External"/><Relationship Id="rId2534" Type="http://schemas.openxmlformats.org/officeDocument/2006/relationships/hyperlink" Target="https://ipubers.pupuk-indonesia.com/public/download/bukti-transaksi/V2?idretailer=RT0000021156&amp;year=2026&amp;month=8&amp;hashednota=39649f06f52502c36133efaf891d8279" TargetMode="External"/><Relationship Id="rId2741" Type="http://schemas.openxmlformats.org/officeDocument/2006/relationships/hyperlink" Target="https://ipubers.pupuk-indonesia.com/public/download/bukti-transaksi/V2?idretailer=RT0000027188&amp;year=2026&amp;month=8&amp;hashednota=7f3dc784d4f19717caaa31e0e6644e5c" TargetMode="External"/><Relationship Id="rId713" Type="http://schemas.openxmlformats.org/officeDocument/2006/relationships/hyperlink" Target="https://ipubers.pupuk-indonesia.com/public/download/bukti-transaksi/V2?idretailer=RT0000021163&amp;year=2026&amp;month=8&amp;hashednota=437aca3e51ce292fdc81b444aa043bf6" TargetMode="External"/><Relationship Id="rId920" Type="http://schemas.openxmlformats.org/officeDocument/2006/relationships/hyperlink" Target="https://ipubers.pupuk-indonesia.com/public/download/bukti-transaksi/V2?idretailer=RT0000027214&amp;year=2026&amp;month=8&amp;hashednota=164a6e1a4e282ca4c4bbbca492c58ccb" TargetMode="External"/><Relationship Id="rId1343" Type="http://schemas.openxmlformats.org/officeDocument/2006/relationships/hyperlink" Target="https://ipubers.pupuk-indonesia.com/public/download/bukti-transaksi/V2?idretailer=RT0000021156&amp;year=2026&amp;month=8&amp;hashednota=b81a94a26c43ebabbf31c34cfce4ba2e" TargetMode="External"/><Relationship Id="rId1550" Type="http://schemas.openxmlformats.org/officeDocument/2006/relationships/hyperlink" Target="https://ipubers.pupuk-indonesia.com/public/download/bukti-transaksi/V2?idretailer=RT0000026771&amp;year=2026&amp;month=8&amp;hashednota=0e8048d0aafacf1f7462742aefc58cad" TargetMode="External"/><Relationship Id="rId2601" Type="http://schemas.openxmlformats.org/officeDocument/2006/relationships/hyperlink" Target="https://ipubers.pupuk-indonesia.com/public/download/bukti-transaksi/V2?idretailer=RT0000027188&amp;year=2026&amp;month=8&amp;hashednota=fbccf08a639f5829888af2f88af03289" TargetMode="External"/><Relationship Id="rId1203" Type="http://schemas.openxmlformats.org/officeDocument/2006/relationships/hyperlink" Target="https://ipubers.pupuk-indonesia.com/public/download/bukti-transaksi/V2?idretailer=RT0000026794&amp;year=2026&amp;month=8&amp;hashednota=19b4a40ab888ff7e8fdde181f019ef5c" TargetMode="External"/><Relationship Id="rId1410" Type="http://schemas.openxmlformats.org/officeDocument/2006/relationships/hyperlink" Target="https://ipubers.pupuk-indonesia.com/public/download/bukti-transaksi/V2?idretailer=RT0000027183&amp;year=2026&amp;month=8&amp;hashednota=739a8f3c6e5647543d0c923488377831" TargetMode="External"/><Relationship Id="rId3168" Type="http://schemas.openxmlformats.org/officeDocument/2006/relationships/hyperlink" Target="https://ipubers.pupuk-indonesia.com/public/download/bukti-transaksi/V2?idretailer=RT0000021165&amp;year=2026&amp;month=8&amp;hashednota=1b82cb94edf83ccd38d30053920fc8c7" TargetMode="External"/><Relationship Id="rId3375" Type="http://schemas.openxmlformats.org/officeDocument/2006/relationships/hyperlink" Target="https://ipubers.pupuk-indonesia.com/public/download/bukti-transaksi/V2?idretailer=RT0000026755&amp;year=2026&amp;month=8&amp;hashednota=61e08ec6dbb440af916518f774ac5614" TargetMode="External"/><Relationship Id="rId3582" Type="http://schemas.openxmlformats.org/officeDocument/2006/relationships/hyperlink" Target="https://ipubers.pupuk-indonesia.com/public/download/bukti-transaksi/V2?idretailer=RT0000041194&amp;year=2026&amp;month=8&amp;hashednota=49cbcaca668c91c221fcea97f5a184b0" TargetMode="External"/><Relationship Id="rId296" Type="http://schemas.openxmlformats.org/officeDocument/2006/relationships/hyperlink" Target="https://ipubers.pupuk-indonesia.com/public/download/bukti-transaksi/V2?idretailer=RT0000027210&amp;year=2026&amp;month=8&amp;hashednota=6b28a013d1fa3c21d97660ed7ff61da0" TargetMode="External"/><Relationship Id="rId2184" Type="http://schemas.openxmlformats.org/officeDocument/2006/relationships/hyperlink" Target="https://ipubers.pupuk-indonesia.com/public/download/bukti-transaksi/V2?idretailer=RT0000094691&amp;year=2026&amp;month=8&amp;hashednota=22322e55dc77c45d173ddb9166dca355" TargetMode="External"/><Relationship Id="rId2391" Type="http://schemas.openxmlformats.org/officeDocument/2006/relationships/hyperlink" Target="https://ipubers.pupuk-indonesia.com/public/download/bukti-transaksi/V2?idretailer=RT0000026775&amp;year=2026&amp;month=8&amp;hashednota=d0d48cefdb6edc1c28caf5e8b550823f" TargetMode="External"/><Relationship Id="rId3028" Type="http://schemas.openxmlformats.org/officeDocument/2006/relationships/hyperlink" Target="https://ipubers.pupuk-indonesia.com/public/download/bukti-transaksi/V2?idretailer=RT0000026768&amp;year=2026&amp;month=8&amp;hashednota=a616c46005011ef63ff4cd5751d25768" TargetMode="External"/><Relationship Id="rId3235" Type="http://schemas.openxmlformats.org/officeDocument/2006/relationships/hyperlink" Target="https://ipubers.pupuk-indonesia.com/public/download/bukti-transaksi/V2?idretailer=RT0000021163&amp;year=2026&amp;month=8&amp;hashednota=83f61a56b632b65057748b7750719e62" TargetMode="External"/><Relationship Id="rId3442" Type="http://schemas.openxmlformats.org/officeDocument/2006/relationships/hyperlink" Target="https://ipubers.pupuk-indonesia.com/public/download/bukti-transaksi/V2?idretailer=RT0000091480&amp;year=2026&amp;month=8&amp;hashednota=f0eb7b4d4c46d696a0530ead1deb990c" TargetMode="External"/><Relationship Id="rId156" Type="http://schemas.openxmlformats.org/officeDocument/2006/relationships/hyperlink" Target="https://ipubers.pupuk-indonesia.com/public/download/bukti-transaksi/V2?idretailer=RT0000027183&amp;year=2026&amp;month=8&amp;hashednota=f9eef9ba18b1d97986030708b9971aa7" TargetMode="External"/><Relationship Id="rId363" Type="http://schemas.openxmlformats.org/officeDocument/2006/relationships/hyperlink" Target="https://ipubers.pupuk-indonesia.com/public/download/bukti-transaksi/V2?idretailer=RT0000026771&amp;year=2026&amp;month=8&amp;hashednota=2389792086605cabd30a11b720b4602f" TargetMode="External"/><Relationship Id="rId570" Type="http://schemas.openxmlformats.org/officeDocument/2006/relationships/hyperlink" Target="https://ipubers.pupuk-indonesia.com/public/download/bukti-transaksi/V2?idretailer=RT0000026811&amp;year=2026&amp;month=8&amp;hashednota=3d75646a9f6a4c617219d92d1b9e5964" TargetMode="External"/><Relationship Id="rId2044" Type="http://schemas.openxmlformats.org/officeDocument/2006/relationships/hyperlink" Target="https://ipubers.pupuk-indonesia.com/public/download/bukti-transaksi/V2?idretailer=RT0000021139&amp;year=2026&amp;month=8&amp;hashednota=7fe1a6b742bfd239c15e5f3c34e1b2c5" TargetMode="External"/><Relationship Id="rId2251" Type="http://schemas.openxmlformats.org/officeDocument/2006/relationships/hyperlink" Target="https://ipubers.pupuk-indonesia.com/public/download/bukti-transaksi/V2?idretailer=RT0000021145&amp;year=2026&amp;month=8&amp;hashednota=7da6f5b98e9b26efca77be9ce2acb11d" TargetMode="External"/><Relationship Id="rId3302" Type="http://schemas.openxmlformats.org/officeDocument/2006/relationships/hyperlink" Target="https://ipubers.pupuk-indonesia.com/public/download/bukti-transaksi/V2?idretailer=RT0000021159&amp;year=2026&amp;month=8&amp;hashednota=15dd692177bafeca2b64fd802af73f6d" TargetMode="External"/><Relationship Id="rId223" Type="http://schemas.openxmlformats.org/officeDocument/2006/relationships/hyperlink" Target="https://ipubers.pupuk-indonesia.com/public/download/bukti-transaksi/V2?idretailer=RT0000027183&amp;year=2026&amp;month=8&amp;hashednota=034647696c0f2196b096f25bd871735e" TargetMode="External"/><Relationship Id="rId430" Type="http://schemas.openxmlformats.org/officeDocument/2006/relationships/hyperlink" Target="https://ipubers.pupuk-indonesia.com/public/download/bukti-transaksi/V2?idretailer=RT0000026771&amp;year=2026&amp;month=8&amp;hashednota=2f4d3ca6050bb708469cc8c2123e2c79" TargetMode="External"/><Relationship Id="rId1060" Type="http://schemas.openxmlformats.org/officeDocument/2006/relationships/hyperlink" Target="https://ipubers.pupuk-indonesia.com/public/download/bukti-transaksi/V2?idretailer=RT0000041194&amp;year=2026&amp;month=8&amp;hashednota=ed58ca29d4f4c9f57365f25bba45ae4e" TargetMode="External"/><Relationship Id="rId2111" Type="http://schemas.openxmlformats.org/officeDocument/2006/relationships/hyperlink" Target="https://ipubers.pupuk-indonesia.com/public/download/bukti-transaksi/V2?idretailer=RT0000041194&amp;year=2026&amp;month=8&amp;hashednota=c211e36ac6567fd5bebf20d71bf44dbf" TargetMode="External"/><Relationship Id="rId1877" Type="http://schemas.openxmlformats.org/officeDocument/2006/relationships/hyperlink" Target="https://ipubers.pupuk-indonesia.com/public/download/bukti-transaksi/V2?idretailer=RT0000026758&amp;year=2026&amp;month=8&amp;hashednota=e82d007b603a33349ba5fc0503aff33e" TargetMode="External"/><Relationship Id="rId2928" Type="http://schemas.openxmlformats.org/officeDocument/2006/relationships/hyperlink" Target="https://ipubers.pupuk-indonesia.com/public/download/bukti-transaksi/V2?idretailer=RT0000026771&amp;year=2026&amp;month=8&amp;hashednota=263d42a4a2080909c51d0618e2b4b3fc" TargetMode="External"/><Relationship Id="rId1737" Type="http://schemas.openxmlformats.org/officeDocument/2006/relationships/hyperlink" Target="https://ipubers.pupuk-indonesia.com/public/download/bukti-transaksi/V2?idretailer=RT0000021144&amp;year=2026&amp;month=8&amp;hashednota=1e35c90e29bf243b8f398072a9c27c36" TargetMode="External"/><Relationship Id="rId1944" Type="http://schemas.openxmlformats.org/officeDocument/2006/relationships/hyperlink" Target="https://ipubers.pupuk-indonesia.com/public/download/bukti-transaksi/V2?idretailer=RT0000091480&amp;year=2026&amp;month=8&amp;hashednota=2a19291bfbe1de855e065fff9c95ccc2" TargetMode="External"/><Relationship Id="rId3092" Type="http://schemas.openxmlformats.org/officeDocument/2006/relationships/hyperlink" Target="https://ipubers.pupuk-indonesia.com/public/download/bukti-transaksi/V2?idretailer=RT0000026810&amp;year=2026&amp;month=8&amp;hashednota=ae977c3c2a1faff14d09f8970ebb4ebc" TargetMode="External"/><Relationship Id="rId29" Type="http://schemas.openxmlformats.org/officeDocument/2006/relationships/hyperlink" Target="https://ipubers.pupuk-indonesia.com/public/download/bukti-transaksi/V2?idretailer=RT0000026798&amp;year=2026&amp;month=8&amp;hashednota=099eb8424a08f269c0b1972cb62542a0" TargetMode="External"/><Relationship Id="rId1804" Type="http://schemas.openxmlformats.org/officeDocument/2006/relationships/hyperlink" Target="https://ipubers.pupuk-indonesia.com/public/download/bukti-transaksi/V2?idretailer=RT0000021163&amp;year=2026&amp;month=8&amp;hashednota=25caa1831a4bddde787765426974d0c6" TargetMode="External"/><Relationship Id="rId3769" Type="http://schemas.openxmlformats.org/officeDocument/2006/relationships/hyperlink" Target="https://ipubers.pupuk-indonesia.com/public/download/bukti-transaksi/V2?idretailer=RT0000051845&amp;year=2026&amp;month=8&amp;hashednota=efdc116e1bb6e2f27c24656f46573199" TargetMode="External"/><Relationship Id="rId897" Type="http://schemas.openxmlformats.org/officeDocument/2006/relationships/hyperlink" Target="https://ipubers.pupuk-indonesia.com/public/download/bukti-transaksi/V2?idretailer=RT0000026755&amp;year=2026&amp;month=8&amp;hashednota=d2e4dd72dd7b75a2fdb233b98ea6319f" TargetMode="External"/><Relationship Id="rId2578" Type="http://schemas.openxmlformats.org/officeDocument/2006/relationships/hyperlink" Target="https://ipubers.pupuk-indonesia.com/public/download/bukti-transaksi/V2?idretailer=RT0000021156&amp;year=2026&amp;month=8&amp;hashednota=3809b0ca919e0be0a19c6adfc92d9755" TargetMode="External"/><Relationship Id="rId2785" Type="http://schemas.openxmlformats.org/officeDocument/2006/relationships/hyperlink" Target="https://ipubers.pupuk-indonesia.com/public/download/bukti-transaksi/V2?idretailer=RT0000027211&amp;year=2026&amp;month=8&amp;hashednota=1195f684e886bc3802fa7186926e7108" TargetMode="External"/><Relationship Id="rId2992" Type="http://schemas.openxmlformats.org/officeDocument/2006/relationships/hyperlink" Target="https://ipubers.pupuk-indonesia.com/public/download/bukti-transaksi/V2?idretailer=RT0000026771&amp;year=2026&amp;month=8&amp;hashednota=cb7848576f4203c041c485e72d743683" TargetMode="External"/><Relationship Id="rId3629" Type="http://schemas.openxmlformats.org/officeDocument/2006/relationships/hyperlink" Target="https://ipubers.pupuk-indonesia.com/public/download/bukti-transaksi/V2?idretailer=RT0000041194&amp;year=2026&amp;month=8&amp;hashednota=6550fd91113df9b282d260e819cb7aa9" TargetMode="External"/><Relationship Id="rId3836" Type="http://schemas.openxmlformats.org/officeDocument/2006/relationships/hyperlink" Target="https://ipubers.pupuk-indonesia.com/public/download/bukti-transaksi/V2?idretailer=RT0000026794&amp;year=2026&amp;month=8&amp;hashednota=5aa9b1e67f9486b49168056617208ca3" TargetMode="External"/><Relationship Id="rId757" Type="http://schemas.openxmlformats.org/officeDocument/2006/relationships/hyperlink" Target="https://ipubers.pupuk-indonesia.com/public/download/bukti-transaksi/V2?idretailer=RT0000026807&amp;year=2026&amp;month=8&amp;hashednota=dd59f75c8c105a3a80c21f229269b3da" TargetMode="External"/><Relationship Id="rId964" Type="http://schemas.openxmlformats.org/officeDocument/2006/relationships/hyperlink" Target="https://ipubers.pupuk-indonesia.com/public/download/bukti-transaksi/V2?idretailer=RT0000049112&amp;year=2026&amp;month=8&amp;hashednota=64c315e465020cdfd4ff9fd5f8113a06" TargetMode="External"/><Relationship Id="rId1387" Type="http://schemas.openxmlformats.org/officeDocument/2006/relationships/hyperlink" Target="https://ipubers.pupuk-indonesia.com/public/download/bukti-transaksi/V2?idretailer=RT0000027188&amp;year=2026&amp;month=8&amp;hashednota=ab49a7322bc3980f2f21d0f933be15be" TargetMode="External"/><Relationship Id="rId1594" Type="http://schemas.openxmlformats.org/officeDocument/2006/relationships/hyperlink" Target="https://ipubers.pupuk-indonesia.com/public/download/bukti-transaksi/V2?idretailer=RT0000026771&amp;year=2026&amp;month=8&amp;hashednota=11196b7e26ba4c65100f88da2e96bee2" TargetMode="External"/><Relationship Id="rId2438" Type="http://schemas.openxmlformats.org/officeDocument/2006/relationships/hyperlink" Target="https://ipubers.pupuk-indonesia.com/public/download/bukti-transaksi/V2?idretailer=RT0000026796&amp;year=2026&amp;month=8&amp;hashednota=55cba0be46dde2cfee4cbe108e22c77a" TargetMode="External"/><Relationship Id="rId2645" Type="http://schemas.openxmlformats.org/officeDocument/2006/relationships/hyperlink" Target="https://ipubers.pupuk-indonesia.com/public/download/bukti-transaksi/V2?idretailer=RT0000027188&amp;year=2026&amp;month=8&amp;hashednota=6925013edcbca0f62005d7e5dc74f9fa" TargetMode="External"/><Relationship Id="rId2852" Type="http://schemas.openxmlformats.org/officeDocument/2006/relationships/hyperlink" Target="https://ipubers.pupuk-indonesia.com/public/download/bukti-transaksi/V2?idretailer=RT0000026765&amp;year=2026&amp;month=8&amp;hashednota=42506b76e410c419cc43aa741bf0a1ca" TargetMode="External"/><Relationship Id="rId3903" Type="http://schemas.openxmlformats.org/officeDocument/2006/relationships/hyperlink" Target="https://ipubers.pupuk-indonesia.com/public/download/bukti-transaksi/V2?idretailer=RT0000026794&amp;year=2026&amp;month=8&amp;hashednota=f31de198cc273f28c1f37ed3f6cc2d47" TargetMode="External"/><Relationship Id="rId93" Type="http://schemas.openxmlformats.org/officeDocument/2006/relationships/hyperlink" Target="https://ipubers.pupuk-indonesia.com/public/download/bukti-transaksi/V2?idretailer=RT0000027188&amp;year=2026&amp;month=8&amp;hashednota=13955dadd346afdc116e8052a2eb3bef" TargetMode="External"/><Relationship Id="rId617" Type="http://schemas.openxmlformats.org/officeDocument/2006/relationships/hyperlink" Target="https://ipubers.pupuk-indonesia.com/public/download/bukti-transaksi/V2?idretailer=RT0000026803&amp;year=2026&amp;month=8&amp;hashednota=7a59daba8ebd51d4650fb4b871949c24" TargetMode="External"/><Relationship Id="rId824" Type="http://schemas.openxmlformats.org/officeDocument/2006/relationships/hyperlink" Target="https://ipubers.pupuk-indonesia.com/public/download/bukti-transaksi/V2?idretailer=RT0000026758&amp;year=2026&amp;month=8&amp;hashednota=1e5960bcde05c9fa863c59a3598244da" TargetMode="External"/><Relationship Id="rId1247" Type="http://schemas.openxmlformats.org/officeDocument/2006/relationships/hyperlink" Target="https://ipubers.pupuk-indonesia.com/public/download/bukti-transaksi/V2?idretailer=RT0000026794&amp;year=2026&amp;month=8&amp;hashednota=e1a0c362240bb6de59965173cd537173" TargetMode="External"/><Relationship Id="rId1454" Type="http://schemas.openxmlformats.org/officeDocument/2006/relationships/hyperlink" Target="https://ipubers.pupuk-indonesia.com/public/download/bukti-transaksi/V2?idretailer=RT0000027210&amp;year=2026&amp;month=8&amp;hashednota=9aebdc70e43b6f5371776a81efd6c77b" TargetMode="External"/><Relationship Id="rId1661" Type="http://schemas.openxmlformats.org/officeDocument/2006/relationships/hyperlink" Target="https://ipubers.pupuk-indonesia.com/public/download/bukti-transaksi/V2?idretailer=RT0000026810&amp;year=2026&amp;month=8&amp;hashednota=ca3497c35783143dce4a6b073ec196e7" TargetMode="External"/><Relationship Id="rId2505" Type="http://schemas.openxmlformats.org/officeDocument/2006/relationships/hyperlink" Target="https://ipubers.pupuk-indonesia.com/public/download/bukti-transaksi/V2?idretailer=RT0000090731&amp;year=2026&amp;month=8&amp;hashednota=3c92d47e09d80a83a0839e533ef561ef" TargetMode="External"/><Relationship Id="rId2712" Type="http://schemas.openxmlformats.org/officeDocument/2006/relationships/hyperlink" Target="https://ipubers.pupuk-indonesia.com/public/download/bukti-transaksi/V2?idretailer=RT0000027189&amp;year=2026&amp;month=8&amp;hashednota=ac8cccafcc77db39c57d379a1fafe716" TargetMode="External"/><Relationship Id="rId1107" Type="http://schemas.openxmlformats.org/officeDocument/2006/relationships/hyperlink" Target="https://ipubers.pupuk-indonesia.com/public/download/bukti-transaksi/V2?idretailer=RT0000041194&amp;year=2026&amp;month=8&amp;hashednota=2179559cbd4f1712ad0dc11101a1f05c" TargetMode="External"/><Relationship Id="rId1314" Type="http://schemas.openxmlformats.org/officeDocument/2006/relationships/hyperlink" Target="https://ipubers.pupuk-indonesia.com/public/download/bukti-transaksi/V2?idretailer=RT0000026798&amp;year=2026&amp;month=8&amp;hashednota=33c69ecdcdd5c01abeaf71d2ee1d561f" TargetMode="External"/><Relationship Id="rId1521" Type="http://schemas.openxmlformats.org/officeDocument/2006/relationships/hyperlink" Target="https://ipubers.pupuk-indonesia.com/public/download/bukti-transaksi/V2?idretailer=RT0000026771&amp;year=2026&amp;month=8&amp;hashednota=f0a41f7bc0f76162585a4cfd5ae176a1" TargetMode="External"/><Relationship Id="rId3279" Type="http://schemas.openxmlformats.org/officeDocument/2006/relationships/hyperlink" Target="https://ipubers.pupuk-indonesia.com/public/download/bukti-transaksi/V2?idretailer=RT0000026807&amp;year=2026&amp;month=8&amp;hashednota=3242ff50b86724454ba6748fd19af0cc" TargetMode="External"/><Relationship Id="rId3486" Type="http://schemas.openxmlformats.org/officeDocument/2006/relationships/hyperlink" Target="https://ipubers.pupuk-indonesia.com/public/download/bukti-transaksi/V2?idretailer=RT0000027214&amp;year=2026&amp;month=8&amp;hashednota=d0772a6c517cac1fe4362c70a43b5193" TargetMode="External"/><Relationship Id="rId3693" Type="http://schemas.openxmlformats.org/officeDocument/2006/relationships/hyperlink" Target="https://ipubers.pupuk-indonesia.com/public/download/bukti-transaksi/V2?idretailer=RT0000041194&amp;year=2026&amp;month=8&amp;hashednota=48f91591990634af73720edbbb81063d" TargetMode="External"/><Relationship Id="rId20" Type="http://schemas.openxmlformats.org/officeDocument/2006/relationships/hyperlink" Target="https://ipubers.pupuk-indonesia.com/public/download/bukti-transaksi/V2?idretailer=RT0000026798&amp;year=2026&amp;month=8&amp;hashednota=4841c22720452694097f7f82898ddf59" TargetMode="External"/><Relationship Id="rId2088" Type="http://schemas.openxmlformats.org/officeDocument/2006/relationships/hyperlink" Target="https://ipubers.pupuk-indonesia.com/public/download/bukti-transaksi/V2?idretailer=RT0000041194&amp;year=2026&amp;month=8&amp;hashednota=7dfa6a47b66cd76b1ebf09fa6685d974" TargetMode="External"/><Relationship Id="rId2295" Type="http://schemas.openxmlformats.org/officeDocument/2006/relationships/hyperlink" Target="https://ipubers.pupuk-indonesia.com/public/download/bukti-transaksi/V2?idretailer=RT0000026775&amp;year=2026&amp;month=8&amp;hashednota=d6ab51f102738589429087e21acd5cc2" TargetMode="External"/><Relationship Id="rId3139" Type="http://schemas.openxmlformats.org/officeDocument/2006/relationships/hyperlink" Target="https://ipubers.pupuk-indonesia.com/public/download/bukti-transaksi/V2?idretailer=RT0000026813&amp;year=2026&amp;month=8&amp;hashednota=a4390f534a8660c4e6456f68112b40c2" TargetMode="External"/><Relationship Id="rId3346" Type="http://schemas.openxmlformats.org/officeDocument/2006/relationships/hyperlink" Target="https://ipubers.pupuk-indonesia.com/public/download/bukti-transaksi/V2?idretailer=RT0000026755&amp;year=2026&amp;month=8&amp;hashednota=1bbdcc2098233c6361da4fc406794280" TargetMode="External"/><Relationship Id="rId267" Type="http://schemas.openxmlformats.org/officeDocument/2006/relationships/hyperlink" Target="https://ipubers.pupuk-indonesia.com/public/download/bukti-transaksi/V2?idretailer=RT0000027183&amp;year=2026&amp;month=8&amp;hashednota=96a57ddd64bfd30ab31172b9c52a2a61" TargetMode="External"/><Relationship Id="rId474" Type="http://schemas.openxmlformats.org/officeDocument/2006/relationships/hyperlink" Target="https://ipubers.pupuk-indonesia.com/public/download/bukti-transaksi/V2?idretailer=RT0000026771&amp;year=2026&amp;month=8&amp;hashednota=a96213e55ef6ecf1136f1ca21c4bfd09" TargetMode="External"/><Relationship Id="rId2155" Type="http://schemas.openxmlformats.org/officeDocument/2006/relationships/hyperlink" Target="https://ipubers.pupuk-indonesia.com/public/download/bukti-transaksi/V2?idretailer=RT0000021145&amp;year=2026&amp;month=8&amp;hashednota=e8db21077b124b1c678234a062133c8f" TargetMode="External"/><Relationship Id="rId3553" Type="http://schemas.openxmlformats.org/officeDocument/2006/relationships/hyperlink" Target="https://ipubers.pupuk-indonesia.com/public/download/bukti-transaksi/V2?idretailer=RT0000049112&amp;year=2026&amp;month=8&amp;hashednota=81f0b12321f4ab3c2f1d47a2c5ae5ad7" TargetMode="External"/><Relationship Id="rId3760" Type="http://schemas.openxmlformats.org/officeDocument/2006/relationships/hyperlink" Target="https://ipubers.pupuk-indonesia.com/public/download/bukti-transaksi/V2?idretailer=RT0000051845&amp;year=2026&amp;month=8&amp;hashednota=278a0893f34efe5efcaa64ccd0d6b1fb" TargetMode="External"/><Relationship Id="rId127" Type="http://schemas.openxmlformats.org/officeDocument/2006/relationships/hyperlink" Target="https://ipubers.pupuk-indonesia.com/public/download/bukti-transaksi/V2?idretailer=RT0000027188&amp;year=2026&amp;month=8&amp;hashednota=54229301bdb2fb77db0f2d7df832a4c3" TargetMode="External"/><Relationship Id="rId681" Type="http://schemas.openxmlformats.org/officeDocument/2006/relationships/hyperlink" Target="https://ipubers.pupuk-indonesia.com/public/download/bukti-transaksi/V2?idretailer=RT0000021143&amp;year=2026&amp;month=8&amp;hashednota=e3b3e3a22cfb5f41db1244661472d1bc" TargetMode="External"/><Relationship Id="rId2362" Type="http://schemas.openxmlformats.org/officeDocument/2006/relationships/hyperlink" Target="https://ipubers.pupuk-indonesia.com/public/download/bukti-transaksi/V2?idretailer=RT0000026794&amp;year=2026&amp;month=8&amp;hashednota=81668ceb1953f7721a9d104451e9516b" TargetMode="External"/><Relationship Id="rId3206" Type="http://schemas.openxmlformats.org/officeDocument/2006/relationships/hyperlink" Target="https://ipubers.pupuk-indonesia.com/public/download/bukti-transaksi/V2?idretailer=RT0000021140&amp;year=2026&amp;month=8&amp;hashednota=dd599ab48847fceefddf3230d60d355b" TargetMode="External"/><Relationship Id="rId3413" Type="http://schemas.openxmlformats.org/officeDocument/2006/relationships/hyperlink" Target="https://ipubers.pupuk-indonesia.com/public/download/bukti-transaksi/V2?idretailer=RT0000091480&amp;year=2026&amp;month=8&amp;hashednota=3396bab2bb6c3043f938fe1ee585442d" TargetMode="External"/><Relationship Id="rId3620" Type="http://schemas.openxmlformats.org/officeDocument/2006/relationships/hyperlink" Target="https://ipubers.pupuk-indonesia.com/public/download/bukti-transaksi/V2?idretailer=RT0000041194&amp;year=2026&amp;month=8&amp;hashednota=a5c0f6a8a608c5060b18d4f877f3cfe1" TargetMode="External"/><Relationship Id="rId334" Type="http://schemas.openxmlformats.org/officeDocument/2006/relationships/hyperlink" Target="https://ipubers.pupuk-indonesia.com/public/download/bukti-transaksi/V2?idretailer=RT0000026765&amp;year=2026&amp;month=8&amp;hashednota=bfae809d014bb679f96835403a522491" TargetMode="External"/><Relationship Id="rId541" Type="http://schemas.openxmlformats.org/officeDocument/2006/relationships/hyperlink" Target="https://ipubers.pupuk-indonesia.com/public/download/bukti-transaksi/V2?idretailer=RT0000026810&amp;year=2026&amp;month=8&amp;hashednota=246005e9476fc2002e81aef6f0d294c2" TargetMode="External"/><Relationship Id="rId1171" Type="http://schemas.openxmlformats.org/officeDocument/2006/relationships/hyperlink" Target="https://ipubers.pupuk-indonesia.com/public/download/bukti-transaksi/V2?idretailer=RT0000021145&amp;year=2026&amp;month=8&amp;hashednota=71248754f7a9c42fbcb712c0281f296a" TargetMode="External"/><Relationship Id="rId2015" Type="http://schemas.openxmlformats.org/officeDocument/2006/relationships/hyperlink" Target="https://ipubers.pupuk-indonesia.com/public/download/bukti-transaksi/V2?idretailer=RT0000026801&amp;year=2026&amp;month=8&amp;hashednota=bf4ee4116aa9d73ea4bea909eb8435aa" TargetMode="External"/><Relationship Id="rId2222" Type="http://schemas.openxmlformats.org/officeDocument/2006/relationships/hyperlink" Target="https://ipubers.pupuk-indonesia.com/public/download/bukti-transaksi/V2?idretailer=RT0000021145&amp;year=2026&amp;month=8&amp;hashednota=55de2e79463e69751ea228ea456928e6" TargetMode="External"/><Relationship Id="rId401" Type="http://schemas.openxmlformats.org/officeDocument/2006/relationships/hyperlink" Target="https://ipubers.pupuk-indonesia.com/public/download/bukti-transaksi/V2?idretailer=RT0000026771&amp;year=2026&amp;month=8&amp;hashednota=b2b414fd1a6f6d39a17d3fb49385930f" TargetMode="External"/><Relationship Id="rId1031" Type="http://schemas.openxmlformats.org/officeDocument/2006/relationships/hyperlink" Target="https://ipubers.pupuk-indonesia.com/public/download/bukti-transaksi/V2?idretailer=RT0000041194&amp;year=2026&amp;month=8&amp;hashednota=2f32cfb5aa72da39800af98f2c2f9b14" TargetMode="External"/><Relationship Id="rId1988" Type="http://schemas.openxmlformats.org/officeDocument/2006/relationships/hyperlink" Target="https://ipubers.pupuk-indonesia.com/public/download/bukti-transaksi/V2?idretailer=RT0000027199&amp;year=2026&amp;month=8&amp;hashednota=8d845b7bbb82c556442d90789c9008f2" TargetMode="External"/><Relationship Id="rId1848" Type="http://schemas.openxmlformats.org/officeDocument/2006/relationships/hyperlink" Target="https://ipubers.pupuk-indonesia.com/public/download/bukti-transaksi/V2?idretailer=RT0000026807&amp;year=2026&amp;month=8&amp;hashednota=453711b4aeb69cbb8ff568eb94a3ebe3" TargetMode="External"/><Relationship Id="rId3063" Type="http://schemas.openxmlformats.org/officeDocument/2006/relationships/hyperlink" Target="https://ipubers.pupuk-indonesia.com/public/download/bukti-transaksi/V2?idretailer=RT0000026810&amp;year=2026&amp;month=8&amp;hashednota=a6b8cb028f7ba81a5f3afb8bb18e3815" TargetMode="External"/><Relationship Id="rId3270" Type="http://schemas.openxmlformats.org/officeDocument/2006/relationships/hyperlink" Target="https://ipubers.pupuk-indonesia.com/public/download/bukti-transaksi/V2?idretailer=RT0000021159&amp;year=2026&amp;month=8&amp;hashednota=04c5ca5347e1db14cca95e0dc0c38ff6" TargetMode="External"/><Relationship Id="rId191" Type="http://schemas.openxmlformats.org/officeDocument/2006/relationships/hyperlink" Target="https://ipubers.pupuk-indonesia.com/public/download/bukti-transaksi/V2?idretailer=RT0000027181&amp;year=2026&amp;month=8&amp;hashednota=de48ba5af410d653b003453041e96cae" TargetMode="External"/><Relationship Id="rId1708" Type="http://schemas.openxmlformats.org/officeDocument/2006/relationships/hyperlink" Target="https://ipubers.pupuk-indonesia.com/public/download/bukti-transaksi/V2?idretailer=RT0000026813&amp;year=2026&amp;month=8&amp;hashednota=1976e242f0bee47986921e609eaffc0f" TargetMode="External"/><Relationship Id="rId1915" Type="http://schemas.openxmlformats.org/officeDocument/2006/relationships/hyperlink" Target="https://ipubers.pupuk-indonesia.com/public/download/bukti-transaksi/V2?idretailer=RT0000091480&amp;year=2026&amp;month=8&amp;hashednota=02519434f05fd2892b7d7526de44a79e" TargetMode="External"/><Relationship Id="rId3130" Type="http://schemas.openxmlformats.org/officeDocument/2006/relationships/hyperlink" Target="https://ipubers.pupuk-indonesia.com/public/download/bukti-transaksi/V2?idretailer=RT0000026811&amp;year=2026&amp;month=8&amp;hashednota=1ca3f23ccbf75140dbc4d9a3fb4b6107" TargetMode="External"/><Relationship Id="rId2689" Type="http://schemas.openxmlformats.org/officeDocument/2006/relationships/hyperlink" Target="https://ipubers.pupuk-indonesia.com/public/download/bukti-transaksi/V2?idretailer=RT0000027188&amp;year=2026&amp;month=8&amp;hashednota=25251972a1fd31f70ef21d53e97488cd" TargetMode="External"/><Relationship Id="rId2896" Type="http://schemas.openxmlformats.org/officeDocument/2006/relationships/hyperlink" Target="https://ipubers.pupuk-indonesia.com/public/download/bukti-transaksi/V2?idretailer=RT0000026765&amp;year=2026&amp;month=8&amp;hashednota=64c7ac305beea88788c07c4200a6c9ca" TargetMode="External"/><Relationship Id="rId868" Type="http://schemas.openxmlformats.org/officeDocument/2006/relationships/hyperlink" Target="https://ipubers.pupuk-indonesia.com/public/download/bukti-transaksi/V2?idretailer=RT0000091480&amp;year=2026&amp;month=8&amp;hashednota=e622d467ad7054c17ea2fe1b3c3b6de6" TargetMode="External"/><Relationship Id="rId1498" Type="http://schemas.openxmlformats.org/officeDocument/2006/relationships/hyperlink" Target="https://ipubers.pupuk-indonesia.com/public/download/bukti-transaksi/V2?idretailer=RT0000026759&amp;year=2026&amp;month=8&amp;hashednota=7fa4a8b569842020ae0a33864f65ffb4" TargetMode="External"/><Relationship Id="rId2549" Type="http://schemas.openxmlformats.org/officeDocument/2006/relationships/hyperlink" Target="https://ipubers.pupuk-indonesia.com/public/download/bukti-transaksi/V2?idretailer=RT0000021160&amp;year=2026&amp;month=8&amp;hashednota=27aafb954c3e03e13cd4b517d91f57eb" TargetMode="External"/><Relationship Id="rId2756" Type="http://schemas.openxmlformats.org/officeDocument/2006/relationships/hyperlink" Target="https://ipubers.pupuk-indonesia.com/public/download/bukti-transaksi/V2?idretailer=RT0000027183&amp;year=2026&amp;month=8&amp;hashednota=08156720a726f955047fde339dcf149f" TargetMode="External"/><Relationship Id="rId2963" Type="http://schemas.openxmlformats.org/officeDocument/2006/relationships/hyperlink" Target="https://ipubers.pupuk-indonesia.com/public/download/bukti-transaksi/V2?idretailer=RT0000026771&amp;year=2026&amp;month=8&amp;hashednota=7b314359665647798ce9869ac03ebd13" TargetMode="External"/><Relationship Id="rId3807" Type="http://schemas.openxmlformats.org/officeDocument/2006/relationships/hyperlink" Target="https://ipubers.pupuk-indonesia.com/public/download/bukti-transaksi/V2?idretailer=RT0000051845&amp;year=2026&amp;month=8&amp;hashednota=0f6bf6258ad69cf7a033e5a1f3c7ae13" TargetMode="External"/><Relationship Id="rId728" Type="http://schemas.openxmlformats.org/officeDocument/2006/relationships/hyperlink" Target="https://ipubers.pupuk-indonesia.com/public/download/bukti-transaksi/V2?idretailer=RT0000021162&amp;year=2026&amp;month=8&amp;hashednota=4f06a7e7081d6b56f96b44a5dc8fa31e" TargetMode="External"/><Relationship Id="rId935" Type="http://schemas.openxmlformats.org/officeDocument/2006/relationships/hyperlink" Target="https://ipubers.pupuk-indonesia.com/public/download/bukti-transaksi/V2?idretailer=RT0000027214&amp;year=2026&amp;month=8&amp;hashednota=21f139cda7b718c6a77903e2f2df98f0" TargetMode="External"/><Relationship Id="rId1358" Type="http://schemas.openxmlformats.org/officeDocument/2006/relationships/hyperlink" Target="https://ipubers.pupuk-indonesia.com/public/download/bukti-transaksi/V2?idretailer=RT0000027188&amp;year=2026&amp;month=8&amp;hashednota=33054348be6c939f593db901560e7f51" TargetMode="External"/><Relationship Id="rId1565" Type="http://schemas.openxmlformats.org/officeDocument/2006/relationships/hyperlink" Target="https://ipubers.pupuk-indonesia.com/public/download/bukti-transaksi/V2?idretailer=RT0000026771&amp;year=2026&amp;month=8&amp;hashednota=b555fa58472e269280e40c941f770e89" TargetMode="External"/><Relationship Id="rId1772" Type="http://schemas.openxmlformats.org/officeDocument/2006/relationships/hyperlink" Target="https://ipubers.pupuk-indonesia.com/public/download/bukti-transaksi/V2?idretailer=RT0000021143&amp;year=2026&amp;month=8&amp;hashednota=d898a61db7f3db2d53e67dad8978c72d" TargetMode="External"/><Relationship Id="rId2409" Type="http://schemas.openxmlformats.org/officeDocument/2006/relationships/hyperlink" Target="https://ipubers.pupuk-indonesia.com/public/download/bukti-transaksi/V2?idretailer=RT0000026775&amp;year=2026&amp;month=8&amp;hashednota=d166a5fe706b900a108bff2363b62294" TargetMode="External"/><Relationship Id="rId2616" Type="http://schemas.openxmlformats.org/officeDocument/2006/relationships/hyperlink" Target="https://ipubers.pupuk-indonesia.com/public/download/bukti-transaksi/V2?idretailer=RT0000027188&amp;year=2026&amp;month=8&amp;hashednota=4919509f5b6afa4b06140faae6c7ffd0" TargetMode="External"/><Relationship Id="rId64" Type="http://schemas.openxmlformats.org/officeDocument/2006/relationships/hyperlink" Target="https://ipubers.pupuk-indonesia.com/public/download/bukti-transaksi/V2?idretailer=RT0000021156&amp;year=2026&amp;month=8&amp;hashednota=bacecf8c638563bcf84ba91d89d2e9b5" TargetMode="External"/><Relationship Id="rId1218" Type="http://schemas.openxmlformats.org/officeDocument/2006/relationships/hyperlink" Target="https://ipubers.pupuk-indonesia.com/public/download/bukti-transaksi/V2?idretailer=RT0000026775&amp;year=2026&amp;month=8&amp;hashednota=5d9e3101a6c2c51297aca4ace9a378df" TargetMode="External"/><Relationship Id="rId1425" Type="http://schemas.openxmlformats.org/officeDocument/2006/relationships/hyperlink" Target="https://ipubers.pupuk-indonesia.com/public/download/bukti-transaksi/V2?idretailer=RT0000027181&amp;year=2026&amp;month=8&amp;hashednota=9a5d284056ee3b3236734d190229a24d" TargetMode="External"/><Relationship Id="rId2823" Type="http://schemas.openxmlformats.org/officeDocument/2006/relationships/hyperlink" Target="https://ipubers.pupuk-indonesia.com/public/download/bukti-transaksi/V2?idretailer=RT0000089532&amp;year=2026&amp;month=8&amp;hashednota=82ca965803f35db268d72a8007274906" TargetMode="External"/><Relationship Id="rId1632" Type="http://schemas.openxmlformats.org/officeDocument/2006/relationships/hyperlink" Target="https://ipubers.pupuk-indonesia.com/public/download/bukti-transaksi/V2?idretailer=RT0000026810&amp;year=2026&amp;month=8&amp;hashednota=fd5c7936c09c3a384c391d73aa7ea56b" TargetMode="External"/><Relationship Id="rId2199" Type="http://schemas.openxmlformats.org/officeDocument/2006/relationships/hyperlink" Target="https://ipubers.pupuk-indonesia.com/public/download/bukti-transaksi/V2?idretailer=RT0000051845&amp;year=2026&amp;month=8&amp;hashednota=3c43178c7c6c8af3f8cde387985901be" TargetMode="External"/><Relationship Id="rId3597" Type="http://schemas.openxmlformats.org/officeDocument/2006/relationships/hyperlink" Target="https://ipubers.pupuk-indonesia.com/public/download/bukti-transaksi/V2?idretailer=RT0000041194&amp;year=2026&amp;month=8&amp;hashednota=1712a680412d25f83f7cf099e9fdca15" TargetMode="External"/><Relationship Id="rId3457" Type="http://schemas.openxmlformats.org/officeDocument/2006/relationships/hyperlink" Target="https://ipubers.pupuk-indonesia.com/public/download/bukti-transaksi/V2?idretailer=RT0000026755&amp;year=2026&amp;month=8&amp;hashednota=1a6b9669c58da3154dff15c14cdda959" TargetMode="External"/><Relationship Id="rId3664" Type="http://schemas.openxmlformats.org/officeDocument/2006/relationships/hyperlink" Target="https://ipubers.pupuk-indonesia.com/public/download/bukti-transaksi/V2?idretailer=RT0000041194&amp;year=2026&amp;month=8&amp;hashednota=3ac96d4d3e2b4126ba20ab76e8d01ec4" TargetMode="External"/><Relationship Id="rId3871" Type="http://schemas.openxmlformats.org/officeDocument/2006/relationships/hyperlink" Target="https://ipubers.pupuk-indonesia.com/public/download/bukti-transaksi/V2?idretailer=RT0000026794&amp;year=2026&amp;month=8&amp;hashednota=653a38640a8c6e5935aa7324e6b251df" TargetMode="External"/><Relationship Id="rId378" Type="http://schemas.openxmlformats.org/officeDocument/2006/relationships/hyperlink" Target="https://ipubers.pupuk-indonesia.com/public/download/bukti-transaksi/V2?idretailer=RT0000026771&amp;year=2026&amp;month=8&amp;hashednota=5975fa2da08a4788949816ad112bdcb9" TargetMode="External"/><Relationship Id="rId585" Type="http://schemas.openxmlformats.org/officeDocument/2006/relationships/hyperlink" Target="https://ipubers.pupuk-indonesia.com/public/download/bukti-transaksi/V2?idretailer=RT0000026813&amp;year=2026&amp;month=8&amp;hashednota=f9c4a3d4511ecb302f4331aa5f30ca43" TargetMode="External"/><Relationship Id="rId792" Type="http://schemas.openxmlformats.org/officeDocument/2006/relationships/hyperlink" Target="https://ipubers.pupuk-indonesia.com/public/download/bukti-transaksi/V2?idretailer=RT0000026758&amp;year=2026&amp;month=8&amp;hashednota=cdc65503bb908b97a357c8b5eda68dfc" TargetMode="External"/><Relationship Id="rId2059" Type="http://schemas.openxmlformats.org/officeDocument/2006/relationships/hyperlink" Target="https://ipubers.pupuk-indonesia.com/public/download/bukti-transaksi/V2?idretailer=RT0000041194&amp;year=2026&amp;month=8&amp;hashednota=04628948960281bc39644968c4a3928c" TargetMode="External"/><Relationship Id="rId2266" Type="http://schemas.openxmlformats.org/officeDocument/2006/relationships/hyperlink" Target="https://ipubers.pupuk-indonesia.com/public/download/bukti-transaksi/V2?idretailer=RT0000026794&amp;year=2026&amp;month=8&amp;hashednota=955c4fc9a5df62c6c2b3fc9c3871c8bd" TargetMode="External"/><Relationship Id="rId2473" Type="http://schemas.openxmlformats.org/officeDocument/2006/relationships/hyperlink" Target="https://ipubers.pupuk-indonesia.com/public/download/bukti-transaksi/V2?idretailer=RT0000026798&amp;year=2026&amp;month=8&amp;hashednota=9d4269a12de148ddc3c5ecfa1f503ce3" TargetMode="External"/><Relationship Id="rId2680" Type="http://schemas.openxmlformats.org/officeDocument/2006/relationships/hyperlink" Target="https://ipubers.pupuk-indonesia.com/public/download/bukti-transaksi/V2?idretailer=RT0000027188&amp;year=2026&amp;month=8&amp;hashednota=47d28c73b2a73b2a31feb6398a2cd85b" TargetMode="External"/><Relationship Id="rId3317" Type="http://schemas.openxmlformats.org/officeDocument/2006/relationships/hyperlink" Target="https://ipubers.pupuk-indonesia.com/public/download/bukti-transaksi/V2?idretailer=RT0000093692&amp;year=2026&amp;month=8&amp;hashednota=4fe840c80778bc17712b52f9a6e6c0db" TargetMode="External"/><Relationship Id="rId3524" Type="http://schemas.openxmlformats.org/officeDocument/2006/relationships/hyperlink" Target="https://ipubers.pupuk-indonesia.com/public/download/bukti-transaksi/V2?idretailer=RT0000027213&amp;year=2026&amp;month=8&amp;hashednota=69bb77deb6ef37907f97dc1fbb4a1ee4" TargetMode="External"/><Relationship Id="rId3731" Type="http://schemas.openxmlformats.org/officeDocument/2006/relationships/hyperlink" Target="https://ipubers.pupuk-indonesia.com/public/download/bukti-transaksi/V2?idretailer=RT0000051845&amp;year=2026&amp;month=8&amp;hashednota=4fcdb6531760d2fb0e4dedcd74141c49" TargetMode="External"/><Relationship Id="rId238" Type="http://schemas.openxmlformats.org/officeDocument/2006/relationships/hyperlink" Target="https://ipubers.pupuk-indonesia.com/public/download/bukti-transaksi/V2?idretailer=RT0000027183&amp;year=2026&amp;month=8&amp;hashednota=2362b56c667489c224f180c3d02b8b0d" TargetMode="External"/><Relationship Id="rId445" Type="http://schemas.openxmlformats.org/officeDocument/2006/relationships/hyperlink" Target="https://ipubers.pupuk-indonesia.com/public/download/bukti-transaksi/V2?idretailer=RT0000026771&amp;year=2026&amp;month=8&amp;hashednota=e95353f57ea6b7adc759cb0e476618ce" TargetMode="External"/><Relationship Id="rId652" Type="http://schemas.openxmlformats.org/officeDocument/2006/relationships/hyperlink" Target="https://ipubers.pupuk-indonesia.com/public/download/bukti-transaksi/V2?idretailer=RT0000042149&amp;year=2026&amp;month=8&amp;hashednota=9368f2cfc0830c41c890a05aaa1c5f52" TargetMode="External"/><Relationship Id="rId1075" Type="http://schemas.openxmlformats.org/officeDocument/2006/relationships/hyperlink" Target="https://ipubers.pupuk-indonesia.com/public/download/bukti-transaksi/V2?idretailer=RT0000041194&amp;year=2026&amp;month=8&amp;hashednota=3c085bfbcbf0cf2ad251d83eba6d2baf" TargetMode="External"/><Relationship Id="rId1282" Type="http://schemas.openxmlformats.org/officeDocument/2006/relationships/hyperlink" Target="https://ipubers.pupuk-indonesia.com/public/download/bukti-transaksi/V2?idretailer=RT0000026794&amp;year=2026&amp;month=8&amp;hashednota=17e916888be9ada9cd208dcd668101da" TargetMode="External"/><Relationship Id="rId2126" Type="http://schemas.openxmlformats.org/officeDocument/2006/relationships/hyperlink" Target="https://ipubers.pupuk-indonesia.com/public/download/bukti-transaksi/V2?idretailer=RT0000041194&amp;year=2026&amp;month=8&amp;hashednota=5454be02082be02221b37ed2644ec0a3" TargetMode="External"/><Relationship Id="rId2333" Type="http://schemas.openxmlformats.org/officeDocument/2006/relationships/hyperlink" Target="https://ipubers.pupuk-indonesia.com/public/download/bukti-transaksi/V2?idretailer=RT0000026794&amp;year=2026&amp;month=8&amp;hashednota=c60ba1433814dfd6aa5e6b9097d6435c" TargetMode="External"/><Relationship Id="rId2540" Type="http://schemas.openxmlformats.org/officeDocument/2006/relationships/hyperlink" Target="https://ipubers.pupuk-indonesia.com/public/download/bukti-transaksi/V2?idretailer=RT0000021160&amp;year=2026&amp;month=8&amp;hashednota=e0a908046cfe18d93bebf749c42dfcfd" TargetMode="External"/><Relationship Id="rId305" Type="http://schemas.openxmlformats.org/officeDocument/2006/relationships/hyperlink" Target="https://ipubers.pupuk-indonesia.com/public/download/bukti-transaksi/V2?idretailer=RT0000089532&amp;year=2026&amp;month=8&amp;hashednota=0a8d753f99252475ee673473aa2d3f6b" TargetMode="External"/><Relationship Id="rId512" Type="http://schemas.openxmlformats.org/officeDocument/2006/relationships/hyperlink" Target="https://ipubers.pupuk-indonesia.com/public/download/bukti-transaksi/V2?idretailer=RT0000026810&amp;year=2026&amp;month=8&amp;hashednota=deb89da70e387ca0462863bfd4908db9" TargetMode="External"/><Relationship Id="rId1142" Type="http://schemas.openxmlformats.org/officeDocument/2006/relationships/hyperlink" Target="https://ipubers.pupuk-indonesia.com/public/download/bukti-transaksi/V2?idretailer=RT0000051845&amp;year=2026&amp;month=8&amp;hashednota=7770aed095ffeebeb878dbd0782a5acf" TargetMode="External"/><Relationship Id="rId2400" Type="http://schemas.openxmlformats.org/officeDocument/2006/relationships/hyperlink" Target="https://ipubers.pupuk-indonesia.com/public/download/bukti-transaksi/V2?idretailer=RT0000026775&amp;year=2026&amp;month=8&amp;hashednota=886bc8657e0959e181e6d6ed40b38640" TargetMode="External"/><Relationship Id="rId1002" Type="http://schemas.openxmlformats.org/officeDocument/2006/relationships/hyperlink" Target="https://ipubers.pupuk-indonesia.com/public/download/bukti-transaksi/V2?idretailer=RT0000021139&amp;year=2026&amp;month=8&amp;hashednota=4fd084de71da251a31525daa62b54314" TargetMode="External"/><Relationship Id="rId1959" Type="http://schemas.openxmlformats.org/officeDocument/2006/relationships/hyperlink" Target="https://ipubers.pupuk-indonesia.com/public/download/bukti-transaksi/V2?idretailer=RT0000026755&amp;year=2026&amp;month=8&amp;hashednota=88a328221a0da104839254962512f4c1" TargetMode="External"/><Relationship Id="rId3174" Type="http://schemas.openxmlformats.org/officeDocument/2006/relationships/hyperlink" Target="https://ipubers.pupuk-indonesia.com/public/download/bukti-transaksi/V2?idretailer=RT0000021144&amp;year=2026&amp;month=8&amp;hashednota=68a12e1dffe504fe1dbe20c89ac334fa" TargetMode="External"/><Relationship Id="rId1819" Type="http://schemas.openxmlformats.org/officeDocument/2006/relationships/hyperlink" Target="https://ipubers.pupuk-indonesia.com/public/download/bukti-transaksi/V2?idretailer=RT0000026809&amp;year=2026&amp;month=8&amp;hashednota=d0d983bef3420ece7e2c44b11c98897d" TargetMode="External"/><Relationship Id="rId3381" Type="http://schemas.openxmlformats.org/officeDocument/2006/relationships/hyperlink" Target="https://ipubers.pupuk-indonesia.com/public/download/bukti-transaksi/V2?idretailer=RT0000026755&amp;year=2026&amp;month=8&amp;hashednota=6754a6526c2d1675051f389128a0ab7e" TargetMode="External"/><Relationship Id="rId2190" Type="http://schemas.openxmlformats.org/officeDocument/2006/relationships/hyperlink" Target="https://ipubers.pupuk-indonesia.com/public/download/bukti-transaksi/V2?idretailer=RT0000094691&amp;year=2026&amp;month=8&amp;hashednota=07e9ba4ea5b567edad3cc0b24ade5a68" TargetMode="External"/><Relationship Id="rId3034" Type="http://schemas.openxmlformats.org/officeDocument/2006/relationships/hyperlink" Target="https://ipubers.pupuk-indonesia.com/public/download/bukti-transaksi/V2?idretailer=RT0000026810&amp;year=2026&amp;month=8&amp;hashednota=e9eb14fd20bb9d75bb81864b2e36bc38" TargetMode="External"/><Relationship Id="rId3241" Type="http://schemas.openxmlformats.org/officeDocument/2006/relationships/hyperlink" Target="https://ipubers.pupuk-indonesia.com/public/download/bukti-transaksi/V2?idretailer=RT0000021163&amp;year=2026&amp;month=8&amp;hashednota=c63c9f507f18417f79689ce7ba93487f" TargetMode="External"/><Relationship Id="rId162" Type="http://schemas.openxmlformats.org/officeDocument/2006/relationships/hyperlink" Target="https://ipubers.pupuk-indonesia.com/public/download/bukti-transaksi/V2?idretailer=RT0000027183&amp;year=2026&amp;month=8&amp;hashednota=2de0890de42f47226e013a1c353dbf70" TargetMode="External"/><Relationship Id="rId2050" Type="http://schemas.openxmlformats.org/officeDocument/2006/relationships/hyperlink" Target="https://ipubers.pupuk-indonesia.com/public/download/bukti-transaksi/V2?idretailer=RT0000041194&amp;year=2026&amp;month=8&amp;hashednota=5eb1525a0292748abbde30993d5cb0d8" TargetMode="External"/><Relationship Id="rId3101" Type="http://schemas.openxmlformats.org/officeDocument/2006/relationships/hyperlink" Target="https://ipubers.pupuk-indonesia.com/public/download/bukti-transaksi/V2?idretailer=RT0000026810&amp;year=2026&amp;month=8&amp;hashednota=54310a38321b6eb30cdbb2adb73018dd" TargetMode="External"/><Relationship Id="rId979" Type="http://schemas.openxmlformats.org/officeDocument/2006/relationships/hyperlink" Target="https://ipubers.pupuk-indonesia.com/public/download/bukti-transaksi/V2?idretailer=RT0000021139&amp;year=2026&amp;month=8&amp;hashednota=022ab81921ddcf2ea17e51430adf8742" TargetMode="External"/><Relationship Id="rId839" Type="http://schemas.openxmlformats.org/officeDocument/2006/relationships/hyperlink" Target="https://ipubers.pupuk-indonesia.com/public/download/bukti-transaksi/V2?idretailer=RT0000026755&amp;year=2026&amp;month=8&amp;hashednota=155a15f85d7a47e6ec2fd63ccee7beb8" TargetMode="External"/><Relationship Id="rId1469" Type="http://schemas.openxmlformats.org/officeDocument/2006/relationships/hyperlink" Target="https://ipubers.pupuk-indonesia.com/public/download/bukti-transaksi/V2?idretailer=RT0000027210&amp;year=2026&amp;month=8&amp;hashednota=9df405fc051512c52d50deaaa2fc8201" TargetMode="External"/><Relationship Id="rId2867" Type="http://schemas.openxmlformats.org/officeDocument/2006/relationships/hyperlink" Target="https://ipubers.pupuk-indonesia.com/public/download/bukti-transaksi/V2?idretailer=RT0000026759&amp;year=2026&amp;month=8&amp;hashednota=01e7c36ae531860053460bee572ac143" TargetMode="External"/><Relationship Id="rId3918" Type="http://schemas.openxmlformats.org/officeDocument/2006/relationships/hyperlink" Target="https://ipubers.pupuk-indonesia.com/public/download/bukti-transaksi/V2?idretailer=RT0000026775&amp;year=2026&amp;month=8&amp;hashednota=650b55c898146a34944a55bb299e500c" TargetMode="External"/><Relationship Id="rId1676" Type="http://schemas.openxmlformats.org/officeDocument/2006/relationships/hyperlink" Target="https://ipubers.pupuk-indonesia.com/public/download/bukti-transaksi/V2?idretailer=RT0000026811&amp;year=2026&amp;month=8&amp;hashednota=2d4f1f633880826b42dc2225dc8a9177" TargetMode="External"/><Relationship Id="rId1883" Type="http://schemas.openxmlformats.org/officeDocument/2006/relationships/hyperlink" Target="https://ipubers.pupuk-indonesia.com/public/download/bukti-transaksi/V2?idretailer=RT0000026758&amp;year=2026&amp;month=8&amp;hashednota=986d1bbf5a449cc7cc5f1e7cbdaab7a3" TargetMode="External"/><Relationship Id="rId2727" Type="http://schemas.openxmlformats.org/officeDocument/2006/relationships/hyperlink" Target="https://ipubers.pupuk-indonesia.com/public/download/bukti-transaksi/V2?idretailer=RT0000027181&amp;year=2026&amp;month=8&amp;hashednota=e646889f0fc0128ddd4ebe941427ae23" TargetMode="External"/><Relationship Id="rId2934" Type="http://schemas.openxmlformats.org/officeDocument/2006/relationships/hyperlink" Target="https://ipubers.pupuk-indonesia.com/public/download/bukti-transaksi/V2?idretailer=RT0000026771&amp;year=2026&amp;month=8&amp;hashednota=4814550cec36035e970664c64c6da333" TargetMode="External"/><Relationship Id="rId906" Type="http://schemas.openxmlformats.org/officeDocument/2006/relationships/hyperlink" Target="https://ipubers.pupuk-indonesia.com/public/download/bukti-transaksi/V2?idretailer=RT0000027213&amp;year=2026&amp;month=8&amp;hashednota=9b3a00bdd1381b4001ffd559017928d1" TargetMode="External"/><Relationship Id="rId1329" Type="http://schemas.openxmlformats.org/officeDocument/2006/relationships/hyperlink" Target="https://ipubers.pupuk-indonesia.com/public/download/bukti-transaksi/V2?idretailer=RT0000021156&amp;year=2026&amp;month=8&amp;hashednota=737a16cbf60ba6830f5b982e514e0cc4" TargetMode="External"/><Relationship Id="rId1536" Type="http://schemas.openxmlformats.org/officeDocument/2006/relationships/hyperlink" Target="https://ipubers.pupuk-indonesia.com/public/download/bukti-transaksi/V2?idretailer=RT0000026768&amp;year=2026&amp;month=8&amp;hashednota=b2c11d00eadc176b377654f6338ee07a" TargetMode="External"/><Relationship Id="rId1743" Type="http://schemas.openxmlformats.org/officeDocument/2006/relationships/hyperlink" Target="https://ipubers.pupuk-indonesia.com/public/download/bukti-transaksi/V2?idretailer=RT0000021140&amp;year=2026&amp;month=8&amp;hashednota=5b89a5438b5cd2c565fab60c846caaa5" TargetMode="External"/><Relationship Id="rId1950" Type="http://schemas.openxmlformats.org/officeDocument/2006/relationships/hyperlink" Target="https://ipubers.pupuk-indonesia.com/public/download/bukti-transaksi/V2?idretailer=RT0000091480&amp;year=2026&amp;month=8&amp;hashednota=67b766e5a88016d4fb3199f5ab9ffdd4" TargetMode="External"/><Relationship Id="rId35" Type="http://schemas.openxmlformats.org/officeDocument/2006/relationships/hyperlink" Target="https://ipubers.pupuk-indonesia.com/public/download/bukti-transaksi/V2?idretailer=RT0000090731&amp;year=2026&amp;month=8&amp;hashednota=05d9be345771fa444a1dda17c76e4757" TargetMode="External"/><Relationship Id="rId1603" Type="http://schemas.openxmlformats.org/officeDocument/2006/relationships/hyperlink" Target="https://ipubers.pupuk-indonesia.com/public/download/bukti-transaksi/V2?idretailer=RT0000026771&amp;year=2026&amp;month=8&amp;hashednota=c854c40de756e7d3bdfa634a0274ce56" TargetMode="External"/><Relationship Id="rId1810" Type="http://schemas.openxmlformats.org/officeDocument/2006/relationships/hyperlink" Target="https://ipubers.pupuk-indonesia.com/public/download/bukti-transaksi/V2?idretailer=RT0000021161&amp;year=2026&amp;month=8&amp;hashednota=901b5a973b8be7a94f002584e9f393ab" TargetMode="External"/><Relationship Id="rId3568" Type="http://schemas.openxmlformats.org/officeDocument/2006/relationships/hyperlink" Target="https://ipubers.pupuk-indonesia.com/public/download/bukti-transaksi/V2?idretailer=RT0000021139&amp;year=2026&amp;month=8&amp;hashednota=24819fbaa373f9f0c0cf9337f80af68c" TargetMode="External"/><Relationship Id="rId3775" Type="http://schemas.openxmlformats.org/officeDocument/2006/relationships/hyperlink" Target="https://ipubers.pupuk-indonesia.com/public/download/bukti-transaksi/V2?idretailer=RT0000051845&amp;year=2026&amp;month=8&amp;hashednota=9cc344ac51ab7925711198eb737190a0" TargetMode="External"/><Relationship Id="rId489" Type="http://schemas.openxmlformats.org/officeDocument/2006/relationships/hyperlink" Target="https://ipubers.pupuk-indonesia.com/public/download/bukti-transaksi/V2?idretailer=RT0000026771&amp;year=2026&amp;month=8&amp;hashednota=32e96df2377b53070c9d77ab0a12841f" TargetMode="External"/><Relationship Id="rId696" Type="http://schemas.openxmlformats.org/officeDocument/2006/relationships/hyperlink" Target="https://ipubers.pupuk-indonesia.com/public/download/bukti-transaksi/V2?idretailer=RT0000021140&amp;year=2026&amp;month=8&amp;hashednota=ab2fb918d06fd337c8fbfc8870f39c05" TargetMode="External"/><Relationship Id="rId2377" Type="http://schemas.openxmlformats.org/officeDocument/2006/relationships/hyperlink" Target="https://ipubers.pupuk-indonesia.com/public/download/bukti-transaksi/V2?idretailer=RT0000026794&amp;year=2026&amp;month=8&amp;hashednota=dc00c92c8ee875fd655e9d66d999b706" TargetMode="External"/><Relationship Id="rId2584" Type="http://schemas.openxmlformats.org/officeDocument/2006/relationships/hyperlink" Target="https://ipubers.pupuk-indonesia.com/public/download/bukti-transaksi/V2?idretailer=RT0000085189&amp;year=2026&amp;month=8&amp;hashednota=ea9a29bb0a5bdb91ec1c0d4abc2ee650" TargetMode="External"/><Relationship Id="rId2791" Type="http://schemas.openxmlformats.org/officeDocument/2006/relationships/hyperlink" Target="https://ipubers.pupuk-indonesia.com/public/download/bukti-transaksi/V2?idretailer=RT0000027210&amp;year=2026&amp;month=8&amp;hashednota=ef76857daac4aea331dbf39ffd763057" TargetMode="External"/><Relationship Id="rId3428" Type="http://schemas.openxmlformats.org/officeDocument/2006/relationships/hyperlink" Target="https://ipubers.pupuk-indonesia.com/public/download/bukti-transaksi/V2?idretailer=RT0000091480&amp;year=2026&amp;month=8&amp;hashednota=06920d834a8c62482c34cd8d9b8533f9" TargetMode="External"/><Relationship Id="rId3635" Type="http://schemas.openxmlformats.org/officeDocument/2006/relationships/hyperlink" Target="https://ipubers.pupuk-indonesia.com/public/download/bukti-transaksi/V2?idretailer=RT0000041194&amp;year=2026&amp;month=8&amp;hashednota=de0d7aa61503b77017920f63279efb78" TargetMode="External"/><Relationship Id="rId349" Type="http://schemas.openxmlformats.org/officeDocument/2006/relationships/hyperlink" Target="https://ipubers.pupuk-indonesia.com/public/download/bukti-transaksi/V2?idretailer=RT0000026759&amp;year=2026&amp;month=8&amp;hashednota=8c06005e64c077bf120805430efd8e01" TargetMode="External"/><Relationship Id="rId556" Type="http://schemas.openxmlformats.org/officeDocument/2006/relationships/hyperlink" Target="https://ipubers.pupuk-indonesia.com/public/download/bukti-transaksi/V2?idretailer=RT0000026810&amp;year=2026&amp;month=8&amp;hashednota=5e98389f7715d4d1bd77f988bfc0dd56" TargetMode="External"/><Relationship Id="rId763" Type="http://schemas.openxmlformats.org/officeDocument/2006/relationships/hyperlink" Target="https://ipubers.pupuk-indonesia.com/public/download/bukti-transaksi/V2?idretailer=RT0000026807&amp;year=2026&amp;month=8&amp;hashednota=0452bb0c900cf72c0e0626b15069eb0f" TargetMode="External"/><Relationship Id="rId1186" Type="http://schemas.openxmlformats.org/officeDocument/2006/relationships/hyperlink" Target="https://ipubers.pupuk-indonesia.com/public/download/bukti-transaksi/V2?idretailer=RT0000026794&amp;year=2026&amp;month=8&amp;hashednota=ff5c00b1c7e7d70a5f91cb19a69bdfff" TargetMode="External"/><Relationship Id="rId1393" Type="http://schemas.openxmlformats.org/officeDocument/2006/relationships/hyperlink" Target="https://ipubers.pupuk-indonesia.com/public/download/bukti-transaksi/V2?idretailer=RT0000027188&amp;year=2026&amp;month=8&amp;hashednota=8876e4ef2efe0ee33c73736eaa92e445" TargetMode="External"/><Relationship Id="rId2237" Type="http://schemas.openxmlformats.org/officeDocument/2006/relationships/hyperlink" Target="https://ipubers.pupuk-indonesia.com/public/download/bukti-transaksi/V2?idretailer=RT0000021145&amp;year=2026&amp;month=8&amp;hashednota=d602671e28f23704dd468348421be618" TargetMode="External"/><Relationship Id="rId2444" Type="http://schemas.openxmlformats.org/officeDocument/2006/relationships/hyperlink" Target="https://ipubers.pupuk-indonesia.com/public/download/bukti-transaksi/V2?idretailer=RT0000026796&amp;year=2026&amp;month=8&amp;hashednota=7d736d71bf29ae1f991ee8665e23b777" TargetMode="External"/><Relationship Id="rId3842" Type="http://schemas.openxmlformats.org/officeDocument/2006/relationships/hyperlink" Target="https://ipubers.pupuk-indonesia.com/public/download/bukti-transaksi/V2?idretailer=RT0000026775&amp;year=2026&amp;month=8&amp;hashednota=0c1c25399692aeafb0d14549958a0a4b" TargetMode="External"/><Relationship Id="rId209" Type="http://schemas.openxmlformats.org/officeDocument/2006/relationships/hyperlink" Target="https://ipubers.pupuk-indonesia.com/public/download/bukti-transaksi/V2?idretailer=RT0000027189&amp;year=2026&amp;month=8&amp;hashednota=1267ca1cd6d861a8cb512e2502a6927b" TargetMode="External"/><Relationship Id="rId416" Type="http://schemas.openxmlformats.org/officeDocument/2006/relationships/hyperlink" Target="https://ipubers.pupuk-indonesia.com/public/download/bukti-transaksi/V2?idretailer=RT0000026771&amp;year=2026&amp;month=8&amp;hashednota=31698e9844abd416df7c982d55682014" TargetMode="External"/><Relationship Id="rId970" Type="http://schemas.openxmlformats.org/officeDocument/2006/relationships/hyperlink" Target="https://ipubers.pupuk-indonesia.com/public/download/bukti-transaksi/V2?idretailer=RT0000026808&amp;year=2026&amp;month=8&amp;hashednota=27e5b61f2e0edd1886ff8d44e53132fa" TargetMode="External"/><Relationship Id="rId1046" Type="http://schemas.openxmlformats.org/officeDocument/2006/relationships/hyperlink" Target="https://ipubers.pupuk-indonesia.com/public/download/bukti-transaksi/V2?idretailer=RT0000041194&amp;year=2026&amp;month=8&amp;hashednota=3e98bda7ca5cef2af9f7b368534e34f6" TargetMode="External"/><Relationship Id="rId1253" Type="http://schemas.openxmlformats.org/officeDocument/2006/relationships/hyperlink" Target="https://ipubers.pupuk-indonesia.com/public/download/bukti-transaksi/V2?idretailer=RT0000026794&amp;year=2026&amp;month=8&amp;hashednota=284b3bf105df2369093aa98b53eca830" TargetMode="External"/><Relationship Id="rId2651" Type="http://schemas.openxmlformats.org/officeDocument/2006/relationships/hyperlink" Target="https://ipubers.pupuk-indonesia.com/public/download/bukti-transaksi/V2?idretailer=RT0000027188&amp;year=2026&amp;month=8&amp;hashednota=28da899f802fdac80b98f218a1ed5888" TargetMode="External"/><Relationship Id="rId3702" Type="http://schemas.openxmlformats.org/officeDocument/2006/relationships/hyperlink" Target="https://ipubers.pupuk-indonesia.com/public/download/bukti-transaksi/V2?idretailer=RT0000041194&amp;year=2026&amp;month=8&amp;hashednota=fa161026a474cd9527dbae7231f06654" TargetMode="External"/><Relationship Id="rId623" Type="http://schemas.openxmlformats.org/officeDocument/2006/relationships/hyperlink" Target="https://ipubers.pupuk-indonesia.com/public/download/bukti-transaksi/V2?idretailer=RT0000051953&amp;year=2026&amp;month=8&amp;hashednota=3fe2457ae684d0f1693ff8bdc8ffa65a" TargetMode="External"/><Relationship Id="rId830" Type="http://schemas.openxmlformats.org/officeDocument/2006/relationships/hyperlink" Target="https://ipubers.pupuk-indonesia.com/public/download/bukti-transaksi/V2?idretailer=RT0000026755&amp;year=2026&amp;month=8&amp;hashednota=fdd650a3f4fabe07b41f9387d250c50b" TargetMode="External"/><Relationship Id="rId1460" Type="http://schemas.openxmlformats.org/officeDocument/2006/relationships/hyperlink" Target="https://ipubers.pupuk-indonesia.com/public/download/bukti-transaksi/V2?idretailer=RT0000027210&amp;year=2026&amp;month=8&amp;hashednota=da250df5f8d651f0de455b89b1f2dc1e" TargetMode="External"/><Relationship Id="rId2304" Type="http://schemas.openxmlformats.org/officeDocument/2006/relationships/hyperlink" Target="https://ipubers.pupuk-indonesia.com/public/download/bukti-transaksi/V2?idretailer=RT0000026775&amp;year=2026&amp;month=8&amp;hashednota=a08822b5288db9aa2bf6dc9bad7f07f5" TargetMode="External"/><Relationship Id="rId2511" Type="http://schemas.openxmlformats.org/officeDocument/2006/relationships/hyperlink" Target="https://ipubers.pupuk-indonesia.com/public/download/bukti-transaksi/V2?idretailer=RT0000090731&amp;year=2026&amp;month=8&amp;hashednota=f3d71cdd96edb7ccb4fcb1c2c7e8863c" TargetMode="External"/><Relationship Id="rId1113" Type="http://schemas.openxmlformats.org/officeDocument/2006/relationships/hyperlink" Target="https://ipubers.pupuk-indonesia.com/public/download/bukti-transaksi/V2?idretailer=RT0000041194&amp;year=2026&amp;month=8&amp;hashednota=efdd84b46259c3308918003b9c75f203" TargetMode="External"/><Relationship Id="rId1320" Type="http://schemas.openxmlformats.org/officeDocument/2006/relationships/hyperlink" Target="https://ipubers.pupuk-indonesia.com/public/download/bukti-transaksi/V2?idretailer=RT0000026798&amp;year=2026&amp;month=8&amp;hashednota=e4d70198e7bfb6cb1a00050b325e93dd" TargetMode="External"/><Relationship Id="rId3078" Type="http://schemas.openxmlformats.org/officeDocument/2006/relationships/hyperlink" Target="https://ipubers.pupuk-indonesia.com/public/download/bukti-transaksi/V2?idretailer=RT0000026810&amp;year=2026&amp;month=8&amp;hashednota=6fb44ea82fa9a381f897ab3f3d78b9c6" TargetMode="External"/><Relationship Id="rId3285" Type="http://schemas.openxmlformats.org/officeDocument/2006/relationships/hyperlink" Target="https://ipubers.pupuk-indonesia.com/public/download/bukti-transaksi/V2?idretailer=RT0000026807&amp;year=2026&amp;month=8&amp;hashednota=b50748adb5ee9283cafde1b539c2381e" TargetMode="External"/><Relationship Id="rId3492" Type="http://schemas.openxmlformats.org/officeDocument/2006/relationships/hyperlink" Target="https://ipubers.pupuk-indonesia.com/public/download/bukti-transaksi/V2?idretailer=RT0000027214&amp;year=2026&amp;month=8&amp;hashednota=6dd7ea70fb93911c355d3bf6b1a10770" TargetMode="External"/><Relationship Id="rId2094" Type="http://schemas.openxmlformats.org/officeDocument/2006/relationships/hyperlink" Target="https://ipubers.pupuk-indonesia.com/public/download/bukti-transaksi/V2?idretailer=RT0000041194&amp;year=2026&amp;month=8&amp;hashednota=caf1768500483d64cf35613630b40011" TargetMode="External"/><Relationship Id="rId3145" Type="http://schemas.openxmlformats.org/officeDocument/2006/relationships/hyperlink" Target="https://ipubers.pupuk-indonesia.com/public/download/bukti-transaksi/V2?idretailer=RT0000026813&amp;year=2026&amp;month=8&amp;hashednota=2176abe230aa6459e7eaac1c2536922d" TargetMode="External"/><Relationship Id="rId3352" Type="http://schemas.openxmlformats.org/officeDocument/2006/relationships/hyperlink" Target="https://ipubers.pupuk-indonesia.com/public/download/bukti-transaksi/V2?idretailer=RT0000026755&amp;year=2026&amp;month=8&amp;hashednota=165dc3aaa2681f2f4e00a20a9640694a" TargetMode="External"/><Relationship Id="rId273" Type="http://schemas.openxmlformats.org/officeDocument/2006/relationships/hyperlink" Target="https://ipubers.pupuk-indonesia.com/public/download/bukti-transaksi/V2?idretailer=RT0000027183&amp;year=2026&amp;month=8&amp;hashednota=d761bd508c430b901ee1cc93f2f98c72" TargetMode="External"/><Relationship Id="rId480" Type="http://schemas.openxmlformats.org/officeDocument/2006/relationships/hyperlink" Target="https://ipubers.pupuk-indonesia.com/public/download/bukti-transaksi/V2?idretailer=RT0000026771&amp;year=2026&amp;month=8&amp;hashednota=8d9041b71c028e8524791fd7132cef14" TargetMode="External"/><Relationship Id="rId2161" Type="http://schemas.openxmlformats.org/officeDocument/2006/relationships/hyperlink" Target="https://ipubers.pupuk-indonesia.com/public/download/bukti-transaksi/V2?idretailer=RT0000021145&amp;year=2026&amp;month=8&amp;hashednota=620326cea41258ddc8ac94f4af52e072" TargetMode="External"/><Relationship Id="rId3005" Type="http://schemas.openxmlformats.org/officeDocument/2006/relationships/hyperlink" Target="https://ipubers.pupuk-indonesia.com/public/download/bukti-transaksi/V2?idretailer=RT0000026771&amp;year=2026&amp;month=8&amp;hashednota=f7e60336a158f0865cfaff6b5157c99b" TargetMode="External"/><Relationship Id="rId3212" Type="http://schemas.openxmlformats.org/officeDocument/2006/relationships/hyperlink" Target="https://ipubers.pupuk-indonesia.com/public/download/bukti-transaksi/V2?idretailer=RT0000021143&amp;year=2026&amp;month=8&amp;hashednota=f512ab6ef21d0f6c58a88eb26df2145d" TargetMode="External"/><Relationship Id="rId133" Type="http://schemas.openxmlformats.org/officeDocument/2006/relationships/hyperlink" Target="https://ipubers.pupuk-indonesia.com/public/download/bukti-transaksi/V2?idretailer=RT0000027188&amp;year=2026&amp;month=8&amp;hashednota=e1a9896cc9f92ac206ed8239037ca869" TargetMode="External"/><Relationship Id="rId340" Type="http://schemas.openxmlformats.org/officeDocument/2006/relationships/hyperlink" Target="https://ipubers.pupuk-indonesia.com/public/download/bukti-transaksi/V2?idretailer=RT0000062790&amp;year=2026&amp;month=8&amp;hashednota=e0b7f49581116b18165ebf3114e64585" TargetMode="External"/><Relationship Id="rId2021" Type="http://schemas.openxmlformats.org/officeDocument/2006/relationships/hyperlink" Target="https://ipubers.pupuk-indonesia.com/public/download/bukti-transaksi/V2?idretailer=RT0000026801&amp;year=2026&amp;month=8&amp;hashednota=a86b99aec4433a92c0fe656f6a63db45" TargetMode="External"/><Relationship Id="rId200" Type="http://schemas.openxmlformats.org/officeDocument/2006/relationships/hyperlink" Target="https://ipubers.pupuk-indonesia.com/public/download/bukti-transaksi/V2?idretailer=RT0000027188&amp;year=2026&amp;month=8&amp;hashednota=5d14bb7504e39cc5204f742114271b83" TargetMode="External"/><Relationship Id="rId2978" Type="http://schemas.openxmlformats.org/officeDocument/2006/relationships/hyperlink" Target="https://ipubers.pupuk-indonesia.com/public/download/bukti-transaksi/V2?idretailer=RT0000026768&amp;year=2026&amp;month=8&amp;hashednota=0222ac163508a323c74888ff6e5664fe" TargetMode="External"/><Relationship Id="rId1787" Type="http://schemas.openxmlformats.org/officeDocument/2006/relationships/hyperlink" Target="https://ipubers.pupuk-indonesia.com/public/download/bukti-transaksi/V2?idretailer=RT0000021163&amp;year=2026&amp;month=8&amp;hashednota=90e521d07de06b6d8275ce18bdd910ee" TargetMode="External"/><Relationship Id="rId1994" Type="http://schemas.openxmlformats.org/officeDocument/2006/relationships/hyperlink" Target="https://ipubers.pupuk-indonesia.com/public/download/bukti-transaksi/V2?idretailer=RT0000027206&amp;year=2026&amp;month=8&amp;hashednota=d6aeb7bb5aba74fac01a84ecb229cff3" TargetMode="External"/><Relationship Id="rId2838" Type="http://schemas.openxmlformats.org/officeDocument/2006/relationships/hyperlink" Target="https://ipubers.pupuk-indonesia.com/public/download/bukti-transaksi/V2?idretailer=RT0000026761&amp;year=2026&amp;month=8&amp;hashednota=7a163c3d5ca5ae5028c0219a05561cd1" TargetMode="External"/><Relationship Id="rId79" Type="http://schemas.openxmlformats.org/officeDocument/2006/relationships/hyperlink" Target="https://ipubers.pupuk-indonesia.com/public/download/bukti-transaksi/V2?idretailer=RT0000085189&amp;year=2026&amp;month=8&amp;hashednota=cd55fd28872db0e645f60af5e63622e6" TargetMode="External"/><Relationship Id="rId1647" Type="http://schemas.openxmlformats.org/officeDocument/2006/relationships/hyperlink" Target="https://ipubers.pupuk-indonesia.com/public/download/bukti-transaksi/V2?idretailer=RT0000026810&amp;year=2026&amp;month=8&amp;hashednota=a83bb8256422d7eac30a0f0bbed7a665" TargetMode="External"/><Relationship Id="rId1854" Type="http://schemas.openxmlformats.org/officeDocument/2006/relationships/hyperlink" Target="https://ipubers.pupuk-indonesia.com/public/download/bukti-transaksi/V2?idretailer=RT0000026807&amp;year=2026&amp;month=8&amp;hashednota=93a78d99ec819728e74cc63b3cc39243" TargetMode="External"/><Relationship Id="rId2905" Type="http://schemas.openxmlformats.org/officeDocument/2006/relationships/hyperlink" Target="https://ipubers.pupuk-indonesia.com/public/download/bukti-transaksi/V2?idretailer=RT0000026771&amp;year=2026&amp;month=8&amp;hashednota=7003fe41e87efbee62337deb9efaddef" TargetMode="External"/><Relationship Id="rId1507" Type="http://schemas.openxmlformats.org/officeDocument/2006/relationships/hyperlink" Target="https://ipubers.pupuk-indonesia.com/public/download/bukti-transaksi/V2?idretailer=RT0000026765&amp;year=2026&amp;month=8&amp;hashednota=408ef923747d4c94ebbed4d2db127627" TargetMode="External"/><Relationship Id="rId1714" Type="http://schemas.openxmlformats.org/officeDocument/2006/relationships/hyperlink" Target="https://ipubers.pupuk-indonesia.com/public/download/bukti-transaksi/V2?idretailer=RT0000026813&amp;year=2026&amp;month=8&amp;hashednota=b90c890735c2133cbd4583f4f0b46f23" TargetMode="External"/><Relationship Id="rId1921" Type="http://schemas.openxmlformats.org/officeDocument/2006/relationships/hyperlink" Target="https://ipubers.pupuk-indonesia.com/public/download/bukti-transaksi/V2?idretailer=RT0000091480&amp;year=2026&amp;month=8&amp;hashednota=bec4f4e9f90d9f18b23e808f771cf691" TargetMode="External"/><Relationship Id="rId3679" Type="http://schemas.openxmlformats.org/officeDocument/2006/relationships/hyperlink" Target="https://ipubers.pupuk-indonesia.com/public/download/bukti-transaksi/V2?idretailer=RT0000041194&amp;year=2026&amp;month=8&amp;hashednota=351496cc17b56768efc767e661a5c65d" TargetMode="External"/><Relationship Id="rId2488" Type="http://schemas.openxmlformats.org/officeDocument/2006/relationships/hyperlink" Target="https://ipubers.pupuk-indonesia.com/public/download/bukti-transaksi/V2?idretailer=RT0000026798&amp;year=2026&amp;month=8&amp;hashednota=66d1af31804ce4e1e0969f414474510e" TargetMode="External"/><Relationship Id="rId3886" Type="http://schemas.openxmlformats.org/officeDocument/2006/relationships/hyperlink" Target="https://ipubers.pupuk-indonesia.com/public/download/bukti-transaksi/V2?idretailer=RT0000026794&amp;year=2026&amp;month=8&amp;hashednota=94f0ad143256eff4fde0f7ef8d8d71a6" TargetMode="External"/><Relationship Id="rId1297" Type="http://schemas.openxmlformats.org/officeDocument/2006/relationships/hyperlink" Target="https://ipubers.pupuk-indonesia.com/public/download/bukti-transaksi/V2?idretailer=RT0000026796&amp;year=2026&amp;month=8&amp;hashednota=1ae98c16f28a631e2efb19f4ee177ab6" TargetMode="External"/><Relationship Id="rId2695" Type="http://schemas.openxmlformats.org/officeDocument/2006/relationships/hyperlink" Target="https://ipubers.pupuk-indonesia.com/public/download/bukti-transaksi/V2?idretailer=RT0000027188&amp;year=2026&amp;month=8&amp;hashednota=2d79b141d3e3b0e665ecd3adbf7cc999" TargetMode="External"/><Relationship Id="rId3539" Type="http://schemas.openxmlformats.org/officeDocument/2006/relationships/hyperlink" Target="https://ipubers.pupuk-indonesia.com/public/download/bukti-transaksi/V2?idretailer=RT0000027204&amp;year=2026&amp;month=8&amp;hashednota=3fa8f41b7842b56ea5fba17f9bdc9815" TargetMode="External"/><Relationship Id="rId3746" Type="http://schemas.openxmlformats.org/officeDocument/2006/relationships/hyperlink" Target="https://ipubers.pupuk-indonesia.com/public/download/bukti-transaksi/V2?idretailer=RT0000094691&amp;year=2026&amp;month=8&amp;hashednota=dd8fcd817f855829990779ece4dba6be" TargetMode="External"/><Relationship Id="rId667" Type="http://schemas.openxmlformats.org/officeDocument/2006/relationships/hyperlink" Target="https://ipubers.pupuk-indonesia.com/public/download/bukti-transaksi/V2?idretailer=RT0000021140&amp;year=2026&amp;month=8&amp;hashednota=bbdfc2c2ed5453e8db9ecb9fc3c56e97" TargetMode="External"/><Relationship Id="rId874" Type="http://schemas.openxmlformats.org/officeDocument/2006/relationships/hyperlink" Target="https://ipubers.pupuk-indonesia.com/public/download/bukti-transaksi/V2?idretailer=RT0000091480&amp;year=2026&amp;month=8&amp;hashednota=48c3ab5bf6535992bcce55bdffdf64cb" TargetMode="External"/><Relationship Id="rId2348" Type="http://schemas.openxmlformats.org/officeDocument/2006/relationships/hyperlink" Target="https://ipubers.pupuk-indonesia.com/public/download/bukti-transaksi/V2?idretailer=RT0000026794&amp;year=2026&amp;month=8&amp;hashednota=0fcd600de588797665cbf126c0781632" TargetMode="External"/><Relationship Id="rId2555" Type="http://schemas.openxmlformats.org/officeDocument/2006/relationships/hyperlink" Target="https://ipubers.pupuk-indonesia.com/public/download/bukti-transaksi/V2?idretailer=RT0000021160&amp;year=2026&amp;month=8&amp;hashednota=e208c270ab550f97c32b1dce28a30ae3" TargetMode="External"/><Relationship Id="rId2762" Type="http://schemas.openxmlformats.org/officeDocument/2006/relationships/hyperlink" Target="https://ipubers.pupuk-indonesia.com/public/download/bukti-transaksi/V2?idretailer=RT0000027183&amp;year=2026&amp;month=8&amp;hashednota=ba7e00c77179037c2d22275d791730ec" TargetMode="External"/><Relationship Id="rId3606" Type="http://schemas.openxmlformats.org/officeDocument/2006/relationships/hyperlink" Target="https://ipubers.pupuk-indonesia.com/public/download/bukti-transaksi/V2?idretailer=RT0000041194&amp;year=2026&amp;month=8&amp;hashednota=e3ff671faffb2c4e3625e71ace004eda" TargetMode="External"/><Relationship Id="rId3813" Type="http://schemas.openxmlformats.org/officeDocument/2006/relationships/hyperlink" Target="https://ipubers.pupuk-indonesia.com/public/download/bukti-transaksi/V2?idretailer=RT0000051845&amp;year=2026&amp;month=8&amp;hashednota=dfbf11cedc0bac20338c9a804fae02a3" TargetMode="External"/><Relationship Id="rId527" Type="http://schemas.openxmlformats.org/officeDocument/2006/relationships/hyperlink" Target="https://ipubers.pupuk-indonesia.com/public/download/bukti-transaksi/V2?idretailer=RT0000026810&amp;year=2026&amp;month=8&amp;hashednota=d3c15f5a5accffab33a5c1c0288547be" TargetMode="External"/><Relationship Id="rId734" Type="http://schemas.openxmlformats.org/officeDocument/2006/relationships/hyperlink" Target="https://ipubers.pupuk-indonesia.com/public/download/bukti-transaksi/V2?idretailer=RT0000021161&amp;year=2026&amp;month=8&amp;hashednota=90da8d4be440283d00575d24dac1a9f5" TargetMode="External"/><Relationship Id="rId941" Type="http://schemas.openxmlformats.org/officeDocument/2006/relationships/hyperlink" Target="https://ipubers.pupuk-indonesia.com/public/download/bukti-transaksi/V2?idretailer=RT0000027213&amp;year=2026&amp;month=8&amp;hashednota=5e2cabe73ad04ac01826d875a4634838" TargetMode="External"/><Relationship Id="rId1157" Type="http://schemas.openxmlformats.org/officeDocument/2006/relationships/hyperlink" Target="https://ipubers.pupuk-indonesia.com/public/download/bukti-transaksi/V2?idretailer=RT0000094691&amp;year=2026&amp;month=8&amp;hashednota=47a11c2173a08c73322760def141f607" TargetMode="External"/><Relationship Id="rId1364" Type="http://schemas.openxmlformats.org/officeDocument/2006/relationships/hyperlink" Target="https://ipubers.pupuk-indonesia.com/public/download/bukti-transaksi/V2?idretailer=RT0000027188&amp;year=2026&amp;month=8&amp;hashednota=e778ea6352dcdacb24ee99584519c083" TargetMode="External"/><Relationship Id="rId1571" Type="http://schemas.openxmlformats.org/officeDocument/2006/relationships/hyperlink" Target="https://ipubers.pupuk-indonesia.com/public/download/bukti-transaksi/V2?idretailer=RT0000026771&amp;year=2026&amp;month=8&amp;hashednota=597544548a3953301f54132fdb1a6a8e" TargetMode="External"/><Relationship Id="rId2208" Type="http://schemas.openxmlformats.org/officeDocument/2006/relationships/hyperlink" Target="https://ipubers.pupuk-indonesia.com/public/download/bukti-transaksi/V2?idretailer=RT0000051845&amp;year=2026&amp;month=8&amp;hashednota=01bcd62ab413d9f38514da49253e5142" TargetMode="External"/><Relationship Id="rId2415" Type="http://schemas.openxmlformats.org/officeDocument/2006/relationships/hyperlink" Target="https://ipubers.pupuk-indonesia.com/public/download/bukti-transaksi/V2?idretailer=RT0000090731&amp;year=2026&amp;month=8&amp;hashednota=3499b19efcb3d7ecc208449061dc43fb" TargetMode="External"/><Relationship Id="rId2622" Type="http://schemas.openxmlformats.org/officeDocument/2006/relationships/hyperlink" Target="https://ipubers.pupuk-indonesia.com/public/download/bukti-transaksi/V2?idretailer=RT0000027188&amp;year=2026&amp;month=8&amp;hashednota=56f62bfc4b695dd337af04f0b161e48a" TargetMode="External"/><Relationship Id="rId70" Type="http://schemas.openxmlformats.org/officeDocument/2006/relationships/hyperlink" Target="https://ipubers.pupuk-indonesia.com/public/download/bukti-transaksi/V2?idretailer=RT0000021156&amp;year=2026&amp;month=8&amp;hashednota=111ac1de8c8d6b7c69bc87138bd4a64d" TargetMode="External"/><Relationship Id="rId801" Type="http://schemas.openxmlformats.org/officeDocument/2006/relationships/hyperlink" Target="https://ipubers.pupuk-indonesia.com/public/download/bukti-transaksi/V2?idretailer=RT0000093692&amp;year=2026&amp;month=8&amp;hashednota=0de6724479494b5c4587fb761b97a26c" TargetMode="External"/><Relationship Id="rId1017" Type="http://schemas.openxmlformats.org/officeDocument/2006/relationships/hyperlink" Target="https://ipubers.pupuk-indonesia.com/public/download/bukti-transaksi/V2?idretailer=RT0000041194&amp;year=2026&amp;month=8&amp;hashednota=09a9e0c86156b8f5b79f85268c4e38ee" TargetMode="External"/><Relationship Id="rId1224" Type="http://schemas.openxmlformats.org/officeDocument/2006/relationships/hyperlink" Target="https://ipubers.pupuk-indonesia.com/public/download/bukti-transaksi/V2?idretailer=RT0000026775&amp;year=2026&amp;month=8&amp;hashednota=973e8ccd92ab1b9f9dbabe622cac06d3" TargetMode="External"/><Relationship Id="rId1431" Type="http://schemas.openxmlformats.org/officeDocument/2006/relationships/hyperlink" Target="https://ipubers.pupuk-indonesia.com/public/download/bukti-transaksi/V2?idretailer=RT0000027188&amp;year=2026&amp;month=8&amp;hashednota=b06c66ce876236c712be6dd86ee8bdd0" TargetMode="External"/><Relationship Id="rId3189" Type="http://schemas.openxmlformats.org/officeDocument/2006/relationships/hyperlink" Target="https://ipubers.pupuk-indonesia.com/public/download/bukti-transaksi/V2?idretailer=RT0000021140&amp;year=2026&amp;month=8&amp;hashednota=e31eec6159eb42f8638022d19b7b128c" TargetMode="External"/><Relationship Id="rId3396" Type="http://schemas.openxmlformats.org/officeDocument/2006/relationships/hyperlink" Target="https://ipubers.pupuk-indonesia.com/public/download/bukti-transaksi/V2?idretailer=RT0000026755&amp;year=2026&amp;month=8&amp;hashednota=e23b44ebe7041f2453157a17ac607bcd" TargetMode="External"/><Relationship Id="rId3049" Type="http://schemas.openxmlformats.org/officeDocument/2006/relationships/hyperlink" Target="https://ipubers.pupuk-indonesia.com/public/download/bukti-transaksi/V2?idretailer=RT0000026810&amp;year=2026&amp;month=8&amp;hashednota=47948e3924251674689c16c2a30880f7" TargetMode="External"/><Relationship Id="rId3256" Type="http://schemas.openxmlformats.org/officeDocument/2006/relationships/hyperlink" Target="https://ipubers.pupuk-indonesia.com/public/download/bukti-transaksi/V2?idretailer=RT0000021161&amp;year=2026&amp;month=8&amp;hashednota=6237ba59754a82c4ec2961541f72113b" TargetMode="External"/><Relationship Id="rId3463" Type="http://schemas.openxmlformats.org/officeDocument/2006/relationships/hyperlink" Target="https://ipubers.pupuk-indonesia.com/public/download/bukti-transaksi/V2?idretailer=RT0000026755&amp;year=2026&amp;month=8&amp;hashednota=e9ce7f14a4dc209c28bdfeb5f9256ff5" TargetMode="External"/><Relationship Id="rId177" Type="http://schemas.openxmlformats.org/officeDocument/2006/relationships/hyperlink" Target="https://ipubers.pupuk-indonesia.com/public/download/bukti-transaksi/V2?idretailer=RT0000027181&amp;year=2026&amp;month=8&amp;hashednota=27e65f489aff4654c31744a1d65cfede" TargetMode="External"/><Relationship Id="rId384" Type="http://schemas.openxmlformats.org/officeDocument/2006/relationships/hyperlink" Target="https://ipubers.pupuk-indonesia.com/public/download/bukti-transaksi/V2?idretailer=RT0000026768&amp;year=2026&amp;month=8&amp;hashednota=eb18e9c8cb798929d3cbd991d5c1a9d4" TargetMode="External"/><Relationship Id="rId591" Type="http://schemas.openxmlformats.org/officeDocument/2006/relationships/hyperlink" Target="https://ipubers.pupuk-indonesia.com/public/download/bukti-transaksi/V2?idretailer=RT0000026813&amp;year=2026&amp;month=8&amp;hashednota=1f6cfb5330edccfe5507088b1a4a3f6a" TargetMode="External"/><Relationship Id="rId2065" Type="http://schemas.openxmlformats.org/officeDocument/2006/relationships/hyperlink" Target="https://ipubers.pupuk-indonesia.com/public/download/bukti-transaksi/V2?idretailer=RT0000041194&amp;year=2026&amp;month=8&amp;hashednota=6798adfe6f3babb839846083cec4d293" TargetMode="External"/><Relationship Id="rId2272" Type="http://schemas.openxmlformats.org/officeDocument/2006/relationships/hyperlink" Target="https://ipubers.pupuk-indonesia.com/public/download/bukti-transaksi/V2?idretailer=RT0000026794&amp;year=2026&amp;month=8&amp;hashednota=0d4126ea669227954ee4dcb6df37174f" TargetMode="External"/><Relationship Id="rId3116" Type="http://schemas.openxmlformats.org/officeDocument/2006/relationships/hyperlink" Target="https://ipubers.pupuk-indonesia.com/public/download/bukti-transaksi/V2?idretailer=RT0000026811&amp;year=2026&amp;month=8&amp;hashednota=89b26dad03e9bc3ebc02030d8b9d30b7" TargetMode="External"/><Relationship Id="rId3670" Type="http://schemas.openxmlformats.org/officeDocument/2006/relationships/hyperlink" Target="https://ipubers.pupuk-indonesia.com/public/download/bukti-transaksi/V2?idretailer=RT0000041194&amp;year=2026&amp;month=8&amp;hashednota=567075728bfdb2932c29e7c75122096f" TargetMode="External"/><Relationship Id="rId244" Type="http://schemas.openxmlformats.org/officeDocument/2006/relationships/hyperlink" Target="https://ipubers.pupuk-indonesia.com/public/download/bukti-transaksi/V2?idretailer=RT0000027183&amp;year=2026&amp;month=8&amp;hashednota=64a59e6d8230a5eb3b7769b46819320c" TargetMode="External"/><Relationship Id="rId1081" Type="http://schemas.openxmlformats.org/officeDocument/2006/relationships/hyperlink" Target="https://ipubers.pupuk-indonesia.com/public/download/bukti-transaksi/V2?idretailer=RT0000041194&amp;year=2026&amp;month=8&amp;hashednota=46aa78184b91f5800767a4bc560d72d6" TargetMode="External"/><Relationship Id="rId3323" Type="http://schemas.openxmlformats.org/officeDocument/2006/relationships/hyperlink" Target="https://ipubers.pupuk-indonesia.com/public/download/bukti-transaksi/V2?idretailer=RT0000093692&amp;year=2026&amp;month=8&amp;hashednota=debf8b27bf646418c9e36dd56c4226f5" TargetMode="External"/><Relationship Id="rId3530" Type="http://schemas.openxmlformats.org/officeDocument/2006/relationships/hyperlink" Target="https://ipubers.pupuk-indonesia.com/public/download/bukti-transaksi/V2?idretailer=RT0000027213&amp;year=2026&amp;month=8&amp;hashednota=080ccfed963399e20c7641f2f799d2ed" TargetMode="External"/><Relationship Id="rId451" Type="http://schemas.openxmlformats.org/officeDocument/2006/relationships/hyperlink" Target="https://ipubers.pupuk-indonesia.com/public/download/bukti-transaksi/V2?idretailer=RT0000026771&amp;year=2026&amp;month=8&amp;hashednota=5922302274bbd747b152cbeffff1ce1b" TargetMode="External"/><Relationship Id="rId2132" Type="http://schemas.openxmlformats.org/officeDocument/2006/relationships/hyperlink" Target="https://ipubers.pupuk-indonesia.com/public/download/bukti-transaksi/V2?idretailer=RT0000041194&amp;year=2026&amp;month=8&amp;hashednota=60df2a9b88f8319dc4bb25ef511c7bd2" TargetMode="External"/><Relationship Id="rId104" Type="http://schemas.openxmlformats.org/officeDocument/2006/relationships/hyperlink" Target="https://ipubers.pupuk-indonesia.com/public/download/bukti-transaksi/V2?idretailer=RT0000027188&amp;year=2026&amp;month=8&amp;hashednota=4e4ef50a41900eb2fc3f2f32b0a3fdce" TargetMode="External"/><Relationship Id="rId311" Type="http://schemas.openxmlformats.org/officeDocument/2006/relationships/hyperlink" Target="https://ipubers.pupuk-indonesia.com/public/download/bukti-transaksi/V2?idretailer=RT0000026761&amp;year=2026&amp;month=8&amp;hashednota=f37c1187b5d01b0692ad47b49680ee47" TargetMode="External"/><Relationship Id="rId1898" Type="http://schemas.openxmlformats.org/officeDocument/2006/relationships/hyperlink" Target="https://ipubers.pupuk-indonesia.com/public/download/bukti-transaksi/V2?idretailer=RT0000026755&amp;year=2026&amp;month=8&amp;hashednota=97160b9cec59c76cf9e5e90e350efa59" TargetMode="External"/><Relationship Id="rId2949" Type="http://schemas.openxmlformats.org/officeDocument/2006/relationships/hyperlink" Target="https://ipubers.pupuk-indonesia.com/public/download/bukti-transaksi/V2?idretailer=RT0000026771&amp;year=2026&amp;month=8&amp;hashednota=50f1ea5f6a8a447e53e0263db9ab12ad" TargetMode="External"/><Relationship Id="rId1758" Type="http://schemas.openxmlformats.org/officeDocument/2006/relationships/hyperlink" Target="https://ipubers.pupuk-indonesia.com/public/download/bukti-transaksi/V2?idretailer=RT0000021143&amp;year=2026&amp;month=8&amp;hashednota=a719d51864b29e9cae048812996272a5" TargetMode="External"/><Relationship Id="rId2809" Type="http://schemas.openxmlformats.org/officeDocument/2006/relationships/hyperlink" Target="https://ipubers.pupuk-indonesia.com/public/download/bukti-transaksi/V2?idretailer=RT0000027210&amp;year=2026&amp;month=8&amp;hashednota=8dd47a46122800d6149a90464bbf4c9d" TargetMode="External"/><Relationship Id="rId1965" Type="http://schemas.openxmlformats.org/officeDocument/2006/relationships/hyperlink" Target="https://ipubers.pupuk-indonesia.com/public/download/bukti-transaksi/V2?idretailer=RT0000026755&amp;year=2026&amp;month=8&amp;hashednota=ac5975893a392e3dc75f25fba97d6a39" TargetMode="External"/><Relationship Id="rId3180" Type="http://schemas.openxmlformats.org/officeDocument/2006/relationships/hyperlink" Target="https://ipubers.pupuk-indonesia.com/public/download/bukti-transaksi/V2?idretailer=RT0000021144&amp;year=2026&amp;month=8&amp;hashednota=80da632930e182b707cbce97e56d036b" TargetMode="External"/><Relationship Id="rId1618" Type="http://schemas.openxmlformats.org/officeDocument/2006/relationships/hyperlink" Target="https://ipubers.pupuk-indonesia.com/public/download/bukti-transaksi/V2?idretailer=RT0000026769&amp;year=2026&amp;month=8&amp;hashednota=e34e0d6ecfb09b93fa18a1304f70ddaf" TargetMode="External"/><Relationship Id="rId1825" Type="http://schemas.openxmlformats.org/officeDocument/2006/relationships/hyperlink" Target="https://ipubers.pupuk-indonesia.com/public/download/bukti-transaksi/V2?idretailer=RT0000021166&amp;year=2026&amp;month=8&amp;hashednota=3183d137acf8b317d61cbce2b28f7a67" TargetMode="External"/><Relationship Id="rId3040" Type="http://schemas.openxmlformats.org/officeDocument/2006/relationships/hyperlink" Target="https://ipubers.pupuk-indonesia.com/public/download/bukti-transaksi/V2?idretailer=RT0000026810&amp;year=2026&amp;month=8&amp;hashednota=404d685372480442f717f92694b1ace4" TargetMode="External"/><Relationship Id="rId2599" Type="http://schemas.openxmlformats.org/officeDocument/2006/relationships/hyperlink" Target="https://ipubers.pupuk-indonesia.com/public/download/bukti-transaksi/V2?idretailer=RT0000027188&amp;year=2026&amp;month=8&amp;hashednota=6ece0d9e4703972f68ef5cb32771e02a" TargetMode="External"/><Relationship Id="rId3857" Type="http://schemas.openxmlformats.org/officeDocument/2006/relationships/hyperlink" Target="https://ipubers.pupuk-indonesia.com/public/download/bukti-transaksi/V2?idretailer=RT0000026775&amp;year=2026&amp;month=8&amp;hashednota=3e14426334d3d5cd4dd045d0c3dd516a" TargetMode="External"/><Relationship Id="rId778" Type="http://schemas.openxmlformats.org/officeDocument/2006/relationships/hyperlink" Target="https://ipubers.pupuk-indonesia.com/public/download/bukti-transaksi/V2?idretailer=RT0000021159&amp;year=2026&amp;month=8&amp;hashednota=02d72210c4cac93a8fd46a2a1b97fa7a" TargetMode="External"/><Relationship Id="rId985" Type="http://schemas.openxmlformats.org/officeDocument/2006/relationships/hyperlink" Target="https://ipubers.pupuk-indonesia.com/public/download/bukti-transaksi/V2?idretailer=RT0000041741&amp;year=2026&amp;month=8&amp;hashednota=6b7e9a94a72d58886bab0db5c5b3a69f" TargetMode="External"/><Relationship Id="rId2459" Type="http://schemas.openxmlformats.org/officeDocument/2006/relationships/hyperlink" Target="https://ipubers.pupuk-indonesia.com/public/download/bukti-transaksi/V2?idretailer=RT0000026798&amp;year=2026&amp;month=8&amp;hashednota=b1f05240810b16e3bc7cebb25d075d5e" TargetMode="External"/><Relationship Id="rId2666" Type="http://schemas.openxmlformats.org/officeDocument/2006/relationships/hyperlink" Target="https://ipubers.pupuk-indonesia.com/public/download/bukti-transaksi/V2?idretailer=RT0000027188&amp;year=2026&amp;month=8&amp;hashednota=b1c6111002bce71d9935a181edeb3ad8" TargetMode="External"/><Relationship Id="rId2873" Type="http://schemas.openxmlformats.org/officeDocument/2006/relationships/hyperlink" Target="https://ipubers.pupuk-indonesia.com/public/download/bukti-transaksi/V2?idretailer=RT0000026759&amp;year=2026&amp;month=8&amp;hashednota=89fc455263fb77960c0f4249cdf00409" TargetMode="External"/><Relationship Id="rId3717" Type="http://schemas.openxmlformats.org/officeDocument/2006/relationships/hyperlink" Target="https://ipubers.pupuk-indonesia.com/public/download/bukti-transaksi/V2?idretailer=RT0000041194&amp;year=2026&amp;month=8&amp;hashednota=3404dc1ff339df067b7b6d7ca8cdd466" TargetMode="External"/><Relationship Id="rId3924" Type="http://schemas.openxmlformats.org/officeDocument/2006/relationships/hyperlink" Target="https://ipubers.pupuk-indonesia.com/public/download/bukti-transaksi/V2?idretailer=RT0000026775&amp;year=2026&amp;month=8&amp;hashednota=1cb98feec7b6e3c7c016595f6ae85a0c" TargetMode="External"/><Relationship Id="rId638" Type="http://schemas.openxmlformats.org/officeDocument/2006/relationships/hyperlink" Target="https://ipubers.pupuk-indonesia.com/public/download/bukti-transaksi/V2?idretailer=RT0000042149&amp;year=2026&amp;month=8&amp;hashednota=615097b1c65350feb8d2e1b4289eb990" TargetMode="External"/><Relationship Id="rId845" Type="http://schemas.openxmlformats.org/officeDocument/2006/relationships/hyperlink" Target="https://ipubers.pupuk-indonesia.com/public/download/bukti-transaksi/V2?idretailer=RT0000026755&amp;year=2026&amp;month=8&amp;hashednota=612274a9d3b7d3180a9bd9b871aae0ad" TargetMode="External"/><Relationship Id="rId1268" Type="http://schemas.openxmlformats.org/officeDocument/2006/relationships/hyperlink" Target="https://ipubers.pupuk-indonesia.com/public/download/bukti-transaksi/V2?idretailer=RT0000026794&amp;year=2026&amp;month=8&amp;hashednota=f98a901694872d862e0052e5d502b0c2" TargetMode="External"/><Relationship Id="rId1475" Type="http://schemas.openxmlformats.org/officeDocument/2006/relationships/hyperlink" Target="https://ipubers.pupuk-indonesia.com/public/download/bukti-transaksi/V2?idretailer=RT0000089532&amp;year=2026&amp;month=8&amp;hashednota=e796974ea3edcd177b9270bdf795a22d" TargetMode="External"/><Relationship Id="rId1682" Type="http://schemas.openxmlformats.org/officeDocument/2006/relationships/hyperlink" Target="https://ipubers.pupuk-indonesia.com/public/download/bukti-transaksi/V2?idretailer=RT0000026811&amp;year=2026&amp;month=8&amp;hashednota=077b5d13a6bb6a7a4ebd8df66d5388a3" TargetMode="External"/><Relationship Id="rId2319" Type="http://schemas.openxmlformats.org/officeDocument/2006/relationships/hyperlink" Target="https://ipubers.pupuk-indonesia.com/public/download/bukti-transaksi/V2?idretailer=RT0000026794&amp;year=2026&amp;month=8&amp;hashednota=48bdb91839d0dc3f59205d72347bfe94" TargetMode="External"/><Relationship Id="rId2526" Type="http://schemas.openxmlformats.org/officeDocument/2006/relationships/hyperlink" Target="https://ipubers.pupuk-indonesia.com/public/download/bukti-transaksi/V2?idretailer=RT0000026796&amp;year=2026&amp;month=8&amp;hashednota=fc9e0a6aaf401bdaafd8bd41913d7cee" TargetMode="External"/><Relationship Id="rId2733" Type="http://schemas.openxmlformats.org/officeDocument/2006/relationships/hyperlink" Target="https://ipubers.pupuk-indonesia.com/public/download/bukti-transaksi/V2?idretailer=RT0000027188&amp;year=2026&amp;month=8&amp;hashednota=0b0f4e8eb238513cc9c5f8f44171c38c" TargetMode="External"/><Relationship Id="rId705" Type="http://schemas.openxmlformats.org/officeDocument/2006/relationships/hyperlink" Target="https://ipubers.pupuk-indonesia.com/public/download/bukti-transaksi/V2?idretailer=RT0000021163&amp;year=2026&amp;month=8&amp;hashednota=617a7e6cea90c4ac6769298a3cbbd7c9" TargetMode="External"/><Relationship Id="rId1128" Type="http://schemas.openxmlformats.org/officeDocument/2006/relationships/hyperlink" Target="https://ipubers.pupuk-indonesia.com/public/download/bukti-transaksi/V2?idretailer=RT0000041194&amp;year=2026&amp;month=8&amp;hashednota=b4621e0f7ddc4fd3e22bafdabc0209b7" TargetMode="External"/><Relationship Id="rId1335" Type="http://schemas.openxmlformats.org/officeDocument/2006/relationships/hyperlink" Target="https://ipubers.pupuk-indonesia.com/public/download/bukti-transaksi/V2?idretailer=RT0000021160&amp;year=2026&amp;month=8&amp;hashednota=3db5b541f617fcfc910bebb9b02c8a75" TargetMode="External"/><Relationship Id="rId1542" Type="http://schemas.openxmlformats.org/officeDocument/2006/relationships/hyperlink" Target="https://ipubers.pupuk-indonesia.com/public/download/bukti-transaksi/V2?idretailer=RT0000026768&amp;year=2026&amp;month=8&amp;hashednota=c43376b1a2f599760f2311b895fee7a3" TargetMode="External"/><Relationship Id="rId2940" Type="http://schemas.openxmlformats.org/officeDocument/2006/relationships/hyperlink" Target="https://ipubers.pupuk-indonesia.com/public/download/bukti-transaksi/V2?idretailer=RT0000026771&amp;year=2026&amp;month=8&amp;hashednota=578d83722695f91690f5a037fe4b593a" TargetMode="External"/><Relationship Id="rId912" Type="http://schemas.openxmlformats.org/officeDocument/2006/relationships/hyperlink" Target="https://ipubers.pupuk-indonesia.com/public/download/bukti-transaksi/V2?idretailer=RT0000027216&amp;year=2026&amp;month=8&amp;hashednota=d28af64e76be52bbbee246f3d6d2c5d9" TargetMode="External"/><Relationship Id="rId2800" Type="http://schemas.openxmlformats.org/officeDocument/2006/relationships/hyperlink" Target="https://ipubers.pupuk-indonesia.com/public/download/bukti-transaksi/V2?idretailer=RT0000027210&amp;year=2026&amp;month=8&amp;hashednota=694b92bdd6a0fabf5d9f8457f6e39fe5" TargetMode="External"/><Relationship Id="rId41" Type="http://schemas.openxmlformats.org/officeDocument/2006/relationships/hyperlink" Target="https://ipubers.pupuk-indonesia.com/public/download/bukti-transaksi/V2?idretailer=RT0000026796&amp;year=2026&amp;month=8&amp;hashednota=88c19c1b67cf224ce961eae2c6a2b9f9" TargetMode="External"/><Relationship Id="rId1402" Type="http://schemas.openxmlformats.org/officeDocument/2006/relationships/hyperlink" Target="https://ipubers.pupuk-indonesia.com/public/download/bukti-transaksi/V2?idretailer=RT0000027188&amp;year=2026&amp;month=8&amp;hashednota=ae5786eb529bb5cb28271f2b818049d1" TargetMode="External"/><Relationship Id="rId288" Type="http://schemas.openxmlformats.org/officeDocument/2006/relationships/hyperlink" Target="https://ipubers.pupuk-indonesia.com/public/download/bukti-transaksi/V2?idretailer=RT0000027210&amp;year=2026&amp;month=8&amp;hashednota=081074dd6100bac6eed0c57f33a9c52a" TargetMode="External"/><Relationship Id="rId3367" Type="http://schemas.openxmlformats.org/officeDocument/2006/relationships/hyperlink" Target="https://ipubers.pupuk-indonesia.com/public/download/bukti-transaksi/V2?idretailer=RT0000026755&amp;year=2026&amp;month=8&amp;hashednota=72e299432398801a2b9a62ca7a120cfa" TargetMode="External"/><Relationship Id="rId3574" Type="http://schemas.openxmlformats.org/officeDocument/2006/relationships/hyperlink" Target="https://ipubers.pupuk-indonesia.com/public/download/bukti-transaksi/V2?idretailer=RT0000021139&amp;year=2026&amp;month=8&amp;hashednota=995f4538de966ede015843871c31ea5b" TargetMode="External"/><Relationship Id="rId3781" Type="http://schemas.openxmlformats.org/officeDocument/2006/relationships/hyperlink" Target="https://ipubers.pupuk-indonesia.com/public/download/bukti-transaksi/V2?idretailer=RT0000021145&amp;year=2026&amp;month=8&amp;hashednota=cb4063af5b443193169561656d2e8cd4" TargetMode="External"/><Relationship Id="rId495" Type="http://schemas.openxmlformats.org/officeDocument/2006/relationships/hyperlink" Target="https://ipubers.pupuk-indonesia.com/public/download/bukti-transaksi/V2?idretailer=RT0000026769&amp;year=2026&amp;month=8&amp;hashednota=0f628d76d83bdcc589ace0d8ff6dd068" TargetMode="External"/><Relationship Id="rId2176" Type="http://schemas.openxmlformats.org/officeDocument/2006/relationships/hyperlink" Target="https://ipubers.pupuk-indonesia.com/public/download/bukti-transaksi/V2?idretailer=RT0000094691&amp;year=2026&amp;month=8&amp;hashednota=45376850952495622eac1e2c2ccf01bc" TargetMode="External"/><Relationship Id="rId2383" Type="http://schemas.openxmlformats.org/officeDocument/2006/relationships/hyperlink" Target="https://ipubers.pupuk-indonesia.com/public/download/bukti-transaksi/V2?idretailer=RT0000026794&amp;year=2026&amp;month=8&amp;hashednota=8f56221a001728125d3db516985fa147" TargetMode="External"/><Relationship Id="rId2590" Type="http://schemas.openxmlformats.org/officeDocument/2006/relationships/hyperlink" Target="https://ipubers.pupuk-indonesia.com/public/download/bukti-transaksi/V2?idretailer=RT0000027184&amp;year=2026&amp;month=8&amp;hashednota=596699fc667851eaf104f9b52c26d524" TargetMode="External"/><Relationship Id="rId3227" Type="http://schemas.openxmlformats.org/officeDocument/2006/relationships/hyperlink" Target="https://ipubers.pupuk-indonesia.com/public/download/bukti-transaksi/V2?idretailer=RT0000021163&amp;year=2026&amp;month=8&amp;hashednota=dd7fe976e7503853812e7d6533e03159" TargetMode="External"/><Relationship Id="rId3434" Type="http://schemas.openxmlformats.org/officeDocument/2006/relationships/hyperlink" Target="https://ipubers.pupuk-indonesia.com/public/download/bukti-transaksi/V2?idretailer=RT0000091480&amp;year=2026&amp;month=8&amp;hashednota=ca8c5c8456e008f001fbb7b2e6fcf6c6" TargetMode="External"/><Relationship Id="rId3641" Type="http://schemas.openxmlformats.org/officeDocument/2006/relationships/hyperlink" Target="https://ipubers.pupuk-indonesia.com/public/download/bukti-transaksi/V2?idretailer=RT0000041194&amp;year=2026&amp;month=8&amp;hashednota=2284e81f061c28dee892018e869389f8" TargetMode="External"/><Relationship Id="rId148" Type="http://schemas.openxmlformats.org/officeDocument/2006/relationships/hyperlink" Target="https://ipubers.pupuk-indonesia.com/public/download/bukti-transaksi/V2?idretailer=RT0000027188&amp;year=2026&amp;month=8&amp;hashednota=e1f583d1988b7003f44917f605a9199d" TargetMode="External"/><Relationship Id="rId355" Type="http://schemas.openxmlformats.org/officeDocument/2006/relationships/hyperlink" Target="https://ipubers.pupuk-indonesia.com/public/download/bukti-transaksi/V2?idretailer=RT0000026765&amp;year=2026&amp;month=8&amp;hashednota=3152a15151c51c8aac53782b5812e614" TargetMode="External"/><Relationship Id="rId562" Type="http://schemas.openxmlformats.org/officeDocument/2006/relationships/hyperlink" Target="https://ipubers.pupuk-indonesia.com/public/download/bukti-transaksi/V2?idretailer=RT0000026810&amp;year=2026&amp;month=8&amp;hashednota=9828b5228aa037c35eea705d3f454e7d" TargetMode="External"/><Relationship Id="rId1192" Type="http://schemas.openxmlformats.org/officeDocument/2006/relationships/hyperlink" Target="https://ipubers.pupuk-indonesia.com/public/download/bukti-transaksi/V2?idretailer=RT0000026794&amp;year=2026&amp;month=8&amp;hashednota=d377a2eefd3f0d4e7d6e42e7285bbc0b" TargetMode="External"/><Relationship Id="rId2036" Type="http://schemas.openxmlformats.org/officeDocument/2006/relationships/hyperlink" Target="https://ipubers.pupuk-indonesia.com/public/download/bukti-transaksi/V2?idretailer=RT0000041741&amp;year=2026&amp;month=8&amp;hashednota=c12570f0f88434d38bcb29fd2e9da63b" TargetMode="External"/><Relationship Id="rId2243" Type="http://schemas.openxmlformats.org/officeDocument/2006/relationships/hyperlink" Target="https://ipubers.pupuk-indonesia.com/public/download/bukti-transaksi/V2?idretailer=RT0000021145&amp;year=2026&amp;month=8&amp;hashednota=d95ece4ede74977ee49829b085284f80" TargetMode="External"/><Relationship Id="rId2450" Type="http://schemas.openxmlformats.org/officeDocument/2006/relationships/hyperlink" Target="https://ipubers.pupuk-indonesia.com/public/download/bukti-transaksi/V2?idretailer=RT0000026796&amp;year=2026&amp;month=8&amp;hashednota=226915391f0492069b6acdc864586646" TargetMode="External"/><Relationship Id="rId3501" Type="http://schemas.openxmlformats.org/officeDocument/2006/relationships/hyperlink" Target="https://ipubers.pupuk-indonesia.com/public/download/bukti-transaksi/V2?idretailer=RT0000027216&amp;year=2026&amp;month=8&amp;hashednota=879a98292f7ad2008bf0444d0a1cdc9c" TargetMode="External"/><Relationship Id="rId215" Type="http://schemas.openxmlformats.org/officeDocument/2006/relationships/hyperlink" Target="https://ipubers.pupuk-indonesia.com/public/download/bukti-transaksi/V2?idretailer=RT0000027183&amp;year=2026&amp;month=8&amp;hashednota=e51b2e9e861e0e600cf6dfe267198c99" TargetMode="External"/><Relationship Id="rId422" Type="http://schemas.openxmlformats.org/officeDocument/2006/relationships/hyperlink" Target="https://ipubers.pupuk-indonesia.com/public/download/bukti-transaksi/V2?idretailer=RT0000026771&amp;year=2026&amp;month=8&amp;hashednota=5eea9fd8f2e463f1c421a61596553b1f" TargetMode="External"/><Relationship Id="rId1052" Type="http://schemas.openxmlformats.org/officeDocument/2006/relationships/hyperlink" Target="https://ipubers.pupuk-indonesia.com/public/download/bukti-transaksi/V2?idretailer=RT0000041194&amp;year=2026&amp;month=8&amp;hashednota=33f3cec6110d5b7ec3d2f4b30bad5308" TargetMode="External"/><Relationship Id="rId2103" Type="http://schemas.openxmlformats.org/officeDocument/2006/relationships/hyperlink" Target="https://ipubers.pupuk-indonesia.com/public/download/bukti-transaksi/V2?idretailer=RT0000041194&amp;year=2026&amp;month=8&amp;hashednota=a0feb10e0c1258e5f9a433586d9defc5" TargetMode="External"/><Relationship Id="rId2310" Type="http://schemas.openxmlformats.org/officeDocument/2006/relationships/hyperlink" Target="https://ipubers.pupuk-indonesia.com/public/download/bukti-transaksi/V2?idretailer=RT0000026775&amp;year=2026&amp;month=8&amp;hashednota=b7aedbb348c280b1fdf4b9a00e476a75" TargetMode="External"/><Relationship Id="rId1869" Type="http://schemas.openxmlformats.org/officeDocument/2006/relationships/hyperlink" Target="https://ipubers.pupuk-indonesia.com/public/download/bukti-transaksi/V2?idretailer=RT0000093692&amp;year=2026&amp;month=8&amp;hashednota=7aeb46a4e42e7592b4fd76c4e3b70e9b" TargetMode="External"/><Relationship Id="rId3084" Type="http://schemas.openxmlformats.org/officeDocument/2006/relationships/hyperlink" Target="https://ipubers.pupuk-indonesia.com/public/download/bukti-transaksi/V2?idretailer=RT0000026810&amp;year=2026&amp;month=8&amp;hashednota=f4f33d528fb96c26be8b46307083eefd" TargetMode="External"/><Relationship Id="rId3291" Type="http://schemas.openxmlformats.org/officeDocument/2006/relationships/hyperlink" Target="https://ipubers.pupuk-indonesia.com/public/download/bukti-transaksi/V2?idretailer=RT0000026807&amp;year=2026&amp;month=8&amp;hashednota=31db396c24872f077b241261bec780c7" TargetMode="External"/><Relationship Id="rId1729" Type="http://schemas.openxmlformats.org/officeDocument/2006/relationships/hyperlink" Target="https://ipubers.pupuk-indonesia.com/public/download/bukti-transaksi/V2?idretailer=RT0000021143&amp;year=2026&amp;month=8&amp;hashednota=61b669100175af4c52e6a16154b1021a" TargetMode="External"/><Relationship Id="rId1936" Type="http://schemas.openxmlformats.org/officeDocument/2006/relationships/hyperlink" Target="https://ipubers.pupuk-indonesia.com/public/download/bukti-transaksi/V2?idretailer=RT0000091480&amp;year=2026&amp;month=8&amp;hashednota=43b111f1f342a69250e75fd682384985" TargetMode="External"/><Relationship Id="rId3151" Type="http://schemas.openxmlformats.org/officeDocument/2006/relationships/hyperlink" Target="https://ipubers.pupuk-indonesia.com/public/download/bukti-transaksi/V2?idretailer=RT0000026813&amp;year=2026&amp;month=8&amp;hashednota=358ad528f2e2f7ed30bbfa5125f510d6" TargetMode="External"/><Relationship Id="rId3011" Type="http://schemas.openxmlformats.org/officeDocument/2006/relationships/hyperlink" Target="https://ipubers.pupuk-indonesia.com/public/download/bukti-transaksi/V2?idretailer=RT0000026769&amp;year=2026&amp;month=8&amp;hashednota=6e90a3f50bcda0044e07fa0e9a9ede63" TargetMode="External"/><Relationship Id="rId5" Type="http://schemas.openxmlformats.org/officeDocument/2006/relationships/hyperlink" Target="https://ipubers.pupuk-indonesia.com/public/download/bukti-transaksi/V2?idretailer=RT0000090731&amp;year=2026&amp;month=8&amp;hashednota=06d967f8370d87c9349ea03588cfae91" TargetMode="External"/><Relationship Id="rId889" Type="http://schemas.openxmlformats.org/officeDocument/2006/relationships/hyperlink" Target="https://ipubers.pupuk-indonesia.com/public/download/bukti-transaksi/V2?idretailer=RT0000091480&amp;year=2026&amp;month=8&amp;hashednota=5455d19ab33840c986b74aeec1695cf1" TargetMode="External"/><Relationship Id="rId2777" Type="http://schemas.openxmlformats.org/officeDocument/2006/relationships/hyperlink" Target="https://ipubers.pupuk-indonesia.com/public/download/bukti-transaksi/V2?idretailer=RT0000027183&amp;year=2026&amp;month=8&amp;hashednota=2cf37190ac6c5214283378ce805da5b0" TargetMode="External"/><Relationship Id="rId749" Type="http://schemas.openxmlformats.org/officeDocument/2006/relationships/hyperlink" Target="https://ipubers.pupuk-indonesia.com/public/download/bukti-transaksi/V2?idretailer=RT0000021166&amp;year=2026&amp;month=8&amp;hashednota=c18d959ed7be67c829c920cef1d36623" TargetMode="External"/><Relationship Id="rId1379" Type="http://schemas.openxmlformats.org/officeDocument/2006/relationships/hyperlink" Target="https://ipubers.pupuk-indonesia.com/public/download/bukti-transaksi/V2?idretailer=RT0000027188&amp;year=2026&amp;month=8&amp;hashednota=3f655689a3ec06e5ebe86baa87214019" TargetMode="External"/><Relationship Id="rId1586" Type="http://schemas.openxmlformats.org/officeDocument/2006/relationships/hyperlink" Target="https://ipubers.pupuk-indonesia.com/public/download/bukti-transaksi/V2?idretailer=RT0000026768&amp;year=2026&amp;month=8&amp;hashednota=2e52f3b898a274598cb5ebccdef90cce" TargetMode="External"/><Relationship Id="rId2984" Type="http://schemas.openxmlformats.org/officeDocument/2006/relationships/hyperlink" Target="https://ipubers.pupuk-indonesia.com/public/download/bukti-transaksi/V2?idretailer=RT0000026771&amp;year=2026&amp;month=8&amp;hashednota=bcab9de870da14e9f944a82cf640914b" TargetMode="External"/><Relationship Id="rId3828" Type="http://schemas.openxmlformats.org/officeDocument/2006/relationships/hyperlink" Target="https://ipubers.pupuk-indonesia.com/public/download/bukti-transaksi/V2?idretailer=RT0000026794&amp;year=2026&amp;month=8&amp;hashednota=7913a11a5f8dc48deb55cc071f00b9fd" TargetMode="External"/><Relationship Id="rId609" Type="http://schemas.openxmlformats.org/officeDocument/2006/relationships/hyperlink" Target="https://ipubers.pupuk-indonesia.com/public/download/bukti-transaksi/V2?idretailer=RT0000051953&amp;year=2026&amp;month=8&amp;hashednota=b32da7be259d64aec27ea544debe3ff9" TargetMode="External"/><Relationship Id="rId956" Type="http://schemas.openxmlformats.org/officeDocument/2006/relationships/hyperlink" Target="https://ipubers.pupuk-indonesia.com/public/download/bukti-transaksi/V2?idretailer=RT0000027204&amp;year=2026&amp;month=8&amp;hashednota=bced2feaffec8cec9590f9756c2567bb" TargetMode="External"/><Relationship Id="rId1239" Type="http://schemas.openxmlformats.org/officeDocument/2006/relationships/hyperlink" Target="https://ipubers.pupuk-indonesia.com/public/download/bukti-transaksi/V2?idretailer=RT0000026794&amp;year=2026&amp;month=8&amp;hashednota=edca1bb869f5eca0fcb5eb085f78a6d1" TargetMode="External"/><Relationship Id="rId1793" Type="http://schemas.openxmlformats.org/officeDocument/2006/relationships/hyperlink" Target="https://ipubers.pupuk-indonesia.com/public/download/bukti-transaksi/V2?idretailer=RT0000021163&amp;year=2026&amp;month=8&amp;hashednota=2160120eb8fc688df00e334fd7d3f500" TargetMode="External"/><Relationship Id="rId2637" Type="http://schemas.openxmlformats.org/officeDocument/2006/relationships/hyperlink" Target="https://ipubers.pupuk-indonesia.com/public/download/bukti-transaksi/V2?idretailer=RT0000027188&amp;year=2026&amp;month=8&amp;hashednota=43fec666e77b89e94207adcc140a3b94" TargetMode="External"/><Relationship Id="rId2844" Type="http://schemas.openxmlformats.org/officeDocument/2006/relationships/hyperlink" Target="https://ipubers.pupuk-indonesia.com/public/download/bukti-transaksi/V2?idretailer=RT0000026761&amp;year=2026&amp;month=8&amp;hashednota=742aa6dc6b870cf273424fc6efcbaa1f" TargetMode="External"/><Relationship Id="rId85" Type="http://schemas.openxmlformats.org/officeDocument/2006/relationships/hyperlink" Target="https://ipubers.pupuk-indonesia.com/public/download/bukti-transaksi/V2?idretailer=RT0000085189&amp;year=2026&amp;month=8&amp;hashednota=bffe07c5763f4f7c831c90b98edc919c" TargetMode="External"/><Relationship Id="rId816" Type="http://schemas.openxmlformats.org/officeDocument/2006/relationships/hyperlink" Target="https://ipubers.pupuk-indonesia.com/public/download/bukti-transaksi/V2?idretailer=RT0000093692&amp;year=2026&amp;month=8&amp;hashednota=8eeb9f4844099a2fcfad89383758a767" TargetMode="External"/><Relationship Id="rId1446" Type="http://schemas.openxmlformats.org/officeDocument/2006/relationships/hyperlink" Target="https://ipubers.pupuk-indonesia.com/public/download/bukti-transaksi/V2?idretailer=RT0000027211&amp;year=2026&amp;month=8&amp;hashednota=ba028953e2e589c5ca6548a8f8746df3" TargetMode="External"/><Relationship Id="rId1653" Type="http://schemas.openxmlformats.org/officeDocument/2006/relationships/hyperlink" Target="https://ipubers.pupuk-indonesia.com/public/download/bukti-transaksi/V2?idretailer=RT0000026810&amp;year=2026&amp;month=8&amp;hashednota=fc7ac20feaf795abec1c826c27b2d497" TargetMode="External"/><Relationship Id="rId1860" Type="http://schemas.openxmlformats.org/officeDocument/2006/relationships/hyperlink" Target="https://ipubers.pupuk-indonesia.com/public/download/bukti-transaksi/V2?idretailer=RT0000026758&amp;year=2026&amp;month=8&amp;hashednota=bd1a6a4022de07fd2c01b27b5a6361df" TargetMode="External"/><Relationship Id="rId2704" Type="http://schemas.openxmlformats.org/officeDocument/2006/relationships/hyperlink" Target="https://ipubers.pupuk-indonesia.com/public/download/bukti-transaksi/V2?idretailer=RT0000027183&amp;year=2026&amp;month=8&amp;hashednota=96fdf93fa49e251808fd509629696ce8" TargetMode="External"/><Relationship Id="rId2911" Type="http://schemas.openxmlformats.org/officeDocument/2006/relationships/hyperlink" Target="https://ipubers.pupuk-indonesia.com/public/download/bukti-transaksi/V2?idretailer=RT0000026768&amp;year=2026&amp;month=8&amp;hashednota=f48622dd667ebc69ea43a177ca50e9ba" TargetMode="External"/><Relationship Id="rId1306" Type="http://schemas.openxmlformats.org/officeDocument/2006/relationships/hyperlink" Target="https://ipubers.pupuk-indonesia.com/public/download/bukti-transaksi/V2?idretailer=RT0000026796&amp;year=2026&amp;month=8&amp;hashednota=49d1ca8bfc00a1e1a248babb3cb65bfe" TargetMode="External"/><Relationship Id="rId1513" Type="http://schemas.openxmlformats.org/officeDocument/2006/relationships/hyperlink" Target="https://ipubers.pupuk-indonesia.com/public/download/bukti-transaksi/V2?idretailer=RT0000026769&amp;year=2026&amp;month=8&amp;hashednota=62d46eee21239af7917d8fef7d40b64c" TargetMode="External"/><Relationship Id="rId1720" Type="http://schemas.openxmlformats.org/officeDocument/2006/relationships/hyperlink" Target="https://ipubers.pupuk-indonesia.com/public/download/bukti-transaksi/V2?idretailer=RT0000051953&amp;year=2026&amp;month=8&amp;hashednota=7ee5921603ebe18a866bb41e8af707c7" TargetMode="External"/><Relationship Id="rId12" Type="http://schemas.openxmlformats.org/officeDocument/2006/relationships/hyperlink" Target="https://ipubers.pupuk-indonesia.com/public/download/bukti-transaksi/V2?idretailer=RT0000026796&amp;year=2026&amp;month=8&amp;hashednota=2fc5e42b0b311da999a735310cf16d8e" TargetMode="External"/><Relationship Id="rId3478" Type="http://schemas.openxmlformats.org/officeDocument/2006/relationships/hyperlink" Target="https://ipubers.pupuk-indonesia.com/public/download/bukti-transaksi/V2?idretailer=RT0000027216&amp;year=2026&amp;month=8&amp;hashednota=803469a5f6146ae2c2cb57d8f36a8dd0" TargetMode="External"/><Relationship Id="rId3685" Type="http://schemas.openxmlformats.org/officeDocument/2006/relationships/hyperlink" Target="https://ipubers.pupuk-indonesia.com/public/download/bukti-transaksi/V2?idretailer=RT0000041194&amp;year=2026&amp;month=8&amp;hashednota=6e41d75d6e5e2e0ba99f8bc6ad76886c" TargetMode="External"/><Relationship Id="rId3892" Type="http://schemas.openxmlformats.org/officeDocument/2006/relationships/hyperlink" Target="https://ipubers.pupuk-indonesia.com/public/download/bukti-transaksi/V2?idretailer=RT0000026794&amp;year=2026&amp;month=8&amp;hashednota=9d95c06c8b21cc081ffa53495c564989" TargetMode="External"/><Relationship Id="rId399" Type="http://schemas.openxmlformats.org/officeDocument/2006/relationships/hyperlink" Target="https://ipubers.pupuk-indonesia.com/public/download/bukti-transaksi/V2?idretailer=RT0000026771&amp;year=2026&amp;month=8&amp;hashednota=698a90f525f8b2b9b282f23a4e5fb931" TargetMode="External"/><Relationship Id="rId2287" Type="http://schemas.openxmlformats.org/officeDocument/2006/relationships/hyperlink" Target="https://ipubers.pupuk-indonesia.com/public/download/bukti-transaksi/V2?idretailer=RT0000026794&amp;year=2026&amp;month=8&amp;hashednota=5ec964af4f023e929dbc8cc85fae3a6a" TargetMode="External"/><Relationship Id="rId2494" Type="http://schemas.openxmlformats.org/officeDocument/2006/relationships/hyperlink" Target="https://ipubers.pupuk-indonesia.com/public/download/bukti-transaksi/V2?idretailer=RT0000026798&amp;year=2026&amp;month=8&amp;hashednota=412cd07202f5eb9ebe844b67f185d39d" TargetMode="External"/><Relationship Id="rId3338" Type="http://schemas.openxmlformats.org/officeDocument/2006/relationships/hyperlink" Target="https://ipubers.pupuk-indonesia.com/public/download/bukti-transaksi/V2?idretailer=RT0000026758&amp;year=2026&amp;month=8&amp;hashednota=b815a58447a26ba5cf2d6baea2eac2d4" TargetMode="External"/><Relationship Id="rId3545" Type="http://schemas.openxmlformats.org/officeDocument/2006/relationships/hyperlink" Target="https://ipubers.pupuk-indonesia.com/public/download/bukti-transaksi/V2?idretailer=RT0000027204&amp;year=2026&amp;month=8&amp;hashednota=b77e115dac393daf4f989d497c8def6d" TargetMode="External"/><Relationship Id="rId3752" Type="http://schemas.openxmlformats.org/officeDocument/2006/relationships/hyperlink" Target="https://ipubers.pupuk-indonesia.com/public/download/bukti-transaksi/V2?idretailer=RT0000094691&amp;year=2026&amp;month=8&amp;hashednota=18b4d5685a58458d187e751993770a86" TargetMode="External"/><Relationship Id="rId259" Type="http://schemas.openxmlformats.org/officeDocument/2006/relationships/hyperlink" Target="https://ipubers.pupuk-indonesia.com/public/download/bukti-transaksi/V2?idretailer=RT0000027183&amp;year=2026&amp;month=8&amp;hashednota=60906d926a80320d73eab0dacc2af44b" TargetMode="External"/><Relationship Id="rId466" Type="http://schemas.openxmlformats.org/officeDocument/2006/relationships/hyperlink" Target="https://ipubers.pupuk-indonesia.com/public/download/bukti-transaksi/V2?idretailer=RT0000026771&amp;year=2026&amp;month=8&amp;hashednota=25a14606144e3e56e54eea6d0d894edc" TargetMode="External"/><Relationship Id="rId673" Type="http://schemas.openxmlformats.org/officeDocument/2006/relationships/hyperlink" Target="https://ipubers.pupuk-indonesia.com/public/download/bukti-transaksi/V2?idretailer=RT0000021143&amp;year=2026&amp;month=8&amp;hashednota=92456b110a1d5dbe6892ac64bb3402f2" TargetMode="External"/><Relationship Id="rId880" Type="http://schemas.openxmlformats.org/officeDocument/2006/relationships/hyperlink" Target="https://ipubers.pupuk-indonesia.com/public/download/bukti-transaksi/V2?idretailer=RT0000091480&amp;year=2026&amp;month=8&amp;hashednota=da419261afc301ddd70a954bed381376" TargetMode="External"/><Relationship Id="rId1096" Type="http://schemas.openxmlformats.org/officeDocument/2006/relationships/hyperlink" Target="https://ipubers.pupuk-indonesia.com/public/download/bukti-transaksi/V2?idretailer=RT0000041194&amp;year=2026&amp;month=8&amp;hashednota=0de0b7ab6495d1dbc6de902c6a261ad3" TargetMode="External"/><Relationship Id="rId2147" Type="http://schemas.openxmlformats.org/officeDocument/2006/relationships/hyperlink" Target="https://ipubers.pupuk-indonesia.com/public/download/bukti-transaksi/V2?idretailer=RT0000041194&amp;year=2026&amp;month=8&amp;hashednota=8c593f7a334e386d1f087792438c643b" TargetMode="External"/><Relationship Id="rId2354" Type="http://schemas.openxmlformats.org/officeDocument/2006/relationships/hyperlink" Target="https://ipubers.pupuk-indonesia.com/public/download/bukti-transaksi/V2?idretailer=RT0000026794&amp;year=2026&amp;month=8&amp;hashednota=d30f8e4c9e4d013f131e3a171fc56d05" TargetMode="External"/><Relationship Id="rId2561" Type="http://schemas.openxmlformats.org/officeDocument/2006/relationships/hyperlink" Target="https://ipubers.pupuk-indonesia.com/public/download/bukti-transaksi/V2?idretailer=RT0000021160&amp;year=2026&amp;month=8&amp;hashednota=de332577b5813b2dc6f202617c51532a" TargetMode="External"/><Relationship Id="rId3405" Type="http://schemas.openxmlformats.org/officeDocument/2006/relationships/hyperlink" Target="https://ipubers.pupuk-indonesia.com/public/download/bukti-transaksi/V2?idretailer=RT0000091480&amp;year=2026&amp;month=8&amp;hashednota=30c925f107d767a1e37f599aa37f7e04" TargetMode="External"/><Relationship Id="rId119" Type="http://schemas.openxmlformats.org/officeDocument/2006/relationships/hyperlink" Target="https://ipubers.pupuk-indonesia.com/public/download/bukti-transaksi/V2?idretailer=RT0000027188&amp;year=2026&amp;month=8&amp;hashednota=2a8a21c01a38f554b1e1bca959e3f040" TargetMode="External"/><Relationship Id="rId326" Type="http://schemas.openxmlformats.org/officeDocument/2006/relationships/hyperlink" Target="https://ipubers.pupuk-indonesia.com/public/download/bukti-transaksi/V2?idretailer=RT0000026761&amp;year=2026&amp;month=8&amp;hashednota=e619c794c799d9242314589707dfd8f1" TargetMode="External"/><Relationship Id="rId533" Type="http://schemas.openxmlformats.org/officeDocument/2006/relationships/hyperlink" Target="https://ipubers.pupuk-indonesia.com/public/download/bukti-transaksi/V2?idretailer=RT0000026810&amp;year=2026&amp;month=8&amp;hashednota=a75a2112ef2d26011ed0c10f1d28bbd9" TargetMode="External"/><Relationship Id="rId1163" Type="http://schemas.openxmlformats.org/officeDocument/2006/relationships/hyperlink" Target="https://ipubers.pupuk-indonesia.com/public/download/bukti-transaksi/V2?idretailer=RT0000094691&amp;year=2026&amp;month=8&amp;hashednota=6ea86d94d934fcc1bf83c6bf51a9bd4a" TargetMode="External"/><Relationship Id="rId1370" Type="http://schemas.openxmlformats.org/officeDocument/2006/relationships/hyperlink" Target="https://ipubers.pupuk-indonesia.com/public/download/bukti-transaksi/V2?idretailer=RT0000027188&amp;year=2026&amp;month=8&amp;hashednota=966be1a2acc094c67eb722f06417a594" TargetMode="External"/><Relationship Id="rId2007" Type="http://schemas.openxmlformats.org/officeDocument/2006/relationships/hyperlink" Target="https://ipubers.pupuk-indonesia.com/public/download/bukti-transaksi/V2?idretailer=RT0000027204&amp;year=2026&amp;month=8&amp;hashednota=16fa20d93067c16a19f1411e4eae9782" TargetMode="External"/><Relationship Id="rId2214" Type="http://schemas.openxmlformats.org/officeDocument/2006/relationships/hyperlink" Target="https://ipubers.pupuk-indonesia.com/public/download/bukti-transaksi/V2?idretailer=RT0000021145&amp;year=2026&amp;month=8&amp;hashednota=d8f107f1992125fae5d532023d15b6bc" TargetMode="External"/><Relationship Id="rId3612" Type="http://schemas.openxmlformats.org/officeDocument/2006/relationships/hyperlink" Target="https://ipubers.pupuk-indonesia.com/public/download/bukti-transaksi/V2?idretailer=RT0000041194&amp;year=2026&amp;month=8&amp;hashednota=210d41cbfda442ef65b94b918af97da3" TargetMode="External"/><Relationship Id="rId740" Type="http://schemas.openxmlformats.org/officeDocument/2006/relationships/hyperlink" Target="https://ipubers.pupuk-indonesia.com/public/download/bukti-transaksi/V2?idretailer=RT0000021161&amp;year=2026&amp;month=8&amp;hashednota=91524309782136eeb7a9c4a56150900e" TargetMode="External"/><Relationship Id="rId1023" Type="http://schemas.openxmlformats.org/officeDocument/2006/relationships/hyperlink" Target="https://ipubers.pupuk-indonesia.com/public/download/bukti-transaksi/V2?idretailer=RT0000041194&amp;year=2026&amp;month=8&amp;hashednota=5766509c366d622154612c6075889eee" TargetMode="External"/><Relationship Id="rId2421" Type="http://schemas.openxmlformats.org/officeDocument/2006/relationships/hyperlink" Target="https://ipubers.pupuk-indonesia.com/public/download/bukti-transaksi/V2?idretailer=RT0000090731&amp;year=2026&amp;month=8&amp;hashednota=5921ad2e738f503fa359307b23cf7a72" TargetMode="External"/><Relationship Id="rId600" Type="http://schemas.openxmlformats.org/officeDocument/2006/relationships/hyperlink" Target="https://ipubers.pupuk-indonesia.com/public/download/bukti-transaksi/V2?idretailer=RT0000026811&amp;year=2026&amp;month=8&amp;hashednota=6994d75f90f4405d663cf7257079c86c" TargetMode="External"/><Relationship Id="rId1230" Type="http://schemas.openxmlformats.org/officeDocument/2006/relationships/hyperlink" Target="https://ipubers.pupuk-indonesia.com/public/download/bukti-transaksi/V2?idretailer=RT0000026775&amp;year=2026&amp;month=8&amp;hashednota=6ff689c2908ed83ea51873b134d7945d" TargetMode="External"/><Relationship Id="rId3195" Type="http://schemas.openxmlformats.org/officeDocument/2006/relationships/hyperlink" Target="https://ipubers.pupuk-indonesia.com/public/download/bukti-transaksi/V2?idretailer=RT0000021140&amp;year=2026&amp;month=8&amp;hashednota=354d0ee2b93ea60499d0eb5362fb97f0" TargetMode="External"/><Relationship Id="rId3055" Type="http://schemas.openxmlformats.org/officeDocument/2006/relationships/hyperlink" Target="https://ipubers.pupuk-indonesia.com/public/download/bukti-transaksi/V2?idretailer=RT0000026810&amp;year=2026&amp;month=8&amp;hashednota=c71b4947b722d4827f20288092d6fe9b" TargetMode="External"/><Relationship Id="rId3262" Type="http://schemas.openxmlformats.org/officeDocument/2006/relationships/hyperlink" Target="https://ipubers.pupuk-indonesia.com/public/download/bukti-transaksi/V2?idretailer=RT0000021166&amp;year=2026&amp;month=8&amp;hashednota=dbb11401b581d1d261e17f86cdd5b145" TargetMode="External"/><Relationship Id="rId183" Type="http://schemas.openxmlformats.org/officeDocument/2006/relationships/hyperlink" Target="https://ipubers.pupuk-indonesia.com/public/download/bukti-transaksi/V2?idretailer=RT0000027181&amp;year=2026&amp;month=8&amp;hashednota=e71792875ac23a11bf0732612ef09c9d" TargetMode="External"/><Relationship Id="rId390" Type="http://schemas.openxmlformats.org/officeDocument/2006/relationships/hyperlink" Target="https://ipubers.pupuk-indonesia.com/public/download/bukti-transaksi/V2?idretailer=RT0000026769&amp;year=2026&amp;month=8&amp;hashednota=483d2b4c977ae370bbe32a1b5ac57ccb" TargetMode="External"/><Relationship Id="rId1907" Type="http://schemas.openxmlformats.org/officeDocument/2006/relationships/hyperlink" Target="https://ipubers.pupuk-indonesia.com/public/download/bukti-transaksi/V2?idretailer=RT0000091480&amp;year=2026&amp;month=8&amp;hashednota=f6e3a35a2b13bf2506f4d9dead1ebc5b" TargetMode="External"/><Relationship Id="rId2071" Type="http://schemas.openxmlformats.org/officeDocument/2006/relationships/hyperlink" Target="https://ipubers.pupuk-indonesia.com/public/download/bukti-transaksi/V2?idretailer=RT0000041194&amp;year=2026&amp;month=8&amp;hashednota=8015619cbdb93b4ff152194d2149b86a" TargetMode="External"/><Relationship Id="rId3122" Type="http://schemas.openxmlformats.org/officeDocument/2006/relationships/hyperlink" Target="https://ipubers.pupuk-indonesia.com/public/download/bukti-transaksi/V2?idretailer=RT0000026811&amp;year=2026&amp;month=8&amp;hashednota=912d01ed48361a9822bcb54707ba1e7d" TargetMode="External"/><Relationship Id="rId250" Type="http://schemas.openxmlformats.org/officeDocument/2006/relationships/hyperlink" Target="https://ipubers.pupuk-indonesia.com/public/download/bukti-transaksi/V2?idretailer=RT0000027183&amp;year=2026&amp;month=8&amp;hashednota=384d04beadeb360b7ba36a0b14de5c79" TargetMode="External"/><Relationship Id="rId110" Type="http://schemas.openxmlformats.org/officeDocument/2006/relationships/hyperlink" Target="https://ipubers.pupuk-indonesia.com/public/download/bukti-transaksi/V2?idretailer=RT0000027188&amp;year=2026&amp;month=8&amp;hashednota=5336f021352ba05132bcebb8d8a9513f" TargetMode="External"/><Relationship Id="rId2888" Type="http://schemas.openxmlformats.org/officeDocument/2006/relationships/hyperlink" Target="https://ipubers.pupuk-indonesia.com/public/download/bukti-transaksi/V2?idretailer=RT0000026765&amp;year=2026&amp;month=8&amp;hashednota=7fcb6c77a1346d57f5a339511be95469" TargetMode="External"/><Relationship Id="rId1697" Type="http://schemas.openxmlformats.org/officeDocument/2006/relationships/hyperlink" Target="https://ipubers.pupuk-indonesia.com/public/download/bukti-transaksi/V2?idretailer=RT0000026813&amp;year=2026&amp;month=8&amp;hashednota=a9ceb323156f81a9845dab5bc6ab365a" TargetMode="External"/><Relationship Id="rId2748" Type="http://schemas.openxmlformats.org/officeDocument/2006/relationships/hyperlink" Target="https://ipubers.pupuk-indonesia.com/public/download/bukti-transaksi/V2?idretailer=RT0000027183&amp;year=2026&amp;month=8&amp;hashednota=bfd35ec1008e386c892a9cb10e750b53" TargetMode="External"/><Relationship Id="rId2955" Type="http://schemas.openxmlformats.org/officeDocument/2006/relationships/hyperlink" Target="https://ipubers.pupuk-indonesia.com/public/download/bukti-transaksi/V2?idretailer=RT0000026771&amp;year=2026&amp;month=8&amp;hashednota=585977c9bd6ca4a01082b2cf5d0aaeb4" TargetMode="External"/><Relationship Id="rId927" Type="http://schemas.openxmlformats.org/officeDocument/2006/relationships/hyperlink" Target="https://ipubers.pupuk-indonesia.com/public/download/bukti-transaksi/V2?idretailer=RT0000027216&amp;year=2026&amp;month=8&amp;hashednota=9a81082ff9a93debfe55171206fe29bf" TargetMode="External"/><Relationship Id="rId1557" Type="http://schemas.openxmlformats.org/officeDocument/2006/relationships/hyperlink" Target="https://ipubers.pupuk-indonesia.com/public/download/bukti-transaksi/V2?idretailer=RT0000026771&amp;year=2026&amp;month=8&amp;hashednota=5aa769a2180b6ed0adcd29d284d46881" TargetMode="External"/><Relationship Id="rId1764" Type="http://schemas.openxmlformats.org/officeDocument/2006/relationships/hyperlink" Target="https://ipubers.pupuk-indonesia.com/public/download/bukti-transaksi/V2?idretailer=RT0000021143&amp;year=2026&amp;month=8&amp;hashednota=02bf710ae5e24def1a147373cadbeb07" TargetMode="External"/><Relationship Id="rId1971" Type="http://schemas.openxmlformats.org/officeDocument/2006/relationships/hyperlink" Target="https://ipubers.pupuk-indonesia.com/public/download/bukti-transaksi/V2?idretailer=RT0000027214&amp;year=2026&amp;month=8&amp;hashednota=536311a418627207e4776062a979b279" TargetMode="External"/><Relationship Id="rId2608" Type="http://schemas.openxmlformats.org/officeDocument/2006/relationships/hyperlink" Target="https://ipubers.pupuk-indonesia.com/public/download/bukti-transaksi/V2?idretailer=RT0000027188&amp;year=2026&amp;month=8&amp;hashednota=2e02df570cd847d90af0de204b203dbf" TargetMode="External"/><Relationship Id="rId2815" Type="http://schemas.openxmlformats.org/officeDocument/2006/relationships/hyperlink" Target="https://ipubers.pupuk-indonesia.com/public/download/bukti-transaksi/V2?idretailer=RT0000027210&amp;year=2026&amp;month=8&amp;hashednota=3785b7cba1888daee49abda12dadf7d2" TargetMode="External"/><Relationship Id="rId56" Type="http://schemas.openxmlformats.org/officeDocument/2006/relationships/hyperlink" Target="https://ipubers.pupuk-indonesia.com/public/download/bukti-transaksi/V2?idretailer=RT0000021160&amp;year=2026&amp;month=8&amp;hashednota=516b3abd03c9461bd0166785f75436d3" TargetMode="External"/><Relationship Id="rId1417" Type="http://schemas.openxmlformats.org/officeDocument/2006/relationships/hyperlink" Target="https://ipubers.pupuk-indonesia.com/public/download/bukti-transaksi/V2?idretailer=RT0000027189&amp;year=2026&amp;month=8&amp;hashednota=5bebf4eb8985d246f913c3fd7b1d1fda" TargetMode="External"/><Relationship Id="rId1624" Type="http://schemas.openxmlformats.org/officeDocument/2006/relationships/hyperlink" Target="https://ipubers.pupuk-indonesia.com/public/download/bukti-transaksi/V2?idretailer=RT0000026810&amp;year=2026&amp;month=8&amp;hashednota=f8a898a91e4341ba55c44a9458e39448" TargetMode="External"/><Relationship Id="rId1831" Type="http://schemas.openxmlformats.org/officeDocument/2006/relationships/hyperlink" Target="https://ipubers.pupuk-indonesia.com/public/download/bukti-transaksi/V2?idretailer=RT0000021159&amp;year=2026&amp;month=8&amp;hashednota=40bc69c1dc4b61adc12b5be3165387e3" TargetMode="External"/><Relationship Id="rId3589" Type="http://schemas.openxmlformats.org/officeDocument/2006/relationships/hyperlink" Target="https://ipubers.pupuk-indonesia.com/public/download/bukti-transaksi/V2?idretailer=RT0000041194&amp;year=2026&amp;month=8&amp;hashednota=ff2768b623f8d01db3afa9da11d70a6d" TargetMode="External"/><Relationship Id="rId3796" Type="http://schemas.openxmlformats.org/officeDocument/2006/relationships/hyperlink" Target="https://ipubers.pupuk-indonesia.com/public/download/bukti-transaksi/V2?idretailer=RT0000021145&amp;year=2026&amp;month=8&amp;hashednota=e184906d2c172f37f543e0fc1ccb9795" TargetMode="External"/><Relationship Id="rId2398" Type="http://schemas.openxmlformats.org/officeDocument/2006/relationships/hyperlink" Target="https://ipubers.pupuk-indonesia.com/public/download/bukti-transaksi/V2?idretailer=RT0000026775&amp;year=2026&amp;month=8&amp;hashednota=b2162919fa5f158b1db2a6c023fb2242" TargetMode="External"/><Relationship Id="rId3449" Type="http://schemas.openxmlformats.org/officeDocument/2006/relationships/hyperlink" Target="https://ipubers.pupuk-indonesia.com/public/download/bukti-transaksi/V2?idretailer=RT0000091480&amp;year=2026&amp;month=8&amp;hashednota=224c813650c3a7aa0bdc9762e4722035" TargetMode="External"/><Relationship Id="rId577" Type="http://schemas.openxmlformats.org/officeDocument/2006/relationships/hyperlink" Target="https://ipubers.pupuk-indonesia.com/public/download/bukti-transaksi/V2?idretailer=RT0000026811&amp;year=2026&amp;month=8&amp;hashednota=402ecae3896f7aa7e0eaec50cf6ece69" TargetMode="External"/><Relationship Id="rId2258" Type="http://schemas.openxmlformats.org/officeDocument/2006/relationships/hyperlink" Target="https://ipubers.pupuk-indonesia.com/public/download/bukti-transaksi/V2?idretailer=RT0000051845&amp;year=2026&amp;month=8&amp;hashednota=d5160e6e8740ab578d89524e99de536d" TargetMode="External"/><Relationship Id="rId3656" Type="http://schemas.openxmlformats.org/officeDocument/2006/relationships/hyperlink" Target="https://ipubers.pupuk-indonesia.com/public/download/bukti-transaksi/V2?idretailer=RT0000041194&amp;year=2026&amp;month=8&amp;hashednota=b16ed609b968ac255182350d9760fc60" TargetMode="External"/><Relationship Id="rId3863" Type="http://schemas.openxmlformats.org/officeDocument/2006/relationships/hyperlink" Target="https://ipubers.pupuk-indonesia.com/public/download/bukti-transaksi/V2?idretailer=RT0000026775&amp;year=2026&amp;month=8&amp;hashednota=5bcadba8d7d68e6833df07b1442876f9" TargetMode="External"/><Relationship Id="rId784" Type="http://schemas.openxmlformats.org/officeDocument/2006/relationships/hyperlink" Target="https://ipubers.pupuk-indonesia.com/public/download/bukti-transaksi/V2?idretailer=RT0000021159&amp;year=2026&amp;month=8&amp;hashednota=81790bc6ab334c0015e48fbc3544d059" TargetMode="External"/><Relationship Id="rId991" Type="http://schemas.openxmlformats.org/officeDocument/2006/relationships/hyperlink" Target="https://ipubers.pupuk-indonesia.com/public/download/bukti-transaksi/V2?idretailer=RT0000041741&amp;year=2026&amp;month=8&amp;hashednota=66c4c53def57be4f86b1bc1f8e39db1d" TargetMode="External"/><Relationship Id="rId1067" Type="http://schemas.openxmlformats.org/officeDocument/2006/relationships/hyperlink" Target="https://ipubers.pupuk-indonesia.com/public/download/bukti-transaksi/V2?idretailer=RT0000041194&amp;year=2026&amp;month=8&amp;hashednota=fbc7dcde3a6ea03203517955872166b4" TargetMode="External"/><Relationship Id="rId2465" Type="http://schemas.openxmlformats.org/officeDocument/2006/relationships/hyperlink" Target="https://ipubers.pupuk-indonesia.com/public/download/bukti-transaksi/V2?idretailer=RT0000026798&amp;year=2026&amp;month=8&amp;hashednota=e980ae5863496f0906e03d15dfe115d1" TargetMode="External"/><Relationship Id="rId2672" Type="http://schemas.openxmlformats.org/officeDocument/2006/relationships/hyperlink" Target="https://ipubers.pupuk-indonesia.com/public/download/bukti-transaksi/V2?idretailer=RT0000027188&amp;year=2026&amp;month=8&amp;hashednota=a18be553893b4a9b4b5181afa52006f0" TargetMode="External"/><Relationship Id="rId3309" Type="http://schemas.openxmlformats.org/officeDocument/2006/relationships/hyperlink" Target="https://ipubers.pupuk-indonesia.com/public/download/bukti-transaksi/V2?idretailer=RT0000026758&amp;year=2026&amp;month=8&amp;hashednota=9dbe5e119d3957faccd305dd3bff95a0" TargetMode="External"/><Relationship Id="rId3516" Type="http://schemas.openxmlformats.org/officeDocument/2006/relationships/hyperlink" Target="https://ipubers.pupuk-indonesia.com/public/download/bukti-transaksi/V2?idretailer=RT0000027214&amp;year=2026&amp;month=8&amp;hashednota=57925dfea61e457f081b652db696be0e" TargetMode="External"/><Relationship Id="rId3723" Type="http://schemas.openxmlformats.org/officeDocument/2006/relationships/hyperlink" Target="https://ipubers.pupuk-indonesia.com/public/download/bukti-transaksi/V2?idretailer=RT0000051845&amp;year=2026&amp;month=8&amp;hashednota=19535220c7f6aad6cce0d54fdc7b7048" TargetMode="External"/><Relationship Id="rId3930" Type="http://schemas.openxmlformats.org/officeDocument/2006/relationships/hyperlink" Target="https://ipubers.pupuk-indonesia.com/public/download/bukti-transaksi/V2?idretailer=RT0000026775&amp;year=2026&amp;month=8&amp;hashednota=2872138ffe91c15b1bd8c960daac3e21" TargetMode="External"/><Relationship Id="rId437" Type="http://schemas.openxmlformats.org/officeDocument/2006/relationships/hyperlink" Target="https://ipubers.pupuk-indonesia.com/public/download/bukti-transaksi/V2?idretailer=RT0000026771&amp;year=2026&amp;month=8&amp;hashednota=8eebc18e439c45b4f2ac7018e04f8f7d" TargetMode="External"/><Relationship Id="rId644" Type="http://schemas.openxmlformats.org/officeDocument/2006/relationships/hyperlink" Target="https://ipubers.pupuk-indonesia.com/public/download/bukti-transaksi/V2?idretailer=RT0000042149&amp;year=2026&amp;month=8&amp;hashednota=9ad43cd968eb5f4dfcd4f13fb1d86a9e" TargetMode="External"/><Relationship Id="rId851" Type="http://schemas.openxmlformats.org/officeDocument/2006/relationships/hyperlink" Target="https://ipubers.pupuk-indonesia.com/public/download/bukti-transaksi/V2?idretailer=RT0000091480&amp;year=2026&amp;month=8&amp;hashednota=7a6fa2f6bac544a3a17af7ec617334b6" TargetMode="External"/><Relationship Id="rId1274" Type="http://schemas.openxmlformats.org/officeDocument/2006/relationships/hyperlink" Target="https://ipubers.pupuk-indonesia.com/public/download/bukti-transaksi/V2?idretailer=RT0000026794&amp;year=2026&amp;month=8&amp;hashednota=3b829d2f0bb988e583b086de059e317c" TargetMode="External"/><Relationship Id="rId1481" Type="http://schemas.openxmlformats.org/officeDocument/2006/relationships/hyperlink" Target="https://ipubers.pupuk-indonesia.com/public/download/bukti-transaksi/V2?idretailer=RT0000062790&amp;year=2026&amp;month=8&amp;hashednota=49f5399db02dd39ffa62d73babf6a7b8" TargetMode="External"/><Relationship Id="rId2118" Type="http://schemas.openxmlformats.org/officeDocument/2006/relationships/hyperlink" Target="https://ipubers.pupuk-indonesia.com/public/download/bukti-transaksi/V2?idretailer=RT0000041194&amp;year=2026&amp;month=8&amp;hashednota=68b944090563c9acc74c78902c0f498c" TargetMode="External"/><Relationship Id="rId2325" Type="http://schemas.openxmlformats.org/officeDocument/2006/relationships/hyperlink" Target="https://ipubers.pupuk-indonesia.com/public/download/bukti-transaksi/V2?idretailer=RT0000026794&amp;year=2026&amp;month=8&amp;hashednota=4039710234eba563ea0e540ea4a6ad12" TargetMode="External"/><Relationship Id="rId2532" Type="http://schemas.openxmlformats.org/officeDocument/2006/relationships/hyperlink" Target="https://ipubers.pupuk-indonesia.com/public/download/bukti-transaksi/V2?idretailer=RT0000021156&amp;year=2026&amp;month=8&amp;hashednota=60aeb47d570f24c2dc1a96b3b085254a" TargetMode="External"/><Relationship Id="rId504" Type="http://schemas.openxmlformats.org/officeDocument/2006/relationships/hyperlink" Target="https://ipubers.pupuk-indonesia.com/public/download/bukti-transaksi/V2?idretailer=RT0000026810&amp;year=2026&amp;month=8&amp;hashednota=1f94174ed43f0376fc192b471d5ae08e" TargetMode="External"/><Relationship Id="rId711" Type="http://schemas.openxmlformats.org/officeDocument/2006/relationships/hyperlink" Target="https://ipubers.pupuk-indonesia.com/public/download/bukti-transaksi/V2?idretailer=RT0000021163&amp;year=2026&amp;month=8&amp;hashednota=0a6c8c7f7ac79532344dbffc8679e12b" TargetMode="External"/><Relationship Id="rId1134" Type="http://schemas.openxmlformats.org/officeDocument/2006/relationships/hyperlink" Target="https://ipubers.pupuk-indonesia.com/public/download/bukti-transaksi/V2?idretailer=RT0000041194&amp;year=2026&amp;month=8&amp;hashednota=c19772595b4afa9ad72ae6a53eddf6b4" TargetMode="External"/><Relationship Id="rId1341" Type="http://schemas.openxmlformats.org/officeDocument/2006/relationships/hyperlink" Target="https://ipubers.pupuk-indonesia.com/public/download/bukti-transaksi/V2?idretailer=RT0000021156&amp;year=2026&amp;month=8&amp;hashednota=6af69e3eeba5a25b3fd9d484a429fd90" TargetMode="External"/><Relationship Id="rId1201" Type="http://schemas.openxmlformats.org/officeDocument/2006/relationships/hyperlink" Target="https://ipubers.pupuk-indonesia.com/public/download/bukti-transaksi/V2?idretailer=RT0000026794&amp;year=2026&amp;month=8&amp;hashednota=0bb2f7769cfc38858ed9d62ecca33673" TargetMode="External"/><Relationship Id="rId3099" Type="http://schemas.openxmlformats.org/officeDocument/2006/relationships/hyperlink" Target="https://ipubers.pupuk-indonesia.com/public/download/bukti-transaksi/V2?idretailer=RT0000026810&amp;year=2026&amp;month=8&amp;hashednota=85c78bd0311c31a2c3fce1ba0fbca679" TargetMode="External"/><Relationship Id="rId3166" Type="http://schemas.openxmlformats.org/officeDocument/2006/relationships/hyperlink" Target="https://ipubers.pupuk-indonesia.com/public/download/bukti-transaksi/V2?idretailer=RT0000051953&amp;year=2026&amp;month=8&amp;hashednota=73f8ae3ca2578b7e689af8b81ebf2beb" TargetMode="External"/><Relationship Id="rId3373" Type="http://schemas.openxmlformats.org/officeDocument/2006/relationships/hyperlink" Target="https://ipubers.pupuk-indonesia.com/public/download/bukti-transaksi/V2?idretailer=RT0000026755&amp;year=2026&amp;month=8&amp;hashednota=92a0c1343820ed06dde3c70c7eaf3f69" TargetMode="External"/><Relationship Id="rId3580" Type="http://schemas.openxmlformats.org/officeDocument/2006/relationships/hyperlink" Target="https://ipubers.pupuk-indonesia.com/public/download/bukti-transaksi/V2?idretailer=RT0000041194&amp;year=2026&amp;month=8&amp;hashednota=7336fec1e26c573722cf83dd373723ab" TargetMode="External"/><Relationship Id="rId294" Type="http://schemas.openxmlformats.org/officeDocument/2006/relationships/hyperlink" Target="https://ipubers.pupuk-indonesia.com/public/download/bukti-transaksi/V2?idretailer=RT0000027210&amp;year=2026&amp;month=8&amp;hashednota=401f7437741cf0c179ba272b0cbd0069" TargetMode="External"/><Relationship Id="rId2182" Type="http://schemas.openxmlformats.org/officeDocument/2006/relationships/hyperlink" Target="https://ipubers.pupuk-indonesia.com/public/download/bukti-transaksi/V2?idretailer=RT0000094691&amp;year=2026&amp;month=8&amp;hashednota=e5248ee53d8f6e7ca57de194f028c6ad" TargetMode="External"/><Relationship Id="rId3026" Type="http://schemas.openxmlformats.org/officeDocument/2006/relationships/hyperlink" Target="https://ipubers.pupuk-indonesia.com/public/download/bukti-transaksi/V2?idretailer=RT0000026769&amp;year=2026&amp;month=8&amp;hashednota=d66166ff8c3e18a32f84ac67f3c8fff3" TargetMode="External"/><Relationship Id="rId3233" Type="http://schemas.openxmlformats.org/officeDocument/2006/relationships/hyperlink" Target="https://ipubers.pupuk-indonesia.com/public/download/bukti-transaksi/V2?idretailer=RT0000021163&amp;year=2026&amp;month=8&amp;hashednota=b4a1c54c9c25d2b80023d3a6a1f9a076" TargetMode="External"/><Relationship Id="rId154" Type="http://schemas.openxmlformats.org/officeDocument/2006/relationships/hyperlink" Target="https://ipubers.pupuk-indonesia.com/public/download/bukti-transaksi/V2?idretailer=RT0000027188&amp;year=2026&amp;month=8&amp;hashednota=e048ccf967cc67594ff364cbfdb634db" TargetMode="External"/><Relationship Id="rId361" Type="http://schemas.openxmlformats.org/officeDocument/2006/relationships/hyperlink" Target="https://ipubers.pupuk-indonesia.com/public/download/bukti-transaksi/V2?idretailer=RT0000026769&amp;year=2026&amp;month=8&amp;hashednota=769789cd0a73d71c410105ad737719e6" TargetMode="External"/><Relationship Id="rId2042" Type="http://schemas.openxmlformats.org/officeDocument/2006/relationships/hyperlink" Target="https://ipubers.pupuk-indonesia.com/public/download/bukti-transaksi/V2?idretailer=RT0000021139&amp;year=2026&amp;month=8&amp;hashednota=6f954823a64890ebbf3edc231a787e85" TargetMode="External"/><Relationship Id="rId3440" Type="http://schemas.openxmlformats.org/officeDocument/2006/relationships/hyperlink" Target="https://ipubers.pupuk-indonesia.com/public/download/bukti-transaksi/V2?idretailer=RT0000091480&amp;year=2026&amp;month=8&amp;hashednota=4419558a203dc358b64f0dea656ee40f" TargetMode="External"/><Relationship Id="rId2999" Type="http://schemas.openxmlformats.org/officeDocument/2006/relationships/hyperlink" Target="https://ipubers.pupuk-indonesia.com/public/download/bukti-transaksi/V2?idretailer=RT0000026771&amp;year=2026&amp;month=8&amp;hashednota=937599dac243ed52a93f2f563d542b15" TargetMode="External"/><Relationship Id="rId3300" Type="http://schemas.openxmlformats.org/officeDocument/2006/relationships/hyperlink" Target="https://ipubers.pupuk-indonesia.com/public/download/bukti-transaksi/V2?idretailer=RT0000021159&amp;year=2026&amp;month=8&amp;hashednota=197cffce214ba25772803854ff49e896" TargetMode="External"/><Relationship Id="rId221" Type="http://schemas.openxmlformats.org/officeDocument/2006/relationships/hyperlink" Target="https://ipubers.pupuk-indonesia.com/public/download/bukti-transaksi/V2?idretailer=RT0000027183&amp;year=2026&amp;month=8&amp;hashednota=760124928d0dc45655467ac0c036bf1c" TargetMode="External"/><Relationship Id="rId2859" Type="http://schemas.openxmlformats.org/officeDocument/2006/relationships/hyperlink" Target="https://ipubers.pupuk-indonesia.com/public/download/bukti-transaksi/V2?idretailer=RT0000026765&amp;year=2026&amp;month=8&amp;hashednota=3e99e362915d1bbc47e87a9f5b7d4f1f" TargetMode="External"/><Relationship Id="rId1668" Type="http://schemas.openxmlformats.org/officeDocument/2006/relationships/hyperlink" Target="https://ipubers.pupuk-indonesia.com/public/download/bukti-transaksi/V2?idretailer=RT0000026810&amp;year=2026&amp;month=8&amp;hashednota=5c386d31a6035aab3e252c3d27bee67a" TargetMode="External"/><Relationship Id="rId1875" Type="http://schemas.openxmlformats.org/officeDocument/2006/relationships/hyperlink" Target="https://ipubers.pupuk-indonesia.com/public/download/bukti-transaksi/V2?idretailer=RT0000026755&amp;year=2026&amp;month=8&amp;hashednota=31d0f0c1c2f05647bfc50cad63be2ef6" TargetMode="External"/><Relationship Id="rId2719" Type="http://schemas.openxmlformats.org/officeDocument/2006/relationships/hyperlink" Target="https://ipubers.pupuk-indonesia.com/public/download/bukti-transaksi/V2?idretailer=RT0000027181&amp;year=2026&amp;month=8&amp;hashednota=daaf8eb4ebce37c2c7fb897f679f8631" TargetMode="External"/><Relationship Id="rId1528" Type="http://schemas.openxmlformats.org/officeDocument/2006/relationships/hyperlink" Target="https://ipubers.pupuk-indonesia.com/public/download/bukti-transaksi/V2?idretailer=RT0000026771&amp;year=2026&amp;month=8&amp;hashednota=fe33b36deba4aaf9157a2798ee48db42" TargetMode="External"/><Relationship Id="rId2926" Type="http://schemas.openxmlformats.org/officeDocument/2006/relationships/hyperlink" Target="https://ipubers.pupuk-indonesia.com/public/download/bukti-transaksi/V2?idretailer=RT0000026768&amp;year=2026&amp;month=8&amp;hashednota=9bb18deeab729d9c7a9ea2cd29e01f39" TargetMode="External"/><Relationship Id="rId3090" Type="http://schemas.openxmlformats.org/officeDocument/2006/relationships/hyperlink" Target="https://ipubers.pupuk-indonesia.com/public/download/bukti-transaksi/V2?idretailer=RT0000026810&amp;year=2026&amp;month=8&amp;hashednota=fec1b4255284d61bea16159e4fc16fd7" TargetMode="External"/><Relationship Id="rId1735" Type="http://schemas.openxmlformats.org/officeDocument/2006/relationships/hyperlink" Target="https://ipubers.pupuk-indonesia.com/public/download/bukti-transaksi/V2?idretailer=RT0000021144&amp;year=2026&amp;month=8&amp;hashednota=9dee73a9c719e7d6a39bf8fb719bdf0c" TargetMode="External"/><Relationship Id="rId1942" Type="http://schemas.openxmlformats.org/officeDocument/2006/relationships/hyperlink" Target="https://ipubers.pupuk-indonesia.com/public/download/bukti-transaksi/V2?idretailer=RT0000091480&amp;year=2026&amp;month=8&amp;hashednota=37de035955d3d9505952a559d24aaf0a" TargetMode="External"/><Relationship Id="rId27" Type="http://schemas.openxmlformats.org/officeDocument/2006/relationships/hyperlink" Target="https://ipubers.pupuk-indonesia.com/public/download/bukti-transaksi/V2?idretailer=RT0000026798&amp;year=2026&amp;month=8&amp;hashednota=bfc28aa950b3d4930957bf06ae647906" TargetMode="External"/><Relationship Id="rId1802" Type="http://schemas.openxmlformats.org/officeDocument/2006/relationships/hyperlink" Target="https://ipubers.pupuk-indonesia.com/public/download/bukti-transaksi/V2?idretailer=RT0000021163&amp;year=2026&amp;month=8&amp;hashednota=45278d7525fcb06ed639b236fc35e758" TargetMode="External"/><Relationship Id="rId3767" Type="http://schemas.openxmlformats.org/officeDocument/2006/relationships/hyperlink" Target="https://ipubers.pupuk-indonesia.com/public/download/bukti-transaksi/V2?idretailer=RT0000051845&amp;year=2026&amp;month=8&amp;hashednota=d55199d9e37b495e94c3cfed221641d0" TargetMode="External"/><Relationship Id="rId688" Type="http://schemas.openxmlformats.org/officeDocument/2006/relationships/hyperlink" Target="https://ipubers.pupuk-indonesia.com/public/download/bukti-transaksi/V2?idretailer=RT0000021143&amp;year=2026&amp;month=8&amp;hashednota=cb33fc0432bb0baab0fc044925c09af0" TargetMode="External"/><Relationship Id="rId895" Type="http://schemas.openxmlformats.org/officeDocument/2006/relationships/hyperlink" Target="https://ipubers.pupuk-indonesia.com/public/download/bukti-transaksi/V2?idretailer=RT0000026755&amp;year=2026&amp;month=8&amp;hashednota=8c9b2197ce4f0a418336f2ac4d4365c1" TargetMode="External"/><Relationship Id="rId2369" Type="http://schemas.openxmlformats.org/officeDocument/2006/relationships/hyperlink" Target="https://ipubers.pupuk-indonesia.com/public/download/bukti-transaksi/V2?idretailer=RT0000026794&amp;year=2026&amp;month=8&amp;hashednota=5bfdf4505e8cb4fafed0416de6752ad9" TargetMode="External"/><Relationship Id="rId2576" Type="http://schemas.openxmlformats.org/officeDocument/2006/relationships/hyperlink" Target="https://ipubers.pupuk-indonesia.com/public/download/bukti-transaksi/V2?idretailer=RT0000085189&amp;year=2026&amp;month=8&amp;hashednota=fbffc9e0432be434bbe3644833d2ebca" TargetMode="External"/><Relationship Id="rId2783" Type="http://schemas.openxmlformats.org/officeDocument/2006/relationships/hyperlink" Target="https://ipubers.pupuk-indonesia.com/public/download/bukti-transaksi/V2?idretailer=RT0000027211&amp;year=2026&amp;month=8&amp;hashednota=36833e8e988f2bacaac6c1ca9a84932b" TargetMode="External"/><Relationship Id="rId2990" Type="http://schemas.openxmlformats.org/officeDocument/2006/relationships/hyperlink" Target="https://ipubers.pupuk-indonesia.com/public/download/bukti-transaksi/V2?idretailer=RT0000026771&amp;year=2026&amp;month=8&amp;hashednota=bea91a8d2eef431dbf4db5e502a6d3cd" TargetMode="External"/><Relationship Id="rId3627" Type="http://schemas.openxmlformats.org/officeDocument/2006/relationships/hyperlink" Target="https://ipubers.pupuk-indonesia.com/public/download/bukti-transaksi/V2?idretailer=RT0000041194&amp;year=2026&amp;month=8&amp;hashednota=90424f38f903ac3fb04da49d137a4a7f" TargetMode="External"/><Relationship Id="rId3834" Type="http://schemas.openxmlformats.org/officeDocument/2006/relationships/hyperlink" Target="https://ipubers.pupuk-indonesia.com/public/download/bukti-transaksi/V2?idretailer=RT0000026794&amp;year=2026&amp;month=8&amp;hashednota=c0c7c13d5b61ee7473db2b2a4415c318" TargetMode="External"/><Relationship Id="rId548" Type="http://schemas.openxmlformats.org/officeDocument/2006/relationships/hyperlink" Target="https://ipubers.pupuk-indonesia.com/public/download/bukti-transaksi/V2?idretailer=RT0000026810&amp;year=2026&amp;month=8&amp;hashednota=b096056b82b64483183a61f2baca9eea" TargetMode="External"/><Relationship Id="rId755" Type="http://schemas.openxmlformats.org/officeDocument/2006/relationships/hyperlink" Target="https://ipubers.pupuk-indonesia.com/public/download/bukti-transaksi/V2?idretailer=RT0000026807&amp;year=2026&amp;month=8&amp;hashednota=af6de2a5a89e9cddce5163a16e025bd2" TargetMode="External"/><Relationship Id="rId962" Type="http://schemas.openxmlformats.org/officeDocument/2006/relationships/hyperlink" Target="https://ipubers.pupuk-indonesia.com/public/download/bukti-transaksi/V2?idretailer=RT0000049112&amp;year=2026&amp;month=8&amp;hashednota=4272615551847ffa7466e07ad2a13bd4" TargetMode="External"/><Relationship Id="rId1178" Type="http://schemas.openxmlformats.org/officeDocument/2006/relationships/hyperlink" Target="https://ipubers.pupuk-indonesia.com/public/download/bukti-transaksi/V2?idretailer=RT0000094691&amp;year=2026&amp;month=8&amp;hashednota=256e5fb0679c1f4efde09457fdc4a43c" TargetMode="External"/><Relationship Id="rId1385" Type="http://schemas.openxmlformats.org/officeDocument/2006/relationships/hyperlink" Target="https://ipubers.pupuk-indonesia.com/public/download/bukti-transaksi/V2?idretailer=RT0000027188&amp;year=2026&amp;month=8&amp;hashednota=c27f68af44b575eb371121d6a3fc3f31" TargetMode="External"/><Relationship Id="rId1592" Type="http://schemas.openxmlformats.org/officeDocument/2006/relationships/hyperlink" Target="https://ipubers.pupuk-indonesia.com/public/download/bukti-transaksi/V2?idretailer=RT0000026771&amp;year=2026&amp;month=8&amp;hashednota=ee89684bea7e8b795af219bc783dd856" TargetMode="External"/><Relationship Id="rId2229" Type="http://schemas.openxmlformats.org/officeDocument/2006/relationships/hyperlink" Target="https://ipubers.pupuk-indonesia.com/public/download/bukti-transaksi/V2?idretailer=RT0000021145&amp;year=2026&amp;month=8&amp;hashednota=7c703bd47008571ea7082e0979c66393" TargetMode="External"/><Relationship Id="rId2436" Type="http://schemas.openxmlformats.org/officeDocument/2006/relationships/hyperlink" Target="https://ipubers.pupuk-indonesia.com/public/download/bukti-transaksi/V2?idretailer=RT0000026796&amp;year=2026&amp;month=8&amp;hashednota=23102d413b96422b881f30b8fc95dfce" TargetMode="External"/><Relationship Id="rId2643" Type="http://schemas.openxmlformats.org/officeDocument/2006/relationships/hyperlink" Target="https://ipubers.pupuk-indonesia.com/public/download/bukti-transaksi/V2?idretailer=RT0000027188&amp;year=2026&amp;month=8&amp;hashednota=5f840af23c040cb4dc30be7c084a6d27" TargetMode="External"/><Relationship Id="rId2850" Type="http://schemas.openxmlformats.org/officeDocument/2006/relationships/hyperlink" Target="https://ipubers.pupuk-indonesia.com/public/download/bukti-transaksi/V2?idretailer=RT0000026761&amp;year=2026&amp;month=8&amp;hashednota=7057a4c03e1586029a6710b319833603" TargetMode="External"/><Relationship Id="rId91" Type="http://schemas.openxmlformats.org/officeDocument/2006/relationships/hyperlink" Target="https://ipubers.pupuk-indonesia.com/public/download/bukti-transaksi/V2?idretailer=RT0000027189&amp;year=2026&amp;month=8&amp;hashednota=1d24b793c94a8d34d6f750bb7b5fd968" TargetMode="External"/><Relationship Id="rId408" Type="http://schemas.openxmlformats.org/officeDocument/2006/relationships/hyperlink" Target="https://ipubers.pupuk-indonesia.com/public/download/bukti-transaksi/V2?idretailer=RT0000026771&amp;year=2026&amp;month=8&amp;hashednota=26ab635aa688bcb847772dc287e7793b" TargetMode="External"/><Relationship Id="rId615" Type="http://schemas.openxmlformats.org/officeDocument/2006/relationships/hyperlink" Target="https://ipubers.pupuk-indonesia.com/public/download/bukti-transaksi/V2?idretailer=RT0000051953&amp;year=2026&amp;month=8&amp;hashednota=a35bb1fbe55ef44a70840480136318e9" TargetMode="External"/><Relationship Id="rId822" Type="http://schemas.openxmlformats.org/officeDocument/2006/relationships/hyperlink" Target="https://ipubers.pupuk-indonesia.com/public/download/bukti-transaksi/V2?idretailer=RT0000026758&amp;year=2026&amp;month=8&amp;hashednota=e40e1044b4fbe52ad9c8753568b0b201" TargetMode="External"/><Relationship Id="rId1038" Type="http://schemas.openxmlformats.org/officeDocument/2006/relationships/hyperlink" Target="https://ipubers.pupuk-indonesia.com/public/download/bukti-transaksi/V2?idretailer=RT0000041194&amp;year=2026&amp;month=8&amp;hashednota=2900cc86e3e1124ab1b02752523f44fa" TargetMode="External"/><Relationship Id="rId1245" Type="http://schemas.openxmlformats.org/officeDocument/2006/relationships/hyperlink" Target="https://ipubers.pupuk-indonesia.com/public/download/bukti-transaksi/V2?idretailer=RT0000026794&amp;year=2026&amp;month=8&amp;hashednota=922dc25119c2bb3b28a1c209207cef63" TargetMode="External"/><Relationship Id="rId1452" Type="http://schemas.openxmlformats.org/officeDocument/2006/relationships/hyperlink" Target="https://ipubers.pupuk-indonesia.com/public/download/bukti-transaksi/V2?idretailer=RT0000027211&amp;year=2026&amp;month=8&amp;hashednota=e6cea8c902c562d69e696d40621944d2" TargetMode="External"/><Relationship Id="rId2503" Type="http://schemas.openxmlformats.org/officeDocument/2006/relationships/hyperlink" Target="https://ipubers.pupuk-indonesia.com/public/download/bukti-transaksi/V2?idretailer=RT0000090731&amp;year=2026&amp;month=8&amp;hashednota=48b4ccde56e58696c3cd97e08014dd5d" TargetMode="External"/><Relationship Id="rId3901" Type="http://schemas.openxmlformats.org/officeDocument/2006/relationships/hyperlink" Target="https://ipubers.pupuk-indonesia.com/public/download/bukti-transaksi/V2?idretailer=RT0000026794&amp;year=2026&amp;month=8&amp;hashednota=5c11d0118f7ce74f8e8ad411742d0f8b" TargetMode="External"/><Relationship Id="rId1105" Type="http://schemas.openxmlformats.org/officeDocument/2006/relationships/hyperlink" Target="https://ipubers.pupuk-indonesia.com/public/download/bukti-transaksi/V2?idretailer=RT0000041194&amp;year=2026&amp;month=8&amp;hashednota=b6a00cca83d712577ef027092dc03339" TargetMode="External"/><Relationship Id="rId1312" Type="http://schemas.openxmlformats.org/officeDocument/2006/relationships/hyperlink" Target="https://ipubers.pupuk-indonesia.com/public/download/bukti-transaksi/V2?idretailer=RT0000026798&amp;year=2026&amp;month=8&amp;hashednota=b4ccf68917823f336d04b8292f16f630" TargetMode="External"/><Relationship Id="rId2710" Type="http://schemas.openxmlformats.org/officeDocument/2006/relationships/hyperlink" Target="https://ipubers.pupuk-indonesia.com/public/download/bukti-transaksi/V2?idretailer=RT0000027189&amp;year=2026&amp;month=8&amp;hashednota=d04bc860c66bb584ddde85dadb156a2d" TargetMode="External"/><Relationship Id="rId3277" Type="http://schemas.openxmlformats.org/officeDocument/2006/relationships/hyperlink" Target="https://ipubers.pupuk-indonesia.com/public/download/bukti-transaksi/V2?idretailer=RT0000026807&amp;year=2026&amp;month=8&amp;hashednota=de257e991d4c2ec5cd274f25fbde08fe" TargetMode="External"/><Relationship Id="rId198" Type="http://schemas.openxmlformats.org/officeDocument/2006/relationships/hyperlink" Target="https://ipubers.pupuk-indonesia.com/public/download/bukti-transaksi/V2?idretailer=RT0000027181&amp;year=2026&amp;month=8&amp;hashednota=ed1b144bed3a018fa0199ee4c53c813c" TargetMode="External"/><Relationship Id="rId2086" Type="http://schemas.openxmlformats.org/officeDocument/2006/relationships/hyperlink" Target="https://ipubers.pupuk-indonesia.com/public/download/bukti-transaksi/V2?idretailer=RT0000041194&amp;year=2026&amp;month=8&amp;hashednota=50df01c498c55a539b0e3a0123fa9f7b" TargetMode="External"/><Relationship Id="rId3484" Type="http://schemas.openxmlformats.org/officeDocument/2006/relationships/hyperlink" Target="https://ipubers.pupuk-indonesia.com/public/download/bukti-transaksi/V2?idretailer=RT0000027214&amp;year=2026&amp;month=8&amp;hashednota=738955c18a4438e61fd1ebbda74dbd87" TargetMode="External"/><Relationship Id="rId3691" Type="http://schemas.openxmlformats.org/officeDocument/2006/relationships/hyperlink" Target="https://ipubers.pupuk-indonesia.com/public/download/bukti-transaksi/V2?idretailer=RT0000041194&amp;year=2026&amp;month=8&amp;hashednota=254d32df102787f567d650d62f504b3f" TargetMode="External"/><Relationship Id="rId2293" Type="http://schemas.openxmlformats.org/officeDocument/2006/relationships/hyperlink" Target="https://ipubers.pupuk-indonesia.com/public/download/bukti-transaksi/V2?idretailer=RT0000026794&amp;year=2026&amp;month=8&amp;hashednota=fc62197862e4c73d4bb46c5cf178ad95" TargetMode="External"/><Relationship Id="rId3137" Type="http://schemas.openxmlformats.org/officeDocument/2006/relationships/hyperlink" Target="https://ipubers.pupuk-indonesia.com/public/download/bukti-transaksi/V2?idretailer=RT0000026813&amp;year=2026&amp;month=8&amp;hashednota=5d8483505fae249e130561a99495d269" TargetMode="External"/><Relationship Id="rId3344" Type="http://schemas.openxmlformats.org/officeDocument/2006/relationships/hyperlink" Target="https://ipubers.pupuk-indonesia.com/public/download/bukti-transaksi/V2?idretailer=RT0000026755&amp;year=2026&amp;month=8&amp;hashednota=58078f7b3af18820ee62b83af5b10c29" TargetMode="External"/><Relationship Id="rId3551" Type="http://schemas.openxmlformats.org/officeDocument/2006/relationships/hyperlink" Target="https://ipubers.pupuk-indonesia.com/public/download/bukti-transaksi/V2?idretailer=RT0000049112&amp;year=2026&amp;month=8&amp;hashednota=d111b1069d08e5b7866c806226a291bb" TargetMode="External"/><Relationship Id="rId265" Type="http://schemas.openxmlformats.org/officeDocument/2006/relationships/hyperlink" Target="https://ipubers.pupuk-indonesia.com/public/download/bukti-transaksi/V2?idretailer=RT0000027183&amp;year=2026&amp;month=8&amp;hashednota=4aa8ae1d638bf88617d9a95e81626e2e" TargetMode="External"/><Relationship Id="rId472" Type="http://schemas.openxmlformats.org/officeDocument/2006/relationships/hyperlink" Target="https://ipubers.pupuk-indonesia.com/public/download/bukti-transaksi/V2?idretailer=RT0000026771&amp;year=2026&amp;month=8&amp;hashednota=bbf3562c8e9193a8fda7aca8acc0a82f" TargetMode="External"/><Relationship Id="rId2153" Type="http://schemas.openxmlformats.org/officeDocument/2006/relationships/hyperlink" Target="https://ipubers.pupuk-indonesia.com/public/download/bukti-transaksi/V2?idretailer=RT0000041194&amp;year=2026&amp;month=8&amp;hashednota=44f04412d9fd1661a51e0e2d44962fa0" TargetMode="External"/><Relationship Id="rId2360" Type="http://schemas.openxmlformats.org/officeDocument/2006/relationships/hyperlink" Target="https://ipubers.pupuk-indonesia.com/public/download/bukti-transaksi/V2?idretailer=RT0000026794&amp;year=2026&amp;month=8&amp;hashednota=ec5e8eeb407773f2a5fa363d414854de" TargetMode="External"/><Relationship Id="rId3204" Type="http://schemas.openxmlformats.org/officeDocument/2006/relationships/hyperlink" Target="https://ipubers.pupuk-indonesia.com/public/download/bukti-transaksi/V2?idretailer=RT0000021143&amp;year=2026&amp;month=8&amp;hashednota=71c7888e9e122e83cf9ffa866d7c85b1" TargetMode="External"/><Relationship Id="rId3411" Type="http://schemas.openxmlformats.org/officeDocument/2006/relationships/hyperlink" Target="https://ipubers.pupuk-indonesia.com/public/download/bukti-transaksi/V2?idretailer=RT0000091480&amp;year=2026&amp;month=8&amp;hashednota=3730e2f646f321902b9109a9403b20c7" TargetMode="External"/><Relationship Id="rId125" Type="http://schemas.openxmlformats.org/officeDocument/2006/relationships/hyperlink" Target="https://ipubers.pupuk-indonesia.com/public/download/bukti-transaksi/V2?idretailer=RT0000027188&amp;year=2026&amp;month=8&amp;hashednota=e984a2500912edc4c7ea1c99b14ed15d" TargetMode="External"/><Relationship Id="rId332" Type="http://schemas.openxmlformats.org/officeDocument/2006/relationships/hyperlink" Target="https://ipubers.pupuk-indonesia.com/public/download/bukti-transaksi/V2?idretailer=RT0000026765&amp;year=2026&amp;month=8&amp;hashednota=f83c3a06db4c30da2d6f02aff75f4e13" TargetMode="External"/><Relationship Id="rId2013" Type="http://schemas.openxmlformats.org/officeDocument/2006/relationships/hyperlink" Target="https://ipubers.pupuk-indonesia.com/public/download/bukti-transaksi/V2?idretailer=RT0000049112&amp;year=2026&amp;month=8&amp;hashednota=280cd0919bdadb7ad5333dbf0b7c9c77" TargetMode="External"/><Relationship Id="rId2220" Type="http://schemas.openxmlformats.org/officeDocument/2006/relationships/hyperlink" Target="https://ipubers.pupuk-indonesia.com/public/download/bukti-transaksi/V2?idretailer=RT0000021145&amp;year=2026&amp;month=8&amp;hashednota=d0b3662d687a71c6b24d1ae9a7fa0f8f" TargetMode="External"/><Relationship Id="rId1779" Type="http://schemas.openxmlformats.org/officeDocument/2006/relationships/hyperlink" Target="https://ipubers.pupuk-indonesia.com/public/download/bukti-transaksi/V2?idretailer=RT0000021142&amp;year=2026&amp;month=8&amp;hashednota=5c5641ec4eb016f1e4aa9fc98eea1326" TargetMode="External"/><Relationship Id="rId1986" Type="http://schemas.openxmlformats.org/officeDocument/2006/relationships/hyperlink" Target="https://ipubers.pupuk-indonesia.com/public/download/bukti-transaksi/V2?idretailer=RT0000027206&amp;year=2026&amp;month=8&amp;hashednota=103ac1a33a6329a35c9010f98baa2fb5" TargetMode="External"/><Relationship Id="rId1639" Type="http://schemas.openxmlformats.org/officeDocument/2006/relationships/hyperlink" Target="https://ipubers.pupuk-indonesia.com/public/download/bukti-transaksi/V2?idretailer=RT0000026810&amp;year=2026&amp;month=8&amp;hashednota=9d145589644bc8c6e50b74a81a082b36" TargetMode="External"/><Relationship Id="rId1846" Type="http://schemas.openxmlformats.org/officeDocument/2006/relationships/hyperlink" Target="https://ipubers.pupuk-indonesia.com/public/download/bukti-transaksi/V2?idretailer=RT0000026807&amp;year=2026&amp;month=8&amp;hashednota=b301ffafaea790ce4b5848de15d39e7c" TargetMode="External"/><Relationship Id="rId3061" Type="http://schemas.openxmlformats.org/officeDocument/2006/relationships/hyperlink" Target="https://ipubers.pupuk-indonesia.com/public/download/bukti-transaksi/V2?idretailer=RT0000026810&amp;year=2026&amp;month=8&amp;hashednota=2e59dc86dde1808d05118613a9c8d545" TargetMode="External"/><Relationship Id="rId1706" Type="http://schemas.openxmlformats.org/officeDocument/2006/relationships/hyperlink" Target="https://ipubers.pupuk-indonesia.com/public/download/bukti-transaksi/V2?idretailer=RT0000026813&amp;year=2026&amp;month=8&amp;hashednota=98c160f55abe6b542959726c0f92ad66" TargetMode="External"/><Relationship Id="rId1913" Type="http://schemas.openxmlformats.org/officeDocument/2006/relationships/hyperlink" Target="https://ipubers.pupuk-indonesia.com/public/download/bukti-transaksi/V2?idretailer=RT0000091480&amp;year=2026&amp;month=8&amp;hashednota=12d3bc0be2c0fd8bc35d78b51509f7aa" TargetMode="External"/><Relationship Id="rId3878" Type="http://schemas.openxmlformats.org/officeDocument/2006/relationships/hyperlink" Target="https://ipubers.pupuk-indonesia.com/public/download/bukti-transaksi/V2?idretailer=RT0000026794&amp;year=2026&amp;month=8&amp;hashednota=bb8474fea8122bc8e80e79c5a01a98a8" TargetMode="External"/><Relationship Id="rId799" Type="http://schemas.openxmlformats.org/officeDocument/2006/relationships/hyperlink" Target="https://ipubers.pupuk-indonesia.com/public/download/bukti-transaksi/V2?idretailer=RT0000093692&amp;year=2026&amp;month=8&amp;hashednota=314885433ef15658bed254a8d8ee656d" TargetMode="External"/><Relationship Id="rId2687" Type="http://schemas.openxmlformats.org/officeDocument/2006/relationships/hyperlink" Target="https://ipubers.pupuk-indonesia.com/public/download/bukti-transaksi/V2?idretailer=RT0000027188&amp;year=2026&amp;month=8&amp;hashednota=14e86a304ddbdf06868555afb91050b7" TargetMode="External"/><Relationship Id="rId2894" Type="http://schemas.openxmlformats.org/officeDocument/2006/relationships/hyperlink" Target="https://ipubers.pupuk-indonesia.com/public/download/bukti-transaksi/V2?idretailer=RT0000026765&amp;year=2026&amp;month=8&amp;hashednota=0881a24b391addffd2c99c389c2d2c4e" TargetMode="External"/><Relationship Id="rId3738" Type="http://schemas.openxmlformats.org/officeDocument/2006/relationships/hyperlink" Target="https://ipubers.pupuk-indonesia.com/public/download/bukti-transaksi/V2?idretailer=RT0000094691&amp;year=2026&amp;month=8&amp;hashednota=ce9cfebda12859d55856d4706735c6ce" TargetMode="External"/><Relationship Id="rId659" Type="http://schemas.openxmlformats.org/officeDocument/2006/relationships/hyperlink" Target="https://ipubers.pupuk-indonesia.com/public/download/bukti-transaksi/V2?idretailer=RT0000021143&amp;year=2026&amp;month=8&amp;hashednota=1a1ca499ec1058a12485bc13509bec2c" TargetMode="External"/><Relationship Id="rId866" Type="http://schemas.openxmlformats.org/officeDocument/2006/relationships/hyperlink" Target="https://ipubers.pupuk-indonesia.com/public/download/bukti-transaksi/V2?idretailer=RT0000091480&amp;year=2026&amp;month=8&amp;hashednota=07f8c98a5f8b7ab3c0ec2d80af6bd573" TargetMode="External"/><Relationship Id="rId1289" Type="http://schemas.openxmlformats.org/officeDocument/2006/relationships/hyperlink" Target="https://ipubers.pupuk-indonesia.com/public/download/bukti-transaksi/V2?idretailer=RT0000026775&amp;year=2026&amp;month=8&amp;hashednota=41e804c9b78da1dca23b675f15ba0d62" TargetMode="External"/><Relationship Id="rId1496" Type="http://schemas.openxmlformats.org/officeDocument/2006/relationships/hyperlink" Target="https://ipubers.pupuk-indonesia.com/public/download/bukti-transaksi/V2?idretailer=RT0000026759&amp;year=2026&amp;month=8&amp;hashednota=5fb2b18c2c512800a32f9b41dea900a8" TargetMode="External"/><Relationship Id="rId2547" Type="http://schemas.openxmlformats.org/officeDocument/2006/relationships/hyperlink" Target="https://ipubers.pupuk-indonesia.com/public/download/bukti-transaksi/V2?idretailer=RT0000021160&amp;year=2026&amp;month=8&amp;hashednota=5f04f6d39376fa7a06bad14242e9f460" TargetMode="External"/><Relationship Id="rId519" Type="http://schemas.openxmlformats.org/officeDocument/2006/relationships/hyperlink" Target="https://ipubers.pupuk-indonesia.com/public/download/bukti-transaksi/V2?idretailer=RT0000026810&amp;year=2026&amp;month=8&amp;hashednota=0a6e6cd47b5fdb7fb8123b9e88acc264" TargetMode="External"/><Relationship Id="rId1149" Type="http://schemas.openxmlformats.org/officeDocument/2006/relationships/hyperlink" Target="https://ipubers.pupuk-indonesia.com/public/download/bukti-transaksi/V2?idretailer=RT0000094691&amp;year=2026&amp;month=8&amp;hashednota=9c7827a6e87b11f43c33762d75ee2468" TargetMode="External"/><Relationship Id="rId1356" Type="http://schemas.openxmlformats.org/officeDocument/2006/relationships/hyperlink" Target="https://ipubers.pupuk-indonesia.com/public/download/bukti-transaksi/V2?idretailer=RT0000027188&amp;year=2026&amp;month=8&amp;hashednota=d8993a88704de01da7dac108b35fdd0f" TargetMode="External"/><Relationship Id="rId2754" Type="http://schemas.openxmlformats.org/officeDocument/2006/relationships/hyperlink" Target="https://ipubers.pupuk-indonesia.com/public/download/bukti-transaksi/V2?idretailer=RT0000027183&amp;year=2026&amp;month=8&amp;hashednota=ecf11819a7eea52faec0ac024994e813" TargetMode="External"/><Relationship Id="rId2961" Type="http://schemas.openxmlformats.org/officeDocument/2006/relationships/hyperlink" Target="https://ipubers.pupuk-indonesia.com/public/download/bukti-transaksi/V2?idretailer=RT0000026771&amp;year=2026&amp;month=8&amp;hashednota=b2923090a13016c89951dbc8b511d5c6" TargetMode="External"/><Relationship Id="rId3805" Type="http://schemas.openxmlformats.org/officeDocument/2006/relationships/hyperlink" Target="https://ipubers.pupuk-indonesia.com/public/download/bukti-transaksi/V2?idretailer=RT0000021145&amp;year=2026&amp;month=8&amp;hashednota=5b53f6898a585ad77ed270f6b3d23503" TargetMode="External"/><Relationship Id="rId726" Type="http://schemas.openxmlformats.org/officeDocument/2006/relationships/hyperlink" Target="https://ipubers.pupuk-indonesia.com/public/download/bukti-transaksi/V2?idretailer=RT0000021162&amp;year=2026&amp;month=8&amp;hashednota=238484eeb4062e8e1165f87d7a6d24e1" TargetMode="External"/><Relationship Id="rId933" Type="http://schemas.openxmlformats.org/officeDocument/2006/relationships/hyperlink" Target="https://ipubers.pupuk-indonesia.com/public/download/bukti-transaksi/V2?idretailer=RT0000027214&amp;year=2026&amp;month=8&amp;hashednota=80e6d6e5275787122ff0b98bac1c1579" TargetMode="External"/><Relationship Id="rId1009" Type="http://schemas.openxmlformats.org/officeDocument/2006/relationships/hyperlink" Target="https://ipubers.pupuk-indonesia.com/public/download/bukti-transaksi/V2?idretailer=RT0000041194&amp;year=2026&amp;month=8&amp;hashednota=d02e8c58968f7f1ed90a7b8dfab8e5e6" TargetMode="External"/><Relationship Id="rId1563" Type="http://schemas.openxmlformats.org/officeDocument/2006/relationships/hyperlink" Target="https://ipubers.pupuk-indonesia.com/public/download/bukti-transaksi/V2?idretailer=RT0000026771&amp;year=2026&amp;month=8&amp;hashednota=ac63f415801c939ffc2b8d1a4bd3eef3" TargetMode="External"/><Relationship Id="rId1770" Type="http://schemas.openxmlformats.org/officeDocument/2006/relationships/hyperlink" Target="https://ipubers.pupuk-indonesia.com/public/download/bukti-transaksi/V2?idretailer=RT0000021143&amp;year=2026&amp;month=8&amp;hashednota=cd44ed39adafb75158c850520217b24a" TargetMode="External"/><Relationship Id="rId2407" Type="http://schemas.openxmlformats.org/officeDocument/2006/relationships/hyperlink" Target="https://ipubers.pupuk-indonesia.com/public/download/bukti-transaksi/V2?idretailer=RT0000026775&amp;year=2026&amp;month=8&amp;hashednota=188fa98cc74546c5c0ee04582bc1d0f9" TargetMode="External"/><Relationship Id="rId2614" Type="http://schemas.openxmlformats.org/officeDocument/2006/relationships/hyperlink" Target="https://ipubers.pupuk-indonesia.com/public/download/bukti-transaksi/V2?idretailer=RT0000027188&amp;year=2026&amp;month=8&amp;hashednota=1b26a1ce96398df143a81a21b61f4578" TargetMode="External"/><Relationship Id="rId2821" Type="http://schemas.openxmlformats.org/officeDocument/2006/relationships/hyperlink" Target="https://ipubers.pupuk-indonesia.com/public/download/bukti-transaksi/V2?idretailer=RT0000089532&amp;year=2026&amp;month=8&amp;hashednota=3e366edc52923c4c7e8a4139fa3c64be" TargetMode="External"/><Relationship Id="rId62" Type="http://schemas.openxmlformats.org/officeDocument/2006/relationships/hyperlink" Target="https://ipubers.pupuk-indonesia.com/public/download/bukti-transaksi/V2?idretailer=RT0000021156&amp;year=2026&amp;month=8&amp;hashednota=7194bcededa9cb4fcf0ab1fd1a29cf22" TargetMode="External"/><Relationship Id="rId1216" Type="http://schemas.openxmlformats.org/officeDocument/2006/relationships/hyperlink" Target="https://ipubers.pupuk-indonesia.com/public/download/bukti-transaksi/V2?idretailer=RT0000026775&amp;year=2026&amp;month=8&amp;hashednota=e60245aff12eaf7168219eaa14462801" TargetMode="External"/><Relationship Id="rId1423" Type="http://schemas.openxmlformats.org/officeDocument/2006/relationships/hyperlink" Target="https://ipubers.pupuk-indonesia.com/public/download/bukti-transaksi/V2?idretailer=RT0000027181&amp;year=2026&amp;month=8&amp;hashednota=252dd35cb2684f7b459a0a9beeebc84b" TargetMode="External"/><Relationship Id="rId1630" Type="http://schemas.openxmlformats.org/officeDocument/2006/relationships/hyperlink" Target="https://ipubers.pupuk-indonesia.com/public/download/bukti-transaksi/V2?idretailer=RT0000026810&amp;year=2026&amp;month=8&amp;hashednota=afc02b00915fe15fcbde91f0af27f66e" TargetMode="External"/><Relationship Id="rId3388" Type="http://schemas.openxmlformats.org/officeDocument/2006/relationships/hyperlink" Target="https://ipubers.pupuk-indonesia.com/public/download/bukti-transaksi/V2?idretailer=RT0000026755&amp;year=2026&amp;month=8&amp;hashednota=9ebfce3d42999e19d76b65a7b81eb154" TargetMode="External"/><Relationship Id="rId3595" Type="http://schemas.openxmlformats.org/officeDocument/2006/relationships/hyperlink" Target="https://ipubers.pupuk-indonesia.com/public/download/bukti-transaksi/V2?idretailer=RT0000041194&amp;year=2026&amp;month=8&amp;hashednota=411262d81fb8a2569fe78fc1c4dd41c4" TargetMode="External"/><Relationship Id="rId2197" Type="http://schemas.openxmlformats.org/officeDocument/2006/relationships/hyperlink" Target="https://ipubers.pupuk-indonesia.com/public/download/bukti-transaksi/V2?idretailer=RT0000094691&amp;year=2026&amp;month=8&amp;hashednota=05364ad8ab509867af2564da8df9909b" TargetMode="External"/><Relationship Id="rId3248" Type="http://schemas.openxmlformats.org/officeDocument/2006/relationships/hyperlink" Target="https://ipubers.pupuk-indonesia.com/public/download/bukti-transaksi/V2?idretailer=RT0000021161&amp;year=2026&amp;month=8&amp;hashednota=adb03e45e28833c147b592e1e41a7068" TargetMode="External"/><Relationship Id="rId3455" Type="http://schemas.openxmlformats.org/officeDocument/2006/relationships/hyperlink" Target="https://ipubers.pupuk-indonesia.com/public/download/bukti-transaksi/V2?idretailer=RT0000026755&amp;year=2026&amp;month=8&amp;hashednota=8798db2e22e47a9d03e6210439d58321" TargetMode="External"/><Relationship Id="rId3662" Type="http://schemas.openxmlformats.org/officeDocument/2006/relationships/hyperlink" Target="https://ipubers.pupuk-indonesia.com/public/download/bukti-transaksi/V2?idretailer=RT0000041194&amp;year=2026&amp;month=8&amp;hashednota=0cf5b3b08ab3037c50f27d2006da944b" TargetMode="External"/><Relationship Id="rId169" Type="http://schemas.openxmlformats.org/officeDocument/2006/relationships/hyperlink" Target="https://ipubers.pupuk-indonesia.com/public/download/bukti-transaksi/V2?idretailer=RT0000027189&amp;year=2026&amp;month=8&amp;hashednota=b9a2eee873a9a473a4c57384894751a6" TargetMode="External"/><Relationship Id="rId376" Type="http://schemas.openxmlformats.org/officeDocument/2006/relationships/hyperlink" Target="https://ipubers.pupuk-indonesia.com/public/download/bukti-transaksi/V2?idretailer=RT0000026771&amp;year=2026&amp;month=8&amp;hashednota=2ee61213703f5bada683a06bb01f0364" TargetMode="External"/><Relationship Id="rId583" Type="http://schemas.openxmlformats.org/officeDocument/2006/relationships/hyperlink" Target="https://ipubers.pupuk-indonesia.com/public/download/bukti-transaksi/V2?idretailer=RT0000026813&amp;year=2026&amp;month=8&amp;hashednota=1d495ac9221b4af2d64811ea52417c7a" TargetMode="External"/><Relationship Id="rId790" Type="http://schemas.openxmlformats.org/officeDocument/2006/relationships/hyperlink" Target="https://ipubers.pupuk-indonesia.com/public/download/bukti-transaksi/V2?idretailer=RT0000026758&amp;year=2026&amp;month=8&amp;hashednota=8bc8c4c360d4dc6617dec5befab4c7d9" TargetMode="External"/><Relationship Id="rId2057" Type="http://schemas.openxmlformats.org/officeDocument/2006/relationships/hyperlink" Target="https://ipubers.pupuk-indonesia.com/public/download/bukti-transaksi/V2?idretailer=RT0000041194&amp;year=2026&amp;month=8&amp;hashednota=ed004f2deeafa054a53f31f5b7fe51ab" TargetMode="External"/><Relationship Id="rId2264" Type="http://schemas.openxmlformats.org/officeDocument/2006/relationships/hyperlink" Target="https://ipubers.pupuk-indonesia.com/public/download/bukti-transaksi/V2?idretailer=RT0000026794&amp;year=2026&amp;month=8&amp;hashednota=7f8497cb6461a24bcb3ddfdbb5799342" TargetMode="External"/><Relationship Id="rId2471" Type="http://schemas.openxmlformats.org/officeDocument/2006/relationships/hyperlink" Target="https://ipubers.pupuk-indonesia.com/public/download/bukti-transaksi/V2?idretailer=RT0000026798&amp;year=2026&amp;month=8&amp;hashednota=2a1bcd9d6416917106b5f1b150c29d73" TargetMode="External"/><Relationship Id="rId3108" Type="http://schemas.openxmlformats.org/officeDocument/2006/relationships/hyperlink" Target="https://ipubers.pupuk-indonesia.com/public/download/bukti-transaksi/V2?idretailer=RT0000026810&amp;year=2026&amp;month=8&amp;hashednota=615a3892d21f2128065db94572a6648b" TargetMode="External"/><Relationship Id="rId3315" Type="http://schemas.openxmlformats.org/officeDocument/2006/relationships/hyperlink" Target="https://ipubers.pupuk-indonesia.com/public/download/bukti-transaksi/V2?idretailer=RT0000093692&amp;year=2026&amp;month=8&amp;hashednota=2c43c1f42bdcde7ccd862ba8784647c4" TargetMode="External"/><Relationship Id="rId3522" Type="http://schemas.openxmlformats.org/officeDocument/2006/relationships/hyperlink" Target="https://ipubers.pupuk-indonesia.com/public/download/bukti-transaksi/V2?idretailer=RT0000027213&amp;year=2026&amp;month=8&amp;hashednota=9b918a24ab2286283b541efa90fd7cd2" TargetMode="External"/><Relationship Id="rId236" Type="http://schemas.openxmlformats.org/officeDocument/2006/relationships/hyperlink" Target="https://ipubers.pupuk-indonesia.com/public/download/bukti-transaksi/V2?idretailer=RT0000027183&amp;year=2026&amp;month=8&amp;hashednota=263bb2448d275bb8f62aeb01aa580e39" TargetMode="External"/><Relationship Id="rId443" Type="http://schemas.openxmlformats.org/officeDocument/2006/relationships/hyperlink" Target="https://ipubers.pupuk-indonesia.com/public/download/bukti-transaksi/V2?idretailer=RT0000026771&amp;year=2026&amp;month=8&amp;hashednota=75b55fc99cd0dce2a0f5eb071e7a0256" TargetMode="External"/><Relationship Id="rId650" Type="http://schemas.openxmlformats.org/officeDocument/2006/relationships/hyperlink" Target="https://ipubers.pupuk-indonesia.com/public/download/bukti-transaksi/V2?idretailer=RT0000042149&amp;year=2026&amp;month=8&amp;hashednota=d941fc919ea782502a2ef18ffd548342" TargetMode="External"/><Relationship Id="rId1073" Type="http://schemas.openxmlformats.org/officeDocument/2006/relationships/hyperlink" Target="https://ipubers.pupuk-indonesia.com/public/download/bukti-transaksi/V2?idretailer=RT0000041194&amp;year=2026&amp;month=8&amp;hashednota=ad8c6ff64011845733afd027203612e0" TargetMode="External"/><Relationship Id="rId1280" Type="http://schemas.openxmlformats.org/officeDocument/2006/relationships/hyperlink" Target="https://ipubers.pupuk-indonesia.com/public/download/bukti-transaksi/V2?idretailer=RT0000026794&amp;year=2026&amp;month=8&amp;hashednota=8bdb897f76369187ea361d863e546d00" TargetMode="External"/><Relationship Id="rId2124" Type="http://schemas.openxmlformats.org/officeDocument/2006/relationships/hyperlink" Target="https://ipubers.pupuk-indonesia.com/public/download/bukti-transaksi/V2?idretailer=RT0000041194&amp;year=2026&amp;month=8&amp;hashednota=cb187de96660b7d228f4a17e514103c9" TargetMode="External"/><Relationship Id="rId2331" Type="http://schemas.openxmlformats.org/officeDocument/2006/relationships/hyperlink" Target="https://ipubers.pupuk-indonesia.com/public/download/bukti-transaksi/V2?idretailer=RT0000026794&amp;year=2026&amp;month=8&amp;hashednota=8c65c3f299251d86371b5c421652c05e" TargetMode="External"/><Relationship Id="rId303" Type="http://schemas.openxmlformats.org/officeDocument/2006/relationships/hyperlink" Target="https://ipubers.pupuk-indonesia.com/public/download/bukti-transaksi/V2?idretailer=RT0000089532&amp;year=2026&amp;month=8&amp;hashednota=2996d02da5d27350517fafeb31d33dca" TargetMode="External"/><Relationship Id="rId1140" Type="http://schemas.openxmlformats.org/officeDocument/2006/relationships/hyperlink" Target="https://ipubers.pupuk-indonesia.com/public/download/bukti-transaksi/V2?idretailer=RT0000051845&amp;year=2026&amp;month=8&amp;hashednota=7fbb9c6c5157e44cdc36fb59cbd8518f" TargetMode="External"/><Relationship Id="rId510" Type="http://schemas.openxmlformats.org/officeDocument/2006/relationships/hyperlink" Target="https://ipubers.pupuk-indonesia.com/public/download/bukti-transaksi/V2?idretailer=RT0000026810&amp;year=2026&amp;month=8&amp;hashednota=2103f3952b73abad2ed752866823de82" TargetMode="External"/><Relationship Id="rId1000" Type="http://schemas.openxmlformats.org/officeDocument/2006/relationships/hyperlink" Target="https://ipubers.pupuk-indonesia.com/public/download/bukti-transaksi/V2?idretailer=RT0000021139&amp;year=2026&amp;month=8&amp;hashednota=e2393d4ae72a7d983c21cff8f4421a57" TargetMode="External"/><Relationship Id="rId1957" Type="http://schemas.openxmlformats.org/officeDocument/2006/relationships/hyperlink" Target="https://ipubers.pupuk-indonesia.com/public/download/bukti-transaksi/V2?idretailer=RT0000026755&amp;year=2026&amp;month=8&amp;hashednota=9859eee56079af5a7b8de9182cd18d21" TargetMode="External"/><Relationship Id="rId1817" Type="http://schemas.openxmlformats.org/officeDocument/2006/relationships/hyperlink" Target="https://ipubers.pupuk-indonesia.com/public/download/bukti-transaksi/V2?idretailer=RT0000021161&amp;year=2026&amp;month=8&amp;hashednota=94a650d9f52d5989d991288ea88e8222" TargetMode="External"/><Relationship Id="rId3172" Type="http://schemas.openxmlformats.org/officeDocument/2006/relationships/hyperlink" Target="https://ipubers.pupuk-indonesia.com/public/download/bukti-transaksi/V2?idretailer=RT0000021144&amp;year=2026&amp;month=8&amp;hashednota=081fbb8d1ced0c53d5aca4c8e49becf6" TargetMode="External"/><Relationship Id="rId3032" Type="http://schemas.openxmlformats.org/officeDocument/2006/relationships/hyperlink" Target="https://ipubers.pupuk-indonesia.com/public/download/bukti-transaksi/V2?idretailer=RT0000026768&amp;year=2026&amp;month=8&amp;hashednota=96c461f3b6989290ed87a86ff73ef4c1" TargetMode="External"/><Relationship Id="rId160" Type="http://schemas.openxmlformats.org/officeDocument/2006/relationships/hyperlink" Target="https://ipubers.pupuk-indonesia.com/public/download/bukti-transaksi/V2?idretailer=RT0000027183&amp;year=2026&amp;month=8&amp;hashednota=b4ac621d14774d7c5a4474428cefced1" TargetMode="External"/><Relationship Id="rId2798" Type="http://schemas.openxmlformats.org/officeDocument/2006/relationships/hyperlink" Target="https://ipubers.pupuk-indonesia.com/public/download/bukti-transaksi/V2?idretailer=RT0000027210&amp;year=2026&amp;month=8&amp;hashednota=4e39e06464af24d6bb7fca36436ce9d7" TargetMode="External"/><Relationship Id="rId3849" Type="http://schemas.openxmlformats.org/officeDocument/2006/relationships/hyperlink" Target="https://ipubers.pupuk-indonesia.com/public/download/bukti-transaksi/V2?idretailer=RT0000026775&amp;year=2026&amp;month=8&amp;hashednota=c538f5606d2e761e01fec3427c4f9332" TargetMode="External"/><Relationship Id="rId977" Type="http://schemas.openxmlformats.org/officeDocument/2006/relationships/hyperlink" Target="https://ipubers.pupuk-indonesia.com/public/download/bukti-transaksi/V2?idretailer=RT0000021139&amp;year=2026&amp;month=8&amp;hashednota=98efd83ce2611f53fc3175b7f7936e7c" TargetMode="External"/><Relationship Id="rId2658" Type="http://schemas.openxmlformats.org/officeDocument/2006/relationships/hyperlink" Target="https://ipubers.pupuk-indonesia.com/public/download/bukti-transaksi/V2?idretailer=RT0000027188&amp;year=2026&amp;month=8&amp;hashednota=df7edc575d72cd13ac4f0003d639926b" TargetMode="External"/><Relationship Id="rId2865" Type="http://schemas.openxmlformats.org/officeDocument/2006/relationships/hyperlink" Target="https://ipubers.pupuk-indonesia.com/public/download/bukti-transaksi/V2?idretailer=RT0000026759&amp;year=2026&amp;month=8&amp;hashednota=30c8a11133bec52620792d0014d56e81" TargetMode="External"/><Relationship Id="rId3709" Type="http://schemas.openxmlformats.org/officeDocument/2006/relationships/hyperlink" Target="https://ipubers.pupuk-indonesia.com/public/download/bukti-transaksi/V2?idretailer=RT0000041194&amp;year=2026&amp;month=8&amp;hashednota=7f80bad50e36604712c2973e552ad5ca" TargetMode="External"/><Relationship Id="rId3916" Type="http://schemas.openxmlformats.org/officeDocument/2006/relationships/hyperlink" Target="https://ipubers.pupuk-indonesia.com/public/download/bukti-transaksi/V2?idretailer=RT0000026775&amp;year=2026&amp;month=8&amp;hashednota=3273bbd5782c6a11dddfb6753092d789" TargetMode="External"/><Relationship Id="rId837" Type="http://schemas.openxmlformats.org/officeDocument/2006/relationships/hyperlink" Target="https://ipubers.pupuk-indonesia.com/public/download/bukti-transaksi/V2?idretailer=RT0000026755&amp;year=2026&amp;month=8&amp;hashednota=23f83868199263b07b184f6649686f77" TargetMode="External"/><Relationship Id="rId1467" Type="http://schemas.openxmlformats.org/officeDocument/2006/relationships/hyperlink" Target="https://ipubers.pupuk-indonesia.com/public/download/bukti-transaksi/V2?idretailer=RT0000027210&amp;year=2026&amp;month=8&amp;hashednota=b744ae0908cd69686aba0ebe1f542a51" TargetMode="External"/><Relationship Id="rId1674" Type="http://schemas.openxmlformats.org/officeDocument/2006/relationships/hyperlink" Target="https://ipubers.pupuk-indonesia.com/public/download/bukti-transaksi/V2?idretailer=RT0000026810&amp;year=2026&amp;month=8&amp;hashednota=768a16661a8a6d524cb37183e2ffd530" TargetMode="External"/><Relationship Id="rId1881" Type="http://schemas.openxmlformats.org/officeDocument/2006/relationships/hyperlink" Target="https://ipubers.pupuk-indonesia.com/public/download/bukti-transaksi/V2?idretailer=RT0000026758&amp;year=2026&amp;month=8&amp;hashednota=e0fd95945ad1180cf537adc26d11d6d6" TargetMode="External"/><Relationship Id="rId2518" Type="http://schemas.openxmlformats.org/officeDocument/2006/relationships/hyperlink" Target="https://ipubers.pupuk-indonesia.com/public/download/bukti-transaksi/V2?idretailer=RT0000090731&amp;year=2026&amp;month=8&amp;hashednota=160905b60a96806d95e794b749953a19" TargetMode="External"/><Relationship Id="rId2725" Type="http://schemas.openxmlformats.org/officeDocument/2006/relationships/hyperlink" Target="https://ipubers.pupuk-indonesia.com/public/download/bukti-transaksi/V2?idretailer=RT0000027181&amp;year=2026&amp;month=8&amp;hashednota=9aad4dfab421de9ac464d03584848a56" TargetMode="External"/><Relationship Id="rId2932" Type="http://schemas.openxmlformats.org/officeDocument/2006/relationships/hyperlink" Target="https://ipubers.pupuk-indonesia.com/public/download/bukti-transaksi/V2?idretailer=RT0000026771&amp;year=2026&amp;month=8&amp;hashednota=44ab2209756b707b6ea6c07610fb4680" TargetMode="External"/><Relationship Id="rId904" Type="http://schemas.openxmlformats.org/officeDocument/2006/relationships/hyperlink" Target="https://ipubers.pupuk-indonesia.com/public/download/bukti-transaksi/V2?idretailer=RT0000026755&amp;year=2026&amp;month=8&amp;hashednota=9730a3662ab06a0922c0f69e2161133f" TargetMode="External"/><Relationship Id="rId1327" Type="http://schemas.openxmlformats.org/officeDocument/2006/relationships/hyperlink" Target="https://ipubers.pupuk-indonesia.com/public/download/bukti-transaksi/V2?idretailer=RT0000021156&amp;year=2026&amp;month=8&amp;hashednota=13041992ec0a83396dd0244bf92aecb2" TargetMode="External"/><Relationship Id="rId1534" Type="http://schemas.openxmlformats.org/officeDocument/2006/relationships/hyperlink" Target="https://ipubers.pupuk-indonesia.com/public/download/bukti-transaksi/V2?idretailer=RT0000026768&amp;year=2026&amp;month=8&amp;hashednota=17d4cf7b2a506fb6b6d3beb1e50cbbbd" TargetMode="External"/><Relationship Id="rId1741" Type="http://schemas.openxmlformats.org/officeDocument/2006/relationships/hyperlink" Target="https://ipubers.pupuk-indonesia.com/public/download/bukti-transaksi/V2?idretailer=RT0000021143&amp;year=2026&amp;month=8&amp;hashednota=d4bdcbc36ba2b4d1eda189aeba80638f" TargetMode="External"/><Relationship Id="rId33" Type="http://schemas.openxmlformats.org/officeDocument/2006/relationships/hyperlink" Target="https://ipubers.pupuk-indonesia.com/public/download/bukti-transaksi/V2?idretailer=RT0000090731&amp;year=2026&amp;month=8&amp;hashednota=20f0519084881f21dda8eb0d3e49dcd7" TargetMode="External"/><Relationship Id="rId1601" Type="http://schemas.openxmlformats.org/officeDocument/2006/relationships/hyperlink" Target="https://ipubers.pupuk-indonesia.com/public/download/bukti-transaksi/V2?idretailer=RT0000026771&amp;year=2026&amp;month=8&amp;hashednota=908f781d6e454093e7886bdc7f64aa51" TargetMode="External"/><Relationship Id="rId3499" Type="http://schemas.openxmlformats.org/officeDocument/2006/relationships/hyperlink" Target="https://ipubers.pupuk-indonesia.com/public/download/bukti-transaksi/V2?idretailer=RT0000027216&amp;year=2026&amp;month=8&amp;hashednota=eba4939a82e85b96803278ccf4486195" TargetMode="External"/><Relationship Id="rId3359" Type="http://schemas.openxmlformats.org/officeDocument/2006/relationships/hyperlink" Target="https://ipubers.pupuk-indonesia.com/public/download/bukti-transaksi/V2?idretailer=RT0000026755&amp;year=2026&amp;month=8&amp;hashednota=4db5893093131e95484eca9f90db62f6" TargetMode="External"/><Relationship Id="rId3566" Type="http://schemas.openxmlformats.org/officeDocument/2006/relationships/hyperlink" Target="https://ipubers.pupuk-indonesia.com/public/download/bukti-transaksi/V2?idretailer=RT0000021167&amp;year=2026&amp;month=8&amp;hashednota=e322995b2e627590dc5c231dfaebc872" TargetMode="External"/><Relationship Id="rId487" Type="http://schemas.openxmlformats.org/officeDocument/2006/relationships/hyperlink" Target="https://ipubers.pupuk-indonesia.com/public/download/bukti-transaksi/V2?idretailer=RT0000026771&amp;year=2026&amp;month=8&amp;hashednota=14138c292e55783f7394cc7b33526228" TargetMode="External"/><Relationship Id="rId694" Type="http://schemas.openxmlformats.org/officeDocument/2006/relationships/hyperlink" Target="https://ipubers.pupuk-indonesia.com/public/download/bukti-transaksi/V2?idretailer=RT0000021143&amp;year=2026&amp;month=8&amp;hashednota=5c17d8605470c0ebb35c37a894598ddb" TargetMode="External"/><Relationship Id="rId2168" Type="http://schemas.openxmlformats.org/officeDocument/2006/relationships/hyperlink" Target="https://ipubers.pupuk-indonesia.com/public/download/bukti-transaksi/V2?idretailer=RT0000051845&amp;year=2026&amp;month=8&amp;hashednota=8d032602056fd33b9b4d6574487b89dd" TargetMode="External"/><Relationship Id="rId2375" Type="http://schemas.openxmlformats.org/officeDocument/2006/relationships/hyperlink" Target="https://ipubers.pupuk-indonesia.com/public/download/bukti-transaksi/V2?idretailer=RT0000026794&amp;year=2026&amp;month=8&amp;hashednota=4af81e7bde4e18ce80bdc1588a72836b" TargetMode="External"/><Relationship Id="rId3219" Type="http://schemas.openxmlformats.org/officeDocument/2006/relationships/hyperlink" Target="https://ipubers.pupuk-indonesia.com/public/download/bukti-transaksi/V2?idretailer=RT0000021143&amp;year=2026&amp;month=8&amp;hashednota=04bd8475b35ae4ba92549e44fbb4cb03" TargetMode="External"/><Relationship Id="rId3773" Type="http://schemas.openxmlformats.org/officeDocument/2006/relationships/hyperlink" Target="https://ipubers.pupuk-indonesia.com/public/download/bukti-transaksi/V2?idretailer=RT0000051845&amp;year=2026&amp;month=8&amp;hashednota=8968296544751088ad1acffd7f7a0c36" TargetMode="External"/><Relationship Id="rId347" Type="http://schemas.openxmlformats.org/officeDocument/2006/relationships/hyperlink" Target="https://ipubers.pupuk-indonesia.com/public/download/bukti-transaksi/V2?idretailer=RT0000026759&amp;year=2026&amp;month=8&amp;hashednota=c1ee45de649c404c4299b78b2d97e1c4" TargetMode="External"/><Relationship Id="rId1184" Type="http://schemas.openxmlformats.org/officeDocument/2006/relationships/hyperlink" Target="https://ipubers.pupuk-indonesia.com/public/download/bukti-transaksi/V2?idretailer=RT0000026794&amp;year=2026&amp;month=8&amp;hashednota=dd501d79ee231be09bf7197607800bc8" TargetMode="External"/><Relationship Id="rId2028" Type="http://schemas.openxmlformats.org/officeDocument/2006/relationships/hyperlink" Target="https://ipubers.pupuk-indonesia.com/public/download/bukti-transaksi/V2?idretailer=RT0000021167&amp;year=2026&amp;month=8&amp;hashednota=81c962706b3671a668ef30271d968680" TargetMode="External"/><Relationship Id="rId2582" Type="http://schemas.openxmlformats.org/officeDocument/2006/relationships/hyperlink" Target="https://ipubers.pupuk-indonesia.com/public/download/bukti-transaksi/V2?idretailer=RT0000085189&amp;year=2026&amp;month=8&amp;hashednota=d92f5f43ec524e770335833eddbcb13c" TargetMode="External"/><Relationship Id="rId3426" Type="http://schemas.openxmlformats.org/officeDocument/2006/relationships/hyperlink" Target="https://ipubers.pupuk-indonesia.com/public/download/bukti-transaksi/V2?idretailer=RT0000091480&amp;year=2026&amp;month=8&amp;hashednota=de45e3024988fc9463dd995285ec8efd" TargetMode="External"/><Relationship Id="rId3633" Type="http://schemas.openxmlformats.org/officeDocument/2006/relationships/hyperlink" Target="https://ipubers.pupuk-indonesia.com/public/download/bukti-transaksi/V2?idretailer=RT0000041194&amp;year=2026&amp;month=8&amp;hashednota=4046460854d222029a320f7a1b422cdd" TargetMode="External"/><Relationship Id="rId3840" Type="http://schemas.openxmlformats.org/officeDocument/2006/relationships/hyperlink" Target="https://ipubers.pupuk-indonesia.com/public/download/bukti-transaksi/V2?idretailer=RT0000026775&amp;year=2026&amp;month=8&amp;hashednota=8416ee1eaeb6b25e62bf43a29a30b0b1" TargetMode="External"/><Relationship Id="rId554" Type="http://schemas.openxmlformats.org/officeDocument/2006/relationships/hyperlink" Target="https://ipubers.pupuk-indonesia.com/public/download/bukti-transaksi/V2?idretailer=RT0000026810&amp;year=2026&amp;month=8&amp;hashednota=5996c42a318e637dcfd1405e48e03884" TargetMode="External"/><Relationship Id="rId761" Type="http://schemas.openxmlformats.org/officeDocument/2006/relationships/hyperlink" Target="https://ipubers.pupuk-indonesia.com/public/download/bukti-transaksi/V2?idretailer=RT0000026807&amp;year=2026&amp;month=8&amp;hashednota=c01694e39525b88938b59f3510b1cc1b" TargetMode="External"/><Relationship Id="rId1391" Type="http://schemas.openxmlformats.org/officeDocument/2006/relationships/hyperlink" Target="https://ipubers.pupuk-indonesia.com/public/download/bukti-transaksi/V2?idretailer=RT0000027188&amp;year=2026&amp;month=8&amp;hashednota=8f2900072f0bbc5a77fdea993663eef1" TargetMode="External"/><Relationship Id="rId2235" Type="http://schemas.openxmlformats.org/officeDocument/2006/relationships/hyperlink" Target="https://ipubers.pupuk-indonesia.com/public/download/bukti-transaksi/V2?idretailer=RT0000021145&amp;year=2026&amp;month=8&amp;hashednota=43b6c16f9d30fcc83b20fba71c525568" TargetMode="External"/><Relationship Id="rId2442" Type="http://schemas.openxmlformats.org/officeDocument/2006/relationships/hyperlink" Target="https://ipubers.pupuk-indonesia.com/public/download/bukti-transaksi/V2?idretailer=RT0000026796&amp;year=2026&amp;month=8&amp;hashednota=273cfd555aec6ca25bc0dd543cce347a" TargetMode="External"/><Relationship Id="rId3700" Type="http://schemas.openxmlformats.org/officeDocument/2006/relationships/hyperlink" Target="https://ipubers.pupuk-indonesia.com/public/download/bukti-transaksi/V2?idretailer=RT0000041194&amp;year=2026&amp;month=8&amp;hashednota=de1e5d5747443b23c40a2cf945fa77b8" TargetMode="External"/><Relationship Id="rId207" Type="http://schemas.openxmlformats.org/officeDocument/2006/relationships/hyperlink" Target="https://ipubers.pupuk-indonesia.com/public/download/bukti-transaksi/V2?idretailer=RT0000027189&amp;year=2026&amp;month=8&amp;hashednota=d3a49001293252e1a5c471d369594534" TargetMode="External"/><Relationship Id="rId414" Type="http://schemas.openxmlformats.org/officeDocument/2006/relationships/hyperlink" Target="https://ipubers.pupuk-indonesia.com/public/download/bukti-transaksi/V2?idretailer=RT0000026771&amp;year=2026&amp;month=8&amp;hashednota=9848da36a9a4aa06613b414b8fb7212b" TargetMode="External"/><Relationship Id="rId621" Type="http://schemas.openxmlformats.org/officeDocument/2006/relationships/hyperlink" Target="https://ipubers.pupuk-indonesia.com/public/download/bukti-transaksi/V2?idretailer=RT0000051953&amp;year=2026&amp;month=8&amp;hashednota=d6e89cf100bd16696757304fdef805b2" TargetMode="External"/><Relationship Id="rId1044" Type="http://schemas.openxmlformats.org/officeDocument/2006/relationships/hyperlink" Target="https://ipubers.pupuk-indonesia.com/public/download/bukti-transaksi/V2?idretailer=RT0000041194&amp;year=2026&amp;month=8&amp;hashednota=5f4b98b1acb2573de790a37c39c298f6" TargetMode="External"/><Relationship Id="rId1251" Type="http://schemas.openxmlformats.org/officeDocument/2006/relationships/hyperlink" Target="https://ipubers.pupuk-indonesia.com/public/download/bukti-transaksi/V2?idretailer=RT0000026794&amp;year=2026&amp;month=8&amp;hashednota=d6dbe664eea8f7d218b882ab7bb460a9" TargetMode="External"/><Relationship Id="rId2302" Type="http://schemas.openxmlformats.org/officeDocument/2006/relationships/hyperlink" Target="https://ipubers.pupuk-indonesia.com/public/download/bukti-transaksi/V2?idretailer=RT0000026775&amp;year=2026&amp;month=8&amp;hashednota=c9315b59ee0c52bc1d69d722dc2aa015" TargetMode="External"/><Relationship Id="rId1111" Type="http://schemas.openxmlformats.org/officeDocument/2006/relationships/hyperlink" Target="https://ipubers.pupuk-indonesia.com/public/download/bukti-transaksi/V2?idretailer=RT0000041194&amp;year=2026&amp;month=8&amp;hashednota=4911b81e3d3a85799a5add14b024bdec" TargetMode="External"/><Relationship Id="rId3076" Type="http://schemas.openxmlformats.org/officeDocument/2006/relationships/hyperlink" Target="https://ipubers.pupuk-indonesia.com/public/download/bukti-transaksi/V2?idretailer=RT0000026810&amp;year=2026&amp;month=8&amp;hashednota=2a48f2b0784dd37159a6a83d00aa771d" TargetMode="External"/><Relationship Id="rId3283" Type="http://schemas.openxmlformats.org/officeDocument/2006/relationships/hyperlink" Target="https://ipubers.pupuk-indonesia.com/public/download/bukti-transaksi/V2?idretailer=RT0000026807&amp;year=2026&amp;month=8&amp;hashednota=b1245308b981a794383e1d86189d55f3" TargetMode="External"/><Relationship Id="rId3490" Type="http://schemas.openxmlformats.org/officeDocument/2006/relationships/hyperlink" Target="https://ipubers.pupuk-indonesia.com/public/download/bukti-transaksi/V2?idretailer=RT0000027214&amp;year=2026&amp;month=8&amp;hashednota=39665a471d62ab3c45c3f2494c18371c" TargetMode="External"/><Relationship Id="rId1928" Type="http://schemas.openxmlformats.org/officeDocument/2006/relationships/hyperlink" Target="https://ipubers.pupuk-indonesia.com/public/download/bukti-transaksi/V2?idretailer=RT0000091480&amp;year=2026&amp;month=8&amp;hashednota=cdd5ce388bf564489498dad6e0a95739" TargetMode="External"/><Relationship Id="rId2092" Type="http://schemas.openxmlformats.org/officeDocument/2006/relationships/hyperlink" Target="https://ipubers.pupuk-indonesia.com/public/download/bukti-transaksi/V2?idretailer=RT0000041194&amp;year=2026&amp;month=8&amp;hashednota=253a9694a31cb067cf64d9a73dd48025" TargetMode="External"/><Relationship Id="rId3143" Type="http://schemas.openxmlformats.org/officeDocument/2006/relationships/hyperlink" Target="https://ipubers.pupuk-indonesia.com/public/download/bukti-transaksi/V2?idretailer=RT0000026813&amp;year=2026&amp;month=8&amp;hashednota=87697fa28b7745e050fca57d7913175d" TargetMode="External"/><Relationship Id="rId3350" Type="http://schemas.openxmlformats.org/officeDocument/2006/relationships/hyperlink" Target="https://ipubers.pupuk-indonesia.com/public/download/bukti-transaksi/V2?idretailer=RT0000026755&amp;year=2026&amp;month=8&amp;hashednota=90668f5a81a432a6c626b6984ebc56cd" TargetMode="External"/><Relationship Id="rId271" Type="http://schemas.openxmlformats.org/officeDocument/2006/relationships/hyperlink" Target="https://ipubers.pupuk-indonesia.com/public/download/bukti-transaksi/V2?idretailer=RT0000027183&amp;year=2026&amp;month=8&amp;hashednota=f55f589dd11c791b5cb12b8366d211aa" TargetMode="External"/><Relationship Id="rId3003" Type="http://schemas.openxmlformats.org/officeDocument/2006/relationships/hyperlink" Target="https://ipubers.pupuk-indonesia.com/public/download/bukti-transaksi/V2?idretailer=RT0000026771&amp;year=2026&amp;month=8&amp;hashednota=18a2fec54492800fe3807004ee4cff2b" TargetMode="External"/><Relationship Id="rId131" Type="http://schemas.openxmlformats.org/officeDocument/2006/relationships/hyperlink" Target="https://ipubers.pupuk-indonesia.com/public/download/bukti-transaksi/V2?idretailer=RT0000027188&amp;year=2026&amp;month=8&amp;hashednota=0e4f54cdb87771fc6935334472460ead" TargetMode="External"/><Relationship Id="rId3210" Type="http://schemas.openxmlformats.org/officeDocument/2006/relationships/hyperlink" Target="https://ipubers.pupuk-indonesia.com/public/download/bukti-transaksi/V2?idretailer=RT0000021143&amp;year=2026&amp;month=8&amp;hashednota=999ac53479df343a39538660a00a3e61" TargetMode="External"/><Relationship Id="rId2769" Type="http://schemas.openxmlformats.org/officeDocument/2006/relationships/hyperlink" Target="https://ipubers.pupuk-indonesia.com/public/download/bukti-transaksi/V2?idretailer=RT0000027183&amp;year=2026&amp;month=8&amp;hashednota=9ba63df1a505982967bc07359f76f05b" TargetMode="External"/><Relationship Id="rId2976" Type="http://schemas.openxmlformats.org/officeDocument/2006/relationships/hyperlink" Target="https://ipubers.pupuk-indonesia.com/public/download/bukti-transaksi/V2?idretailer=RT0000026768&amp;year=2026&amp;month=8&amp;hashednota=2e5964327668787193d98e3a692ff6b2" TargetMode="External"/><Relationship Id="rId948" Type="http://schemas.openxmlformats.org/officeDocument/2006/relationships/hyperlink" Target="https://ipubers.pupuk-indonesia.com/public/download/bukti-transaksi/V2?idretailer=RT0000027199&amp;year=2026&amp;month=8&amp;hashednota=59c566bd246a1dcae6af47a56f2fb069" TargetMode="External"/><Relationship Id="rId1578" Type="http://schemas.openxmlformats.org/officeDocument/2006/relationships/hyperlink" Target="https://ipubers.pupuk-indonesia.com/public/download/bukti-transaksi/V2?idretailer=RT0000026769&amp;year=2026&amp;month=8&amp;hashednota=e9fa5a4fd68e7d7d3e9c94828b8a12b9" TargetMode="External"/><Relationship Id="rId1785" Type="http://schemas.openxmlformats.org/officeDocument/2006/relationships/hyperlink" Target="https://ipubers.pupuk-indonesia.com/public/download/bukti-transaksi/V2?idretailer=RT0000021142&amp;year=2026&amp;month=8&amp;hashednota=01113ec06080fc22705c33010caddba3" TargetMode="External"/><Relationship Id="rId1992" Type="http://schemas.openxmlformats.org/officeDocument/2006/relationships/hyperlink" Target="https://ipubers.pupuk-indonesia.com/public/download/bukti-transaksi/V2?idretailer=RT0000027206&amp;year=2026&amp;month=8&amp;hashednota=1b36cb499e49f02d6fa0d4374bcbfacd" TargetMode="External"/><Relationship Id="rId2629" Type="http://schemas.openxmlformats.org/officeDocument/2006/relationships/hyperlink" Target="https://ipubers.pupuk-indonesia.com/public/download/bukti-transaksi/V2?idretailer=RT0000027188&amp;year=2026&amp;month=8&amp;hashednota=1b3ce747745502019754f6061e9ae081" TargetMode="External"/><Relationship Id="rId2836" Type="http://schemas.openxmlformats.org/officeDocument/2006/relationships/hyperlink" Target="https://ipubers.pupuk-indonesia.com/public/download/bukti-transaksi/V2?idretailer=RT0000026761&amp;year=2026&amp;month=8&amp;hashednota=0519b76b70ec970d6cc15df7269b6dd5" TargetMode="External"/><Relationship Id="rId77" Type="http://schemas.openxmlformats.org/officeDocument/2006/relationships/hyperlink" Target="https://ipubers.pupuk-indonesia.com/public/download/bukti-transaksi/V2?idretailer=RT0000021160&amp;year=2026&amp;month=8&amp;hashednota=63d19063eed8941a23d2bac0bfe6f43b" TargetMode="External"/><Relationship Id="rId808" Type="http://schemas.openxmlformats.org/officeDocument/2006/relationships/hyperlink" Target="https://ipubers.pupuk-indonesia.com/public/download/bukti-transaksi/V2?idretailer=RT0000093692&amp;year=2026&amp;month=8&amp;hashednota=81b6ab80d070b9ff301620de284e34a8" TargetMode="External"/><Relationship Id="rId1438" Type="http://schemas.openxmlformats.org/officeDocument/2006/relationships/hyperlink" Target="https://ipubers.pupuk-indonesia.com/public/download/bukti-transaksi/V2?idretailer=RT0000027183&amp;year=2026&amp;month=8&amp;hashednota=a0f2b22678442b611b72819e72a5a08f" TargetMode="External"/><Relationship Id="rId1645" Type="http://schemas.openxmlformats.org/officeDocument/2006/relationships/hyperlink" Target="https://ipubers.pupuk-indonesia.com/public/download/bukti-transaksi/V2?idretailer=RT0000026810&amp;year=2026&amp;month=8&amp;hashednota=e61d758de7d46f9b2472575449c78c7e" TargetMode="External"/><Relationship Id="rId1852" Type="http://schemas.openxmlformats.org/officeDocument/2006/relationships/hyperlink" Target="https://ipubers.pupuk-indonesia.com/public/download/bukti-transaksi/V2?idretailer=RT0000026807&amp;year=2026&amp;month=8&amp;hashednota=d074ea4147f51c2f398103a1a09fa058" TargetMode="External"/><Relationship Id="rId2903" Type="http://schemas.openxmlformats.org/officeDocument/2006/relationships/hyperlink" Target="https://ipubers.pupuk-indonesia.com/public/download/bukti-transaksi/V2?idretailer=RT0000026769&amp;year=2026&amp;month=8&amp;hashednota=a3b9811951d3d04d25b8525cd4205e0e" TargetMode="External"/><Relationship Id="rId1505" Type="http://schemas.openxmlformats.org/officeDocument/2006/relationships/hyperlink" Target="https://ipubers.pupuk-indonesia.com/public/download/bukti-transaksi/V2?idretailer=RT0000026765&amp;year=2026&amp;month=8&amp;hashednota=70db19f39a2373dfa9dfaa12da0e327d" TargetMode="External"/><Relationship Id="rId1712" Type="http://schemas.openxmlformats.org/officeDocument/2006/relationships/hyperlink" Target="https://ipubers.pupuk-indonesia.com/public/download/bukti-transaksi/V2?idretailer=RT0000026813&amp;year=2026&amp;month=8&amp;hashednota=3f91a226b2ee46cb3fbae8e9fe005d53" TargetMode="External"/><Relationship Id="rId3677" Type="http://schemas.openxmlformats.org/officeDocument/2006/relationships/hyperlink" Target="https://ipubers.pupuk-indonesia.com/public/download/bukti-transaksi/V2?idretailer=RT0000041194&amp;year=2026&amp;month=8&amp;hashednota=55be5a84df9938b89e6f4050f35fb004" TargetMode="External"/><Relationship Id="rId3884" Type="http://schemas.openxmlformats.org/officeDocument/2006/relationships/hyperlink" Target="https://ipubers.pupuk-indonesia.com/public/download/bukti-transaksi/V2?idretailer=RT0000026794&amp;year=2026&amp;month=8&amp;hashednota=cf65a9cb2bb8cc753100002df98c7d46" TargetMode="External"/><Relationship Id="rId598" Type="http://schemas.openxmlformats.org/officeDocument/2006/relationships/hyperlink" Target="https://ipubers.pupuk-indonesia.com/public/download/bukti-transaksi/V2?idretailer=RT0000026811&amp;year=2026&amp;month=8&amp;hashednota=e850aa72512713366cbeeb122b865beb" TargetMode="External"/><Relationship Id="rId2279" Type="http://schemas.openxmlformats.org/officeDocument/2006/relationships/hyperlink" Target="https://ipubers.pupuk-indonesia.com/public/download/bukti-transaksi/V2?idretailer=RT0000026794&amp;year=2026&amp;month=8&amp;hashednota=b2e66878a1e6ba294a223c72ab40c8ad" TargetMode="External"/><Relationship Id="rId2486" Type="http://schemas.openxmlformats.org/officeDocument/2006/relationships/hyperlink" Target="https://ipubers.pupuk-indonesia.com/public/download/bukti-transaksi/V2?idretailer=RT0000026798&amp;year=2026&amp;month=8&amp;hashednota=5f23ee62086530d9fc47734d7c07b0b2" TargetMode="External"/><Relationship Id="rId2693" Type="http://schemas.openxmlformats.org/officeDocument/2006/relationships/hyperlink" Target="https://ipubers.pupuk-indonesia.com/public/download/bukti-transaksi/V2?idretailer=RT0000027188&amp;year=2026&amp;month=8&amp;hashednota=5b547c8fa09252750dc3ffd780951300" TargetMode="External"/><Relationship Id="rId3537" Type="http://schemas.openxmlformats.org/officeDocument/2006/relationships/hyperlink" Target="https://ipubers.pupuk-indonesia.com/public/download/bukti-transaksi/V2?idretailer=RT0000027204&amp;year=2026&amp;month=8&amp;hashednota=fc18a31473dcd63113173f7f6feb99f6" TargetMode="External"/><Relationship Id="rId3744" Type="http://schemas.openxmlformats.org/officeDocument/2006/relationships/hyperlink" Target="https://ipubers.pupuk-indonesia.com/public/download/bukti-transaksi/V2?idretailer=RT0000094691&amp;year=2026&amp;month=8&amp;hashednota=5cb916de0366f2fc2383fa1f8d3b8d9f" TargetMode="External"/><Relationship Id="rId458" Type="http://schemas.openxmlformats.org/officeDocument/2006/relationships/hyperlink" Target="https://ipubers.pupuk-indonesia.com/public/download/bukti-transaksi/V2?idretailer=RT0000026768&amp;year=2026&amp;month=8&amp;hashednota=3c594e398e0d980c0a14831eb9b3aecc" TargetMode="External"/><Relationship Id="rId665" Type="http://schemas.openxmlformats.org/officeDocument/2006/relationships/hyperlink" Target="https://ipubers.pupuk-indonesia.com/public/download/bukti-transaksi/V2?idretailer=RT0000021142&amp;year=2026&amp;month=8&amp;hashednota=8a67b0d35c683e4fe41e2aca86e4d8fb" TargetMode="External"/><Relationship Id="rId872" Type="http://schemas.openxmlformats.org/officeDocument/2006/relationships/hyperlink" Target="https://ipubers.pupuk-indonesia.com/public/download/bukti-transaksi/V2?idretailer=RT0000091480&amp;year=2026&amp;month=8&amp;hashednota=473cb9ffc11694ae7ef642d2717974cb" TargetMode="External"/><Relationship Id="rId1088" Type="http://schemas.openxmlformats.org/officeDocument/2006/relationships/hyperlink" Target="https://ipubers.pupuk-indonesia.com/public/download/bukti-transaksi/V2?idretailer=RT0000041194&amp;year=2026&amp;month=8&amp;hashednota=57ac81365172aa774e589ccc4790ec89" TargetMode="External"/><Relationship Id="rId1295" Type="http://schemas.openxmlformats.org/officeDocument/2006/relationships/hyperlink" Target="https://ipubers.pupuk-indonesia.com/public/download/bukti-transaksi/V2?idretailer=RT0000026775&amp;year=2026&amp;month=8&amp;hashednota=b2cacc0b21afd2838c464b3ae71d8590" TargetMode="External"/><Relationship Id="rId2139" Type="http://schemas.openxmlformats.org/officeDocument/2006/relationships/hyperlink" Target="https://ipubers.pupuk-indonesia.com/public/download/bukti-transaksi/V2?idretailer=RT0000041194&amp;year=2026&amp;month=8&amp;hashednota=63cec2e6882d7700ca79ceae85e8637f" TargetMode="External"/><Relationship Id="rId2346" Type="http://schemas.openxmlformats.org/officeDocument/2006/relationships/hyperlink" Target="https://ipubers.pupuk-indonesia.com/public/download/bukti-transaksi/V2?idretailer=RT0000026794&amp;year=2026&amp;month=8&amp;hashednota=1852268341c3ef45f7e2a1f436684cf7" TargetMode="External"/><Relationship Id="rId2553" Type="http://schemas.openxmlformats.org/officeDocument/2006/relationships/hyperlink" Target="https://ipubers.pupuk-indonesia.com/public/download/bukti-transaksi/V2?idretailer=RT0000021160&amp;year=2026&amp;month=8&amp;hashednota=fe7f1b345899392625398ce86b69b37a" TargetMode="External"/><Relationship Id="rId2760" Type="http://schemas.openxmlformats.org/officeDocument/2006/relationships/hyperlink" Target="https://ipubers.pupuk-indonesia.com/public/download/bukti-transaksi/V2?idretailer=RT0000027183&amp;year=2026&amp;month=8&amp;hashednota=7dc041116f795cf8add6084787fd46b9" TargetMode="External"/><Relationship Id="rId3604" Type="http://schemas.openxmlformats.org/officeDocument/2006/relationships/hyperlink" Target="https://ipubers.pupuk-indonesia.com/public/download/bukti-transaksi/V2?idretailer=RT0000041194&amp;year=2026&amp;month=8&amp;hashednota=b555e7e9599b381ce5c43efc21f56c73" TargetMode="External"/><Relationship Id="rId3811" Type="http://schemas.openxmlformats.org/officeDocument/2006/relationships/hyperlink" Target="https://ipubers.pupuk-indonesia.com/public/download/bukti-transaksi/V2?idretailer=RT0000051845&amp;year=2026&amp;month=8&amp;hashednota=c9b597a33d42a1d437ecbe746312064f" TargetMode="External"/><Relationship Id="rId318" Type="http://schemas.openxmlformats.org/officeDocument/2006/relationships/hyperlink" Target="https://ipubers.pupuk-indonesia.com/public/download/bukti-transaksi/V2?idretailer=RT0000062790&amp;year=2026&amp;month=8&amp;hashednota=e6803e88e1482017a7c2c93e58d9708f" TargetMode="External"/><Relationship Id="rId525" Type="http://schemas.openxmlformats.org/officeDocument/2006/relationships/hyperlink" Target="https://ipubers.pupuk-indonesia.com/public/download/bukti-transaksi/V2?idretailer=RT0000026810&amp;year=2026&amp;month=8&amp;hashednota=1c6551e38b64ffb39b7ceb4b39c9df19" TargetMode="External"/><Relationship Id="rId732" Type="http://schemas.openxmlformats.org/officeDocument/2006/relationships/hyperlink" Target="https://ipubers.pupuk-indonesia.com/public/download/bukti-transaksi/V2?idretailer=RT0000021163&amp;year=2026&amp;month=8&amp;hashednota=01105abf08a19ac49ab26ba2076d8b1e" TargetMode="External"/><Relationship Id="rId1155" Type="http://schemas.openxmlformats.org/officeDocument/2006/relationships/hyperlink" Target="https://ipubers.pupuk-indonesia.com/public/download/bukti-transaksi/V2?idretailer=RT0000094691&amp;year=2026&amp;month=8&amp;hashednota=a3a3739470178d2a86cb21817c905a27" TargetMode="External"/><Relationship Id="rId1362" Type="http://schemas.openxmlformats.org/officeDocument/2006/relationships/hyperlink" Target="https://ipubers.pupuk-indonesia.com/public/download/bukti-transaksi/V2?idretailer=RT0000027188&amp;year=2026&amp;month=8&amp;hashednota=7cfaea7ef3936dcab7a2ca76b7dffde8" TargetMode="External"/><Relationship Id="rId2206" Type="http://schemas.openxmlformats.org/officeDocument/2006/relationships/hyperlink" Target="https://ipubers.pupuk-indonesia.com/public/download/bukti-transaksi/V2?idretailer=RT0000051845&amp;year=2026&amp;month=8&amp;hashednota=8731d484168060d1cfb4a17ec9baf458" TargetMode="External"/><Relationship Id="rId2413" Type="http://schemas.openxmlformats.org/officeDocument/2006/relationships/hyperlink" Target="https://ipubers.pupuk-indonesia.com/public/download/bukti-transaksi/V2?idretailer=RT0000090731&amp;year=2026&amp;month=8&amp;hashednota=4b82d798b14b221de01f578a2b834dd5" TargetMode="External"/><Relationship Id="rId2620" Type="http://schemas.openxmlformats.org/officeDocument/2006/relationships/hyperlink" Target="https://ipubers.pupuk-indonesia.com/public/download/bukti-transaksi/V2?idretailer=RT0000027188&amp;year=2026&amp;month=8&amp;hashednota=6ac3bb9ae8341798a9d2f83de4d9e996" TargetMode="External"/><Relationship Id="rId1015" Type="http://schemas.openxmlformats.org/officeDocument/2006/relationships/hyperlink" Target="https://ipubers.pupuk-indonesia.com/public/download/bukti-transaksi/V2?idretailer=RT0000041194&amp;year=2026&amp;month=8&amp;hashednota=150b948eb2a27484e7e9d7da1940f0da" TargetMode="External"/><Relationship Id="rId1222" Type="http://schemas.openxmlformats.org/officeDocument/2006/relationships/hyperlink" Target="https://ipubers.pupuk-indonesia.com/public/download/bukti-transaksi/V2?idretailer=RT0000026775&amp;year=2026&amp;month=8&amp;hashednota=309cb9f32cd94d008fd16c18a525d1a1" TargetMode="External"/><Relationship Id="rId3187" Type="http://schemas.openxmlformats.org/officeDocument/2006/relationships/hyperlink" Target="https://ipubers.pupuk-indonesia.com/public/download/bukti-transaksi/V2?idretailer=RT0000021142&amp;year=2026&amp;month=8&amp;hashednota=b3721e3376c2f856a5d968cb33f5cd80" TargetMode="External"/><Relationship Id="rId3394" Type="http://schemas.openxmlformats.org/officeDocument/2006/relationships/hyperlink" Target="https://ipubers.pupuk-indonesia.com/public/download/bukti-transaksi/V2?idretailer=RT0000026755&amp;year=2026&amp;month=8&amp;hashednota=10b9543661ee7733a7ccf7ae46091d94" TargetMode="External"/><Relationship Id="rId3047" Type="http://schemas.openxmlformats.org/officeDocument/2006/relationships/hyperlink" Target="https://ipubers.pupuk-indonesia.com/public/download/bukti-transaksi/V2?idretailer=RT0000026810&amp;year=2026&amp;month=8&amp;hashednota=7bc3574eb4c864895765c346c2f1bb62" TargetMode="External"/><Relationship Id="rId175" Type="http://schemas.openxmlformats.org/officeDocument/2006/relationships/hyperlink" Target="https://ipubers.pupuk-indonesia.com/public/download/bukti-transaksi/V2?idretailer=RT0000027181&amp;year=2026&amp;month=8&amp;hashednota=d6fe818a37c0eec10bfed7b8471700e7" TargetMode="External"/><Relationship Id="rId3254" Type="http://schemas.openxmlformats.org/officeDocument/2006/relationships/hyperlink" Target="https://ipubers.pupuk-indonesia.com/public/download/bukti-transaksi/V2?idretailer=RT0000021163&amp;year=2026&amp;month=8&amp;hashednota=6fe3b417c7ff8eebfa8ed49ca8f41522" TargetMode="External"/><Relationship Id="rId3461" Type="http://schemas.openxmlformats.org/officeDocument/2006/relationships/hyperlink" Target="https://ipubers.pupuk-indonesia.com/public/download/bukti-transaksi/V2?idretailer=RT0000026755&amp;year=2026&amp;month=8&amp;hashednota=1440663f31d3d425a9da98458b3ca782" TargetMode="External"/><Relationship Id="rId382" Type="http://schemas.openxmlformats.org/officeDocument/2006/relationships/hyperlink" Target="https://ipubers.pupuk-indonesia.com/public/download/bukti-transaksi/V2?idretailer=RT0000026771&amp;year=2026&amp;month=8&amp;hashednota=265fa063c90fc212c8bba2dd6c0f520e" TargetMode="External"/><Relationship Id="rId2063" Type="http://schemas.openxmlformats.org/officeDocument/2006/relationships/hyperlink" Target="https://ipubers.pupuk-indonesia.com/public/download/bukti-transaksi/V2?idretailer=RT0000041194&amp;year=2026&amp;month=8&amp;hashednota=44ce6ba378ae572da4fc21c545463c21" TargetMode="External"/><Relationship Id="rId2270" Type="http://schemas.openxmlformats.org/officeDocument/2006/relationships/hyperlink" Target="https://ipubers.pupuk-indonesia.com/public/download/bukti-transaksi/V2?idretailer=RT0000026794&amp;year=2026&amp;month=8&amp;hashednota=1d53eec56092097def2895507cbc8055" TargetMode="External"/><Relationship Id="rId3114" Type="http://schemas.openxmlformats.org/officeDocument/2006/relationships/hyperlink" Target="https://ipubers.pupuk-indonesia.com/public/download/bukti-transaksi/V2?idretailer=RT0000026811&amp;year=2026&amp;month=8&amp;hashednota=c454ff10f101b5f4959bd65017376d01" TargetMode="External"/><Relationship Id="rId3321" Type="http://schemas.openxmlformats.org/officeDocument/2006/relationships/hyperlink" Target="https://ipubers.pupuk-indonesia.com/public/download/bukti-transaksi/V2?idretailer=RT0000093692&amp;year=2026&amp;month=8&amp;hashednota=ab846873e80f3b2bcd19469f8563f002" TargetMode="External"/><Relationship Id="rId242" Type="http://schemas.openxmlformats.org/officeDocument/2006/relationships/hyperlink" Target="https://ipubers.pupuk-indonesia.com/public/download/bukti-transaksi/V2?idretailer=RT0000027183&amp;year=2026&amp;month=8&amp;hashednota=0c9c9bdf402a6a37e002234f82be0e2d" TargetMode="External"/><Relationship Id="rId2130" Type="http://schemas.openxmlformats.org/officeDocument/2006/relationships/hyperlink" Target="https://ipubers.pupuk-indonesia.com/public/download/bukti-transaksi/V2?idretailer=RT0000041194&amp;year=2026&amp;month=8&amp;hashednota=fe9f7dae5365708ff22d4987794b3fab" TargetMode="External"/><Relationship Id="rId102" Type="http://schemas.openxmlformats.org/officeDocument/2006/relationships/hyperlink" Target="https://ipubers.pupuk-indonesia.com/public/download/bukti-transaksi/V2?idretailer=RT0000027188&amp;year=2026&amp;month=8&amp;hashednota=a5a3791b54497134fdabacca46044e76" TargetMode="External"/><Relationship Id="rId1689" Type="http://schemas.openxmlformats.org/officeDocument/2006/relationships/hyperlink" Target="https://ipubers.pupuk-indonesia.com/public/download/bukti-transaksi/V2?idretailer=RT0000026811&amp;year=2026&amp;month=8&amp;hashednota=ca7de62ee9777726c026029d8280a834" TargetMode="External"/><Relationship Id="rId1896" Type="http://schemas.openxmlformats.org/officeDocument/2006/relationships/hyperlink" Target="https://ipubers.pupuk-indonesia.com/public/download/bukti-transaksi/V2?idretailer=RT0000026755&amp;year=2026&amp;month=8&amp;hashednota=5cd2a3c12ee01d7f807791dc1ed9a5a6" TargetMode="External"/><Relationship Id="rId2947" Type="http://schemas.openxmlformats.org/officeDocument/2006/relationships/hyperlink" Target="https://ipubers.pupuk-indonesia.com/public/download/bukti-transaksi/V2?idretailer=RT0000026771&amp;year=2026&amp;month=8&amp;hashednota=b405cd6da6e750340fd742bf02f240b4" TargetMode="External"/><Relationship Id="rId919" Type="http://schemas.openxmlformats.org/officeDocument/2006/relationships/hyperlink" Target="https://ipubers.pupuk-indonesia.com/public/download/bukti-transaksi/V2?idretailer=RT0000027214&amp;year=2026&amp;month=8&amp;hashednota=6ecdd21a2b2787fa20773ac1b1fe8f11" TargetMode="External"/><Relationship Id="rId1549" Type="http://schemas.openxmlformats.org/officeDocument/2006/relationships/hyperlink" Target="https://ipubers.pupuk-indonesia.com/public/download/bukti-transaksi/V2?idretailer=RT0000026771&amp;year=2026&amp;month=8&amp;hashednota=92d5b241285d0b1205c274acad619646" TargetMode="External"/><Relationship Id="rId1756" Type="http://schemas.openxmlformats.org/officeDocument/2006/relationships/hyperlink" Target="https://ipubers.pupuk-indonesia.com/public/download/bukti-transaksi/V2?idretailer=RT0000021143&amp;year=2026&amp;month=8&amp;hashednota=8c5af6d5636925acc7d004a393758b0e" TargetMode="External"/><Relationship Id="rId1963" Type="http://schemas.openxmlformats.org/officeDocument/2006/relationships/hyperlink" Target="https://ipubers.pupuk-indonesia.com/public/download/bukti-transaksi/V2?idretailer=RT0000026755&amp;year=2026&amp;month=8&amp;hashednota=c7d187c75eefbd2497e9acd1a99e9988" TargetMode="External"/><Relationship Id="rId2807" Type="http://schemas.openxmlformats.org/officeDocument/2006/relationships/hyperlink" Target="https://ipubers.pupuk-indonesia.com/public/download/bukti-transaksi/V2?idretailer=RT0000027210&amp;year=2026&amp;month=8&amp;hashednota=b2e4d58b9485936c97d73d1e1156b15f" TargetMode="External"/><Relationship Id="rId48" Type="http://schemas.openxmlformats.org/officeDocument/2006/relationships/hyperlink" Target="https://ipubers.pupuk-indonesia.com/public/download/bukti-transaksi/V2?idretailer=RT0000090731&amp;year=2026&amp;month=8&amp;hashednota=26f51f2a16bcf3ca7a72d6edb23ec22c" TargetMode="External"/><Relationship Id="rId1409" Type="http://schemas.openxmlformats.org/officeDocument/2006/relationships/hyperlink" Target="https://ipubers.pupuk-indonesia.com/public/download/bukti-transaksi/V2?idretailer=RT0000027183&amp;year=2026&amp;month=8&amp;hashednota=86329440fbce25ab8186c723f27ff1c8" TargetMode="External"/><Relationship Id="rId1616" Type="http://schemas.openxmlformats.org/officeDocument/2006/relationships/hyperlink" Target="https://ipubers.pupuk-indonesia.com/public/download/bukti-transaksi/V2?idretailer=RT0000026771&amp;year=2026&amp;month=8&amp;hashednota=acfd7acce81708f0b49061477f17b1f6" TargetMode="External"/><Relationship Id="rId1823" Type="http://schemas.openxmlformats.org/officeDocument/2006/relationships/hyperlink" Target="https://ipubers.pupuk-indonesia.com/public/download/bukti-transaksi/V2?idretailer=RT0000021166&amp;year=2026&amp;month=8&amp;hashednota=74a17d133f3dfa3ac41782bd291060f5" TargetMode="External"/><Relationship Id="rId3788" Type="http://schemas.openxmlformats.org/officeDocument/2006/relationships/hyperlink" Target="https://ipubers.pupuk-indonesia.com/public/download/bukti-transaksi/V2?idretailer=RT0000021145&amp;year=2026&amp;month=8&amp;hashednota=c5884f358e287fc655b970c8b36efa1d" TargetMode="External"/><Relationship Id="rId2597" Type="http://schemas.openxmlformats.org/officeDocument/2006/relationships/hyperlink" Target="https://ipubers.pupuk-indonesia.com/public/download/bukti-transaksi/V2?idretailer=RT0000027188&amp;year=2026&amp;month=8&amp;hashednota=25f3ab39eb16f8623006773f0130e37f" TargetMode="External"/><Relationship Id="rId3648" Type="http://schemas.openxmlformats.org/officeDocument/2006/relationships/hyperlink" Target="https://ipubers.pupuk-indonesia.com/public/download/bukti-transaksi/V2?idretailer=RT0000041194&amp;year=2026&amp;month=8&amp;hashednota=8d45053d21dff3f41cf2cc9776493490" TargetMode="External"/><Relationship Id="rId3855" Type="http://schemas.openxmlformats.org/officeDocument/2006/relationships/hyperlink" Target="https://ipubers.pupuk-indonesia.com/public/download/bukti-transaksi/V2?idretailer=RT0000026775&amp;year=2026&amp;month=8&amp;hashednota=0ef6905b3eca328b595560b384c087a8" TargetMode="External"/><Relationship Id="rId569" Type="http://schemas.openxmlformats.org/officeDocument/2006/relationships/hyperlink" Target="https://ipubers.pupuk-indonesia.com/public/download/bukti-transaksi/V2?idretailer=RT0000026811&amp;year=2026&amp;month=8&amp;hashednota=1bcad10d32c48a5106acb09c9374214f" TargetMode="External"/><Relationship Id="rId776" Type="http://schemas.openxmlformats.org/officeDocument/2006/relationships/hyperlink" Target="https://ipubers.pupuk-indonesia.com/public/download/bukti-transaksi/V2?idretailer=RT0000021159&amp;year=2026&amp;month=8&amp;hashednota=cc9efb8a11f0e60191c61824d4a73c21" TargetMode="External"/><Relationship Id="rId983" Type="http://schemas.openxmlformats.org/officeDocument/2006/relationships/hyperlink" Target="https://ipubers.pupuk-indonesia.com/public/download/bukti-transaksi/V2?idretailer=RT0000041741&amp;year=2026&amp;month=8&amp;hashednota=8674b0c7ae3445220b3cacc22a697d08" TargetMode="External"/><Relationship Id="rId1199" Type="http://schemas.openxmlformats.org/officeDocument/2006/relationships/hyperlink" Target="https://ipubers.pupuk-indonesia.com/public/download/bukti-transaksi/V2?idretailer=RT0000026794&amp;year=2026&amp;month=8&amp;hashednota=797816c22a64692ce35c71da10a6da82" TargetMode="External"/><Relationship Id="rId2457" Type="http://schemas.openxmlformats.org/officeDocument/2006/relationships/hyperlink" Target="https://ipubers.pupuk-indonesia.com/public/download/bukti-transaksi/V2?idretailer=RT0000026798&amp;year=2026&amp;month=8&amp;hashednota=71088fce65337950796649a000b9f4b5" TargetMode="External"/><Relationship Id="rId2664" Type="http://schemas.openxmlformats.org/officeDocument/2006/relationships/hyperlink" Target="https://ipubers.pupuk-indonesia.com/public/download/bukti-transaksi/V2?idretailer=RT0000027188&amp;year=2026&amp;month=8&amp;hashednota=a167114c8acb729270ef4d837f5bac0a" TargetMode="External"/><Relationship Id="rId3508" Type="http://schemas.openxmlformats.org/officeDocument/2006/relationships/hyperlink" Target="https://ipubers.pupuk-indonesia.com/public/download/bukti-transaksi/V2?idretailer=RT0000027214&amp;year=2026&amp;month=8&amp;hashednota=fced9196944426198adfca404d59406f" TargetMode="External"/><Relationship Id="rId429" Type="http://schemas.openxmlformats.org/officeDocument/2006/relationships/hyperlink" Target="https://ipubers.pupuk-indonesia.com/public/download/bukti-transaksi/V2?idretailer=RT0000026771&amp;year=2026&amp;month=8&amp;hashednota=8198c1f718f2ffa7a91e1ef5101c742b" TargetMode="External"/><Relationship Id="rId636" Type="http://schemas.openxmlformats.org/officeDocument/2006/relationships/hyperlink" Target="https://ipubers.pupuk-indonesia.com/public/download/bukti-transaksi/V2?idretailer=RT0000042149&amp;year=2026&amp;month=8&amp;hashednota=1396fc778c966140291770303c5468d7" TargetMode="External"/><Relationship Id="rId1059" Type="http://schemas.openxmlformats.org/officeDocument/2006/relationships/hyperlink" Target="https://ipubers.pupuk-indonesia.com/public/download/bukti-transaksi/V2?idretailer=RT0000041194&amp;year=2026&amp;month=8&amp;hashednota=801c72ace0b8ef33dd3617155b7cdde2" TargetMode="External"/><Relationship Id="rId1266" Type="http://schemas.openxmlformats.org/officeDocument/2006/relationships/hyperlink" Target="https://ipubers.pupuk-indonesia.com/public/download/bukti-transaksi/V2?idretailer=RT0000026794&amp;year=2026&amp;month=8&amp;hashednota=614056e654cc427bb942ce10df37304a" TargetMode="External"/><Relationship Id="rId1473" Type="http://schemas.openxmlformats.org/officeDocument/2006/relationships/hyperlink" Target="https://ipubers.pupuk-indonesia.com/public/download/bukti-transaksi/V2?idretailer=RT0000027210&amp;year=2026&amp;month=8&amp;hashednota=756428facbcc1fde81bd03a9a4f474bc" TargetMode="External"/><Relationship Id="rId2317" Type="http://schemas.openxmlformats.org/officeDocument/2006/relationships/hyperlink" Target="https://ipubers.pupuk-indonesia.com/public/download/bukti-transaksi/V2?idretailer=RT0000026794&amp;year=2026&amp;month=8&amp;hashednota=276cd548730ad3b93f9618769efe1ec3" TargetMode="External"/><Relationship Id="rId2871" Type="http://schemas.openxmlformats.org/officeDocument/2006/relationships/hyperlink" Target="https://ipubers.pupuk-indonesia.com/public/download/bukti-transaksi/V2?idretailer=RT0000026759&amp;year=2026&amp;month=8&amp;hashednota=57a3834365784d8060e8d2201f0169da" TargetMode="External"/><Relationship Id="rId3715" Type="http://schemas.openxmlformats.org/officeDocument/2006/relationships/hyperlink" Target="https://ipubers.pupuk-indonesia.com/public/download/bukti-transaksi/V2?idretailer=RT0000041194&amp;year=2026&amp;month=8&amp;hashednota=bebeb62328ef6ac9a961de126f4ef9b0" TargetMode="External"/><Relationship Id="rId3922" Type="http://schemas.openxmlformats.org/officeDocument/2006/relationships/hyperlink" Target="https://ipubers.pupuk-indonesia.com/public/download/bukti-transaksi/V2?idretailer=RT0000026775&amp;year=2026&amp;month=8&amp;hashednota=a5dbd241ba5e1bb9ae5b7a6c6b8b6c3b" TargetMode="External"/><Relationship Id="rId843" Type="http://schemas.openxmlformats.org/officeDocument/2006/relationships/hyperlink" Target="https://ipubers.pupuk-indonesia.com/public/download/bukti-transaksi/V2?idretailer=RT0000026755&amp;year=2026&amp;month=8&amp;hashednota=fce996bced39544a1c5484b99fd31629" TargetMode="External"/><Relationship Id="rId1126" Type="http://schemas.openxmlformats.org/officeDocument/2006/relationships/hyperlink" Target="https://ipubers.pupuk-indonesia.com/public/download/bukti-transaksi/V2?idretailer=RT0000041194&amp;year=2026&amp;month=8&amp;hashednota=c64af85a4c4b77dedbe5cde38d1c9355" TargetMode="External"/><Relationship Id="rId1680" Type="http://schemas.openxmlformats.org/officeDocument/2006/relationships/hyperlink" Target="https://ipubers.pupuk-indonesia.com/public/download/bukti-transaksi/V2?idretailer=RT0000026811&amp;year=2026&amp;month=8&amp;hashednota=7c8751f6cce3913b152f6e4f026e5f04" TargetMode="External"/><Relationship Id="rId2524" Type="http://schemas.openxmlformats.org/officeDocument/2006/relationships/hyperlink" Target="https://ipubers.pupuk-indonesia.com/public/download/bukti-transaksi/V2?idretailer=RT0000090731&amp;year=2026&amp;month=8&amp;hashednota=e9b49292999588b888e8ab92e59df974" TargetMode="External"/><Relationship Id="rId2731" Type="http://schemas.openxmlformats.org/officeDocument/2006/relationships/hyperlink" Target="https://ipubers.pupuk-indonesia.com/public/download/bukti-transaksi/V2?idretailer=RT0000027188&amp;year=2026&amp;month=8&amp;hashednota=010edc58c8b57df02d0883ac5141f687" TargetMode="External"/><Relationship Id="rId703" Type="http://schemas.openxmlformats.org/officeDocument/2006/relationships/hyperlink" Target="https://ipubers.pupuk-indonesia.com/public/download/bukti-transaksi/V2?idretailer=RT0000021163&amp;year=2026&amp;month=8&amp;hashednota=7ef84b05d33c9653fecb7a0f3820aff2" TargetMode="External"/><Relationship Id="rId910" Type="http://schemas.openxmlformats.org/officeDocument/2006/relationships/hyperlink" Target="https://ipubers.pupuk-indonesia.com/public/download/bukti-transaksi/V2?idretailer=RT0000027216&amp;year=2026&amp;month=8&amp;hashednota=7c965034ca9973ac689df3a748bd050c" TargetMode="External"/><Relationship Id="rId1333" Type="http://schemas.openxmlformats.org/officeDocument/2006/relationships/hyperlink" Target="https://ipubers.pupuk-indonesia.com/public/download/bukti-transaksi/V2?idretailer=RT0000021160&amp;year=2026&amp;month=8&amp;hashednota=dfd1d03ec7ba7e815b2330f1adc34332" TargetMode="External"/><Relationship Id="rId1540" Type="http://schemas.openxmlformats.org/officeDocument/2006/relationships/hyperlink" Target="https://ipubers.pupuk-indonesia.com/public/download/bukti-transaksi/V2?idretailer=RT0000026768&amp;year=2026&amp;month=8&amp;hashednota=6e2481e8c888ef827ac37f9006f0407c" TargetMode="External"/><Relationship Id="rId1400" Type="http://schemas.openxmlformats.org/officeDocument/2006/relationships/hyperlink" Target="https://ipubers.pupuk-indonesia.com/public/download/bukti-transaksi/V2?idretailer=RT0000027188&amp;year=2026&amp;month=8&amp;hashednota=ba37bf1366602445344e632672d8576c" TargetMode="External"/><Relationship Id="rId3298" Type="http://schemas.openxmlformats.org/officeDocument/2006/relationships/hyperlink" Target="https://ipubers.pupuk-indonesia.com/public/download/bukti-transaksi/V2?idretailer=RT0000021159&amp;year=2026&amp;month=8&amp;hashednota=f895ff0326593ba8e166c9eb759845c0" TargetMode="External"/><Relationship Id="rId3158" Type="http://schemas.openxmlformats.org/officeDocument/2006/relationships/hyperlink" Target="https://ipubers.pupuk-indonesia.com/public/download/bukti-transaksi/V2?idretailer=RT0000026813&amp;year=2026&amp;month=8&amp;hashednota=4e4ac29bd3a2fa75a10eb1f0772a8e52" TargetMode="External"/><Relationship Id="rId3365" Type="http://schemas.openxmlformats.org/officeDocument/2006/relationships/hyperlink" Target="https://ipubers.pupuk-indonesia.com/public/download/bukti-transaksi/V2?idretailer=RT0000026755&amp;year=2026&amp;month=8&amp;hashednota=9f2080539c1ab383caaaeb5668b6dfad" TargetMode="External"/><Relationship Id="rId3572" Type="http://schemas.openxmlformats.org/officeDocument/2006/relationships/hyperlink" Target="https://ipubers.pupuk-indonesia.com/public/download/bukti-transaksi/V2?idretailer=RT0000021139&amp;year=2026&amp;month=8&amp;hashednota=24a0e5b44c7eab735141d2a109a91943" TargetMode="External"/><Relationship Id="rId286" Type="http://schemas.openxmlformats.org/officeDocument/2006/relationships/hyperlink" Target="https://ipubers.pupuk-indonesia.com/public/download/bukti-transaksi/V2?idretailer=RT0000027210&amp;year=2026&amp;month=8&amp;hashednota=a6ba18c0de987e345afd49020a02a4f1" TargetMode="External"/><Relationship Id="rId493" Type="http://schemas.openxmlformats.org/officeDocument/2006/relationships/hyperlink" Target="https://ipubers.pupuk-indonesia.com/public/download/bukti-transaksi/V2?idretailer=RT0000026769&amp;year=2026&amp;month=8&amp;hashednota=f1e35c67c7c93f2aea89a350f2842906" TargetMode="External"/><Relationship Id="rId2174" Type="http://schemas.openxmlformats.org/officeDocument/2006/relationships/hyperlink" Target="https://ipubers.pupuk-indonesia.com/public/download/bukti-transaksi/V2?idretailer=RT0000094691&amp;year=2026&amp;month=8&amp;hashednota=13943c1dd76b17b311cf74f96384089b" TargetMode="External"/><Relationship Id="rId2381" Type="http://schemas.openxmlformats.org/officeDocument/2006/relationships/hyperlink" Target="https://ipubers.pupuk-indonesia.com/public/download/bukti-transaksi/V2?idretailer=RT0000026794&amp;year=2026&amp;month=8&amp;hashednota=7407db5e359e311a52e060dbde5898d6" TargetMode="External"/><Relationship Id="rId3018" Type="http://schemas.openxmlformats.org/officeDocument/2006/relationships/hyperlink" Target="https://ipubers.pupuk-indonesia.com/public/download/bukti-transaksi/V2?idretailer=RT0000026769&amp;year=2026&amp;month=8&amp;hashednota=a0bcb4765bf9249c785508a2a991e4ff" TargetMode="External"/><Relationship Id="rId3225" Type="http://schemas.openxmlformats.org/officeDocument/2006/relationships/hyperlink" Target="https://ipubers.pupuk-indonesia.com/public/download/bukti-transaksi/V2?idretailer=RT0000021142&amp;year=2026&amp;month=8&amp;hashednota=60f101a8cad492b5b7739514742c2e69" TargetMode="External"/><Relationship Id="rId3432" Type="http://schemas.openxmlformats.org/officeDocument/2006/relationships/hyperlink" Target="https://ipubers.pupuk-indonesia.com/public/download/bukti-transaksi/V2?idretailer=RT0000091480&amp;year=2026&amp;month=8&amp;hashednota=7341a2e0441577799c109cd3e1507381" TargetMode="External"/><Relationship Id="rId146" Type="http://schemas.openxmlformats.org/officeDocument/2006/relationships/hyperlink" Target="https://ipubers.pupuk-indonesia.com/public/download/bukti-transaksi/V2?idretailer=RT0000027188&amp;year=2026&amp;month=8&amp;hashednota=692268454e61348bc7e8f282a9eb933f" TargetMode="External"/><Relationship Id="rId353" Type="http://schemas.openxmlformats.org/officeDocument/2006/relationships/hyperlink" Target="https://ipubers.pupuk-indonesia.com/public/download/bukti-transaksi/V2?idretailer=RT0000026765&amp;year=2026&amp;month=8&amp;hashednota=acfbe651dc455e0572e931de10579d23" TargetMode="External"/><Relationship Id="rId560" Type="http://schemas.openxmlformats.org/officeDocument/2006/relationships/hyperlink" Target="https://ipubers.pupuk-indonesia.com/public/download/bukti-transaksi/V2?idretailer=RT0000026810&amp;year=2026&amp;month=8&amp;hashednota=718cf63cd9d2f7c9ea196140d34b3a7d" TargetMode="External"/><Relationship Id="rId1190" Type="http://schemas.openxmlformats.org/officeDocument/2006/relationships/hyperlink" Target="https://ipubers.pupuk-indonesia.com/public/download/bukti-transaksi/V2?idretailer=RT0000026794&amp;year=2026&amp;month=8&amp;hashednota=5d72ec6e68088bb9805a832295fda1c8" TargetMode="External"/><Relationship Id="rId2034" Type="http://schemas.openxmlformats.org/officeDocument/2006/relationships/hyperlink" Target="https://ipubers.pupuk-indonesia.com/public/download/bukti-transaksi/V2?idretailer=RT0000041741&amp;year=2026&amp;month=8&amp;hashednota=7b428bd2cbc94a19caddc394e6df8fd8" TargetMode="External"/><Relationship Id="rId2241" Type="http://schemas.openxmlformats.org/officeDocument/2006/relationships/hyperlink" Target="https://ipubers.pupuk-indonesia.com/public/download/bukti-transaksi/V2?idretailer=RT0000021145&amp;year=2026&amp;month=8&amp;hashednota=7112faf70b77e0e226d370203fc8e9ae" TargetMode="External"/><Relationship Id="rId213" Type="http://schemas.openxmlformats.org/officeDocument/2006/relationships/hyperlink" Target="https://ipubers.pupuk-indonesia.com/public/download/bukti-transaksi/V2?idretailer=RT0000027183&amp;year=2026&amp;month=8&amp;hashednota=8a973b5f71b993a97e6361febdf0d8d1" TargetMode="External"/><Relationship Id="rId420" Type="http://schemas.openxmlformats.org/officeDocument/2006/relationships/hyperlink" Target="https://ipubers.pupuk-indonesia.com/public/download/bukti-transaksi/V2?idretailer=RT0000026771&amp;year=2026&amp;month=8&amp;hashednota=98d8fa1f7306c23567fb51b69a869963" TargetMode="External"/><Relationship Id="rId1050" Type="http://schemas.openxmlformats.org/officeDocument/2006/relationships/hyperlink" Target="https://ipubers.pupuk-indonesia.com/public/download/bukti-transaksi/V2?idretailer=RT0000041194&amp;year=2026&amp;month=8&amp;hashednota=3f2e3cfec5822402f40e30e669f36293" TargetMode="External"/><Relationship Id="rId2101" Type="http://schemas.openxmlformats.org/officeDocument/2006/relationships/hyperlink" Target="https://ipubers.pupuk-indonesia.com/public/download/bukti-transaksi/V2?idretailer=RT0000041194&amp;year=2026&amp;month=8&amp;hashednota=ae479ff5c0139c94584d8c99ce5d5c7e" TargetMode="External"/><Relationship Id="rId1867" Type="http://schemas.openxmlformats.org/officeDocument/2006/relationships/hyperlink" Target="https://ipubers.pupuk-indonesia.com/public/download/bukti-transaksi/V2?idretailer=RT0000093692&amp;year=2026&amp;month=8&amp;hashednota=675ba74a43449d9b89e74ec15756f1e4" TargetMode="External"/><Relationship Id="rId2918" Type="http://schemas.openxmlformats.org/officeDocument/2006/relationships/hyperlink" Target="https://ipubers.pupuk-indonesia.com/public/download/bukti-transaksi/V2?idretailer=RT0000026769&amp;year=2026&amp;month=8&amp;hashednota=e9c8cfc70d482459a5301a2d1930712a" TargetMode="External"/><Relationship Id="rId1727" Type="http://schemas.openxmlformats.org/officeDocument/2006/relationships/hyperlink" Target="https://ipubers.pupuk-indonesia.com/public/download/bukti-transaksi/V2?idretailer=RT0000021140&amp;year=2026&amp;month=8&amp;hashednota=4312bbce04b4cae4edcd09d5fcf51fe1" TargetMode="External"/><Relationship Id="rId1934" Type="http://schemas.openxmlformats.org/officeDocument/2006/relationships/hyperlink" Target="https://ipubers.pupuk-indonesia.com/public/download/bukti-transaksi/V2?idretailer=RT0000091480&amp;year=2026&amp;month=8&amp;hashednota=6cf5a0b139136b9ab1b3ede184e01a6f" TargetMode="External"/><Relationship Id="rId3082" Type="http://schemas.openxmlformats.org/officeDocument/2006/relationships/hyperlink" Target="https://ipubers.pupuk-indonesia.com/public/download/bukti-transaksi/V2?idretailer=RT0000026810&amp;year=2026&amp;month=8&amp;hashednota=6b0f1907b230b7622b305c8447c939a0" TargetMode="External"/><Relationship Id="rId19" Type="http://schemas.openxmlformats.org/officeDocument/2006/relationships/hyperlink" Target="https://ipubers.pupuk-indonesia.com/public/download/bukti-transaksi/V2?idretailer=RT0000026798&amp;year=2026&amp;month=8&amp;hashednota=5d3099aed159804d5a2200c47c43d744" TargetMode="External"/><Relationship Id="rId3899" Type="http://schemas.openxmlformats.org/officeDocument/2006/relationships/hyperlink" Target="https://ipubers.pupuk-indonesia.com/public/download/bukti-transaksi/V2?idretailer=RT0000026794&amp;year=2026&amp;month=8&amp;hashednota=8965d1000a4915d09ea388cb4c90eb76" TargetMode="External"/><Relationship Id="rId3759" Type="http://schemas.openxmlformats.org/officeDocument/2006/relationships/hyperlink" Target="https://ipubers.pupuk-indonesia.com/public/download/bukti-transaksi/V2?idretailer=RT0000051845&amp;year=2026&amp;month=8&amp;hashednota=78ede191dee78c855584322207a2cd53" TargetMode="External"/><Relationship Id="rId3" Type="http://schemas.openxmlformats.org/officeDocument/2006/relationships/hyperlink" Target="https://ipubers.pupuk-indonesia.com/public/download/bukti-transaksi/V2?idretailer=RT0000090731&amp;year=2026&amp;month=8&amp;hashednota=6f35f12cf649aa217c37bf1c31f8c9db" TargetMode="External"/><Relationship Id="rId887" Type="http://schemas.openxmlformats.org/officeDocument/2006/relationships/hyperlink" Target="https://ipubers.pupuk-indonesia.com/public/download/bukti-transaksi/V2?idretailer=RT0000091480&amp;year=2026&amp;month=8&amp;hashednota=b3d35c70c79e82c576fe6bdd16956301" TargetMode="External"/><Relationship Id="rId2568" Type="http://schemas.openxmlformats.org/officeDocument/2006/relationships/hyperlink" Target="https://ipubers.pupuk-indonesia.com/public/download/bukti-transaksi/V2?idretailer=RT0000021156&amp;year=2026&amp;month=8&amp;hashednota=8500b6c2d829f3cef02993837a45c218" TargetMode="External"/><Relationship Id="rId2775" Type="http://schemas.openxmlformats.org/officeDocument/2006/relationships/hyperlink" Target="https://ipubers.pupuk-indonesia.com/public/download/bukti-transaksi/V2?idretailer=RT0000027183&amp;year=2026&amp;month=8&amp;hashednota=5f54d45caf84c39ab047b004faafcdcd" TargetMode="External"/><Relationship Id="rId2982" Type="http://schemas.openxmlformats.org/officeDocument/2006/relationships/hyperlink" Target="https://ipubers.pupuk-indonesia.com/public/download/bukti-transaksi/V2?idretailer=RT0000026771&amp;year=2026&amp;month=8&amp;hashednota=7c308fff9cb7b0447a58923637fd22f0" TargetMode="External"/><Relationship Id="rId3619" Type="http://schemas.openxmlformats.org/officeDocument/2006/relationships/hyperlink" Target="https://ipubers.pupuk-indonesia.com/public/download/bukti-transaksi/V2?idretailer=RT0000041194&amp;year=2026&amp;month=8&amp;hashednota=fc8671b0f92466be4aa3f4b9e168e37c" TargetMode="External"/><Relationship Id="rId3826" Type="http://schemas.openxmlformats.org/officeDocument/2006/relationships/hyperlink" Target="https://ipubers.pupuk-indonesia.com/public/download/bukti-transaksi/V2?idretailer=RT0000026794&amp;year=2026&amp;month=8&amp;hashednota=d10019a3b9ad4479716cdb30cae70504" TargetMode="External"/><Relationship Id="rId747" Type="http://schemas.openxmlformats.org/officeDocument/2006/relationships/hyperlink" Target="https://ipubers.pupuk-indonesia.com/public/download/bukti-transaksi/V2?idretailer=RT0000021166&amp;year=2026&amp;month=8&amp;hashednota=8f76240187df41e07d00305abf9d57f1" TargetMode="External"/><Relationship Id="rId954" Type="http://schemas.openxmlformats.org/officeDocument/2006/relationships/hyperlink" Target="https://ipubers.pupuk-indonesia.com/public/download/bukti-transaksi/V2?idretailer=RT0000027204&amp;year=2026&amp;month=8&amp;hashednota=52b0466a602286c16817d7baec4d397e" TargetMode="External"/><Relationship Id="rId1377" Type="http://schemas.openxmlformats.org/officeDocument/2006/relationships/hyperlink" Target="https://ipubers.pupuk-indonesia.com/public/download/bukti-transaksi/V2?idretailer=RT0000027188&amp;year=2026&amp;month=8&amp;hashednota=3f6fc3defa8f3686ea4a294560eed60b" TargetMode="External"/><Relationship Id="rId1584" Type="http://schemas.openxmlformats.org/officeDocument/2006/relationships/hyperlink" Target="https://ipubers.pupuk-indonesia.com/public/download/bukti-transaksi/V2?idretailer=RT0000026768&amp;year=2026&amp;month=8&amp;hashednota=9ba250279621b5831dc072656387a127" TargetMode="External"/><Relationship Id="rId1791" Type="http://schemas.openxmlformats.org/officeDocument/2006/relationships/hyperlink" Target="https://ipubers.pupuk-indonesia.com/public/download/bukti-transaksi/V2?idretailer=RT0000021163&amp;year=2026&amp;month=8&amp;hashednota=454a26490b923c21a1544338500458bb" TargetMode="External"/><Relationship Id="rId2428" Type="http://schemas.openxmlformats.org/officeDocument/2006/relationships/hyperlink" Target="https://ipubers.pupuk-indonesia.com/public/download/bukti-transaksi/V2?idretailer=RT0000026798&amp;year=2026&amp;month=8&amp;hashednota=93ce30fb377d54cf718dec848b0d5ef9" TargetMode="External"/><Relationship Id="rId2635" Type="http://schemas.openxmlformats.org/officeDocument/2006/relationships/hyperlink" Target="https://ipubers.pupuk-indonesia.com/public/download/bukti-transaksi/V2?idretailer=RT0000027188&amp;year=2026&amp;month=8&amp;hashednota=09484eda7924e1d18c30b3647599add1" TargetMode="External"/><Relationship Id="rId2842" Type="http://schemas.openxmlformats.org/officeDocument/2006/relationships/hyperlink" Target="https://ipubers.pupuk-indonesia.com/public/download/bukti-transaksi/V2?idretailer=RT0000026761&amp;year=2026&amp;month=8&amp;hashednota=d7fb7aca2444677d823cd4bf141152f0" TargetMode="External"/><Relationship Id="rId83" Type="http://schemas.openxmlformats.org/officeDocument/2006/relationships/hyperlink" Target="https://ipubers.pupuk-indonesia.com/public/download/bukti-transaksi/V2?idretailer=RT0000085189&amp;year=2026&amp;month=8&amp;hashednota=d400e7acfe2f643708650cfbc6ca8e84" TargetMode="External"/><Relationship Id="rId607" Type="http://schemas.openxmlformats.org/officeDocument/2006/relationships/hyperlink" Target="https://ipubers.pupuk-indonesia.com/public/download/bukti-transaksi/V2?idretailer=RT0000051953&amp;year=2026&amp;month=8&amp;hashednota=0f7555baf08b4471dbdd71d11e34be7f" TargetMode="External"/><Relationship Id="rId814" Type="http://schemas.openxmlformats.org/officeDocument/2006/relationships/hyperlink" Target="https://ipubers.pupuk-indonesia.com/public/download/bukti-transaksi/V2?idretailer=RT0000093692&amp;year=2026&amp;month=8&amp;hashednota=067f250963714409d80abaa4bb31147d" TargetMode="External"/><Relationship Id="rId1237" Type="http://schemas.openxmlformats.org/officeDocument/2006/relationships/hyperlink" Target="https://ipubers.pupuk-indonesia.com/public/download/bukti-transaksi/V2?idretailer=RT0000026794&amp;year=2026&amp;month=8&amp;hashednota=3f25f7e608fc995d6abd72928718e754" TargetMode="External"/><Relationship Id="rId1444" Type="http://schemas.openxmlformats.org/officeDocument/2006/relationships/hyperlink" Target="https://ipubers.pupuk-indonesia.com/public/download/bukti-transaksi/V2?idretailer=RT0000027211&amp;year=2026&amp;month=8&amp;hashednota=2cd129fc728f1a7ad97631ac53575792" TargetMode="External"/><Relationship Id="rId1651" Type="http://schemas.openxmlformats.org/officeDocument/2006/relationships/hyperlink" Target="https://ipubers.pupuk-indonesia.com/public/download/bukti-transaksi/V2?idretailer=RT0000026810&amp;year=2026&amp;month=8&amp;hashednota=46d23a0aff1cc77a2be753a6057eb17c" TargetMode="External"/><Relationship Id="rId2702" Type="http://schemas.openxmlformats.org/officeDocument/2006/relationships/hyperlink" Target="https://ipubers.pupuk-indonesia.com/public/download/bukti-transaksi/V2?idretailer=RT0000027183&amp;year=2026&amp;month=8&amp;hashednota=f2479b2ae71f80c7f2dd99b9805c658c" TargetMode="External"/><Relationship Id="rId1304" Type="http://schemas.openxmlformats.org/officeDocument/2006/relationships/hyperlink" Target="https://ipubers.pupuk-indonesia.com/public/download/bukti-transaksi/V2?idretailer=RT0000026796&amp;year=2026&amp;month=8&amp;hashednota=cbf41455578b0e1a5d72cb2ed8edc378" TargetMode="External"/><Relationship Id="rId1511" Type="http://schemas.openxmlformats.org/officeDocument/2006/relationships/hyperlink" Target="https://ipubers.pupuk-indonesia.com/public/download/bukti-transaksi/V2?idretailer=RT0000026761&amp;year=2026&amp;month=8&amp;hashednota=77737cf60ccca22247ab6529e71be9b8" TargetMode="External"/><Relationship Id="rId3269" Type="http://schemas.openxmlformats.org/officeDocument/2006/relationships/hyperlink" Target="https://ipubers.pupuk-indonesia.com/public/download/bukti-transaksi/V2?idretailer=RT0000021159&amp;year=2026&amp;month=8&amp;hashednota=1e02f75f5e18b06f41c1c5c50fbf3113" TargetMode="External"/><Relationship Id="rId3476" Type="http://schemas.openxmlformats.org/officeDocument/2006/relationships/hyperlink" Target="https://ipubers.pupuk-indonesia.com/public/download/bukti-transaksi/V2?idretailer=RT0000027216&amp;year=2026&amp;month=8&amp;hashednota=95623753e65c1262956dfb0c0b7e7bc6" TargetMode="External"/><Relationship Id="rId3683" Type="http://schemas.openxmlformats.org/officeDocument/2006/relationships/hyperlink" Target="https://ipubers.pupuk-indonesia.com/public/download/bukti-transaksi/V2?idretailer=RT0000041194&amp;year=2026&amp;month=8&amp;hashednota=1d4043e4844352a26b0d70229e4423a5" TargetMode="External"/><Relationship Id="rId10" Type="http://schemas.openxmlformats.org/officeDocument/2006/relationships/hyperlink" Target="https://ipubers.pupuk-indonesia.com/public/download/bukti-transaksi/V2?idretailer=RT0000026798&amp;year=2026&amp;month=8&amp;hashednota=5718a137d78c3fe68c1977443b5226d2" TargetMode="External"/><Relationship Id="rId397" Type="http://schemas.openxmlformats.org/officeDocument/2006/relationships/hyperlink" Target="https://ipubers.pupuk-indonesia.com/public/download/bukti-transaksi/V2?idretailer=RT0000026771&amp;year=2026&amp;month=8&amp;hashednota=8a3e94a73eb9aa2fb68f482f956efdd3" TargetMode="External"/><Relationship Id="rId2078" Type="http://schemas.openxmlformats.org/officeDocument/2006/relationships/hyperlink" Target="https://ipubers.pupuk-indonesia.com/public/download/bukti-transaksi/V2?idretailer=RT0000041194&amp;year=2026&amp;month=8&amp;hashednota=3c54f779639567a5c4123cc0b77af079" TargetMode="External"/><Relationship Id="rId2285" Type="http://schemas.openxmlformats.org/officeDocument/2006/relationships/hyperlink" Target="https://ipubers.pupuk-indonesia.com/public/download/bukti-transaksi/V2?idretailer=RT0000026794&amp;year=2026&amp;month=8&amp;hashednota=156f5fb9c17a031d1fe05fd536f58bfa" TargetMode="External"/><Relationship Id="rId2492" Type="http://schemas.openxmlformats.org/officeDocument/2006/relationships/hyperlink" Target="https://ipubers.pupuk-indonesia.com/public/download/bukti-transaksi/V2?idretailer=RT0000090731&amp;year=2026&amp;month=8&amp;hashednota=aa4c3f8bc5ffa744dbeffccd61f93f12" TargetMode="External"/><Relationship Id="rId3129" Type="http://schemas.openxmlformats.org/officeDocument/2006/relationships/hyperlink" Target="https://ipubers.pupuk-indonesia.com/public/download/bukti-transaksi/V2?idretailer=RT0000026811&amp;year=2026&amp;month=8&amp;hashednota=a4652c8db5a22c55c8efed9b36c89259" TargetMode="External"/><Relationship Id="rId3336" Type="http://schemas.openxmlformats.org/officeDocument/2006/relationships/hyperlink" Target="https://ipubers.pupuk-indonesia.com/public/download/bukti-transaksi/V2?idretailer=RT0000026758&amp;year=2026&amp;month=8&amp;hashednota=15330d363304e34568ae8bf08a5ef8e7" TargetMode="External"/><Relationship Id="rId3890" Type="http://schemas.openxmlformats.org/officeDocument/2006/relationships/hyperlink" Target="https://ipubers.pupuk-indonesia.com/public/download/bukti-transaksi/V2?idretailer=RT0000026794&amp;year=2026&amp;month=8&amp;hashednota=62539b51240f36a686bab1743672c537" TargetMode="External"/><Relationship Id="rId257" Type="http://schemas.openxmlformats.org/officeDocument/2006/relationships/hyperlink" Target="https://ipubers.pupuk-indonesia.com/public/download/bukti-transaksi/V2?idretailer=RT0000027183&amp;year=2026&amp;month=8&amp;hashednota=e6f5fe1e74f5883aa24a591a67c83f01" TargetMode="External"/><Relationship Id="rId464" Type="http://schemas.openxmlformats.org/officeDocument/2006/relationships/hyperlink" Target="https://ipubers.pupuk-indonesia.com/public/download/bukti-transaksi/V2?idretailer=RT0000026771&amp;year=2026&amp;month=8&amp;hashednota=3ce04d9ed7bcb8272000f8c1ee93f1f9" TargetMode="External"/><Relationship Id="rId1094" Type="http://schemas.openxmlformats.org/officeDocument/2006/relationships/hyperlink" Target="https://ipubers.pupuk-indonesia.com/public/download/bukti-transaksi/V2?idretailer=RT0000041194&amp;year=2026&amp;month=8&amp;hashednota=7f2b453d8fe44ae92b0a04f6ca9b1d5b" TargetMode="External"/><Relationship Id="rId2145" Type="http://schemas.openxmlformats.org/officeDocument/2006/relationships/hyperlink" Target="https://ipubers.pupuk-indonesia.com/public/download/bukti-transaksi/V2?idretailer=RT0000041194&amp;year=2026&amp;month=8&amp;hashednota=aada767adbef7fa6f866994f0b10b39c" TargetMode="External"/><Relationship Id="rId3543" Type="http://schemas.openxmlformats.org/officeDocument/2006/relationships/hyperlink" Target="https://ipubers.pupuk-indonesia.com/public/download/bukti-transaksi/V2?idretailer=RT0000027204&amp;year=2026&amp;month=8&amp;hashednota=12f4cdb520dc85adb9d27273d11f3968" TargetMode="External"/><Relationship Id="rId3750" Type="http://schemas.openxmlformats.org/officeDocument/2006/relationships/hyperlink" Target="https://ipubers.pupuk-indonesia.com/public/download/bukti-transaksi/V2?idretailer=RT0000094691&amp;year=2026&amp;month=8&amp;hashednota=bde688a610715b0fde1af11e7cbefd00" TargetMode="External"/><Relationship Id="rId117" Type="http://schemas.openxmlformats.org/officeDocument/2006/relationships/hyperlink" Target="https://ipubers.pupuk-indonesia.com/public/download/bukti-transaksi/V2?idretailer=RT0000027188&amp;year=2026&amp;month=8&amp;hashednota=bafbbc3f9934cea9000a2b3236118b55" TargetMode="External"/><Relationship Id="rId671" Type="http://schemas.openxmlformats.org/officeDocument/2006/relationships/hyperlink" Target="https://ipubers.pupuk-indonesia.com/public/download/bukti-transaksi/V2?idretailer=RT0000021140&amp;year=2026&amp;month=8&amp;hashednota=9b9d39a7fd85d303aba6fb941d899939" TargetMode="External"/><Relationship Id="rId2352" Type="http://schemas.openxmlformats.org/officeDocument/2006/relationships/hyperlink" Target="https://ipubers.pupuk-indonesia.com/public/download/bukti-transaksi/V2?idretailer=RT0000026794&amp;year=2026&amp;month=8&amp;hashednota=ffd7d67acb8edfb5de39c58447d90b2e" TargetMode="External"/><Relationship Id="rId3403" Type="http://schemas.openxmlformats.org/officeDocument/2006/relationships/hyperlink" Target="https://ipubers.pupuk-indonesia.com/public/download/bukti-transaksi/V2?idretailer=RT0000026755&amp;year=2026&amp;month=8&amp;hashednota=1b69ccd799330ac2372566360acfaa96" TargetMode="External"/><Relationship Id="rId3610" Type="http://schemas.openxmlformats.org/officeDocument/2006/relationships/hyperlink" Target="https://ipubers.pupuk-indonesia.com/public/download/bukti-transaksi/V2?idretailer=RT0000041194&amp;year=2026&amp;month=8&amp;hashednota=583000e296afbbe7d45418485c7fc3f3" TargetMode="External"/><Relationship Id="rId324" Type="http://schemas.openxmlformats.org/officeDocument/2006/relationships/hyperlink" Target="https://ipubers.pupuk-indonesia.com/public/download/bukti-transaksi/V2?idretailer=RT0000026761&amp;year=2026&amp;month=8&amp;hashednota=0a173ed9f8578e6c694582db822a0d67" TargetMode="External"/><Relationship Id="rId531" Type="http://schemas.openxmlformats.org/officeDocument/2006/relationships/hyperlink" Target="https://ipubers.pupuk-indonesia.com/public/download/bukti-transaksi/V2?idretailer=RT0000026810&amp;year=2026&amp;month=8&amp;hashednota=e598a8e248f077e914f75087992f0390" TargetMode="External"/><Relationship Id="rId1161" Type="http://schemas.openxmlformats.org/officeDocument/2006/relationships/hyperlink" Target="https://ipubers.pupuk-indonesia.com/public/download/bukti-transaksi/V2?idretailer=RT0000094691&amp;year=2026&amp;month=8&amp;hashednota=57390b99d80c6dc2237c3482cc1e531d" TargetMode="External"/><Relationship Id="rId2005" Type="http://schemas.openxmlformats.org/officeDocument/2006/relationships/hyperlink" Target="https://ipubers.pupuk-indonesia.com/public/download/bukti-transaksi/V2?idretailer=RT0000027204&amp;year=2026&amp;month=8&amp;hashednota=621411e9e070ef029d7a91b0a557a8f3" TargetMode="External"/><Relationship Id="rId2212" Type="http://schemas.openxmlformats.org/officeDocument/2006/relationships/hyperlink" Target="https://ipubers.pupuk-indonesia.com/public/download/bukti-transaksi/V2?idretailer=RT0000021145&amp;year=2026&amp;month=8&amp;hashednota=5132758691438dff724331b9d3b7ab0a" TargetMode="External"/><Relationship Id="rId1021" Type="http://schemas.openxmlformats.org/officeDocument/2006/relationships/hyperlink" Target="https://ipubers.pupuk-indonesia.com/public/download/bukti-transaksi/V2?idretailer=RT0000041194&amp;year=2026&amp;month=8&amp;hashednota=8458fee273568979e0efa3fe6bdce9b8" TargetMode="External"/><Relationship Id="rId1978" Type="http://schemas.openxmlformats.org/officeDocument/2006/relationships/hyperlink" Target="https://ipubers.pupuk-indonesia.com/public/download/bukti-transaksi/V2?idretailer=RT0000027213&amp;year=2026&amp;month=8&amp;hashednota=2421f738059eab5a51df17bda24f3e6b" TargetMode="External"/><Relationship Id="rId3193" Type="http://schemas.openxmlformats.org/officeDocument/2006/relationships/hyperlink" Target="https://ipubers.pupuk-indonesia.com/public/download/bukti-transaksi/V2?idretailer=RT0000021140&amp;year=2026&amp;month=8&amp;hashednota=50b3b216d1f7a5aee8c5750ed98b8414" TargetMode="External"/><Relationship Id="rId1838" Type="http://schemas.openxmlformats.org/officeDocument/2006/relationships/hyperlink" Target="https://ipubers.pupuk-indonesia.com/public/download/bukti-transaksi/V2?idretailer=RT0000021159&amp;year=2026&amp;month=8&amp;hashednota=67a9a4a779f69a0f26b0750cf61bdbf0" TargetMode="External"/><Relationship Id="rId3053" Type="http://schemas.openxmlformats.org/officeDocument/2006/relationships/hyperlink" Target="https://ipubers.pupuk-indonesia.com/public/download/bukti-transaksi/V2?idretailer=RT0000026810&amp;year=2026&amp;month=8&amp;hashednota=ffe0652df3866010dcb3f8073be8403f" TargetMode="External"/><Relationship Id="rId3260" Type="http://schemas.openxmlformats.org/officeDocument/2006/relationships/hyperlink" Target="https://ipubers.pupuk-indonesia.com/public/download/bukti-transaksi/V2?idretailer=RT0000021158&amp;year=2026&amp;month=8&amp;hashednota=c819341c7881a68e8e289e087a811afb" TargetMode="External"/><Relationship Id="rId181" Type="http://schemas.openxmlformats.org/officeDocument/2006/relationships/hyperlink" Target="https://ipubers.pupuk-indonesia.com/public/download/bukti-transaksi/V2?idretailer=RT0000027181&amp;year=2026&amp;month=8&amp;hashednota=1b3468b17553fd992bd6b0d2e0f3236c" TargetMode="External"/><Relationship Id="rId1905" Type="http://schemas.openxmlformats.org/officeDocument/2006/relationships/hyperlink" Target="https://ipubers.pupuk-indonesia.com/public/download/bukti-transaksi/V2?idretailer=RT0000091480&amp;year=2026&amp;month=8&amp;hashednota=8e0ec1a509fc599449a8f7738ab7f1c0" TargetMode="External"/><Relationship Id="rId3120" Type="http://schemas.openxmlformats.org/officeDocument/2006/relationships/hyperlink" Target="https://ipubers.pupuk-indonesia.com/public/download/bukti-transaksi/V2?idretailer=RT0000026811&amp;year=2026&amp;month=8&amp;hashednota=88143b56e61c723fa9e330b3560d2a47" TargetMode="External"/><Relationship Id="rId998" Type="http://schemas.openxmlformats.org/officeDocument/2006/relationships/hyperlink" Target="https://ipubers.pupuk-indonesia.com/public/download/bukti-transaksi/V2?idretailer=RT0000021139&amp;year=2026&amp;month=8&amp;hashednota=f8a4b94c47adff75536a84d4b682aef6" TargetMode="External"/><Relationship Id="rId2679" Type="http://schemas.openxmlformats.org/officeDocument/2006/relationships/hyperlink" Target="https://ipubers.pupuk-indonesia.com/public/download/bukti-transaksi/V2?idretailer=RT0000027188&amp;year=2026&amp;month=8&amp;hashednota=84308fff3f0fee16723b1ea3a68f1e44" TargetMode="External"/><Relationship Id="rId2886" Type="http://schemas.openxmlformats.org/officeDocument/2006/relationships/hyperlink" Target="https://ipubers.pupuk-indonesia.com/public/download/bukti-transaksi/V2?idretailer=RT0000026765&amp;year=2026&amp;month=8&amp;hashednota=3ef192da888c8796e07148daebca43bb" TargetMode="External"/><Relationship Id="rId858" Type="http://schemas.openxmlformats.org/officeDocument/2006/relationships/hyperlink" Target="https://ipubers.pupuk-indonesia.com/public/download/bukti-transaksi/V2?idretailer=RT0000091480&amp;year=2026&amp;month=8&amp;hashednota=db850ea417c4f4560f4a6a144b0c0387" TargetMode="External"/><Relationship Id="rId1488" Type="http://schemas.openxmlformats.org/officeDocument/2006/relationships/hyperlink" Target="https://ipubers.pupuk-indonesia.com/public/download/bukti-transaksi/V2?idretailer=RT0000026765&amp;year=2026&amp;month=8&amp;hashednota=3fae46ede624618bad3f462833a4c9e7" TargetMode="External"/><Relationship Id="rId1695" Type="http://schemas.openxmlformats.org/officeDocument/2006/relationships/hyperlink" Target="https://ipubers.pupuk-indonesia.com/public/download/bukti-transaksi/V2?idretailer=RT0000026813&amp;year=2026&amp;month=8&amp;hashednota=9dba387fae7d304e7e66a322ce45a179" TargetMode="External"/><Relationship Id="rId2539" Type="http://schemas.openxmlformats.org/officeDocument/2006/relationships/hyperlink" Target="https://ipubers.pupuk-indonesia.com/public/download/bukti-transaksi/V2?idretailer=RT0000021160&amp;year=2026&amp;month=8&amp;hashednota=d30c5a2aa50b97e1127055fa38c2b505" TargetMode="External"/><Relationship Id="rId2746" Type="http://schemas.openxmlformats.org/officeDocument/2006/relationships/hyperlink" Target="https://ipubers.pupuk-indonesia.com/public/download/bukti-transaksi/V2?idretailer=RT0000027183&amp;year=2026&amp;month=8&amp;hashednota=9eda5401eecef8e381e2dd0e8d33aef8" TargetMode="External"/><Relationship Id="rId2953" Type="http://schemas.openxmlformats.org/officeDocument/2006/relationships/hyperlink" Target="https://ipubers.pupuk-indonesia.com/public/download/bukti-transaksi/V2?idretailer=RT0000026771&amp;year=2026&amp;month=8&amp;hashednota=1d1d162e2ed75897faf72f794aa87c8e" TargetMode="External"/><Relationship Id="rId718" Type="http://schemas.openxmlformats.org/officeDocument/2006/relationships/hyperlink" Target="https://ipubers.pupuk-indonesia.com/public/download/bukti-transaksi/V2?idretailer=RT0000021163&amp;year=2026&amp;month=8&amp;hashednota=58b7a805b27900ae88026dff25fea2bc" TargetMode="External"/><Relationship Id="rId925" Type="http://schemas.openxmlformats.org/officeDocument/2006/relationships/hyperlink" Target="https://ipubers.pupuk-indonesia.com/public/download/bukti-transaksi/V2?idretailer=RT0000027216&amp;year=2026&amp;month=8&amp;hashednota=f7c8da4f0c3b7f969d40290c64a21022" TargetMode="External"/><Relationship Id="rId1348" Type="http://schemas.openxmlformats.org/officeDocument/2006/relationships/hyperlink" Target="https://ipubers.pupuk-indonesia.com/public/download/bukti-transaksi/V2?idretailer=RT0000085189&amp;year=2026&amp;month=8&amp;hashednota=30b84f8fc11cc02653ee06819d023f44" TargetMode="External"/><Relationship Id="rId1555" Type="http://schemas.openxmlformats.org/officeDocument/2006/relationships/hyperlink" Target="https://ipubers.pupuk-indonesia.com/public/download/bukti-transaksi/V2?idretailer=RT0000026771&amp;year=2026&amp;month=8&amp;hashednota=4e08cf9cbdc711cfa8c2c3e67ec17126" TargetMode="External"/><Relationship Id="rId1762" Type="http://schemas.openxmlformats.org/officeDocument/2006/relationships/hyperlink" Target="https://ipubers.pupuk-indonesia.com/public/download/bukti-transaksi/V2?idretailer=RT0000021143&amp;year=2026&amp;month=8&amp;hashednota=86b5dc995ad91c3b6a26decaeacb195f" TargetMode="External"/><Relationship Id="rId2606" Type="http://schemas.openxmlformats.org/officeDocument/2006/relationships/hyperlink" Target="https://ipubers.pupuk-indonesia.com/public/download/bukti-transaksi/V2?idretailer=RT0000027188&amp;year=2026&amp;month=8&amp;hashednota=ac204998517d79ab79bae70145a250ef" TargetMode="External"/><Relationship Id="rId1208" Type="http://schemas.openxmlformats.org/officeDocument/2006/relationships/hyperlink" Target="https://ipubers.pupuk-indonesia.com/public/download/bukti-transaksi/V2?idretailer=RT0000026794&amp;year=2026&amp;month=8&amp;hashednota=c3c65b5372dfcde3f8cfd992c9432e06" TargetMode="External"/><Relationship Id="rId1415" Type="http://schemas.openxmlformats.org/officeDocument/2006/relationships/hyperlink" Target="https://ipubers.pupuk-indonesia.com/public/download/bukti-transaksi/V2?idretailer=RT0000027189&amp;year=2026&amp;month=8&amp;hashednota=e1cb178550961fe8acbb968a6b0f2788" TargetMode="External"/><Relationship Id="rId2813" Type="http://schemas.openxmlformats.org/officeDocument/2006/relationships/hyperlink" Target="https://ipubers.pupuk-indonesia.com/public/download/bukti-transaksi/V2?idretailer=RT0000027210&amp;year=2026&amp;month=8&amp;hashednota=a77ae569c1e52baf447d8d77bcf4c69c" TargetMode="External"/><Relationship Id="rId54" Type="http://schemas.openxmlformats.org/officeDocument/2006/relationships/hyperlink" Target="https://ipubers.pupuk-indonesia.com/public/download/bukti-transaksi/V2?idretailer=RT0000021160&amp;year=2026&amp;month=8&amp;hashednota=327bb8bddf4fae9f51c13ea9ae4acae6" TargetMode="External"/><Relationship Id="rId1622" Type="http://schemas.openxmlformats.org/officeDocument/2006/relationships/hyperlink" Target="https://ipubers.pupuk-indonesia.com/public/download/bukti-transaksi/V2?idretailer=RT0000026768&amp;year=2026&amp;month=8&amp;hashednota=5343834f25360c30f49d94b923349577" TargetMode="External"/><Relationship Id="rId2189" Type="http://schemas.openxmlformats.org/officeDocument/2006/relationships/hyperlink" Target="https://ipubers.pupuk-indonesia.com/public/download/bukti-transaksi/V2?idretailer=RT0000094691&amp;year=2026&amp;month=8&amp;hashednota=67a07b341f3a3ac23a9dfdef8efc4575" TargetMode="External"/><Relationship Id="rId3587" Type="http://schemas.openxmlformats.org/officeDocument/2006/relationships/hyperlink" Target="https://ipubers.pupuk-indonesia.com/public/download/bukti-transaksi/V2?idretailer=RT0000041194&amp;year=2026&amp;month=8&amp;hashednota=07c6dfac7cd15817f035cc40ffcdfafc" TargetMode="External"/><Relationship Id="rId3794" Type="http://schemas.openxmlformats.org/officeDocument/2006/relationships/hyperlink" Target="https://ipubers.pupuk-indonesia.com/public/download/bukti-transaksi/V2?idretailer=RT0000021145&amp;year=2026&amp;month=8&amp;hashednota=bca2593979b62be8b65653e9cb43941e" TargetMode="External"/><Relationship Id="rId2396" Type="http://schemas.openxmlformats.org/officeDocument/2006/relationships/hyperlink" Target="https://ipubers.pupuk-indonesia.com/public/download/bukti-transaksi/V2?idretailer=RT0000026775&amp;year=2026&amp;month=8&amp;hashednota=11af34dea84eba6dbe8181bbbebd2f97" TargetMode="External"/><Relationship Id="rId3447" Type="http://schemas.openxmlformats.org/officeDocument/2006/relationships/hyperlink" Target="https://ipubers.pupuk-indonesia.com/public/download/bukti-transaksi/V2?idretailer=RT0000091480&amp;year=2026&amp;month=8&amp;hashednota=cf213a352845843d6a964b929bbdfb2d" TargetMode="External"/><Relationship Id="rId3654" Type="http://schemas.openxmlformats.org/officeDocument/2006/relationships/hyperlink" Target="https://ipubers.pupuk-indonesia.com/public/download/bukti-transaksi/V2?idretailer=RT0000041194&amp;year=2026&amp;month=8&amp;hashednota=779a1ee2f8b5e4b93e9b95fc4e3d50dd" TargetMode="External"/><Relationship Id="rId3861" Type="http://schemas.openxmlformats.org/officeDocument/2006/relationships/hyperlink" Target="https://ipubers.pupuk-indonesia.com/public/download/bukti-transaksi/V2?idretailer=RT0000026775&amp;year=2026&amp;month=8&amp;hashednota=b82c558cf1abb33bb36ec8b635074027" TargetMode="External"/><Relationship Id="rId368" Type="http://schemas.openxmlformats.org/officeDocument/2006/relationships/hyperlink" Target="https://ipubers.pupuk-indonesia.com/public/download/bukti-transaksi/V2?idretailer=RT0000026771&amp;year=2026&amp;month=8&amp;hashednota=e7617be74a9436b426960a5a4f94b7fc" TargetMode="External"/><Relationship Id="rId575" Type="http://schemas.openxmlformats.org/officeDocument/2006/relationships/hyperlink" Target="https://ipubers.pupuk-indonesia.com/public/download/bukti-transaksi/V2?idretailer=RT0000026811&amp;year=2026&amp;month=8&amp;hashednota=3ab8aeb8d88b7f3a2095804bc3dbd06e" TargetMode="External"/><Relationship Id="rId782" Type="http://schemas.openxmlformats.org/officeDocument/2006/relationships/hyperlink" Target="https://ipubers.pupuk-indonesia.com/public/download/bukti-transaksi/V2?idretailer=RT0000021159&amp;year=2026&amp;month=8&amp;hashednota=527463d4c475fe02641dddba90c78ed5" TargetMode="External"/><Relationship Id="rId2049" Type="http://schemas.openxmlformats.org/officeDocument/2006/relationships/hyperlink" Target="https://ipubers.pupuk-indonesia.com/public/download/bukti-transaksi/V2?idretailer=RT0000041194&amp;year=2026&amp;month=8&amp;hashednota=1a4574841437a4b601b29d5f396b19f4" TargetMode="External"/><Relationship Id="rId2256" Type="http://schemas.openxmlformats.org/officeDocument/2006/relationships/hyperlink" Target="https://ipubers.pupuk-indonesia.com/public/download/bukti-transaksi/V2?idretailer=RT0000051845&amp;year=2026&amp;month=8&amp;hashednota=bcf36fca42f7665499e7be2aabc040e7" TargetMode="External"/><Relationship Id="rId2463" Type="http://schemas.openxmlformats.org/officeDocument/2006/relationships/hyperlink" Target="https://ipubers.pupuk-indonesia.com/public/download/bukti-transaksi/V2?idretailer=RT0000026798&amp;year=2026&amp;month=8&amp;hashednota=54e7e4873986b107e37779828fa2971d" TargetMode="External"/><Relationship Id="rId2670" Type="http://schemas.openxmlformats.org/officeDocument/2006/relationships/hyperlink" Target="https://ipubers.pupuk-indonesia.com/public/download/bukti-transaksi/V2?idretailer=RT0000027188&amp;year=2026&amp;month=8&amp;hashednota=9f38578e64acb35ccd4411c3ba01843c" TargetMode="External"/><Relationship Id="rId3307" Type="http://schemas.openxmlformats.org/officeDocument/2006/relationships/hyperlink" Target="https://ipubers.pupuk-indonesia.com/public/download/bukti-transaksi/V2?idretailer=RT0000026758&amp;year=2026&amp;month=8&amp;hashednota=eb732f98cf64d30d48e6f74d402b15a0" TargetMode="External"/><Relationship Id="rId3514" Type="http://schemas.openxmlformats.org/officeDocument/2006/relationships/hyperlink" Target="https://ipubers.pupuk-indonesia.com/public/download/bukti-transaksi/V2?idretailer=RT0000027214&amp;year=2026&amp;month=8&amp;hashednota=f7b74fba2b5d46aea1e47692996b850a" TargetMode="External"/><Relationship Id="rId3721" Type="http://schemas.openxmlformats.org/officeDocument/2006/relationships/hyperlink" Target="https://ipubers.pupuk-indonesia.com/public/download/bukti-transaksi/V2?idretailer=RT0000021145&amp;year=2026&amp;month=8&amp;hashednota=ac93255b13aaa8cdf7323aea175bec36" TargetMode="External"/><Relationship Id="rId228" Type="http://schemas.openxmlformats.org/officeDocument/2006/relationships/hyperlink" Target="https://ipubers.pupuk-indonesia.com/public/download/bukti-transaksi/V2?idretailer=RT0000027183&amp;year=2026&amp;month=8&amp;hashednota=aac9642de3f51e9d6a0fa93343e18393" TargetMode="External"/><Relationship Id="rId435" Type="http://schemas.openxmlformats.org/officeDocument/2006/relationships/hyperlink" Target="https://ipubers.pupuk-indonesia.com/public/download/bukti-transaksi/V2?idretailer=RT0000026771&amp;year=2026&amp;month=8&amp;hashednota=83879b66afe17b0e0e580c29745d4ce5" TargetMode="External"/><Relationship Id="rId642" Type="http://schemas.openxmlformats.org/officeDocument/2006/relationships/hyperlink" Target="https://ipubers.pupuk-indonesia.com/public/download/bukti-transaksi/V2?idretailer=RT0000042149&amp;year=2026&amp;month=8&amp;hashednota=ace253dbe8151d497636582ecbd1df5b" TargetMode="External"/><Relationship Id="rId1065" Type="http://schemas.openxmlformats.org/officeDocument/2006/relationships/hyperlink" Target="https://ipubers.pupuk-indonesia.com/public/download/bukti-transaksi/V2?idretailer=RT0000041194&amp;year=2026&amp;month=8&amp;hashednota=1d85dd9cc854a0aa61b9c5247f052430" TargetMode="External"/><Relationship Id="rId1272" Type="http://schemas.openxmlformats.org/officeDocument/2006/relationships/hyperlink" Target="https://ipubers.pupuk-indonesia.com/public/download/bukti-transaksi/V2?idretailer=RT0000026794&amp;year=2026&amp;month=8&amp;hashednota=492b7655d4c23c8c966a52846a2888e3" TargetMode="External"/><Relationship Id="rId2116" Type="http://schemas.openxmlformats.org/officeDocument/2006/relationships/hyperlink" Target="https://ipubers.pupuk-indonesia.com/public/download/bukti-transaksi/V2?idretailer=RT0000041194&amp;year=2026&amp;month=8&amp;hashednota=462b29b1c6255a8e1bbce328f988d8d2" TargetMode="External"/><Relationship Id="rId2323" Type="http://schemas.openxmlformats.org/officeDocument/2006/relationships/hyperlink" Target="https://ipubers.pupuk-indonesia.com/public/download/bukti-transaksi/V2?idretailer=RT0000026794&amp;year=2026&amp;month=8&amp;hashednota=92372ce630bf1520d0f82960e91a1fe4" TargetMode="External"/><Relationship Id="rId2530" Type="http://schemas.openxmlformats.org/officeDocument/2006/relationships/hyperlink" Target="https://ipubers.pupuk-indonesia.com/public/download/bukti-transaksi/V2?idretailer=RT0000021156&amp;year=2026&amp;month=8&amp;hashednota=11bc97809a2aa77efd7e086bf8d89e6d" TargetMode="External"/><Relationship Id="rId502" Type="http://schemas.openxmlformats.org/officeDocument/2006/relationships/hyperlink" Target="https://ipubers.pupuk-indonesia.com/public/download/bukti-transaksi/V2?idretailer=RT0000026768&amp;year=2026&amp;month=8&amp;hashednota=38bae4418b0211e660a0fc12b7c621fc" TargetMode="External"/><Relationship Id="rId1132" Type="http://schemas.openxmlformats.org/officeDocument/2006/relationships/hyperlink" Target="https://ipubers.pupuk-indonesia.com/public/download/bukti-transaksi/V2?idretailer=RT0000041194&amp;year=2026&amp;month=8&amp;hashednota=2014105779ee2dedde4ed736da8b937f" TargetMode="External"/><Relationship Id="rId3097" Type="http://schemas.openxmlformats.org/officeDocument/2006/relationships/hyperlink" Target="https://ipubers.pupuk-indonesia.com/public/download/bukti-transaksi/V2?idretailer=RT0000026810&amp;year=2026&amp;month=8&amp;hashednota=621e84da5ab62feda5fb60df82c6140b" TargetMode="External"/><Relationship Id="rId1949" Type="http://schemas.openxmlformats.org/officeDocument/2006/relationships/hyperlink" Target="https://ipubers.pupuk-indonesia.com/public/download/bukti-transaksi/V2?idretailer=RT0000091480&amp;year=2026&amp;month=8&amp;hashednota=c9a1d9b8469bf8f825da04ac6737543c" TargetMode="External"/><Relationship Id="rId3164" Type="http://schemas.openxmlformats.org/officeDocument/2006/relationships/hyperlink" Target="https://ipubers.pupuk-indonesia.com/public/download/bukti-transaksi/V2?idretailer=RT0000051953&amp;year=2026&amp;month=8&amp;hashednota=d8ba06fa7341a9f18c9e9efd048d1bcd" TargetMode="External"/><Relationship Id="rId292" Type="http://schemas.openxmlformats.org/officeDocument/2006/relationships/hyperlink" Target="https://ipubers.pupuk-indonesia.com/public/download/bukti-transaksi/V2?idretailer=RT0000027210&amp;year=2026&amp;month=8&amp;hashednota=6d0a16bf780f542d626d29774bf578cd" TargetMode="External"/><Relationship Id="rId1809" Type="http://schemas.openxmlformats.org/officeDocument/2006/relationships/hyperlink" Target="https://ipubers.pupuk-indonesia.com/public/download/bukti-transaksi/V2?idretailer=RT0000021163&amp;year=2026&amp;month=8&amp;hashednota=83ff7cb2d32afe8a84f631c70ed405db" TargetMode="External"/><Relationship Id="rId3371" Type="http://schemas.openxmlformats.org/officeDocument/2006/relationships/hyperlink" Target="https://ipubers.pupuk-indonesia.com/public/download/bukti-transaksi/V2?idretailer=RT0000026755&amp;year=2026&amp;month=8&amp;hashednota=978ffacf184864dfb713e97e84bbf9be" TargetMode="External"/><Relationship Id="rId2180" Type="http://schemas.openxmlformats.org/officeDocument/2006/relationships/hyperlink" Target="https://ipubers.pupuk-indonesia.com/public/download/bukti-transaksi/V2?idretailer=RT0000094691&amp;year=2026&amp;month=8&amp;hashednota=a38a65e8504231843cc1e05f81ecbc4e" TargetMode="External"/><Relationship Id="rId3024" Type="http://schemas.openxmlformats.org/officeDocument/2006/relationships/hyperlink" Target="https://ipubers.pupuk-indonesia.com/public/download/bukti-transaksi/V2?idretailer=RT0000026769&amp;year=2026&amp;month=8&amp;hashednota=69e6739f6284ce757f690f9a464bc897" TargetMode="External"/><Relationship Id="rId3231" Type="http://schemas.openxmlformats.org/officeDocument/2006/relationships/hyperlink" Target="https://ipubers.pupuk-indonesia.com/public/download/bukti-transaksi/V2?idretailer=RT0000021163&amp;year=2026&amp;month=8&amp;hashednota=dd93ffff0d0c4d29e070ca6370597fbc" TargetMode="External"/><Relationship Id="rId152" Type="http://schemas.openxmlformats.org/officeDocument/2006/relationships/hyperlink" Target="https://ipubers.pupuk-indonesia.com/public/download/bukti-transaksi/V2?idretailer=RT0000027188&amp;year=2026&amp;month=8&amp;hashednota=76f4aa7eb66737fa349382b6afc63b73" TargetMode="External"/><Relationship Id="rId2040" Type="http://schemas.openxmlformats.org/officeDocument/2006/relationships/hyperlink" Target="https://ipubers.pupuk-indonesia.com/public/download/bukti-transaksi/V2?idretailer=RT0000041741&amp;year=2026&amp;month=8&amp;hashednota=fe04fb465aec40d0ba0422a727d0b7fc" TargetMode="External"/><Relationship Id="rId2997" Type="http://schemas.openxmlformats.org/officeDocument/2006/relationships/hyperlink" Target="https://ipubers.pupuk-indonesia.com/public/download/bukti-transaksi/V2?idretailer=RT0000026771&amp;year=2026&amp;month=8&amp;hashednota=c686aeee134e690d270ada703f489d60" TargetMode="External"/><Relationship Id="rId969" Type="http://schemas.openxmlformats.org/officeDocument/2006/relationships/hyperlink" Target="https://ipubers.pupuk-indonesia.com/public/download/bukti-transaksi/V2?idretailer=RT0000026808&amp;year=2026&amp;month=8&amp;hashednota=baa2a7cfb221c92c04664fce8a8770f2" TargetMode="External"/><Relationship Id="rId1599" Type="http://schemas.openxmlformats.org/officeDocument/2006/relationships/hyperlink" Target="https://ipubers.pupuk-indonesia.com/public/download/bukti-transaksi/V2?idretailer=RT0000026771&amp;year=2026&amp;month=8&amp;hashednota=bd0e071d3bb561d63ff4373953f5813c" TargetMode="External"/><Relationship Id="rId1459" Type="http://schemas.openxmlformats.org/officeDocument/2006/relationships/hyperlink" Target="https://ipubers.pupuk-indonesia.com/public/download/bukti-transaksi/V2?idretailer=RT0000027210&amp;year=2026&amp;month=8&amp;hashednota=5f683c59cf5c1255963abea742d8b496" TargetMode="External"/><Relationship Id="rId2857" Type="http://schemas.openxmlformats.org/officeDocument/2006/relationships/hyperlink" Target="https://ipubers.pupuk-indonesia.com/public/download/bukti-transaksi/V2?idretailer=RT0000026765&amp;year=2026&amp;month=8&amp;hashednota=6c2118ad0d62ac760d884e4dc8273d83" TargetMode="External"/><Relationship Id="rId3908" Type="http://schemas.openxmlformats.org/officeDocument/2006/relationships/hyperlink" Target="https://ipubers.pupuk-indonesia.com/public/download/bukti-transaksi/V2?idretailer=RT0000026775&amp;year=2026&amp;month=8&amp;hashednota=674d49c01876a180aecb528a2d49faa9" TargetMode="External"/><Relationship Id="rId98" Type="http://schemas.openxmlformats.org/officeDocument/2006/relationships/hyperlink" Target="https://ipubers.pupuk-indonesia.com/public/download/bukti-transaksi/V2?idretailer=RT0000027188&amp;year=2026&amp;month=8&amp;hashednota=091d72d9c00894e9b4f99d71ac163b77" TargetMode="External"/><Relationship Id="rId829" Type="http://schemas.openxmlformats.org/officeDocument/2006/relationships/hyperlink" Target="https://ipubers.pupuk-indonesia.com/public/download/bukti-transaksi/V2?idretailer=RT0000026755&amp;year=2026&amp;month=8&amp;hashednota=957e625a1705f3aed064e335045e0738" TargetMode="External"/><Relationship Id="rId1666" Type="http://schemas.openxmlformats.org/officeDocument/2006/relationships/hyperlink" Target="https://ipubers.pupuk-indonesia.com/public/download/bukti-transaksi/V2?idretailer=RT0000026810&amp;year=2026&amp;month=8&amp;hashednota=31fbddead75a288d2a7c7792390f63d0" TargetMode="External"/><Relationship Id="rId1873" Type="http://schemas.openxmlformats.org/officeDocument/2006/relationships/hyperlink" Target="https://ipubers.pupuk-indonesia.com/public/download/bukti-transaksi/V2?idretailer=RT0000093692&amp;year=2026&amp;month=8&amp;hashednota=84e3aec2be4a14b75899b5b80b081f3d" TargetMode="External"/><Relationship Id="rId2717" Type="http://schemas.openxmlformats.org/officeDocument/2006/relationships/hyperlink" Target="https://ipubers.pupuk-indonesia.com/public/download/bukti-transaksi/V2?idretailer=RT0000027181&amp;year=2026&amp;month=8&amp;hashednota=f4d581a5e73da687773d39059596bad1" TargetMode="External"/><Relationship Id="rId2924" Type="http://schemas.openxmlformats.org/officeDocument/2006/relationships/hyperlink" Target="https://ipubers.pupuk-indonesia.com/public/download/bukti-transaksi/V2?idretailer=RT0000026768&amp;year=2026&amp;month=8&amp;hashednota=1c9070974219cbcf14f116d0db66f7dc" TargetMode="External"/><Relationship Id="rId1319" Type="http://schemas.openxmlformats.org/officeDocument/2006/relationships/hyperlink" Target="https://ipubers.pupuk-indonesia.com/public/download/bukti-transaksi/V2?idretailer=RT0000026798&amp;year=2026&amp;month=8&amp;hashednota=ef3c00531fe1ea61c031c0f4ecd5a39d" TargetMode="External"/><Relationship Id="rId1526" Type="http://schemas.openxmlformats.org/officeDocument/2006/relationships/hyperlink" Target="https://ipubers.pupuk-indonesia.com/public/download/bukti-transaksi/V2?idretailer=RT0000026771&amp;year=2026&amp;month=8&amp;hashednota=7ea34407472eb6ef7493d51c4c68039c" TargetMode="External"/><Relationship Id="rId1733" Type="http://schemas.openxmlformats.org/officeDocument/2006/relationships/hyperlink" Target="https://ipubers.pupuk-indonesia.com/public/download/bukti-transaksi/V2?idretailer=RT0000021144&amp;year=2026&amp;month=8&amp;hashednota=c18c18b065c86a220659c0df778b8e55" TargetMode="External"/><Relationship Id="rId1940" Type="http://schemas.openxmlformats.org/officeDocument/2006/relationships/hyperlink" Target="https://ipubers.pupuk-indonesia.com/public/download/bukti-transaksi/V2?idretailer=RT0000091480&amp;year=2026&amp;month=8&amp;hashednota=5838d86b553faa42dd646f10699ae13a" TargetMode="External"/><Relationship Id="rId25" Type="http://schemas.openxmlformats.org/officeDocument/2006/relationships/hyperlink" Target="https://ipubers.pupuk-indonesia.com/public/download/bukti-transaksi/V2?idretailer=RT0000026798&amp;year=2026&amp;month=8&amp;hashednota=8d0fd97be4873c336c939d4346df37c5" TargetMode="External"/><Relationship Id="rId1800" Type="http://schemas.openxmlformats.org/officeDocument/2006/relationships/hyperlink" Target="https://ipubers.pupuk-indonesia.com/public/download/bukti-transaksi/V2?idretailer=RT0000021163&amp;year=2026&amp;month=8&amp;hashednota=d37f52aef3ea0c35c19f9cc5cedc0ba6" TargetMode="External"/><Relationship Id="rId3698" Type="http://schemas.openxmlformats.org/officeDocument/2006/relationships/hyperlink" Target="https://ipubers.pupuk-indonesia.com/public/download/bukti-transaksi/V2?idretailer=RT0000041194&amp;year=2026&amp;month=8&amp;hashednota=8a9e5fd8a4f5063b8a0c4eb14c0829c5" TargetMode="External"/><Relationship Id="rId3558" Type="http://schemas.openxmlformats.org/officeDocument/2006/relationships/hyperlink" Target="https://ipubers.pupuk-indonesia.com/public/download/bukti-transaksi/V2?idretailer=RT0000026801&amp;year=2026&amp;month=8&amp;hashednota=fa0aa29b65ce590fde208ccbdd49f05d" TargetMode="External"/><Relationship Id="rId3765" Type="http://schemas.openxmlformats.org/officeDocument/2006/relationships/hyperlink" Target="https://ipubers.pupuk-indonesia.com/public/download/bukti-transaksi/V2?idretailer=RT0000051845&amp;year=2026&amp;month=8&amp;hashednota=e8a24b94f8a6e61047e34f4e12ee7aca" TargetMode="External"/><Relationship Id="rId479" Type="http://schemas.openxmlformats.org/officeDocument/2006/relationships/hyperlink" Target="https://ipubers.pupuk-indonesia.com/public/download/bukti-transaksi/V2?idretailer=RT0000026771&amp;year=2026&amp;month=8&amp;hashednota=84ba2fa62cc7234e35ac36b4ef1b5edd" TargetMode="External"/><Relationship Id="rId686" Type="http://schemas.openxmlformats.org/officeDocument/2006/relationships/hyperlink" Target="https://ipubers.pupuk-indonesia.com/public/download/bukti-transaksi/V2?idretailer=RT0000021143&amp;year=2026&amp;month=8&amp;hashednota=423dfb627031f09496fd51d5e2ebe8d2" TargetMode="External"/><Relationship Id="rId893" Type="http://schemas.openxmlformats.org/officeDocument/2006/relationships/hyperlink" Target="https://ipubers.pupuk-indonesia.com/public/download/bukti-transaksi/V2?idretailer=RT0000026755&amp;year=2026&amp;month=8&amp;hashednota=054e787033bb52c7e83c859dcb45f4ba" TargetMode="External"/><Relationship Id="rId2367" Type="http://schemas.openxmlformats.org/officeDocument/2006/relationships/hyperlink" Target="https://ipubers.pupuk-indonesia.com/public/download/bukti-transaksi/V2?idretailer=RT0000026794&amp;year=2026&amp;month=8&amp;hashednota=06c22f22e2e13f28228f42fe83d33952" TargetMode="External"/><Relationship Id="rId2574" Type="http://schemas.openxmlformats.org/officeDocument/2006/relationships/hyperlink" Target="https://ipubers.pupuk-indonesia.com/public/download/bukti-transaksi/V2?idretailer=RT0000021160&amp;year=2026&amp;month=8&amp;hashednota=609ed227cde8b40271cbfaa8eb5ba427" TargetMode="External"/><Relationship Id="rId2781" Type="http://schemas.openxmlformats.org/officeDocument/2006/relationships/hyperlink" Target="https://ipubers.pupuk-indonesia.com/public/download/bukti-transaksi/V2?idretailer=RT0000027211&amp;year=2026&amp;month=8&amp;hashednota=29e0409378d1b8c35c3949eef8b672e9" TargetMode="External"/><Relationship Id="rId3418" Type="http://schemas.openxmlformats.org/officeDocument/2006/relationships/hyperlink" Target="https://ipubers.pupuk-indonesia.com/public/download/bukti-transaksi/V2?idretailer=RT0000091480&amp;year=2026&amp;month=8&amp;hashednota=60e374b79d31b11ec7777ab397cfc711" TargetMode="External"/><Relationship Id="rId3625" Type="http://schemas.openxmlformats.org/officeDocument/2006/relationships/hyperlink" Target="https://ipubers.pupuk-indonesia.com/public/download/bukti-transaksi/V2?idretailer=RT0000041194&amp;year=2026&amp;month=8&amp;hashednota=71d1b2307cb0767b74c8ee31103fc0c4" TargetMode="External"/><Relationship Id="rId339" Type="http://schemas.openxmlformats.org/officeDocument/2006/relationships/hyperlink" Target="https://ipubers.pupuk-indonesia.com/public/download/bukti-transaksi/V2?idretailer=RT0000062790&amp;year=2026&amp;month=8&amp;hashednota=7dc6491ec0fbda9e9f93f4532c8d4e0c" TargetMode="External"/><Relationship Id="rId546" Type="http://schemas.openxmlformats.org/officeDocument/2006/relationships/hyperlink" Target="https://ipubers.pupuk-indonesia.com/public/download/bukti-transaksi/V2?idretailer=RT0000026810&amp;year=2026&amp;month=8&amp;hashednota=1a9f042f32dc3aa4f74c2caf70c3d639" TargetMode="External"/><Relationship Id="rId753" Type="http://schemas.openxmlformats.org/officeDocument/2006/relationships/hyperlink" Target="https://ipubers.pupuk-indonesia.com/public/download/bukti-transaksi/V2?idretailer=RT0000021159&amp;year=2026&amp;month=8&amp;hashednota=293b0cdeb358e5ad02045eb337938778" TargetMode="External"/><Relationship Id="rId1176" Type="http://schemas.openxmlformats.org/officeDocument/2006/relationships/hyperlink" Target="https://ipubers.pupuk-indonesia.com/public/download/bukti-transaksi/V2?idretailer=RT0000094691&amp;year=2026&amp;month=8&amp;hashednota=d955cc85c7b8042b28816514212371cc" TargetMode="External"/><Relationship Id="rId1383" Type="http://schemas.openxmlformats.org/officeDocument/2006/relationships/hyperlink" Target="https://ipubers.pupuk-indonesia.com/public/download/bukti-transaksi/V2?idretailer=RT0000027188&amp;year=2026&amp;month=8&amp;hashednota=3d71382741678fe630eee9ca4f743829" TargetMode="External"/><Relationship Id="rId2227" Type="http://schemas.openxmlformats.org/officeDocument/2006/relationships/hyperlink" Target="https://ipubers.pupuk-indonesia.com/public/download/bukti-transaksi/V2?idretailer=RT0000021145&amp;year=2026&amp;month=8&amp;hashednota=750b977bb36792d2a5cb95b501ea63c5" TargetMode="External"/><Relationship Id="rId2434" Type="http://schemas.openxmlformats.org/officeDocument/2006/relationships/hyperlink" Target="https://ipubers.pupuk-indonesia.com/public/download/bukti-transaksi/V2?idretailer=RT0000026798&amp;year=2026&amp;month=8&amp;hashednota=d77ef850872cad88122bb86cce92c35d" TargetMode="External"/><Relationship Id="rId3832" Type="http://schemas.openxmlformats.org/officeDocument/2006/relationships/hyperlink" Target="https://ipubers.pupuk-indonesia.com/public/download/bukti-transaksi/V2?idretailer=RT0000026794&amp;year=2026&amp;month=8&amp;hashednota=7ed4ee0dff05439f55c46ae71a34f02c" TargetMode="External"/><Relationship Id="rId406" Type="http://schemas.openxmlformats.org/officeDocument/2006/relationships/hyperlink" Target="https://ipubers.pupuk-indonesia.com/public/download/bukti-transaksi/V2?idretailer=RT0000026771&amp;year=2026&amp;month=8&amp;hashednota=7ac21b3dcd9ebd483fd92cf366b4c8be" TargetMode="External"/><Relationship Id="rId960" Type="http://schemas.openxmlformats.org/officeDocument/2006/relationships/hyperlink" Target="https://ipubers.pupuk-indonesia.com/public/download/bukti-transaksi/V2?idretailer=RT0000027204&amp;year=2026&amp;month=8&amp;hashednota=6553dea24457abd5c532f37f61a72e44" TargetMode="External"/><Relationship Id="rId1036" Type="http://schemas.openxmlformats.org/officeDocument/2006/relationships/hyperlink" Target="https://ipubers.pupuk-indonesia.com/public/download/bukti-transaksi/V2?idretailer=RT0000041194&amp;year=2026&amp;month=8&amp;hashednota=9b8b61134150a70ac5a4bc7394b93ca6" TargetMode="External"/><Relationship Id="rId1243" Type="http://schemas.openxmlformats.org/officeDocument/2006/relationships/hyperlink" Target="https://ipubers.pupuk-indonesia.com/public/download/bukti-transaksi/V2?idretailer=RT0000026794&amp;year=2026&amp;month=8&amp;hashednota=1f1b9c02178641a37cde5642c6b8827a" TargetMode="External"/><Relationship Id="rId1590" Type="http://schemas.openxmlformats.org/officeDocument/2006/relationships/hyperlink" Target="https://ipubers.pupuk-indonesia.com/public/download/bukti-transaksi/V2?idretailer=RT0000026771&amp;year=2026&amp;month=8&amp;hashednota=5f9dd51de4be8f73f73afeab59e8e940" TargetMode="External"/><Relationship Id="rId2641" Type="http://schemas.openxmlformats.org/officeDocument/2006/relationships/hyperlink" Target="https://ipubers.pupuk-indonesia.com/public/download/bukti-transaksi/V2?idretailer=RT0000027188&amp;year=2026&amp;month=8&amp;hashednota=709719fc2681899c5c2f70882020bf5f" TargetMode="External"/><Relationship Id="rId613" Type="http://schemas.openxmlformats.org/officeDocument/2006/relationships/hyperlink" Target="https://ipubers.pupuk-indonesia.com/public/download/bukti-transaksi/V2?idretailer=RT0000051953&amp;year=2026&amp;month=8&amp;hashednota=81724e06d398f7cf9b2dcf2dffb07600" TargetMode="External"/><Relationship Id="rId820" Type="http://schemas.openxmlformats.org/officeDocument/2006/relationships/hyperlink" Target="https://ipubers.pupuk-indonesia.com/public/download/bukti-transaksi/V2?idretailer=RT0000026758&amp;year=2026&amp;month=8&amp;hashednota=0b3afd54891e499a96a11d5a56936646" TargetMode="External"/><Relationship Id="rId1450" Type="http://schemas.openxmlformats.org/officeDocument/2006/relationships/hyperlink" Target="https://ipubers.pupuk-indonesia.com/public/download/bukti-transaksi/V2?idretailer=RT0000027211&amp;year=2026&amp;month=8&amp;hashednota=b5ab0c37b2eed830679d9c53e4bd3465" TargetMode="External"/><Relationship Id="rId2501" Type="http://schemas.openxmlformats.org/officeDocument/2006/relationships/hyperlink" Target="https://ipubers.pupuk-indonesia.com/public/download/bukti-transaksi/V2?idretailer=RT0000090731&amp;year=2026&amp;month=8&amp;hashednota=32e0998e9cd679d42c611b763758438f" TargetMode="External"/><Relationship Id="rId1103" Type="http://schemas.openxmlformats.org/officeDocument/2006/relationships/hyperlink" Target="https://ipubers.pupuk-indonesia.com/public/download/bukti-transaksi/V2?idretailer=RT0000041194&amp;year=2026&amp;month=8&amp;hashednota=23e42e65d29c9a984d74cbdf6ca023c1" TargetMode="External"/><Relationship Id="rId1310" Type="http://schemas.openxmlformats.org/officeDocument/2006/relationships/hyperlink" Target="https://ipubers.pupuk-indonesia.com/public/download/bukti-transaksi/V2?idretailer=RT0000026798&amp;year=2026&amp;month=8&amp;hashednota=7b456f0d0bc2ed790822b2b5b0f5ab02" TargetMode="External"/><Relationship Id="rId3068" Type="http://schemas.openxmlformats.org/officeDocument/2006/relationships/hyperlink" Target="https://ipubers.pupuk-indonesia.com/public/download/bukti-transaksi/V2?idretailer=RT0000026810&amp;year=2026&amp;month=8&amp;hashednota=0b5e43c238dfd94edab421ddee7b60c0" TargetMode="External"/><Relationship Id="rId3275" Type="http://schemas.openxmlformats.org/officeDocument/2006/relationships/hyperlink" Target="https://ipubers.pupuk-indonesia.com/public/download/bukti-transaksi/V2?idretailer=RT0000026807&amp;year=2026&amp;month=8&amp;hashednota=a1f51fd014d8142e9296fd4ed1a1393f" TargetMode="External"/><Relationship Id="rId3482" Type="http://schemas.openxmlformats.org/officeDocument/2006/relationships/hyperlink" Target="https://ipubers.pupuk-indonesia.com/public/download/bukti-transaksi/V2?idretailer=RT0000027214&amp;year=2026&amp;month=8&amp;hashednota=1a809d0a28d62748025db5ac57dd06b6" TargetMode="External"/><Relationship Id="rId196" Type="http://schemas.openxmlformats.org/officeDocument/2006/relationships/hyperlink" Target="https://ipubers.pupuk-indonesia.com/public/download/bukti-transaksi/V2?idretailer=RT0000027181&amp;year=2026&amp;month=8&amp;hashednota=692157a1fc775a4679e9de2ee65a4d8d" TargetMode="External"/><Relationship Id="rId2084" Type="http://schemas.openxmlformats.org/officeDocument/2006/relationships/hyperlink" Target="https://ipubers.pupuk-indonesia.com/public/download/bukti-transaksi/V2?idretailer=RT0000041194&amp;year=2026&amp;month=8&amp;hashednota=41f2eaeec9e3e4289a633b8fa41328ac" TargetMode="External"/><Relationship Id="rId2291" Type="http://schemas.openxmlformats.org/officeDocument/2006/relationships/hyperlink" Target="https://ipubers.pupuk-indonesia.com/public/download/bukti-transaksi/V2?idretailer=RT0000026794&amp;year=2026&amp;month=8&amp;hashednota=da2b28cf70b0ddfa0936f450a332c0e2" TargetMode="External"/><Relationship Id="rId3135" Type="http://schemas.openxmlformats.org/officeDocument/2006/relationships/hyperlink" Target="https://ipubers.pupuk-indonesia.com/public/download/bukti-transaksi/V2?idretailer=RT0000026813&amp;year=2026&amp;month=8&amp;hashednota=11471942badcd0c23f8d768160dd3528" TargetMode="External"/><Relationship Id="rId3342" Type="http://schemas.openxmlformats.org/officeDocument/2006/relationships/hyperlink" Target="https://ipubers.pupuk-indonesia.com/public/download/bukti-transaksi/V2?idretailer=RT0000026755&amp;year=2026&amp;month=8&amp;hashednota=929eada0948b28edfbba8d52f6fa6ec9" TargetMode="External"/><Relationship Id="rId263" Type="http://schemas.openxmlformats.org/officeDocument/2006/relationships/hyperlink" Target="https://ipubers.pupuk-indonesia.com/public/download/bukti-transaksi/V2?idretailer=RT0000027183&amp;year=2026&amp;month=8&amp;hashednota=639dafe6cec255a4a17c3c43236d3e89" TargetMode="External"/><Relationship Id="rId470" Type="http://schemas.openxmlformats.org/officeDocument/2006/relationships/hyperlink" Target="https://ipubers.pupuk-indonesia.com/public/download/bukti-transaksi/V2?idretailer=RT0000026771&amp;year=2026&amp;month=8&amp;hashednota=7177f990951050c40044a05f57ce4e6e" TargetMode="External"/><Relationship Id="rId2151" Type="http://schemas.openxmlformats.org/officeDocument/2006/relationships/hyperlink" Target="https://ipubers.pupuk-indonesia.com/public/download/bukti-transaksi/V2?idretailer=RT0000041194&amp;year=2026&amp;month=8&amp;hashednota=6dbfb749f372b82eb047dff9ae060d6e" TargetMode="External"/><Relationship Id="rId3202" Type="http://schemas.openxmlformats.org/officeDocument/2006/relationships/hyperlink" Target="https://ipubers.pupuk-indonesia.com/public/download/bukti-transaksi/V2?idretailer=RT0000021143&amp;year=2026&amp;month=8&amp;hashednota=3fad779dcb663b399958ee97d6389b86" TargetMode="External"/><Relationship Id="rId123" Type="http://schemas.openxmlformats.org/officeDocument/2006/relationships/hyperlink" Target="https://ipubers.pupuk-indonesia.com/public/download/bukti-transaksi/V2?idretailer=RT0000027188&amp;year=2026&amp;month=8&amp;hashednota=854f2fa8dbdbb968a34f9aba630908cf" TargetMode="External"/><Relationship Id="rId330" Type="http://schemas.openxmlformats.org/officeDocument/2006/relationships/hyperlink" Target="https://ipubers.pupuk-indonesia.com/public/download/bukti-transaksi/V2?idretailer=RT0000026765&amp;year=2026&amp;month=8&amp;hashednota=8cdf929461a9a8b95e335ad41d3c9ca6" TargetMode="External"/><Relationship Id="rId2011" Type="http://schemas.openxmlformats.org/officeDocument/2006/relationships/hyperlink" Target="https://ipubers.pupuk-indonesia.com/public/download/bukti-transaksi/V2?idretailer=RT0000049112&amp;year=2026&amp;month=8&amp;hashednota=e631a230335c79b0fe777d242a403b3e" TargetMode="External"/><Relationship Id="rId2968" Type="http://schemas.openxmlformats.org/officeDocument/2006/relationships/hyperlink" Target="https://ipubers.pupuk-indonesia.com/public/download/bukti-transaksi/V2?idretailer=RT0000026771&amp;year=2026&amp;month=8&amp;hashednota=defe414acdbc80ac6d33df99596b2ae1" TargetMode="External"/><Relationship Id="rId1777" Type="http://schemas.openxmlformats.org/officeDocument/2006/relationships/hyperlink" Target="https://ipubers.pupuk-indonesia.com/public/download/bukti-transaksi/V2?idretailer=RT0000021142&amp;year=2026&amp;month=8&amp;hashednota=eb6793ed5f793f97ae924eaf45bf7209" TargetMode="External"/><Relationship Id="rId1984" Type="http://schemas.openxmlformats.org/officeDocument/2006/relationships/hyperlink" Target="https://ipubers.pupuk-indonesia.com/public/download/bukti-transaksi/V2?idretailer=RT0000027206&amp;year=2026&amp;month=8&amp;hashednota=4654baddaa084f1911635d98c032b294" TargetMode="External"/><Relationship Id="rId2828" Type="http://schemas.openxmlformats.org/officeDocument/2006/relationships/hyperlink" Target="https://ipubers.pupuk-indonesia.com/public/download/bukti-transaksi/V2?idretailer=RT0000089532&amp;year=2026&amp;month=8&amp;hashednota=2c5758d9514320e4c0bc906b5582d698" TargetMode="External"/><Relationship Id="rId69" Type="http://schemas.openxmlformats.org/officeDocument/2006/relationships/hyperlink" Target="https://ipubers.pupuk-indonesia.com/public/download/bukti-transaksi/V2?idretailer=RT0000021156&amp;year=2026&amp;month=8&amp;hashednota=3389045477914a838e64dbbb48e3d498" TargetMode="External"/><Relationship Id="rId1637" Type="http://schemas.openxmlformats.org/officeDocument/2006/relationships/hyperlink" Target="https://ipubers.pupuk-indonesia.com/public/download/bukti-transaksi/V2?idretailer=RT0000026810&amp;year=2026&amp;month=8&amp;hashednota=7c1faa34d70eada1e8aa0837bdf669f4" TargetMode="External"/><Relationship Id="rId1844" Type="http://schemas.openxmlformats.org/officeDocument/2006/relationships/hyperlink" Target="https://ipubers.pupuk-indonesia.com/public/download/bukti-transaksi/V2?idretailer=RT0000026807&amp;year=2026&amp;month=8&amp;hashednota=b662a819fd598a2b909b46ff1be98b6f" TargetMode="External"/><Relationship Id="rId1704" Type="http://schemas.openxmlformats.org/officeDocument/2006/relationships/hyperlink" Target="https://ipubers.pupuk-indonesia.com/public/download/bukti-transaksi/V2?idretailer=RT0000026813&amp;year=2026&amp;month=8&amp;hashednota=ff7936e6a33752c49c642d141e2b16f5" TargetMode="External"/><Relationship Id="rId1911" Type="http://schemas.openxmlformats.org/officeDocument/2006/relationships/hyperlink" Target="https://ipubers.pupuk-indonesia.com/public/download/bukti-transaksi/V2?idretailer=RT0000091480&amp;year=2026&amp;month=8&amp;hashednota=7d7324acd9187657c8df114b546359a4" TargetMode="External"/><Relationship Id="rId3669" Type="http://schemas.openxmlformats.org/officeDocument/2006/relationships/hyperlink" Target="https://ipubers.pupuk-indonesia.com/public/download/bukti-transaksi/V2?idretailer=RT0000041194&amp;year=2026&amp;month=8&amp;hashednota=e44bb62f86248e42fdf8285a9d4df8de" TargetMode="External"/><Relationship Id="rId797" Type="http://schemas.openxmlformats.org/officeDocument/2006/relationships/hyperlink" Target="https://ipubers.pupuk-indonesia.com/public/download/bukti-transaksi/V2?idretailer=RT0000093692&amp;year=2026&amp;month=8&amp;hashednota=dada98a5d393cc4c86ac2f37a4172c94" TargetMode="External"/><Relationship Id="rId2478" Type="http://schemas.openxmlformats.org/officeDocument/2006/relationships/hyperlink" Target="https://ipubers.pupuk-indonesia.com/public/download/bukti-transaksi/V2?idretailer=RT0000026798&amp;year=2026&amp;month=8&amp;hashednota=0ec6fb83969a27c29f96ea5884e52ecc" TargetMode="External"/><Relationship Id="rId3876" Type="http://schemas.openxmlformats.org/officeDocument/2006/relationships/hyperlink" Target="https://ipubers.pupuk-indonesia.com/public/download/bukti-transaksi/V2?idretailer=RT0000026794&amp;year=2026&amp;month=8&amp;hashednota=61f9bc8c8781540e55e63eed070fdfbe" TargetMode="External"/><Relationship Id="rId1287" Type="http://schemas.openxmlformats.org/officeDocument/2006/relationships/hyperlink" Target="https://ipubers.pupuk-indonesia.com/public/download/bukti-transaksi/V2?idretailer=RT0000026794&amp;year=2026&amp;month=8&amp;hashednota=8910b66d8ee07a7e4301bd9d9b9c1f0a" TargetMode="External"/><Relationship Id="rId2685" Type="http://schemas.openxmlformats.org/officeDocument/2006/relationships/hyperlink" Target="https://ipubers.pupuk-indonesia.com/public/download/bukti-transaksi/V2?idretailer=RT0000027188&amp;year=2026&amp;month=8&amp;hashednota=4d246a22de9f59ff8850ccef09bcc1c9" TargetMode="External"/><Relationship Id="rId2892" Type="http://schemas.openxmlformats.org/officeDocument/2006/relationships/hyperlink" Target="https://ipubers.pupuk-indonesia.com/public/download/bukti-transaksi/V2?idretailer=RT0000026765&amp;year=2026&amp;month=8&amp;hashednota=22658c3e0705a68a135659976aad0a5b" TargetMode="External"/><Relationship Id="rId3529" Type="http://schemas.openxmlformats.org/officeDocument/2006/relationships/hyperlink" Target="https://ipubers.pupuk-indonesia.com/public/download/bukti-transaksi/V2?idretailer=RT0000027213&amp;year=2026&amp;month=8&amp;hashednota=cfdbdeef611ecc2a6042c793fea2ed8f" TargetMode="External"/><Relationship Id="rId3736" Type="http://schemas.openxmlformats.org/officeDocument/2006/relationships/hyperlink" Target="https://ipubers.pupuk-indonesia.com/public/download/bukti-transaksi/V2?idretailer=RT0000094691&amp;year=2026&amp;month=8&amp;hashednota=c97079707e8ad1edb7fab6a325139ead" TargetMode="External"/><Relationship Id="rId657" Type="http://schemas.openxmlformats.org/officeDocument/2006/relationships/hyperlink" Target="https://ipubers.pupuk-indonesia.com/public/download/bukti-transaksi/V2?idretailer=RT0000021143&amp;year=2026&amp;month=8&amp;hashednota=be88f8fb7403c03a4ced8dd3f8c33bb3" TargetMode="External"/><Relationship Id="rId864" Type="http://schemas.openxmlformats.org/officeDocument/2006/relationships/hyperlink" Target="https://ipubers.pupuk-indonesia.com/public/download/bukti-transaksi/V2?idretailer=RT0000091480&amp;year=2026&amp;month=8&amp;hashednota=825afb3a9736a9db21417b793feec62c" TargetMode="External"/><Relationship Id="rId1494" Type="http://schemas.openxmlformats.org/officeDocument/2006/relationships/hyperlink" Target="https://ipubers.pupuk-indonesia.com/public/download/bukti-transaksi/V2?idretailer=RT0000062790&amp;year=2026&amp;month=8&amp;hashednota=5d4924164f755e44f3e47d2e39eb48a0" TargetMode="External"/><Relationship Id="rId2338" Type="http://schemas.openxmlformats.org/officeDocument/2006/relationships/hyperlink" Target="https://ipubers.pupuk-indonesia.com/public/download/bukti-transaksi/V2?idretailer=RT0000026794&amp;year=2026&amp;month=8&amp;hashednota=1da2ad3b8f45d5cfb531abad764bd204" TargetMode="External"/><Relationship Id="rId2545" Type="http://schemas.openxmlformats.org/officeDocument/2006/relationships/hyperlink" Target="https://ipubers.pupuk-indonesia.com/public/download/bukti-transaksi/V2?idretailer=RT0000021160&amp;year=2026&amp;month=8&amp;hashednota=a14ec4c40d353fbe5429d12f7a20001f" TargetMode="External"/><Relationship Id="rId2752" Type="http://schemas.openxmlformats.org/officeDocument/2006/relationships/hyperlink" Target="https://ipubers.pupuk-indonesia.com/public/download/bukti-transaksi/V2?idretailer=RT0000027183&amp;year=2026&amp;month=8&amp;hashednota=cb60918dcddd355c3e146f774b3b7573" TargetMode="External"/><Relationship Id="rId3803" Type="http://schemas.openxmlformats.org/officeDocument/2006/relationships/hyperlink" Target="https://ipubers.pupuk-indonesia.com/public/download/bukti-transaksi/V2?idretailer=RT0000021145&amp;year=2026&amp;month=8&amp;hashednota=99ab0cc5aef5c2a3801f780eba6bfb05" TargetMode="External"/><Relationship Id="rId517" Type="http://schemas.openxmlformats.org/officeDocument/2006/relationships/hyperlink" Target="https://ipubers.pupuk-indonesia.com/public/download/bukti-transaksi/V2?idretailer=RT0000026810&amp;year=2026&amp;month=8&amp;hashednota=0e5ec2df32d6556a5d4122003034d0c6" TargetMode="External"/><Relationship Id="rId724" Type="http://schemas.openxmlformats.org/officeDocument/2006/relationships/hyperlink" Target="https://ipubers.pupuk-indonesia.com/public/download/bukti-transaksi/V2?idretailer=RT0000021163&amp;year=2026&amp;month=8&amp;hashednota=d295209a082718d31085458d69f2dcbf" TargetMode="External"/><Relationship Id="rId931" Type="http://schemas.openxmlformats.org/officeDocument/2006/relationships/hyperlink" Target="https://ipubers.pupuk-indonesia.com/public/download/bukti-transaksi/V2?idretailer=RT0000027214&amp;year=2026&amp;month=8&amp;hashednota=1347f3a1ece07ced0f7c0c6277a8ef0d" TargetMode="External"/><Relationship Id="rId1147" Type="http://schemas.openxmlformats.org/officeDocument/2006/relationships/hyperlink" Target="https://ipubers.pupuk-indonesia.com/public/download/bukti-transaksi/V2?idretailer=RT0000051845&amp;year=2026&amp;month=8&amp;hashednota=6ec851cdd3d83288ff86a072c33d17cd" TargetMode="External"/><Relationship Id="rId1354" Type="http://schemas.openxmlformats.org/officeDocument/2006/relationships/hyperlink" Target="https://ipubers.pupuk-indonesia.com/public/download/bukti-transaksi/V2?idretailer=RT0000027188&amp;year=2026&amp;month=8&amp;hashednota=4e3bb59e3f5851c25a8688f74d9ccf7d" TargetMode="External"/><Relationship Id="rId1561" Type="http://schemas.openxmlformats.org/officeDocument/2006/relationships/hyperlink" Target="https://ipubers.pupuk-indonesia.com/public/download/bukti-transaksi/V2?idretailer=RT0000026771&amp;year=2026&amp;month=8&amp;hashednota=3a487b310ab249aee544340ecdf5ef05" TargetMode="External"/><Relationship Id="rId2405" Type="http://schemas.openxmlformats.org/officeDocument/2006/relationships/hyperlink" Target="https://ipubers.pupuk-indonesia.com/public/download/bukti-transaksi/V2?idretailer=RT0000026775&amp;year=2026&amp;month=8&amp;hashednota=1dccac02e14986239e12564590fdbb1f" TargetMode="External"/><Relationship Id="rId2612" Type="http://schemas.openxmlformats.org/officeDocument/2006/relationships/hyperlink" Target="https://ipubers.pupuk-indonesia.com/public/download/bukti-transaksi/V2?idretailer=RT0000027188&amp;year=2026&amp;month=8&amp;hashednota=1a43a9c943cc70ed8fedf44d0cfcf8a3" TargetMode="External"/><Relationship Id="rId60" Type="http://schemas.openxmlformats.org/officeDocument/2006/relationships/hyperlink" Target="https://ipubers.pupuk-indonesia.com/public/download/bukti-transaksi/V2?idretailer=RT0000021156&amp;year=2026&amp;month=8&amp;hashednota=49c04b22a52731903b7f68d75e556501" TargetMode="External"/><Relationship Id="rId1007" Type="http://schemas.openxmlformats.org/officeDocument/2006/relationships/hyperlink" Target="https://ipubers.pupuk-indonesia.com/public/download/bukti-transaksi/V2?idretailer=RT0000041194&amp;year=2026&amp;month=8&amp;hashednota=d137835741088058e999ff82d7924c65" TargetMode="External"/><Relationship Id="rId1214" Type="http://schemas.openxmlformats.org/officeDocument/2006/relationships/hyperlink" Target="https://ipubers.pupuk-indonesia.com/public/download/bukti-transaksi/V2?idretailer=RT0000026794&amp;year=2026&amp;month=8&amp;hashednota=eb224742cefec2ca71d458d82c07680a" TargetMode="External"/><Relationship Id="rId1421" Type="http://schemas.openxmlformats.org/officeDocument/2006/relationships/hyperlink" Target="https://ipubers.pupuk-indonesia.com/public/download/bukti-transaksi/V2?idretailer=RT0000027181&amp;year=2026&amp;month=8&amp;hashednota=9e3d929078b88c611c409483577526cb" TargetMode="External"/><Relationship Id="rId3179" Type="http://schemas.openxmlformats.org/officeDocument/2006/relationships/hyperlink" Target="https://ipubers.pupuk-indonesia.com/public/download/bukti-transaksi/V2?idretailer=RT0000021144&amp;year=2026&amp;month=8&amp;hashednota=0f3f55cc407d92bdf1fe9dc0fa396a24" TargetMode="External"/><Relationship Id="rId3386" Type="http://schemas.openxmlformats.org/officeDocument/2006/relationships/hyperlink" Target="https://ipubers.pupuk-indonesia.com/public/download/bukti-transaksi/V2?idretailer=RT0000026755&amp;year=2026&amp;month=8&amp;hashednota=43ba6b752716e59293ba5c7348a57eec" TargetMode="External"/><Relationship Id="rId3593" Type="http://schemas.openxmlformats.org/officeDocument/2006/relationships/hyperlink" Target="https://ipubers.pupuk-indonesia.com/public/download/bukti-transaksi/V2?idretailer=RT0000041194&amp;year=2026&amp;month=8&amp;hashednota=1569bdf039048d44641d9fdffb632bcf" TargetMode="External"/><Relationship Id="rId2195" Type="http://schemas.openxmlformats.org/officeDocument/2006/relationships/hyperlink" Target="https://ipubers.pupuk-indonesia.com/public/download/bukti-transaksi/V2?idretailer=RT0000094691&amp;year=2026&amp;month=8&amp;hashednota=de2aa03142943356387ffe158c8880a9" TargetMode="External"/><Relationship Id="rId3039" Type="http://schemas.openxmlformats.org/officeDocument/2006/relationships/hyperlink" Target="https://ipubers.pupuk-indonesia.com/public/download/bukti-transaksi/V2?idretailer=RT0000026810&amp;year=2026&amp;month=8&amp;hashednota=3d7b181c5a129fb6b6e3d10fd3a5184d" TargetMode="External"/><Relationship Id="rId3246" Type="http://schemas.openxmlformats.org/officeDocument/2006/relationships/hyperlink" Target="https://ipubers.pupuk-indonesia.com/public/download/bukti-transaksi/V2?idretailer=RT0000021162&amp;year=2026&amp;month=8&amp;hashednota=de3d26860851884e1ab525f26bfd16c4" TargetMode="External"/><Relationship Id="rId3453" Type="http://schemas.openxmlformats.org/officeDocument/2006/relationships/hyperlink" Target="https://ipubers.pupuk-indonesia.com/public/download/bukti-transaksi/V2?idretailer=RT0000091480&amp;year=2026&amp;month=8&amp;hashednota=cd5bd0e17ddbc02aadf016c311ab7c0c" TargetMode="External"/><Relationship Id="rId167" Type="http://schemas.openxmlformats.org/officeDocument/2006/relationships/hyperlink" Target="https://ipubers.pupuk-indonesia.com/public/download/bukti-transaksi/V2?idretailer=RT0000027189&amp;year=2026&amp;month=8&amp;hashednota=7b099b26cb8f7bbf673b11e5cf40f5f8" TargetMode="External"/><Relationship Id="rId374" Type="http://schemas.openxmlformats.org/officeDocument/2006/relationships/hyperlink" Target="https://ipubers.pupuk-indonesia.com/public/download/bukti-transaksi/V2?idretailer=RT0000026771&amp;year=2026&amp;month=8&amp;hashednota=12d4f38c703d35c4210033e56605bdd8" TargetMode="External"/><Relationship Id="rId581" Type="http://schemas.openxmlformats.org/officeDocument/2006/relationships/hyperlink" Target="https://ipubers.pupuk-indonesia.com/public/download/bukti-transaksi/V2?idretailer=RT0000026813&amp;year=2026&amp;month=8&amp;hashednota=fa4e47eedfb0e43b9f4d985bdcf7185a" TargetMode="External"/><Relationship Id="rId2055" Type="http://schemas.openxmlformats.org/officeDocument/2006/relationships/hyperlink" Target="https://ipubers.pupuk-indonesia.com/public/download/bukti-transaksi/V2?idretailer=RT0000041194&amp;year=2026&amp;month=8&amp;hashednota=ee9083b507d6673c2b25ad3dbe657d2b" TargetMode="External"/><Relationship Id="rId2262" Type="http://schemas.openxmlformats.org/officeDocument/2006/relationships/hyperlink" Target="https://ipubers.pupuk-indonesia.com/public/download/bukti-transaksi/V2?idretailer=RT0000026794&amp;year=2026&amp;month=8&amp;hashednota=877f6d4a394a643b39bd0efa3c6e5b8a" TargetMode="External"/><Relationship Id="rId3106" Type="http://schemas.openxmlformats.org/officeDocument/2006/relationships/hyperlink" Target="https://ipubers.pupuk-indonesia.com/public/download/bukti-transaksi/V2?idretailer=RT0000026810&amp;year=2026&amp;month=8&amp;hashednota=73318cb0837e92ba779960adf30bb02e" TargetMode="External"/><Relationship Id="rId3660" Type="http://schemas.openxmlformats.org/officeDocument/2006/relationships/hyperlink" Target="https://ipubers.pupuk-indonesia.com/public/download/bukti-transaksi/V2?idretailer=RT0000041194&amp;year=2026&amp;month=8&amp;hashednota=7482055dfb775a35e26030663d245ebc" TargetMode="External"/><Relationship Id="rId234" Type="http://schemas.openxmlformats.org/officeDocument/2006/relationships/hyperlink" Target="https://ipubers.pupuk-indonesia.com/public/download/bukti-transaksi/V2?idretailer=RT0000027183&amp;year=2026&amp;month=8&amp;hashednota=580b6ad9f168bc71f27b3e2cd68c3b06" TargetMode="External"/><Relationship Id="rId3313" Type="http://schemas.openxmlformats.org/officeDocument/2006/relationships/hyperlink" Target="https://ipubers.pupuk-indonesia.com/public/download/bukti-transaksi/V2?idretailer=RT0000093692&amp;year=2026&amp;month=8&amp;hashednota=4f2541c0cab87c7ae2775ade03e41157" TargetMode="External"/><Relationship Id="rId3520" Type="http://schemas.openxmlformats.org/officeDocument/2006/relationships/hyperlink" Target="https://ipubers.pupuk-indonesia.com/public/download/bukti-transaksi/V2?idretailer=RT0000027214&amp;year=2026&amp;month=8&amp;hashednota=94382b6dc43fbbfb199579c385ded839" TargetMode="External"/><Relationship Id="rId441" Type="http://schemas.openxmlformats.org/officeDocument/2006/relationships/hyperlink" Target="https://ipubers.pupuk-indonesia.com/public/download/bukti-transaksi/V2?idretailer=RT0000026771&amp;year=2026&amp;month=8&amp;hashednota=75e9339ab7cb084bc35a15d8c3f3ce47" TargetMode="External"/><Relationship Id="rId1071" Type="http://schemas.openxmlformats.org/officeDocument/2006/relationships/hyperlink" Target="https://ipubers.pupuk-indonesia.com/public/download/bukti-transaksi/V2?idretailer=RT0000041194&amp;year=2026&amp;month=8&amp;hashednota=24e0322701276d3bdefa7e911eb6606a" TargetMode="External"/><Relationship Id="rId2122" Type="http://schemas.openxmlformats.org/officeDocument/2006/relationships/hyperlink" Target="https://ipubers.pupuk-indonesia.com/public/download/bukti-transaksi/V2?idretailer=RT0000041194&amp;year=2026&amp;month=8&amp;hashednota=676e22aa312c4475b950e0d376df4319" TargetMode="External"/><Relationship Id="rId301" Type="http://schemas.openxmlformats.org/officeDocument/2006/relationships/hyperlink" Target="https://ipubers.pupuk-indonesia.com/public/download/bukti-transaksi/V2?idretailer=RT0000089532&amp;year=2026&amp;month=8&amp;hashednota=d2ca3aa0c22043d08ece53b19d2319d1" TargetMode="External"/><Relationship Id="rId1888" Type="http://schemas.openxmlformats.org/officeDocument/2006/relationships/hyperlink" Target="https://ipubers.pupuk-indonesia.com/public/download/bukti-transaksi/V2?idretailer=RT0000026758&amp;year=2026&amp;month=8&amp;hashednota=5e3a28a7a06c59e2ede345c77ee2ae02" TargetMode="External"/><Relationship Id="rId2939" Type="http://schemas.openxmlformats.org/officeDocument/2006/relationships/hyperlink" Target="https://ipubers.pupuk-indonesia.com/public/download/bukti-transaksi/V2?idretailer=RT0000026771&amp;year=2026&amp;month=8&amp;hashednota=9f4ebf3ff11b8a97807331d4cc9ccb2c" TargetMode="External"/><Relationship Id="rId1748" Type="http://schemas.openxmlformats.org/officeDocument/2006/relationships/hyperlink" Target="https://ipubers.pupuk-indonesia.com/public/download/bukti-transaksi/V2?idretailer=RT0000021143&amp;year=2026&amp;month=8&amp;hashednota=440aac6bade3c69a722077df3fecf1f7" TargetMode="External"/><Relationship Id="rId1955" Type="http://schemas.openxmlformats.org/officeDocument/2006/relationships/hyperlink" Target="https://ipubers.pupuk-indonesia.com/public/download/bukti-transaksi/V2?idretailer=RT0000091480&amp;year=2026&amp;month=8&amp;hashednota=7074bfb66d28d21a41a99396b4c27dda" TargetMode="External"/><Relationship Id="rId3170" Type="http://schemas.openxmlformats.org/officeDocument/2006/relationships/hyperlink" Target="https://ipubers.pupuk-indonesia.com/public/download/bukti-transaksi/V2?idretailer=RT0000051953&amp;year=2026&amp;month=8&amp;hashednota=6414ff9bbf20cf841a1a02c0d4206ae3" TargetMode="External"/><Relationship Id="rId1608" Type="http://schemas.openxmlformats.org/officeDocument/2006/relationships/hyperlink" Target="https://ipubers.pupuk-indonesia.com/public/download/bukti-transaksi/V2?idretailer=RT0000026771&amp;year=2026&amp;month=8&amp;hashednota=94bee36f364fd18ba08c80f9f326bfbf" TargetMode="External"/><Relationship Id="rId1815" Type="http://schemas.openxmlformats.org/officeDocument/2006/relationships/hyperlink" Target="https://ipubers.pupuk-indonesia.com/public/download/bukti-transaksi/V2?idretailer=RT0000021163&amp;year=2026&amp;month=8&amp;hashednota=88636720f1e81680e052da994a09e73a" TargetMode="External"/><Relationship Id="rId3030" Type="http://schemas.openxmlformats.org/officeDocument/2006/relationships/hyperlink" Target="https://ipubers.pupuk-indonesia.com/public/download/bukti-transaksi/V2?idretailer=RT0000026768&amp;year=2026&amp;month=8&amp;hashednota=378c779fa4e96a3bdfcfa230e8d1a881" TargetMode="External"/><Relationship Id="rId2589" Type="http://schemas.openxmlformats.org/officeDocument/2006/relationships/hyperlink" Target="https://ipubers.pupuk-indonesia.com/public/download/bukti-transaksi/V2?idretailer=RT0000021160&amp;year=2026&amp;month=8&amp;hashednota=7f1098f57cc74158bd1427caa6bdd9c2" TargetMode="External"/><Relationship Id="rId2796" Type="http://schemas.openxmlformats.org/officeDocument/2006/relationships/hyperlink" Target="https://ipubers.pupuk-indonesia.com/public/download/bukti-transaksi/V2?idretailer=RT0000027210&amp;year=2026&amp;month=8&amp;hashednota=205e1b019fe60b875c17bb23b3328e78" TargetMode="External"/><Relationship Id="rId3847" Type="http://schemas.openxmlformats.org/officeDocument/2006/relationships/hyperlink" Target="https://ipubers.pupuk-indonesia.com/public/download/bukti-transaksi/V2?idretailer=RT0000026775&amp;year=2026&amp;month=8&amp;hashednota=f123199a3f92dc94218856cd65b90883" TargetMode="External"/><Relationship Id="rId768" Type="http://schemas.openxmlformats.org/officeDocument/2006/relationships/hyperlink" Target="https://ipubers.pupuk-indonesia.com/public/download/bukti-transaksi/V2?idretailer=RT0000026807&amp;year=2026&amp;month=8&amp;hashednota=fb1efb3ebc43cca91fe0a39cc619f0f2" TargetMode="External"/><Relationship Id="rId975" Type="http://schemas.openxmlformats.org/officeDocument/2006/relationships/hyperlink" Target="https://ipubers.pupuk-indonesia.com/public/download/bukti-transaksi/V2?idretailer=RT0000021167&amp;year=2026&amp;month=8&amp;hashednota=3cc4a2d5bc1274e29de30551113bf34e" TargetMode="External"/><Relationship Id="rId1398" Type="http://schemas.openxmlformats.org/officeDocument/2006/relationships/hyperlink" Target="https://ipubers.pupuk-indonesia.com/public/download/bukti-transaksi/V2?idretailer=RT0000027188&amp;year=2026&amp;month=8&amp;hashednota=65c80c58012d7dd26fc050452e048c93" TargetMode="External"/><Relationship Id="rId2449" Type="http://schemas.openxmlformats.org/officeDocument/2006/relationships/hyperlink" Target="https://ipubers.pupuk-indonesia.com/public/download/bukti-transaksi/V2?idretailer=RT0000026796&amp;year=2026&amp;month=8&amp;hashednota=321afc88f17a1584dacac6b7c6827cbe" TargetMode="External"/><Relationship Id="rId2656" Type="http://schemas.openxmlformats.org/officeDocument/2006/relationships/hyperlink" Target="https://ipubers.pupuk-indonesia.com/public/download/bukti-transaksi/V2?idretailer=RT0000027188&amp;year=2026&amp;month=8&amp;hashednota=62b3aac9728c97999cdc4ab7cdbd1720" TargetMode="External"/><Relationship Id="rId2863" Type="http://schemas.openxmlformats.org/officeDocument/2006/relationships/hyperlink" Target="https://ipubers.pupuk-indonesia.com/public/download/bukti-transaksi/V2?idretailer=RT0000026759&amp;year=2026&amp;month=8&amp;hashednota=cad0c8168b220a1309f7579f9641c1db" TargetMode="External"/><Relationship Id="rId3707" Type="http://schemas.openxmlformats.org/officeDocument/2006/relationships/hyperlink" Target="https://ipubers.pupuk-indonesia.com/public/download/bukti-transaksi/V2?idretailer=RT0000041194&amp;year=2026&amp;month=8&amp;hashednota=b1c0ae88da53125a36f024b1cf21e4e9" TargetMode="External"/><Relationship Id="rId3914" Type="http://schemas.openxmlformats.org/officeDocument/2006/relationships/hyperlink" Target="https://ipubers.pupuk-indonesia.com/public/download/bukti-transaksi/V2?idretailer=RT0000026775&amp;year=2026&amp;month=8&amp;hashednota=9b1de3a23d06b3712c8b1f71589183e2" TargetMode="External"/><Relationship Id="rId628" Type="http://schemas.openxmlformats.org/officeDocument/2006/relationships/hyperlink" Target="https://ipubers.pupuk-indonesia.com/public/download/bukti-transaksi/V2?idretailer=RT0000042149&amp;year=2026&amp;month=8&amp;hashednota=5f9860161f52ec1dd9465f88067ae9e4" TargetMode="External"/><Relationship Id="rId835" Type="http://schemas.openxmlformats.org/officeDocument/2006/relationships/hyperlink" Target="https://ipubers.pupuk-indonesia.com/public/download/bukti-transaksi/V2?idretailer=RT0000026755&amp;year=2026&amp;month=8&amp;hashednota=1cd83f10c6d9b6d924d173fc05313ae0" TargetMode="External"/><Relationship Id="rId1258" Type="http://schemas.openxmlformats.org/officeDocument/2006/relationships/hyperlink" Target="https://ipubers.pupuk-indonesia.com/public/download/bukti-transaksi/V2?idretailer=RT0000026794&amp;year=2026&amp;month=8&amp;hashednota=572735d0843c58544ddfdb76092bbe38" TargetMode="External"/><Relationship Id="rId1465" Type="http://schemas.openxmlformats.org/officeDocument/2006/relationships/hyperlink" Target="https://ipubers.pupuk-indonesia.com/public/download/bukti-transaksi/V2?idretailer=RT0000027210&amp;year=2026&amp;month=8&amp;hashednota=c608f84db2458f34f46eb140d42129c2" TargetMode="External"/><Relationship Id="rId1672" Type="http://schemas.openxmlformats.org/officeDocument/2006/relationships/hyperlink" Target="https://ipubers.pupuk-indonesia.com/public/download/bukti-transaksi/V2?idretailer=RT0000026810&amp;year=2026&amp;month=8&amp;hashednota=205d03e22a8f42d340dd86680777bf77" TargetMode="External"/><Relationship Id="rId2309" Type="http://schemas.openxmlformats.org/officeDocument/2006/relationships/hyperlink" Target="https://ipubers.pupuk-indonesia.com/public/download/bukti-transaksi/V2?idretailer=RT0000026775&amp;year=2026&amp;month=8&amp;hashednota=ec6b8f0075f27baa12026f612b24bd1c" TargetMode="External"/><Relationship Id="rId2516" Type="http://schemas.openxmlformats.org/officeDocument/2006/relationships/hyperlink" Target="https://ipubers.pupuk-indonesia.com/public/download/bukti-transaksi/V2?idretailer=RT0000090731&amp;year=2026&amp;month=8&amp;hashednota=14c671cafb2821b6e853c5e9b91a61f6" TargetMode="External"/><Relationship Id="rId2723" Type="http://schemas.openxmlformats.org/officeDocument/2006/relationships/hyperlink" Target="https://ipubers.pupuk-indonesia.com/public/download/bukti-transaksi/V2?idretailer=RT0000027181&amp;year=2026&amp;month=8&amp;hashednota=8d77a9e196829ef7c4af1d6b328951d9" TargetMode="External"/><Relationship Id="rId1118" Type="http://schemas.openxmlformats.org/officeDocument/2006/relationships/hyperlink" Target="https://ipubers.pupuk-indonesia.com/public/download/bukti-transaksi/V2?idretailer=RT0000041194&amp;year=2026&amp;month=8&amp;hashednota=28715cfb750b9541c945642d7baded95" TargetMode="External"/><Relationship Id="rId1325" Type="http://schemas.openxmlformats.org/officeDocument/2006/relationships/hyperlink" Target="https://ipubers.pupuk-indonesia.com/public/download/bukti-transaksi/V2?idretailer=RT0000090731&amp;year=2026&amp;month=8&amp;hashednota=c37f71f4f67d0b11bfaae03a6b2f3dd3" TargetMode="External"/><Relationship Id="rId1532" Type="http://schemas.openxmlformats.org/officeDocument/2006/relationships/hyperlink" Target="https://ipubers.pupuk-indonesia.com/public/download/bukti-transaksi/V2?idretailer=RT0000026768&amp;year=2026&amp;month=8&amp;hashednota=3c0514bb2ceec5e34d92b2c6e4762a44" TargetMode="External"/><Relationship Id="rId2930" Type="http://schemas.openxmlformats.org/officeDocument/2006/relationships/hyperlink" Target="https://ipubers.pupuk-indonesia.com/public/download/bukti-transaksi/V2?idretailer=RT0000026771&amp;year=2026&amp;month=8&amp;hashednota=844becad7363e518cfac58be26b1c287" TargetMode="External"/><Relationship Id="rId902" Type="http://schemas.openxmlformats.org/officeDocument/2006/relationships/hyperlink" Target="https://ipubers.pupuk-indonesia.com/public/download/bukti-transaksi/V2?idretailer=RT0000026755&amp;year=2026&amp;month=8&amp;hashednota=407caa64f8ec36ea6f6ac860533ff1c9" TargetMode="External"/><Relationship Id="rId3497" Type="http://schemas.openxmlformats.org/officeDocument/2006/relationships/hyperlink" Target="https://ipubers.pupuk-indonesia.com/public/download/bukti-transaksi/V2?idretailer=RT0000027214&amp;year=2026&amp;month=8&amp;hashednota=fa5658614ff31d49e3293abb4830761c" TargetMode="External"/><Relationship Id="rId31" Type="http://schemas.openxmlformats.org/officeDocument/2006/relationships/hyperlink" Target="https://ipubers.pupuk-indonesia.com/public/download/bukti-transaksi/V2?idretailer=RT0000026798&amp;year=2026&amp;month=8&amp;hashednota=278da2666ddf4f8d124053fbf92d3f65" TargetMode="External"/><Relationship Id="rId2099" Type="http://schemas.openxmlformats.org/officeDocument/2006/relationships/hyperlink" Target="https://ipubers.pupuk-indonesia.com/public/download/bukti-transaksi/V2?idretailer=RT0000041194&amp;year=2026&amp;month=8&amp;hashednota=daded553ea0e9013bcc960d72ff5f897" TargetMode="External"/><Relationship Id="rId278" Type="http://schemas.openxmlformats.org/officeDocument/2006/relationships/hyperlink" Target="https://ipubers.pupuk-indonesia.com/public/download/bukti-transaksi/V2?idretailer=RT0000027211&amp;year=2026&amp;month=8&amp;hashednota=533eefdabd1378ad896bbeaf20a26aae" TargetMode="External"/><Relationship Id="rId3357" Type="http://schemas.openxmlformats.org/officeDocument/2006/relationships/hyperlink" Target="https://ipubers.pupuk-indonesia.com/public/download/bukti-transaksi/V2?idretailer=RT0000026755&amp;year=2026&amp;month=8&amp;hashednota=aa7cd24bcc2703306854387ade9c14e9" TargetMode="External"/><Relationship Id="rId3564" Type="http://schemas.openxmlformats.org/officeDocument/2006/relationships/hyperlink" Target="https://ipubers.pupuk-indonesia.com/public/download/bukti-transaksi/V2?idretailer=RT0000026808&amp;year=2026&amp;month=8&amp;hashednota=f337850e1fffc92fba46f3bf2d819b1e" TargetMode="External"/><Relationship Id="rId3771" Type="http://schemas.openxmlformats.org/officeDocument/2006/relationships/hyperlink" Target="https://ipubers.pupuk-indonesia.com/public/download/bukti-transaksi/V2?idretailer=RT0000051845&amp;year=2026&amp;month=8&amp;hashednota=4a2cc8db16382b7a984bfd808ef9fe24" TargetMode="External"/><Relationship Id="rId485" Type="http://schemas.openxmlformats.org/officeDocument/2006/relationships/hyperlink" Target="https://ipubers.pupuk-indonesia.com/public/download/bukti-transaksi/V2?idretailer=RT0000026771&amp;year=2026&amp;month=8&amp;hashednota=a9d7bc53af2450bd882b1f71cda69a40" TargetMode="External"/><Relationship Id="rId692" Type="http://schemas.openxmlformats.org/officeDocument/2006/relationships/hyperlink" Target="https://ipubers.pupuk-indonesia.com/public/download/bukti-transaksi/V2?idretailer=RT0000021142&amp;year=2026&amp;month=8&amp;hashednota=b760a6b338eb721b24bbef7872a65583" TargetMode="External"/><Relationship Id="rId2166" Type="http://schemas.openxmlformats.org/officeDocument/2006/relationships/hyperlink" Target="https://ipubers.pupuk-indonesia.com/public/download/bukti-transaksi/V2?idretailer=RT0000051845&amp;year=2026&amp;month=8&amp;hashednota=6847004a01f483c13a82d460e458c95b" TargetMode="External"/><Relationship Id="rId2373" Type="http://schemas.openxmlformats.org/officeDocument/2006/relationships/hyperlink" Target="https://ipubers.pupuk-indonesia.com/public/download/bukti-transaksi/V2?idretailer=RT0000026794&amp;year=2026&amp;month=8&amp;hashednota=f049c21fb568b83f99dc756b6d7bfa33" TargetMode="External"/><Relationship Id="rId2580" Type="http://schemas.openxmlformats.org/officeDocument/2006/relationships/hyperlink" Target="https://ipubers.pupuk-indonesia.com/public/download/bukti-transaksi/V2?idretailer=RT0000085189&amp;year=2026&amp;month=8&amp;hashednota=33dd9b8cfb4ebc43f62d8169f8d6c355" TargetMode="External"/><Relationship Id="rId3217" Type="http://schemas.openxmlformats.org/officeDocument/2006/relationships/hyperlink" Target="https://ipubers.pupuk-indonesia.com/public/download/bukti-transaksi/V2?idretailer=RT0000021143&amp;year=2026&amp;month=8&amp;hashednota=37ee41065feab219a245e97503ded105" TargetMode="External"/><Relationship Id="rId3424" Type="http://schemas.openxmlformats.org/officeDocument/2006/relationships/hyperlink" Target="https://ipubers.pupuk-indonesia.com/public/download/bukti-transaksi/V2?idretailer=RT0000091480&amp;year=2026&amp;month=8&amp;hashednota=e868c4b772201d796016f6beea20460d" TargetMode="External"/><Relationship Id="rId3631" Type="http://schemas.openxmlformats.org/officeDocument/2006/relationships/hyperlink" Target="https://ipubers.pupuk-indonesia.com/public/download/bukti-transaksi/V2?idretailer=RT0000041194&amp;year=2026&amp;month=8&amp;hashednota=ac5b93f2b86ab8d89a7333649c4a37c9" TargetMode="External"/><Relationship Id="rId138" Type="http://schemas.openxmlformats.org/officeDocument/2006/relationships/hyperlink" Target="https://ipubers.pupuk-indonesia.com/public/download/bukti-transaksi/V2?idretailer=RT0000027188&amp;year=2026&amp;month=8&amp;hashednota=f8f9d8d7e0e15df29261eac4522faa35" TargetMode="External"/><Relationship Id="rId345" Type="http://schemas.openxmlformats.org/officeDocument/2006/relationships/hyperlink" Target="https://ipubers.pupuk-indonesia.com/public/download/bukti-transaksi/V2?idretailer=RT0000026759&amp;year=2026&amp;month=8&amp;hashednota=3b3dd73cea6c6915059deb27ef700bdb" TargetMode="External"/><Relationship Id="rId552" Type="http://schemas.openxmlformats.org/officeDocument/2006/relationships/hyperlink" Target="https://ipubers.pupuk-indonesia.com/public/download/bukti-transaksi/V2?idretailer=RT0000026810&amp;year=2026&amp;month=8&amp;hashednota=cabf47522ddb771d53e99e2b9d135a8b" TargetMode="External"/><Relationship Id="rId1182" Type="http://schemas.openxmlformats.org/officeDocument/2006/relationships/hyperlink" Target="https://ipubers.pupuk-indonesia.com/public/download/bukti-transaksi/V2?idretailer=RT0000026794&amp;year=2026&amp;month=8&amp;hashednota=1a2cf82111f76f0ff0c171eecd8d7740" TargetMode="External"/><Relationship Id="rId2026" Type="http://schemas.openxmlformats.org/officeDocument/2006/relationships/hyperlink" Target="https://ipubers.pupuk-indonesia.com/public/download/bukti-transaksi/V2?idretailer=RT0000026808&amp;year=2026&amp;month=8&amp;hashednota=7374dbbd14c58866d77d5a2b680fba86" TargetMode="External"/><Relationship Id="rId2233" Type="http://schemas.openxmlformats.org/officeDocument/2006/relationships/hyperlink" Target="https://ipubers.pupuk-indonesia.com/public/download/bukti-transaksi/V2?idretailer=RT0000021145&amp;year=2026&amp;month=8&amp;hashednota=6499601aec2d39f6b40c0a15aee6a81e" TargetMode="External"/><Relationship Id="rId2440" Type="http://schemas.openxmlformats.org/officeDocument/2006/relationships/hyperlink" Target="https://ipubers.pupuk-indonesia.com/public/download/bukti-transaksi/V2?idretailer=RT0000026796&amp;year=2026&amp;month=8&amp;hashednota=f64666a64dab8f9f9a1e903280b9b1e4" TargetMode="External"/><Relationship Id="rId205" Type="http://schemas.openxmlformats.org/officeDocument/2006/relationships/hyperlink" Target="https://ipubers.pupuk-indonesia.com/public/download/bukti-transaksi/V2?idretailer=RT0000027188&amp;year=2026&amp;month=8&amp;hashednota=4cd038609b87934171ae7a2a46de9713" TargetMode="External"/><Relationship Id="rId412" Type="http://schemas.openxmlformats.org/officeDocument/2006/relationships/hyperlink" Target="https://ipubers.pupuk-indonesia.com/public/download/bukti-transaksi/V2?idretailer=RT0000026771&amp;year=2026&amp;month=8&amp;hashednota=4f419634851965a546116ccdcaa1893c" TargetMode="External"/><Relationship Id="rId1042" Type="http://schemas.openxmlformats.org/officeDocument/2006/relationships/hyperlink" Target="https://ipubers.pupuk-indonesia.com/public/download/bukti-transaksi/V2?idretailer=RT0000041194&amp;year=2026&amp;month=8&amp;hashednota=36f804d720781f81be5ddb79f7edadca" TargetMode="External"/><Relationship Id="rId2300" Type="http://schemas.openxmlformats.org/officeDocument/2006/relationships/hyperlink" Target="https://ipubers.pupuk-indonesia.com/public/download/bukti-transaksi/V2?idretailer=RT0000026775&amp;year=2026&amp;month=8&amp;hashednota=075ac09d2b2e4450b2a3753e93597721" TargetMode="External"/><Relationship Id="rId1999" Type="http://schemas.openxmlformats.org/officeDocument/2006/relationships/hyperlink" Target="https://ipubers.pupuk-indonesia.com/public/download/bukti-transaksi/V2?idretailer=RT0000027204&amp;year=2026&amp;month=8&amp;hashednota=dba6794959cb94df5631f069d64342f7" TargetMode="External"/><Relationship Id="rId1859" Type="http://schemas.openxmlformats.org/officeDocument/2006/relationships/hyperlink" Target="https://ipubers.pupuk-indonesia.com/public/download/bukti-transaksi/V2?idretailer=RT0000021159&amp;year=2026&amp;month=8&amp;hashednota=4f41c938a1c04a995b1a732a044eb88b" TargetMode="External"/><Relationship Id="rId3074" Type="http://schemas.openxmlformats.org/officeDocument/2006/relationships/hyperlink" Target="https://ipubers.pupuk-indonesia.com/public/download/bukti-transaksi/V2?idretailer=RT0000026810&amp;year=2026&amp;month=8&amp;hashednota=184502a10198af4fa9d6aecf73d2db3e" TargetMode="External"/><Relationship Id="rId1719" Type="http://schemas.openxmlformats.org/officeDocument/2006/relationships/hyperlink" Target="https://ipubers.pupuk-indonesia.com/public/download/bukti-transaksi/V2?idretailer=RT0000051953&amp;year=2026&amp;month=8&amp;hashednota=d805b540540b851bc6b044a48bc7c1a2" TargetMode="External"/><Relationship Id="rId1926" Type="http://schemas.openxmlformats.org/officeDocument/2006/relationships/hyperlink" Target="https://ipubers.pupuk-indonesia.com/public/download/bukti-transaksi/V2?idretailer=RT0000091480&amp;year=2026&amp;month=8&amp;hashednota=63879ed4fd228346657b0ee50315b85f" TargetMode="External"/><Relationship Id="rId3281" Type="http://schemas.openxmlformats.org/officeDocument/2006/relationships/hyperlink" Target="https://ipubers.pupuk-indonesia.com/public/download/bukti-transaksi/V2?idretailer=RT0000026807&amp;year=2026&amp;month=8&amp;hashednota=80d337b9f93efe6c5f5e41e0b2cf2e11" TargetMode="External"/><Relationship Id="rId2090" Type="http://schemas.openxmlformats.org/officeDocument/2006/relationships/hyperlink" Target="https://ipubers.pupuk-indonesia.com/public/download/bukti-transaksi/V2?idretailer=RT0000041194&amp;year=2026&amp;month=8&amp;hashednota=c0f9650b5f9fd17d578539bf9564624c" TargetMode="External"/><Relationship Id="rId3141" Type="http://schemas.openxmlformats.org/officeDocument/2006/relationships/hyperlink" Target="https://ipubers.pupuk-indonesia.com/public/download/bukti-transaksi/V2?idretailer=RT0000026813&amp;year=2026&amp;month=8&amp;hashednota=9e83054425d88c940ca6233963ef017e" TargetMode="External"/><Relationship Id="rId3001" Type="http://schemas.openxmlformats.org/officeDocument/2006/relationships/hyperlink" Target="https://ipubers.pupuk-indonesia.com/public/download/bukti-transaksi/V2?idretailer=RT0000026771&amp;year=2026&amp;month=8&amp;hashednota=e50e181cb8377fb728520350a26eb460" TargetMode="External"/><Relationship Id="rId879" Type="http://schemas.openxmlformats.org/officeDocument/2006/relationships/hyperlink" Target="https://ipubers.pupuk-indonesia.com/public/download/bukti-transaksi/V2?idretailer=RT0000091480&amp;year=2026&amp;month=8&amp;hashednota=f46c11180a8a00d045ccc3e7866a20af" TargetMode="External"/><Relationship Id="rId2767" Type="http://schemas.openxmlformats.org/officeDocument/2006/relationships/hyperlink" Target="https://ipubers.pupuk-indonesia.com/public/download/bukti-transaksi/V2?idretailer=RT0000027183&amp;year=2026&amp;month=8&amp;hashednota=6778499fdf24ed91f42094ed417a278d" TargetMode="External"/><Relationship Id="rId739" Type="http://schemas.openxmlformats.org/officeDocument/2006/relationships/hyperlink" Target="https://ipubers.pupuk-indonesia.com/public/download/bukti-transaksi/V2?idretailer=RT0000021161&amp;year=2026&amp;month=8&amp;hashednota=f7e68c98ed56da201239d7554e509504" TargetMode="External"/><Relationship Id="rId1369" Type="http://schemas.openxmlformats.org/officeDocument/2006/relationships/hyperlink" Target="https://ipubers.pupuk-indonesia.com/public/download/bukti-transaksi/V2?idretailer=RT0000027188&amp;year=2026&amp;month=8&amp;hashednota=d77e5e11c3d3bdb4c62c3f8da3e9e18d" TargetMode="External"/><Relationship Id="rId1576" Type="http://schemas.openxmlformats.org/officeDocument/2006/relationships/hyperlink" Target="https://ipubers.pupuk-indonesia.com/public/download/bukti-transaksi/V2?idretailer=RT0000026771&amp;year=2026&amp;month=8&amp;hashednota=d43460c81eb22f9c3eb2593a630aaa06" TargetMode="External"/><Relationship Id="rId2974" Type="http://schemas.openxmlformats.org/officeDocument/2006/relationships/hyperlink" Target="https://ipubers.pupuk-indonesia.com/public/download/bukti-transaksi/V2?idretailer=RT0000026768&amp;year=2026&amp;month=8&amp;hashednota=d54634fa70c687b3df2dea4363937d3b" TargetMode="External"/><Relationship Id="rId3818" Type="http://schemas.openxmlformats.org/officeDocument/2006/relationships/hyperlink" Target="https://ipubers.pupuk-indonesia.com/public/download/bukti-transaksi/V2?idretailer=RT0000026794&amp;year=2026&amp;month=8&amp;hashednota=3561594bfd4bc43f622f5f3a569bfeeb" TargetMode="External"/><Relationship Id="rId946" Type="http://schemas.openxmlformats.org/officeDocument/2006/relationships/hyperlink" Target="https://ipubers.pupuk-indonesia.com/public/download/bukti-transaksi/V2?idretailer=RT0000027199&amp;year=2026&amp;month=8&amp;hashednota=c04431ff8be2f2d49c4292d520e8436c" TargetMode="External"/><Relationship Id="rId1229" Type="http://schemas.openxmlformats.org/officeDocument/2006/relationships/hyperlink" Target="https://ipubers.pupuk-indonesia.com/public/download/bukti-transaksi/V2?idretailer=RT0000026775&amp;year=2026&amp;month=8&amp;hashednota=1c66d2a14cfed3ce8c56cb4780d65d33" TargetMode="External"/><Relationship Id="rId1783" Type="http://schemas.openxmlformats.org/officeDocument/2006/relationships/hyperlink" Target="https://ipubers.pupuk-indonesia.com/public/download/bukti-transaksi/V2?idretailer=RT0000021143&amp;year=2026&amp;month=8&amp;hashednota=bd252841b477432200d8af9738032da0" TargetMode="External"/><Relationship Id="rId1990" Type="http://schemas.openxmlformats.org/officeDocument/2006/relationships/hyperlink" Target="https://ipubers.pupuk-indonesia.com/public/download/bukti-transaksi/V2?idretailer=RT0000027199&amp;year=2026&amp;month=8&amp;hashednota=0fc13d57b54eaa01728a9689cd08a60c" TargetMode="External"/><Relationship Id="rId2627" Type="http://schemas.openxmlformats.org/officeDocument/2006/relationships/hyperlink" Target="https://ipubers.pupuk-indonesia.com/public/download/bukti-transaksi/V2?idretailer=RT0000027188&amp;year=2026&amp;month=8&amp;hashednota=c7cf33fa875ea1ad299df2c034913d76" TargetMode="External"/><Relationship Id="rId2834" Type="http://schemas.openxmlformats.org/officeDocument/2006/relationships/hyperlink" Target="https://ipubers.pupuk-indonesia.com/public/download/bukti-transaksi/V2?idretailer=RT0000089532&amp;year=2026&amp;month=8&amp;hashednota=75c5ad550ce517fa7e7de3a05be35caf" TargetMode="External"/><Relationship Id="rId75" Type="http://schemas.openxmlformats.org/officeDocument/2006/relationships/hyperlink" Target="https://ipubers.pupuk-indonesia.com/public/download/bukti-transaksi/V2?idretailer=RT0000021160&amp;year=2026&amp;month=8&amp;hashednota=a634516e764b44cd4e1459454369bcbf" TargetMode="External"/><Relationship Id="rId806" Type="http://schemas.openxmlformats.org/officeDocument/2006/relationships/hyperlink" Target="https://ipubers.pupuk-indonesia.com/public/download/bukti-transaksi/V2?idretailer=RT0000093692&amp;year=2026&amp;month=8&amp;hashednota=6e608170e828b54dabdd13a4f7364bb4" TargetMode="External"/><Relationship Id="rId1436" Type="http://schemas.openxmlformats.org/officeDocument/2006/relationships/hyperlink" Target="https://ipubers.pupuk-indonesia.com/public/download/bukti-transaksi/V2?idretailer=RT0000027189&amp;year=2026&amp;month=8&amp;hashednota=273f1238627fd483b3d34375fd235b06" TargetMode="External"/><Relationship Id="rId1643" Type="http://schemas.openxmlformats.org/officeDocument/2006/relationships/hyperlink" Target="https://ipubers.pupuk-indonesia.com/public/download/bukti-transaksi/V2?idretailer=RT0000026810&amp;year=2026&amp;month=8&amp;hashednota=3d97bdea8759048934cf4fd4b2625501" TargetMode="External"/><Relationship Id="rId1850" Type="http://schemas.openxmlformats.org/officeDocument/2006/relationships/hyperlink" Target="https://ipubers.pupuk-indonesia.com/public/download/bukti-transaksi/V2?idretailer=RT0000026807&amp;year=2026&amp;month=8&amp;hashednota=fe41c9ee1db5c2b23a84a2d2dd00c5e7" TargetMode="External"/><Relationship Id="rId2901" Type="http://schemas.openxmlformats.org/officeDocument/2006/relationships/hyperlink" Target="https://ipubers.pupuk-indonesia.com/public/download/bukti-transaksi/V2?idretailer=RT0000026761&amp;year=2026&amp;month=8&amp;hashednota=93a63d5ed14b252c4e1cc10e0ad33633" TargetMode="External"/><Relationship Id="rId1503" Type="http://schemas.openxmlformats.org/officeDocument/2006/relationships/hyperlink" Target="https://ipubers.pupuk-indonesia.com/public/download/bukti-transaksi/V2?idretailer=RT0000026765&amp;year=2026&amp;month=8&amp;hashednota=731a43f8777c2de8ef0e0fd9a675640e" TargetMode="External"/><Relationship Id="rId1710" Type="http://schemas.openxmlformats.org/officeDocument/2006/relationships/hyperlink" Target="https://ipubers.pupuk-indonesia.com/public/download/bukti-transaksi/V2?idretailer=RT0000026813&amp;year=2026&amp;month=8&amp;hashednota=0813ac82a9716a4451879a33c2da0156" TargetMode="External"/><Relationship Id="rId3468" Type="http://schemas.openxmlformats.org/officeDocument/2006/relationships/hyperlink" Target="https://ipubers.pupuk-indonesia.com/public/download/bukti-transaksi/V2?idretailer=RT0000026755&amp;year=2026&amp;month=8&amp;hashednota=cd03f4cca1680e1cc2e6651ef4558bcf" TargetMode="External"/><Relationship Id="rId3675" Type="http://schemas.openxmlformats.org/officeDocument/2006/relationships/hyperlink" Target="https://ipubers.pupuk-indonesia.com/public/download/bukti-transaksi/V2?idretailer=RT0000041194&amp;year=2026&amp;month=8&amp;hashednota=e7a216e9439794a051facfc300c8edd6" TargetMode="External"/><Relationship Id="rId3882" Type="http://schemas.openxmlformats.org/officeDocument/2006/relationships/hyperlink" Target="https://ipubers.pupuk-indonesia.com/public/download/bukti-transaksi/V2?idretailer=RT0000026794&amp;year=2026&amp;month=8&amp;hashednota=04afdd8d7f8fdad3131a041761d09a8a" TargetMode="External"/><Relationship Id="rId389" Type="http://schemas.openxmlformats.org/officeDocument/2006/relationships/hyperlink" Target="https://ipubers.pupuk-indonesia.com/public/download/bukti-transaksi/V2?idretailer=RT0000026769&amp;year=2026&amp;month=8&amp;hashednota=1ba020c14cf6c857d423bc4e9a7eccf2" TargetMode="External"/><Relationship Id="rId596" Type="http://schemas.openxmlformats.org/officeDocument/2006/relationships/hyperlink" Target="https://ipubers.pupuk-indonesia.com/public/download/bukti-transaksi/V2?idretailer=RT0000026813&amp;year=2026&amp;month=8&amp;hashednota=19c9f22581bff7088ad0502dbe4b0ef9" TargetMode="External"/><Relationship Id="rId2277" Type="http://schemas.openxmlformats.org/officeDocument/2006/relationships/hyperlink" Target="https://ipubers.pupuk-indonesia.com/public/download/bukti-transaksi/V2?idretailer=RT0000026794&amp;year=2026&amp;month=8&amp;hashednota=7c3374a89d795c627ec519b157b09afe" TargetMode="External"/><Relationship Id="rId2484" Type="http://schemas.openxmlformats.org/officeDocument/2006/relationships/hyperlink" Target="https://ipubers.pupuk-indonesia.com/public/download/bukti-transaksi/V2?idretailer=RT0000026798&amp;year=2026&amp;month=8&amp;hashednota=f13461356911736312ebbfb1bb7d6888" TargetMode="External"/><Relationship Id="rId2691" Type="http://schemas.openxmlformats.org/officeDocument/2006/relationships/hyperlink" Target="https://ipubers.pupuk-indonesia.com/public/download/bukti-transaksi/V2?idretailer=RT0000027188&amp;year=2026&amp;month=8&amp;hashednota=977bc2a28532d61319884f35d0ca1a99" TargetMode="External"/><Relationship Id="rId3328" Type="http://schemas.openxmlformats.org/officeDocument/2006/relationships/hyperlink" Target="https://ipubers.pupuk-indonesia.com/public/download/bukti-transaksi/V2?idretailer=RT0000026755&amp;year=2026&amp;month=8&amp;hashednota=7f6594eab0612fd43cadbe6791d8fc5c" TargetMode="External"/><Relationship Id="rId3535" Type="http://schemas.openxmlformats.org/officeDocument/2006/relationships/hyperlink" Target="https://ipubers.pupuk-indonesia.com/public/download/bukti-transaksi/V2?idretailer=RT0000027199&amp;year=2026&amp;month=8&amp;hashednota=d9a280ebae3d1bc05887d84bc8244dec" TargetMode="External"/><Relationship Id="rId3742" Type="http://schemas.openxmlformats.org/officeDocument/2006/relationships/hyperlink" Target="https://ipubers.pupuk-indonesia.com/public/download/bukti-transaksi/V2?idretailer=RT0000094691&amp;year=2026&amp;month=8&amp;hashednota=1095ae4ee948071de51ceebae01b992d" TargetMode="External"/><Relationship Id="rId249" Type="http://schemas.openxmlformats.org/officeDocument/2006/relationships/hyperlink" Target="https://ipubers.pupuk-indonesia.com/public/download/bukti-transaksi/V2?idretailer=RT0000027183&amp;year=2026&amp;month=8&amp;hashednota=28a5b183b3691541282347299a406ef8" TargetMode="External"/><Relationship Id="rId456" Type="http://schemas.openxmlformats.org/officeDocument/2006/relationships/hyperlink" Target="https://ipubers.pupuk-indonesia.com/public/download/bukti-transaksi/V2?idretailer=RT0000026768&amp;year=2026&amp;month=8&amp;hashednota=7a140fa8eb46f9397f8584cec48552f8" TargetMode="External"/><Relationship Id="rId663" Type="http://schemas.openxmlformats.org/officeDocument/2006/relationships/hyperlink" Target="https://ipubers.pupuk-indonesia.com/public/download/bukti-transaksi/V2?idretailer=RT0000021144&amp;year=2026&amp;month=8&amp;hashednota=4f59681d6e6588c51883f32f132663eb" TargetMode="External"/><Relationship Id="rId870" Type="http://schemas.openxmlformats.org/officeDocument/2006/relationships/hyperlink" Target="https://ipubers.pupuk-indonesia.com/public/download/bukti-transaksi/V2?idretailer=RT0000091480&amp;year=2026&amp;month=8&amp;hashednota=b8ea8fdb0c95d882c910c543b2c8d8ec" TargetMode="External"/><Relationship Id="rId1086" Type="http://schemas.openxmlformats.org/officeDocument/2006/relationships/hyperlink" Target="https://ipubers.pupuk-indonesia.com/public/download/bukti-transaksi/V2?idretailer=RT0000041194&amp;year=2026&amp;month=8&amp;hashednota=1643051836087eb2c8d628d1beea9ebf" TargetMode="External"/><Relationship Id="rId1293" Type="http://schemas.openxmlformats.org/officeDocument/2006/relationships/hyperlink" Target="https://ipubers.pupuk-indonesia.com/public/download/bukti-transaksi/V2?idretailer=RT0000026775&amp;year=2026&amp;month=8&amp;hashednota=277ef6bdb5ccebaa1d5c430801330861" TargetMode="External"/><Relationship Id="rId2137" Type="http://schemas.openxmlformats.org/officeDocument/2006/relationships/hyperlink" Target="https://ipubers.pupuk-indonesia.com/public/download/bukti-transaksi/V2?idretailer=RT0000041194&amp;year=2026&amp;month=8&amp;hashednota=4271c72600f95df318df42d646f74040" TargetMode="External"/><Relationship Id="rId2344" Type="http://schemas.openxmlformats.org/officeDocument/2006/relationships/hyperlink" Target="https://ipubers.pupuk-indonesia.com/public/download/bukti-transaksi/V2?idretailer=RT0000026794&amp;year=2026&amp;month=8&amp;hashednota=680145c5a7a9749362e1b5c71c9c7d69" TargetMode="External"/><Relationship Id="rId2551" Type="http://schemas.openxmlformats.org/officeDocument/2006/relationships/hyperlink" Target="https://ipubers.pupuk-indonesia.com/public/download/bukti-transaksi/V2?idretailer=RT0000021160&amp;year=2026&amp;month=8&amp;hashednota=a749dfda19221b836cff70e65ae44c31" TargetMode="External"/><Relationship Id="rId109" Type="http://schemas.openxmlformats.org/officeDocument/2006/relationships/hyperlink" Target="https://ipubers.pupuk-indonesia.com/public/download/bukti-transaksi/V2?idretailer=RT0000027188&amp;year=2026&amp;month=8&amp;hashednota=79fa6884d8ebfd2e0b2b1181c43349c7" TargetMode="External"/><Relationship Id="rId316" Type="http://schemas.openxmlformats.org/officeDocument/2006/relationships/hyperlink" Target="https://ipubers.pupuk-indonesia.com/public/download/bukti-transaksi/V2?idretailer=RT0000062790&amp;year=2026&amp;month=8&amp;hashednota=75ab1dc31324ba3dbaa283ec2ade3bf3" TargetMode="External"/><Relationship Id="rId523" Type="http://schemas.openxmlformats.org/officeDocument/2006/relationships/hyperlink" Target="https://ipubers.pupuk-indonesia.com/public/download/bukti-transaksi/V2?idretailer=RT0000026810&amp;year=2026&amp;month=8&amp;hashednota=f5876861bb7fc70a9c2e8d7300a072ab" TargetMode="External"/><Relationship Id="rId1153" Type="http://schemas.openxmlformats.org/officeDocument/2006/relationships/hyperlink" Target="https://ipubers.pupuk-indonesia.com/public/download/bukti-transaksi/V2?idretailer=RT0000094691&amp;year=2026&amp;month=8&amp;hashednota=7c68636aa6cf24fb74c46bed41160d62" TargetMode="External"/><Relationship Id="rId2204" Type="http://schemas.openxmlformats.org/officeDocument/2006/relationships/hyperlink" Target="https://ipubers.pupuk-indonesia.com/public/download/bukti-transaksi/V2?idretailer=RT0000051845&amp;year=2026&amp;month=8&amp;hashednota=48f694d8f07ac67aa14e83405e3296d2" TargetMode="External"/><Relationship Id="rId3602" Type="http://schemas.openxmlformats.org/officeDocument/2006/relationships/hyperlink" Target="https://ipubers.pupuk-indonesia.com/public/download/bukti-transaksi/V2?idretailer=RT0000041194&amp;year=2026&amp;month=8&amp;hashednota=f313bb2b274cb209d729f7ab2f80bed2" TargetMode="External"/><Relationship Id="rId730" Type="http://schemas.openxmlformats.org/officeDocument/2006/relationships/hyperlink" Target="https://ipubers.pupuk-indonesia.com/public/download/bukti-transaksi/V2?idretailer=RT0000021163&amp;year=2026&amp;month=8&amp;hashednota=4121ef713168c78ab03352b53b2b4e06" TargetMode="External"/><Relationship Id="rId1013" Type="http://schemas.openxmlformats.org/officeDocument/2006/relationships/hyperlink" Target="https://ipubers.pupuk-indonesia.com/public/download/bukti-transaksi/V2?idretailer=RT0000041194&amp;year=2026&amp;month=8&amp;hashednota=e3ba6c74298aa3ee35bb8bba7f830726" TargetMode="External"/><Relationship Id="rId1360" Type="http://schemas.openxmlformats.org/officeDocument/2006/relationships/hyperlink" Target="https://ipubers.pupuk-indonesia.com/public/download/bukti-transaksi/V2?idretailer=RT0000027188&amp;year=2026&amp;month=8&amp;hashednota=646aaa459544882bdba0a153ee4630ba" TargetMode="External"/><Relationship Id="rId2411" Type="http://schemas.openxmlformats.org/officeDocument/2006/relationships/hyperlink" Target="https://ipubers.pupuk-indonesia.com/public/download/bukti-transaksi/V2?idretailer=RT0000090731&amp;year=2026&amp;month=8&amp;hashednota=439cfe1df51455e294bcc78fe269a173" TargetMode="External"/><Relationship Id="rId1220" Type="http://schemas.openxmlformats.org/officeDocument/2006/relationships/hyperlink" Target="https://ipubers.pupuk-indonesia.com/public/download/bukti-transaksi/V2?idretailer=RT0000026775&amp;year=2026&amp;month=8&amp;hashednota=4b51cca3cf990f30132c59550f17fb89" TargetMode="External"/><Relationship Id="rId3185" Type="http://schemas.openxmlformats.org/officeDocument/2006/relationships/hyperlink" Target="https://ipubers.pupuk-indonesia.com/public/download/bukti-transaksi/V2?idretailer=RT0000021142&amp;year=2026&amp;month=8&amp;hashednota=3bc7595aa1b089fb5f9b47a2486d2e91" TargetMode="External"/><Relationship Id="rId3392" Type="http://schemas.openxmlformats.org/officeDocument/2006/relationships/hyperlink" Target="https://ipubers.pupuk-indonesia.com/public/download/bukti-transaksi/V2?idretailer=RT0000026755&amp;year=2026&amp;month=8&amp;hashednota=24304e86fc4b92ee43a98f6367d69cd7" TargetMode="External"/><Relationship Id="rId3045" Type="http://schemas.openxmlformats.org/officeDocument/2006/relationships/hyperlink" Target="https://ipubers.pupuk-indonesia.com/public/download/bukti-transaksi/V2?idretailer=RT0000026810&amp;year=2026&amp;month=8&amp;hashednota=7a030010ba7574200b11bef53d438e3c" TargetMode="External"/><Relationship Id="rId3252" Type="http://schemas.openxmlformats.org/officeDocument/2006/relationships/hyperlink" Target="https://ipubers.pupuk-indonesia.com/public/download/bukti-transaksi/V2?idretailer=RT0000021161&amp;year=2026&amp;month=8&amp;hashednota=c590dd1751a01c8326cbdeb148984436" TargetMode="External"/><Relationship Id="rId173" Type="http://schemas.openxmlformats.org/officeDocument/2006/relationships/hyperlink" Target="https://ipubers.pupuk-indonesia.com/public/download/bukti-transaksi/V2?idretailer=RT0000027181&amp;year=2026&amp;month=8&amp;hashednota=b8ed313b6b36285da9c78e904479eb27" TargetMode="External"/><Relationship Id="rId380" Type="http://schemas.openxmlformats.org/officeDocument/2006/relationships/hyperlink" Target="https://ipubers.pupuk-indonesia.com/public/download/bukti-transaksi/V2?idretailer=RT0000026771&amp;year=2026&amp;month=8&amp;hashednota=3b94b58506a5f66d58222004aa763101" TargetMode="External"/><Relationship Id="rId2061" Type="http://schemas.openxmlformats.org/officeDocument/2006/relationships/hyperlink" Target="https://ipubers.pupuk-indonesia.com/public/download/bukti-transaksi/V2?idretailer=RT0000041194&amp;year=2026&amp;month=8&amp;hashednota=92ee994fd01ba42273cd087dc2e43755" TargetMode="External"/><Relationship Id="rId3112" Type="http://schemas.openxmlformats.org/officeDocument/2006/relationships/hyperlink" Target="https://ipubers.pupuk-indonesia.com/public/download/bukti-transaksi/V2?idretailer=RT0000026811&amp;year=2026&amp;month=8&amp;hashednota=3432312dae69fc21a0e454225e176c4c" TargetMode="External"/><Relationship Id="rId240" Type="http://schemas.openxmlformats.org/officeDocument/2006/relationships/hyperlink" Target="https://ipubers.pupuk-indonesia.com/public/download/bukti-transaksi/V2?idretailer=RT0000027183&amp;year=2026&amp;month=8&amp;hashednota=fafdeda5f51b1b36936d32fd9603a0e4" TargetMode="External"/><Relationship Id="rId100" Type="http://schemas.openxmlformats.org/officeDocument/2006/relationships/hyperlink" Target="https://ipubers.pupuk-indonesia.com/public/download/bukti-transaksi/V2?idretailer=RT0000027188&amp;year=2026&amp;month=8&amp;hashednota=5997542b0f87f6c17e788f60fac3aafb" TargetMode="External"/><Relationship Id="rId2878" Type="http://schemas.openxmlformats.org/officeDocument/2006/relationships/hyperlink" Target="https://ipubers.pupuk-indonesia.com/public/download/bukti-transaksi/V2?idretailer=RT0000026759&amp;year=2026&amp;month=8&amp;hashednota=b6ca93f21b00ae07b1ebdbd2f6f6b7c5" TargetMode="External"/><Relationship Id="rId3929" Type="http://schemas.openxmlformats.org/officeDocument/2006/relationships/hyperlink" Target="https://ipubers.pupuk-indonesia.com/public/download/bukti-transaksi/V2?idretailer=RT0000026775&amp;year=2026&amp;month=8&amp;hashednota=9af4a69cd20dfce01f19c1d9703563c8" TargetMode="External"/><Relationship Id="rId1687" Type="http://schemas.openxmlformats.org/officeDocument/2006/relationships/hyperlink" Target="https://ipubers.pupuk-indonesia.com/public/download/bukti-transaksi/V2?idretailer=RT0000026811&amp;year=2026&amp;month=8&amp;hashednota=d9a3bc4d97129b64666a0d79d38762c2" TargetMode="External"/><Relationship Id="rId1894" Type="http://schemas.openxmlformats.org/officeDocument/2006/relationships/hyperlink" Target="https://ipubers.pupuk-indonesia.com/public/download/bukti-transaksi/V2?idretailer=RT0000026755&amp;year=2026&amp;month=8&amp;hashednota=84c6aca37afeb5ca6fd5f757e2c45c6f" TargetMode="External"/><Relationship Id="rId2738" Type="http://schemas.openxmlformats.org/officeDocument/2006/relationships/hyperlink" Target="https://ipubers.pupuk-indonesia.com/public/download/bukti-transaksi/V2?idretailer=RT0000027188&amp;year=2026&amp;month=8&amp;hashednota=ef4f391775798b9ab6de8846e17bc0fa" TargetMode="External"/><Relationship Id="rId2945" Type="http://schemas.openxmlformats.org/officeDocument/2006/relationships/hyperlink" Target="https://ipubers.pupuk-indonesia.com/public/download/bukti-transaksi/V2?idretailer=RT0000026771&amp;year=2026&amp;month=8&amp;hashednota=c05b97c0584b0d0a274b5b9f070362d4" TargetMode="External"/><Relationship Id="rId917" Type="http://schemas.openxmlformats.org/officeDocument/2006/relationships/hyperlink" Target="https://ipubers.pupuk-indonesia.com/public/download/bukti-transaksi/V2?idretailer=RT0000027214&amp;year=2026&amp;month=8&amp;hashednota=04bd85cb96f77f7cc4ae72514453bbdc" TargetMode="External"/><Relationship Id="rId1547" Type="http://schemas.openxmlformats.org/officeDocument/2006/relationships/hyperlink" Target="https://ipubers.pupuk-indonesia.com/public/download/bukti-transaksi/V2?idretailer=RT0000026768&amp;year=2026&amp;month=8&amp;hashednota=fa06ff572d34d729755431c5f28012e1" TargetMode="External"/><Relationship Id="rId1754" Type="http://schemas.openxmlformats.org/officeDocument/2006/relationships/hyperlink" Target="https://ipubers.pupuk-indonesia.com/public/download/bukti-transaksi/V2?idretailer=RT0000021143&amp;year=2026&amp;month=8&amp;hashednota=eb207cbdf20c2f20d1a17a75c1698122" TargetMode="External"/><Relationship Id="rId1961" Type="http://schemas.openxmlformats.org/officeDocument/2006/relationships/hyperlink" Target="https://ipubers.pupuk-indonesia.com/public/download/bukti-transaksi/V2?idretailer=RT0000026755&amp;year=2026&amp;month=8&amp;hashednota=98beddf425bac103046be0026f810cdd" TargetMode="External"/><Relationship Id="rId2805" Type="http://schemas.openxmlformats.org/officeDocument/2006/relationships/hyperlink" Target="https://ipubers.pupuk-indonesia.com/public/download/bukti-transaksi/V2?idretailer=RT0000027210&amp;year=2026&amp;month=8&amp;hashednota=2ed196ff5db2cc1d9ece3a026d4c3196" TargetMode="External"/><Relationship Id="rId46" Type="http://schemas.openxmlformats.org/officeDocument/2006/relationships/hyperlink" Target="https://ipubers.pupuk-indonesia.com/public/download/bukti-transaksi/V2?idretailer=RT0000090731&amp;year=2026&amp;month=8&amp;hashednota=9a10b31213f716687341b2c6516ad4dc" TargetMode="External"/><Relationship Id="rId1407" Type="http://schemas.openxmlformats.org/officeDocument/2006/relationships/hyperlink" Target="https://ipubers.pupuk-indonesia.com/public/download/bukti-transaksi/V2?idretailer=RT0000027183&amp;year=2026&amp;month=8&amp;hashednota=38bf7a03320cb4abcad1b44e3b208227" TargetMode="External"/><Relationship Id="rId1614" Type="http://schemas.openxmlformats.org/officeDocument/2006/relationships/hyperlink" Target="https://ipubers.pupuk-indonesia.com/public/download/bukti-transaksi/V2?idretailer=RT0000026771&amp;year=2026&amp;month=8&amp;hashednota=09dc7e6fc15b5832d4466e8ba193458c" TargetMode="External"/><Relationship Id="rId1821" Type="http://schemas.openxmlformats.org/officeDocument/2006/relationships/hyperlink" Target="https://ipubers.pupuk-indonesia.com/public/download/bukti-transaksi/V2?idretailer=RT0000021166&amp;year=2026&amp;month=8&amp;hashednota=bb7f55ea1d0f9b940d13fddc81f321ea" TargetMode="External"/><Relationship Id="rId3579" Type="http://schemas.openxmlformats.org/officeDocument/2006/relationships/hyperlink" Target="https://ipubers.pupuk-indonesia.com/public/download/bukti-transaksi/V2?idretailer=RT0000041194&amp;year=2026&amp;month=8&amp;hashednota=1d9042dc39a7fd408ba30631a245fb11" TargetMode="External"/><Relationship Id="rId3786" Type="http://schemas.openxmlformats.org/officeDocument/2006/relationships/hyperlink" Target="https://ipubers.pupuk-indonesia.com/public/download/bukti-transaksi/V2?idretailer=RT0000021145&amp;year=2026&amp;month=8&amp;hashednota=399ee4cddf01a50107b41c4e88a8146f" TargetMode="External"/><Relationship Id="rId2388" Type="http://schemas.openxmlformats.org/officeDocument/2006/relationships/hyperlink" Target="https://ipubers.pupuk-indonesia.com/public/download/bukti-transaksi/V2?idretailer=RT0000026794&amp;year=2026&amp;month=8&amp;hashednota=afc60af7e37614429a505def46360d9d" TargetMode="External"/><Relationship Id="rId2595" Type="http://schemas.openxmlformats.org/officeDocument/2006/relationships/hyperlink" Target="https://ipubers.pupuk-indonesia.com/public/download/bukti-transaksi/V2?idretailer=RT0000027188&amp;year=2026&amp;month=8&amp;hashednota=f010d55e273ade8468568a006b906d46" TargetMode="External"/><Relationship Id="rId3439" Type="http://schemas.openxmlformats.org/officeDocument/2006/relationships/hyperlink" Target="https://ipubers.pupuk-indonesia.com/public/download/bukti-transaksi/V2?idretailer=RT0000091480&amp;year=2026&amp;month=8&amp;hashednota=c9483ac33fc7a52d558c14c6023f1c0b" TargetMode="External"/><Relationship Id="rId567" Type="http://schemas.openxmlformats.org/officeDocument/2006/relationships/hyperlink" Target="https://ipubers.pupuk-indonesia.com/public/download/bukti-transaksi/V2?idretailer=RT0000026811&amp;year=2026&amp;month=8&amp;hashednota=ba29b64e5af5a58bad06778a64902ead" TargetMode="External"/><Relationship Id="rId1197" Type="http://schemas.openxmlformats.org/officeDocument/2006/relationships/hyperlink" Target="https://ipubers.pupuk-indonesia.com/public/download/bukti-transaksi/V2?idretailer=RT0000026794&amp;year=2026&amp;month=8&amp;hashednota=5e4aaa12c7619781c5deca563befb839" TargetMode="External"/><Relationship Id="rId2248" Type="http://schemas.openxmlformats.org/officeDocument/2006/relationships/hyperlink" Target="https://ipubers.pupuk-indonesia.com/public/download/bukti-transaksi/V2?idretailer=RT0000021145&amp;year=2026&amp;month=8&amp;hashednota=7703367bd9cc31919a4ff2d28e61f373" TargetMode="External"/><Relationship Id="rId3646" Type="http://schemas.openxmlformats.org/officeDocument/2006/relationships/hyperlink" Target="https://ipubers.pupuk-indonesia.com/public/download/bukti-transaksi/V2?idretailer=RT0000041194&amp;year=2026&amp;month=8&amp;hashednota=98bb042941072b0f634db81d54f9b5e5" TargetMode="External"/><Relationship Id="rId3853" Type="http://schemas.openxmlformats.org/officeDocument/2006/relationships/hyperlink" Target="https://ipubers.pupuk-indonesia.com/public/download/bukti-transaksi/V2?idretailer=RT0000026775&amp;year=2026&amp;month=8&amp;hashednota=494f314d57646ad1d343e0e354e67289" TargetMode="External"/><Relationship Id="rId774" Type="http://schemas.openxmlformats.org/officeDocument/2006/relationships/hyperlink" Target="https://ipubers.pupuk-indonesia.com/public/download/bukti-transaksi/V2?idretailer=RT0000026807&amp;year=2026&amp;month=8&amp;hashednota=196a438ec3c76dc6c4d3953c2b535b3c" TargetMode="External"/><Relationship Id="rId981" Type="http://schemas.openxmlformats.org/officeDocument/2006/relationships/hyperlink" Target="https://ipubers.pupuk-indonesia.com/public/download/bukti-transaksi/V2?idretailer=RT0000021139&amp;year=2026&amp;month=8&amp;hashednota=c2a9d42e5e49f991e92029d90985ec18" TargetMode="External"/><Relationship Id="rId1057" Type="http://schemas.openxmlformats.org/officeDocument/2006/relationships/hyperlink" Target="https://ipubers.pupuk-indonesia.com/public/download/bukti-transaksi/V2?idretailer=RT0000041194&amp;year=2026&amp;month=8&amp;hashednota=4ac8fad3602924edcf5d7efcb5d980ff" TargetMode="External"/><Relationship Id="rId2455" Type="http://schemas.openxmlformats.org/officeDocument/2006/relationships/hyperlink" Target="https://ipubers.pupuk-indonesia.com/public/download/bukti-transaksi/V2?idretailer=RT0000026798&amp;year=2026&amp;month=8&amp;hashednota=88d04b2a88bfdb9c1c93f22d38573357" TargetMode="External"/><Relationship Id="rId2662" Type="http://schemas.openxmlformats.org/officeDocument/2006/relationships/hyperlink" Target="https://ipubers.pupuk-indonesia.com/public/download/bukti-transaksi/V2?idretailer=RT0000027188&amp;year=2026&amp;month=8&amp;hashednota=678f3544e31e9d64205dda907313fd27" TargetMode="External"/><Relationship Id="rId3506" Type="http://schemas.openxmlformats.org/officeDocument/2006/relationships/hyperlink" Target="https://ipubers.pupuk-indonesia.com/public/download/bukti-transaksi/V2?idretailer=RT0000027216&amp;year=2026&amp;month=8&amp;hashednota=9e2a4a994d6ebe05c74a215bcbd30e0d" TargetMode="External"/><Relationship Id="rId3713" Type="http://schemas.openxmlformats.org/officeDocument/2006/relationships/hyperlink" Target="https://ipubers.pupuk-indonesia.com/public/download/bukti-transaksi/V2?idretailer=RT0000041194&amp;year=2026&amp;month=8&amp;hashednota=b084c73135fe8a78ad5e0aacf4e45db4" TargetMode="External"/><Relationship Id="rId3920" Type="http://schemas.openxmlformats.org/officeDocument/2006/relationships/hyperlink" Target="https://ipubers.pupuk-indonesia.com/public/download/bukti-transaksi/V2?idretailer=RT0000026775&amp;year=2026&amp;month=8&amp;hashednota=0e4a8e45991591fc137e440cff9f28b1" TargetMode="External"/><Relationship Id="rId427" Type="http://schemas.openxmlformats.org/officeDocument/2006/relationships/hyperlink" Target="https://ipubers.pupuk-indonesia.com/public/download/bukti-transaksi/V2?idretailer=RT0000026771&amp;year=2026&amp;month=8&amp;hashednota=557e46e48a15869b81ade3dd8e2b231f" TargetMode="External"/><Relationship Id="rId634" Type="http://schemas.openxmlformats.org/officeDocument/2006/relationships/hyperlink" Target="https://ipubers.pupuk-indonesia.com/public/download/bukti-transaksi/V2?idretailer=RT0000042149&amp;year=2026&amp;month=8&amp;hashednota=e7a28ef0055aa0bd4e51ade1539c35bd" TargetMode="External"/><Relationship Id="rId841" Type="http://schemas.openxmlformats.org/officeDocument/2006/relationships/hyperlink" Target="https://ipubers.pupuk-indonesia.com/public/download/bukti-transaksi/V2?idretailer=RT0000026755&amp;year=2026&amp;month=8&amp;hashednota=cb5254667fd251166769178835fe5969" TargetMode="External"/><Relationship Id="rId1264" Type="http://schemas.openxmlformats.org/officeDocument/2006/relationships/hyperlink" Target="https://ipubers.pupuk-indonesia.com/public/download/bukti-transaksi/V2?idretailer=RT0000026794&amp;year=2026&amp;month=8&amp;hashednota=5483f31908c440f5a2849bf2f1f97088" TargetMode="External"/><Relationship Id="rId1471" Type="http://schemas.openxmlformats.org/officeDocument/2006/relationships/hyperlink" Target="https://ipubers.pupuk-indonesia.com/public/download/bukti-transaksi/V2?idretailer=RT0000027210&amp;year=2026&amp;month=8&amp;hashednota=fd26280501cf0b71e056322f94a8c0cc" TargetMode="External"/><Relationship Id="rId2108" Type="http://schemas.openxmlformats.org/officeDocument/2006/relationships/hyperlink" Target="https://ipubers.pupuk-indonesia.com/public/download/bukti-transaksi/V2?idretailer=RT0000041194&amp;year=2026&amp;month=8&amp;hashednota=f9b0d2e4866303d3b94b8e83aecbe9e7" TargetMode="External"/><Relationship Id="rId2315" Type="http://schemas.openxmlformats.org/officeDocument/2006/relationships/hyperlink" Target="https://ipubers.pupuk-indonesia.com/public/download/bukti-transaksi/V2?idretailer=RT0000026775&amp;year=2026&amp;month=8&amp;hashednota=e475e26fa5dc6aa296e677cd2439f080" TargetMode="External"/><Relationship Id="rId2522" Type="http://schemas.openxmlformats.org/officeDocument/2006/relationships/hyperlink" Target="https://ipubers.pupuk-indonesia.com/public/download/bukti-transaksi/V2?idretailer=RT0000090731&amp;year=2026&amp;month=8&amp;hashednota=8d68173dcb6e6f5b6543054935a500b6" TargetMode="External"/><Relationship Id="rId701" Type="http://schemas.openxmlformats.org/officeDocument/2006/relationships/hyperlink" Target="https://ipubers.pupuk-indonesia.com/public/download/bukti-transaksi/V2?idretailer=RT0000021163&amp;year=2026&amp;month=8&amp;hashednota=dbf9185eb9d492faca3fa74ed733abb0" TargetMode="External"/><Relationship Id="rId1124" Type="http://schemas.openxmlformats.org/officeDocument/2006/relationships/hyperlink" Target="https://ipubers.pupuk-indonesia.com/public/download/bukti-transaksi/V2?idretailer=RT0000041194&amp;year=2026&amp;month=8&amp;hashednota=e22baf07e528acabfa79375d6512f9d8" TargetMode="External"/><Relationship Id="rId1331" Type="http://schemas.openxmlformats.org/officeDocument/2006/relationships/hyperlink" Target="https://ipubers.pupuk-indonesia.com/public/download/bukti-transaksi/V2?idretailer=RT0000021160&amp;year=2026&amp;month=8&amp;hashednota=39dde6fb4e52994f06216744809eb88a" TargetMode="External"/><Relationship Id="rId3089" Type="http://schemas.openxmlformats.org/officeDocument/2006/relationships/hyperlink" Target="https://ipubers.pupuk-indonesia.com/public/download/bukti-transaksi/V2?idretailer=RT0000026810&amp;year=2026&amp;month=8&amp;hashednota=2261aa8ca88f0b2e8b19533e53b726b5" TargetMode="External"/><Relationship Id="rId3296" Type="http://schemas.openxmlformats.org/officeDocument/2006/relationships/hyperlink" Target="https://ipubers.pupuk-indonesia.com/public/download/bukti-transaksi/V2?idretailer=RT0000021159&amp;year=2026&amp;month=8&amp;hashednota=2f3fc74809be018ff52543fcc1c33a7d" TargetMode="External"/><Relationship Id="rId3156" Type="http://schemas.openxmlformats.org/officeDocument/2006/relationships/hyperlink" Target="https://ipubers.pupuk-indonesia.com/public/download/bukti-transaksi/V2?idretailer=RT0000026813&amp;year=2026&amp;month=8&amp;hashednota=6784bafa79b1f9dab205a246bf63f30f" TargetMode="External"/><Relationship Id="rId3363" Type="http://schemas.openxmlformats.org/officeDocument/2006/relationships/hyperlink" Target="https://ipubers.pupuk-indonesia.com/public/download/bukti-transaksi/V2?idretailer=RT0000026755&amp;year=2026&amp;month=8&amp;hashednota=7ec3f5f44c3d04d98ee1c342e7ff6887" TargetMode="External"/><Relationship Id="rId284" Type="http://schemas.openxmlformats.org/officeDocument/2006/relationships/hyperlink" Target="https://ipubers.pupuk-indonesia.com/public/download/bukti-transaksi/V2?idretailer=RT0000027210&amp;year=2026&amp;month=8&amp;hashednota=02b8800bfff1af99ed52aeba56cb017b" TargetMode="External"/><Relationship Id="rId491" Type="http://schemas.openxmlformats.org/officeDocument/2006/relationships/hyperlink" Target="https://ipubers.pupuk-indonesia.com/public/download/bukti-transaksi/V2?idretailer=RT0000026771&amp;year=2026&amp;month=8&amp;hashednota=2bbedde1444ed26e2a549066716c5343" TargetMode="External"/><Relationship Id="rId2172" Type="http://schemas.openxmlformats.org/officeDocument/2006/relationships/hyperlink" Target="https://ipubers.pupuk-indonesia.com/public/download/bukti-transaksi/V2?idretailer=RT0000094691&amp;year=2026&amp;month=8&amp;hashednota=ace67fcb48221dbb119c7f50cbb67ab9" TargetMode="External"/><Relationship Id="rId3016" Type="http://schemas.openxmlformats.org/officeDocument/2006/relationships/hyperlink" Target="https://ipubers.pupuk-indonesia.com/public/download/bukti-transaksi/V2?idretailer=RT0000026769&amp;year=2026&amp;month=8&amp;hashednota=b1a1073efb0f17e500c7356201ed7b18" TargetMode="External"/><Relationship Id="rId3223" Type="http://schemas.openxmlformats.org/officeDocument/2006/relationships/hyperlink" Target="https://ipubers.pupuk-indonesia.com/public/download/bukti-transaksi/V2?idretailer=RT0000021142&amp;year=2026&amp;month=8&amp;hashednota=9482d8e3366d9d0b276ffa79c097d346" TargetMode="External"/><Relationship Id="rId3570" Type="http://schemas.openxmlformats.org/officeDocument/2006/relationships/hyperlink" Target="https://ipubers.pupuk-indonesia.com/public/download/bukti-transaksi/V2?idretailer=RT0000021139&amp;year=2026&amp;month=8&amp;hashednota=9381c5f64d617ad2220084393cba5d02" TargetMode="External"/><Relationship Id="rId144" Type="http://schemas.openxmlformats.org/officeDocument/2006/relationships/hyperlink" Target="https://ipubers.pupuk-indonesia.com/public/download/bukti-transaksi/V2?idretailer=RT0000027188&amp;year=2026&amp;month=8&amp;hashednota=65e5e19302eff22551da1a734d42d62c" TargetMode="External"/><Relationship Id="rId3430" Type="http://schemas.openxmlformats.org/officeDocument/2006/relationships/hyperlink" Target="https://ipubers.pupuk-indonesia.com/public/download/bukti-transaksi/V2?idretailer=RT0000091480&amp;year=2026&amp;month=8&amp;hashednota=4c31f75f7792b2c18a833f8e1ef239a1" TargetMode="External"/><Relationship Id="rId351" Type="http://schemas.openxmlformats.org/officeDocument/2006/relationships/hyperlink" Target="https://ipubers.pupuk-indonesia.com/public/download/bukti-transaksi/V2?idretailer=RT0000026765&amp;year=2026&amp;month=8&amp;hashednota=8bf19003ce1794a054035ae2e2428646" TargetMode="External"/><Relationship Id="rId2032" Type="http://schemas.openxmlformats.org/officeDocument/2006/relationships/hyperlink" Target="https://ipubers.pupuk-indonesia.com/public/download/bukti-transaksi/V2?idretailer=RT0000021139&amp;year=2026&amp;month=8&amp;hashednota=92b7ac12d90f3a828d42ca107df95252" TargetMode="External"/><Relationship Id="rId2989" Type="http://schemas.openxmlformats.org/officeDocument/2006/relationships/hyperlink" Target="https://ipubers.pupuk-indonesia.com/public/download/bukti-transaksi/V2?idretailer=RT0000026771&amp;year=2026&amp;month=8&amp;hashednota=327a3a0b2eae4faa352df59dfd86132f" TargetMode="External"/><Relationship Id="rId211" Type="http://schemas.openxmlformats.org/officeDocument/2006/relationships/hyperlink" Target="https://ipubers.pupuk-indonesia.com/public/download/bukti-transaksi/V2?idretailer=RT0000027183&amp;year=2026&amp;month=8&amp;hashednota=81d7de2581b9f282a8e54e48d908226f" TargetMode="External"/><Relationship Id="rId1798" Type="http://schemas.openxmlformats.org/officeDocument/2006/relationships/hyperlink" Target="https://ipubers.pupuk-indonesia.com/public/download/bukti-transaksi/V2?idretailer=RT0000021163&amp;year=2026&amp;month=8&amp;hashednota=05456e28180f96b314ac72c2bbdd282e" TargetMode="External"/><Relationship Id="rId2849" Type="http://schemas.openxmlformats.org/officeDocument/2006/relationships/hyperlink" Target="https://ipubers.pupuk-indonesia.com/public/download/bukti-transaksi/V2?idretailer=RT0000026761&amp;year=2026&amp;month=8&amp;hashednota=cab8f31f7efb447d3b88a04780f85b38" TargetMode="External"/><Relationship Id="rId1658" Type="http://schemas.openxmlformats.org/officeDocument/2006/relationships/hyperlink" Target="https://ipubers.pupuk-indonesia.com/public/download/bukti-transaksi/V2?idretailer=RT0000026810&amp;year=2026&amp;month=8&amp;hashednota=0f7bc5efed921e5b05db481e5e6bd227" TargetMode="External"/><Relationship Id="rId1865" Type="http://schemas.openxmlformats.org/officeDocument/2006/relationships/hyperlink" Target="https://ipubers.pupuk-indonesia.com/public/download/bukti-transaksi/V2?idretailer=RT0000093692&amp;year=2026&amp;month=8&amp;hashednota=1b53c4e4ef17dfa7e1ca549aac720251" TargetMode="External"/><Relationship Id="rId2709" Type="http://schemas.openxmlformats.org/officeDocument/2006/relationships/hyperlink" Target="https://ipubers.pupuk-indonesia.com/public/download/bukti-transaksi/V2?idretailer=RT0000027188&amp;year=2026&amp;month=8&amp;hashednota=f66fb2a9cb81f5ba8775657c5c30ba4e" TargetMode="External"/><Relationship Id="rId1518" Type="http://schemas.openxmlformats.org/officeDocument/2006/relationships/hyperlink" Target="https://ipubers.pupuk-indonesia.com/public/download/bukti-transaksi/V2?idretailer=RT0000026769&amp;year=2026&amp;month=8&amp;hashednota=db953bde3932ebcb7dcc0aa0fc2e8467" TargetMode="External"/><Relationship Id="rId2916" Type="http://schemas.openxmlformats.org/officeDocument/2006/relationships/hyperlink" Target="https://ipubers.pupuk-indonesia.com/public/download/bukti-transaksi/V2?idretailer=RT0000026768&amp;year=2026&amp;month=8&amp;hashednota=72636fb67dd6e32773bb65933cdb82b9" TargetMode="External"/><Relationship Id="rId3080" Type="http://schemas.openxmlformats.org/officeDocument/2006/relationships/hyperlink" Target="https://ipubers.pupuk-indonesia.com/public/download/bukti-transaksi/V2?idretailer=RT0000026810&amp;year=2026&amp;month=8&amp;hashednota=5ef647382d0c2f9b152ecb92cb22c9cb" TargetMode="External"/><Relationship Id="rId1725" Type="http://schemas.openxmlformats.org/officeDocument/2006/relationships/hyperlink" Target="https://ipubers.pupuk-indonesia.com/public/download/bukti-transaksi/V2?idretailer=RT0000042149&amp;year=2026&amp;month=8&amp;hashednota=2f8775cccfc14fd4e424824a0cf6226c" TargetMode="External"/><Relationship Id="rId1932" Type="http://schemas.openxmlformats.org/officeDocument/2006/relationships/hyperlink" Target="https://ipubers.pupuk-indonesia.com/public/download/bukti-transaksi/V2?idretailer=RT0000091480&amp;year=2026&amp;month=8&amp;hashednota=103a68a6b4caa94cd8ec7f697c2f0df6" TargetMode="External"/><Relationship Id="rId17" Type="http://schemas.openxmlformats.org/officeDocument/2006/relationships/hyperlink" Target="https://ipubers.pupuk-indonesia.com/public/download/bukti-transaksi/V2?idretailer=RT0000026796&amp;year=2026&amp;month=8&amp;hashednota=8d7a40cd47170518ac475227e2fa7e90" TargetMode="External"/><Relationship Id="rId3897" Type="http://schemas.openxmlformats.org/officeDocument/2006/relationships/hyperlink" Target="https://ipubers.pupuk-indonesia.com/public/download/bukti-transaksi/V2?idretailer=RT0000026794&amp;year=2026&amp;month=8&amp;hashednota=09acd364b15893c50a0098ced0871012" TargetMode="External"/><Relationship Id="rId2499" Type="http://schemas.openxmlformats.org/officeDocument/2006/relationships/hyperlink" Target="https://ipubers.pupuk-indonesia.com/public/download/bukti-transaksi/V2?idretailer=RT0000090731&amp;year=2026&amp;month=8&amp;hashednota=5dd30861891d815e617cb34dbc3021f7" TargetMode="External"/><Relationship Id="rId3757" Type="http://schemas.openxmlformats.org/officeDocument/2006/relationships/hyperlink" Target="https://ipubers.pupuk-indonesia.com/public/download/bukti-transaksi/V2?idretailer=RT0000051845&amp;year=2026&amp;month=8&amp;hashednota=03a405082ac07642e2c4e7e5192753c5" TargetMode="External"/><Relationship Id="rId1" Type="http://schemas.openxmlformats.org/officeDocument/2006/relationships/hyperlink" Target="https://ipubers.pupuk-indonesia.com/public/download/bukti-transaksi/V2?idretailer=RT0000090731&amp;year=2026&amp;month=8&amp;hashednota=fffe407a47b9399b4306c073477af798" TargetMode="External"/><Relationship Id="rId678" Type="http://schemas.openxmlformats.org/officeDocument/2006/relationships/hyperlink" Target="https://ipubers.pupuk-indonesia.com/public/download/bukti-transaksi/V2?idretailer=RT0000021143&amp;year=2026&amp;month=8&amp;hashednota=3252db387d67240b8ae6061153ab601a" TargetMode="External"/><Relationship Id="rId885" Type="http://schemas.openxmlformats.org/officeDocument/2006/relationships/hyperlink" Target="https://ipubers.pupuk-indonesia.com/public/download/bukti-transaksi/V2?idretailer=RT0000091480&amp;year=2026&amp;month=8&amp;hashednota=0e810b02d941bb90a01efecebe75a376" TargetMode="External"/><Relationship Id="rId2359" Type="http://schemas.openxmlformats.org/officeDocument/2006/relationships/hyperlink" Target="https://ipubers.pupuk-indonesia.com/public/download/bukti-transaksi/V2?idretailer=RT0000026794&amp;year=2026&amp;month=8&amp;hashednota=a049b666577044f6758bbe5dc0e974bd" TargetMode="External"/><Relationship Id="rId2566" Type="http://schemas.openxmlformats.org/officeDocument/2006/relationships/hyperlink" Target="https://ipubers.pupuk-indonesia.com/public/download/bukti-transaksi/V2?idretailer=RT0000021156&amp;year=2026&amp;month=8&amp;hashednota=4573fbfd6bfb2ef5aee5f5d8bd41ce4e" TargetMode="External"/><Relationship Id="rId2773" Type="http://schemas.openxmlformats.org/officeDocument/2006/relationships/hyperlink" Target="https://ipubers.pupuk-indonesia.com/public/download/bukti-transaksi/V2?idretailer=RT0000027183&amp;year=2026&amp;month=8&amp;hashednota=2454127c58f4da3799a5c53eb95d24d0" TargetMode="External"/><Relationship Id="rId2980" Type="http://schemas.openxmlformats.org/officeDocument/2006/relationships/hyperlink" Target="https://ipubers.pupuk-indonesia.com/public/download/bukti-transaksi/V2?idretailer=RT0000026768&amp;year=2026&amp;month=8&amp;hashednota=982b80e3dd093577ac5404e10dee6f5d" TargetMode="External"/><Relationship Id="rId3617" Type="http://schemas.openxmlformats.org/officeDocument/2006/relationships/hyperlink" Target="https://ipubers.pupuk-indonesia.com/public/download/bukti-transaksi/V2?idretailer=RT0000041194&amp;year=2026&amp;month=8&amp;hashednota=60abb695985dd974d0561b3d3141ba93" TargetMode="External"/><Relationship Id="rId3824" Type="http://schemas.openxmlformats.org/officeDocument/2006/relationships/hyperlink" Target="https://ipubers.pupuk-indonesia.com/public/download/bukti-transaksi/V2?idretailer=RT0000026794&amp;year=2026&amp;month=8&amp;hashednota=ee655e72e3833235fe0d83e63ad98e27" TargetMode="External"/><Relationship Id="rId538" Type="http://schemas.openxmlformats.org/officeDocument/2006/relationships/hyperlink" Target="https://ipubers.pupuk-indonesia.com/public/download/bukti-transaksi/V2?idretailer=RT0000026810&amp;year=2026&amp;month=8&amp;hashednota=001a3cf745c9154275507bd138247cb5" TargetMode="External"/><Relationship Id="rId745" Type="http://schemas.openxmlformats.org/officeDocument/2006/relationships/hyperlink" Target="https://ipubers.pupuk-indonesia.com/public/download/bukti-transaksi/V2?idretailer=RT0000021161&amp;year=2026&amp;month=8&amp;hashednota=383e9b440a6b0af0ca58637f565a0fc6" TargetMode="External"/><Relationship Id="rId952" Type="http://schemas.openxmlformats.org/officeDocument/2006/relationships/hyperlink" Target="https://ipubers.pupuk-indonesia.com/public/download/bukti-transaksi/V2?idretailer=RT0000027204&amp;year=2026&amp;month=8&amp;hashednota=33db55e76dbfbe01f01a6cb09513930d" TargetMode="External"/><Relationship Id="rId1168" Type="http://schemas.openxmlformats.org/officeDocument/2006/relationships/hyperlink" Target="https://ipubers.pupuk-indonesia.com/public/download/bukti-transaksi/V2?idretailer=RT0000021145&amp;year=2026&amp;month=8&amp;hashednota=b2e994ca9b75f1e72e8b4a5473de2cad" TargetMode="External"/><Relationship Id="rId1375" Type="http://schemas.openxmlformats.org/officeDocument/2006/relationships/hyperlink" Target="https://ipubers.pupuk-indonesia.com/public/download/bukti-transaksi/V2?idretailer=RT0000027188&amp;year=2026&amp;month=8&amp;hashednota=9541059ab778c4bc9abbc6df69924696" TargetMode="External"/><Relationship Id="rId1582" Type="http://schemas.openxmlformats.org/officeDocument/2006/relationships/hyperlink" Target="https://ipubers.pupuk-indonesia.com/public/download/bukti-transaksi/V2?idretailer=RT0000026768&amp;year=2026&amp;month=8&amp;hashednota=7ab2386100667e50e459adc05b586455" TargetMode="External"/><Relationship Id="rId2219" Type="http://schemas.openxmlformats.org/officeDocument/2006/relationships/hyperlink" Target="https://ipubers.pupuk-indonesia.com/public/download/bukti-transaksi/V2?idretailer=RT0000021145&amp;year=2026&amp;month=8&amp;hashednota=c7d43c1e3ee32fc871423ce7c7237369" TargetMode="External"/><Relationship Id="rId2426" Type="http://schemas.openxmlformats.org/officeDocument/2006/relationships/hyperlink" Target="https://ipubers.pupuk-indonesia.com/public/download/bukti-transaksi/V2?idretailer=RT0000090731&amp;year=2026&amp;month=8&amp;hashednota=47bf6a944b5ca06678fff82931596ea2" TargetMode="External"/><Relationship Id="rId2633" Type="http://schemas.openxmlformats.org/officeDocument/2006/relationships/hyperlink" Target="https://ipubers.pupuk-indonesia.com/public/download/bukti-transaksi/V2?idretailer=RT0000027188&amp;year=2026&amp;month=8&amp;hashednota=811d85b5862d3f10661fbc0c2bf2f1cd" TargetMode="External"/><Relationship Id="rId81" Type="http://schemas.openxmlformats.org/officeDocument/2006/relationships/hyperlink" Target="https://ipubers.pupuk-indonesia.com/public/download/bukti-transaksi/V2?idretailer=RT0000085189&amp;year=2026&amp;month=8&amp;hashednota=a90cf9bdf949b87d202b0d27399a59e1" TargetMode="External"/><Relationship Id="rId605" Type="http://schemas.openxmlformats.org/officeDocument/2006/relationships/hyperlink" Target="https://ipubers.pupuk-indonesia.com/public/download/bukti-transaksi/V2?idretailer=RT0000026811&amp;year=2026&amp;month=8&amp;hashednota=9115ae197f73bcfb0fb32c291f0c607b" TargetMode="External"/><Relationship Id="rId812" Type="http://schemas.openxmlformats.org/officeDocument/2006/relationships/hyperlink" Target="https://ipubers.pupuk-indonesia.com/public/download/bukti-transaksi/V2?idretailer=RT0000093692&amp;year=2026&amp;month=8&amp;hashednota=0429563b5c61850b03119ca8476bb3ec" TargetMode="External"/><Relationship Id="rId1028" Type="http://schemas.openxmlformats.org/officeDocument/2006/relationships/hyperlink" Target="https://ipubers.pupuk-indonesia.com/public/download/bukti-transaksi/V2?idretailer=RT0000041194&amp;year=2026&amp;month=8&amp;hashednota=9b184685645f7ad392e2c02cbc57f703" TargetMode="External"/><Relationship Id="rId1235" Type="http://schemas.openxmlformats.org/officeDocument/2006/relationships/hyperlink" Target="https://ipubers.pupuk-indonesia.com/public/download/bukti-transaksi/V2?idretailer=RT0000026775&amp;year=2026&amp;month=8&amp;hashednota=52b71e8eb02e9026288b3f7dfc66c9d5" TargetMode="External"/><Relationship Id="rId1442" Type="http://schemas.openxmlformats.org/officeDocument/2006/relationships/hyperlink" Target="https://ipubers.pupuk-indonesia.com/public/download/bukti-transaksi/V2?idretailer=RT0000027183&amp;year=2026&amp;month=8&amp;hashednota=06031760aaccc5804b1baf4ee5bea660" TargetMode="External"/><Relationship Id="rId2840" Type="http://schemas.openxmlformats.org/officeDocument/2006/relationships/hyperlink" Target="https://ipubers.pupuk-indonesia.com/public/download/bukti-transaksi/V2?idretailer=RT0000026761&amp;year=2026&amp;month=8&amp;hashednota=9cffd095b94d6a5e057e5f5fdf93bc49" TargetMode="External"/><Relationship Id="rId1302" Type="http://schemas.openxmlformats.org/officeDocument/2006/relationships/hyperlink" Target="https://ipubers.pupuk-indonesia.com/public/download/bukti-transaksi/V2?idretailer=RT0000026798&amp;year=2026&amp;month=8&amp;hashednota=5bde60a559e251bfb1832edf2300e4db" TargetMode="External"/><Relationship Id="rId2700" Type="http://schemas.openxmlformats.org/officeDocument/2006/relationships/hyperlink" Target="https://ipubers.pupuk-indonesia.com/public/download/bukti-transaksi/V2?idretailer=RT0000027183&amp;year=2026&amp;month=8&amp;hashednota=3a917b164a355449c1d83f4b094ba36c" TargetMode="External"/><Relationship Id="rId3267" Type="http://schemas.openxmlformats.org/officeDocument/2006/relationships/hyperlink" Target="https://ipubers.pupuk-indonesia.com/public/download/bukti-transaksi/V2?idretailer=RT0000021159&amp;year=2026&amp;month=8&amp;hashednota=3dba51143aba0a0c8cefe141b04f0130" TargetMode="External"/><Relationship Id="rId188" Type="http://schemas.openxmlformats.org/officeDocument/2006/relationships/hyperlink" Target="https://ipubers.pupuk-indonesia.com/public/download/bukti-transaksi/V2?idretailer=RT0000027181&amp;year=2026&amp;month=8&amp;hashednota=fc3774fe2a535708f3088c8f9e44a30e" TargetMode="External"/><Relationship Id="rId395" Type="http://schemas.openxmlformats.org/officeDocument/2006/relationships/hyperlink" Target="https://ipubers.pupuk-indonesia.com/public/download/bukti-transaksi/V2?idretailer=RT0000026768&amp;year=2026&amp;month=8&amp;hashednota=7547a940b3f87203295bea1e59ef3859" TargetMode="External"/><Relationship Id="rId2076" Type="http://schemas.openxmlformats.org/officeDocument/2006/relationships/hyperlink" Target="https://ipubers.pupuk-indonesia.com/public/download/bukti-transaksi/V2?idretailer=RT0000041194&amp;year=2026&amp;month=8&amp;hashednota=0403bdae3e2dbb47f814d0f6ba0b3ccd" TargetMode="External"/><Relationship Id="rId3474" Type="http://schemas.openxmlformats.org/officeDocument/2006/relationships/hyperlink" Target="https://ipubers.pupuk-indonesia.com/public/download/bukti-transaksi/V2?idretailer=RT0000027213&amp;year=2026&amp;month=8&amp;hashednota=3350b1a59abc61b1c5005b534dc1a71a" TargetMode="External"/><Relationship Id="rId3681" Type="http://schemas.openxmlformats.org/officeDocument/2006/relationships/hyperlink" Target="https://ipubers.pupuk-indonesia.com/public/download/bukti-transaksi/V2?idretailer=RT0000041194&amp;year=2026&amp;month=8&amp;hashednota=e701b54590654e6a482758ef175ac8a4" TargetMode="External"/><Relationship Id="rId2283" Type="http://schemas.openxmlformats.org/officeDocument/2006/relationships/hyperlink" Target="https://ipubers.pupuk-indonesia.com/public/download/bukti-transaksi/V2?idretailer=RT0000026794&amp;year=2026&amp;month=8&amp;hashednota=a8173dab6caaee2f8e4fcb612c59416a" TargetMode="External"/><Relationship Id="rId2490" Type="http://schemas.openxmlformats.org/officeDocument/2006/relationships/hyperlink" Target="https://ipubers.pupuk-indonesia.com/public/download/bukti-transaksi/V2?idretailer=RT0000090731&amp;year=2026&amp;month=8&amp;hashednota=323ec1b87973d91ff5800fd7bb9656c2" TargetMode="External"/><Relationship Id="rId3127" Type="http://schemas.openxmlformats.org/officeDocument/2006/relationships/hyperlink" Target="https://ipubers.pupuk-indonesia.com/public/download/bukti-transaksi/V2?idretailer=RT0000026811&amp;year=2026&amp;month=8&amp;hashednota=9d08f968d94ff5d6949db504d4d2dee4" TargetMode="External"/><Relationship Id="rId3334" Type="http://schemas.openxmlformats.org/officeDocument/2006/relationships/hyperlink" Target="https://ipubers.pupuk-indonesia.com/public/download/bukti-transaksi/V2?idretailer=RT0000026758&amp;year=2026&amp;month=8&amp;hashednota=a570a33818f1fd494f6435ac40152c50" TargetMode="External"/><Relationship Id="rId3541" Type="http://schemas.openxmlformats.org/officeDocument/2006/relationships/hyperlink" Target="https://ipubers.pupuk-indonesia.com/public/download/bukti-transaksi/V2?idretailer=RT0000027204&amp;year=2026&amp;month=8&amp;hashednota=b6f6752bd59e953a87928886b1336810" TargetMode="External"/><Relationship Id="rId255" Type="http://schemas.openxmlformats.org/officeDocument/2006/relationships/hyperlink" Target="https://ipubers.pupuk-indonesia.com/public/download/bukti-transaksi/V2?idretailer=RT0000027183&amp;year=2026&amp;month=8&amp;hashednota=f341e9e2f4741647b548073ff4b6c52b" TargetMode="External"/><Relationship Id="rId462" Type="http://schemas.openxmlformats.org/officeDocument/2006/relationships/hyperlink" Target="https://ipubers.pupuk-indonesia.com/public/download/bukti-transaksi/V2?idretailer=RT0000026768&amp;year=2026&amp;month=8&amp;hashednota=bf1f919424ed00ea1aaef068cd28f469" TargetMode="External"/><Relationship Id="rId1092" Type="http://schemas.openxmlformats.org/officeDocument/2006/relationships/hyperlink" Target="https://ipubers.pupuk-indonesia.com/public/download/bukti-transaksi/V2?idretailer=RT0000041194&amp;year=2026&amp;month=8&amp;hashednota=557d4a7067873e2ec766fd6398b155d1" TargetMode="External"/><Relationship Id="rId2143" Type="http://schemas.openxmlformats.org/officeDocument/2006/relationships/hyperlink" Target="https://ipubers.pupuk-indonesia.com/public/download/bukti-transaksi/V2?idretailer=RT0000041194&amp;year=2026&amp;month=8&amp;hashednota=421745d7d284b4118cb9bdf7436a56a8" TargetMode="External"/><Relationship Id="rId2350" Type="http://schemas.openxmlformats.org/officeDocument/2006/relationships/hyperlink" Target="https://ipubers.pupuk-indonesia.com/public/download/bukti-transaksi/V2?idretailer=RT0000026794&amp;year=2026&amp;month=8&amp;hashednota=e41f21d76571bc2b629b9cce86bde672" TargetMode="External"/><Relationship Id="rId3401" Type="http://schemas.openxmlformats.org/officeDocument/2006/relationships/hyperlink" Target="https://ipubers.pupuk-indonesia.com/public/download/bukti-transaksi/V2?idretailer=RT0000026755&amp;year=2026&amp;month=8&amp;hashednota=9ed905ec137e1d99477be90810692953" TargetMode="External"/><Relationship Id="rId115" Type="http://schemas.openxmlformats.org/officeDocument/2006/relationships/hyperlink" Target="https://ipubers.pupuk-indonesia.com/public/download/bukti-transaksi/V2?idretailer=RT0000027188&amp;year=2026&amp;month=8&amp;hashednota=674d9c16a15bfddd0f4e5aa4d318f3f0" TargetMode="External"/><Relationship Id="rId322" Type="http://schemas.openxmlformats.org/officeDocument/2006/relationships/hyperlink" Target="https://ipubers.pupuk-indonesia.com/public/download/bukti-transaksi/V2?idretailer=RT0000062790&amp;year=2026&amp;month=8&amp;hashednota=546f21defb300d1db2e6d5fda0528acf" TargetMode="External"/><Relationship Id="rId2003" Type="http://schemas.openxmlformats.org/officeDocument/2006/relationships/hyperlink" Target="https://ipubers.pupuk-indonesia.com/public/download/bukti-transaksi/V2?idretailer=RT0000027204&amp;year=2026&amp;month=8&amp;hashednota=e48a35ebd240ff600e93105d5276084e" TargetMode="External"/><Relationship Id="rId2210" Type="http://schemas.openxmlformats.org/officeDocument/2006/relationships/hyperlink" Target="https://ipubers.pupuk-indonesia.com/public/download/bukti-transaksi/V2?idretailer=RT0000051845&amp;year=2026&amp;month=8&amp;hashednota=3d9450b56a85733453da5406bbbc0aa4" TargetMode="External"/><Relationship Id="rId1769" Type="http://schemas.openxmlformats.org/officeDocument/2006/relationships/hyperlink" Target="https://ipubers.pupuk-indonesia.com/public/download/bukti-transaksi/V2?idretailer=RT0000021143&amp;year=2026&amp;month=8&amp;hashednota=d33e0ea24088e32b832e4366a5e41ab6" TargetMode="External"/><Relationship Id="rId1976" Type="http://schemas.openxmlformats.org/officeDocument/2006/relationships/hyperlink" Target="https://ipubers.pupuk-indonesia.com/public/download/bukti-transaksi/V2?idretailer=RT0000027213&amp;year=2026&amp;month=8&amp;hashednota=d2b766af9e43da81194c9194bd259aa5" TargetMode="External"/><Relationship Id="rId3191" Type="http://schemas.openxmlformats.org/officeDocument/2006/relationships/hyperlink" Target="https://ipubers.pupuk-indonesia.com/public/download/bukti-transaksi/V2?idretailer=RT0000021140&amp;year=2026&amp;month=8&amp;hashednota=f97207cdebce7ca42e8e6bd3eb8e9e90" TargetMode="External"/><Relationship Id="rId1629" Type="http://schemas.openxmlformats.org/officeDocument/2006/relationships/hyperlink" Target="https://ipubers.pupuk-indonesia.com/public/download/bukti-transaksi/V2?idretailer=RT0000026810&amp;year=2026&amp;month=8&amp;hashednota=21e1593ccb8a7aa07d3c73f1ce5ca6e8" TargetMode="External"/><Relationship Id="rId1836" Type="http://schemas.openxmlformats.org/officeDocument/2006/relationships/hyperlink" Target="https://ipubers.pupuk-indonesia.com/public/download/bukti-transaksi/V2?idretailer=RT0000026807&amp;year=2026&amp;month=8&amp;hashednota=26ee9fe7719f14ee63eca044a1f508dd" TargetMode="External"/><Relationship Id="rId1903" Type="http://schemas.openxmlformats.org/officeDocument/2006/relationships/hyperlink" Target="https://ipubers.pupuk-indonesia.com/public/download/bukti-transaksi/V2?idretailer=RT0000026755&amp;year=2026&amp;month=8&amp;hashednota=4f17dff97276a95ec9f0ff3b5fa52cd2" TargetMode="External"/><Relationship Id="rId3051" Type="http://schemas.openxmlformats.org/officeDocument/2006/relationships/hyperlink" Target="https://ipubers.pupuk-indonesia.com/public/download/bukti-transaksi/V2?idretailer=RT0000026810&amp;year=2026&amp;month=8&amp;hashednota=b1d60664fe25a1d504ff175d1e85fd7b" TargetMode="External"/><Relationship Id="rId3868" Type="http://schemas.openxmlformats.org/officeDocument/2006/relationships/hyperlink" Target="https://ipubers.pupuk-indonesia.com/public/download/bukti-transaksi/V2?idretailer=RT0000026775&amp;year=2026&amp;month=8&amp;hashednota=e1dd99fc3de05a65f50d8999934f5c3f" TargetMode="External"/><Relationship Id="rId789" Type="http://schemas.openxmlformats.org/officeDocument/2006/relationships/hyperlink" Target="https://ipubers.pupuk-indonesia.com/public/download/bukti-transaksi/V2?idretailer=RT0000026758&amp;year=2026&amp;month=8&amp;hashednota=c54f2670c92ff6b729d522b8b6430c56" TargetMode="External"/><Relationship Id="rId996" Type="http://schemas.openxmlformats.org/officeDocument/2006/relationships/hyperlink" Target="https://ipubers.pupuk-indonesia.com/public/download/bukti-transaksi/V2?idretailer=RT0000021139&amp;year=2026&amp;month=8&amp;hashednota=b4c863bb76e77ae879ce3c9c7624568c" TargetMode="External"/><Relationship Id="rId2677" Type="http://schemas.openxmlformats.org/officeDocument/2006/relationships/hyperlink" Target="https://ipubers.pupuk-indonesia.com/public/download/bukti-transaksi/V2?idretailer=RT0000027188&amp;year=2026&amp;month=8&amp;hashednota=8216bf74b686509d89762cbaea6ff7f4" TargetMode="External"/><Relationship Id="rId2884" Type="http://schemas.openxmlformats.org/officeDocument/2006/relationships/hyperlink" Target="https://ipubers.pupuk-indonesia.com/public/download/bukti-transaksi/V2?idretailer=RT0000026759&amp;year=2026&amp;month=8&amp;hashednota=0bece926fc01cc76e12bf47710788f2d" TargetMode="External"/><Relationship Id="rId3728" Type="http://schemas.openxmlformats.org/officeDocument/2006/relationships/hyperlink" Target="https://ipubers.pupuk-indonesia.com/public/download/bukti-transaksi/V2?idretailer=RT0000051845&amp;year=2026&amp;month=8&amp;hashednota=c4a1d382085c6d06804990803d268cbc" TargetMode="External"/><Relationship Id="rId649" Type="http://schemas.openxmlformats.org/officeDocument/2006/relationships/hyperlink" Target="https://ipubers.pupuk-indonesia.com/public/download/bukti-transaksi/V2?idretailer=RT0000042149&amp;year=2026&amp;month=8&amp;hashednota=e89daae7d4096828ba2ea06b662d27a6" TargetMode="External"/><Relationship Id="rId856" Type="http://schemas.openxmlformats.org/officeDocument/2006/relationships/hyperlink" Target="https://ipubers.pupuk-indonesia.com/public/download/bukti-transaksi/V2?idretailer=RT0000091480&amp;year=2026&amp;month=8&amp;hashednota=ea485bbac571b708635d2faad9c728e2" TargetMode="External"/><Relationship Id="rId1279" Type="http://schemas.openxmlformats.org/officeDocument/2006/relationships/hyperlink" Target="https://ipubers.pupuk-indonesia.com/public/download/bukti-transaksi/V2?idretailer=RT0000026794&amp;year=2026&amp;month=8&amp;hashednota=a49d5343a7fbeb10e4876df593cb97e5" TargetMode="External"/><Relationship Id="rId1486" Type="http://schemas.openxmlformats.org/officeDocument/2006/relationships/hyperlink" Target="https://ipubers.pupuk-indonesia.com/public/download/bukti-transaksi/V2?idretailer=RT0000026765&amp;year=2026&amp;month=8&amp;hashednota=02de5679f627694f744885b81ef937ef" TargetMode="External"/><Relationship Id="rId2537" Type="http://schemas.openxmlformats.org/officeDocument/2006/relationships/hyperlink" Target="https://ipubers.pupuk-indonesia.com/public/download/bukti-transaksi/V2?idretailer=RT0000021160&amp;year=2026&amp;month=8&amp;hashednota=051789a1a48c6e4af8e7f5be367c9959" TargetMode="External"/><Relationship Id="rId509" Type="http://schemas.openxmlformats.org/officeDocument/2006/relationships/hyperlink" Target="https://ipubers.pupuk-indonesia.com/public/download/bukti-transaksi/V2?idretailer=RT0000026810&amp;year=2026&amp;month=8&amp;hashednota=722a2faea29b459c206c32d29cf1c9bb" TargetMode="External"/><Relationship Id="rId1139" Type="http://schemas.openxmlformats.org/officeDocument/2006/relationships/hyperlink" Target="https://ipubers.pupuk-indonesia.com/public/download/bukti-transaksi/V2?idretailer=RT0000021145&amp;year=2026&amp;month=8&amp;hashednota=faae4a5831caa80764d5919f8e74e141" TargetMode="External"/><Relationship Id="rId1346" Type="http://schemas.openxmlformats.org/officeDocument/2006/relationships/hyperlink" Target="https://ipubers.pupuk-indonesia.com/public/download/bukti-transaksi/V2?idretailer=RT0000085189&amp;year=2026&amp;month=8&amp;hashednota=e85aedc482330dc924517f4d9d3e6cd3" TargetMode="External"/><Relationship Id="rId1693" Type="http://schemas.openxmlformats.org/officeDocument/2006/relationships/hyperlink" Target="https://ipubers.pupuk-indonesia.com/public/download/bukti-transaksi/V2?idretailer=RT0000026813&amp;year=2026&amp;month=8&amp;hashednota=cfd39a3cb7ccbedf51adc0e4d8b86f30" TargetMode="External"/><Relationship Id="rId2744" Type="http://schemas.openxmlformats.org/officeDocument/2006/relationships/hyperlink" Target="https://ipubers.pupuk-indonesia.com/public/download/bukti-transaksi/V2?idretailer=RT0000027189&amp;year=2026&amp;month=8&amp;hashednota=7c843d602dcc301314de4d682bbfde64" TargetMode="External"/><Relationship Id="rId2951" Type="http://schemas.openxmlformats.org/officeDocument/2006/relationships/hyperlink" Target="https://ipubers.pupuk-indonesia.com/public/download/bukti-transaksi/V2?idretailer=RT0000026771&amp;year=2026&amp;month=8&amp;hashednota=b7088d51a63dce2e63e1ceba898cb7a8" TargetMode="External"/><Relationship Id="rId716" Type="http://schemas.openxmlformats.org/officeDocument/2006/relationships/hyperlink" Target="https://ipubers.pupuk-indonesia.com/public/download/bukti-transaksi/V2?idretailer=RT0000021163&amp;year=2026&amp;month=8&amp;hashednota=89421cc54db600f0f09d88db00a44a6e" TargetMode="External"/><Relationship Id="rId923" Type="http://schemas.openxmlformats.org/officeDocument/2006/relationships/hyperlink" Target="https://ipubers.pupuk-indonesia.com/public/download/bukti-transaksi/V2?idretailer=RT0000027216&amp;year=2026&amp;month=8&amp;hashednota=2935b4f987fdbefce1d3e539e5be6310" TargetMode="External"/><Relationship Id="rId1553" Type="http://schemas.openxmlformats.org/officeDocument/2006/relationships/hyperlink" Target="https://ipubers.pupuk-indonesia.com/public/download/bukti-transaksi/V2?idretailer=RT0000026771&amp;year=2026&amp;month=8&amp;hashednota=21357ecc85a19149fabcaea9cdb5f676" TargetMode="External"/><Relationship Id="rId1760" Type="http://schemas.openxmlformats.org/officeDocument/2006/relationships/hyperlink" Target="https://ipubers.pupuk-indonesia.com/public/download/bukti-transaksi/V2?idretailer=RT0000021143&amp;year=2026&amp;month=8&amp;hashednota=c8f5b97e59daefa65b18dcd2930b2518" TargetMode="External"/><Relationship Id="rId2604" Type="http://schemas.openxmlformats.org/officeDocument/2006/relationships/hyperlink" Target="https://ipubers.pupuk-indonesia.com/public/download/bukti-transaksi/V2?idretailer=RT0000027188&amp;year=2026&amp;month=8&amp;hashednota=0e1969e36a5a27ddfc2e8f4bf835d50c" TargetMode="External"/><Relationship Id="rId2811" Type="http://schemas.openxmlformats.org/officeDocument/2006/relationships/hyperlink" Target="https://ipubers.pupuk-indonesia.com/public/download/bukti-transaksi/V2?idretailer=RT0000027210&amp;year=2026&amp;month=8&amp;hashednota=05d888bff7ddaaa574916fc3daf4d29e" TargetMode="External"/><Relationship Id="rId52" Type="http://schemas.openxmlformats.org/officeDocument/2006/relationships/hyperlink" Target="https://ipubers.pupuk-indonesia.com/public/download/bukti-transaksi/V2?idretailer=RT0000021156&amp;year=2026&amp;month=8&amp;hashednota=2d4671d3ff9dbe589fa9e46010740771" TargetMode="External"/><Relationship Id="rId1206" Type="http://schemas.openxmlformats.org/officeDocument/2006/relationships/hyperlink" Target="https://ipubers.pupuk-indonesia.com/public/download/bukti-transaksi/V2?idretailer=RT0000026794&amp;year=2026&amp;month=8&amp;hashednota=c8b0a999103177bea83a27c8c265ce33" TargetMode="External"/><Relationship Id="rId1413" Type="http://schemas.openxmlformats.org/officeDocument/2006/relationships/hyperlink" Target="https://ipubers.pupuk-indonesia.com/public/download/bukti-transaksi/V2?idretailer=RT0000027189&amp;year=2026&amp;month=8&amp;hashednota=9c953668ca440cf512895347a67fb6b1" TargetMode="External"/><Relationship Id="rId1620" Type="http://schemas.openxmlformats.org/officeDocument/2006/relationships/hyperlink" Target="https://ipubers.pupuk-indonesia.com/public/download/bukti-transaksi/V2?idretailer=RT0000026769&amp;year=2026&amp;month=8&amp;hashednota=719d9f23baee7c737f8d78e0c9bb6400" TargetMode="External"/><Relationship Id="rId3378" Type="http://schemas.openxmlformats.org/officeDocument/2006/relationships/hyperlink" Target="https://ipubers.pupuk-indonesia.com/public/download/bukti-transaksi/V2?idretailer=RT0000026755&amp;year=2026&amp;month=8&amp;hashednota=b815fbde19d2bd4b2e4f66db23941d68" TargetMode="External"/><Relationship Id="rId3585" Type="http://schemas.openxmlformats.org/officeDocument/2006/relationships/hyperlink" Target="https://ipubers.pupuk-indonesia.com/public/download/bukti-transaksi/V2?idretailer=RT0000041194&amp;year=2026&amp;month=8&amp;hashednota=ede7b7312123981f1d9f488871e2b519" TargetMode="External"/><Relationship Id="rId3792" Type="http://schemas.openxmlformats.org/officeDocument/2006/relationships/hyperlink" Target="https://ipubers.pupuk-indonesia.com/public/download/bukti-transaksi/V2?idretailer=RT0000021145&amp;year=2026&amp;month=8&amp;hashednota=fa2de51e45ac5d4b3f1dc6d1837e35a3" TargetMode="External"/><Relationship Id="rId299" Type="http://schemas.openxmlformats.org/officeDocument/2006/relationships/hyperlink" Target="https://ipubers.pupuk-indonesia.com/public/download/bukti-transaksi/V2?idretailer=RT0000089532&amp;year=2026&amp;month=8&amp;hashednota=9190fa10c1ba72a7296bcb6219ae0d6e" TargetMode="External"/><Relationship Id="rId2187" Type="http://schemas.openxmlformats.org/officeDocument/2006/relationships/hyperlink" Target="https://ipubers.pupuk-indonesia.com/public/download/bukti-transaksi/V2?idretailer=RT0000094691&amp;year=2026&amp;month=8&amp;hashednota=d81fb3581232586e28ed325b1ea530e2" TargetMode="External"/><Relationship Id="rId2394" Type="http://schemas.openxmlformats.org/officeDocument/2006/relationships/hyperlink" Target="https://ipubers.pupuk-indonesia.com/public/download/bukti-transaksi/V2?idretailer=RT0000026775&amp;year=2026&amp;month=8&amp;hashednota=369579ff81352f1dff85d7d909e8b42b" TargetMode="External"/><Relationship Id="rId3238" Type="http://schemas.openxmlformats.org/officeDocument/2006/relationships/hyperlink" Target="https://ipubers.pupuk-indonesia.com/public/download/bukti-transaksi/V2?idretailer=RT0000021163&amp;year=2026&amp;month=8&amp;hashednota=e2d67e1d64ec4651d9f7831401e1a59a" TargetMode="External"/><Relationship Id="rId3445" Type="http://schemas.openxmlformats.org/officeDocument/2006/relationships/hyperlink" Target="https://ipubers.pupuk-indonesia.com/public/download/bukti-transaksi/V2?idretailer=RT0000091480&amp;year=2026&amp;month=8&amp;hashednota=5a97a7997191a766f420caa53ef49e7e" TargetMode="External"/><Relationship Id="rId3652" Type="http://schemas.openxmlformats.org/officeDocument/2006/relationships/hyperlink" Target="https://ipubers.pupuk-indonesia.com/public/download/bukti-transaksi/V2?idretailer=RT0000041194&amp;year=2026&amp;month=8&amp;hashednota=164647c7a0bc3bac869fb7e9de97d88f" TargetMode="External"/><Relationship Id="rId159" Type="http://schemas.openxmlformats.org/officeDocument/2006/relationships/hyperlink" Target="https://ipubers.pupuk-indonesia.com/public/download/bukti-transaksi/V2?idretailer=RT0000027183&amp;year=2026&amp;month=8&amp;hashednota=c12a74adb6a303789585c6fcb5db0d43" TargetMode="External"/><Relationship Id="rId366" Type="http://schemas.openxmlformats.org/officeDocument/2006/relationships/hyperlink" Target="https://ipubers.pupuk-indonesia.com/public/download/bukti-transaksi/V2?idretailer=RT0000026771&amp;year=2026&amp;month=8&amp;hashednota=5161cfa08ca241e61bda3afc8560f8d7" TargetMode="External"/><Relationship Id="rId573" Type="http://schemas.openxmlformats.org/officeDocument/2006/relationships/hyperlink" Target="https://ipubers.pupuk-indonesia.com/public/download/bukti-transaksi/V2?idretailer=RT0000026811&amp;year=2026&amp;month=8&amp;hashednota=d85ba82a164e8aac3457d53259f23b2e" TargetMode="External"/><Relationship Id="rId780" Type="http://schemas.openxmlformats.org/officeDocument/2006/relationships/hyperlink" Target="https://ipubers.pupuk-indonesia.com/public/download/bukti-transaksi/V2?idretailer=RT0000021159&amp;year=2026&amp;month=8&amp;hashednota=cddca7daf337c171f937be6bfa6fb29b" TargetMode="External"/><Relationship Id="rId2047" Type="http://schemas.openxmlformats.org/officeDocument/2006/relationships/hyperlink" Target="https://ipubers.pupuk-indonesia.com/public/download/bukti-transaksi/V2?idretailer=RT0000021139&amp;year=2026&amp;month=8&amp;hashednota=35e9b1346b7a2525bdc975d380c2d11e" TargetMode="External"/><Relationship Id="rId2254" Type="http://schemas.openxmlformats.org/officeDocument/2006/relationships/hyperlink" Target="https://ipubers.pupuk-indonesia.com/public/download/bukti-transaksi/V2?idretailer=RT0000051845&amp;year=2026&amp;month=8&amp;hashednota=a5115dcaa8d3a7c7c75e5275f0e2d4e8" TargetMode="External"/><Relationship Id="rId2461" Type="http://schemas.openxmlformats.org/officeDocument/2006/relationships/hyperlink" Target="https://ipubers.pupuk-indonesia.com/public/download/bukti-transaksi/V2?idretailer=RT0000026798&amp;year=2026&amp;month=8&amp;hashednota=4ff05fd64964c1e126183d686fe28642" TargetMode="External"/><Relationship Id="rId3305" Type="http://schemas.openxmlformats.org/officeDocument/2006/relationships/hyperlink" Target="https://ipubers.pupuk-indonesia.com/public/download/bukti-transaksi/V2?idretailer=RT0000026758&amp;year=2026&amp;month=8&amp;hashednota=b79941f67f6b02961b1ff9bae900598c" TargetMode="External"/><Relationship Id="rId3512" Type="http://schemas.openxmlformats.org/officeDocument/2006/relationships/hyperlink" Target="https://ipubers.pupuk-indonesia.com/public/download/bukti-transaksi/V2?idretailer=RT0000027214&amp;year=2026&amp;month=8&amp;hashednota=1385d4b20c0edceea9fe20f713bda494" TargetMode="External"/><Relationship Id="rId226" Type="http://schemas.openxmlformats.org/officeDocument/2006/relationships/hyperlink" Target="https://ipubers.pupuk-indonesia.com/public/download/bukti-transaksi/V2?idretailer=RT0000027183&amp;year=2026&amp;month=8&amp;hashednota=77855a63865a4b95cf69a5605c08348e" TargetMode="External"/><Relationship Id="rId433" Type="http://schemas.openxmlformats.org/officeDocument/2006/relationships/hyperlink" Target="https://ipubers.pupuk-indonesia.com/public/download/bukti-transaksi/V2?idretailer=RT0000026771&amp;year=2026&amp;month=8&amp;hashednota=9e9e3f650614602f34fcbf434689df68" TargetMode="External"/><Relationship Id="rId1063" Type="http://schemas.openxmlformats.org/officeDocument/2006/relationships/hyperlink" Target="https://ipubers.pupuk-indonesia.com/public/download/bukti-transaksi/V2?idretailer=RT0000041194&amp;year=2026&amp;month=8&amp;hashednota=08b9ed78684a8f99fdcbce6c0c345ba7" TargetMode="External"/><Relationship Id="rId1270" Type="http://schemas.openxmlformats.org/officeDocument/2006/relationships/hyperlink" Target="https://ipubers.pupuk-indonesia.com/public/download/bukti-transaksi/V2?idretailer=RT0000026794&amp;year=2026&amp;month=8&amp;hashednota=413624a6b8dffa934af4e6cf4e4a2d22" TargetMode="External"/><Relationship Id="rId2114" Type="http://schemas.openxmlformats.org/officeDocument/2006/relationships/hyperlink" Target="https://ipubers.pupuk-indonesia.com/public/download/bukti-transaksi/V2?idretailer=RT0000041194&amp;year=2026&amp;month=8&amp;hashednota=d645bc346554f4a44a7007fd61f9ce9c" TargetMode="External"/><Relationship Id="rId640" Type="http://schemas.openxmlformats.org/officeDocument/2006/relationships/hyperlink" Target="https://ipubers.pupuk-indonesia.com/public/download/bukti-transaksi/V2?idretailer=RT0000042149&amp;year=2026&amp;month=8&amp;hashednota=8214b3d4d6d38606e0bd1772181a0c5a" TargetMode="External"/><Relationship Id="rId2321" Type="http://schemas.openxmlformats.org/officeDocument/2006/relationships/hyperlink" Target="https://ipubers.pupuk-indonesia.com/public/download/bukti-transaksi/V2?idretailer=RT0000026794&amp;year=2026&amp;month=8&amp;hashednota=1b945bdf22d3d53ec7d9c362d053df09" TargetMode="External"/><Relationship Id="rId500" Type="http://schemas.openxmlformats.org/officeDocument/2006/relationships/hyperlink" Target="https://ipubers.pupuk-indonesia.com/public/download/bukti-transaksi/V2?idretailer=RT0000026768&amp;year=2026&amp;month=8&amp;hashednota=e458d7c5aa2b6fbd600484922c11ec78" TargetMode="External"/><Relationship Id="rId1130" Type="http://schemas.openxmlformats.org/officeDocument/2006/relationships/hyperlink" Target="https://ipubers.pupuk-indonesia.com/public/download/bukti-transaksi/V2?idretailer=RT0000041194&amp;year=2026&amp;month=8&amp;hashednota=ca418586bf250705a3b5e23d92166091" TargetMode="External"/><Relationship Id="rId1947" Type="http://schemas.openxmlformats.org/officeDocument/2006/relationships/hyperlink" Target="https://ipubers.pupuk-indonesia.com/public/download/bukti-transaksi/V2?idretailer=RT0000091480&amp;year=2026&amp;month=8&amp;hashednota=08c5b54ef95cd6a00ebf0f601ef9a4ef" TargetMode="External"/><Relationship Id="rId3095" Type="http://schemas.openxmlformats.org/officeDocument/2006/relationships/hyperlink" Target="https://ipubers.pupuk-indonesia.com/public/download/bukti-transaksi/V2?idretailer=RT0000026810&amp;year=2026&amp;month=8&amp;hashednota=1a7e268bb33303a364152346471fbcf7" TargetMode="External"/><Relationship Id="rId1807" Type="http://schemas.openxmlformats.org/officeDocument/2006/relationships/hyperlink" Target="https://ipubers.pupuk-indonesia.com/public/download/bukti-transaksi/V2?idretailer=RT0000021163&amp;year=2026&amp;month=8&amp;hashednota=f3e50ae7445c935c2e5b0e6304daae0c" TargetMode="External"/><Relationship Id="rId3162" Type="http://schemas.openxmlformats.org/officeDocument/2006/relationships/hyperlink" Target="https://ipubers.pupuk-indonesia.com/public/download/bukti-transaksi/V2?idretailer=RT0000051953&amp;year=2026&amp;month=8&amp;hashednota=3d90d4329c34d1b4a4312033c049b872" TargetMode="External"/><Relationship Id="rId290" Type="http://schemas.openxmlformats.org/officeDocument/2006/relationships/hyperlink" Target="https://ipubers.pupuk-indonesia.com/public/download/bukti-transaksi/V2?idretailer=RT0000027210&amp;year=2026&amp;month=8&amp;hashednota=c5e70f46c6c3a8e3f36f68b75beba01b" TargetMode="External"/><Relationship Id="rId3022" Type="http://schemas.openxmlformats.org/officeDocument/2006/relationships/hyperlink" Target="https://ipubers.pupuk-indonesia.com/public/download/bukti-transaksi/V2?idretailer=RT0000026769&amp;year=2026&amp;month=8&amp;hashednota=14306c9921ce26be6e73fa6330be0b48" TargetMode="External"/><Relationship Id="rId150" Type="http://schemas.openxmlformats.org/officeDocument/2006/relationships/hyperlink" Target="https://ipubers.pupuk-indonesia.com/public/download/bukti-transaksi/V2?idretailer=RT0000027188&amp;year=2026&amp;month=8&amp;hashednota=affefc7aeb4373c17502256ed729ae9e" TargetMode="External"/><Relationship Id="rId2788" Type="http://schemas.openxmlformats.org/officeDocument/2006/relationships/hyperlink" Target="https://ipubers.pupuk-indonesia.com/public/download/bukti-transaksi/V2?idretailer=RT0000027210&amp;year=2026&amp;month=8&amp;hashednota=2dedee6a6b11b76106757abf641a299f" TargetMode="External"/><Relationship Id="rId2995" Type="http://schemas.openxmlformats.org/officeDocument/2006/relationships/hyperlink" Target="https://ipubers.pupuk-indonesia.com/public/download/bukti-transaksi/V2?idretailer=RT0000026771&amp;year=2026&amp;month=8&amp;hashednota=72c1b586a074e43ea8ce95e15248e6cb" TargetMode="External"/><Relationship Id="rId3839" Type="http://schemas.openxmlformats.org/officeDocument/2006/relationships/hyperlink" Target="https://ipubers.pupuk-indonesia.com/public/download/bukti-transaksi/V2?idretailer=RT0000026775&amp;year=2026&amp;month=8&amp;hashednota=08223d802783e7e42b143e7cb382c79e" TargetMode="External"/><Relationship Id="rId967" Type="http://schemas.openxmlformats.org/officeDocument/2006/relationships/hyperlink" Target="https://ipubers.pupuk-indonesia.com/public/download/bukti-transaksi/V2?idretailer=RT0000026801&amp;year=2026&amp;month=8&amp;hashednota=82881acc4ea6ba89f477a4eba359d553" TargetMode="External"/><Relationship Id="rId1597" Type="http://schemas.openxmlformats.org/officeDocument/2006/relationships/hyperlink" Target="https://ipubers.pupuk-indonesia.com/public/download/bukti-transaksi/V2?idretailer=RT0000026771&amp;year=2026&amp;month=8&amp;hashednota=62b63798641327064bd1bab468a39b17" TargetMode="External"/><Relationship Id="rId2648" Type="http://schemas.openxmlformats.org/officeDocument/2006/relationships/hyperlink" Target="https://ipubers.pupuk-indonesia.com/public/download/bukti-transaksi/V2?idretailer=RT0000027188&amp;year=2026&amp;month=8&amp;hashednota=58c821757a6e85cb7e32258cf8c89a0f" TargetMode="External"/><Relationship Id="rId2855" Type="http://schemas.openxmlformats.org/officeDocument/2006/relationships/hyperlink" Target="https://ipubers.pupuk-indonesia.com/public/download/bukti-transaksi/V2?idretailer=RT0000026765&amp;year=2026&amp;month=8&amp;hashednota=e9167880d742c4fe1557103332d235fd" TargetMode="External"/><Relationship Id="rId3906" Type="http://schemas.openxmlformats.org/officeDocument/2006/relationships/hyperlink" Target="https://ipubers.pupuk-indonesia.com/public/download/bukti-transaksi/V2?idretailer=RT0000026775&amp;year=2026&amp;month=8&amp;hashednota=2b69c8384bb2fca803bcd6ce29e13a8f" TargetMode="External"/><Relationship Id="rId96" Type="http://schemas.openxmlformats.org/officeDocument/2006/relationships/hyperlink" Target="https://ipubers.pupuk-indonesia.com/public/download/bukti-transaksi/V2?idretailer=RT0000027188&amp;year=2026&amp;month=8&amp;hashednota=5115aea0d837d97446736b29aa4f1357" TargetMode="External"/><Relationship Id="rId827" Type="http://schemas.openxmlformats.org/officeDocument/2006/relationships/hyperlink" Target="https://ipubers.pupuk-indonesia.com/public/download/bukti-transaksi/V2?idretailer=RT0000026758&amp;year=2026&amp;month=8&amp;hashednota=1d274e8f41951c15a37149d1d53bff93" TargetMode="External"/><Relationship Id="rId1457" Type="http://schemas.openxmlformats.org/officeDocument/2006/relationships/hyperlink" Target="https://ipubers.pupuk-indonesia.com/public/download/bukti-transaksi/V2?idretailer=RT0000027210&amp;year=2026&amp;month=8&amp;hashednota=23c513efc87996f65a047b0ee7872aed" TargetMode="External"/><Relationship Id="rId1664" Type="http://schemas.openxmlformats.org/officeDocument/2006/relationships/hyperlink" Target="https://ipubers.pupuk-indonesia.com/public/download/bukti-transaksi/V2?idretailer=RT0000026810&amp;year=2026&amp;month=8&amp;hashednota=48140828bab7e33011c9d4b530ce66c4" TargetMode="External"/><Relationship Id="rId1871" Type="http://schemas.openxmlformats.org/officeDocument/2006/relationships/hyperlink" Target="https://ipubers.pupuk-indonesia.com/public/download/bukti-transaksi/V2?idretailer=RT0000093692&amp;year=2026&amp;month=8&amp;hashednota=1d05f04d079d5a486298ccf49f33ab3f" TargetMode="External"/><Relationship Id="rId2508" Type="http://schemas.openxmlformats.org/officeDocument/2006/relationships/hyperlink" Target="https://ipubers.pupuk-indonesia.com/public/download/bukti-transaksi/V2?idretailer=RT0000090731&amp;year=2026&amp;month=8&amp;hashednota=ece2f78f9c08c36196ae4a03c1125df8" TargetMode="External"/><Relationship Id="rId2715" Type="http://schemas.openxmlformats.org/officeDocument/2006/relationships/hyperlink" Target="https://ipubers.pupuk-indonesia.com/public/download/bukti-transaksi/V2?idretailer=RT0000027189&amp;year=2026&amp;month=8&amp;hashednota=86429a1957dfa0ffc9d8d4f957f11b67" TargetMode="External"/><Relationship Id="rId2922" Type="http://schemas.openxmlformats.org/officeDocument/2006/relationships/hyperlink" Target="https://ipubers.pupuk-indonesia.com/public/download/bukti-transaksi/V2?idretailer=RT0000026769&amp;year=2026&amp;month=8&amp;hashednota=e98a080265cf5702d3770d454bba53dd" TargetMode="External"/><Relationship Id="rId1317" Type="http://schemas.openxmlformats.org/officeDocument/2006/relationships/hyperlink" Target="https://ipubers.pupuk-indonesia.com/public/download/bukti-transaksi/V2?idretailer=RT0000026798&amp;year=2026&amp;month=8&amp;hashednota=02dadc2ae7ab1112a52a1eabafe23f44" TargetMode="External"/><Relationship Id="rId1524" Type="http://schemas.openxmlformats.org/officeDocument/2006/relationships/hyperlink" Target="https://ipubers.pupuk-indonesia.com/public/download/bukti-transaksi/V2?idretailer=RT0000026771&amp;year=2026&amp;month=8&amp;hashednota=521081727f3410a2e4912136a00d5098" TargetMode="External"/><Relationship Id="rId1731" Type="http://schemas.openxmlformats.org/officeDocument/2006/relationships/hyperlink" Target="https://ipubers.pupuk-indonesia.com/public/download/bukti-transaksi/V2?idretailer=RT0000021143&amp;year=2026&amp;month=8&amp;hashednota=867d416c0865b2870e640f05dbba1175" TargetMode="External"/><Relationship Id="rId23" Type="http://schemas.openxmlformats.org/officeDocument/2006/relationships/hyperlink" Target="https://ipubers.pupuk-indonesia.com/public/download/bukti-transaksi/V2?idretailer=RT0000026798&amp;year=2026&amp;month=8&amp;hashednota=360718ea368e36c8640c55c91d4edb1f" TargetMode="External"/><Relationship Id="rId3489" Type="http://schemas.openxmlformats.org/officeDocument/2006/relationships/hyperlink" Target="https://ipubers.pupuk-indonesia.com/public/download/bukti-transaksi/V2?idretailer=RT0000027214&amp;year=2026&amp;month=8&amp;hashednota=a7147ec863bd52d6a87fd809ddc9a2c3" TargetMode="External"/><Relationship Id="rId3696" Type="http://schemas.openxmlformats.org/officeDocument/2006/relationships/hyperlink" Target="https://ipubers.pupuk-indonesia.com/public/download/bukti-transaksi/V2?idretailer=RT0000041194&amp;year=2026&amp;month=8&amp;hashednota=e5eb9fdf363d75d18d94618b8eabe83c" TargetMode="External"/><Relationship Id="rId2298" Type="http://schemas.openxmlformats.org/officeDocument/2006/relationships/hyperlink" Target="https://ipubers.pupuk-indonesia.com/public/download/bukti-transaksi/V2?idretailer=RT0000026775&amp;year=2026&amp;month=8&amp;hashednota=f67bc6063b9f193f98d4ee56fdaaa37c" TargetMode="External"/><Relationship Id="rId3349" Type="http://schemas.openxmlformats.org/officeDocument/2006/relationships/hyperlink" Target="https://ipubers.pupuk-indonesia.com/public/download/bukti-transaksi/V2?idretailer=RT0000026755&amp;year=2026&amp;month=8&amp;hashednota=90f175be85ead75087a407b691d5bbd0" TargetMode="External"/><Relationship Id="rId3556" Type="http://schemas.openxmlformats.org/officeDocument/2006/relationships/hyperlink" Target="https://ipubers.pupuk-indonesia.com/public/download/bukti-transaksi/V2?idretailer=RT0000049112&amp;year=2026&amp;month=8&amp;hashednota=f28894a8350dc9f95612ca55dca8aca9" TargetMode="External"/><Relationship Id="rId477" Type="http://schemas.openxmlformats.org/officeDocument/2006/relationships/hyperlink" Target="https://ipubers.pupuk-indonesia.com/public/download/bukti-transaksi/V2?idretailer=RT0000026771&amp;year=2026&amp;month=8&amp;hashednota=84fde24347a1782a7630365997914506" TargetMode="External"/><Relationship Id="rId684" Type="http://schemas.openxmlformats.org/officeDocument/2006/relationships/hyperlink" Target="https://ipubers.pupuk-indonesia.com/public/download/bukti-transaksi/V2?idretailer=RT0000021143&amp;year=2026&amp;month=8&amp;hashednota=6f336798fd685931a1e1719f286d7e90" TargetMode="External"/><Relationship Id="rId2158" Type="http://schemas.openxmlformats.org/officeDocument/2006/relationships/hyperlink" Target="https://ipubers.pupuk-indonesia.com/public/download/bukti-transaksi/V2?idretailer=RT0000021145&amp;year=2026&amp;month=8&amp;hashednota=e56c0659233e202cec8052643d7cbd26" TargetMode="External"/><Relationship Id="rId2365" Type="http://schemas.openxmlformats.org/officeDocument/2006/relationships/hyperlink" Target="https://ipubers.pupuk-indonesia.com/public/download/bukti-transaksi/V2?idretailer=RT0000026794&amp;year=2026&amp;month=8&amp;hashednota=9a7608c931444ec8fcc8b5f28310d828" TargetMode="External"/><Relationship Id="rId3209" Type="http://schemas.openxmlformats.org/officeDocument/2006/relationships/hyperlink" Target="https://ipubers.pupuk-indonesia.com/public/download/bukti-transaksi/V2?idretailer=RT0000021143&amp;year=2026&amp;month=8&amp;hashednota=3cebcd778f10c247ada154e8bbeee6c4" TargetMode="External"/><Relationship Id="rId3763" Type="http://schemas.openxmlformats.org/officeDocument/2006/relationships/hyperlink" Target="https://ipubers.pupuk-indonesia.com/public/download/bukti-transaksi/V2?idretailer=RT0000051845&amp;year=2026&amp;month=8&amp;hashednota=468ed9c4460ab4ba2599ad7e21ce7877" TargetMode="External"/><Relationship Id="rId337" Type="http://schemas.openxmlformats.org/officeDocument/2006/relationships/hyperlink" Target="https://ipubers.pupuk-indonesia.com/public/download/bukti-transaksi/V2?idretailer=RT0000026765&amp;year=2026&amp;month=8&amp;hashednota=3808eb8b74cd96d1b335310624e84850" TargetMode="External"/><Relationship Id="rId891" Type="http://schemas.openxmlformats.org/officeDocument/2006/relationships/hyperlink" Target="https://ipubers.pupuk-indonesia.com/public/download/bukti-transaksi/V2?idretailer=RT0000091480&amp;year=2026&amp;month=8&amp;hashednota=2ddc2957318312dfc90735c84971792a" TargetMode="External"/><Relationship Id="rId2018" Type="http://schemas.openxmlformats.org/officeDocument/2006/relationships/hyperlink" Target="https://ipubers.pupuk-indonesia.com/public/download/bukti-transaksi/V2?idretailer=RT0000026801&amp;year=2026&amp;month=8&amp;hashednota=9b371aec8957e3500ee32b426134f444" TargetMode="External"/><Relationship Id="rId2572" Type="http://schemas.openxmlformats.org/officeDocument/2006/relationships/hyperlink" Target="https://ipubers.pupuk-indonesia.com/public/download/bukti-transaksi/V2?idretailer=RT0000021156&amp;year=2026&amp;month=8&amp;hashednota=31a27ee8080c57aee36041552acc8344" TargetMode="External"/><Relationship Id="rId3416" Type="http://schemas.openxmlformats.org/officeDocument/2006/relationships/hyperlink" Target="https://ipubers.pupuk-indonesia.com/public/download/bukti-transaksi/V2?idretailer=RT0000091480&amp;year=2026&amp;month=8&amp;hashednota=615b4c7cc038bc850ec2474c23709cf4" TargetMode="External"/><Relationship Id="rId3623" Type="http://schemas.openxmlformats.org/officeDocument/2006/relationships/hyperlink" Target="https://ipubers.pupuk-indonesia.com/public/download/bukti-transaksi/V2?idretailer=RT0000041194&amp;year=2026&amp;month=8&amp;hashednota=65acd95fd7fececfe6502acf244409ae" TargetMode="External"/><Relationship Id="rId3830" Type="http://schemas.openxmlformats.org/officeDocument/2006/relationships/hyperlink" Target="https://ipubers.pupuk-indonesia.com/public/download/bukti-transaksi/V2?idretailer=RT0000026794&amp;year=2026&amp;month=8&amp;hashednota=37ef052db922474360fb952af3b8fdfa" TargetMode="External"/><Relationship Id="rId544" Type="http://schemas.openxmlformats.org/officeDocument/2006/relationships/hyperlink" Target="https://ipubers.pupuk-indonesia.com/public/download/bukti-transaksi/V2?idretailer=RT0000026810&amp;year=2026&amp;month=8&amp;hashednota=caa908e2a12dc913df4c9c4182a1b428" TargetMode="External"/><Relationship Id="rId751" Type="http://schemas.openxmlformats.org/officeDocument/2006/relationships/hyperlink" Target="https://ipubers.pupuk-indonesia.com/public/download/bukti-transaksi/V2?idretailer=RT0000021159&amp;year=2026&amp;month=8&amp;hashednota=6f922ad4d9dfb823fbfbdaa0cbfd6a82" TargetMode="External"/><Relationship Id="rId1174" Type="http://schemas.openxmlformats.org/officeDocument/2006/relationships/hyperlink" Target="https://ipubers.pupuk-indonesia.com/public/download/bukti-transaksi/V2?idretailer=RT0000051845&amp;year=2026&amp;month=8&amp;hashednota=3d2ba096e650e7a61b73c02f16d1f098" TargetMode="External"/><Relationship Id="rId1381" Type="http://schemas.openxmlformats.org/officeDocument/2006/relationships/hyperlink" Target="https://ipubers.pupuk-indonesia.com/public/download/bukti-transaksi/V2?idretailer=RT0000027188&amp;year=2026&amp;month=8&amp;hashednota=43bf025ae4c2f945201ead71f8cf19df" TargetMode="External"/><Relationship Id="rId2225" Type="http://schemas.openxmlformats.org/officeDocument/2006/relationships/hyperlink" Target="https://ipubers.pupuk-indonesia.com/public/download/bukti-transaksi/V2?idretailer=RT0000021145&amp;year=2026&amp;month=8&amp;hashednota=1436d0ec0d7cfffebb5ddc9449715984" TargetMode="External"/><Relationship Id="rId2432" Type="http://schemas.openxmlformats.org/officeDocument/2006/relationships/hyperlink" Target="https://ipubers.pupuk-indonesia.com/public/download/bukti-transaksi/V2?idretailer=RT0000026798&amp;year=2026&amp;month=8&amp;hashednota=a63ebc9d8851466e3995decb9a061adf" TargetMode="External"/><Relationship Id="rId404" Type="http://schemas.openxmlformats.org/officeDocument/2006/relationships/hyperlink" Target="https://ipubers.pupuk-indonesia.com/public/download/bukti-transaksi/V2?idretailer=RT0000026771&amp;year=2026&amp;month=8&amp;hashednota=70f4d087bb4f4fe371bbbe39b35eb403" TargetMode="External"/><Relationship Id="rId611" Type="http://schemas.openxmlformats.org/officeDocument/2006/relationships/hyperlink" Target="https://ipubers.pupuk-indonesia.com/public/download/bukti-transaksi/V2?idretailer=RT0000051953&amp;year=2026&amp;month=8&amp;hashednota=60c734aece3a6bcaef08ced0c4b33735" TargetMode="External"/><Relationship Id="rId1034" Type="http://schemas.openxmlformats.org/officeDocument/2006/relationships/hyperlink" Target="https://ipubers.pupuk-indonesia.com/public/download/bukti-transaksi/V2?idretailer=RT0000041194&amp;year=2026&amp;month=8&amp;hashednota=5996dad2ee1e1d5583486b751ab1aba5" TargetMode="External"/><Relationship Id="rId1241" Type="http://schemas.openxmlformats.org/officeDocument/2006/relationships/hyperlink" Target="https://ipubers.pupuk-indonesia.com/public/download/bukti-transaksi/V2?idretailer=RT0000026794&amp;year=2026&amp;month=8&amp;hashednota=ee35be75d8bb299e4a0915c0fbbb1e24" TargetMode="External"/><Relationship Id="rId1101" Type="http://schemas.openxmlformats.org/officeDocument/2006/relationships/hyperlink" Target="https://ipubers.pupuk-indonesia.com/public/download/bukti-transaksi/V2?idretailer=RT0000041194&amp;year=2026&amp;month=8&amp;hashednota=a87465ca6b5eb31766af808b6ca05437" TargetMode="External"/><Relationship Id="rId3066" Type="http://schemas.openxmlformats.org/officeDocument/2006/relationships/hyperlink" Target="https://ipubers.pupuk-indonesia.com/public/download/bukti-transaksi/V2?idretailer=RT0000026810&amp;year=2026&amp;month=8&amp;hashednota=c5eca95bed134bb634e93d8b73ffc641" TargetMode="External"/><Relationship Id="rId3273" Type="http://schemas.openxmlformats.org/officeDocument/2006/relationships/hyperlink" Target="https://ipubers.pupuk-indonesia.com/public/download/bukti-transaksi/V2?idretailer=RT0000021159&amp;year=2026&amp;month=8&amp;hashednota=425efb559f9a03f6a4f588cec6b5829b" TargetMode="External"/><Relationship Id="rId3480" Type="http://schemas.openxmlformats.org/officeDocument/2006/relationships/hyperlink" Target="https://ipubers.pupuk-indonesia.com/public/download/bukti-transaksi/V2?idretailer=RT0000027216&amp;year=2026&amp;month=8&amp;hashednota=b9aefdd873d43b911fb75f4e43bf9477" TargetMode="External"/><Relationship Id="rId194" Type="http://schemas.openxmlformats.org/officeDocument/2006/relationships/hyperlink" Target="https://ipubers.pupuk-indonesia.com/public/download/bukti-transaksi/V2?idretailer=RT0000027181&amp;year=2026&amp;month=8&amp;hashednota=00ba8e5cf125c07ff2a53ebf1019e0fb" TargetMode="External"/><Relationship Id="rId1918" Type="http://schemas.openxmlformats.org/officeDocument/2006/relationships/hyperlink" Target="https://ipubers.pupuk-indonesia.com/public/download/bukti-transaksi/V2?idretailer=RT0000091480&amp;year=2026&amp;month=8&amp;hashednota=7edcfe8bcddfcd0990b4243738db8fc7" TargetMode="External"/><Relationship Id="rId2082" Type="http://schemas.openxmlformats.org/officeDocument/2006/relationships/hyperlink" Target="https://ipubers.pupuk-indonesia.com/public/download/bukti-transaksi/V2?idretailer=RT0000041194&amp;year=2026&amp;month=8&amp;hashednota=6ae1fa7e0c76c060ff8c5d493724e298" TargetMode="External"/><Relationship Id="rId3133" Type="http://schemas.openxmlformats.org/officeDocument/2006/relationships/hyperlink" Target="https://ipubers.pupuk-indonesia.com/public/download/bukti-transaksi/V2?idretailer=RT0000026811&amp;year=2026&amp;month=8&amp;hashednota=56b24a1914523b08d6019cc7b8ee1fcb" TargetMode="External"/><Relationship Id="rId261" Type="http://schemas.openxmlformats.org/officeDocument/2006/relationships/hyperlink" Target="https://ipubers.pupuk-indonesia.com/public/download/bukti-transaksi/V2?idretailer=RT0000027183&amp;year=2026&amp;month=8&amp;hashednota=e6f0bd9f6ed24a00f8c88e6580bbbc6c" TargetMode="External"/><Relationship Id="rId3340" Type="http://schemas.openxmlformats.org/officeDocument/2006/relationships/hyperlink" Target="https://ipubers.pupuk-indonesia.com/public/download/bukti-transaksi/V2?idretailer=RT0000026755&amp;year=2026&amp;month=8&amp;hashednota=77c591b0a033066e3f00692f4bf24663" TargetMode="External"/><Relationship Id="rId2899" Type="http://schemas.openxmlformats.org/officeDocument/2006/relationships/hyperlink" Target="https://ipubers.pupuk-indonesia.com/public/download/bukti-transaksi/V2?idretailer=RT0000026761&amp;year=2026&amp;month=8&amp;hashednota=749c897b84826b1fa3177e7cafa6ca23" TargetMode="External"/><Relationship Id="rId3200" Type="http://schemas.openxmlformats.org/officeDocument/2006/relationships/hyperlink" Target="https://ipubers.pupuk-indonesia.com/public/download/bukti-transaksi/V2?idretailer=RT0000021143&amp;year=2026&amp;month=8&amp;hashednota=faa29bfe083e1304fab5f89fcc92567f" TargetMode="External"/><Relationship Id="rId121" Type="http://schemas.openxmlformats.org/officeDocument/2006/relationships/hyperlink" Target="https://ipubers.pupuk-indonesia.com/public/download/bukti-transaksi/V2?idretailer=RT0000027188&amp;year=2026&amp;month=8&amp;hashednota=f08a97cb4e6efa20a864622884aa7a41" TargetMode="External"/><Relationship Id="rId2759" Type="http://schemas.openxmlformats.org/officeDocument/2006/relationships/hyperlink" Target="https://ipubers.pupuk-indonesia.com/public/download/bukti-transaksi/V2?idretailer=RT0000027183&amp;year=2026&amp;month=8&amp;hashednota=07bf1560664373bf498353084de50d39" TargetMode="External"/><Relationship Id="rId2966" Type="http://schemas.openxmlformats.org/officeDocument/2006/relationships/hyperlink" Target="https://ipubers.pupuk-indonesia.com/public/download/bukti-transaksi/V2?idretailer=RT0000026771&amp;year=2026&amp;month=8&amp;hashednota=8e6499f754f1a5e2d3895b8af02dd27e" TargetMode="External"/><Relationship Id="rId938" Type="http://schemas.openxmlformats.org/officeDocument/2006/relationships/hyperlink" Target="https://ipubers.pupuk-indonesia.com/public/download/bukti-transaksi/V2?idretailer=RT0000027213&amp;year=2026&amp;month=8&amp;hashednota=8260eb083b79906c32e61da2ea364f69" TargetMode="External"/><Relationship Id="rId1568" Type="http://schemas.openxmlformats.org/officeDocument/2006/relationships/hyperlink" Target="https://ipubers.pupuk-indonesia.com/public/download/bukti-transaksi/V2?idretailer=RT0000026771&amp;year=2026&amp;month=8&amp;hashednota=799a3d500e6c52541e19d1f59999514e" TargetMode="External"/><Relationship Id="rId1775" Type="http://schemas.openxmlformats.org/officeDocument/2006/relationships/hyperlink" Target="https://ipubers.pupuk-indonesia.com/public/download/bukti-transaksi/V2?idretailer=RT0000021140&amp;year=2026&amp;month=8&amp;hashednota=6ece5edbfb57306a7bd92fbf75704411" TargetMode="External"/><Relationship Id="rId2619" Type="http://schemas.openxmlformats.org/officeDocument/2006/relationships/hyperlink" Target="https://ipubers.pupuk-indonesia.com/public/download/bukti-transaksi/V2?idretailer=RT0000027188&amp;year=2026&amp;month=8&amp;hashednota=7bfc4027539bcd58735966b148dc7329" TargetMode="External"/><Relationship Id="rId2826" Type="http://schemas.openxmlformats.org/officeDocument/2006/relationships/hyperlink" Target="https://ipubers.pupuk-indonesia.com/public/download/bukti-transaksi/V2?idretailer=RT0000089532&amp;year=2026&amp;month=8&amp;hashednota=88e57fddea7d312d94f381b62bd432b2" TargetMode="External"/><Relationship Id="rId67" Type="http://schemas.openxmlformats.org/officeDocument/2006/relationships/hyperlink" Target="https://ipubers.pupuk-indonesia.com/public/download/bukti-transaksi/V2?idretailer=RT0000021156&amp;year=2026&amp;month=8&amp;hashednota=59462cce5c2b98163b8b1eeae0c0f81f" TargetMode="External"/><Relationship Id="rId1428" Type="http://schemas.openxmlformats.org/officeDocument/2006/relationships/hyperlink" Target="https://ipubers.pupuk-indonesia.com/public/download/bukti-transaksi/V2?idretailer=RT0000027188&amp;year=2026&amp;month=8&amp;hashednota=1e621acb51f6aa0ac55908a843c9a75e" TargetMode="External"/><Relationship Id="rId1635" Type="http://schemas.openxmlformats.org/officeDocument/2006/relationships/hyperlink" Target="https://ipubers.pupuk-indonesia.com/public/download/bukti-transaksi/V2?idretailer=RT0000026810&amp;year=2026&amp;month=8&amp;hashednota=e07fa766bdf0dcc73a2092864dfe27fe" TargetMode="External"/><Relationship Id="rId1982" Type="http://schemas.openxmlformats.org/officeDocument/2006/relationships/hyperlink" Target="https://ipubers.pupuk-indonesia.com/public/download/bukti-transaksi/V2?idretailer=RT0000027206&amp;year=2026&amp;month=8&amp;hashednota=5944292e29148d81fbe6e9d92e9142ad" TargetMode="External"/><Relationship Id="rId1842" Type="http://schemas.openxmlformats.org/officeDocument/2006/relationships/hyperlink" Target="https://ipubers.pupuk-indonesia.com/public/download/bukti-transaksi/V2?idretailer=RT0000026807&amp;year=2026&amp;month=8&amp;hashednota=327eb2ed3604659e2ba3ae3bf0090d09" TargetMode="External"/><Relationship Id="rId1702" Type="http://schemas.openxmlformats.org/officeDocument/2006/relationships/hyperlink" Target="https://ipubers.pupuk-indonesia.com/public/download/bukti-transaksi/V2?idretailer=RT0000026813&amp;year=2026&amp;month=8&amp;hashednota=84b1de85bfaa74b8970d2b703568845d" TargetMode="External"/><Relationship Id="rId3667" Type="http://schemas.openxmlformats.org/officeDocument/2006/relationships/hyperlink" Target="https://ipubers.pupuk-indonesia.com/public/download/bukti-transaksi/V2?idretailer=RT0000041194&amp;year=2026&amp;month=8&amp;hashednota=41ceb2a6f511eaac482c0bc6219144be" TargetMode="External"/><Relationship Id="rId3874" Type="http://schemas.openxmlformats.org/officeDocument/2006/relationships/hyperlink" Target="https://ipubers.pupuk-indonesia.com/public/download/bukti-transaksi/V2?idretailer=RT0000026794&amp;year=2026&amp;month=8&amp;hashednota=a96d36b2ee5f14b5f99db9fc6c636cd5" TargetMode="External"/><Relationship Id="rId588" Type="http://schemas.openxmlformats.org/officeDocument/2006/relationships/hyperlink" Target="https://ipubers.pupuk-indonesia.com/public/download/bukti-transaksi/V2?idretailer=RT0000026813&amp;year=2026&amp;month=8&amp;hashednota=20e2c0842168fe03c1bc4038bc74ee96" TargetMode="External"/><Relationship Id="rId795" Type="http://schemas.openxmlformats.org/officeDocument/2006/relationships/hyperlink" Target="https://ipubers.pupuk-indonesia.com/public/download/bukti-transaksi/V2?idretailer=RT0000093692&amp;year=2026&amp;month=8&amp;hashednota=4cbbf71c7a4a0e91109f9f916fb4c77e" TargetMode="External"/><Relationship Id="rId2269" Type="http://schemas.openxmlformats.org/officeDocument/2006/relationships/hyperlink" Target="https://ipubers.pupuk-indonesia.com/public/download/bukti-transaksi/V2?idretailer=RT0000026794&amp;year=2026&amp;month=8&amp;hashednota=f5476cf67a6fb81bb2eae96d7edb274e" TargetMode="External"/><Relationship Id="rId2476" Type="http://schemas.openxmlformats.org/officeDocument/2006/relationships/hyperlink" Target="https://ipubers.pupuk-indonesia.com/public/download/bukti-transaksi/V2?idretailer=RT0000026798&amp;year=2026&amp;month=8&amp;hashednota=6e7b3c6600aa59332e1b34e8ca11e9f6" TargetMode="External"/><Relationship Id="rId2683" Type="http://schemas.openxmlformats.org/officeDocument/2006/relationships/hyperlink" Target="https://ipubers.pupuk-indonesia.com/public/download/bukti-transaksi/V2?idretailer=RT0000027188&amp;year=2026&amp;month=8&amp;hashednota=be6d17a2a7c73c3f8ac97ac885946620" TargetMode="External"/><Relationship Id="rId2890" Type="http://schemas.openxmlformats.org/officeDocument/2006/relationships/hyperlink" Target="https://ipubers.pupuk-indonesia.com/public/download/bukti-transaksi/V2?idretailer=RT0000026765&amp;year=2026&amp;month=8&amp;hashednota=c3084181db5fde902b9f0844d265d95f" TargetMode="External"/><Relationship Id="rId3527" Type="http://schemas.openxmlformats.org/officeDocument/2006/relationships/hyperlink" Target="https://ipubers.pupuk-indonesia.com/public/download/bukti-transaksi/V2?idretailer=RT0000027213&amp;year=2026&amp;month=8&amp;hashednota=1d1a2e82698b688a89be66e03c1b291c" TargetMode="External"/><Relationship Id="rId3734" Type="http://schemas.openxmlformats.org/officeDocument/2006/relationships/hyperlink" Target="https://ipubers.pupuk-indonesia.com/public/download/bukti-transaksi/V2?idretailer=RT0000051845&amp;year=2026&amp;month=8&amp;hashednota=c02377dadaca75d8638542bcf2b4469f" TargetMode="External"/><Relationship Id="rId448" Type="http://schemas.openxmlformats.org/officeDocument/2006/relationships/hyperlink" Target="https://ipubers.pupuk-indonesia.com/public/download/bukti-transaksi/V2?idretailer=RT0000026771&amp;year=2026&amp;month=8&amp;hashednota=24b3561e2bb01670927b46f457679599" TargetMode="External"/><Relationship Id="rId655" Type="http://schemas.openxmlformats.org/officeDocument/2006/relationships/hyperlink" Target="https://ipubers.pupuk-indonesia.com/public/download/bukti-transaksi/V2?idretailer=RT0000021143&amp;year=2026&amp;month=8&amp;hashednota=6b90a31386b1825f56bd783aa4ae812b" TargetMode="External"/><Relationship Id="rId862" Type="http://schemas.openxmlformats.org/officeDocument/2006/relationships/hyperlink" Target="https://ipubers.pupuk-indonesia.com/public/download/bukti-transaksi/V2?idretailer=RT0000091480&amp;year=2026&amp;month=8&amp;hashednota=578a1e50227d5d934e523d2f41e1d1bc" TargetMode="External"/><Relationship Id="rId1078" Type="http://schemas.openxmlformats.org/officeDocument/2006/relationships/hyperlink" Target="https://ipubers.pupuk-indonesia.com/public/download/bukti-transaksi/V2?idretailer=RT0000041194&amp;year=2026&amp;month=8&amp;hashednota=3f4e0ef4d6c88839c23c17dc48717761" TargetMode="External"/><Relationship Id="rId1285" Type="http://schemas.openxmlformats.org/officeDocument/2006/relationships/hyperlink" Target="https://ipubers.pupuk-indonesia.com/public/download/bukti-transaksi/V2?idretailer=RT0000026794&amp;year=2026&amp;month=8&amp;hashednota=5603267be0099ee53a4d495151f72d57" TargetMode="External"/><Relationship Id="rId1492" Type="http://schemas.openxmlformats.org/officeDocument/2006/relationships/hyperlink" Target="https://ipubers.pupuk-indonesia.com/public/download/bukti-transaksi/V2?idretailer=RT0000062790&amp;year=2026&amp;month=8&amp;hashednota=d0e3ad79415d8d7f06a8d94efa01550c" TargetMode="External"/><Relationship Id="rId2129" Type="http://schemas.openxmlformats.org/officeDocument/2006/relationships/hyperlink" Target="https://ipubers.pupuk-indonesia.com/public/download/bukti-transaksi/V2?idretailer=RT0000041194&amp;year=2026&amp;month=8&amp;hashednota=defc57fffcec57aba1258e408e3ba32e" TargetMode="External"/><Relationship Id="rId2336" Type="http://schemas.openxmlformats.org/officeDocument/2006/relationships/hyperlink" Target="https://ipubers.pupuk-indonesia.com/public/download/bukti-transaksi/V2?idretailer=RT0000026794&amp;year=2026&amp;month=8&amp;hashednota=b0d098c264e0412acf4782b574861003" TargetMode="External"/><Relationship Id="rId2543" Type="http://schemas.openxmlformats.org/officeDocument/2006/relationships/hyperlink" Target="https://ipubers.pupuk-indonesia.com/public/download/bukti-transaksi/V2?idretailer=RT0000021160&amp;year=2026&amp;month=8&amp;hashednota=826657ab5cd4bf65a73f73521ce5ec36" TargetMode="External"/><Relationship Id="rId2750" Type="http://schemas.openxmlformats.org/officeDocument/2006/relationships/hyperlink" Target="https://ipubers.pupuk-indonesia.com/public/download/bukti-transaksi/V2?idretailer=RT0000027183&amp;year=2026&amp;month=8&amp;hashednota=652751ea785f7c0ba3180ea4a6793bca" TargetMode="External"/><Relationship Id="rId3801" Type="http://schemas.openxmlformats.org/officeDocument/2006/relationships/hyperlink" Target="https://ipubers.pupuk-indonesia.com/public/download/bukti-transaksi/V2?idretailer=RT0000021145&amp;year=2026&amp;month=8&amp;hashednota=308826d5b3945c955288660724d9046b" TargetMode="External"/><Relationship Id="rId308" Type="http://schemas.openxmlformats.org/officeDocument/2006/relationships/hyperlink" Target="https://ipubers.pupuk-indonesia.com/public/download/bukti-transaksi/V2?idretailer=RT0000026761&amp;year=2026&amp;month=8&amp;hashednota=9dddab4eccb8cee8fb86a32a11732e64" TargetMode="External"/><Relationship Id="rId515" Type="http://schemas.openxmlformats.org/officeDocument/2006/relationships/hyperlink" Target="https://ipubers.pupuk-indonesia.com/public/download/bukti-transaksi/V2?idretailer=RT0000026810&amp;year=2026&amp;month=8&amp;hashednota=9ee1e0ce6c92d7b2dda031275f1aecfd" TargetMode="External"/><Relationship Id="rId722" Type="http://schemas.openxmlformats.org/officeDocument/2006/relationships/hyperlink" Target="https://ipubers.pupuk-indonesia.com/public/download/bukti-transaksi/V2?idretailer=RT0000021163&amp;year=2026&amp;month=8&amp;hashednota=50e815ff8f32f6c4f4d3f914e59bd9d8" TargetMode="External"/><Relationship Id="rId1145" Type="http://schemas.openxmlformats.org/officeDocument/2006/relationships/hyperlink" Target="https://ipubers.pupuk-indonesia.com/public/download/bukti-transaksi/V2?idretailer=RT0000051845&amp;year=2026&amp;month=8&amp;hashednota=44e404bd19012ff91a2e195edb78d822" TargetMode="External"/><Relationship Id="rId1352" Type="http://schemas.openxmlformats.org/officeDocument/2006/relationships/hyperlink" Target="https://ipubers.pupuk-indonesia.com/public/download/bukti-transaksi/V2?idretailer=RT0000027189&amp;year=2026&amp;month=8&amp;hashednota=3859c20cf4b09b53d407052ef451da10" TargetMode="External"/><Relationship Id="rId2403" Type="http://schemas.openxmlformats.org/officeDocument/2006/relationships/hyperlink" Target="https://ipubers.pupuk-indonesia.com/public/download/bukti-transaksi/V2?idretailer=RT0000026775&amp;year=2026&amp;month=8&amp;hashednota=a856e3603d1759fec1eab42ff8c6c2f9" TargetMode="External"/><Relationship Id="rId1005" Type="http://schemas.openxmlformats.org/officeDocument/2006/relationships/hyperlink" Target="https://ipubers.pupuk-indonesia.com/public/download/bukti-transaksi/V2?idretailer=RT0000041194&amp;year=2026&amp;month=8&amp;hashednota=300af1e9f7018bffaef27243aac7872a" TargetMode="External"/><Relationship Id="rId1212" Type="http://schemas.openxmlformats.org/officeDocument/2006/relationships/hyperlink" Target="https://ipubers.pupuk-indonesia.com/public/download/bukti-transaksi/V2?idretailer=RT0000026794&amp;year=2026&amp;month=8&amp;hashednota=acd6cc2fe2142f4612081d93383a5d4a" TargetMode="External"/><Relationship Id="rId2610" Type="http://schemas.openxmlformats.org/officeDocument/2006/relationships/hyperlink" Target="https://ipubers.pupuk-indonesia.com/public/download/bukti-transaksi/V2?idretailer=RT0000027188&amp;year=2026&amp;month=8&amp;hashednota=14416adc4e74fe9c8cea46d81bb04d2e" TargetMode="External"/><Relationship Id="rId3177" Type="http://schemas.openxmlformats.org/officeDocument/2006/relationships/hyperlink" Target="https://ipubers.pupuk-indonesia.com/public/download/bukti-transaksi/V2?idretailer=RT0000021144&amp;year=2026&amp;month=8&amp;hashednota=9cb73cc81123b37986971578d282ab71" TargetMode="External"/><Relationship Id="rId3037" Type="http://schemas.openxmlformats.org/officeDocument/2006/relationships/hyperlink" Target="https://ipubers.pupuk-indonesia.com/public/download/bukti-transaksi/V2?idretailer=RT0000026810&amp;year=2026&amp;month=8&amp;hashednota=91928e5eee1782b76f65ddb88e3d4831" TargetMode="External"/><Relationship Id="rId3384" Type="http://schemas.openxmlformats.org/officeDocument/2006/relationships/hyperlink" Target="https://ipubers.pupuk-indonesia.com/public/download/bukti-transaksi/V2?idretailer=RT0000026755&amp;year=2026&amp;month=8&amp;hashednota=9b6b3d6deb6e24b1179cef7550cabf36" TargetMode="External"/><Relationship Id="rId3591" Type="http://schemas.openxmlformats.org/officeDocument/2006/relationships/hyperlink" Target="https://ipubers.pupuk-indonesia.com/public/download/bukti-transaksi/V2?idretailer=RT0000041194&amp;year=2026&amp;month=8&amp;hashednota=d691e8f89ed426a1b92e9430a5e549f5" TargetMode="External"/><Relationship Id="rId2193" Type="http://schemas.openxmlformats.org/officeDocument/2006/relationships/hyperlink" Target="https://ipubers.pupuk-indonesia.com/public/download/bukti-transaksi/V2?idretailer=RT0000094691&amp;year=2026&amp;month=8&amp;hashednota=50bc7eaa3484fbe4aff78d75992156d1" TargetMode="External"/><Relationship Id="rId3244" Type="http://schemas.openxmlformats.org/officeDocument/2006/relationships/hyperlink" Target="https://ipubers.pupuk-indonesia.com/public/download/bukti-transaksi/V2?idretailer=RT0000021162&amp;year=2026&amp;month=8&amp;hashednota=68b1ee8613bf55e8b4c799b46d8a789a" TargetMode="External"/><Relationship Id="rId3451" Type="http://schemas.openxmlformats.org/officeDocument/2006/relationships/hyperlink" Target="https://ipubers.pupuk-indonesia.com/public/download/bukti-transaksi/V2?idretailer=RT0000091480&amp;year=2026&amp;month=8&amp;hashednota=ce187537daf4022085a3fa56209912d2" TargetMode="External"/><Relationship Id="rId165" Type="http://schemas.openxmlformats.org/officeDocument/2006/relationships/hyperlink" Target="https://ipubers.pupuk-indonesia.com/public/download/bukti-transaksi/V2?idretailer=RT0000027189&amp;year=2026&amp;month=8&amp;hashednota=3c00a362f622b5bc81e10ed96246df8a" TargetMode="External"/><Relationship Id="rId372" Type="http://schemas.openxmlformats.org/officeDocument/2006/relationships/hyperlink" Target="https://ipubers.pupuk-indonesia.com/public/download/bukti-transaksi/V2?idretailer=RT0000026771&amp;year=2026&amp;month=8&amp;hashednota=e450bfddcadf34159c99fdbc5381c93a" TargetMode="External"/><Relationship Id="rId2053" Type="http://schemas.openxmlformats.org/officeDocument/2006/relationships/hyperlink" Target="https://ipubers.pupuk-indonesia.com/public/download/bukti-transaksi/V2?idretailer=RT0000041194&amp;year=2026&amp;month=8&amp;hashednota=9962b70b76a4050271d2f2c60076d001" TargetMode="External"/><Relationship Id="rId2260" Type="http://schemas.openxmlformats.org/officeDocument/2006/relationships/hyperlink" Target="https://ipubers.pupuk-indonesia.com/public/download/bukti-transaksi/V2?idretailer=RT0000051845&amp;year=2026&amp;month=8&amp;hashednota=97ced4d686163fd39ebdc26c7ef3a9f6" TargetMode="External"/><Relationship Id="rId3104" Type="http://schemas.openxmlformats.org/officeDocument/2006/relationships/hyperlink" Target="https://ipubers.pupuk-indonesia.com/public/download/bukti-transaksi/V2?idretailer=RT0000026810&amp;year=2026&amp;month=8&amp;hashednota=a84040221b62cc4fe0537234e194bb7a" TargetMode="External"/><Relationship Id="rId3311" Type="http://schemas.openxmlformats.org/officeDocument/2006/relationships/hyperlink" Target="https://ipubers.pupuk-indonesia.com/public/download/bukti-transaksi/V2?idretailer=RT0000093692&amp;year=2026&amp;month=8&amp;hashednota=a0310a61467bcd6135c928af1f971727" TargetMode="External"/><Relationship Id="rId232" Type="http://schemas.openxmlformats.org/officeDocument/2006/relationships/hyperlink" Target="https://ipubers.pupuk-indonesia.com/public/download/bukti-transaksi/V2?idretailer=RT0000027183&amp;year=2026&amp;month=8&amp;hashednota=e51d0926d5169cb0c6fc731b93fd9ee2" TargetMode="External"/><Relationship Id="rId2120" Type="http://schemas.openxmlformats.org/officeDocument/2006/relationships/hyperlink" Target="https://ipubers.pupuk-indonesia.com/public/download/bukti-transaksi/V2?idretailer=RT0000041194&amp;year=2026&amp;month=8&amp;hashednota=4d38edbe5c65465ea08891e41424fabd" TargetMode="External"/><Relationship Id="rId1679" Type="http://schemas.openxmlformats.org/officeDocument/2006/relationships/hyperlink" Target="https://ipubers.pupuk-indonesia.com/public/download/bukti-transaksi/V2?idretailer=RT0000026811&amp;year=2026&amp;month=8&amp;hashednota=9773e42f839014b65d8b9ec68a1d316c" TargetMode="External"/><Relationship Id="rId1886" Type="http://schemas.openxmlformats.org/officeDocument/2006/relationships/hyperlink" Target="https://ipubers.pupuk-indonesia.com/public/download/bukti-transaksi/V2?idretailer=RT0000026758&amp;year=2026&amp;month=8&amp;hashednota=3a5298cb4375797866ae3f2877c318b1" TargetMode="External"/><Relationship Id="rId2937" Type="http://schemas.openxmlformats.org/officeDocument/2006/relationships/hyperlink" Target="https://ipubers.pupuk-indonesia.com/public/download/bukti-transaksi/V2?idretailer=RT0000026771&amp;year=2026&amp;month=8&amp;hashednota=b52d89c2a8ee9b39ba9202fe22ea9c6f" TargetMode="External"/><Relationship Id="rId909" Type="http://schemas.openxmlformats.org/officeDocument/2006/relationships/hyperlink" Target="https://ipubers.pupuk-indonesia.com/public/download/bukti-transaksi/V2?idretailer=RT0000027216&amp;year=2026&amp;month=8&amp;hashednota=cb6663923eea73beb3e8f658a0a97803" TargetMode="External"/><Relationship Id="rId1539" Type="http://schemas.openxmlformats.org/officeDocument/2006/relationships/hyperlink" Target="https://ipubers.pupuk-indonesia.com/public/download/bukti-transaksi/V2?idretailer=RT0000026768&amp;year=2026&amp;month=8&amp;hashednota=02dd3c628a31cd18219e4c1bee34d60e" TargetMode="External"/><Relationship Id="rId1746" Type="http://schemas.openxmlformats.org/officeDocument/2006/relationships/hyperlink" Target="https://ipubers.pupuk-indonesia.com/public/download/bukti-transaksi/V2?idretailer=RT0000021143&amp;year=2026&amp;month=8&amp;hashednota=252cb71bb94e4b949dae06457c7cc563" TargetMode="External"/><Relationship Id="rId1953" Type="http://schemas.openxmlformats.org/officeDocument/2006/relationships/hyperlink" Target="https://ipubers.pupuk-indonesia.com/public/download/bukti-transaksi/V2?idretailer=RT0000091480&amp;year=2026&amp;month=8&amp;hashednota=4caf7862a79524246f29e59fe416ce1e" TargetMode="External"/><Relationship Id="rId38" Type="http://schemas.openxmlformats.org/officeDocument/2006/relationships/hyperlink" Target="https://ipubers.pupuk-indonesia.com/public/download/bukti-transaksi/V2?idretailer=RT0000090731&amp;year=2026&amp;month=8&amp;hashednota=77328681f8c493a0071e80173e638e7a" TargetMode="External"/><Relationship Id="rId1606" Type="http://schemas.openxmlformats.org/officeDocument/2006/relationships/hyperlink" Target="https://ipubers.pupuk-indonesia.com/public/download/bukti-transaksi/V2?idretailer=RT0000026771&amp;year=2026&amp;month=8&amp;hashednota=3a01ad7f0d5444f49b7e6e0dc764658a" TargetMode="External"/><Relationship Id="rId1813" Type="http://schemas.openxmlformats.org/officeDocument/2006/relationships/hyperlink" Target="https://ipubers.pupuk-indonesia.com/public/download/bukti-transaksi/V2?idretailer=RT0000021163&amp;year=2026&amp;month=8&amp;hashednota=6d6a6f5a5b08a13dd45a0756bb176091" TargetMode="External"/><Relationship Id="rId3778" Type="http://schemas.openxmlformats.org/officeDocument/2006/relationships/hyperlink" Target="https://ipubers.pupuk-indonesia.com/public/download/bukti-transaksi/V2?idretailer=RT0000051845&amp;year=2026&amp;month=8&amp;hashednota=d6db7c1c76649c110a82ab0782c4d27b" TargetMode="External"/><Relationship Id="rId699" Type="http://schemas.openxmlformats.org/officeDocument/2006/relationships/hyperlink" Target="https://ipubers.pupuk-indonesia.com/public/download/bukti-transaksi/V2?idretailer=RT0000021142&amp;year=2026&amp;month=8&amp;hashednota=65768a78f20ee3723c1d752aeee5d744" TargetMode="External"/><Relationship Id="rId2587" Type="http://schemas.openxmlformats.org/officeDocument/2006/relationships/hyperlink" Target="https://ipubers.pupuk-indonesia.com/public/download/bukti-transaksi/V2?idretailer=RT0000021160&amp;year=2026&amp;month=8&amp;hashednota=063a09e5ce9582a99a80fd47f2a43474" TargetMode="External"/><Relationship Id="rId2794" Type="http://schemas.openxmlformats.org/officeDocument/2006/relationships/hyperlink" Target="https://ipubers.pupuk-indonesia.com/public/download/bukti-transaksi/V2?idretailer=RT0000027210&amp;year=2026&amp;month=8&amp;hashednota=37466024ef7d5b37756134407f49d9aa" TargetMode="External"/><Relationship Id="rId3638" Type="http://schemas.openxmlformats.org/officeDocument/2006/relationships/hyperlink" Target="https://ipubers.pupuk-indonesia.com/public/download/bukti-transaksi/V2?idretailer=RT0000041194&amp;year=2026&amp;month=8&amp;hashednota=390e69f712b649bdb3bb5a2bf32e65b1" TargetMode="External"/><Relationship Id="rId3845" Type="http://schemas.openxmlformats.org/officeDocument/2006/relationships/hyperlink" Target="https://ipubers.pupuk-indonesia.com/public/download/bukti-transaksi/V2?idretailer=RT0000026775&amp;year=2026&amp;month=8&amp;hashednota=e23a4e30b33f9bd5a17742ece994db30" TargetMode="External"/><Relationship Id="rId559" Type="http://schemas.openxmlformats.org/officeDocument/2006/relationships/hyperlink" Target="https://ipubers.pupuk-indonesia.com/public/download/bukti-transaksi/V2?idretailer=RT0000026810&amp;year=2026&amp;month=8&amp;hashednota=c6ea2ca72d13ab586d7f18f38148f7cb" TargetMode="External"/><Relationship Id="rId766" Type="http://schemas.openxmlformats.org/officeDocument/2006/relationships/hyperlink" Target="https://ipubers.pupuk-indonesia.com/public/download/bukti-transaksi/V2?idretailer=RT0000026807&amp;year=2026&amp;month=8&amp;hashednota=44c0b7c19fd4a2dfe3f3026c80e00049" TargetMode="External"/><Relationship Id="rId1189" Type="http://schemas.openxmlformats.org/officeDocument/2006/relationships/hyperlink" Target="https://ipubers.pupuk-indonesia.com/public/download/bukti-transaksi/V2?idretailer=RT0000026794&amp;year=2026&amp;month=8&amp;hashednota=0a98bfc6fe092c52f1d78a6414596fd9" TargetMode="External"/><Relationship Id="rId1396" Type="http://schemas.openxmlformats.org/officeDocument/2006/relationships/hyperlink" Target="https://ipubers.pupuk-indonesia.com/public/download/bukti-transaksi/V2?idretailer=RT0000027188&amp;year=2026&amp;month=8&amp;hashednota=8992b4fb64340576841fb63de278e1a1" TargetMode="External"/><Relationship Id="rId2447" Type="http://schemas.openxmlformats.org/officeDocument/2006/relationships/hyperlink" Target="https://ipubers.pupuk-indonesia.com/public/download/bukti-transaksi/V2?idretailer=RT0000026796&amp;year=2026&amp;month=8&amp;hashednota=2c360098cde65b43db6abbe09b2e3f73" TargetMode="External"/><Relationship Id="rId419" Type="http://schemas.openxmlformats.org/officeDocument/2006/relationships/hyperlink" Target="https://ipubers.pupuk-indonesia.com/public/download/bukti-transaksi/V2?idretailer=RT0000026771&amp;year=2026&amp;month=8&amp;hashednota=963f7daf17dae157b68413a54375d0c0" TargetMode="External"/><Relationship Id="rId626" Type="http://schemas.openxmlformats.org/officeDocument/2006/relationships/hyperlink" Target="https://ipubers.pupuk-indonesia.com/public/download/bukti-transaksi/V2?idretailer=RT0000042149&amp;year=2026&amp;month=8&amp;hashednota=e3dcfd153ff26cbc76d0c1346f871462" TargetMode="External"/><Relationship Id="rId973" Type="http://schemas.openxmlformats.org/officeDocument/2006/relationships/hyperlink" Target="https://ipubers.pupuk-indonesia.com/public/download/bukti-transaksi/V2?idretailer=RT0000026808&amp;year=2026&amp;month=8&amp;hashednota=b191483e7f8f303fcbd799d06bb455df" TargetMode="External"/><Relationship Id="rId1049" Type="http://schemas.openxmlformats.org/officeDocument/2006/relationships/hyperlink" Target="https://ipubers.pupuk-indonesia.com/public/download/bukti-transaksi/V2?idretailer=RT0000041194&amp;year=2026&amp;month=8&amp;hashednota=8d0babbef491f496593ea54962a6da26" TargetMode="External"/><Relationship Id="rId1256" Type="http://schemas.openxmlformats.org/officeDocument/2006/relationships/hyperlink" Target="https://ipubers.pupuk-indonesia.com/public/download/bukti-transaksi/V2?idretailer=RT0000026794&amp;year=2026&amp;month=8&amp;hashednota=e5126cafde2c3a106fed1705957d3b22" TargetMode="External"/><Relationship Id="rId2307" Type="http://schemas.openxmlformats.org/officeDocument/2006/relationships/hyperlink" Target="https://ipubers.pupuk-indonesia.com/public/download/bukti-transaksi/V2?idretailer=RT0000026775&amp;year=2026&amp;month=8&amp;hashednota=48219af8605e60e35eb3b4880a7aa2d2" TargetMode="External"/><Relationship Id="rId2654" Type="http://schemas.openxmlformats.org/officeDocument/2006/relationships/hyperlink" Target="https://ipubers.pupuk-indonesia.com/public/download/bukti-transaksi/V2?idretailer=RT0000027188&amp;year=2026&amp;month=8&amp;hashednota=d6e4556629add72fa45f124c5a1e70c8" TargetMode="External"/><Relationship Id="rId2861" Type="http://schemas.openxmlformats.org/officeDocument/2006/relationships/hyperlink" Target="https://ipubers.pupuk-indonesia.com/public/download/bukti-transaksi/V2?idretailer=RT0000026765&amp;year=2026&amp;month=8&amp;hashednota=674877db13e49ec076e9a45b42dfc14d" TargetMode="External"/><Relationship Id="rId3705" Type="http://schemas.openxmlformats.org/officeDocument/2006/relationships/hyperlink" Target="https://ipubers.pupuk-indonesia.com/public/download/bukti-transaksi/V2?idretailer=RT0000041194&amp;year=2026&amp;month=8&amp;hashednota=6ddd49ab55995cce551ff86753e04cba" TargetMode="External"/><Relationship Id="rId3912" Type="http://schemas.openxmlformats.org/officeDocument/2006/relationships/hyperlink" Target="https://ipubers.pupuk-indonesia.com/public/download/bukti-transaksi/V2?idretailer=RT0000026775&amp;year=2026&amp;month=8&amp;hashednota=2381666a64d47ca6fc650a28cd3e7040" TargetMode="External"/><Relationship Id="rId833" Type="http://schemas.openxmlformats.org/officeDocument/2006/relationships/hyperlink" Target="https://ipubers.pupuk-indonesia.com/public/download/bukti-transaksi/V2?idretailer=RT0000026755&amp;year=2026&amp;month=8&amp;hashednota=30d0ffedb784accda80347db235ecc4c" TargetMode="External"/><Relationship Id="rId1116" Type="http://schemas.openxmlformats.org/officeDocument/2006/relationships/hyperlink" Target="https://ipubers.pupuk-indonesia.com/public/download/bukti-transaksi/V2?idretailer=RT0000041194&amp;year=2026&amp;month=8&amp;hashednota=44a2d5f8ce6e416e237412c84c6a37f4" TargetMode="External"/><Relationship Id="rId1463" Type="http://schemas.openxmlformats.org/officeDocument/2006/relationships/hyperlink" Target="https://ipubers.pupuk-indonesia.com/public/download/bukti-transaksi/V2?idretailer=RT0000027210&amp;year=2026&amp;month=8&amp;hashednota=cfa1c757b2e753455bd6a7087760dbfb" TargetMode="External"/><Relationship Id="rId1670" Type="http://schemas.openxmlformats.org/officeDocument/2006/relationships/hyperlink" Target="https://ipubers.pupuk-indonesia.com/public/download/bukti-transaksi/V2?idretailer=RT0000026810&amp;year=2026&amp;month=8&amp;hashednota=9787f1e6bd6109f1e51643039c05d210" TargetMode="External"/><Relationship Id="rId2514" Type="http://schemas.openxmlformats.org/officeDocument/2006/relationships/hyperlink" Target="https://ipubers.pupuk-indonesia.com/public/download/bukti-transaksi/V2?idretailer=RT0000090731&amp;year=2026&amp;month=8&amp;hashednota=67382b13a9f4519e074b6adab187730c" TargetMode="External"/><Relationship Id="rId2721" Type="http://schemas.openxmlformats.org/officeDocument/2006/relationships/hyperlink" Target="https://ipubers.pupuk-indonesia.com/public/download/bukti-transaksi/V2?idretailer=RT0000027181&amp;year=2026&amp;month=8&amp;hashednota=d3ab07c83394ef55c65100744dc8448f" TargetMode="External"/><Relationship Id="rId900" Type="http://schemas.openxmlformats.org/officeDocument/2006/relationships/hyperlink" Target="https://ipubers.pupuk-indonesia.com/public/download/bukti-transaksi/V2?idretailer=RT0000026755&amp;year=2026&amp;month=8&amp;hashednota=999284e9443917f255fc1ea4c878d28d" TargetMode="External"/><Relationship Id="rId1323" Type="http://schemas.openxmlformats.org/officeDocument/2006/relationships/hyperlink" Target="https://ipubers.pupuk-indonesia.com/public/download/bukti-transaksi/V2?idretailer=RT0000026798&amp;year=2026&amp;month=8&amp;hashednota=576b5991fda7890abc90b474c740856e" TargetMode="External"/><Relationship Id="rId1530" Type="http://schemas.openxmlformats.org/officeDocument/2006/relationships/hyperlink" Target="https://ipubers.pupuk-indonesia.com/public/download/bukti-transaksi/V2?idretailer=RT0000026771&amp;year=2026&amp;month=8&amp;hashednota=a968a444fcd34e0db77fa762e98db552" TargetMode="External"/><Relationship Id="rId3288" Type="http://schemas.openxmlformats.org/officeDocument/2006/relationships/hyperlink" Target="https://ipubers.pupuk-indonesia.com/public/download/bukti-transaksi/V2?idretailer=RT0000021159&amp;year=2026&amp;month=8&amp;hashednota=e25d22a372b2efab741b01f1526c7a2d" TargetMode="External"/><Relationship Id="rId3495" Type="http://schemas.openxmlformats.org/officeDocument/2006/relationships/hyperlink" Target="https://ipubers.pupuk-indonesia.com/public/download/bukti-transaksi/V2?idretailer=RT0000027214&amp;year=2026&amp;month=8&amp;hashednota=d46386da205df0457f19ddc3c9dcf176" TargetMode="External"/><Relationship Id="rId2097" Type="http://schemas.openxmlformats.org/officeDocument/2006/relationships/hyperlink" Target="https://ipubers.pupuk-indonesia.com/public/download/bukti-transaksi/V2?idretailer=RT0000041194&amp;year=2026&amp;month=8&amp;hashednota=ed56fbe9390c721bcf589798bcc4ff9a" TargetMode="External"/><Relationship Id="rId3148" Type="http://schemas.openxmlformats.org/officeDocument/2006/relationships/hyperlink" Target="https://ipubers.pupuk-indonesia.com/public/download/bukti-transaksi/V2?idretailer=RT0000026813&amp;year=2026&amp;month=8&amp;hashednota=6b077c47dab3b9bdcf722d341107ed29" TargetMode="External"/><Relationship Id="rId3355" Type="http://schemas.openxmlformats.org/officeDocument/2006/relationships/hyperlink" Target="https://ipubers.pupuk-indonesia.com/public/download/bukti-transaksi/V2?idretailer=RT0000026755&amp;year=2026&amp;month=8&amp;hashednota=1eed5ca9fe0c37ad12d1068559d56f2d" TargetMode="External"/><Relationship Id="rId3562" Type="http://schemas.openxmlformats.org/officeDocument/2006/relationships/hyperlink" Target="https://ipubers.pupuk-indonesia.com/public/download/bukti-transaksi/V2?idretailer=RT0000026799&amp;year=2026&amp;month=8&amp;hashednota=24b5dcf45b609b791043340a9b19bd63" TargetMode="External"/><Relationship Id="rId276" Type="http://schemas.openxmlformats.org/officeDocument/2006/relationships/hyperlink" Target="https://ipubers.pupuk-indonesia.com/public/download/bukti-transaksi/V2?idretailer=RT0000027211&amp;year=2026&amp;month=8&amp;hashednota=a79277bc98e757acad65e26f23bcc5ec" TargetMode="External"/><Relationship Id="rId483" Type="http://schemas.openxmlformats.org/officeDocument/2006/relationships/hyperlink" Target="https://ipubers.pupuk-indonesia.com/public/download/bukti-transaksi/V2?idretailer=RT0000026771&amp;year=2026&amp;month=8&amp;hashednota=6caac5edad6e328020766c9b3c9ec83b" TargetMode="External"/><Relationship Id="rId690" Type="http://schemas.openxmlformats.org/officeDocument/2006/relationships/hyperlink" Target="https://ipubers.pupuk-indonesia.com/public/download/bukti-transaksi/V2?idretailer=RT0000021140&amp;year=2026&amp;month=8&amp;hashednota=fff939a40cc340edd98cadf477e3c188" TargetMode="External"/><Relationship Id="rId2164" Type="http://schemas.openxmlformats.org/officeDocument/2006/relationships/hyperlink" Target="https://ipubers.pupuk-indonesia.com/public/download/bukti-transaksi/V2?idretailer=RT0000021145&amp;year=2026&amp;month=8&amp;hashednota=6f5baba435ee12c9441b33e82c9b353f" TargetMode="External"/><Relationship Id="rId2371" Type="http://schemas.openxmlformats.org/officeDocument/2006/relationships/hyperlink" Target="https://ipubers.pupuk-indonesia.com/public/download/bukti-transaksi/V2?idretailer=RT0000026794&amp;year=2026&amp;month=8&amp;hashednota=42f6116e6e4b72f24ac9b69a9c1e9280" TargetMode="External"/><Relationship Id="rId3008" Type="http://schemas.openxmlformats.org/officeDocument/2006/relationships/hyperlink" Target="https://ipubers.pupuk-indonesia.com/public/download/bukti-transaksi/V2?idretailer=RT0000026771&amp;year=2026&amp;month=8&amp;hashednota=dc75184534b96526dbc36108f0f5fd7e" TargetMode="External"/><Relationship Id="rId3215" Type="http://schemas.openxmlformats.org/officeDocument/2006/relationships/hyperlink" Target="https://ipubers.pupuk-indonesia.com/public/download/bukti-transaksi/V2?idretailer=RT0000021143&amp;year=2026&amp;month=8&amp;hashednota=3fa3541083fec6318d428182c447dfad" TargetMode="External"/><Relationship Id="rId3422" Type="http://schemas.openxmlformats.org/officeDocument/2006/relationships/hyperlink" Target="https://ipubers.pupuk-indonesia.com/public/download/bukti-transaksi/V2?idretailer=RT0000091480&amp;year=2026&amp;month=8&amp;hashednota=d17fd6fd968b7d6ec88dfab4a911985a" TargetMode="External"/><Relationship Id="rId136" Type="http://schemas.openxmlformats.org/officeDocument/2006/relationships/hyperlink" Target="https://ipubers.pupuk-indonesia.com/public/download/bukti-transaksi/V2?idretailer=RT0000027188&amp;year=2026&amp;month=8&amp;hashednota=cc5c8a37a2a1291179d76973d507e673" TargetMode="External"/><Relationship Id="rId343" Type="http://schemas.openxmlformats.org/officeDocument/2006/relationships/hyperlink" Target="https://ipubers.pupuk-indonesia.com/public/download/bukti-transaksi/V2?idretailer=RT0000026759&amp;year=2026&amp;month=8&amp;hashednota=970de29cf1e9b9abb78328d529b8a6f4" TargetMode="External"/><Relationship Id="rId550" Type="http://schemas.openxmlformats.org/officeDocument/2006/relationships/hyperlink" Target="https://ipubers.pupuk-indonesia.com/public/download/bukti-transaksi/V2?idretailer=RT0000026810&amp;year=2026&amp;month=8&amp;hashednota=32929e3945f5e71f16f89b0596516b42" TargetMode="External"/><Relationship Id="rId1180" Type="http://schemas.openxmlformats.org/officeDocument/2006/relationships/hyperlink" Target="https://ipubers.pupuk-indonesia.com/public/download/bukti-transaksi/V2?idretailer=RT0000026794&amp;year=2026&amp;month=8&amp;hashednota=1f0c810a39672d56c4cda819039dbc57" TargetMode="External"/><Relationship Id="rId2024" Type="http://schemas.openxmlformats.org/officeDocument/2006/relationships/hyperlink" Target="https://ipubers.pupuk-indonesia.com/public/download/bukti-transaksi/V2?idretailer=RT0000026801&amp;year=2026&amp;month=8&amp;hashednota=7ca1fc138a0637aab4c1339a33334a5d" TargetMode="External"/><Relationship Id="rId2231" Type="http://schemas.openxmlformats.org/officeDocument/2006/relationships/hyperlink" Target="https://ipubers.pupuk-indonesia.com/public/download/bukti-transaksi/V2?idretailer=RT0000021145&amp;year=2026&amp;month=8&amp;hashednota=8fe5a9b4912aa7f83cb1137d4bc7070d" TargetMode="External"/><Relationship Id="rId203" Type="http://schemas.openxmlformats.org/officeDocument/2006/relationships/hyperlink" Target="https://ipubers.pupuk-indonesia.com/public/download/bukti-transaksi/V2?idretailer=RT0000027188&amp;year=2026&amp;month=8&amp;hashednota=3eb61b8cc00ce6d1fb431c48cf8d96ae" TargetMode="External"/><Relationship Id="rId1040" Type="http://schemas.openxmlformats.org/officeDocument/2006/relationships/hyperlink" Target="https://ipubers.pupuk-indonesia.com/public/download/bukti-transaksi/V2?idretailer=RT0000041194&amp;year=2026&amp;month=8&amp;hashednota=5bebe66f7ee8a89b22b61ceae549ac1d" TargetMode="External"/><Relationship Id="rId410" Type="http://schemas.openxmlformats.org/officeDocument/2006/relationships/hyperlink" Target="https://ipubers.pupuk-indonesia.com/public/download/bukti-transaksi/V2?idretailer=RT0000026771&amp;year=2026&amp;month=8&amp;hashednota=2e6925bb0df317887a38d8a3991eddde" TargetMode="External"/><Relationship Id="rId1997" Type="http://schemas.openxmlformats.org/officeDocument/2006/relationships/hyperlink" Target="https://ipubers.pupuk-indonesia.com/public/download/bukti-transaksi/V2?idretailer=RT0000027204&amp;year=2026&amp;month=8&amp;hashednota=395004ea9441ec4bcae6819ea8707170" TargetMode="External"/><Relationship Id="rId1857" Type="http://schemas.openxmlformats.org/officeDocument/2006/relationships/hyperlink" Target="https://ipubers.pupuk-indonesia.com/public/download/bukti-transaksi/V2?idretailer=RT0000026807&amp;year=2026&amp;month=8&amp;hashednota=b96ed7fde8260403dc9ada05cedd45a3" TargetMode="External"/><Relationship Id="rId2908" Type="http://schemas.openxmlformats.org/officeDocument/2006/relationships/hyperlink" Target="https://ipubers.pupuk-indonesia.com/public/download/bukti-transaksi/V2?idretailer=RT0000026768&amp;year=2026&amp;month=8&amp;hashednota=8b890c617d658a40a112dbaf897cac53" TargetMode="External"/><Relationship Id="rId1717" Type="http://schemas.openxmlformats.org/officeDocument/2006/relationships/hyperlink" Target="https://ipubers.pupuk-indonesia.com/public/download/bukti-transaksi/V2?idretailer=RT0000051953&amp;year=2026&amp;month=8&amp;hashednota=00c86e150b9054523df5cace98184cfa" TargetMode="External"/><Relationship Id="rId1924" Type="http://schemas.openxmlformats.org/officeDocument/2006/relationships/hyperlink" Target="https://ipubers.pupuk-indonesia.com/public/download/bukti-transaksi/V2?idretailer=RT0000091480&amp;year=2026&amp;month=8&amp;hashednota=b868882a22aa70f19ad51a77b824f3eb" TargetMode="External"/><Relationship Id="rId3072" Type="http://schemas.openxmlformats.org/officeDocument/2006/relationships/hyperlink" Target="https://ipubers.pupuk-indonesia.com/public/download/bukti-transaksi/V2?idretailer=RT0000026810&amp;year=2026&amp;month=8&amp;hashednota=ccb295439fec2665129f1bef128312ac" TargetMode="External"/><Relationship Id="rId3889" Type="http://schemas.openxmlformats.org/officeDocument/2006/relationships/hyperlink" Target="https://ipubers.pupuk-indonesia.com/public/download/bukti-transaksi/V2?idretailer=RT0000026794&amp;year=2026&amp;month=8&amp;hashednota=e00f852f2f533513c39fa75bf55ce0b1" TargetMode="External"/><Relationship Id="rId2698" Type="http://schemas.openxmlformats.org/officeDocument/2006/relationships/hyperlink" Target="https://ipubers.pupuk-indonesia.com/public/download/bukti-transaksi/V2?idretailer=RT0000027188&amp;year=2026&amp;month=8&amp;hashednota=8f031cb2561ed77f9346cc646c3535ec" TargetMode="External"/><Relationship Id="rId3749" Type="http://schemas.openxmlformats.org/officeDocument/2006/relationships/hyperlink" Target="https://ipubers.pupuk-indonesia.com/public/download/bukti-transaksi/V2?idretailer=RT0000094691&amp;year=2026&amp;month=8&amp;hashednota=3e60bb6b166202d5c7f97e6af5042159" TargetMode="External"/><Relationship Id="rId877" Type="http://schemas.openxmlformats.org/officeDocument/2006/relationships/hyperlink" Target="https://ipubers.pupuk-indonesia.com/public/download/bukti-transaksi/V2?idretailer=RT0000091480&amp;year=2026&amp;month=8&amp;hashednota=62a1703691581f4414fef17e9ebd778e" TargetMode="External"/><Relationship Id="rId2558" Type="http://schemas.openxmlformats.org/officeDocument/2006/relationships/hyperlink" Target="https://ipubers.pupuk-indonesia.com/public/download/bukti-transaksi/V2?idretailer=RT0000021160&amp;year=2026&amp;month=8&amp;hashednota=58f7e2f1bc8131ddd9544adf14ef9a94" TargetMode="External"/><Relationship Id="rId2765" Type="http://schemas.openxmlformats.org/officeDocument/2006/relationships/hyperlink" Target="https://ipubers.pupuk-indonesia.com/public/download/bukti-transaksi/V2?idretailer=RT0000027183&amp;year=2026&amp;month=8&amp;hashednota=e4dd6f36c1abcf8063892a789d795412" TargetMode="External"/><Relationship Id="rId2972" Type="http://schemas.openxmlformats.org/officeDocument/2006/relationships/hyperlink" Target="https://ipubers.pupuk-indonesia.com/public/download/bukti-transaksi/V2?idretailer=RT0000026769&amp;year=2026&amp;month=8&amp;hashednota=92dc94f33ad63707a7ffda99a6bd2951" TargetMode="External"/><Relationship Id="rId3609" Type="http://schemas.openxmlformats.org/officeDocument/2006/relationships/hyperlink" Target="https://ipubers.pupuk-indonesia.com/public/download/bukti-transaksi/V2?idretailer=RT0000041194&amp;year=2026&amp;month=8&amp;hashednota=fbf17b2461308eed38535ffa9a9a1393" TargetMode="External"/><Relationship Id="rId3816" Type="http://schemas.openxmlformats.org/officeDocument/2006/relationships/hyperlink" Target="https://ipubers.pupuk-indonesia.com/public/download/bukti-transaksi/V2?idretailer=RT0000094691&amp;year=2026&amp;month=8&amp;hashednota=7284a9d59675d2440e8603fb39405658" TargetMode="External"/><Relationship Id="rId737" Type="http://schemas.openxmlformats.org/officeDocument/2006/relationships/hyperlink" Target="https://ipubers.pupuk-indonesia.com/public/download/bukti-transaksi/V2?idretailer=RT0000021161&amp;year=2026&amp;month=8&amp;hashednota=5578b835662c7aec2bd7c74377ffbb4a" TargetMode="External"/><Relationship Id="rId944" Type="http://schemas.openxmlformats.org/officeDocument/2006/relationships/hyperlink" Target="https://ipubers.pupuk-indonesia.com/public/download/bukti-transaksi/V2?idretailer=RT0000027206&amp;year=2026&amp;month=8&amp;hashednota=a9b214a704384a53c0e02d62ec2b79af" TargetMode="External"/><Relationship Id="rId1367" Type="http://schemas.openxmlformats.org/officeDocument/2006/relationships/hyperlink" Target="https://ipubers.pupuk-indonesia.com/public/download/bukti-transaksi/V2?idretailer=RT0000027188&amp;year=2026&amp;month=8&amp;hashednota=749153218ce835c09839e7e045882890" TargetMode="External"/><Relationship Id="rId1574" Type="http://schemas.openxmlformats.org/officeDocument/2006/relationships/hyperlink" Target="https://ipubers.pupuk-indonesia.com/public/download/bukti-transaksi/V2?idretailer=RT0000026771&amp;year=2026&amp;month=8&amp;hashednota=215e829473a61b7ee36c74a219ffe17a" TargetMode="External"/><Relationship Id="rId1781" Type="http://schemas.openxmlformats.org/officeDocument/2006/relationships/hyperlink" Target="https://ipubers.pupuk-indonesia.com/public/download/bukti-transaksi/V2?idretailer=RT0000021143&amp;year=2026&amp;month=8&amp;hashednota=8cf087c862f46131d236431c41f2f9e2" TargetMode="External"/><Relationship Id="rId2418" Type="http://schemas.openxmlformats.org/officeDocument/2006/relationships/hyperlink" Target="https://ipubers.pupuk-indonesia.com/public/download/bukti-transaksi/V2?idretailer=RT0000090731&amp;year=2026&amp;month=8&amp;hashednota=22e6db82f197383cd8be96e5ad307e9c" TargetMode="External"/><Relationship Id="rId2625" Type="http://schemas.openxmlformats.org/officeDocument/2006/relationships/hyperlink" Target="https://ipubers.pupuk-indonesia.com/public/download/bukti-transaksi/V2?idretailer=RT0000027188&amp;year=2026&amp;month=8&amp;hashednota=79331e7db4d894a7d0e5ad94f9dc519f" TargetMode="External"/><Relationship Id="rId2832" Type="http://schemas.openxmlformats.org/officeDocument/2006/relationships/hyperlink" Target="https://ipubers.pupuk-indonesia.com/public/download/bukti-transaksi/V2?idretailer=RT0000089532&amp;year=2026&amp;month=8&amp;hashednota=a72746b04595422cf635c46ed5477c28" TargetMode="External"/><Relationship Id="rId73" Type="http://schemas.openxmlformats.org/officeDocument/2006/relationships/hyperlink" Target="https://ipubers.pupuk-indonesia.com/public/download/bukti-transaksi/V2?idretailer=RT0000021160&amp;year=2026&amp;month=8&amp;hashednota=b4053da74e24bdb2c4b6effd146cf5ca" TargetMode="External"/><Relationship Id="rId804" Type="http://schemas.openxmlformats.org/officeDocument/2006/relationships/hyperlink" Target="https://ipubers.pupuk-indonesia.com/public/download/bukti-transaksi/V2?idretailer=RT0000093692&amp;year=2026&amp;month=8&amp;hashednota=b07758c8369d38c09c2c43365c5bdcd8" TargetMode="External"/><Relationship Id="rId1227" Type="http://schemas.openxmlformats.org/officeDocument/2006/relationships/hyperlink" Target="https://ipubers.pupuk-indonesia.com/public/download/bukti-transaksi/V2?idretailer=RT0000026775&amp;year=2026&amp;month=8&amp;hashednota=2a20656c45449212af019d04da3bd2cb" TargetMode="External"/><Relationship Id="rId1434" Type="http://schemas.openxmlformats.org/officeDocument/2006/relationships/hyperlink" Target="https://ipubers.pupuk-indonesia.com/public/download/bukti-transaksi/V2?idretailer=RT0000027189&amp;year=2026&amp;month=8&amp;hashednota=7ce178af7818f42ba8fb2bfe1269f79a" TargetMode="External"/><Relationship Id="rId1641" Type="http://schemas.openxmlformats.org/officeDocument/2006/relationships/hyperlink" Target="https://ipubers.pupuk-indonesia.com/public/download/bukti-transaksi/V2?idretailer=RT0000026810&amp;year=2026&amp;month=8&amp;hashednota=3b42d9eba46659959cad6fc4dd48790e" TargetMode="External"/><Relationship Id="rId1501" Type="http://schemas.openxmlformats.org/officeDocument/2006/relationships/hyperlink" Target="https://ipubers.pupuk-indonesia.com/public/download/bukti-transaksi/V2?idretailer=RT0000026765&amp;year=2026&amp;month=8&amp;hashednota=3d476c16d9b257a79075601579708b79" TargetMode="External"/><Relationship Id="rId3399" Type="http://schemas.openxmlformats.org/officeDocument/2006/relationships/hyperlink" Target="https://ipubers.pupuk-indonesia.com/public/download/bukti-transaksi/V2?idretailer=RT0000026755&amp;year=2026&amp;month=8&amp;hashednota=f6140a75ee69d00c893de1ad7be6c6e3" TargetMode="External"/><Relationship Id="rId3259" Type="http://schemas.openxmlformats.org/officeDocument/2006/relationships/hyperlink" Target="https://ipubers.pupuk-indonesia.com/public/download/bukti-transaksi/V2?idretailer=RT0000021158&amp;year=2026&amp;month=8&amp;hashednota=43e5902f3f601b8ee98fe2e40743f9e3" TargetMode="External"/><Relationship Id="rId3466" Type="http://schemas.openxmlformats.org/officeDocument/2006/relationships/hyperlink" Target="https://ipubers.pupuk-indonesia.com/public/download/bukti-transaksi/V2?idretailer=RT0000026755&amp;year=2026&amp;month=8&amp;hashednota=7371513117f4046e2eac5f459ed8dd0a" TargetMode="External"/><Relationship Id="rId387" Type="http://schemas.openxmlformats.org/officeDocument/2006/relationships/hyperlink" Target="https://ipubers.pupuk-indonesia.com/public/download/bukti-transaksi/V2?idretailer=RT0000026768&amp;year=2026&amp;month=8&amp;hashednota=91300a84a9d729f163fda2f8d0a1ca37" TargetMode="External"/><Relationship Id="rId594" Type="http://schemas.openxmlformats.org/officeDocument/2006/relationships/hyperlink" Target="https://ipubers.pupuk-indonesia.com/public/download/bukti-transaksi/V2?idretailer=RT0000026813&amp;year=2026&amp;month=8&amp;hashednota=1000d2886304203affd67b91352b917f" TargetMode="External"/><Relationship Id="rId2068" Type="http://schemas.openxmlformats.org/officeDocument/2006/relationships/hyperlink" Target="https://ipubers.pupuk-indonesia.com/public/download/bukti-transaksi/V2?idretailer=RT0000041194&amp;year=2026&amp;month=8&amp;hashednota=f4ffad7026f348d0b08410a5b2e3e17c" TargetMode="External"/><Relationship Id="rId2275" Type="http://schemas.openxmlformats.org/officeDocument/2006/relationships/hyperlink" Target="https://ipubers.pupuk-indonesia.com/public/download/bukti-transaksi/V2?idretailer=RT0000026794&amp;year=2026&amp;month=8&amp;hashednota=c618ec1e4f17521b2685ca742386c947" TargetMode="External"/><Relationship Id="rId3119" Type="http://schemas.openxmlformats.org/officeDocument/2006/relationships/hyperlink" Target="https://ipubers.pupuk-indonesia.com/public/download/bukti-transaksi/V2?idretailer=RT0000026811&amp;year=2026&amp;month=8&amp;hashednota=cd9ed30c3c89eb05d94aed1bc56072af" TargetMode="External"/><Relationship Id="rId3326" Type="http://schemas.openxmlformats.org/officeDocument/2006/relationships/hyperlink" Target="https://ipubers.pupuk-indonesia.com/public/download/bukti-transaksi/V2?idretailer=RT0000026755&amp;year=2026&amp;month=8&amp;hashednota=23126ac05d99e279a745bc71f9377508" TargetMode="External"/><Relationship Id="rId3673" Type="http://schemas.openxmlformats.org/officeDocument/2006/relationships/hyperlink" Target="https://ipubers.pupuk-indonesia.com/public/download/bukti-transaksi/V2?idretailer=RT0000041194&amp;year=2026&amp;month=8&amp;hashednota=1e84b389f892fdd03b2fee6e947658b7" TargetMode="External"/><Relationship Id="rId3880" Type="http://schemas.openxmlformats.org/officeDocument/2006/relationships/hyperlink" Target="https://ipubers.pupuk-indonesia.com/public/download/bukti-transaksi/V2?idretailer=RT0000026794&amp;year=2026&amp;month=8&amp;hashednota=f7a876b5da26e18d1a0a0093d8cdf3b6" TargetMode="External"/><Relationship Id="rId247" Type="http://schemas.openxmlformats.org/officeDocument/2006/relationships/hyperlink" Target="https://ipubers.pupuk-indonesia.com/public/download/bukti-transaksi/V2?idretailer=RT0000027183&amp;year=2026&amp;month=8&amp;hashednota=d66d56e42f78d6a5cf823157bfd5088c" TargetMode="External"/><Relationship Id="rId1084" Type="http://schemas.openxmlformats.org/officeDocument/2006/relationships/hyperlink" Target="https://ipubers.pupuk-indonesia.com/public/download/bukti-transaksi/V2?idretailer=RT0000041194&amp;year=2026&amp;month=8&amp;hashednota=a1f87b43cf8e0dda7dda870dfbf67c4a" TargetMode="External"/><Relationship Id="rId2482" Type="http://schemas.openxmlformats.org/officeDocument/2006/relationships/hyperlink" Target="https://ipubers.pupuk-indonesia.com/public/download/bukti-transaksi/V2?idretailer=RT0000026798&amp;year=2026&amp;month=8&amp;hashednota=3535b9f0308651fa6d41cf12f7702cf6" TargetMode="External"/><Relationship Id="rId3533" Type="http://schemas.openxmlformats.org/officeDocument/2006/relationships/hyperlink" Target="https://ipubers.pupuk-indonesia.com/public/download/bukti-transaksi/V2?idretailer=RT0000027213&amp;year=2026&amp;month=8&amp;hashednota=da8111a905f50f02c932cf25af371949" TargetMode="External"/><Relationship Id="rId3740" Type="http://schemas.openxmlformats.org/officeDocument/2006/relationships/hyperlink" Target="https://ipubers.pupuk-indonesia.com/public/download/bukti-transaksi/V2?idretailer=RT0000094691&amp;year=2026&amp;month=8&amp;hashednota=e39588a07d2013397d36171f80b82578" TargetMode="External"/><Relationship Id="rId107" Type="http://schemas.openxmlformats.org/officeDocument/2006/relationships/hyperlink" Target="https://ipubers.pupuk-indonesia.com/public/download/bukti-transaksi/V2?idretailer=RT0000027188&amp;year=2026&amp;month=8&amp;hashednota=96d3cee05d7d1bae3b84504ef6bb8267" TargetMode="External"/><Relationship Id="rId454" Type="http://schemas.openxmlformats.org/officeDocument/2006/relationships/hyperlink" Target="https://ipubers.pupuk-indonesia.com/public/download/bukti-transaksi/V2?idretailer=RT0000026769&amp;year=2026&amp;month=8&amp;hashednota=a826c001c587e1ceec1290654f89ada5" TargetMode="External"/><Relationship Id="rId661" Type="http://schemas.openxmlformats.org/officeDocument/2006/relationships/hyperlink" Target="https://ipubers.pupuk-indonesia.com/public/download/bukti-transaksi/V2?idretailer=RT0000021143&amp;year=2026&amp;month=8&amp;hashednota=36f87780f62888fae7a609efa0d13c2e" TargetMode="External"/><Relationship Id="rId1291" Type="http://schemas.openxmlformats.org/officeDocument/2006/relationships/hyperlink" Target="https://ipubers.pupuk-indonesia.com/public/download/bukti-transaksi/V2?idretailer=RT0000026775&amp;year=2026&amp;month=8&amp;hashednota=dc525054edd883ad9d314f547f65ded3" TargetMode="External"/><Relationship Id="rId2135" Type="http://schemas.openxmlformats.org/officeDocument/2006/relationships/hyperlink" Target="https://ipubers.pupuk-indonesia.com/public/download/bukti-transaksi/V2?idretailer=RT0000041194&amp;year=2026&amp;month=8&amp;hashednota=42c18458c499b1f0ff07b5eecf54aa38" TargetMode="External"/><Relationship Id="rId2342" Type="http://schemas.openxmlformats.org/officeDocument/2006/relationships/hyperlink" Target="https://ipubers.pupuk-indonesia.com/public/download/bukti-transaksi/V2?idretailer=RT0000026794&amp;year=2026&amp;month=8&amp;hashednota=3060ec31ab59456bf5776fff4d4a8c2c" TargetMode="External"/><Relationship Id="rId3600" Type="http://schemas.openxmlformats.org/officeDocument/2006/relationships/hyperlink" Target="https://ipubers.pupuk-indonesia.com/public/download/bukti-transaksi/V2?idretailer=RT0000041194&amp;year=2026&amp;month=8&amp;hashednota=78182ac2b9670ed2f9a6cb4cae1bc568" TargetMode="External"/><Relationship Id="rId314" Type="http://schemas.openxmlformats.org/officeDocument/2006/relationships/hyperlink" Target="https://ipubers.pupuk-indonesia.com/public/download/bukti-transaksi/V2?idretailer=RT0000062790&amp;year=2026&amp;month=8&amp;hashednota=23459fb6407fe5393ac0e8a158785b4c" TargetMode="External"/><Relationship Id="rId521" Type="http://schemas.openxmlformats.org/officeDocument/2006/relationships/hyperlink" Target="https://ipubers.pupuk-indonesia.com/public/download/bukti-transaksi/V2?idretailer=RT0000026810&amp;year=2026&amp;month=8&amp;hashednota=c98823fd25137bed06c7ead113b03167" TargetMode="External"/><Relationship Id="rId1151" Type="http://schemas.openxmlformats.org/officeDocument/2006/relationships/hyperlink" Target="https://ipubers.pupuk-indonesia.com/public/download/bukti-transaksi/V2?idretailer=RT0000094691&amp;year=2026&amp;month=8&amp;hashednota=62165e73396a72e0a6f516ff932f8e9e" TargetMode="External"/><Relationship Id="rId2202" Type="http://schemas.openxmlformats.org/officeDocument/2006/relationships/hyperlink" Target="https://ipubers.pupuk-indonesia.com/public/download/bukti-transaksi/V2?idretailer=RT0000051845&amp;year=2026&amp;month=8&amp;hashednota=b1ffcb1fd7aca9ef56ad7b3820e30b6d" TargetMode="External"/><Relationship Id="rId1011" Type="http://schemas.openxmlformats.org/officeDocument/2006/relationships/hyperlink" Target="https://ipubers.pupuk-indonesia.com/public/download/bukti-transaksi/V2?idretailer=RT0000041194&amp;year=2026&amp;month=8&amp;hashednota=bf99e30d261b2b258ed996c18b3b26b1" TargetMode="External"/><Relationship Id="rId1968" Type="http://schemas.openxmlformats.org/officeDocument/2006/relationships/hyperlink" Target="https://ipubers.pupuk-indonesia.com/public/download/bukti-transaksi/V2?idretailer=RT0000027213&amp;year=2026&amp;month=8&amp;hashednota=95d5fef63dc5040cef1523beff9db00f" TargetMode="External"/><Relationship Id="rId3183" Type="http://schemas.openxmlformats.org/officeDocument/2006/relationships/hyperlink" Target="https://ipubers.pupuk-indonesia.com/public/download/bukti-transaksi/V2?idretailer=RT0000021144&amp;year=2026&amp;month=8&amp;hashednota=39198595c244835427ccaf51c7c9f3cd" TargetMode="External"/><Relationship Id="rId3390" Type="http://schemas.openxmlformats.org/officeDocument/2006/relationships/hyperlink" Target="https://ipubers.pupuk-indonesia.com/public/download/bukti-transaksi/V2?idretailer=RT0000026755&amp;year=2026&amp;month=8&amp;hashednota=adc5ab12ad483fa06ef37c4d39524ebe" TargetMode="External"/><Relationship Id="rId1828" Type="http://schemas.openxmlformats.org/officeDocument/2006/relationships/hyperlink" Target="https://ipubers.pupuk-indonesia.com/public/download/bukti-transaksi/V2?idretailer=RT0000021159&amp;year=2026&amp;month=8&amp;hashednota=b2947f5f822d01c05d649582e39101b8" TargetMode="External"/><Relationship Id="rId3043" Type="http://schemas.openxmlformats.org/officeDocument/2006/relationships/hyperlink" Target="https://ipubers.pupuk-indonesia.com/public/download/bukti-transaksi/V2?idretailer=RT0000026810&amp;year=2026&amp;month=8&amp;hashednota=4abdf8271a870e3aa9202571eae24f02" TargetMode="External"/><Relationship Id="rId3250" Type="http://schemas.openxmlformats.org/officeDocument/2006/relationships/hyperlink" Target="https://ipubers.pupuk-indonesia.com/public/download/bukti-transaksi/V2?idretailer=RT0000021161&amp;year=2026&amp;month=8&amp;hashednota=0b5a88a3e9e0c0a49f06417decb354ad" TargetMode="External"/><Relationship Id="rId171" Type="http://schemas.openxmlformats.org/officeDocument/2006/relationships/hyperlink" Target="https://ipubers.pupuk-indonesia.com/public/download/bukti-transaksi/V2?idretailer=RT0000027181&amp;year=2026&amp;month=8&amp;hashednota=8173ebcae2473bd0abdd04d2997c8027" TargetMode="External"/><Relationship Id="rId3110" Type="http://schemas.openxmlformats.org/officeDocument/2006/relationships/hyperlink" Target="https://ipubers.pupuk-indonesia.com/public/download/bukti-transaksi/V2?idretailer=RT0000026810&amp;year=2026&amp;month=8&amp;hashednota=afe6692f48b22b4c2caed6862dd50234" TargetMode="External"/><Relationship Id="rId988" Type="http://schemas.openxmlformats.org/officeDocument/2006/relationships/hyperlink" Target="https://ipubers.pupuk-indonesia.com/public/download/bukti-transaksi/V2?idretailer=RT0000041741&amp;year=2026&amp;month=8&amp;hashednota=694ffaed430a62c463ec730e8bb76731" TargetMode="External"/><Relationship Id="rId2669" Type="http://schemas.openxmlformats.org/officeDocument/2006/relationships/hyperlink" Target="https://ipubers.pupuk-indonesia.com/public/download/bukti-transaksi/V2?idretailer=RT0000027188&amp;year=2026&amp;month=8&amp;hashednota=aa563a2fc1f1041196fd0019ba38279f" TargetMode="External"/><Relationship Id="rId2876" Type="http://schemas.openxmlformats.org/officeDocument/2006/relationships/hyperlink" Target="https://ipubers.pupuk-indonesia.com/public/download/bukti-transaksi/V2?idretailer=RT0000026759&amp;year=2026&amp;month=8&amp;hashednota=61f3d68dec41d82705cccc6352d7d883" TargetMode="External"/><Relationship Id="rId3927" Type="http://schemas.openxmlformats.org/officeDocument/2006/relationships/hyperlink" Target="https://ipubers.pupuk-indonesia.com/public/download/bukti-transaksi/V2?idretailer=RT0000026775&amp;year=2026&amp;month=8&amp;hashednota=6767585906a56c7e994d0f87f8aedae7" TargetMode="External"/><Relationship Id="rId848" Type="http://schemas.openxmlformats.org/officeDocument/2006/relationships/hyperlink" Target="https://ipubers.pupuk-indonesia.com/public/download/bukti-transaksi/V2?idretailer=RT0000091480&amp;year=2026&amp;month=8&amp;hashednota=fd6ec0b208d9606f784255b1c7510360" TargetMode="External"/><Relationship Id="rId1478" Type="http://schemas.openxmlformats.org/officeDocument/2006/relationships/hyperlink" Target="https://ipubers.pupuk-indonesia.com/public/download/bukti-transaksi/V2?idretailer=RT0000026761&amp;year=2026&amp;month=8&amp;hashednota=7c12600f009ecaf23816480204b84985" TargetMode="External"/><Relationship Id="rId1685" Type="http://schemas.openxmlformats.org/officeDocument/2006/relationships/hyperlink" Target="https://ipubers.pupuk-indonesia.com/public/download/bukti-transaksi/V2?idretailer=RT0000026811&amp;year=2026&amp;month=8&amp;hashednota=72599abd3e9a2c8d31ab5eda64ab03cd" TargetMode="External"/><Relationship Id="rId1892" Type="http://schemas.openxmlformats.org/officeDocument/2006/relationships/hyperlink" Target="https://ipubers.pupuk-indonesia.com/public/download/bukti-transaksi/V2?idretailer=RT0000026755&amp;year=2026&amp;month=8&amp;hashednota=f0f4bc8a9af26e09834a747aceb9501a" TargetMode="External"/><Relationship Id="rId2529" Type="http://schemas.openxmlformats.org/officeDocument/2006/relationships/hyperlink" Target="https://ipubers.pupuk-indonesia.com/public/download/bukti-transaksi/V2?idretailer=RT0000021156&amp;year=2026&amp;month=8&amp;hashednota=748ca69fa0c1eb2a08802d652da954c6" TargetMode="External"/><Relationship Id="rId2736" Type="http://schemas.openxmlformats.org/officeDocument/2006/relationships/hyperlink" Target="https://ipubers.pupuk-indonesia.com/public/download/bukti-transaksi/V2?idretailer=RT0000027188&amp;year=2026&amp;month=8&amp;hashednota=7aeb68216cd9f400ea6b3554011e64da" TargetMode="External"/><Relationship Id="rId708" Type="http://schemas.openxmlformats.org/officeDocument/2006/relationships/hyperlink" Target="https://ipubers.pupuk-indonesia.com/public/download/bukti-transaksi/V2?idretailer=RT0000021163&amp;year=2026&amp;month=8&amp;hashednota=a7eac1c4cea648519f9c6e63ce326926" TargetMode="External"/><Relationship Id="rId915" Type="http://schemas.openxmlformats.org/officeDocument/2006/relationships/hyperlink" Target="https://ipubers.pupuk-indonesia.com/public/download/bukti-transaksi/V2?idretailer=RT0000027216&amp;year=2026&amp;month=8&amp;hashednota=fc8670fc7f643a4dbc597c9c714b3a53" TargetMode="External"/><Relationship Id="rId1338" Type="http://schemas.openxmlformats.org/officeDocument/2006/relationships/hyperlink" Target="https://ipubers.pupuk-indonesia.com/public/download/bukti-transaksi/V2?idretailer=RT0000021160&amp;year=2026&amp;month=8&amp;hashednota=e4e0730778e96a08bff62ce2014117d0" TargetMode="External"/><Relationship Id="rId1545" Type="http://schemas.openxmlformats.org/officeDocument/2006/relationships/hyperlink" Target="https://ipubers.pupuk-indonesia.com/public/download/bukti-transaksi/V2?idretailer=RT0000026769&amp;year=2026&amp;month=8&amp;hashednota=c028d6e496fe93ea3135c7ff6cdca678" TargetMode="External"/><Relationship Id="rId2943" Type="http://schemas.openxmlformats.org/officeDocument/2006/relationships/hyperlink" Target="https://ipubers.pupuk-indonesia.com/public/download/bukti-transaksi/V2?idretailer=RT0000026771&amp;year=2026&amp;month=8&amp;hashednota=aee10eeee5a4c9a407e1022bedb4981e" TargetMode="External"/><Relationship Id="rId1405" Type="http://schemas.openxmlformats.org/officeDocument/2006/relationships/hyperlink" Target="https://ipubers.pupuk-indonesia.com/public/download/bukti-transaksi/V2?idretailer=RT0000027183&amp;year=2026&amp;month=8&amp;hashednota=6ee3365778c76e23540be8570dc81149" TargetMode="External"/><Relationship Id="rId1752" Type="http://schemas.openxmlformats.org/officeDocument/2006/relationships/hyperlink" Target="https://ipubers.pupuk-indonesia.com/public/download/bukti-transaksi/V2?idretailer=RT0000021143&amp;year=2026&amp;month=8&amp;hashednota=75b2f09068ef3743621e02caffbf6f08" TargetMode="External"/><Relationship Id="rId2803" Type="http://schemas.openxmlformats.org/officeDocument/2006/relationships/hyperlink" Target="https://ipubers.pupuk-indonesia.com/public/download/bukti-transaksi/V2?idretailer=RT0000027210&amp;year=2026&amp;month=8&amp;hashednota=0868a4bb93aac9c9b20ed9c0b853e22e" TargetMode="External"/><Relationship Id="rId44" Type="http://schemas.openxmlformats.org/officeDocument/2006/relationships/hyperlink" Target="https://ipubers.pupuk-indonesia.com/public/download/bukti-transaksi/V2?idretailer=RT0000090731&amp;year=2026&amp;month=8&amp;hashednota=a61d13c53e7edb52daab14bba463863e" TargetMode="External"/><Relationship Id="rId1612" Type="http://schemas.openxmlformats.org/officeDocument/2006/relationships/hyperlink" Target="https://ipubers.pupuk-indonesia.com/public/download/bukti-transaksi/V2?idretailer=RT0000026771&amp;year=2026&amp;month=8&amp;hashednota=ff3c81f93d38c297e89b127ce0dae444" TargetMode="External"/><Relationship Id="rId498" Type="http://schemas.openxmlformats.org/officeDocument/2006/relationships/hyperlink" Target="https://ipubers.pupuk-indonesia.com/public/download/bukti-transaksi/V2?idretailer=RT0000026769&amp;year=2026&amp;month=8&amp;hashednota=538a5cd8b1ca9743e46353bbfc5e87fb" TargetMode="External"/><Relationship Id="rId2179" Type="http://schemas.openxmlformats.org/officeDocument/2006/relationships/hyperlink" Target="https://ipubers.pupuk-indonesia.com/public/download/bukti-transaksi/V2?idretailer=RT0000094691&amp;year=2026&amp;month=8&amp;hashednota=9b95f1f422ed94ee5eb2a2723efbfeb6" TargetMode="External"/><Relationship Id="rId3577" Type="http://schemas.openxmlformats.org/officeDocument/2006/relationships/hyperlink" Target="https://ipubers.pupuk-indonesia.com/public/download/bukti-transaksi/V2?idretailer=RT0000041741&amp;year=2026&amp;month=8&amp;hashednota=353e58c4503cc5e3993358b2d6c5f6a5" TargetMode="External"/><Relationship Id="rId3784" Type="http://schemas.openxmlformats.org/officeDocument/2006/relationships/hyperlink" Target="https://ipubers.pupuk-indonesia.com/public/download/bukti-transaksi/V2?idretailer=RT0000021145&amp;year=2026&amp;month=8&amp;hashednota=9a17219e9f14fa4cd3efbaa2d6883a28" TargetMode="External"/><Relationship Id="rId2386" Type="http://schemas.openxmlformats.org/officeDocument/2006/relationships/hyperlink" Target="https://ipubers.pupuk-indonesia.com/public/download/bukti-transaksi/V2?idretailer=RT0000026794&amp;year=2026&amp;month=8&amp;hashednota=25ac6da2473e61866032ca595d999c79" TargetMode="External"/><Relationship Id="rId2593" Type="http://schemas.openxmlformats.org/officeDocument/2006/relationships/hyperlink" Target="https://ipubers.pupuk-indonesia.com/public/download/bukti-transaksi/V2?idretailer=RT0000027189&amp;year=2026&amp;month=8&amp;hashednota=6659785bb4633e0a557c0f249b49f59a" TargetMode="External"/><Relationship Id="rId3437" Type="http://schemas.openxmlformats.org/officeDocument/2006/relationships/hyperlink" Target="https://ipubers.pupuk-indonesia.com/public/download/bukti-transaksi/V2?idretailer=RT0000091480&amp;year=2026&amp;month=8&amp;hashednota=fca097b9c63888f8c2ff94c5fb8c8580" TargetMode="External"/><Relationship Id="rId3644" Type="http://schemas.openxmlformats.org/officeDocument/2006/relationships/hyperlink" Target="https://ipubers.pupuk-indonesia.com/public/download/bukti-transaksi/V2?idretailer=RT0000041194&amp;year=2026&amp;month=8&amp;hashednota=7a7fb5860a439a04f60daf71b0e7af5f" TargetMode="External"/><Relationship Id="rId3851" Type="http://schemas.openxmlformats.org/officeDocument/2006/relationships/hyperlink" Target="https://ipubers.pupuk-indonesia.com/public/download/bukti-transaksi/V2?idretailer=RT0000026775&amp;year=2026&amp;month=8&amp;hashednota=14acf7dd8eb5b3f7de947772613cbe29" TargetMode="External"/><Relationship Id="rId358" Type="http://schemas.openxmlformats.org/officeDocument/2006/relationships/hyperlink" Target="https://ipubers.pupuk-indonesia.com/public/download/bukti-transaksi/V2?idretailer=RT0000026765&amp;year=2026&amp;month=8&amp;hashednota=6255361674909b650f7bcd8ae37f9fce" TargetMode="External"/><Relationship Id="rId565" Type="http://schemas.openxmlformats.org/officeDocument/2006/relationships/hyperlink" Target="https://ipubers.pupuk-indonesia.com/public/download/bukti-transaksi/V2?idretailer=RT0000026811&amp;year=2026&amp;month=8&amp;hashednota=9e3e9a904775a1a0023ac21a0297cf56" TargetMode="External"/><Relationship Id="rId772" Type="http://schemas.openxmlformats.org/officeDocument/2006/relationships/hyperlink" Target="https://ipubers.pupuk-indonesia.com/public/download/bukti-transaksi/V2?idretailer=RT0000026807&amp;year=2026&amp;month=8&amp;hashednota=7959ea01a1d08b7eeb71b7caa23e4ea8" TargetMode="External"/><Relationship Id="rId1195" Type="http://schemas.openxmlformats.org/officeDocument/2006/relationships/hyperlink" Target="https://ipubers.pupuk-indonesia.com/public/download/bukti-transaksi/V2?idretailer=RT0000026794&amp;year=2026&amp;month=8&amp;hashednota=cd6f6160446fc4f1a8f8b42943cb1b4b" TargetMode="External"/><Relationship Id="rId2039" Type="http://schemas.openxmlformats.org/officeDocument/2006/relationships/hyperlink" Target="https://ipubers.pupuk-indonesia.com/public/download/bukti-transaksi/V2?idretailer=RT0000041741&amp;year=2026&amp;month=8&amp;hashednota=43fb965c142812a9e732f25980bb67f4" TargetMode="External"/><Relationship Id="rId2246" Type="http://schemas.openxmlformats.org/officeDocument/2006/relationships/hyperlink" Target="https://ipubers.pupuk-indonesia.com/public/download/bukti-transaksi/V2?idretailer=RT0000021145&amp;year=2026&amp;month=8&amp;hashednota=c691dcfe6b7e855127625c61b0c91ea0" TargetMode="External"/><Relationship Id="rId2453" Type="http://schemas.openxmlformats.org/officeDocument/2006/relationships/hyperlink" Target="https://ipubers.pupuk-indonesia.com/public/download/bukti-transaksi/V2?idretailer=RT0000026798&amp;year=2026&amp;month=8&amp;hashednota=49a05990adb86c9c073914cb83c99a88" TargetMode="External"/><Relationship Id="rId2660" Type="http://schemas.openxmlformats.org/officeDocument/2006/relationships/hyperlink" Target="https://ipubers.pupuk-indonesia.com/public/download/bukti-transaksi/V2?idretailer=RT0000027188&amp;year=2026&amp;month=8&amp;hashednota=36d9241ddbf24b44ac7728862095123f" TargetMode="External"/><Relationship Id="rId3504" Type="http://schemas.openxmlformats.org/officeDocument/2006/relationships/hyperlink" Target="https://ipubers.pupuk-indonesia.com/public/download/bukti-transaksi/V2?idretailer=RT0000027216&amp;year=2026&amp;month=8&amp;hashednota=7b5d983e642e3604016f6610f024850f" TargetMode="External"/><Relationship Id="rId3711" Type="http://schemas.openxmlformats.org/officeDocument/2006/relationships/hyperlink" Target="https://ipubers.pupuk-indonesia.com/public/download/bukti-transaksi/V2?idretailer=RT0000041194&amp;year=2026&amp;month=8&amp;hashednota=469eb50d2bd634ae01733ab2316f0c5c" TargetMode="External"/><Relationship Id="rId218" Type="http://schemas.openxmlformats.org/officeDocument/2006/relationships/hyperlink" Target="https://ipubers.pupuk-indonesia.com/public/download/bukti-transaksi/V2?idretailer=RT0000027183&amp;year=2026&amp;month=8&amp;hashednota=feb5762de177deec1505ea4c34f63bb8" TargetMode="External"/><Relationship Id="rId425" Type="http://schemas.openxmlformats.org/officeDocument/2006/relationships/hyperlink" Target="https://ipubers.pupuk-indonesia.com/public/download/bukti-transaksi/V2?idretailer=RT0000026771&amp;year=2026&amp;month=8&amp;hashednota=dd12a90c47c16356edad93c2a5bad9f4" TargetMode="External"/><Relationship Id="rId632" Type="http://schemas.openxmlformats.org/officeDocument/2006/relationships/hyperlink" Target="https://ipubers.pupuk-indonesia.com/public/download/bukti-transaksi/V2?idretailer=RT0000042149&amp;year=2026&amp;month=8&amp;hashednota=8598042fbff61c834243949ac876cf80" TargetMode="External"/><Relationship Id="rId1055" Type="http://schemas.openxmlformats.org/officeDocument/2006/relationships/hyperlink" Target="https://ipubers.pupuk-indonesia.com/public/download/bukti-transaksi/V2?idretailer=RT0000041194&amp;year=2026&amp;month=8&amp;hashednota=78a8021c79dda11e771d50c2f8bd72ad" TargetMode="External"/><Relationship Id="rId1262" Type="http://schemas.openxmlformats.org/officeDocument/2006/relationships/hyperlink" Target="https://ipubers.pupuk-indonesia.com/public/download/bukti-transaksi/V2?idretailer=RT0000026794&amp;year=2026&amp;month=8&amp;hashednota=e20c1dce353585ca73eccf9de650a27b" TargetMode="External"/><Relationship Id="rId2106" Type="http://schemas.openxmlformats.org/officeDocument/2006/relationships/hyperlink" Target="https://ipubers.pupuk-indonesia.com/public/download/bukti-transaksi/V2?idretailer=RT0000041194&amp;year=2026&amp;month=8&amp;hashednota=b9700b9c0f9b2c241720943bc3239973" TargetMode="External"/><Relationship Id="rId2313" Type="http://schemas.openxmlformats.org/officeDocument/2006/relationships/hyperlink" Target="https://ipubers.pupuk-indonesia.com/public/download/bukti-transaksi/V2?idretailer=RT0000026775&amp;year=2026&amp;month=8&amp;hashednota=03a3b0b1fe18813c271a75d548dca8e9" TargetMode="External"/><Relationship Id="rId2520" Type="http://schemas.openxmlformats.org/officeDocument/2006/relationships/hyperlink" Target="https://ipubers.pupuk-indonesia.com/public/download/bukti-transaksi/V2?idretailer=RT0000090731&amp;year=2026&amp;month=8&amp;hashednota=8474176cb51613a8fb754d297e14c289" TargetMode="External"/><Relationship Id="rId1122" Type="http://schemas.openxmlformats.org/officeDocument/2006/relationships/hyperlink" Target="https://ipubers.pupuk-indonesia.com/public/download/bukti-transaksi/V2?idretailer=RT0000041194&amp;year=2026&amp;month=8&amp;hashednota=ea25203057f90f5693ce2821e8292080" TargetMode="External"/><Relationship Id="rId3087" Type="http://schemas.openxmlformats.org/officeDocument/2006/relationships/hyperlink" Target="https://ipubers.pupuk-indonesia.com/public/download/bukti-transaksi/V2?idretailer=RT0000026810&amp;year=2026&amp;month=8&amp;hashednota=54fad09bc60b58df314ae0b1cf4e078d" TargetMode="External"/><Relationship Id="rId3294" Type="http://schemas.openxmlformats.org/officeDocument/2006/relationships/hyperlink" Target="https://ipubers.pupuk-indonesia.com/public/download/bukti-transaksi/V2?idretailer=RT0000021159&amp;year=2026&amp;month=8&amp;hashednota=c6ee8cd79f774747648fc80b8491a5f2" TargetMode="External"/><Relationship Id="rId1939" Type="http://schemas.openxmlformats.org/officeDocument/2006/relationships/hyperlink" Target="https://ipubers.pupuk-indonesia.com/public/download/bukti-transaksi/V2?idretailer=RT0000091480&amp;year=2026&amp;month=8&amp;hashednota=4941e9fbc7725d4fe8e5ab679aba5538" TargetMode="External"/><Relationship Id="rId3154" Type="http://schemas.openxmlformats.org/officeDocument/2006/relationships/hyperlink" Target="https://ipubers.pupuk-indonesia.com/public/download/bukti-transaksi/V2?idretailer=RT0000026813&amp;year=2026&amp;month=8&amp;hashednota=e1760c2f24af254ab7286ab4f85df6be" TargetMode="External"/><Relationship Id="rId3361" Type="http://schemas.openxmlformats.org/officeDocument/2006/relationships/hyperlink" Target="https://ipubers.pupuk-indonesia.com/public/download/bukti-transaksi/V2?idretailer=RT0000026755&amp;year=2026&amp;month=8&amp;hashednota=932d8556694fba8c59130cffbd903eb7" TargetMode="External"/><Relationship Id="rId282" Type="http://schemas.openxmlformats.org/officeDocument/2006/relationships/hyperlink" Target="https://ipubers.pupuk-indonesia.com/public/download/bukti-transaksi/V2?idretailer=RT0000027211&amp;year=2026&amp;month=8&amp;hashednota=0580da5ca9e19813f963ca5f5d2e79c1" TargetMode="External"/><Relationship Id="rId587" Type="http://schemas.openxmlformats.org/officeDocument/2006/relationships/hyperlink" Target="https://ipubers.pupuk-indonesia.com/public/download/bukti-transaksi/V2?idretailer=RT0000026813&amp;year=2026&amp;month=8&amp;hashednota=271bf2487e9e9e2b8268746b0f6a3753" TargetMode="External"/><Relationship Id="rId2170" Type="http://schemas.openxmlformats.org/officeDocument/2006/relationships/hyperlink" Target="https://ipubers.pupuk-indonesia.com/public/download/bukti-transaksi/V2?idretailer=RT0000094691&amp;year=2026&amp;month=8&amp;hashednota=f87bc533e99e2ff5dadda887f1bfaba1" TargetMode="External"/><Relationship Id="rId2268" Type="http://schemas.openxmlformats.org/officeDocument/2006/relationships/hyperlink" Target="https://ipubers.pupuk-indonesia.com/public/download/bukti-transaksi/V2?idretailer=RT0000026794&amp;year=2026&amp;month=8&amp;hashednota=47c415b95f9c676537a6aff7c8a440ad" TargetMode="External"/><Relationship Id="rId3014" Type="http://schemas.openxmlformats.org/officeDocument/2006/relationships/hyperlink" Target="https://ipubers.pupuk-indonesia.com/public/download/bukti-transaksi/V2?idretailer=RT0000026769&amp;year=2026&amp;month=8&amp;hashednota=410e46609f1cf828668d44158dfa4e49" TargetMode="External"/><Relationship Id="rId3221" Type="http://schemas.openxmlformats.org/officeDocument/2006/relationships/hyperlink" Target="https://ipubers.pupuk-indonesia.com/public/download/bukti-transaksi/V2?idretailer=RT0000021143&amp;year=2026&amp;month=8&amp;hashednota=a02436454aa49eade98b7f6401950267" TargetMode="External"/><Relationship Id="rId3319" Type="http://schemas.openxmlformats.org/officeDocument/2006/relationships/hyperlink" Target="https://ipubers.pupuk-indonesia.com/public/download/bukti-transaksi/V2?idretailer=RT0000093692&amp;year=2026&amp;month=8&amp;hashednota=a4056afd2cfb3fdf3ffa149b5e516870" TargetMode="External"/><Relationship Id="rId3873" Type="http://schemas.openxmlformats.org/officeDocument/2006/relationships/hyperlink" Target="https://ipubers.pupuk-indonesia.com/public/download/bukti-transaksi/V2?idretailer=RT0000026794&amp;year=2026&amp;month=8&amp;hashednota=a91b1a9c317f7474ff38400f8ac8cc2b" TargetMode="External"/><Relationship Id="rId8" Type="http://schemas.openxmlformats.org/officeDocument/2006/relationships/hyperlink" Target="https://ipubers.pupuk-indonesia.com/public/download/bukti-transaksi/V2?idretailer=RT0000090731&amp;year=2026&amp;month=8&amp;hashednota=27e63b3ec274d5155bf3133ffac8fa08" TargetMode="External"/><Relationship Id="rId142" Type="http://schemas.openxmlformats.org/officeDocument/2006/relationships/hyperlink" Target="https://ipubers.pupuk-indonesia.com/public/download/bukti-transaksi/V2?idretailer=RT0000027188&amp;year=2026&amp;month=8&amp;hashednota=783bc7b48109e45643e5b62a2605c563" TargetMode="External"/><Relationship Id="rId447" Type="http://schemas.openxmlformats.org/officeDocument/2006/relationships/hyperlink" Target="https://ipubers.pupuk-indonesia.com/public/download/bukti-transaksi/V2?idretailer=RT0000026771&amp;year=2026&amp;month=8&amp;hashednota=2c316a9e9a93585afcb221356061581e" TargetMode="External"/><Relationship Id="rId794" Type="http://schemas.openxmlformats.org/officeDocument/2006/relationships/hyperlink" Target="https://ipubers.pupuk-indonesia.com/public/download/bukti-transaksi/V2?idretailer=RT0000026758&amp;year=2026&amp;month=8&amp;hashednota=7b6e9d84765a7890e2c70bbfaab5ed76" TargetMode="External"/><Relationship Id="rId1077" Type="http://schemas.openxmlformats.org/officeDocument/2006/relationships/hyperlink" Target="https://ipubers.pupuk-indonesia.com/public/download/bukti-transaksi/V2?idretailer=RT0000041194&amp;year=2026&amp;month=8&amp;hashednota=6f6ed67c7abc41389ec73eb98ff54acd" TargetMode="External"/><Relationship Id="rId2030" Type="http://schemas.openxmlformats.org/officeDocument/2006/relationships/hyperlink" Target="https://ipubers.pupuk-indonesia.com/public/download/bukti-transaksi/V2?idretailer=RT0000021167&amp;year=2026&amp;month=8&amp;hashednota=81adf9ddb77e998db182584ebfdaba49" TargetMode="External"/><Relationship Id="rId2128" Type="http://schemas.openxmlformats.org/officeDocument/2006/relationships/hyperlink" Target="https://ipubers.pupuk-indonesia.com/public/download/bukti-transaksi/V2?idretailer=RT0000041194&amp;year=2026&amp;month=8&amp;hashednota=3a0eeaf173fe10e792d7399d2abd0475" TargetMode="External"/><Relationship Id="rId2475" Type="http://schemas.openxmlformats.org/officeDocument/2006/relationships/hyperlink" Target="https://ipubers.pupuk-indonesia.com/public/download/bukti-transaksi/V2?idretailer=RT0000026798&amp;year=2026&amp;month=8&amp;hashednota=faf303382e26126ce81763bd131f9656" TargetMode="External"/><Relationship Id="rId2682" Type="http://schemas.openxmlformats.org/officeDocument/2006/relationships/hyperlink" Target="https://ipubers.pupuk-indonesia.com/public/download/bukti-transaksi/V2?idretailer=RT0000027188&amp;year=2026&amp;month=8&amp;hashednota=a802cbded1d60371144e6fafb3337b04" TargetMode="External"/><Relationship Id="rId2987" Type="http://schemas.openxmlformats.org/officeDocument/2006/relationships/hyperlink" Target="https://ipubers.pupuk-indonesia.com/public/download/bukti-transaksi/V2?idretailer=RT0000026771&amp;year=2026&amp;month=8&amp;hashednota=69d4636b58daf505aaaa6446f3b97edb" TargetMode="External"/><Relationship Id="rId3526" Type="http://schemas.openxmlformats.org/officeDocument/2006/relationships/hyperlink" Target="https://ipubers.pupuk-indonesia.com/public/download/bukti-transaksi/V2?idretailer=RT0000027213&amp;year=2026&amp;month=8&amp;hashednota=a53a9da08b7f02877cc69ae61bf043ab" TargetMode="External"/><Relationship Id="rId3733" Type="http://schemas.openxmlformats.org/officeDocument/2006/relationships/hyperlink" Target="https://ipubers.pupuk-indonesia.com/public/download/bukti-transaksi/V2?idretailer=RT0000051845&amp;year=2026&amp;month=8&amp;hashednota=46fb091d31531a8f8b65a8792b0e0d7c" TargetMode="External"/><Relationship Id="rId654" Type="http://schemas.openxmlformats.org/officeDocument/2006/relationships/hyperlink" Target="https://ipubers.pupuk-indonesia.com/public/download/bukti-transaksi/V2?idretailer=RT0000042149&amp;year=2026&amp;month=8&amp;hashednota=be0da0346f1029290d2005074f082660" TargetMode="External"/><Relationship Id="rId861" Type="http://schemas.openxmlformats.org/officeDocument/2006/relationships/hyperlink" Target="https://ipubers.pupuk-indonesia.com/public/download/bukti-transaksi/V2?idretailer=RT0000091480&amp;year=2026&amp;month=8&amp;hashednota=eabed7e4e029d4cd959fdd61f502b453" TargetMode="External"/><Relationship Id="rId959" Type="http://schemas.openxmlformats.org/officeDocument/2006/relationships/hyperlink" Target="https://ipubers.pupuk-indonesia.com/public/download/bukti-transaksi/V2?idretailer=RT0000027204&amp;year=2026&amp;month=8&amp;hashednota=143eb11f56215813e3d674fe16dc7bb9" TargetMode="External"/><Relationship Id="rId1284" Type="http://schemas.openxmlformats.org/officeDocument/2006/relationships/hyperlink" Target="https://ipubers.pupuk-indonesia.com/public/download/bukti-transaksi/V2?idretailer=RT0000026794&amp;year=2026&amp;month=8&amp;hashednota=ff3de840d4192fca85ecdeebe8760ed2" TargetMode="External"/><Relationship Id="rId1491" Type="http://schemas.openxmlformats.org/officeDocument/2006/relationships/hyperlink" Target="https://ipubers.pupuk-indonesia.com/public/download/bukti-transaksi/V2?idretailer=RT0000026765&amp;year=2026&amp;month=8&amp;hashednota=0214f767bd382e1cf7b710aebdd335be" TargetMode="External"/><Relationship Id="rId1589" Type="http://schemas.openxmlformats.org/officeDocument/2006/relationships/hyperlink" Target="https://ipubers.pupuk-indonesia.com/public/download/bukti-transaksi/V2?idretailer=RT0000026771&amp;year=2026&amp;month=8&amp;hashednota=b9ba068439ca6022362894d3edb64faf" TargetMode="External"/><Relationship Id="rId2335" Type="http://schemas.openxmlformats.org/officeDocument/2006/relationships/hyperlink" Target="https://ipubers.pupuk-indonesia.com/public/download/bukti-transaksi/V2?idretailer=RT0000026794&amp;year=2026&amp;month=8&amp;hashednota=84eeed0ad0b0d0dd9fd8d0f69fbfd98a" TargetMode="External"/><Relationship Id="rId2542" Type="http://schemas.openxmlformats.org/officeDocument/2006/relationships/hyperlink" Target="https://ipubers.pupuk-indonesia.com/public/download/bukti-transaksi/V2?idretailer=RT0000021160&amp;year=2026&amp;month=8&amp;hashednota=6cf98247fa098ef768a40363fd1b9b86" TargetMode="External"/><Relationship Id="rId3800" Type="http://schemas.openxmlformats.org/officeDocument/2006/relationships/hyperlink" Target="https://ipubers.pupuk-indonesia.com/public/download/bukti-transaksi/V2?idretailer=RT0000021145&amp;year=2026&amp;month=8&amp;hashednota=f6b7f35e1f00a52dc27014eb4f5527ec" TargetMode="External"/><Relationship Id="rId307" Type="http://schemas.openxmlformats.org/officeDocument/2006/relationships/hyperlink" Target="https://ipubers.pupuk-indonesia.com/public/download/bukti-transaksi/V2?idretailer=RT0000026761&amp;year=2026&amp;month=8&amp;hashednota=414f8c599d7a477cab2c03c9ed3015b5" TargetMode="External"/><Relationship Id="rId514" Type="http://schemas.openxmlformats.org/officeDocument/2006/relationships/hyperlink" Target="https://ipubers.pupuk-indonesia.com/public/download/bukti-transaksi/V2?idretailer=RT0000026810&amp;year=2026&amp;month=8&amp;hashednota=3d5a9202260f6496e0637580e9221fbd" TargetMode="External"/><Relationship Id="rId721" Type="http://schemas.openxmlformats.org/officeDocument/2006/relationships/hyperlink" Target="https://ipubers.pupuk-indonesia.com/public/download/bukti-transaksi/V2?idretailer=RT0000021163&amp;year=2026&amp;month=8&amp;hashednota=c96fe0d38520b2c4068e61681001ad0d" TargetMode="External"/><Relationship Id="rId1144" Type="http://schemas.openxmlformats.org/officeDocument/2006/relationships/hyperlink" Target="https://ipubers.pupuk-indonesia.com/public/download/bukti-transaksi/V2?idretailer=RT0000051845&amp;year=2026&amp;month=8&amp;hashednota=a8c67a86769370bc37f15d3003612daf" TargetMode="External"/><Relationship Id="rId1351" Type="http://schemas.openxmlformats.org/officeDocument/2006/relationships/hyperlink" Target="https://ipubers.pupuk-indonesia.com/public/download/bukti-transaksi/V2?idretailer=RT0000027189&amp;year=2026&amp;month=8&amp;hashednota=643125023a4eae3a334f1771b246b336" TargetMode="External"/><Relationship Id="rId1449" Type="http://schemas.openxmlformats.org/officeDocument/2006/relationships/hyperlink" Target="https://ipubers.pupuk-indonesia.com/public/download/bukti-transaksi/V2?idretailer=RT0000027211&amp;year=2026&amp;month=8&amp;hashednota=c182fc1507ab40acf79a001c19719829" TargetMode="External"/><Relationship Id="rId1796" Type="http://schemas.openxmlformats.org/officeDocument/2006/relationships/hyperlink" Target="https://ipubers.pupuk-indonesia.com/public/download/bukti-transaksi/V2?idretailer=RT0000021163&amp;year=2026&amp;month=8&amp;hashednota=598140bdacf5c3323728d33057cbefcf" TargetMode="External"/><Relationship Id="rId2402" Type="http://schemas.openxmlformats.org/officeDocument/2006/relationships/hyperlink" Target="https://ipubers.pupuk-indonesia.com/public/download/bukti-transaksi/V2?idretailer=RT0000026775&amp;year=2026&amp;month=8&amp;hashednota=c85a79c581e77231bec37633e9c5c383" TargetMode="External"/><Relationship Id="rId2847" Type="http://schemas.openxmlformats.org/officeDocument/2006/relationships/hyperlink" Target="https://ipubers.pupuk-indonesia.com/public/download/bukti-transaksi/V2?idretailer=RT0000026761&amp;year=2026&amp;month=8&amp;hashednota=6277d6d102695d4c149e0d8576d7cf11" TargetMode="External"/><Relationship Id="rId88" Type="http://schemas.openxmlformats.org/officeDocument/2006/relationships/hyperlink" Target="https://ipubers.pupuk-indonesia.com/public/download/bukti-transaksi/V2?idretailer=RT0000027184&amp;year=2026&amp;month=8&amp;hashednota=86fc8cd3fef5f6fcf6ed0653d4aee146" TargetMode="External"/><Relationship Id="rId819" Type="http://schemas.openxmlformats.org/officeDocument/2006/relationships/hyperlink" Target="https://ipubers.pupuk-indonesia.com/public/download/bukti-transaksi/V2?idretailer=RT0000026758&amp;year=2026&amp;month=8&amp;hashednota=51b9188c289d0f5c4601283423b2a659" TargetMode="External"/><Relationship Id="rId1004" Type="http://schemas.openxmlformats.org/officeDocument/2006/relationships/hyperlink" Target="https://ipubers.pupuk-indonesia.com/public/download/bukti-transaksi/V2?idretailer=RT0000041194&amp;year=2026&amp;month=8&amp;hashednota=9b82b34906c0754ab026c213e7d21198" TargetMode="External"/><Relationship Id="rId1211" Type="http://schemas.openxmlformats.org/officeDocument/2006/relationships/hyperlink" Target="https://ipubers.pupuk-indonesia.com/public/download/bukti-transaksi/V2?idretailer=RT0000026794&amp;year=2026&amp;month=8&amp;hashednota=aabd9c08f706522779b4a2ce69414028" TargetMode="External"/><Relationship Id="rId1656" Type="http://schemas.openxmlformats.org/officeDocument/2006/relationships/hyperlink" Target="https://ipubers.pupuk-indonesia.com/public/download/bukti-transaksi/V2?idretailer=RT0000026810&amp;year=2026&amp;month=8&amp;hashednota=d2d7bfa68797e50617d1bded76ef818e" TargetMode="External"/><Relationship Id="rId1863" Type="http://schemas.openxmlformats.org/officeDocument/2006/relationships/hyperlink" Target="https://ipubers.pupuk-indonesia.com/public/download/bukti-transaksi/V2?idretailer=RT0000093692&amp;year=2026&amp;month=8&amp;hashednota=c6f52e31ea96cc1662df24321e32cbb1" TargetMode="External"/><Relationship Id="rId2707" Type="http://schemas.openxmlformats.org/officeDocument/2006/relationships/hyperlink" Target="https://ipubers.pupuk-indonesia.com/public/download/bukti-transaksi/V2?idretailer=RT0000027183&amp;year=2026&amp;month=8&amp;hashednota=9e5eaea4d6dfcb60aff09a4fe25c5af0" TargetMode="External"/><Relationship Id="rId2914" Type="http://schemas.openxmlformats.org/officeDocument/2006/relationships/hyperlink" Target="https://ipubers.pupuk-indonesia.com/public/download/bukti-transaksi/V2?idretailer=RT0000026768&amp;year=2026&amp;month=8&amp;hashednota=2105626938b35171e015e1ab5423f7c8" TargetMode="External"/><Relationship Id="rId1309" Type="http://schemas.openxmlformats.org/officeDocument/2006/relationships/hyperlink" Target="https://ipubers.pupuk-indonesia.com/public/download/bukti-transaksi/V2?idretailer=RT0000026798&amp;year=2026&amp;month=8&amp;hashednota=2bdadf6f884fd64bd57efffd6d4d9c4c" TargetMode="External"/><Relationship Id="rId1516" Type="http://schemas.openxmlformats.org/officeDocument/2006/relationships/hyperlink" Target="https://ipubers.pupuk-indonesia.com/public/download/bukti-transaksi/V2?idretailer=RT0000026769&amp;year=2026&amp;month=8&amp;hashednota=6c630747d152f2af9789d7e52bfb1385" TargetMode="External"/><Relationship Id="rId1723" Type="http://schemas.openxmlformats.org/officeDocument/2006/relationships/hyperlink" Target="https://ipubers.pupuk-indonesia.com/public/download/bukti-transaksi/V2?idretailer=RT0000026803&amp;year=2026&amp;month=8&amp;hashednota=15bd3a38b0d0a8f9f475b4dd933b8731" TargetMode="External"/><Relationship Id="rId1930" Type="http://schemas.openxmlformats.org/officeDocument/2006/relationships/hyperlink" Target="https://ipubers.pupuk-indonesia.com/public/download/bukti-transaksi/V2?idretailer=RT0000091480&amp;year=2026&amp;month=8&amp;hashednota=7f37fe822aa3926467e559e5152a141f" TargetMode="External"/><Relationship Id="rId3176" Type="http://schemas.openxmlformats.org/officeDocument/2006/relationships/hyperlink" Target="https://ipubers.pupuk-indonesia.com/public/download/bukti-transaksi/V2?idretailer=RT0000021143&amp;year=2026&amp;month=8&amp;hashednota=cf221395e57716d0a7cb811385de9916" TargetMode="External"/><Relationship Id="rId3383" Type="http://schemas.openxmlformats.org/officeDocument/2006/relationships/hyperlink" Target="https://ipubers.pupuk-indonesia.com/public/download/bukti-transaksi/V2?idretailer=RT0000026755&amp;year=2026&amp;month=8&amp;hashednota=eb5f9c5016cf2dff0ce0fb63045265a4" TargetMode="External"/><Relationship Id="rId3590" Type="http://schemas.openxmlformats.org/officeDocument/2006/relationships/hyperlink" Target="https://ipubers.pupuk-indonesia.com/public/download/bukti-transaksi/V2?idretailer=RT0000041194&amp;year=2026&amp;month=8&amp;hashednota=6671307d57a57802f9e792a3633d54cc" TargetMode="External"/><Relationship Id="rId15" Type="http://schemas.openxmlformats.org/officeDocument/2006/relationships/hyperlink" Target="https://ipubers.pupuk-indonesia.com/public/download/bukti-transaksi/V2?idretailer=RT0000026796&amp;year=2026&amp;month=8&amp;hashednota=6361bd59895429d1056f4f23db2cb0b5" TargetMode="External"/><Relationship Id="rId2192" Type="http://schemas.openxmlformats.org/officeDocument/2006/relationships/hyperlink" Target="https://ipubers.pupuk-indonesia.com/public/download/bukti-transaksi/V2?idretailer=RT0000094691&amp;year=2026&amp;month=8&amp;hashednota=53c52987a51670b27b602687be219b3c" TargetMode="External"/><Relationship Id="rId3036" Type="http://schemas.openxmlformats.org/officeDocument/2006/relationships/hyperlink" Target="https://ipubers.pupuk-indonesia.com/public/download/bukti-transaksi/V2?idretailer=RT0000026810&amp;year=2026&amp;month=8&amp;hashednota=f41897ac47e859bd8e5147b31a481203" TargetMode="External"/><Relationship Id="rId3243" Type="http://schemas.openxmlformats.org/officeDocument/2006/relationships/hyperlink" Target="https://ipubers.pupuk-indonesia.com/public/download/bukti-transaksi/V2?idretailer=RT0000021163&amp;year=2026&amp;month=8&amp;hashednota=df60adc7070032e745c73b8470f6c327" TargetMode="External"/><Relationship Id="rId3688" Type="http://schemas.openxmlformats.org/officeDocument/2006/relationships/hyperlink" Target="https://ipubers.pupuk-indonesia.com/public/download/bukti-transaksi/V2?idretailer=RT0000041194&amp;year=2026&amp;month=8&amp;hashednota=ec6f128cb0057a03ddbe8bf0b4a7cd79" TargetMode="External"/><Relationship Id="rId3895" Type="http://schemas.openxmlformats.org/officeDocument/2006/relationships/hyperlink" Target="https://ipubers.pupuk-indonesia.com/public/download/bukti-transaksi/V2?idretailer=RT0000026794&amp;year=2026&amp;month=8&amp;hashednota=cf96b7ce39aee803bf656c4a4277bcfc" TargetMode="External"/><Relationship Id="rId164" Type="http://schemas.openxmlformats.org/officeDocument/2006/relationships/hyperlink" Target="https://ipubers.pupuk-indonesia.com/public/download/bukti-transaksi/V2?idretailer=RT0000027189&amp;year=2026&amp;month=8&amp;hashednota=162a07b075b4f43ff4a2e13c79af634e" TargetMode="External"/><Relationship Id="rId371" Type="http://schemas.openxmlformats.org/officeDocument/2006/relationships/hyperlink" Target="https://ipubers.pupuk-indonesia.com/public/download/bukti-transaksi/V2?idretailer=RT0000026771&amp;year=2026&amp;month=8&amp;hashednota=51d199d0206a50665955042e0fbff76a" TargetMode="External"/><Relationship Id="rId2052" Type="http://schemas.openxmlformats.org/officeDocument/2006/relationships/hyperlink" Target="https://ipubers.pupuk-indonesia.com/public/download/bukti-transaksi/V2?idretailer=RT0000041194&amp;year=2026&amp;month=8&amp;hashednota=c3e9b155de776d44c5e17f1ad9f075f5" TargetMode="External"/><Relationship Id="rId2497" Type="http://schemas.openxmlformats.org/officeDocument/2006/relationships/hyperlink" Target="https://ipubers.pupuk-indonesia.com/public/download/bukti-transaksi/V2?idretailer=RT0000090731&amp;year=2026&amp;month=8&amp;hashednota=91f74c51ec6733b2d177f2f104763f2a" TargetMode="External"/><Relationship Id="rId3450" Type="http://schemas.openxmlformats.org/officeDocument/2006/relationships/hyperlink" Target="https://ipubers.pupuk-indonesia.com/public/download/bukti-transaksi/V2?idretailer=RT0000091480&amp;year=2026&amp;month=8&amp;hashednota=b1abb03d7bfe0fbc9e6a715f577151ba" TargetMode="External"/><Relationship Id="rId3548" Type="http://schemas.openxmlformats.org/officeDocument/2006/relationships/hyperlink" Target="https://ipubers.pupuk-indonesia.com/public/download/bukti-transaksi/V2?idretailer=RT0000027204&amp;year=2026&amp;month=8&amp;hashednota=ccb698eba2ed2691ef11525cf4b048bf" TargetMode="External"/><Relationship Id="rId3755" Type="http://schemas.openxmlformats.org/officeDocument/2006/relationships/hyperlink" Target="https://ipubers.pupuk-indonesia.com/public/download/bukti-transaksi/V2?idretailer=RT0000051845&amp;year=2026&amp;month=8&amp;hashednota=5699b54e65fbde24ff025c52634f6297" TargetMode="External"/><Relationship Id="rId469" Type="http://schemas.openxmlformats.org/officeDocument/2006/relationships/hyperlink" Target="https://ipubers.pupuk-indonesia.com/public/download/bukti-transaksi/V2?idretailer=RT0000026771&amp;year=2026&amp;month=8&amp;hashednota=4ee5b2d1f8b14333442806f499881f47" TargetMode="External"/><Relationship Id="rId676" Type="http://schemas.openxmlformats.org/officeDocument/2006/relationships/hyperlink" Target="https://ipubers.pupuk-indonesia.com/public/download/bukti-transaksi/V2?idretailer=RT0000021143&amp;year=2026&amp;month=8&amp;hashednota=8d5fd1562c5fb34d657aa2beb8a0f567" TargetMode="External"/><Relationship Id="rId883" Type="http://schemas.openxmlformats.org/officeDocument/2006/relationships/hyperlink" Target="https://ipubers.pupuk-indonesia.com/public/download/bukti-transaksi/V2?idretailer=RT0000091480&amp;year=2026&amp;month=8&amp;hashednota=d0124acf5b2e21cd086253301ec711ef" TargetMode="External"/><Relationship Id="rId1099" Type="http://schemas.openxmlformats.org/officeDocument/2006/relationships/hyperlink" Target="https://ipubers.pupuk-indonesia.com/public/download/bukti-transaksi/V2?idretailer=RT0000041194&amp;year=2026&amp;month=8&amp;hashednota=db87ed127f989ab9db7f22702f84cf72" TargetMode="External"/><Relationship Id="rId2357" Type="http://schemas.openxmlformats.org/officeDocument/2006/relationships/hyperlink" Target="https://ipubers.pupuk-indonesia.com/public/download/bukti-transaksi/V2?idretailer=RT0000026794&amp;year=2026&amp;month=8&amp;hashednota=8f32bc450c78229095c9da42fcb27225" TargetMode="External"/><Relationship Id="rId2564" Type="http://schemas.openxmlformats.org/officeDocument/2006/relationships/hyperlink" Target="https://ipubers.pupuk-indonesia.com/public/download/bukti-transaksi/V2?idretailer=RT0000021156&amp;year=2026&amp;month=8&amp;hashednota=4a1382d0e7f71533b4631be8c2e0f0e2" TargetMode="External"/><Relationship Id="rId3103" Type="http://schemas.openxmlformats.org/officeDocument/2006/relationships/hyperlink" Target="https://ipubers.pupuk-indonesia.com/public/download/bukti-transaksi/V2?idretailer=RT0000026810&amp;year=2026&amp;month=8&amp;hashednota=e32869fecfc577452dd1709efdb5c23c" TargetMode="External"/><Relationship Id="rId3310" Type="http://schemas.openxmlformats.org/officeDocument/2006/relationships/hyperlink" Target="https://ipubers.pupuk-indonesia.com/public/download/bukti-transaksi/V2?idretailer=RT0000026758&amp;year=2026&amp;month=8&amp;hashednota=c412da1cc29b2391bedddc9cb12b2a9e" TargetMode="External"/><Relationship Id="rId3408" Type="http://schemas.openxmlformats.org/officeDocument/2006/relationships/hyperlink" Target="https://ipubers.pupuk-indonesia.com/public/download/bukti-transaksi/V2?idretailer=RT0000091480&amp;year=2026&amp;month=8&amp;hashednota=9ae14850d32b24307b81efa03781468e" TargetMode="External"/><Relationship Id="rId3615" Type="http://schemas.openxmlformats.org/officeDocument/2006/relationships/hyperlink" Target="https://ipubers.pupuk-indonesia.com/public/download/bukti-transaksi/V2?idretailer=RT0000041194&amp;year=2026&amp;month=8&amp;hashednota=3f151533d98dda81ca8d87a285e605e3" TargetMode="External"/><Relationship Id="rId231" Type="http://schemas.openxmlformats.org/officeDocument/2006/relationships/hyperlink" Target="https://ipubers.pupuk-indonesia.com/public/download/bukti-transaksi/V2?idretailer=RT0000027183&amp;year=2026&amp;month=8&amp;hashednota=1fb53f6e575185addabd5417eb81fe33" TargetMode="External"/><Relationship Id="rId329" Type="http://schemas.openxmlformats.org/officeDocument/2006/relationships/hyperlink" Target="https://ipubers.pupuk-indonesia.com/public/download/bukti-transaksi/V2?idretailer=RT0000026761&amp;year=2026&amp;month=8&amp;hashednota=1dfb7f55b54074ae098585409d375f69" TargetMode="External"/><Relationship Id="rId536" Type="http://schemas.openxmlformats.org/officeDocument/2006/relationships/hyperlink" Target="https://ipubers.pupuk-indonesia.com/public/download/bukti-transaksi/V2?idretailer=RT0000026810&amp;year=2026&amp;month=8&amp;hashednota=55c42820f825eae3a862de5d20a17771" TargetMode="External"/><Relationship Id="rId1166" Type="http://schemas.openxmlformats.org/officeDocument/2006/relationships/hyperlink" Target="https://ipubers.pupuk-indonesia.com/public/download/bukti-transaksi/V2?idretailer=RT0000021145&amp;year=2026&amp;month=8&amp;hashednota=f940f48b83ff9452cf118be03a19bd1a" TargetMode="External"/><Relationship Id="rId1373" Type="http://schemas.openxmlformats.org/officeDocument/2006/relationships/hyperlink" Target="https://ipubers.pupuk-indonesia.com/public/download/bukti-transaksi/V2?idretailer=RT0000027188&amp;year=2026&amp;month=8&amp;hashednota=1098aa23606995db2c63d3ca0ef37375" TargetMode="External"/><Relationship Id="rId2217" Type="http://schemas.openxmlformats.org/officeDocument/2006/relationships/hyperlink" Target="https://ipubers.pupuk-indonesia.com/public/download/bukti-transaksi/V2?idretailer=RT0000021145&amp;year=2026&amp;month=8&amp;hashednota=4b1a33f2f347437214a700e41a28177d" TargetMode="External"/><Relationship Id="rId2771" Type="http://schemas.openxmlformats.org/officeDocument/2006/relationships/hyperlink" Target="https://ipubers.pupuk-indonesia.com/public/download/bukti-transaksi/V2?idretailer=RT0000027183&amp;year=2026&amp;month=8&amp;hashednota=437b94b70e2a19b9533b966999ea564d" TargetMode="External"/><Relationship Id="rId2869" Type="http://schemas.openxmlformats.org/officeDocument/2006/relationships/hyperlink" Target="https://ipubers.pupuk-indonesia.com/public/download/bukti-transaksi/V2?idretailer=RT0000026759&amp;year=2026&amp;month=8&amp;hashednota=2c51e7b4605caa856f9e7d7c7eb0f2d7" TargetMode="External"/><Relationship Id="rId3822" Type="http://schemas.openxmlformats.org/officeDocument/2006/relationships/hyperlink" Target="https://ipubers.pupuk-indonesia.com/public/download/bukti-transaksi/V2?idretailer=RT0000026794&amp;year=2026&amp;month=8&amp;hashednota=43334567cdbdd255d541d780cbb62946" TargetMode="External"/><Relationship Id="rId743" Type="http://schemas.openxmlformats.org/officeDocument/2006/relationships/hyperlink" Target="https://ipubers.pupuk-indonesia.com/public/download/bukti-transaksi/V2?idretailer=RT0000021161&amp;year=2026&amp;month=8&amp;hashednota=dea450de2db19f0625dbee4550cb7e5c" TargetMode="External"/><Relationship Id="rId950" Type="http://schemas.openxmlformats.org/officeDocument/2006/relationships/hyperlink" Target="https://ipubers.pupuk-indonesia.com/public/download/bukti-transaksi/V2?idretailer=RT0000027204&amp;year=2026&amp;month=8&amp;hashednota=6dd627d2ea90ecb0d968005647b7b9b9" TargetMode="External"/><Relationship Id="rId1026" Type="http://schemas.openxmlformats.org/officeDocument/2006/relationships/hyperlink" Target="https://ipubers.pupuk-indonesia.com/public/download/bukti-transaksi/V2?idretailer=RT0000041194&amp;year=2026&amp;month=8&amp;hashednota=75a6869741ff351c01465cebb69294b5" TargetMode="External"/><Relationship Id="rId1580" Type="http://schemas.openxmlformats.org/officeDocument/2006/relationships/hyperlink" Target="https://ipubers.pupuk-indonesia.com/public/download/bukti-transaksi/V2?idretailer=RT0000026768&amp;year=2026&amp;month=8&amp;hashednota=0ccace1446450db87bb1c27f5e2cf920" TargetMode="External"/><Relationship Id="rId1678" Type="http://schemas.openxmlformats.org/officeDocument/2006/relationships/hyperlink" Target="https://ipubers.pupuk-indonesia.com/public/download/bukti-transaksi/V2?idretailer=RT0000026811&amp;year=2026&amp;month=8&amp;hashednota=9941bd799eecc936584c66f40a058aff" TargetMode="External"/><Relationship Id="rId1885" Type="http://schemas.openxmlformats.org/officeDocument/2006/relationships/hyperlink" Target="https://ipubers.pupuk-indonesia.com/public/download/bukti-transaksi/V2?idretailer=RT0000026758&amp;year=2026&amp;month=8&amp;hashednota=369f0e7a722ddbc5f784250790ac4dea" TargetMode="External"/><Relationship Id="rId2424" Type="http://schemas.openxmlformats.org/officeDocument/2006/relationships/hyperlink" Target="https://ipubers.pupuk-indonesia.com/public/download/bukti-transaksi/V2?idretailer=RT0000090731&amp;year=2026&amp;month=8&amp;hashednota=aa542179590dbad30b8d22e5bfa18910" TargetMode="External"/><Relationship Id="rId2631" Type="http://schemas.openxmlformats.org/officeDocument/2006/relationships/hyperlink" Target="https://ipubers.pupuk-indonesia.com/public/download/bukti-transaksi/V2?idretailer=RT0000027188&amp;year=2026&amp;month=8&amp;hashednota=dd4ba4a5db6270f9763eec2572e5e63b" TargetMode="External"/><Relationship Id="rId2729" Type="http://schemas.openxmlformats.org/officeDocument/2006/relationships/hyperlink" Target="https://ipubers.pupuk-indonesia.com/public/download/bukti-transaksi/V2?idretailer=RT0000027188&amp;year=2026&amp;month=8&amp;hashednota=ba72a83ef4523438ee40d442e2fb886e" TargetMode="External"/><Relationship Id="rId2936" Type="http://schemas.openxmlformats.org/officeDocument/2006/relationships/hyperlink" Target="https://ipubers.pupuk-indonesia.com/public/download/bukti-transaksi/V2?idretailer=RT0000026771&amp;year=2026&amp;month=8&amp;hashednota=1b757531fae89ecf55bd40f976387757" TargetMode="External"/><Relationship Id="rId603" Type="http://schemas.openxmlformats.org/officeDocument/2006/relationships/hyperlink" Target="https://ipubers.pupuk-indonesia.com/public/download/bukti-transaksi/V2?idretailer=RT0000026811&amp;year=2026&amp;month=8&amp;hashednota=5a2da4f80c1bd1626eaab5d783c647a5" TargetMode="External"/><Relationship Id="rId810" Type="http://schemas.openxmlformats.org/officeDocument/2006/relationships/hyperlink" Target="https://ipubers.pupuk-indonesia.com/public/download/bukti-transaksi/V2?idretailer=RT0000093692&amp;year=2026&amp;month=8&amp;hashednota=5d2522f130b0657c5ed147ae7792b501" TargetMode="External"/><Relationship Id="rId908" Type="http://schemas.openxmlformats.org/officeDocument/2006/relationships/hyperlink" Target="https://ipubers.pupuk-indonesia.com/public/download/bukti-transaksi/V2?idretailer=RT0000027216&amp;year=2026&amp;month=8&amp;hashednota=a48e343eb6bf41eb81439b2aa4a6746f" TargetMode="External"/><Relationship Id="rId1233" Type="http://schemas.openxmlformats.org/officeDocument/2006/relationships/hyperlink" Target="https://ipubers.pupuk-indonesia.com/public/download/bukti-transaksi/V2?idretailer=RT0000026775&amp;year=2026&amp;month=8&amp;hashednota=370413a825f6e0ffd12e83149cafb135" TargetMode="External"/><Relationship Id="rId1440" Type="http://schemas.openxmlformats.org/officeDocument/2006/relationships/hyperlink" Target="https://ipubers.pupuk-indonesia.com/public/download/bukti-transaksi/V2?idretailer=RT0000027183&amp;year=2026&amp;month=8&amp;hashednota=0565a176b7a805dea076a8422926e44f" TargetMode="External"/><Relationship Id="rId1538" Type="http://schemas.openxmlformats.org/officeDocument/2006/relationships/hyperlink" Target="https://ipubers.pupuk-indonesia.com/public/download/bukti-transaksi/V2?idretailer=RT0000026768&amp;year=2026&amp;month=8&amp;hashednota=6572c9ca20a6253e4304da2748f7c353" TargetMode="External"/><Relationship Id="rId1300" Type="http://schemas.openxmlformats.org/officeDocument/2006/relationships/hyperlink" Target="https://ipubers.pupuk-indonesia.com/public/download/bukti-transaksi/V2?idretailer=RT0000026798&amp;year=2026&amp;month=8&amp;hashednota=b78c3e8a1b5c02121840605370a7e737" TargetMode="External"/><Relationship Id="rId1745" Type="http://schemas.openxmlformats.org/officeDocument/2006/relationships/hyperlink" Target="https://ipubers.pupuk-indonesia.com/public/download/bukti-transaksi/V2?idretailer=RT0000021143&amp;year=2026&amp;month=8&amp;hashednota=5f2f1c3bc7447d05e0173d7a8d195eda" TargetMode="External"/><Relationship Id="rId1952" Type="http://schemas.openxmlformats.org/officeDocument/2006/relationships/hyperlink" Target="https://ipubers.pupuk-indonesia.com/public/download/bukti-transaksi/V2?idretailer=RT0000091480&amp;year=2026&amp;month=8&amp;hashednota=35134d91052c65f8ae4924b10c05d881" TargetMode="External"/><Relationship Id="rId3198" Type="http://schemas.openxmlformats.org/officeDocument/2006/relationships/hyperlink" Target="https://ipubers.pupuk-indonesia.com/public/download/bukti-transaksi/V2?idretailer=RT0000021140&amp;year=2026&amp;month=8&amp;hashednota=fb129ad19a15c481df2d239968fc3bad" TargetMode="External"/><Relationship Id="rId37" Type="http://schemas.openxmlformats.org/officeDocument/2006/relationships/hyperlink" Target="https://ipubers.pupuk-indonesia.com/public/download/bukti-transaksi/V2?idretailer=RT0000090731&amp;year=2026&amp;month=8&amp;hashednota=10f4daccab14129c296f7097a01b91f8" TargetMode="External"/><Relationship Id="rId1605" Type="http://schemas.openxmlformats.org/officeDocument/2006/relationships/hyperlink" Target="https://ipubers.pupuk-indonesia.com/public/download/bukti-transaksi/V2?idretailer=RT0000026771&amp;year=2026&amp;month=8&amp;hashednota=21d1d058df12681c00769b7d0bfd2ee0" TargetMode="External"/><Relationship Id="rId1812" Type="http://schemas.openxmlformats.org/officeDocument/2006/relationships/hyperlink" Target="https://ipubers.pupuk-indonesia.com/public/download/bukti-transaksi/V2?idretailer=RT0000021163&amp;year=2026&amp;month=8&amp;hashednota=63ce31bcb3db20b6cb29eb2d58cb7e6f" TargetMode="External"/><Relationship Id="rId3058" Type="http://schemas.openxmlformats.org/officeDocument/2006/relationships/hyperlink" Target="https://ipubers.pupuk-indonesia.com/public/download/bukti-transaksi/V2?idretailer=RT0000026810&amp;year=2026&amp;month=8&amp;hashednota=36a5e5b8fb52ff5b7e0ccb3859413e3d" TargetMode="External"/><Relationship Id="rId3265" Type="http://schemas.openxmlformats.org/officeDocument/2006/relationships/hyperlink" Target="https://ipubers.pupuk-indonesia.com/public/download/bukti-transaksi/V2?idretailer=RT0000021159&amp;year=2026&amp;month=8&amp;hashednota=a477c53aa4cd7c71106f7482d114318c" TargetMode="External"/><Relationship Id="rId3472" Type="http://schemas.openxmlformats.org/officeDocument/2006/relationships/hyperlink" Target="https://ipubers.pupuk-indonesia.com/public/download/bukti-transaksi/V2?idretailer=RT0000026755&amp;year=2026&amp;month=8&amp;hashednota=5c387781c3c43692b0b124286ded3ace" TargetMode="External"/><Relationship Id="rId186" Type="http://schemas.openxmlformats.org/officeDocument/2006/relationships/hyperlink" Target="https://ipubers.pupuk-indonesia.com/public/download/bukti-transaksi/V2?idretailer=RT0000027181&amp;year=2026&amp;month=8&amp;hashednota=50bc5e67c2ba7b9277dc172c0d90fc4c" TargetMode="External"/><Relationship Id="rId393" Type="http://schemas.openxmlformats.org/officeDocument/2006/relationships/hyperlink" Target="https://ipubers.pupuk-indonesia.com/public/download/bukti-transaksi/V2?idretailer=RT0000026768&amp;year=2026&amp;month=8&amp;hashednota=763084a03a623fab9b41634baf05c21b" TargetMode="External"/><Relationship Id="rId2074" Type="http://schemas.openxmlformats.org/officeDocument/2006/relationships/hyperlink" Target="https://ipubers.pupuk-indonesia.com/public/download/bukti-transaksi/V2?idretailer=RT0000041194&amp;year=2026&amp;month=8&amp;hashednota=a69f176ce9600fce58bc8bc581071dc1" TargetMode="External"/><Relationship Id="rId2281" Type="http://schemas.openxmlformats.org/officeDocument/2006/relationships/hyperlink" Target="https://ipubers.pupuk-indonesia.com/public/download/bukti-transaksi/V2?idretailer=RT0000026794&amp;year=2026&amp;month=8&amp;hashednota=c81655c77df872b57680b4d20cf90a28" TargetMode="External"/><Relationship Id="rId3125" Type="http://schemas.openxmlformats.org/officeDocument/2006/relationships/hyperlink" Target="https://ipubers.pupuk-indonesia.com/public/download/bukti-transaksi/V2?idretailer=RT0000026811&amp;year=2026&amp;month=8&amp;hashednota=6a40b8fe6f3e00fd441e45ca9c8ec185" TargetMode="External"/><Relationship Id="rId3332" Type="http://schemas.openxmlformats.org/officeDocument/2006/relationships/hyperlink" Target="https://ipubers.pupuk-indonesia.com/public/download/bukti-transaksi/V2?idretailer=RT0000026758&amp;year=2026&amp;month=8&amp;hashednota=ab855b139ea6adafd9130eb2eefc77c8" TargetMode="External"/><Relationship Id="rId3777" Type="http://schemas.openxmlformats.org/officeDocument/2006/relationships/hyperlink" Target="https://ipubers.pupuk-indonesia.com/public/download/bukti-transaksi/V2?idretailer=RT0000051845&amp;year=2026&amp;month=8&amp;hashednota=30801eaf8577c6aa5eabbd0f78a9b780" TargetMode="External"/><Relationship Id="rId253" Type="http://schemas.openxmlformats.org/officeDocument/2006/relationships/hyperlink" Target="https://ipubers.pupuk-indonesia.com/public/download/bukti-transaksi/V2?idretailer=RT0000027183&amp;year=2026&amp;month=8&amp;hashednota=7da60abf5d6d6526dfae98bfe356c18f" TargetMode="External"/><Relationship Id="rId460" Type="http://schemas.openxmlformats.org/officeDocument/2006/relationships/hyperlink" Target="https://ipubers.pupuk-indonesia.com/public/download/bukti-transaksi/V2?idretailer=RT0000026768&amp;year=2026&amp;month=8&amp;hashednota=c9da6d14b293669f93ec942f927a4532" TargetMode="External"/><Relationship Id="rId698" Type="http://schemas.openxmlformats.org/officeDocument/2006/relationships/hyperlink" Target="https://ipubers.pupuk-indonesia.com/public/download/bukti-transaksi/V2?idretailer=RT0000021140&amp;year=2026&amp;month=8&amp;hashednota=395a7182d295a990d41a90cd66c3a225" TargetMode="External"/><Relationship Id="rId1090" Type="http://schemas.openxmlformats.org/officeDocument/2006/relationships/hyperlink" Target="https://ipubers.pupuk-indonesia.com/public/download/bukti-transaksi/V2?idretailer=RT0000041194&amp;year=2026&amp;month=8&amp;hashednota=a97969e8ec25b4228afb917938f0b174" TargetMode="External"/><Relationship Id="rId2141" Type="http://schemas.openxmlformats.org/officeDocument/2006/relationships/hyperlink" Target="https://ipubers.pupuk-indonesia.com/public/download/bukti-transaksi/V2?idretailer=RT0000041194&amp;year=2026&amp;month=8&amp;hashednota=ca495332a41a92fea91324e85d636381" TargetMode="External"/><Relationship Id="rId2379" Type="http://schemas.openxmlformats.org/officeDocument/2006/relationships/hyperlink" Target="https://ipubers.pupuk-indonesia.com/public/download/bukti-transaksi/V2?idretailer=RT0000026794&amp;year=2026&amp;month=8&amp;hashednota=2fba20c653b3bd5b6fd6c44b07401ce1" TargetMode="External"/><Relationship Id="rId2586" Type="http://schemas.openxmlformats.org/officeDocument/2006/relationships/hyperlink" Target="https://ipubers.pupuk-indonesia.com/public/download/bukti-transaksi/V2?idretailer=RT0000085189&amp;year=2026&amp;month=8&amp;hashednota=be582e903f1c77dfaaf99ab6ffade57f" TargetMode="External"/><Relationship Id="rId2793" Type="http://schemas.openxmlformats.org/officeDocument/2006/relationships/hyperlink" Target="https://ipubers.pupuk-indonesia.com/public/download/bukti-transaksi/V2?idretailer=RT0000027210&amp;year=2026&amp;month=8&amp;hashednota=2e6781677e10bdcc7010f20843598a65" TargetMode="External"/><Relationship Id="rId3637" Type="http://schemas.openxmlformats.org/officeDocument/2006/relationships/hyperlink" Target="https://ipubers.pupuk-indonesia.com/public/download/bukti-transaksi/V2?idretailer=RT0000041194&amp;year=2026&amp;month=8&amp;hashednota=738105f5cc46c0372f5ff06bbe7e6774" TargetMode="External"/><Relationship Id="rId3844" Type="http://schemas.openxmlformats.org/officeDocument/2006/relationships/hyperlink" Target="https://ipubers.pupuk-indonesia.com/public/download/bukti-transaksi/V2?idretailer=RT0000026775&amp;year=2026&amp;month=8&amp;hashednota=ea77d1528218e26f14374072c7b5a7df" TargetMode="External"/><Relationship Id="rId113" Type="http://schemas.openxmlformats.org/officeDocument/2006/relationships/hyperlink" Target="https://ipubers.pupuk-indonesia.com/public/download/bukti-transaksi/V2?idretailer=RT0000027188&amp;year=2026&amp;month=8&amp;hashednota=c67fb00d24f50ffda739940bf62204d5" TargetMode="External"/><Relationship Id="rId320" Type="http://schemas.openxmlformats.org/officeDocument/2006/relationships/hyperlink" Target="https://ipubers.pupuk-indonesia.com/public/download/bukti-transaksi/V2?idretailer=RT0000062790&amp;year=2026&amp;month=8&amp;hashednota=26aa03e9e05eabb76a3584e6b2f3451f" TargetMode="External"/><Relationship Id="rId558" Type="http://schemas.openxmlformats.org/officeDocument/2006/relationships/hyperlink" Target="https://ipubers.pupuk-indonesia.com/public/download/bukti-transaksi/V2?idretailer=RT0000026810&amp;year=2026&amp;month=8&amp;hashednota=c8660579ae56e763f9aebcf3e63ab4cc" TargetMode="External"/><Relationship Id="rId765" Type="http://schemas.openxmlformats.org/officeDocument/2006/relationships/hyperlink" Target="https://ipubers.pupuk-indonesia.com/public/download/bukti-transaksi/V2?idretailer=RT0000026807&amp;year=2026&amp;month=8&amp;hashednota=856946ff752efd04159d7bf9b63526f4" TargetMode="External"/><Relationship Id="rId972" Type="http://schemas.openxmlformats.org/officeDocument/2006/relationships/hyperlink" Target="https://ipubers.pupuk-indonesia.com/public/download/bukti-transaksi/V2?idretailer=RT0000026808&amp;year=2026&amp;month=8&amp;hashednota=46d7395daf0e3e3954e601f8afd94839" TargetMode="External"/><Relationship Id="rId1188" Type="http://schemas.openxmlformats.org/officeDocument/2006/relationships/hyperlink" Target="https://ipubers.pupuk-indonesia.com/public/download/bukti-transaksi/V2?idretailer=RT0000026794&amp;year=2026&amp;month=8&amp;hashednota=e3864cd65bc69d689c41ba89aea98be4" TargetMode="External"/><Relationship Id="rId1395" Type="http://schemas.openxmlformats.org/officeDocument/2006/relationships/hyperlink" Target="https://ipubers.pupuk-indonesia.com/public/download/bukti-transaksi/V2?idretailer=RT0000027188&amp;year=2026&amp;month=8&amp;hashednota=f44f206af7c2cf1f3462c21e3a1e6a18" TargetMode="External"/><Relationship Id="rId2001" Type="http://schemas.openxmlformats.org/officeDocument/2006/relationships/hyperlink" Target="https://ipubers.pupuk-indonesia.com/public/download/bukti-transaksi/V2?idretailer=RT0000027204&amp;year=2026&amp;month=8&amp;hashednota=f975c20d7ce3f421459f83d202700fc1" TargetMode="External"/><Relationship Id="rId2239" Type="http://schemas.openxmlformats.org/officeDocument/2006/relationships/hyperlink" Target="https://ipubers.pupuk-indonesia.com/public/download/bukti-transaksi/V2?idretailer=RT0000021145&amp;year=2026&amp;month=8&amp;hashednota=7797a6ce4bb64276dbad09d2aa4234fc" TargetMode="External"/><Relationship Id="rId2446" Type="http://schemas.openxmlformats.org/officeDocument/2006/relationships/hyperlink" Target="https://ipubers.pupuk-indonesia.com/public/download/bukti-transaksi/V2?idretailer=RT0000026796&amp;year=2026&amp;month=8&amp;hashednota=4af3bf8ad1a7e97f31e7260aa18962b4" TargetMode="External"/><Relationship Id="rId2653" Type="http://schemas.openxmlformats.org/officeDocument/2006/relationships/hyperlink" Target="https://ipubers.pupuk-indonesia.com/public/download/bukti-transaksi/V2?idretailer=RT0000027188&amp;year=2026&amp;month=8&amp;hashednota=002d3db7ffb83121ca63e810fcf19c6a" TargetMode="External"/><Relationship Id="rId2860" Type="http://schemas.openxmlformats.org/officeDocument/2006/relationships/hyperlink" Target="https://ipubers.pupuk-indonesia.com/public/download/bukti-transaksi/V2?idretailer=RT0000026765&amp;year=2026&amp;month=8&amp;hashednota=67dd99654bc5c561ddea11c008b45b85" TargetMode="External"/><Relationship Id="rId3704" Type="http://schemas.openxmlformats.org/officeDocument/2006/relationships/hyperlink" Target="https://ipubers.pupuk-indonesia.com/public/download/bukti-transaksi/V2?idretailer=RT0000041194&amp;year=2026&amp;month=8&amp;hashednota=327c1c5754e09554e35194172c09208e" TargetMode="External"/><Relationship Id="rId418" Type="http://schemas.openxmlformats.org/officeDocument/2006/relationships/hyperlink" Target="https://ipubers.pupuk-indonesia.com/public/download/bukti-transaksi/V2?idretailer=RT0000026771&amp;year=2026&amp;month=8&amp;hashednota=4d3e4ea44d5caa62ba6a6e7fcbb02e6f" TargetMode="External"/><Relationship Id="rId625" Type="http://schemas.openxmlformats.org/officeDocument/2006/relationships/hyperlink" Target="https://ipubers.pupuk-indonesia.com/public/download/bukti-transaksi/V2?idretailer=RT0000042149&amp;year=2026&amp;month=8&amp;hashednota=6c11530b023a3fdbcb34b4ecb6775414" TargetMode="External"/><Relationship Id="rId832" Type="http://schemas.openxmlformats.org/officeDocument/2006/relationships/hyperlink" Target="https://ipubers.pupuk-indonesia.com/public/download/bukti-transaksi/V2?idretailer=RT0000026755&amp;year=2026&amp;month=8&amp;hashednota=ae95b272255a80efa43f4cda247a6039" TargetMode="External"/><Relationship Id="rId1048" Type="http://schemas.openxmlformats.org/officeDocument/2006/relationships/hyperlink" Target="https://ipubers.pupuk-indonesia.com/public/download/bukti-transaksi/V2?idretailer=RT0000041194&amp;year=2026&amp;month=8&amp;hashednota=65ddeacd608e7e366b916ed9e2b6a6c0" TargetMode="External"/><Relationship Id="rId1255" Type="http://schemas.openxmlformats.org/officeDocument/2006/relationships/hyperlink" Target="https://ipubers.pupuk-indonesia.com/public/download/bukti-transaksi/V2?idretailer=RT0000026794&amp;year=2026&amp;month=8&amp;hashednota=071b6a1b6f745815ef5ab1c5b171587e" TargetMode="External"/><Relationship Id="rId1462" Type="http://schemas.openxmlformats.org/officeDocument/2006/relationships/hyperlink" Target="https://ipubers.pupuk-indonesia.com/public/download/bukti-transaksi/V2?idretailer=RT0000027210&amp;year=2026&amp;month=8&amp;hashednota=5772fdc92e1e414a61360879ca7310f1" TargetMode="External"/><Relationship Id="rId2306" Type="http://schemas.openxmlformats.org/officeDocument/2006/relationships/hyperlink" Target="https://ipubers.pupuk-indonesia.com/public/download/bukti-transaksi/V2?idretailer=RT0000026775&amp;year=2026&amp;month=8&amp;hashednota=eaf4b088ec960f605856633745991113" TargetMode="External"/><Relationship Id="rId2513" Type="http://schemas.openxmlformats.org/officeDocument/2006/relationships/hyperlink" Target="https://ipubers.pupuk-indonesia.com/public/download/bukti-transaksi/V2?idretailer=RT0000090731&amp;year=2026&amp;month=8&amp;hashednota=afca4e164b8d26c551f92995b96e697e" TargetMode="External"/><Relationship Id="rId2958" Type="http://schemas.openxmlformats.org/officeDocument/2006/relationships/hyperlink" Target="https://ipubers.pupuk-indonesia.com/public/download/bukti-transaksi/V2?idretailer=RT0000026771&amp;year=2026&amp;month=8&amp;hashednota=279ee83bb9e7c8dfe34be087fdb741f2" TargetMode="External"/><Relationship Id="rId3911" Type="http://schemas.openxmlformats.org/officeDocument/2006/relationships/hyperlink" Target="https://ipubers.pupuk-indonesia.com/public/download/bukti-transaksi/V2?idretailer=RT0000026775&amp;year=2026&amp;month=8&amp;hashednota=0a2cb22201fbcb7f1a7179589d33f38a" TargetMode="External"/><Relationship Id="rId1115" Type="http://schemas.openxmlformats.org/officeDocument/2006/relationships/hyperlink" Target="https://ipubers.pupuk-indonesia.com/public/download/bukti-transaksi/V2?idretailer=RT0000041194&amp;year=2026&amp;month=8&amp;hashednota=1e71a742e1903a8f974b4764502ba730" TargetMode="External"/><Relationship Id="rId1322" Type="http://schemas.openxmlformats.org/officeDocument/2006/relationships/hyperlink" Target="https://ipubers.pupuk-indonesia.com/public/download/bukti-transaksi/V2?idretailer=RT0000026798&amp;year=2026&amp;month=8&amp;hashednota=b6fde7c530454a6cf548c9c5e3da6eb0" TargetMode="External"/><Relationship Id="rId1767" Type="http://schemas.openxmlformats.org/officeDocument/2006/relationships/hyperlink" Target="https://ipubers.pupuk-indonesia.com/public/download/bukti-transaksi/V2?idretailer=RT0000021143&amp;year=2026&amp;month=8&amp;hashednota=dff6e6334fe5e977ce941fd56f056af1" TargetMode="External"/><Relationship Id="rId1974" Type="http://schemas.openxmlformats.org/officeDocument/2006/relationships/hyperlink" Target="https://ipubers.pupuk-indonesia.com/public/download/bukti-transaksi/V2?idretailer=RT0000027216&amp;year=2026&amp;month=8&amp;hashednota=3745cd7a3a56072e48534d25fc2d241f" TargetMode="External"/><Relationship Id="rId2720" Type="http://schemas.openxmlformats.org/officeDocument/2006/relationships/hyperlink" Target="https://ipubers.pupuk-indonesia.com/public/download/bukti-transaksi/V2?idretailer=RT0000027181&amp;year=2026&amp;month=8&amp;hashednota=e8572a0862e7355fe5e17ea549125b0e" TargetMode="External"/><Relationship Id="rId2818" Type="http://schemas.openxmlformats.org/officeDocument/2006/relationships/hyperlink" Target="https://ipubers.pupuk-indonesia.com/public/download/bukti-transaksi/V2?idretailer=RT0000089532&amp;year=2026&amp;month=8&amp;hashednota=941001f08d7bc954e052f78e806cf721" TargetMode="External"/><Relationship Id="rId59" Type="http://schemas.openxmlformats.org/officeDocument/2006/relationships/hyperlink" Target="https://ipubers.pupuk-indonesia.com/public/download/bukti-transaksi/V2?idretailer=RT0000021156&amp;year=2026&amp;month=8&amp;hashednota=0c489fb8dee5c55ee7d81806580a38ff" TargetMode="External"/><Relationship Id="rId1627" Type="http://schemas.openxmlformats.org/officeDocument/2006/relationships/hyperlink" Target="https://ipubers.pupuk-indonesia.com/public/download/bukti-transaksi/V2?idretailer=RT0000026810&amp;year=2026&amp;month=8&amp;hashednota=b2111f35fa07cf1a9fba9dbeb1ccc8f3" TargetMode="External"/><Relationship Id="rId1834" Type="http://schemas.openxmlformats.org/officeDocument/2006/relationships/hyperlink" Target="https://ipubers.pupuk-indonesia.com/public/download/bukti-transaksi/V2?idretailer=RT0000026807&amp;year=2026&amp;month=8&amp;hashednota=b068119dc1d144bbdf6be5db43cfdee1" TargetMode="External"/><Relationship Id="rId3287" Type="http://schemas.openxmlformats.org/officeDocument/2006/relationships/hyperlink" Target="https://ipubers.pupuk-indonesia.com/public/download/bukti-transaksi/V2?idretailer=RT0000021159&amp;year=2026&amp;month=8&amp;hashednota=535e67959a0e93d3b3b127545c2d6bb5" TargetMode="External"/><Relationship Id="rId2096" Type="http://schemas.openxmlformats.org/officeDocument/2006/relationships/hyperlink" Target="https://ipubers.pupuk-indonesia.com/public/download/bukti-transaksi/V2?idretailer=RT0000041194&amp;year=2026&amp;month=8&amp;hashednota=e3122a14db5e7e32156f473a0bae6895" TargetMode="External"/><Relationship Id="rId3494" Type="http://schemas.openxmlformats.org/officeDocument/2006/relationships/hyperlink" Target="https://ipubers.pupuk-indonesia.com/public/download/bukti-transaksi/V2?idretailer=RT0000027214&amp;year=2026&amp;month=8&amp;hashednota=2b5e897fa6f824c50561d02bd2dc081f" TargetMode="External"/><Relationship Id="rId3799" Type="http://schemas.openxmlformats.org/officeDocument/2006/relationships/hyperlink" Target="https://ipubers.pupuk-indonesia.com/public/download/bukti-transaksi/V2?idretailer=RT0000021145&amp;year=2026&amp;month=8&amp;hashednota=feda9ffe79a23c949d51d38ed8478a63" TargetMode="External"/><Relationship Id="rId1901" Type="http://schemas.openxmlformats.org/officeDocument/2006/relationships/hyperlink" Target="https://ipubers.pupuk-indonesia.com/public/download/bukti-transaksi/V2?idretailer=RT0000026755&amp;year=2026&amp;month=8&amp;hashednota=93439866e74a07adad012a2dc056028d" TargetMode="External"/><Relationship Id="rId3147" Type="http://schemas.openxmlformats.org/officeDocument/2006/relationships/hyperlink" Target="https://ipubers.pupuk-indonesia.com/public/download/bukti-transaksi/V2?idretailer=RT0000026813&amp;year=2026&amp;month=8&amp;hashednota=0deb3d829ee09445ea99694eee69b1ff" TargetMode="External"/><Relationship Id="rId3354" Type="http://schemas.openxmlformats.org/officeDocument/2006/relationships/hyperlink" Target="https://ipubers.pupuk-indonesia.com/public/download/bukti-transaksi/V2?idretailer=RT0000026755&amp;year=2026&amp;month=8&amp;hashednota=26db563808065c990297beb1e14cae35" TargetMode="External"/><Relationship Id="rId3561" Type="http://schemas.openxmlformats.org/officeDocument/2006/relationships/hyperlink" Target="https://ipubers.pupuk-indonesia.com/public/download/bukti-transaksi/V2?idretailer=RT0000026801&amp;year=2026&amp;month=8&amp;hashednota=2ad792765e1a5c1ef407647dc8c23ae0" TargetMode="External"/><Relationship Id="rId3659" Type="http://schemas.openxmlformats.org/officeDocument/2006/relationships/hyperlink" Target="https://ipubers.pupuk-indonesia.com/public/download/bukti-transaksi/V2?idretailer=RT0000041194&amp;year=2026&amp;month=8&amp;hashednota=c4ffd3313d63cba9d139e46982893c61" TargetMode="External"/><Relationship Id="rId275" Type="http://schemas.openxmlformats.org/officeDocument/2006/relationships/hyperlink" Target="https://ipubers.pupuk-indonesia.com/public/download/bukti-transaksi/V2?idretailer=RT0000027211&amp;year=2026&amp;month=8&amp;hashednota=5a3422d65ea9ccfca5f3f73dd5be49d9" TargetMode="External"/><Relationship Id="rId482" Type="http://schemas.openxmlformats.org/officeDocument/2006/relationships/hyperlink" Target="https://ipubers.pupuk-indonesia.com/public/download/bukti-transaksi/V2?idretailer=RT0000026771&amp;year=2026&amp;month=8&amp;hashednota=a406846a1301f1cbd9d60ab31748caf2" TargetMode="External"/><Relationship Id="rId2163" Type="http://schemas.openxmlformats.org/officeDocument/2006/relationships/hyperlink" Target="https://ipubers.pupuk-indonesia.com/public/download/bukti-transaksi/V2?idretailer=RT0000021145&amp;year=2026&amp;month=8&amp;hashednota=53e060db1845003b2ad8ae88a74658df" TargetMode="External"/><Relationship Id="rId2370" Type="http://schemas.openxmlformats.org/officeDocument/2006/relationships/hyperlink" Target="https://ipubers.pupuk-indonesia.com/public/download/bukti-transaksi/V2?idretailer=RT0000026794&amp;year=2026&amp;month=8&amp;hashednota=2ba2405a34ac722a824954c62abb281c" TargetMode="External"/><Relationship Id="rId3007" Type="http://schemas.openxmlformats.org/officeDocument/2006/relationships/hyperlink" Target="https://ipubers.pupuk-indonesia.com/public/download/bukti-transaksi/V2?idretailer=RT0000026771&amp;year=2026&amp;month=8&amp;hashednota=eb52a093f473f85125db5fb95a3c6204" TargetMode="External"/><Relationship Id="rId3214" Type="http://schemas.openxmlformats.org/officeDocument/2006/relationships/hyperlink" Target="https://ipubers.pupuk-indonesia.com/public/download/bukti-transaksi/V2?idretailer=RT0000021143&amp;year=2026&amp;month=8&amp;hashednota=ca1e287a1e87ac23bfb6bee37aa8cbbd" TargetMode="External"/><Relationship Id="rId3421" Type="http://schemas.openxmlformats.org/officeDocument/2006/relationships/hyperlink" Target="https://ipubers.pupuk-indonesia.com/public/download/bukti-transaksi/V2?idretailer=RT0000091480&amp;year=2026&amp;month=8&amp;hashednota=18533914c62ea20f98b9462dc76be481" TargetMode="External"/><Relationship Id="rId3866" Type="http://schemas.openxmlformats.org/officeDocument/2006/relationships/hyperlink" Target="https://ipubers.pupuk-indonesia.com/public/download/bukti-transaksi/V2?idretailer=RT0000026775&amp;year=2026&amp;month=8&amp;hashednota=0a357e4bebcb9a9700c8f1b0e68db450" TargetMode="External"/><Relationship Id="rId135" Type="http://schemas.openxmlformats.org/officeDocument/2006/relationships/hyperlink" Target="https://ipubers.pupuk-indonesia.com/public/download/bukti-transaksi/V2?idretailer=RT0000027188&amp;year=2026&amp;month=8&amp;hashednota=a2ec561efe25573f11be35c20119e516" TargetMode="External"/><Relationship Id="rId342" Type="http://schemas.openxmlformats.org/officeDocument/2006/relationships/hyperlink" Target="https://ipubers.pupuk-indonesia.com/public/download/bukti-transaksi/V2?idretailer=RT0000062790&amp;year=2026&amp;month=8&amp;hashednota=09617d3bebfe8f8f79a14d6b3b3cfc5c" TargetMode="External"/><Relationship Id="rId787" Type="http://schemas.openxmlformats.org/officeDocument/2006/relationships/hyperlink" Target="https://ipubers.pupuk-indonesia.com/public/download/bukti-transaksi/V2?idretailer=RT0000026758&amp;year=2026&amp;month=8&amp;hashednota=f4f1d468609569a045e550b04a0e7c85" TargetMode="External"/><Relationship Id="rId994" Type="http://schemas.openxmlformats.org/officeDocument/2006/relationships/hyperlink" Target="https://ipubers.pupuk-indonesia.com/public/download/bukti-transaksi/V2?idretailer=RT0000021139&amp;year=2026&amp;month=8&amp;hashednota=47cb0ef77b07385eb0267c88f81ce60f" TargetMode="External"/><Relationship Id="rId2023" Type="http://schemas.openxmlformats.org/officeDocument/2006/relationships/hyperlink" Target="https://ipubers.pupuk-indonesia.com/public/download/bukti-transaksi/V2?idretailer=RT0000026801&amp;year=2026&amp;month=8&amp;hashednota=afcf067529cce9f832bdd853cfaf4813" TargetMode="External"/><Relationship Id="rId2230" Type="http://schemas.openxmlformats.org/officeDocument/2006/relationships/hyperlink" Target="https://ipubers.pupuk-indonesia.com/public/download/bukti-transaksi/V2?idretailer=RT0000021145&amp;year=2026&amp;month=8&amp;hashednota=0be2eca592ff0b4057f873efdd78ec8f" TargetMode="External"/><Relationship Id="rId2468" Type="http://schemas.openxmlformats.org/officeDocument/2006/relationships/hyperlink" Target="https://ipubers.pupuk-indonesia.com/public/download/bukti-transaksi/V2?idretailer=RT0000026798&amp;year=2026&amp;month=8&amp;hashednota=b306d6e9792b2f1902ba9286f84c9146" TargetMode="External"/><Relationship Id="rId2675" Type="http://schemas.openxmlformats.org/officeDocument/2006/relationships/hyperlink" Target="https://ipubers.pupuk-indonesia.com/public/download/bukti-transaksi/V2?idretailer=RT0000027188&amp;year=2026&amp;month=8&amp;hashednota=a9b77c7b2f7708e60fb26c33f19b0ec0" TargetMode="External"/><Relationship Id="rId2882" Type="http://schemas.openxmlformats.org/officeDocument/2006/relationships/hyperlink" Target="https://ipubers.pupuk-indonesia.com/public/download/bukti-transaksi/V2?idretailer=RT0000026759&amp;year=2026&amp;month=8&amp;hashednota=03d02334486c832c4223810aec209c92" TargetMode="External"/><Relationship Id="rId3519" Type="http://schemas.openxmlformats.org/officeDocument/2006/relationships/hyperlink" Target="https://ipubers.pupuk-indonesia.com/public/download/bukti-transaksi/V2?idretailer=RT0000027214&amp;year=2026&amp;month=8&amp;hashednota=d794b32f403b74812067517fe9f31946" TargetMode="External"/><Relationship Id="rId3726" Type="http://schemas.openxmlformats.org/officeDocument/2006/relationships/hyperlink" Target="https://ipubers.pupuk-indonesia.com/public/download/bukti-transaksi/V2?idretailer=RT0000051845&amp;year=2026&amp;month=8&amp;hashednota=aeb999477011627cf6d46dd59163f30b" TargetMode="External"/><Relationship Id="rId202" Type="http://schemas.openxmlformats.org/officeDocument/2006/relationships/hyperlink" Target="https://ipubers.pupuk-indonesia.com/public/download/bukti-transaksi/V2?idretailer=RT0000027188&amp;year=2026&amp;month=8&amp;hashednota=de391d4205da8fa4d856751a490e506f" TargetMode="External"/><Relationship Id="rId647" Type="http://schemas.openxmlformats.org/officeDocument/2006/relationships/hyperlink" Target="https://ipubers.pupuk-indonesia.com/public/download/bukti-transaksi/V2?idretailer=RT0000042149&amp;year=2026&amp;month=8&amp;hashednota=f953dd5f18ccf11169263c71748d6719" TargetMode="External"/><Relationship Id="rId854" Type="http://schemas.openxmlformats.org/officeDocument/2006/relationships/hyperlink" Target="https://ipubers.pupuk-indonesia.com/public/download/bukti-transaksi/V2?idretailer=RT0000091480&amp;year=2026&amp;month=8&amp;hashednota=7b40875759b31f44a193a1bbc7de0406" TargetMode="External"/><Relationship Id="rId1277" Type="http://schemas.openxmlformats.org/officeDocument/2006/relationships/hyperlink" Target="https://ipubers.pupuk-indonesia.com/public/download/bukti-transaksi/V2?idretailer=RT0000026794&amp;year=2026&amp;month=8&amp;hashednota=45d53a60a158e3f3570db541a9a89ece" TargetMode="External"/><Relationship Id="rId1484" Type="http://schemas.openxmlformats.org/officeDocument/2006/relationships/hyperlink" Target="https://ipubers.pupuk-indonesia.com/public/download/bukti-transaksi/V2?idretailer=RT0000026761&amp;year=2026&amp;month=8&amp;hashednota=312a6c41c8da6f4ae2aa9c6c2dfa5b2b" TargetMode="External"/><Relationship Id="rId1691" Type="http://schemas.openxmlformats.org/officeDocument/2006/relationships/hyperlink" Target="https://ipubers.pupuk-indonesia.com/public/download/bukti-transaksi/V2?idretailer=RT0000026813&amp;year=2026&amp;month=8&amp;hashednota=673d3e83acda8c28334b52ee6ae50cdb" TargetMode="External"/><Relationship Id="rId2328" Type="http://schemas.openxmlformats.org/officeDocument/2006/relationships/hyperlink" Target="https://ipubers.pupuk-indonesia.com/public/download/bukti-transaksi/V2?idretailer=RT0000026794&amp;year=2026&amp;month=8&amp;hashednota=088900594a41d8cf6506f1ffa7c9f389" TargetMode="External"/><Relationship Id="rId2535" Type="http://schemas.openxmlformats.org/officeDocument/2006/relationships/hyperlink" Target="https://ipubers.pupuk-indonesia.com/public/download/bukti-transaksi/V2?idretailer=RT0000021156&amp;year=2026&amp;month=8&amp;hashednota=adfd3265496964d91d83b7a14264209a" TargetMode="External"/><Relationship Id="rId2742" Type="http://schemas.openxmlformats.org/officeDocument/2006/relationships/hyperlink" Target="https://ipubers.pupuk-indonesia.com/public/download/bukti-transaksi/V2?idretailer=RT0000027188&amp;year=2026&amp;month=8&amp;hashednota=886b8b0701de56348db45f65bb24884f" TargetMode="External"/><Relationship Id="rId507" Type="http://schemas.openxmlformats.org/officeDocument/2006/relationships/hyperlink" Target="https://ipubers.pupuk-indonesia.com/public/download/bukti-transaksi/V2?idretailer=RT0000026810&amp;year=2026&amp;month=8&amp;hashednota=874f9d86528589397ba3e0d513b69f4e" TargetMode="External"/><Relationship Id="rId714" Type="http://schemas.openxmlformats.org/officeDocument/2006/relationships/hyperlink" Target="https://ipubers.pupuk-indonesia.com/public/download/bukti-transaksi/V2?idretailer=RT0000021163&amp;year=2026&amp;month=8&amp;hashednota=691e2dee0d3122574df9142ac643ae6d" TargetMode="External"/><Relationship Id="rId921" Type="http://schemas.openxmlformats.org/officeDocument/2006/relationships/hyperlink" Target="https://ipubers.pupuk-indonesia.com/public/download/bukti-transaksi/V2?idretailer=RT0000027214&amp;year=2026&amp;month=8&amp;hashednota=409bf0ec69402b4cbb94b326deefb05d" TargetMode="External"/><Relationship Id="rId1137" Type="http://schemas.openxmlformats.org/officeDocument/2006/relationships/hyperlink" Target="https://ipubers.pupuk-indonesia.com/public/download/bukti-transaksi/V2?idretailer=RT0000021145&amp;year=2026&amp;month=8&amp;hashednota=649f971b9af581f0a43d56dff87f622c" TargetMode="External"/><Relationship Id="rId1344" Type="http://schemas.openxmlformats.org/officeDocument/2006/relationships/hyperlink" Target="https://ipubers.pupuk-indonesia.com/public/download/bukti-transaksi/V2?idretailer=RT0000021160&amp;year=2026&amp;month=8&amp;hashednota=3fd4f4a8f56a4ee21da110144da51f7b" TargetMode="External"/><Relationship Id="rId1551" Type="http://schemas.openxmlformats.org/officeDocument/2006/relationships/hyperlink" Target="https://ipubers.pupuk-indonesia.com/public/download/bukti-transaksi/V2?idretailer=RT0000026771&amp;year=2026&amp;month=8&amp;hashednota=97e7c2f58b5903ef073375364f91860a" TargetMode="External"/><Relationship Id="rId1789" Type="http://schemas.openxmlformats.org/officeDocument/2006/relationships/hyperlink" Target="https://ipubers.pupuk-indonesia.com/public/download/bukti-transaksi/V2?idretailer=RT0000021163&amp;year=2026&amp;month=8&amp;hashednota=5fc8cd2c5ad19326370a7998fd67f5f6" TargetMode="External"/><Relationship Id="rId1996" Type="http://schemas.openxmlformats.org/officeDocument/2006/relationships/hyperlink" Target="https://ipubers.pupuk-indonesia.com/public/download/bukti-transaksi/V2?idretailer=RT0000027199&amp;year=2026&amp;month=8&amp;hashednota=57ff52d5dda8a4931f8992cc44fc1e3e" TargetMode="External"/><Relationship Id="rId2602" Type="http://schemas.openxmlformats.org/officeDocument/2006/relationships/hyperlink" Target="https://ipubers.pupuk-indonesia.com/public/download/bukti-transaksi/V2?idretailer=RT0000027188&amp;year=2026&amp;month=8&amp;hashednota=214d5d3daba21b6f0651138426029747" TargetMode="External"/><Relationship Id="rId50" Type="http://schemas.openxmlformats.org/officeDocument/2006/relationships/hyperlink" Target="https://ipubers.pupuk-indonesia.com/public/download/bukti-transaksi/V2?idretailer=RT0000026796&amp;year=2026&amp;month=8&amp;hashednota=fad4f74540f33bb2fb9cf24f72b320e7" TargetMode="External"/><Relationship Id="rId1204" Type="http://schemas.openxmlformats.org/officeDocument/2006/relationships/hyperlink" Target="https://ipubers.pupuk-indonesia.com/public/download/bukti-transaksi/V2?idretailer=RT0000026794&amp;year=2026&amp;month=8&amp;hashednota=8d5a1b620d6ef6cfc7d32831221a8949" TargetMode="External"/><Relationship Id="rId1411" Type="http://schemas.openxmlformats.org/officeDocument/2006/relationships/hyperlink" Target="https://ipubers.pupuk-indonesia.com/public/download/bukti-transaksi/V2?idretailer=RT0000027183&amp;year=2026&amp;month=8&amp;hashednota=76bbe0ae79f3f357643197b9650b7ed2" TargetMode="External"/><Relationship Id="rId1649" Type="http://schemas.openxmlformats.org/officeDocument/2006/relationships/hyperlink" Target="https://ipubers.pupuk-indonesia.com/public/download/bukti-transaksi/V2?idretailer=RT0000026810&amp;year=2026&amp;month=8&amp;hashednota=a5177ec19ec71888153225e36a33ab8d" TargetMode="External"/><Relationship Id="rId1856" Type="http://schemas.openxmlformats.org/officeDocument/2006/relationships/hyperlink" Target="https://ipubers.pupuk-indonesia.com/public/download/bukti-transaksi/V2?idretailer=RT0000026807&amp;year=2026&amp;month=8&amp;hashednota=90dda8c79b73e6acb0ecd9039b475b83" TargetMode="External"/><Relationship Id="rId2907" Type="http://schemas.openxmlformats.org/officeDocument/2006/relationships/hyperlink" Target="https://ipubers.pupuk-indonesia.com/public/download/bukti-transaksi/V2?idretailer=RT0000026768&amp;year=2026&amp;month=8&amp;hashednota=fef9b959fa9e4134ce668c766a6b31d9" TargetMode="External"/><Relationship Id="rId3071" Type="http://schemas.openxmlformats.org/officeDocument/2006/relationships/hyperlink" Target="https://ipubers.pupuk-indonesia.com/public/download/bukti-transaksi/V2?idretailer=RT0000026810&amp;year=2026&amp;month=8&amp;hashednota=295ab74fb80a6b25e60752ad42bd1eba" TargetMode="External"/><Relationship Id="rId1509" Type="http://schemas.openxmlformats.org/officeDocument/2006/relationships/hyperlink" Target="https://ipubers.pupuk-indonesia.com/public/download/bukti-transaksi/V2?idretailer=RT0000026765&amp;year=2026&amp;month=8&amp;hashednota=1a3ba6360233808ce301d7380b8c2aaf" TargetMode="External"/><Relationship Id="rId1716" Type="http://schemas.openxmlformats.org/officeDocument/2006/relationships/hyperlink" Target="https://ipubers.pupuk-indonesia.com/public/download/bukti-transaksi/V2?idretailer=RT0000026811&amp;year=2026&amp;month=8&amp;hashednota=369c6a4eaaa113a2ae48380c975c0bcd" TargetMode="External"/><Relationship Id="rId1923" Type="http://schemas.openxmlformats.org/officeDocument/2006/relationships/hyperlink" Target="https://ipubers.pupuk-indonesia.com/public/download/bukti-transaksi/V2?idretailer=RT0000091480&amp;year=2026&amp;month=8&amp;hashednota=876388f7af985eaae9d4cfa48383397f" TargetMode="External"/><Relationship Id="rId3169" Type="http://schemas.openxmlformats.org/officeDocument/2006/relationships/hyperlink" Target="https://ipubers.pupuk-indonesia.com/public/download/bukti-transaksi/V2?idretailer=RT0000021165&amp;year=2026&amp;month=8&amp;hashednota=7e63bfdb95445295899fb1745bcc4aac" TargetMode="External"/><Relationship Id="rId3376" Type="http://schemas.openxmlformats.org/officeDocument/2006/relationships/hyperlink" Target="https://ipubers.pupuk-indonesia.com/public/download/bukti-transaksi/V2?idretailer=RT0000026755&amp;year=2026&amp;month=8&amp;hashednota=21e314d31e90753408db824ee7a66a36" TargetMode="External"/><Relationship Id="rId3583" Type="http://schemas.openxmlformats.org/officeDocument/2006/relationships/hyperlink" Target="https://ipubers.pupuk-indonesia.com/public/download/bukti-transaksi/V2?idretailer=RT0000041194&amp;year=2026&amp;month=8&amp;hashednota=304129f5b66d89985f04d9c5da877ac8" TargetMode="External"/><Relationship Id="rId297" Type="http://schemas.openxmlformats.org/officeDocument/2006/relationships/hyperlink" Target="https://ipubers.pupuk-indonesia.com/public/download/bukti-transaksi/V2?idretailer=RT0000027211&amp;year=2026&amp;month=8&amp;hashednota=9753a2f9957a8c4bbc4408406e653487" TargetMode="External"/><Relationship Id="rId2185" Type="http://schemas.openxmlformats.org/officeDocument/2006/relationships/hyperlink" Target="https://ipubers.pupuk-indonesia.com/public/download/bukti-transaksi/V2?idretailer=RT0000094691&amp;year=2026&amp;month=8&amp;hashednota=a92e8d3bcf4bd458e1e68a70179fb147" TargetMode="External"/><Relationship Id="rId2392" Type="http://schemas.openxmlformats.org/officeDocument/2006/relationships/hyperlink" Target="https://ipubers.pupuk-indonesia.com/public/download/bukti-transaksi/V2?idretailer=RT0000026775&amp;year=2026&amp;month=8&amp;hashednota=1092b9ebafebf7171b01a788e7720ed4" TargetMode="External"/><Relationship Id="rId3029" Type="http://schemas.openxmlformats.org/officeDocument/2006/relationships/hyperlink" Target="https://ipubers.pupuk-indonesia.com/public/download/bukti-transaksi/V2?idretailer=RT0000026768&amp;year=2026&amp;month=8&amp;hashednota=32781acdd398819019e0ca58a0ae8859" TargetMode="External"/><Relationship Id="rId3236" Type="http://schemas.openxmlformats.org/officeDocument/2006/relationships/hyperlink" Target="https://ipubers.pupuk-indonesia.com/public/download/bukti-transaksi/V2?idretailer=RT0000021163&amp;year=2026&amp;month=8&amp;hashednota=29f1c6d9aeb2f87b1ae8987fc423c9ae" TargetMode="External"/><Relationship Id="rId3790" Type="http://schemas.openxmlformats.org/officeDocument/2006/relationships/hyperlink" Target="https://ipubers.pupuk-indonesia.com/public/download/bukti-transaksi/V2?idretailer=RT0000021145&amp;year=2026&amp;month=8&amp;hashednota=8a1ed1044f32fae7f22ee70aa717604c" TargetMode="External"/><Relationship Id="rId3888" Type="http://schemas.openxmlformats.org/officeDocument/2006/relationships/hyperlink" Target="https://ipubers.pupuk-indonesia.com/public/download/bukti-transaksi/V2?idretailer=RT0000026794&amp;year=2026&amp;month=8&amp;hashednota=e33d7bbc4c66a6646a8f4250101a06b8" TargetMode="External"/><Relationship Id="rId157" Type="http://schemas.openxmlformats.org/officeDocument/2006/relationships/hyperlink" Target="https://ipubers.pupuk-indonesia.com/public/download/bukti-transaksi/V2?idretailer=RT0000027183&amp;year=2026&amp;month=8&amp;hashednota=6da81783c2ade8049327da48504ed885" TargetMode="External"/><Relationship Id="rId364" Type="http://schemas.openxmlformats.org/officeDocument/2006/relationships/hyperlink" Target="https://ipubers.pupuk-indonesia.com/public/download/bukti-transaksi/V2?idretailer=RT0000026771&amp;year=2026&amp;month=8&amp;hashednota=988c2134baa685bdeb088f1bcc4a7442" TargetMode="External"/><Relationship Id="rId2045" Type="http://schemas.openxmlformats.org/officeDocument/2006/relationships/hyperlink" Target="https://ipubers.pupuk-indonesia.com/public/download/bukti-transaksi/V2?idretailer=RT0000021139&amp;year=2026&amp;month=8&amp;hashednota=40a0c38376122d3703657306af20036b" TargetMode="External"/><Relationship Id="rId2697" Type="http://schemas.openxmlformats.org/officeDocument/2006/relationships/hyperlink" Target="https://ipubers.pupuk-indonesia.com/public/download/bukti-transaksi/V2?idretailer=RT0000027188&amp;year=2026&amp;month=8&amp;hashednota=2d59f8934fb61bc5a5b943f6401b80c0" TargetMode="External"/><Relationship Id="rId3443" Type="http://schemas.openxmlformats.org/officeDocument/2006/relationships/hyperlink" Target="https://ipubers.pupuk-indonesia.com/public/download/bukti-transaksi/V2?idretailer=RT0000091480&amp;year=2026&amp;month=8&amp;hashednota=7bbdb98ab2caa1dab1d792d04aff8a22" TargetMode="External"/><Relationship Id="rId3650" Type="http://schemas.openxmlformats.org/officeDocument/2006/relationships/hyperlink" Target="https://ipubers.pupuk-indonesia.com/public/download/bukti-transaksi/V2?idretailer=RT0000041194&amp;year=2026&amp;month=8&amp;hashednota=433649f6d3ae2ec848d3d8c12aee5a94" TargetMode="External"/><Relationship Id="rId3748" Type="http://schemas.openxmlformats.org/officeDocument/2006/relationships/hyperlink" Target="https://ipubers.pupuk-indonesia.com/public/download/bukti-transaksi/V2?idretailer=RT0000094691&amp;year=2026&amp;month=8&amp;hashednota=3ee6a39287461315cb6cb2861f3f3ac2" TargetMode="External"/><Relationship Id="rId571" Type="http://schemas.openxmlformats.org/officeDocument/2006/relationships/hyperlink" Target="https://ipubers.pupuk-indonesia.com/public/download/bukti-transaksi/V2?idretailer=RT0000026811&amp;year=2026&amp;month=8&amp;hashednota=5f4de30c3803ecb70cf29aaf6ff53f35" TargetMode="External"/><Relationship Id="rId669" Type="http://schemas.openxmlformats.org/officeDocument/2006/relationships/hyperlink" Target="https://ipubers.pupuk-indonesia.com/public/download/bukti-transaksi/V2?idretailer=RT0000021140&amp;year=2026&amp;month=8&amp;hashednota=c31b479ecb3bd3e15d15de117cb477be" TargetMode="External"/><Relationship Id="rId876" Type="http://schemas.openxmlformats.org/officeDocument/2006/relationships/hyperlink" Target="https://ipubers.pupuk-indonesia.com/public/download/bukti-transaksi/V2?idretailer=RT0000091480&amp;year=2026&amp;month=8&amp;hashednota=812eac21cf236d8f808ce9399121c701" TargetMode="External"/><Relationship Id="rId1299" Type="http://schemas.openxmlformats.org/officeDocument/2006/relationships/hyperlink" Target="https://ipubers.pupuk-indonesia.com/public/download/bukti-transaksi/V2?idretailer=RT0000026798&amp;year=2026&amp;month=8&amp;hashednota=67f45438c4121cb4fa7b91892bcff712" TargetMode="External"/><Relationship Id="rId2252" Type="http://schemas.openxmlformats.org/officeDocument/2006/relationships/hyperlink" Target="https://ipubers.pupuk-indonesia.com/public/download/bukti-transaksi/V2?idretailer=RT0000021145&amp;year=2026&amp;month=8&amp;hashednota=6360cf23518584d9c536fb1e25e6b677" TargetMode="External"/><Relationship Id="rId2557" Type="http://schemas.openxmlformats.org/officeDocument/2006/relationships/hyperlink" Target="https://ipubers.pupuk-indonesia.com/public/download/bukti-transaksi/V2?idretailer=RT0000021160&amp;year=2026&amp;month=8&amp;hashednota=e3b7bcfae474f385a500cb87ee3ccc93" TargetMode="External"/><Relationship Id="rId3303" Type="http://schemas.openxmlformats.org/officeDocument/2006/relationships/hyperlink" Target="https://ipubers.pupuk-indonesia.com/public/download/bukti-transaksi/V2?idretailer=RT0000021159&amp;year=2026&amp;month=8&amp;hashednota=3e9114b75858dc25592d415cc5b437da" TargetMode="External"/><Relationship Id="rId3510" Type="http://schemas.openxmlformats.org/officeDocument/2006/relationships/hyperlink" Target="https://ipubers.pupuk-indonesia.com/public/download/bukti-transaksi/V2?idretailer=RT0000027214&amp;year=2026&amp;month=8&amp;hashednota=fe4fe1b820851d131db1cdb15ef91f14" TargetMode="External"/><Relationship Id="rId3608" Type="http://schemas.openxmlformats.org/officeDocument/2006/relationships/hyperlink" Target="https://ipubers.pupuk-indonesia.com/public/download/bukti-transaksi/V2?idretailer=RT0000041194&amp;year=2026&amp;month=8&amp;hashednota=a2f4d1b606985112145be4100382ee60" TargetMode="External"/><Relationship Id="rId224" Type="http://schemas.openxmlformats.org/officeDocument/2006/relationships/hyperlink" Target="https://ipubers.pupuk-indonesia.com/public/download/bukti-transaksi/V2?idretailer=RT0000027183&amp;year=2026&amp;month=8&amp;hashednota=0a4ea7e427587db60ce0fa96a3559749" TargetMode="External"/><Relationship Id="rId431" Type="http://schemas.openxmlformats.org/officeDocument/2006/relationships/hyperlink" Target="https://ipubers.pupuk-indonesia.com/public/download/bukti-transaksi/V2?idretailer=RT0000026771&amp;year=2026&amp;month=8&amp;hashednota=505522ac8a759ceb592eda894808341f" TargetMode="External"/><Relationship Id="rId529" Type="http://schemas.openxmlformats.org/officeDocument/2006/relationships/hyperlink" Target="https://ipubers.pupuk-indonesia.com/public/download/bukti-transaksi/V2?idretailer=RT0000026810&amp;year=2026&amp;month=8&amp;hashednota=7d3ee2436b6eeba89ee3c126ae28fc46" TargetMode="External"/><Relationship Id="rId736" Type="http://schemas.openxmlformats.org/officeDocument/2006/relationships/hyperlink" Target="https://ipubers.pupuk-indonesia.com/public/download/bukti-transaksi/V2?idretailer=RT0000021162&amp;year=2026&amp;month=8&amp;hashednota=cbd16a1d5a7225093ba992991a4e2f78" TargetMode="External"/><Relationship Id="rId1061" Type="http://schemas.openxmlformats.org/officeDocument/2006/relationships/hyperlink" Target="https://ipubers.pupuk-indonesia.com/public/download/bukti-transaksi/V2?idretailer=RT0000041194&amp;year=2026&amp;month=8&amp;hashednota=12407196d3c1f89154c4de73328e13f8" TargetMode="External"/><Relationship Id="rId1159" Type="http://schemas.openxmlformats.org/officeDocument/2006/relationships/hyperlink" Target="https://ipubers.pupuk-indonesia.com/public/download/bukti-transaksi/V2?idretailer=RT0000094691&amp;year=2026&amp;month=8&amp;hashednota=2677bfe58fc728edc21faf957ea67229" TargetMode="External"/><Relationship Id="rId1366" Type="http://schemas.openxmlformats.org/officeDocument/2006/relationships/hyperlink" Target="https://ipubers.pupuk-indonesia.com/public/download/bukti-transaksi/V2?idretailer=RT0000027188&amp;year=2026&amp;month=8&amp;hashednota=211864a117622507934da94cb8ab461e" TargetMode="External"/><Relationship Id="rId2112" Type="http://schemas.openxmlformats.org/officeDocument/2006/relationships/hyperlink" Target="https://ipubers.pupuk-indonesia.com/public/download/bukti-transaksi/V2?idretailer=RT0000041194&amp;year=2026&amp;month=8&amp;hashednota=b2ce78f6fee2e007594f86896f602065" TargetMode="External"/><Relationship Id="rId2417" Type="http://schemas.openxmlformats.org/officeDocument/2006/relationships/hyperlink" Target="https://ipubers.pupuk-indonesia.com/public/download/bukti-transaksi/V2?idretailer=RT0000090731&amp;year=2026&amp;month=8&amp;hashednota=c873791e8dfca7382199a3a550de344a" TargetMode="External"/><Relationship Id="rId2764" Type="http://schemas.openxmlformats.org/officeDocument/2006/relationships/hyperlink" Target="https://ipubers.pupuk-indonesia.com/public/download/bukti-transaksi/V2?idretailer=RT0000027183&amp;year=2026&amp;month=8&amp;hashednota=f6fff2ca97649d097c669dce9064cb1f" TargetMode="External"/><Relationship Id="rId2971" Type="http://schemas.openxmlformats.org/officeDocument/2006/relationships/hyperlink" Target="https://ipubers.pupuk-indonesia.com/public/download/bukti-transaksi/V2?idretailer=RT0000026769&amp;year=2026&amp;month=8&amp;hashednota=ac73ae8f4c7884cd0ccb90e6f1fadcf8" TargetMode="External"/><Relationship Id="rId3815" Type="http://schemas.openxmlformats.org/officeDocument/2006/relationships/hyperlink" Target="https://ipubers.pupuk-indonesia.com/public/download/bukti-transaksi/V2?idretailer=RT0000051845&amp;year=2026&amp;month=8&amp;hashednota=adacad006c5af13ce2cac8ea8e682bcf" TargetMode="External"/><Relationship Id="rId943" Type="http://schemas.openxmlformats.org/officeDocument/2006/relationships/hyperlink" Target="https://ipubers.pupuk-indonesia.com/public/download/bukti-transaksi/V2?idretailer=RT0000027206&amp;year=2026&amp;month=8&amp;hashednota=21f63ab916db21b3eac729448853a88a" TargetMode="External"/><Relationship Id="rId1019" Type="http://schemas.openxmlformats.org/officeDocument/2006/relationships/hyperlink" Target="https://ipubers.pupuk-indonesia.com/public/download/bukti-transaksi/V2?idretailer=RT0000041194&amp;year=2026&amp;month=8&amp;hashednota=a9f7d27a4ad135fe091759c384f926f2" TargetMode="External"/><Relationship Id="rId1573" Type="http://schemas.openxmlformats.org/officeDocument/2006/relationships/hyperlink" Target="https://ipubers.pupuk-indonesia.com/public/download/bukti-transaksi/V2?idretailer=RT0000026771&amp;year=2026&amp;month=8&amp;hashednota=0e14208f5211452b41abc4c91973b2cd" TargetMode="External"/><Relationship Id="rId1780" Type="http://schemas.openxmlformats.org/officeDocument/2006/relationships/hyperlink" Target="https://ipubers.pupuk-indonesia.com/public/download/bukti-transaksi/V2?idretailer=RT0000021142&amp;year=2026&amp;month=8&amp;hashednota=3e1616beb8edc952f2f512c69c028e7a" TargetMode="External"/><Relationship Id="rId1878" Type="http://schemas.openxmlformats.org/officeDocument/2006/relationships/hyperlink" Target="https://ipubers.pupuk-indonesia.com/public/download/bukti-transaksi/V2?idretailer=RT0000026758&amp;year=2026&amp;month=8&amp;hashednota=69fcc16ba4ca96cb02c546e05139bebb" TargetMode="External"/><Relationship Id="rId2624" Type="http://schemas.openxmlformats.org/officeDocument/2006/relationships/hyperlink" Target="https://ipubers.pupuk-indonesia.com/public/download/bukti-transaksi/V2?idretailer=RT0000027188&amp;year=2026&amp;month=8&amp;hashednota=8381f98f8cf1ce16e31e10e0cb95a2a6" TargetMode="External"/><Relationship Id="rId2831" Type="http://schemas.openxmlformats.org/officeDocument/2006/relationships/hyperlink" Target="https://ipubers.pupuk-indonesia.com/public/download/bukti-transaksi/V2?idretailer=RT0000089532&amp;year=2026&amp;month=8&amp;hashednota=5c286342bf00f56fdba9e61054c54b49" TargetMode="External"/><Relationship Id="rId2929" Type="http://schemas.openxmlformats.org/officeDocument/2006/relationships/hyperlink" Target="https://ipubers.pupuk-indonesia.com/public/download/bukti-transaksi/V2?idretailer=RT0000026771&amp;year=2026&amp;month=8&amp;hashednota=0c45addbc5dae9c22a43aac99db5ea60" TargetMode="External"/><Relationship Id="rId72" Type="http://schemas.openxmlformats.org/officeDocument/2006/relationships/hyperlink" Target="https://ipubers.pupuk-indonesia.com/public/download/bukti-transaksi/V2?idretailer=RT0000021156&amp;year=2026&amp;month=8&amp;hashednota=31fea884202e128cdbc0f03116bcebec" TargetMode="External"/><Relationship Id="rId803" Type="http://schemas.openxmlformats.org/officeDocument/2006/relationships/hyperlink" Target="https://ipubers.pupuk-indonesia.com/public/download/bukti-transaksi/V2?idretailer=RT0000093692&amp;year=2026&amp;month=8&amp;hashednota=6ed07d64ff4b8f2e5963805f600d7bb5" TargetMode="External"/><Relationship Id="rId1226" Type="http://schemas.openxmlformats.org/officeDocument/2006/relationships/hyperlink" Target="https://ipubers.pupuk-indonesia.com/public/download/bukti-transaksi/V2?idretailer=RT0000026775&amp;year=2026&amp;month=8&amp;hashednota=bee3e43fa0f8ce3f130b5069327d0a5b" TargetMode="External"/><Relationship Id="rId1433" Type="http://schemas.openxmlformats.org/officeDocument/2006/relationships/hyperlink" Target="https://ipubers.pupuk-indonesia.com/public/download/bukti-transaksi/V2?idretailer=RT0000027189&amp;year=2026&amp;month=8&amp;hashednota=9160fe8067b5d6f1266d16519edf620b" TargetMode="External"/><Relationship Id="rId1640" Type="http://schemas.openxmlformats.org/officeDocument/2006/relationships/hyperlink" Target="https://ipubers.pupuk-indonesia.com/public/download/bukti-transaksi/V2?idretailer=RT0000026810&amp;year=2026&amp;month=8&amp;hashednota=8b7cb030c1bddd23fb3dbec974b2e7b1" TargetMode="External"/><Relationship Id="rId1738" Type="http://schemas.openxmlformats.org/officeDocument/2006/relationships/hyperlink" Target="https://ipubers.pupuk-indonesia.com/public/download/bukti-transaksi/V2?idretailer=RT0000021142&amp;year=2026&amp;month=8&amp;hashednota=be38dabd1a7c0819d9411503c3ecaaf9" TargetMode="External"/><Relationship Id="rId3093" Type="http://schemas.openxmlformats.org/officeDocument/2006/relationships/hyperlink" Target="https://ipubers.pupuk-indonesia.com/public/download/bukti-transaksi/V2?idretailer=RT0000026810&amp;year=2026&amp;month=8&amp;hashednota=96818b9457613d45293a49660f9a2652" TargetMode="External"/><Relationship Id="rId1500" Type="http://schemas.openxmlformats.org/officeDocument/2006/relationships/hyperlink" Target="https://ipubers.pupuk-indonesia.com/public/download/bukti-transaksi/V2?idretailer=RT0000026765&amp;year=2026&amp;month=8&amp;hashednota=2409652b4e44e11637df83f4c3e00603" TargetMode="External"/><Relationship Id="rId1945" Type="http://schemas.openxmlformats.org/officeDocument/2006/relationships/hyperlink" Target="https://ipubers.pupuk-indonesia.com/public/download/bukti-transaksi/V2?idretailer=RT0000091480&amp;year=2026&amp;month=8&amp;hashednota=a4399b468fd3901f24684a0ceeecdb02" TargetMode="External"/><Relationship Id="rId3160" Type="http://schemas.openxmlformats.org/officeDocument/2006/relationships/hyperlink" Target="https://ipubers.pupuk-indonesia.com/public/download/bukti-transaksi/V2?idretailer=RT0000026811&amp;year=2026&amp;month=8&amp;hashednota=f3bd9ed40256a093eb4c0dbe1bebbeed" TargetMode="External"/><Relationship Id="rId3398" Type="http://schemas.openxmlformats.org/officeDocument/2006/relationships/hyperlink" Target="https://ipubers.pupuk-indonesia.com/public/download/bukti-transaksi/V2?idretailer=RT0000026755&amp;year=2026&amp;month=8&amp;hashednota=2601604af2ec4286d154927eb40ddc96" TargetMode="External"/><Relationship Id="rId1805" Type="http://schemas.openxmlformats.org/officeDocument/2006/relationships/hyperlink" Target="https://ipubers.pupuk-indonesia.com/public/download/bukti-transaksi/V2?idretailer=RT0000021163&amp;year=2026&amp;month=8&amp;hashednota=0891c8ecec4946700886d04fa38dade2" TargetMode="External"/><Relationship Id="rId3020" Type="http://schemas.openxmlformats.org/officeDocument/2006/relationships/hyperlink" Target="https://ipubers.pupuk-indonesia.com/public/download/bukti-transaksi/V2?idretailer=RT0000026769&amp;year=2026&amp;month=8&amp;hashednota=3d3b0099ccf477de3b31538202a20122" TargetMode="External"/><Relationship Id="rId3258" Type="http://schemas.openxmlformats.org/officeDocument/2006/relationships/hyperlink" Target="https://ipubers.pupuk-indonesia.com/public/download/bukti-transaksi/V2?idretailer=RT0000021158&amp;year=2026&amp;month=8&amp;hashednota=c920ddbc0b8765b90d7b40ced9f0a34c" TargetMode="External"/><Relationship Id="rId3465" Type="http://schemas.openxmlformats.org/officeDocument/2006/relationships/hyperlink" Target="https://ipubers.pupuk-indonesia.com/public/download/bukti-transaksi/V2?idretailer=RT0000026755&amp;year=2026&amp;month=8&amp;hashednota=75e50791623215a23a1420744a404908" TargetMode="External"/><Relationship Id="rId3672" Type="http://schemas.openxmlformats.org/officeDocument/2006/relationships/hyperlink" Target="https://ipubers.pupuk-indonesia.com/public/download/bukti-transaksi/V2?idretailer=RT0000041194&amp;year=2026&amp;month=8&amp;hashednota=a9bb79e4d5771c831cffcb472a0eee36" TargetMode="External"/><Relationship Id="rId179" Type="http://schemas.openxmlformats.org/officeDocument/2006/relationships/hyperlink" Target="https://ipubers.pupuk-indonesia.com/public/download/bukti-transaksi/V2?idretailer=RT0000027181&amp;year=2026&amp;month=8&amp;hashednota=08a7ceab8f8aacff9baae4faf9986cfe" TargetMode="External"/><Relationship Id="rId386" Type="http://schemas.openxmlformats.org/officeDocument/2006/relationships/hyperlink" Target="https://ipubers.pupuk-indonesia.com/public/download/bukti-transaksi/V2?idretailer=RT0000026768&amp;year=2026&amp;month=8&amp;hashednota=54bac82496b1703915f49de5ceaf0061" TargetMode="External"/><Relationship Id="rId593" Type="http://schemas.openxmlformats.org/officeDocument/2006/relationships/hyperlink" Target="https://ipubers.pupuk-indonesia.com/public/download/bukti-transaksi/V2?idretailer=RT0000026813&amp;year=2026&amp;month=8&amp;hashednota=6a7babb31066cbf33d5602582911fc1a" TargetMode="External"/><Relationship Id="rId2067" Type="http://schemas.openxmlformats.org/officeDocument/2006/relationships/hyperlink" Target="https://ipubers.pupuk-indonesia.com/public/download/bukti-transaksi/V2?idretailer=RT0000041194&amp;year=2026&amp;month=8&amp;hashednota=a5195ec79ae4b05daffacbaa0680ee60" TargetMode="External"/><Relationship Id="rId2274" Type="http://schemas.openxmlformats.org/officeDocument/2006/relationships/hyperlink" Target="https://ipubers.pupuk-indonesia.com/public/download/bukti-transaksi/V2?idretailer=RT0000026794&amp;year=2026&amp;month=8&amp;hashednota=93050765f372b7f905391aecf59ad66a" TargetMode="External"/><Relationship Id="rId2481" Type="http://schemas.openxmlformats.org/officeDocument/2006/relationships/hyperlink" Target="https://ipubers.pupuk-indonesia.com/public/download/bukti-transaksi/V2?idretailer=RT0000026798&amp;year=2026&amp;month=8&amp;hashednota=5a084e80f661030189f350e7fffca1b8" TargetMode="External"/><Relationship Id="rId3118" Type="http://schemas.openxmlformats.org/officeDocument/2006/relationships/hyperlink" Target="https://ipubers.pupuk-indonesia.com/public/download/bukti-transaksi/V2?idretailer=RT0000026811&amp;year=2026&amp;month=8&amp;hashednota=23dd65c0dc4cacef70b4f69157a6b54f" TargetMode="External"/><Relationship Id="rId3325" Type="http://schemas.openxmlformats.org/officeDocument/2006/relationships/hyperlink" Target="https://ipubers.pupuk-indonesia.com/public/download/bukti-transaksi/V2?idretailer=RT0000093692&amp;year=2026&amp;month=8&amp;hashednota=710e1652e0100eedb39e1a2b3b30c147" TargetMode="External"/><Relationship Id="rId3532" Type="http://schemas.openxmlformats.org/officeDocument/2006/relationships/hyperlink" Target="https://ipubers.pupuk-indonesia.com/public/download/bukti-transaksi/V2?idretailer=RT0000027213&amp;year=2026&amp;month=8&amp;hashednota=7ff10ea7b30abe839913a14ac7827888" TargetMode="External"/><Relationship Id="rId246" Type="http://schemas.openxmlformats.org/officeDocument/2006/relationships/hyperlink" Target="https://ipubers.pupuk-indonesia.com/public/download/bukti-transaksi/V2?idretailer=RT0000027183&amp;year=2026&amp;month=8&amp;hashednota=81b3ee48369b9f37d96794769a9871ff" TargetMode="External"/><Relationship Id="rId453" Type="http://schemas.openxmlformats.org/officeDocument/2006/relationships/hyperlink" Target="https://ipubers.pupuk-indonesia.com/public/download/bukti-transaksi/V2?idretailer=RT0000026771&amp;year=2026&amp;month=8&amp;hashednota=a8db5b9ec74b09e2c922a478efc8cd82" TargetMode="External"/><Relationship Id="rId660" Type="http://schemas.openxmlformats.org/officeDocument/2006/relationships/hyperlink" Target="https://ipubers.pupuk-indonesia.com/public/download/bukti-transaksi/V2?idretailer=RT0000021143&amp;year=2026&amp;month=8&amp;hashednota=ac2a728f871e423a40f1aee2adbca503" TargetMode="External"/><Relationship Id="rId898" Type="http://schemas.openxmlformats.org/officeDocument/2006/relationships/hyperlink" Target="https://ipubers.pupuk-indonesia.com/public/download/bukti-transaksi/V2?idretailer=RT0000026755&amp;year=2026&amp;month=8&amp;hashednota=f2224bc121cbd8569a63307ca2e3c93c" TargetMode="External"/><Relationship Id="rId1083" Type="http://schemas.openxmlformats.org/officeDocument/2006/relationships/hyperlink" Target="https://ipubers.pupuk-indonesia.com/public/download/bukti-transaksi/V2?idretailer=RT0000041194&amp;year=2026&amp;month=8&amp;hashednota=3ae6506fe33a6c6795f987bb2dd70499" TargetMode="External"/><Relationship Id="rId1290" Type="http://schemas.openxmlformats.org/officeDocument/2006/relationships/hyperlink" Target="https://ipubers.pupuk-indonesia.com/public/download/bukti-transaksi/V2?idretailer=RT0000026775&amp;year=2026&amp;month=8&amp;hashednota=f407c25df6fed675f61e0d682d020131" TargetMode="External"/><Relationship Id="rId2134" Type="http://schemas.openxmlformats.org/officeDocument/2006/relationships/hyperlink" Target="https://ipubers.pupuk-indonesia.com/public/download/bukti-transaksi/V2?idretailer=RT0000041194&amp;year=2026&amp;month=8&amp;hashednota=8150d3fe771d60958efb3901b0c5f1a2" TargetMode="External"/><Relationship Id="rId2341" Type="http://schemas.openxmlformats.org/officeDocument/2006/relationships/hyperlink" Target="https://ipubers.pupuk-indonesia.com/public/download/bukti-transaksi/V2?idretailer=RT0000026794&amp;year=2026&amp;month=8&amp;hashednota=c8dde94e70de3fb0b5eb73a8c03dee1e" TargetMode="External"/><Relationship Id="rId2579" Type="http://schemas.openxmlformats.org/officeDocument/2006/relationships/hyperlink" Target="https://ipubers.pupuk-indonesia.com/public/download/bukti-transaksi/V2?idretailer=RT0000021156&amp;year=2026&amp;month=8&amp;hashednota=967edf45ce7e301ffd8c3bbde21ad82d" TargetMode="External"/><Relationship Id="rId2786" Type="http://schemas.openxmlformats.org/officeDocument/2006/relationships/hyperlink" Target="https://ipubers.pupuk-indonesia.com/public/download/bukti-transaksi/V2?idretailer=RT0000027211&amp;year=2026&amp;month=8&amp;hashednota=de673406f64171a2bf5917e444a542ac" TargetMode="External"/><Relationship Id="rId2993" Type="http://schemas.openxmlformats.org/officeDocument/2006/relationships/hyperlink" Target="https://ipubers.pupuk-indonesia.com/public/download/bukti-transaksi/V2?idretailer=RT0000026771&amp;year=2026&amp;month=8&amp;hashednota=2b2a543e5689a76e94d50bf5b855ee9a" TargetMode="External"/><Relationship Id="rId3837" Type="http://schemas.openxmlformats.org/officeDocument/2006/relationships/hyperlink" Target="https://ipubers.pupuk-indonesia.com/public/download/bukti-transaksi/V2?idretailer=RT0000026775&amp;year=2026&amp;month=8&amp;hashednota=184c62cc8014b3e186e4069ac9466294" TargetMode="External"/><Relationship Id="rId106" Type="http://schemas.openxmlformats.org/officeDocument/2006/relationships/hyperlink" Target="https://ipubers.pupuk-indonesia.com/public/download/bukti-transaksi/V2?idretailer=RT0000027188&amp;year=2026&amp;month=8&amp;hashednota=3e8523423e2f522748ad08680c923d81" TargetMode="External"/><Relationship Id="rId313" Type="http://schemas.openxmlformats.org/officeDocument/2006/relationships/hyperlink" Target="https://ipubers.pupuk-indonesia.com/public/download/bukti-transaksi/V2?idretailer=RT0000026761&amp;year=2026&amp;month=8&amp;hashednota=08290eddcbbd1ca527fc47d978358152" TargetMode="External"/><Relationship Id="rId758" Type="http://schemas.openxmlformats.org/officeDocument/2006/relationships/hyperlink" Target="https://ipubers.pupuk-indonesia.com/public/download/bukti-transaksi/V2?idretailer=RT0000026807&amp;year=2026&amp;month=8&amp;hashednota=c5f0873a8794121d51dedbe6a82b3df4" TargetMode="External"/><Relationship Id="rId965" Type="http://schemas.openxmlformats.org/officeDocument/2006/relationships/hyperlink" Target="https://ipubers.pupuk-indonesia.com/public/download/bukti-transaksi/V2?idretailer=RT0000049112&amp;year=2026&amp;month=8&amp;hashednota=5bf08625f085b1138d86752b6dae0e86" TargetMode="External"/><Relationship Id="rId1150" Type="http://schemas.openxmlformats.org/officeDocument/2006/relationships/hyperlink" Target="https://ipubers.pupuk-indonesia.com/public/download/bukti-transaksi/V2?idretailer=RT0000094691&amp;year=2026&amp;month=8&amp;hashednota=78bbd8cb8563cf7ddd778e4a2c23dd73" TargetMode="External"/><Relationship Id="rId1388" Type="http://schemas.openxmlformats.org/officeDocument/2006/relationships/hyperlink" Target="https://ipubers.pupuk-indonesia.com/public/download/bukti-transaksi/V2?idretailer=RT0000027188&amp;year=2026&amp;month=8&amp;hashednota=30ca5952efd9380a24d04b4491ca99ea" TargetMode="External"/><Relationship Id="rId1595" Type="http://schemas.openxmlformats.org/officeDocument/2006/relationships/hyperlink" Target="https://ipubers.pupuk-indonesia.com/public/download/bukti-transaksi/V2?idretailer=RT0000026771&amp;year=2026&amp;month=8&amp;hashednota=fe7f3dcf27d1664b550523ac2100ed2a" TargetMode="External"/><Relationship Id="rId2439" Type="http://schemas.openxmlformats.org/officeDocument/2006/relationships/hyperlink" Target="https://ipubers.pupuk-indonesia.com/public/download/bukti-transaksi/V2?idretailer=RT0000026796&amp;year=2026&amp;month=8&amp;hashednota=8547b56bcda9befda7abd2ba3b493a6d" TargetMode="External"/><Relationship Id="rId2646" Type="http://schemas.openxmlformats.org/officeDocument/2006/relationships/hyperlink" Target="https://ipubers.pupuk-indonesia.com/public/download/bukti-transaksi/V2?idretailer=RT0000027188&amp;year=2026&amp;month=8&amp;hashednota=7f2cafd79694a34d3f8faa26d29180fb" TargetMode="External"/><Relationship Id="rId2853" Type="http://schemas.openxmlformats.org/officeDocument/2006/relationships/hyperlink" Target="https://ipubers.pupuk-indonesia.com/public/download/bukti-transaksi/V2?idretailer=RT0000026765&amp;year=2026&amp;month=8&amp;hashednota=705790f85edc6794b18f20ab4be7872d" TargetMode="External"/><Relationship Id="rId3904" Type="http://schemas.openxmlformats.org/officeDocument/2006/relationships/hyperlink" Target="https://ipubers.pupuk-indonesia.com/public/download/bukti-transaksi/V2?idretailer=RT0000026794&amp;year=2026&amp;month=8&amp;hashednota=32df957c89dad4f83bd7617728bc4546" TargetMode="External"/><Relationship Id="rId94" Type="http://schemas.openxmlformats.org/officeDocument/2006/relationships/hyperlink" Target="https://ipubers.pupuk-indonesia.com/public/download/bukti-transaksi/V2?idretailer=RT0000027188&amp;year=2026&amp;month=8&amp;hashednota=561b36e380d94893b0cfacb44c6ce657" TargetMode="External"/><Relationship Id="rId520" Type="http://schemas.openxmlformats.org/officeDocument/2006/relationships/hyperlink" Target="https://ipubers.pupuk-indonesia.com/public/download/bukti-transaksi/V2?idretailer=RT0000026810&amp;year=2026&amp;month=8&amp;hashednota=0d0395d10fa1a4e7bd6622ea18b74ce1" TargetMode="External"/><Relationship Id="rId618" Type="http://schemas.openxmlformats.org/officeDocument/2006/relationships/hyperlink" Target="https://ipubers.pupuk-indonesia.com/public/download/bukti-transaksi/V2?idretailer=RT0000026803&amp;year=2026&amp;month=8&amp;hashednota=7df0f749aecc2e90db23cd10c80ee595" TargetMode="External"/><Relationship Id="rId825" Type="http://schemas.openxmlformats.org/officeDocument/2006/relationships/hyperlink" Target="https://ipubers.pupuk-indonesia.com/public/download/bukti-transaksi/V2?idretailer=RT0000026758&amp;year=2026&amp;month=8&amp;hashednota=97bdb10b2e173856681a7bb11dc29987" TargetMode="External"/><Relationship Id="rId1248" Type="http://schemas.openxmlformats.org/officeDocument/2006/relationships/hyperlink" Target="https://ipubers.pupuk-indonesia.com/public/download/bukti-transaksi/V2?idretailer=RT0000026794&amp;year=2026&amp;month=8&amp;hashednota=12e42384f8a4e7ad8c5f58c0c69beb69" TargetMode="External"/><Relationship Id="rId1455" Type="http://schemas.openxmlformats.org/officeDocument/2006/relationships/hyperlink" Target="https://ipubers.pupuk-indonesia.com/public/download/bukti-transaksi/V2?idretailer=RT0000027210&amp;year=2026&amp;month=8&amp;hashednota=8ffab5e065613440d971ecffde1fd837" TargetMode="External"/><Relationship Id="rId1662" Type="http://schemas.openxmlformats.org/officeDocument/2006/relationships/hyperlink" Target="https://ipubers.pupuk-indonesia.com/public/download/bukti-transaksi/V2?idretailer=RT0000026810&amp;year=2026&amp;month=8&amp;hashednota=38b42da8e6a3d5ac12d40e6c81062ebf" TargetMode="External"/><Relationship Id="rId2201" Type="http://schemas.openxmlformats.org/officeDocument/2006/relationships/hyperlink" Target="https://ipubers.pupuk-indonesia.com/public/download/bukti-transaksi/V2?idretailer=RT0000051845&amp;year=2026&amp;month=8&amp;hashednota=2aa91037ec7b69d424840614110d9aa4" TargetMode="External"/><Relationship Id="rId2506" Type="http://schemas.openxmlformats.org/officeDocument/2006/relationships/hyperlink" Target="https://ipubers.pupuk-indonesia.com/public/download/bukti-transaksi/V2?idretailer=RT0000090731&amp;year=2026&amp;month=8&amp;hashednota=d21ea01d8af14037acaa2c05511a1ea4" TargetMode="External"/><Relationship Id="rId1010" Type="http://schemas.openxmlformats.org/officeDocument/2006/relationships/hyperlink" Target="https://ipubers.pupuk-indonesia.com/public/download/bukti-transaksi/V2?idretailer=RT0000041194&amp;year=2026&amp;month=8&amp;hashednota=c4e966f021faca507ae1bb6eeb851de7" TargetMode="External"/><Relationship Id="rId1108" Type="http://schemas.openxmlformats.org/officeDocument/2006/relationships/hyperlink" Target="https://ipubers.pupuk-indonesia.com/public/download/bukti-transaksi/V2?idretailer=RT0000041194&amp;year=2026&amp;month=8&amp;hashednota=3252480986f0ab514aa9e67748d6c94b" TargetMode="External"/><Relationship Id="rId1315" Type="http://schemas.openxmlformats.org/officeDocument/2006/relationships/hyperlink" Target="https://ipubers.pupuk-indonesia.com/public/download/bukti-transaksi/V2?idretailer=RT0000026798&amp;year=2026&amp;month=8&amp;hashednota=3df00f1ca60435ee7cb7bba4e1fc8f9b" TargetMode="External"/><Relationship Id="rId1967" Type="http://schemas.openxmlformats.org/officeDocument/2006/relationships/hyperlink" Target="https://ipubers.pupuk-indonesia.com/public/download/bukti-transaksi/V2?idretailer=RT0000027213&amp;year=2026&amp;month=8&amp;hashednota=bd2e520b5dd7eab8a56e5cc3e70bc787" TargetMode="External"/><Relationship Id="rId2713" Type="http://schemas.openxmlformats.org/officeDocument/2006/relationships/hyperlink" Target="https://ipubers.pupuk-indonesia.com/public/download/bukti-transaksi/V2?idretailer=RT0000027189&amp;year=2026&amp;month=8&amp;hashednota=be06d99a6686e6f90aba2ef31c1ccd40" TargetMode="External"/><Relationship Id="rId2920" Type="http://schemas.openxmlformats.org/officeDocument/2006/relationships/hyperlink" Target="https://ipubers.pupuk-indonesia.com/public/download/bukti-transaksi/V2?idretailer=RT0000026769&amp;year=2026&amp;month=8&amp;hashednota=217f18461d390c579b9fff58f9f6020e" TargetMode="External"/><Relationship Id="rId1522" Type="http://schemas.openxmlformats.org/officeDocument/2006/relationships/hyperlink" Target="https://ipubers.pupuk-indonesia.com/public/download/bukti-transaksi/V2?idretailer=RT0000026771&amp;year=2026&amp;month=8&amp;hashednota=82e1078053c4e3548489e71af1b0bba5" TargetMode="External"/><Relationship Id="rId21" Type="http://schemas.openxmlformats.org/officeDocument/2006/relationships/hyperlink" Target="https://ipubers.pupuk-indonesia.com/public/download/bukti-transaksi/V2?idretailer=RT0000026798&amp;year=2026&amp;month=8&amp;hashednota=abb4a8d940d77de3530cbd20a55ca53e" TargetMode="External"/><Relationship Id="rId2089" Type="http://schemas.openxmlformats.org/officeDocument/2006/relationships/hyperlink" Target="https://ipubers.pupuk-indonesia.com/public/download/bukti-transaksi/V2?idretailer=RT0000041194&amp;year=2026&amp;month=8&amp;hashednota=317bebb23ce0f7f5b723ac7f0e3c5710" TargetMode="External"/><Relationship Id="rId3487" Type="http://schemas.openxmlformats.org/officeDocument/2006/relationships/hyperlink" Target="https://ipubers.pupuk-indonesia.com/public/download/bukti-transaksi/V2?idretailer=RT0000027214&amp;year=2026&amp;month=8&amp;hashednota=9028d471e241aa6aa46c737622e6e803" TargetMode="External"/><Relationship Id="rId3694" Type="http://schemas.openxmlformats.org/officeDocument/2006/relationships/hyperlink" Target="https://ipubers.pupuk-indonesia.com/public/download/bukti-transaksi/V2?idretailer=RT0000041194&amp;year=2026&amp;month=8&amp;hashednota=846e7c29790349e155f1a3753e09bfb5" TargetMode="External"/><Relationship Id="rId2296" Type="http://schemas.openxmlformats.org/officeDocument/2006/relationships/hyperlink" Target="https://ipubers.pupuk-indonesia.com/public/download/bukti-transaksi/V2?idretailer=RT0000026775&amp;year=2026&amp;month=8&amp;hashednota=a57eee76a5301a03072db8959a919aa9" TargetMode="External"/><Relationship Id="rId3347" Type="http://schemas.openxmlformats.org/officeDocument/2006/relationships/hyperlink" Target="https://ipubers.pupuk-indonesia.com/public/download/bukti-transaksi/V2?idretailer=RT0000026755&amp;year=2026&amp;month=8&amp;hashednota=4e48d85c5a6f1bcdb974a948f72c351d" TargetMode="External"/><Relationship Id="rId3554" Type="http://schemas.openxmlformats.org/officeDocument/2006/relationships/hyperlink" Target="https://ipubers.pupuk-indonesia.com/public/download/bukti-transaksi/V2?idretailer=RT0000049112&amp;year=2026&amp;month=8&amp;hashednota=021be75c765dc692cdc0ed617b275610" TargetMode="External"/><Relationship Id="rId3761" Type="http://schemas.openxmlformats.org/officeDocument/2006/relationships/hyperlink" Target="https://ipubers.pupuk-indonesia.com/public/download/bukti-transaksi/V2?idretailer=RT0000051845&amp;year=2026&amp;month=8&amp;hashednota=96f428c20f4015ca5dc8f41fb9a752c5" TargetMode="External"/><Relationship Id="rId268" Type="http://schemas.openxmlformats.org/officeDocument/2006/relationships/hyperlink" Target="https://ipubers.pupuk-indonesia.com/public/download/bukti-transaksi/V2?idretailer=RT0000027183&amp;year=2026&amp;month=8&amp;hashednota=4fa6625aaa5bd24f14f2277c49e259a6" TargetMode="External"/><Relationship Id="rId475" Type="http://schemas.openxmlformats.org/officeDocument/2006/relationships/hyperlink" Target="https://ipubers.pupuk-indonesia.com/public/download/bukti-transaksi/V2?idretailer=RT0000026771&amp;year=2026&amp;month=8&amp;hashednota=c9b51544faae46120130fa4996f81b9c" TargetMode="External"/><Relationship Id="rId682" Type="http://schemas.openxmlformats.org/officeDocument/2006/relationships/hyperlink" Target="https://ipubers.pupuk-indonesia.com/public/download/bukti-transaksi/V2?idretailer=RT0000021143&amp;year=2026&amp;month=8&amp;hashednota=19017b91b6c6fabac630f19af4eeec75" TargetMode="External"/><Relationship Id="rId2156" Type="http://schemas.openxmlformats.org/officeDocument/2006/relationships/hyperlink" Target="https://ipubers.pupuk-indonesia.com/public/download/bukti-transaksi/V2?idretailer=RT0000021145&amp;year=2026&amp;month=8&amp;hashednota=8ee9bd8a15d8297c6eb4060e3a867211" TargetMode="External"/><Relationship Id="rId2363" Type="http://schemas.openxmlformats.org/officeDocument/2006/relationships/hyperlink" Target="https://ipubers.pupuk-indonesia.com/public/download/bukti-transaksi/V2?idretailer=RT0000026794&amp;year=2026&amp;month=8&amp;hashednota=edbe6fb647c18df8428271dfe9680a7a" TargetMode="External"/><Relationship Id="rId2570" Type="http://schemas.openxmlformats.org/officeDocument/2006/relationships/hyperlink" Target="https://ipubers.pupuk-indonesia.com/public/download/bukti-transaksi/V2?idretailer=RT0000021156&amp;year=2026&amp;month=8&amp;hashednota=2759cbcbf52cfb68860e285abf51262c" TargetMode="External"/><Relationship Id="rId3207" Type="http://schemas.openxmlformats.org/officeDocument/2006/relationships/hyperlink" Target="https://ipubers.pupuk-indonesia.com/public/download/bukti-transaksi/V2?idretailer=RT0000021143&amp;year=2026&amp;month=8&amp;hashednota=09943937e7d2ec0fd6a2d6edd31fa417" TargetMode="External"/><Relationship Id="rId3414" Type="http://schemas.openxmlformats.org/officeDocument/2006/relationships/hyperlink" Target="https://ipubers.pupuk-indonesia.com/public/download/bukti-transaksi/V2?idretailer=RT0000091480&amp;year=2026&amp;month=8&amp;hashednota=124b73bb78dce116ff102d9077ff8a7b" TargetMode="External"/><Relationship Id="rId3621" Type="http://schemas.openxmlformats.org/officeDocument/2006/relationships/hyperlink" Target="https://ipubers.pupuk-indonesia.com/public/download/bukti-transaksi/V2?idretailer=RT0000041194&amp;year=2026&amp;month=8&amp;hashednota=6d0f80c9d1de9ea8d8e35a732196600e" TargetMode="External"/><Relationship Id="rId128" Type="http://schemas.openxmlformats.org/officeDocument/2006/relationships/hyperlink" Target="https://ipubers.pupuk-indonesia.com/public/download/bukti-transaksi/V2?idretailer=RT0000027188&amp;year=2026&amp;month=8&amp;hashednota=56c829df2b86ff7c69282c7de869032e" TargetMode="External"/><Relationship Id="rId335" Type="http://schemas.openxmlformats.org/officeDocument/2006/relationships/hyperlink" Target="https://ipubers.pupuk-indonesia.com/public/download/bukti-transaksi/V2?idretailer=RT0000026765&amp;year=2026&amp;month=8&amp;hashednota=2499657dc5b4356703dd0c92dcc80a7b" TargetMode="External"/><Relationship Id="rId542" Type="http://schemas.openxmlformats.org/officeDocument/2006/relationships/hyperlink" Target="https://ipubers.pupuk-indonesia.com/public/download/bukti-transaksi/V2?idretailer=RT0000026810&amp;year=2026&amp;month=8&amp;hashednota=d7b79894bc7785e8002e4b1d0a4606c1" TargetMode="External"/><Relationship Id="rId1172" Type="http://schemas.openxmlformats.org/officeDocument/2006/relationships/hyperlink" Target="https://ipubers.pupuk-indonesia.com/public/download/bukti-transaksi/V2?idretailer=RT0000021145&amp;year=2026&amp;month=8&amp;hashednota=9f83d1264fbd838e1b0abbfd5e136f9e" TargetMode="External"/><Relationship Id="rId2016" Type="http://schemas.openxmlformats.org/officeDocument/2006/relationships/hyperlink" Target="https://ipubers.pupuk-indonesia.com/public/download/bukti-transaksi/V2?idretailer=RT0000026801&amp;year=2026&amp;month=8&amp;hashednota=374f628e895fb0a467ea52333a3a729f" TargetMode="External"/><Relationship Id="rId2223" Type="http://schemas.openxmlformats.org/officeDocument/2006/relationships/hyperlink" Target="https://ipubers.pupuk-indonesia.com/public/download/bukti-transaksi/V2?idretailer=RT0000021145&amp;year=2026&amp;month=8&amp;hashednota=cefdfc4d1cc6605d8ef15eca1ab35fab" TargetMode="External"/><Relationship Id="rId2430" Type="http://schemas.openxmlformats.org/officeDocument/2006/relationships/hyperlink" Target="https://ipubers.pupuk-indonesia.com/public/download/bukti-transaksi/V2?idretailer=RT0000026798&amp;year=2026&amp;month=8&amp;hashednota=783d989c886a4b24845bbf2385a11542" TargetMode="External"/><Relationship Id="rId402" Type="http://schemas.openxmlformats.org/officeDocument/2006/relationships/hyperlink" Target="https://ipubers.pupuk-indonesia.com/public/download/bukti-transaksi/V2?idretailer=RT0000026771&amp;year=2026&amp;month=8&amp;hashednota=7b2db13dd39649c2dabae6a6b447ff56" TargetMode="External"/><Relationship Id="rId1032" Type="http://schemas.openxmlformats.org/officeDocument/2006/relationships/hyperlink" Target="https://ipubers.pupuk-indonesia.com/public/download/bukti-transaksi/V2?idretailer=RT0000041194&amp;year=2026&amp;month=8&amp;hashednota=0f83d33c9a0a6b1b52cae962e76f6995" TargetMode="External"/><Relationship Id="rId1989" Type="http://schemas.openxmlformats.org/officeDocument/2006/relationships/hyperlink" Target="https://ipubers.pupuk-indonesia.com/public/download/bukti-transaksi/V2?idretailer=RT0000027199&amp;year=2026&amp;month=8&amp;hashednota=859451ac27c4cbcf4db163ac390efa5f" TargetMode="External"/><Relationship Id="rId1849" Type="http://schemas.openxmlformats.org/officeDocument/2006/relationships/hyperlink" Target="https://ipubers.pupuk-indonesia.com/public/download/bukti-transaksi/V2?idretailer=RT0000026807&amp;year=2026&amp;month=8&amp;hashednota=e9b950cb9edce709cf1ca075f32340f5" TargetMode="External"/><Relationship Id="rId3064" Type="http://schemas.openxmlformats.org/officeDocument/2006/relationships/hyperlink" Target="https://ipubers.pupuk-indonesia.com/public/download/bukti-transaksi/V2?idretailer=RT0000026810&amp;year=2026&amp;month=8&amp;hashednota=a3b8af8ea7fff06f8a8dc46abd3312e5" TargetMode="External"/><Relationship Id="rId192" Type="http://schemas.openxmlformats.org/officeDocument/2006/relationships/hyperlink" Target="https://ipubers.pupuk-indonesia.com/public/download/bukti-transaksi/V2?idretailer=RT0000027181&amp;year=2026&amp;month=8&amp;hashednota=469037c8da00b81651eee65b03bd9870" TargetMode="External"/><Relationship Id="rId1709" Type="http://schemas.openxmlformats.org/officeDocument/2006/relationships/hyperlink" Target="https://ipubers.pupuk-indonesia.com/public/download/bukti-transaksi/V2?idretailer=RT0000026813&amp;year=2026&amp;month=8&amp;hashednota=86bb7222f9e201dbfa385a64a012ef57" TargetMode="External"/><Relationship Id="rId1916" Type="http://schemas.openxmlformats.org/officeDocument/2006/relationships/hyperlink" Target="https://ipubers.pupuk-indonesia.com/public/download/bukti-transaksi/V2?idretailer=RT0000091480&amp;year=2026&amp;month=8&amp;hashednota=461238520cce3212fd63c08a903212c0" TargetMode="External"/><Relationship Id="rId3271" Type="http://schemas.openxmlformats.org/officeDocument/2006/relationships/hyperlink" Target="https://ipubers.pupuk-indonesia.com/public/download/bukti-transaksi/V2?idretailer=RT0000021159&amp;year=2026&amp;month=8&amp;hashednota=5e78bbc6c9298ad6f85996d8da3b7cbb" TargetMode="External"/><Relationship Id="rId2080" Type="http://schemas.openxmlformats.org/officeDocument/2006/relationships/hyperlink" Target="https://ipubers.pupuk-indonesia.com/public/download/bukti-transaksi/V2?idretailer=RT0000041194&amp;year=2026&amp;month=8&amp;hashednota=16c8e0c2647bdfada8fb62e0ca786a1c" TargetMode="External"/><Relationship Id="rId3131" Type="http://schemas.openxmlformats.org/officeDocument/2006/relationships/hyperlink" Target="https://ipubers.pupuk-indonesia.com/public/download/bukti-transaksi/V2?idretailer=RT0000026811&amp;year=2026&amp;month=8&amp;hashednota=6e0b0cc56d4af87f09447e0afc343bbb" TargetMode="External"/><Relationship Id="rId2897" Type="http://schemas.openxmlformats.org/officeDocument/2006/relationships/hyperlink" Target="https://ipubers.pupuk-indonesia.com/public/download/bukti-transaksi/V2?idretailer=RT0000026765&amp;year=2026&amp;month=8&amp;hashednota=ccb85d0fce4978d55fa22d8f904ceabd" TargetMode="External"/><Relationship Id="rId869" Type="http://schemas.openxmlformats.org/officeDocument/2006/relationships/hyperlink" Target="https://ipubers.pupuk-indonesia.com/public/download/bukti-transaksi/V2?idretailer=RT0000091480&amp;year=2026&amp;month=8&amp;hashednota=840e65533d3ea69243eb73d613622c87" TargetMode="External"/><Relationship Id="rId1499" Type="http://schemas.openxmlformats.org/officeDocument/2006/relationships/hyperlink" Target="https://ipubers.pupuk-indonesia.com/public/download/bukti-transaksi/V2?idretailer=RT0000026765&amp;year=2026&amp;month=8&amp;hashednota=8b0daaedfd4b8e4e20b006b47f512fc3" TargetMode="External"/><Relationship Id="rId729" Type="http://schemas.openxmlformats.org/officeDocument/2006/relationships/hyperlink" Target="https://ipubers.pupuk-indonesia.com/public/download/bukti-transaksi/V2?idretailer=RT0000021163&amp;year=2026&amp;month=8&amp;hashednota=ccbe93f734de0484aae185c5543d3a99" TargetMode="External"/><Relationship Id="rId1359" Type="http://schemas.openxmlformats.org/officeDocument/2006/relationships/hyperlink" Target="https://ipubers.pupuk-indonesia.com/public/download/bukti-transaksi/V2?idretailer=RT0000027188&amp;year=2026&amp;month=8&amp;hashednota=f3b907526a691e00b8cb6b0b1c89c9f0" TargetMode="External"/><Relationship Id="rId2757" Type="http://schemas.openxmlformats.org/officeDocument/2006/relationships/hyperlink" Target="https://ipubers.pupuk-indonesia.com/public/download/bukti-transaksi/V2?idretailer=RT0000027183&amp;year=2026&amp;month=8&amp;hashednota=d18ade2e3f976094f8f628caa2533d45" TargetMode="External"/><Relationship Id="rId2964" Type="http://schemas.openxmlformats.org/officeDocument/2006/relationships/hyperlink" Target="https://ipubers.pupuk-indonesia.com/public/download/bukti-transaksi/V2?idretailer=RT0000026771&amp;year=2026&amp;month=8&amp;hashednota=a7516d6e78ab183f18f67cce0fc5309f" TargetMode="External"/><Relationship Id="rId3808" Type="http://schemas.openxmlformats.org/officeDocument/2006/relationships/hyperlink" Target="https://ipubers.pupuk-indonesia.com/public/download/bukti-transaksi/V2?idretailer=RT0000051845&amp;year=2026&amp;month=8&amp;hashednota=19fdc56e395a9a7ef3c10932046ba55e" TargetMode="External"/><Relationship Id="rId936" Type="http://schemas.openxmlformats.org/officeDocument/2006/relationships/hyperlink" Target="https://ipubers.pupuk-indonesia.com/public/download/bukti-transaksi/V2?idretailer=RT0000027214&amp;year=2026&amp;month=8&amp;hashednota=9953216be75473c8102540195410523f" TargetMode="External"/><Relationship Id="rId1219" Type="http://schemas.openxmlformats.org/officeDocument/2006/relationships/hyperlink" Target="https://ipubers.pupuk-indonesia.com/public/download/bukti-transaksi/V2?idretailer=RT0000026775&amp;year=2026&amp;month=8&amp;hashednota=26de94f9475aab31953f8e5f01a0f7fb" TargetMode="External"/><Relationship Id="rId1566" Type="http://schemas.openxmlformats.org/officeDocument/2006/relationships/hyperlink" Target="https://ipubers.pupuk-indonesia.com/public/download/bukti-transaksi/V2?idretailer=RT0000026771&amp;year=2026&amp;month=8&amp;hashednota=5ab746b1b005e63fa4e3a5a3c5346c78" TargetMode="External"/><Relationship Id="rId1773" Type="http://schemas.openxmlformats.org/officeDocument/2006/relationships/hyperlink" Target="https://ipubers.pupuk-indonesia.com/public/download/bukti-transaksi/V2?idretailer=RT0000021143&amp;year=2026&amp;month=8&amp;hashednota=153c8f1a72b6069f552929e5c21254cb" TargetMode="External"/><Relationship Id="rId1980" Type="http://schemas.openxmlformats.org/officeDocument/2006/relationships/hyperlink" Target="https://ipubers.pupuk-indonesia.com/public/download/bukti-transaksi/V2?idretailer=RT0000027206&amp;year=2026&amp;month=8&amp;hashednota=48c7c616657c54d041132fbdd12ceb3e" TargetMode="External"/><Relationship Id="rId2617" Type="http://schemas.openxmlformats.org/officeDocument/2006/relationships/hyperlink" Target="https://ipubers.pupuk-indonesia.com/public/download/bukti-transaksi/V2?idretailer=RT0000027188&amp;year=2026&amp;month=8&amp;hashednota=af7dea67d151e34246309ccff302f5ef" TargetMode="External"/><Relationship Id="rId2824" Type="http://schemas.openxmlformats.org/officeDocument/2006/relationships/hyperlink" Target="https://ipubers.pupuk-indonesia.com/public/download/bukti-transaksi/V2?idretailer=RT0000089532&amp;year=2026&amp;month=8&amp;hashednota=e22723186ad18e76f00e7c77aaa914be" TargetMode="External"/><Relationship Id="rId65" Type="http://schemas.openxmlformats.org/officeDocument/2006/relationships/hyperlink" Target="https://ipubers.pupuk-indonesia.com/public/download/bukti-transaksi/V2?idretailer=RT0000021156&amp;year=2026&amp;month=8&amp;hashednota=9ff49786ca6f8c79fa7ceda83f48c0f2" TargetMode="External"/><Relationship Id="rId1426" Type="http://schemas.openxmlformats.org/officeDocument/2006/relationships/hyperlink" Target="https://ipubers.pupuk-indonesia.com/public/download/bukti-transaksi/V2?idretailer=RT0000027188&amp;year=2026&amp;month=8&amp;hashednota=6a23471154b4f859fe243540edd4b499" TargetMode="External"/><Relationship Id="rId1633" Type="http://schemas.openxmlformats.org/officeDocument/2006/relationships/hyperlink" Target="https://ipubers.pupuk-indonesia.com/public/download/bukti-transaksi/V2?idretailer=RT0000026810&amp;year=2026&amp;month=8&amp;hashednota=7d98c860146d1e9fea47012209b873d2" TargetMode="External"/><Relationship Id="rId1840" Type="http://schemas.openxmlformats.org/officeDocument/2006/relationships/hyperlink" Target="https://ipubers.pupuk-indonesia.com/public/download/bukti-transaksi/V2?idretailer=RT0000026807&amp;year=2026&amp;month=8&amp;hashednota=1c4553c6c402b6a4044a5e76efc7e26f" TargetMode="External"/><Relationship Id="rId1700" Type="http://schemas.openxmlformats.org/officeDocument/2006/relationships/hyperlink" Target="https://ipubers.pupuk-indonesia.com/public/download/bukti-transaksi/V2?idretailer=RT0000026813&amp;year=2026&amp;month=8&amp;hashednota=5e859800b421c2169e88f52b2cddd4cd" TargetMode="External"/><Relationship Id="rId3598" Type="http://schemas.openxmlformats.org/officeDocument/2006/relationships/hyperlink" Target="https://ipubers.pupuk-indonesia.com/public/download/bukti-transaksi/V2?idretailer=RT0000041194&amp;year=2026&amp;month=8&amp;hashednota=7ef19379328fc684e254d450815eae7c" TargetMode="External"/><Relationship Id="rId3458" Type="http://schemas.openxmlformats.org/officeDocument/2006/relationships/hyperlink" Target="https://ipubers.pupuk-indonesia.com/public/download/bukti-transaksi/V2?idretailer=RT0000026755&amp;year=2026&amp;month=8&amp;hashednota=53b3af3d2fec6ac5cea95472510872b9" TargetMode="External"/><Relationship Id="rId3665" Type="http://schemas.openxmlformats.org/officeDocument/2006/relationships/hyperlink" Target="https://ipubers.pupuk-indonesia.com/public/download/bukti-transaksi/V2?idretailer=RT0000041194&amp;year=2026&amp;month=8&amp;hashednota=a25cc4b4750026dff377b35d24a930e3" TargetMode="External"/><Relationship Id="rId3872" Type="http://schemas.openxmlformats.org/officeDocument/2006/relationships/hyperlink" Target="https://ipubers.pupuk-indonesia.com/public/download/bukti-transaksi/V2?idretailer=RT0000026794&amp;year=2026&amp;month=8&amp;hashednota=8aa2d5fab697dd3a32bb59a1205225a9" TargetMode="External"/><Relationship Id="rId379" Type="http://schemas.openxmlformats.org/officeDocument/2006/relationships/hyperlink" Target="https://ipubers.pupuk-indonesia.com/public/download/bukti-transaksi/V2?idretailer=RT0000026771&amp;year=2026&amp;month=8&amp;hashednota=2fd742752a2926c744ffc7e36794e481" TargetMode="External"/><Relationship Id="rId586" Type="http://schemas.openxmlformats.org/officeDocument/2006/relationships/hyperlink" Target="https://ipubers.pupuk-indonesia.com/public/download/bukti-transaksi/V2?idretailer=RT0000026813&amp;year=2026&amp;month=8&amp;hashednota=a6ed60a576fd4c35fe7e481e0ec8642f" TargetMode="External"/><Relationship Id="rId793" Type="http://schemas.openxmlformats.org/officeDocument/2006/relationships/hyperlink" Target="https://ipubers.pupuk-indonesia.com/public/download/bukti-transaksi/V2?idretailer=RT0000026758&amp;year=2026&amp;month=8&amp;hashednota=d6eea73eb000261a5eecc763712589d3" TargetMode="External"/><Relationship Id="rId2267" Type="http://schemas.openxmlformats.org/officeDocument/2006/relationships/hyperlink" Target="https://ipubers.pupuk-indonesia.com/public/download/bukti-transaksi/V2?idretailer=RT0000026794&amp;year=2026&amp;month=8&amp;hashednota=d16e5ab668cee4164eca6728d49b3cae" TargetMode="External"/><Relationship Id="rId2474" Type="http://schemas.openxmlformats.org/officeDocument/2006/relationships/hyperlink" Target="https://ipubers.pupuk-indonesia.com/public/download/bukti-transaksi/V2?idretailer=RT0000026798&amp;year=2026&amp;month=8&amp;hashednota=4e5de16eebe43049bceec496220b4621" TargetMode="External"/><Relationship Id="rId2681" Type="http://schemas.openxmlformats.org/officeDocument/2006/relationships/hyperlink" Target="https://ipubers.pupuk-indonesia.com/public/download/bukti-transaksi/V2?idretailer=RT0000027188&amp;year=2026&amp;month=8&amp;hashednota=ee585a1e5380928e4f98584b7801a009" TargetMode="External"/><Relationship Id="rId3318" Type="http://schemas.openxmlformats.org/officeDocument/2006/relationships/hyperlink" Target="https://ipubers.pupuk-indonesia.com/public/download/bukti-transaksi/V2?idretailer=RT0000093692&amp;year=2026&amp;month=8&amp;hashednota=d2501415204bc5e5a0624ed445ae0ab5" TargetMode="External"/><Relationship Id="rId3525" Type="http://schemas.openxmlformats.org/officeDocument/2006/relationships/hyperlink" Target="https://ipubers.pupuk-indonesia.com/public/download/bukti-transaksi/V2?idretailer=RT0000027213&amp;year=2026&amp;month=8&amp;hashednota=6bf9e3acdc8c5f4fe6a3cf72900b7791" TargetMode="External"/><Relationship Id="rId239" Type="http://schemas.openxmlformats.org/officeDocument/2006/relationships/hyperlink" Target="https://ipubers.pupuk-indonesia.com/public/download/bukti-transaksi/V2?idretailer=RT0000027183&amp;year=2026&amp;month=8&amp;hashednota=8f0a85fceb8db3b65410c881d4dbbe49" TargetMode="External"/><Relationship Id="rId446" Type="http://schemas.openxmlformats.org/officeDocument/2006/relationships/hyperlink" Target="https://ipubers.pupuk-indonesia.com/public/download/bukti-transaksi/V2?idretailer=RT0000026771&amp;year=2026&amp;month=8&amp;hashednota=e480763853da3e798b458be430ebda24" TargetMode="External"/><Relationship Id="rId653" Type="http://schemas.openxmlformats.org/officeDocument/2006/relationships/hyperlink" Target="https://ipubers.pupuk-indonesia.com/public/download/bukti-transaksi/V2?idretailer=RT0000042149&amp;year=2026&amp;month=8&amp;hashednota=f0d0f8cdfc4d2ea956564470e2eb2fda" TargetMode="External"/><Relationship Id="rId1076" Type="http://schemas.openxmlformats.org/officeDocument/2006/relationships/hyperlink" Target="https://ipubers.pupuk-indonesia.com/public/download/bukti-transaksi/V2?idretailer=RT0000041194&amp;year=2026&amp;month=8&amp;hashednota=8ea43433332afa75fcf592c0f2e284a7" TargetMode="External"/><Relationship Id="rId1283" Type="http://schemas.openxmlformats.org/officeDocument/2006/relationships/hyperlink" Target="https://ipubers.pupuk-indonesia.com/public/download/bukti-transaksi/V2?idretailer=RT0000026794&amp;year=2026&amp;month=8&amp;hashednota=c4c0e4ee23c165ab42f8748ca6503174" TargetMode="External"/><Relationship Id="rId1490" Type="http://schemas.openxmlformats.org/officeDocument/2006/relationships/hyperlink" Target="https://ipubers.pupuk-indonesia.com/public/download/bukti-transaksi/V2?idretailer=RT0000026765&amp;year=2026&amp;month=8&amp;hashednota=83f22e5d34d1ddff8463534f2650eeb5" TargetMode="External"/><Relationship Id="rId2127" Type="http://schemas.openxmlformats.org/officeDocument/2006/relationships/hyperlink" Target="https://ipubers.pupuk-indonesia.com/public/download/bukti-transaksi/V2?idretailer=RT0000041194&amp;year=2026&amp;month=8&amp;hashednota=3b53699fd120097a47158c29af47e697" TargetMode="External"/><Relationship Id="rId2334" Type="http://schemas.openxmlformats.org/officeDocument/2006/relationships/hyperlink" Target="https://ipubers.pupuk-indonesia.com/public/download/bukti-transaksi/V2?idretailer=RT0000026794&amp;year=2026&amp;month=8&amp;hashednota=d2a2d090b7c97528474a5198665a7879" TargetMode="External"/><Relationship Id="rId3732" Type="http://schemas.openxmlformats.org/officeDocument/2006/relationships/hyperlink" Target="https://ipubers.pupuk-indonesia.com/public/download/bukti-transaksi/V2?idretailer=RT0000051845&amp;year=2026&amp;month=8&amp;hashednota=52d338d0be7ba16437a91b2af6e8a3e6" TargetMode="External"/><Relationship Id="rId306" Type="http://schemas.openxmlformats.org/officeDocument/2006/relationships/hyperlink" Target="https://ipubers.pupuk-indonesia.com/public/download/bukti-transaksi/V2?idretailer=RT0000089532&amp;year=2026&amp;month=8&amp;hashednota=649ca360f9db22cf329257271936d914" TargetMode="External"/><Relationship Id="rId860" Type="http://schemas.openxmlformats.org/officeDocument/2006/relationships/hyperlink" Target="https://ipubers.pupuk-indonesia.com/public/download/bukti-transaksi/V2?idretailer=RT0000091480&amp;year=2026&amp;month=8&amp;hashednota=6975ab6aa278f18134547e143f337fb7" TargetMode="External"/><Relationship Id="rId1143" Type="http://schemas.openxmlformats.org/officeDocument/2006/relationships/hyperlink" Target="https://ipubers.pupuk-indonesia.com/public/download/bukti-transaksi/V2?idretailer=RT0000051845&amp;year=2026&amp;month=8&amp;hashednota=fde4b6d23469b82654698177683cc8c9" TargetMode="External"/><Relationship Id="rId2541" Type="http://schemas.openxmlformats.org/officeDocument/2006/relationships/hyperlink" Target="https://ipubers.pupuk-indonesia.com/public/download/bukti-transaksi/V2?idretailer=RT0000021160&amp;year=2026&amp;month=8&amp;hashednota=0528073aa5d205e20ed6abcffa5b065c" TargetMode="External"/><Relationship Id="rId513" Type="http://schemas.openxmlformats.org/officeDocument/2006/relationships/hyperlink" Target="https://ipubers.pupuk-indonesia.com/public/download/bukti-transaksi/V2?idretailer=RT0000026810&amp;year=2026&amp;month=8&amp;hashednota=d6d08ec66b9854ace9cf099cca8a676f" TargetMode="External"/><Relationship Id="rId720" Type="http://schemas.openxmlformats.org/officeDocument/2006/relationships/hyperlink" Target="https://ipubers.pupuk-indonesia.com/public/download/bukti-transaksi/V2?idretailer=RT0000021163&amp;year=2026&amp;month=8&amp;hashednota=fc78268a23e71afa6655ea26fdfe27f7" TargetMode="External"/><Relationship Id="rId1350" Type="http://schemas.openxmlformats.org/officeDocument/2006/relationships/hyperlink" Target="https://ipubers.pupuk-indonesia.com/public/download/bukti-transaksi/V2?idretailer=RT0000027189&amp;year=2026&amp;month=8&amp;hashednota=ed4faa6a6a008b1c680f14b4b25f52ce" TargetMode="External"/><Relationship Id="rId2401" Type="http://schemas.openxmlformats.org/officeDocument/2006/relationships/hyperlink" Target="https://ipubers.pupuk-indonesia.com/public/download/bukti-transaksi/V2?idretailer=RT0000026775&amp;year=2026&amp;month=8&amp;hashednota=39954eb3991bf8c81a44e323cb021c83" TargetMode="External"/><Relationship Id="rId1003" Type="http://schemas.openxmlformats.org/officeDocument/2006/relationships/hyperlink" Target="https://ipubers.pupuk-indonesia.com/public/download/bukti-transaksi/V2?idretailer=RT0000041194&amp;year=2026&amp;month=8&amp;hashednota=c51d97d8faf17b60fa9eea6110317d72" TargetMode="External"/><Relationship Id="rId1210" Type="http://schemas.openxmlformats.org/officeDocument/2006/relationships/hyperlink" Target="https://ipubers.pupuk-indonesia.com/public/download/bukti-transaksi/V2?idretailer=RT0000026794&amp;year=2026&amp;month=8&amp;hashednota=fd883d0d528e35a4c0dafa21e6072a3c" TargetMode="External"/><Relationship Id="rId3175" Type="http://schemas.openxmlformats.org/officeDocument/2006/relationships/hyperlink" Target="https://ipubers.pupuk-indonesia.com/public/download/bukti-transaksi/V2?idretailer=RT0000021143&amp;year=2026&amp;month=8&amp;hashednota=a074ae9317dd531c3a5c8cdbbf7ef27a" TargetMode="External"/><Relationship Id="rId3382" Type="http://schemas.openxmlformats.org/officeDocument/2006/relationships/hyperlink" Target="https://ipubers.pupuk-indonesia.com/public/download/bukti-transaksi/V2?idretailer=RT0000026755&amp;year=2026&amp;month=8&amp;hashednota=d50b6ba26448d81089f3d9252bd632d0" TargetMode="External"/><Relationship Id="rId2191" Type="http://schemas.openxmlformats.org/officeDocument/2006/relationships/hyperlink" Target="https://ipubers.pupuk-indonesia.com/public/download/bukti-transaksi/V2?idretailer=RT0000094691&amp;year=2026&amp;month=8&amp;hashednota=9e0b34f3a0448e38a0d32abca88d8aeb" TargetMode="External"/><Relationship Id="rId3035" Type="http://schemas.openxmlformats.org/officeDocument/2006/relationships/hyperlink" Target="https://ipubers.pupuk-indonesia.com/public/download/bukti-transaksi/V2?idretailer=RT0000026810&amp;year=2026&amp;month=8&amp;hashednota=d1fd2a72be0a89e4d76b4552fc3964ff" TargetMode="External"/><Relationship Id="rId3242" Type="http://schemas.openxmlformats.org/officeDocument/2006/relationships/hyperlink" Target="https://ipubers.pupuk-indonesia.com/public/download/bukti-transaksi/V2?idretailer=RT0000021163&amp;year=2026&amp;month=8&amp;hashednota=f8442ff842b0e667c960bc3cb2de9e14" TargetMode="External"/><Relationship Id="rId163" Type="http://schemas.openxmlformats.org/officeDocument/2006/relationships/hyperlink" Target="https://ipubers.pupuk-indonesia.com/public/download/bukti-transaksi/V2?idretailer=RT0000027183&amp;year=2026&amp;month=8&amp;hashednota=ca525488b8d7e1808e3589b6159ccbf6" TargetMode="External"/><Relationship Id="rId370" Type="http://schemas.openxmlformats.org/officeDocument/2006/relationships/hyperlink" Target="https://ipubers.pupuk-indonesia.com/public/download/bukti-transaksi/V2?idretailer=RT0000026771&amp;year=2026&amp;month=8&amp;hashednota=2942a4f18ceaf59f2e5ce31120e2b43b" TargetMode="External"/><Relationship Id="rId2051" Type="http://schemas.openxmlformats.org/officeDocument/2006/relationships/hyperlink" Target="https://ipubers.pupuk-indonesia.com/public/download/bukti-transaksi/V2?idretailer=RT0000041194&amp;year=2026&amp;month=8&amp;hashednota=2e09f30093e05159aef5844d17d02e29" TargetMode="External"/><Relationship Id="rId3102" Type="http://schemas.openxmlformats.org/officeDocument/2006/relationships/hyperlink" Target="https://ipubers.pupuk-indonesia.com/public/download/bukti-transaksi/V2?idretailer=RT0000026810&amp;year=2026&amp;month=8&amp;hashednota=d0594ff41f2a4f66352ad3c6359c174b" TargetMode="External"/><Relationship Id="rId230" Type="http://schemas.openxmlformats.org/officeDocument/2006/relationships/hyperlink" Target="https://ipubers.pupuk-indonesia.com/public/download/bukti-transaksi/V2?idretailer=RT0000027183&amp;year=2026&amp;month=8&amp;hashednota=ee73d6864f2eeb8ff809d9165312a01d" TargetMode="External"/><Relationship Id="rId2868" Type="http://schemas.openxmlformats.org/officeDocument/2006/relationships/hyperlink" Target="https://ipubers.pupuk-indonesia.com/public/download/bukti-transaksi/V2?idretailer=RT0000026759&amp;year=2026&amp;month=8&amp;hashednota=00cd8b3cc9c679f9f47c9319d5c872bf" TargetMode="External"/><Relationship Id="rId3919" Type="http://schemas.openxmlformats.org/officeDocument/2006/relationships/hyperlink" Target="https://ipubers.pupuk-indonesia.com/public/download/bukti-transaksi/V2?idretailer=RT0000026775&amp;year=2026&amp;month=8&amp;hashednota=21f3ec5b8b4c1bb3452f085718c7583a" TargetMode="External"/><Relationship Id="rId1677" Type="http://schemas.openxmlformats.org/officeDocument/2006/relationships/hyperlink" Target="https://ipubers.pupuk-indonesia.com/public/download/bukti-transaksi/V2?idretailer=RT0000026811&amp;year=2026&amp;month=8&amp;hashednota=610690297ff54baff6e73ffd4d61afa8" TargetMode="External"/><Relationship Id="rId1884" Type="http://schemas.openxmlformats.org/officeDocument/2006/relationships/hyperlink" Target="https://ipubers.pupuk-indonesia.com/public/download/bukti-transaksi/V2?idretailer=RT0000026758&amp;year=2026&amp;month=8&amp;hashednota=3ef11e26af9369d4d7e02fed89b60b19" TargetMode="External"/><Relationship Id="rId2728" Type="http://schemas.openxmlformats.org/officeDocument/2006/relationships/hyperlink" Target="https://ipubers.pupuk-indonesia.com/public/download/bukti-transaksi/V2?idretailer=RT0000027181&amp;year=2026&amp;month=8&amp;hashednota=eecd7f7f29da171078bf64aaf6a0619b" TargetMode="External"/><Relationship Id="rId2935" Type="http://schemas.openxmlformats.org/officeDocument/2006/relationships/hyperlink" Target="https://ipubers.pupuk-indonesia.com/public/download/bukti-transaksi/V2?idretailer=RT0000026771&amp;year=2026&amp;month=8&amp;hashednota=5b2dfae1b435e5cbd06a72657f0a1934" TargetMode="External"/><Relationship Id="rId907" Type="http://schemas.openxmlformats.org/officeDocument/2006/relationships/hyperlink" Target="https://ipubers.pupuk-indonesia.com/public/download/bukti-transaksi/V2?idretailer=RT0000027213&amp;year=2026&amp;month=8&amp;hashednota=34bd141254250616dbdee1b6f2901d45" TargetMode="External"/><Relationship Id="rId1537" Type="http://schemas.openxmlformats.org/officeDocument/2006/relationships/hyperlink" Target="https://ipubers.pupuk-indonesia.com/public/download/bukti-transaksi/V2?idretailer=RT0000026768&amp;year=2026&amp;month=8&amp;hashednota=35687e36bc9dfeb0b4d9db21ed7974b3" TargetMode="External"/><Relationship Id="rId1744" Type="http://schemas.openxmlformats.org/officeDocument/2006/relationships/hyperlink" Target="https://ipubers.pupuk-indonesia.com/public/download/bukti-transaksi/V2?idretailer=RT0000021143&amp;year=2026&amp;month=8&amp;hashednota=7cae43fc21a7c023cbab9e503d73b52c" TargetMode="External"/><Relationship Id="rId1951" Type="http://schemas.openxmlformats.org/officeDocument/2006/relationships/hyperlink" Target="https://ipubers.pupuk-indonesia.com/public/download/bukti-transaksi/V2?idretailer=RT0000091480&amp;year=2026&amp;month=8&amp;hashednota=b9202337dab56a742ab22ba7ccd0f585" TargetMode="External"/><Relationship Id="rId36" Type="http://schemas.openxmlformats.org/officeDocument/2006/relationships/hyperlink" Target="https://ipubers.pupuk-indonesia.com/public/download/bukti-transaksi/V2?idretailer=RT0000090731&amp;year=2026&amp;month=8&amp;hashednota=ae50dbea6ea2bc329d5796162151ea0e" TargetMode="External"/><Relationship Id="rId1604" Type="http://schemas.openxmlformats.org/officeDocument/2006/relationships/hyperlink" Target="https://ipubers.pupuk-indonesia.com/public/download/bukti-transaksi/V2?idretailer=RT0000026771&amp;year=2026&amp;month=8&amp;hashednota=cb1e7cdee13810450c0df873a5584819" TargetMode="External"/><Relationship Id="rId1811" Type="http://schemas.openxmlformats.org/officeDocument/2006/relationships/hyperlink" Target="https://ipubers.pupuk-indonesia.com/public/download/bukti-transaksi/V2?idretailer=RT0000021161&amp;year=2026&amp;month=8&amp;hashednota=32e0e11fb04c987653c01afe271726e9" TargetMode="External"/><Relationship Id="rId3569" Type="http://schemas.openxmlformats.org/officeDocument/2006/relationships/hyperlink" Target="https://ipubers.pupuk-indonesia.com/public/download/bukti-transaksi/V2?idretailer=RT0000021139&amp;year=2026&amp;month=8&amp;hashednota=68aa46563c78363f5826422f53a28dd4" TargetMode="External"/><Relationship Id="rId697" Type="http://schemas.openxmlformats.org/officeDocument/2006/relationships/hyperlink" Target="https://ipubers.pupuk-indonesia.com/public/download/bukti-transaksi/V2?idretailer=RT0000021140&amp;year=2026&amp;month=8&amp;hashednota=4e6d25a4bd5b106f78cca2c3cb280d53" TargetMode="External"/><Relationship Id="rId2378" Type="http://schemas.openxmlformats.org/officeDocument/2006/relationships/hyperlink" Target="https://ipubers.pupuk-indonesia.com/public/download/bukti-transaksi/V2?idretailer=RT0000026794&amp;year=2026&amp;month=8&amp;hashednota=12aed5e7eee095b977074e09792b1fb2" TargetMode="External"/><Relationship Id="rId3429" Type="http://schemas.openxmlformats.org/officeDocument/2006/relationships/hyperlink" Target="https://ipubers.pupuk-indonesia.com/public/download/bukti-transaksi/V2?idretailer=RT0000091480&amp;year=2026&amp;month=8&amp;hashednota=480c9479130eb644b8a22115c128baa5" TargetMode="External"/><Relationship Id="rId3776" Type="http://schemas.openxmlformats.org/officeDocument/2006/relationships/hyperlink" Target="https://ipubers.pupuk-indonesia.com/public/download/bukti-transaksi/V2?idretailer=RT0000051845&amp;year=2026&amp;month=8&amp;hashednota=6cc00593abaf93e6a603c1bb250a0af0" TargetMode="External"/><Relationship Id="rId1187" Type="http://schemas.openxmlformats.org/officeDocument/2006/relationships/hyperlink" Target="https://ipubers.pupuk-indonesia.com/public/download/bukti-transaksi/V2?idretailer=RT0000026794&amp;year=2026&amp;month=8&amp;hashednota=e4b820a2ccee2a1069e6b401c4767fe7" TargetMode="External"/><Relationship Id="rId2585" Type="http://schemas.openxmlformats.org/officeDocument/2006/relationships/hyperlink" Target="https://ipubers.pupuk-indonesia.com/public/download/bukti-transaksi/V2?idretailer=RT0000085189&amp;year=2026&amp;month=8&amp;hashednota=a4679a27b6fab2351c883b3ef4f8107f" TargetMode="External"/><Relationship Id="rId2792" Type="http://schemas.openxmlformats.org/officeDocument/2006/relationships/hyperlink" Target="https://ipubers.pupuk-indonesia.com/public/download/bukti-transaksi/V2?idretailer=RT0000027210&amp;year=2026&amp;month=8&amp;hashednota=6beff7994b3cd5127908f2b16db988f6" TargetMode="External"/><Relationship Id="rId3636" Type="http://schemas.openxmlformats.org/officeDocument/2006/relationships/hyperlink" Target="https://ipubers.pupuk-indonesia.com/public/download/bukti-transaksi/V2?idretailer=RT0000041194&amp;year=2026&amp;month=8&amp;hashednota=892d54363ca504b2a15735eee60e765a" TargetMode="External"/><Relationship Id="rId3843" Type="http://schemas.openxmlformats.org/officeDocument/2006/relationships/hyperlink" Target="https://ipubers.pupuk-indonesia.com/public/download/bukti-transaksi/V2?idretailer=RT0000026775&amp;year=2026&amp;month=8&amp;hashednota=23e3c05b64d4473e406e34faf0937302" TargetMode="External"/><Relationship Id="rId557" Type="http://schemas.openxmlformats.org/officeDocument/2006/relationships/hyperlink" Target="https://ipubers.pupuk-indonesia.com/public/download/bukti-transaksi/V2?idretailer=RT0000026810&amp;year=2026&amp;month=8&amp;hashednota=ac17fbe782ad2c79265357f7862231e2" TargetMode="External"/><Relationship Id="rId764" Type="http://schemas.openxmlformats.org/officeDocument/2006/relationships/hyperlink" Target="https://ipubers.pupuk-indonesia.com/public/download/bukti-transaksi/V2?idretailer=RT0000026807&amp;year=2026&amp;month=8&amp;hashednota=4d93f3083120f426b6f94e46f088f527" TargetMode="External"/><Relationship Id="rId971" Type="http://schemas.openxmlformats.org/officeDocument/2006/relationships/hyperlink" Target="https://ipubers.pupuk-indonesia.com/public/download/bukti-transaksi/V2?idretailer=RT0000026808&amp;year=2026&amp;month=8&amp;hashednota=ab84d81a1344f1f3597f160e8a292cc6" TargetMode="External"/><Relationship Id="rId1394" Type="http://schemas.openxmlformats.org/officeDocument/2006/relationships/hyperlink" Target="https://ipubers.pupuk-indonesia.com/public/download/bukti-transaksi/V2?idretailer=RT0000027188&amp;year=2026&amp;month=8&amp;hashednota=683946b4378e012f2c3380e12a5852a1" TargetMode="External"/><Relationship Id="rId2238" Type="http://schemas.openxmlformats.org/officeDocument/2006/relationships/hyperlink" Target="https://ipubers.pupuk-indonesia.com/public/download/bukti-transaksi/V2?idretailer=RT0000021145&amp;year=2026&amp;month=8&amp;hashednota=32d47f80d3695d51ffa17a4b04ba43c4" TargetMode="External"/><Relationship Id="rId2445" Type="http://schemas.openxmlformats.org/officeDocument/2006/relationships/hyperlink" Target="https://ipubers.pupuk-indonesia.com/public/download/bukti-transaksi/V2?idretailer=RT0000026796&amp;year=2026&amp;month=8&amp;hashednota=8020650e293ff8107f10a52fad3fccab" TargetMode="External"/><Relationship Id="rId2652" Type="http://schemas.openxmlformats.org/officeDocument/2006/relationships/hyperlink" Target="https://ipubers.pupuk-indonesia.com/public/download/bukti-transaksi/V2?idretailer=RT0000027188&amp;year=2026&amp;month=8&amp;hashednota=9eb85dc70cc477dcae98da8f38a5be83" TargetMode="External"/><Relationship Id="rId3703" Type="http://schemas.openxmlformats.org/officeDocument/2006/relationships/hyperlink" Target="https://ipubers.pupuk-indonesia.com/public/download/bukti-transaksi/V2?idretailer=RT0000041194&amp;year=2026&amp;month=8&amp;hashednota=2a40fb4610349b30478ce98a09029099" TargetMode="External"/><Relationship Id="rId3910" Type="http://schemas.openxmlformats.org/officeDocument/2006/relationships/hyperlink" Target="https://ipubers.pupuk-indonesia.com/public/download/bukti-transaksi/V2?idretailer=RT0000026775&amp;year=2026&amp;month=8&amp;hashednota=b475a610b35073c780e43b4536717596" TargetMode="External"/><Relationship Id="rId417" Type="http://schemas.openxmlformats.org/officeDocument/2006/relationships/hyperlink" Target="https://ipubers.pupuk-indonesia.com/public/download/bukti-transaksi/V2?idretailer=RT0000026771&amp;year=2026&amp;month=8&amp;hashednota=73373a4a9f2c14b12818c80b55fd4015" TargetMode="External"/><Relationship Id="rId624" Type="http://schemas.openxmlformats.org/officeDocument/2006/relationships/hyperlink" Target="https://ipubers.pupuk-indonesia.com/public/download/bukti-transaksi/V2?idretailer=RT0000051953&amp;year=2026&amp;month=8&amp;hashednota=8ac86fe7723fd32047f1a5c6c9620bbf" TargetMode="External"/><Relationship Id="rId831" Type="http://schemas.openxmlformats.org/officeDocument/2006/relationships/hyperlink" Target="https://ipubers.pupuk-indonesia.com/public/download/bukti-transaksi/V2?idretailer=RT0000026755&amp;year=2026&amp;month=8&amp;hashednota=26c29f34867bd2c09716d06215f3f3b2" TargetMode="External"/><Relationship Id="rId1047" Type="http://schemas.openxmlformats.org/officeDocument/2006/relationships/hyperlink" Target="https://ipubers.pupuk-indonesia.com/public/download/bukti-transaksi/V2?idretailer=RT0000041194&amp;year=2026&amp;month=8&amp;hashednota=46e62a055185ab814098d9abc909cddf" TargetMode="External"/><Relationship Id="rId1254" Type="http://schemas.openxmlformats.org/officeDocument/2006/relationships/hyperlink" Target="https://ipubers.pupuk-indonesia.com/public/download/bukti-transaksi/V2?idretailer=RT0000026794&amp;year=2026&amp;month=8&amp;hashednota=cdbc8bfdc9c8876976cb14d5e21f6e59" TargetMode="External"/><Relationship Id="rId1461" Type="http://schemas.openxmlformats.org/officeDocument/2006/relationships/hyperlink" Target="https://ipubers.pupuk-indonesia.com/public/download/bukti-transaksi/V2?idretailer=RT0000027210&amp;year=2026&amp;month=8&amp;hashednota=b0faca73fea17af469bd513aa0681a3f" TargetMode="External"/><Relationship Id="rId2305" Type="http://schemas.openxmlformats.org/officeDocument/2006/relationships/hyperlink" Target="https://ipubers.pupuk-indonesia.com/public/download/bukti-transaksi/V2?idretailer=RT0000026775&amp;year=2026&amp;month=8&amp;hashednota=61bf04a0d0adf5e4cf615c9230bce41f" TargetMode="External"/><Relationship Id="rId2512" Type="http://schemas.openxmlformats.org/officeDocument/2006/relationships/hyperlink" Target="https://ipubers.pupuk-indonesia.com/public/download/bukti-transaksi/V2?idretailer=RT0000090731&amp;year=2026&amp;month=8&amp;hashednota=eabecf66be74d051e12aa8a7a8ceb7d2" TargetMode="External"/><Relationship Id="rId1114" Type="http://schemas.openxmlformats.org/officeDocument/2006/relationships/hyperlink" Target="https://ipubers.pupuk-indonesia.com/public/download/bukti-transaksi/V2?idretailer=RT0000041194&amp;year=2026&amp;month=8&amp;hashednota=26fb917546870e6b87cde2adaec8f7fc" TargetMode="External"/><Relationship Id="rId1321" Type="http://schemas.openxmlformats.org/officeDocument/2006/relationships/hyperlink" Target="https://ipubers.pupuk-indonesia.com/public/download/bukti-transaksi/V2?idretailer=RT0000026798&amp;year=2026&amp;month=8&amp;hashednota=a1974654731d350e471cfcb50d704cee" TargetMode="External"/><Relationship Id="rId3079" Type="http://schemas.openxmlformats.org/officeDocument/2006/relationships/hyperlink" Target="https://ipubers.pupuk-indonesia.com/public/download/bukti-transaksi/V2?idretailer=RT0000026810&amp;year=2026&amp;month=8&amp;hashednota=d311e77d9a84f0f1079f69338bb4658c" TargetMode="External"/><Relationship Id="rId3286" Type="http://schemas.openxmlformats.org/officeDocument/2006/relationships/hyperlink" Target="https://ipubers.pupuk-indonesia.com/public/download/bukti-transaksi/V2?idretailer=RT0000026807&amp;year=2026&amp;month=8&amp;hashednota=3d24c2f21e61dbe0c57412f7057e6591" TargetMode="External"/><Relationship Id="rId3493" Type="http://schemas.openxmlformats.org/officeDocument/2006/relationships/hyperlink" Target="https://ipubers.pupuk-indonesia.com/public/download/bukti-transaksi/V2?idretailer=RT0000027214&amp;year=2026&amp;month=8&amp;hashednota=f50bb40635d8a8beff543e2a8640572a" TargetMode="External"/><Relationship Id="rId2095" Type="http://schemas.openxmlformats.org/officeDocument/2006/relationships/hyperlink" Target="https://ipubers.pupuk-indonesia.com/public/download/bukti-transaksi/V2?idretailer=RT0000041194&amp;year=2026&amp;month=8&amp;hashednota=83598b6f3e9e8452f3d536456ed9bb44" TargetMode="External"/><Relationship Id="rId3146" Type="http://schemas.openxmlformats.org/officeDocument/2006/relationships/hyperlink" Target="https://ipubers.pupuk-indonesia.com/public/download/bukti-transaksi/V2?idretailer=RT0000026813&amp;year=2026&amp;month=8&amp;hashednota=9d80d1ba3ea4c92ab6774e6cff4e3627" TargetMode="External"/><Relationship Id="rId3353" Type="http://schemas.openxmlformats.org/officeDocument/2006/relationships/hyperlink" Target="https://ipubers.pupuk-indonesia.com/public/download/bukti-transaksi/V2?idretailer=RT0000026755&amp;year=2026&amp;month=8&amp;hashednota=49df481effe29bc1abe69f988017fd8e" TargetMode="External"/><Relationship Id="rId274" Type="http://schemas.openxmlformats.org/officeDocument/2006/relationships/hyperlink" Target="https://ipubers.pupuk-indonesia.com/public/download/bukti-transaksi/V2?idretailer=RT0000027211&amp;year=2026&amp;month=8&amp;hashednota=f6847864589ce7833af2fa672da20fb3" TargetMode="External"/><Relationship Id="rId481" Type="http://schemas.openxmlformats.org/officeDocument/2006/relationships/hyperlink" Target="https://ipubers.pupuk-indonesia.com/public/download/bukti-transaksi/V2?idretailer=RT0000026771&amp;year=2026&amp;month=8&amp;hashednota=e095ee7ee6e994f3f6e05b861ee19797" TargetMode="External"/><Relationship Id="rId2162" Type="http://schemas.openxmlformats.org/officeDocument/2006/relationships/hyperlink" Target="https://ipubers.pupuk-indonesia.com/public/download/bukti-transaksi/V2?idretailer=RT0000021145&amp;year=2026&amp;month=8&amp;hashednota=0f5338e66791cff5396acb85e0360d25" TargetMode="External"/><Relationship Id="rId3006" Type="http://schemas.openxmlformats.org/officeDocument/2006/relationships/hyperlink" Target="https://ipubers.pupuk-indonesia.com/public/download/bukti-transaksi/V2?idretailer=RT0000026771&amp;year=2026&amp;month=8&amp;hashednota=693fba86dfebce6c5b2743dadc242845" TargetMode="External"/><Relationship Id="rId3560" Type="http://schemas.openxmlformats.org/officeDocument/2006/relationships/hyperlink" Target="https://ipubers.pupuk-indonesia.com/public/download/bukti-transaksi/V2?idretailer=RT0000026801&amp;year=2026&amp;month=8&amp;hashednota=00ac0f1378958bad61464071dd368530" TargetMode="External"/><Relationship Id="rId134" Type="http://schemas.openxmlformats.org/officeDocument/2006/relationships/hyperlink" Target="https://ipubers.pupuk-indonesia.com/public/download/bukti-transaksi/V2?idretailer=RT0000027188&amp;year=2026&amp;month=8&amp;hashednota=14647a6ccf7e5553ba8ded2749b079d8" TargetMode="External"/><Relationship Id="rId3213" Type="http://schemas.openxmlformats.org/officeDocument/2006/relationships/hyperlink" Target="https://ipubers.pupuk-indonesia.com/public/download/bukti-transaksi/V2?idretailer=RT0000021143&amp;year=2026&amp;month=8&amp;hashednota=513eeff0ce0ac6a25d0da00ba64b0275" TargetMode="External"/><Relationship Id="rId3420" Type="http://schemas.openxmlformats.org/officeDocument/2006/relationships/hyperlink" Target="https://ipubers.pupuk-indonesia.com/public/download/bukti-transaksi/V2?idretailer=RT0000091480&amp;year=2026&amp;month=8&amp;hashednota=adae2a5ac224538786d32428a8adcc8a" TargetMode="External"/><Relationship Id="rId341" Type="http://schemas.openxmlformats.org/officeDocument/2006/relationships/hyperlink" Target="https://ipubers.pupuk-indonesia.com/public/download/bukti-transaksi/V2?idretailer=RT0000062790&amp;year=2026&amp;month=8&amp;hashednota=98511d7fee6cf1664d0509f1169bdefa" TargetMode="External"/><Relationship Id="rId2022" Type="http://schemas.openxmlformats.org/officeDocument/2006/relationships/hyperlink" Target="https://ipubers.pupuk-indonesia.com/public/download/bukti-transaksi/V2?idretailer=RT0000026801&amp;year=2026&amp;month=8&amp;hashednota=d22763ea3349f288c975ad4dd461cb2c" TargetMode="External"/><Relationship Id="rId2979" Type="http://schemas.openxmlformats.org/officeDocument/2006/relationships/hyperlink" Target="https://ipubers.pupuk-indonesia.com/public/download/bukti-transaksi/V2?idretailer=RT0000026768&amp;year=2026&amp;month=8&amp;hashednota=d390463f64a169044930220a4acccade" TargetMode="External"/><Relationship Id="rId201" Type="http://schemas.openxmlformats.org/officeDocument/2006/relationships/hyperlink" Target="https://ipubers.pupuk-indonesia.com/public/download/bukti-transaksi/V2?idretailer=RT0000027188&amp;year=2026&amp;month=8&amp;hashednota=b919e53fed2df8a2f5153779577ce37f" TargetMode="External"/><Relationship Id="rId1788" Type="http://schemas.openxmlformats.org/officeDocument/2006/relationships/hyperlink" Target="https://ipubers.pupuk-indonesia.com/public/download/bukti-transaksi/V2?idretailer=RT0000021163&amp;year=2026&amp;month=8&amp;hashednota=d9a1fb3060fb6ae214ad3747b862a586" TargetMode="External"/><Relationship Id="rId1995" Type="http://schemas.openxmlformats.org/officeDocument/2006/relationships/hyperlink" Target="https://ipubers.pupuk-indonesia.com/public/download/bukti-transaksi/V2?idretailer=RT0000027199&amp;year=2026&amp;month=8&amp;hashednota=fab0a182c48418a864d3fddafc54a63c" TargetMode="External"/><Relationship Id="rId2839" Type="http://schemas.openxmlformats.org/officeDocument/2006/relationships/hyperlink" Target="https://ipubers.pupuk-indonesia.com/public/download/bukti-transaksi/V2?idretailer=RT0000026761&amp;year=2026&amp;month=8&amp;hashednota=5fd7a0da844fb1cd98ca10ab2d857d7b" TargetMode="External"/><Relationship Id="rId1648" Type="http://schemas.openxmlformats.org/officeDocument/2006/relationships/hyperlink" Target="https://ipubers.pupuk-indonesia.com/public/download/bukti-transaksi/V2?idretailer=RT0000026810&amp;year=2026&amp;month=8&amp;hashednota=0a863e77f69c7978a099216c46275cda" TargetMode="External"/><Relationship Id="rId1508" Type="http://schemas.openxmlformats.org/officeDocument/2006/relationships/hyperlink" Target="https://ipubers.pupuk-indonesia.com/public/download/bukti-transaksi/V2?idretailer=RT0000026765&amp;year=2026&amp;month=8&amp;hashednota=33afde0d8b75463a59f25194ef5f6fdb" TargetMode="External"/><Relationship Id="rId1855" Type="http://schemas.openxmlformats.org/officeDocument/2006/relationships/hyperlink" Target="https://ipubers.pupuk-indonesia.com/public/download/bukti-transaksi/V2?idretailer=RT0000026807&amp;year=2026&amp;month=8&amp;hashednota=a1a430411ea7b4343b2cbe9f67106c6a" TargetMode="External"/><Relationship Id="rId2906" Type="http://schemas.openxmlformats.org/officeDocument/2006/relationships/hyperlink" Target="https://ipubers.pupuk-indonesia.com/public/download/bukti-transaksi/V2?idretailer=RT0000026771&amp;year=2026&amp;month=8&amp;hashednota=b92ec4988cb1fc0dbcb8f8f7583260dd" TargetMode="External"/><Relationship Id="rId3070" Type="http://schemas.openxmlformats.org/officeDocument/2006/relationships/hyperlink" Target="https://ipubers.pupuk-indonesia.com/public/download/bukti-transaksi/V2?idretailer=RT0000026810&amp;year=2026&amp;month=8&amp;hashednota=55224ccbc9b9c1455d3d8cc49bfcedf2" TargetMode="External"/><Relationship Id="rId1715" Type="http://schemas.openxmlformats.org/officeDocument/2006/relationships/hyperlink" Target="https://ipubers.pupuk-indonesia.com/public/download/bukti-transaksi/V2?idretailer=RT0000026811&amp;year=2026&amp;month=8&amp;hashednota=8ab4649a796a9fb6ad942d81bf97b97d" TargetMode="External"/><Relationship Id="rId1922" Type="http://schemas.openxmlformats.org/officeDocument/2006/relationships/hyperlink" Target="https://ipubers.pupuk-indonesia.com/public/download/bukti-transaksi/V2?idretailer=RT0000091480&amp;year=2026&amp;month=8&amp;hashednota=0079425c6ab0a162253b47ba5b20ad69" TargetMode="External"/><Relationship Id="rId3887" Type="http://schemas.openxmlformats.org/officeDocument/2006/relationships/hyperlink" Target="https://ipubers.pupuk-indonesia.com/public/download/bukti-transaksi/V2?idretailer=RT0000026794&amp;year=2026&amp;month=8&amp;hashednota=2e465a7bf24df522899709f17562b54f" TargetMode="External"/><Relationship Id="rId2489" Type="http://schemas.openxmlformats.org/officeDocument/2006/relationships/hyperlink" Target="https://ipubers.pupuk-indonesia.com/public/download/bukti-transaksi/V2?idretailer=RT0000090731&amp;year=2026&amp;month=8&amp;hashednota=43bfd4462ebd37e517dd02fef1455535" TargetMode="External"/><Relationship Id="rId2696" Type="http://schemas.openxmlformats.org/officeDocument/2006/relationships/hyperlink" Target="https://ipubers.pupuk-indonesia.com/public/download/bukti-transaksi/V2?idretailer=RT0000027188&amp;year=2026&amp;month=8&amp;hashednota=2096edd30722517f596364cb2fc16b7a" TargetMode="External"/><Relationship Id="rId3747" Type="http://schemas.openxmlformats.org/officeDocument/2006/relationships/hyperlink" Target="https://ipubers.pupuk-indonesia.com/public/download/bukti-transaksi/V2?idretailer=RT0000094691&amp;year=2026&amp;month=8&amp;hashednota=b91bdae8e5c466b2643acc6aff6437c5" TargetMode="External"/><Relationship Id="rId668" Type="http://schemas.openxmlformats.org/officeDocument/2006/relationships/hyperlink" Target="https://ipubers.pupuk-indonesia.com/public/download/bukti-transaksi/V2?idretailer=RT0000021140&amp;year=2026&amp;month=8&amp;hashednota=b8c6b1f7a55cbc144b15c3877e0e1766" TargetMode="External"/><Relationship Id="rId875" Type="http://schemas.openxmlformats.org/officeDocument/2006/relationships/hyperlink" Target="https://ipubers.pupuk-indonesia.com/public/download/bukti-transaksi/V2?idretailer=RT0000091480&amp;year=2026&amp;month=8&amp;hashednota=0fc449cf140e0778c7ab8b271e4d3b9b" TargetMode="External"/><Relationship Id="rId1298" Type="http://schemas.openxmlformats.org/officeDocument/2006/relationships/hyperlink" Target="https://ipubers.pupuk-indonesia.com/public/download/bukti-transaksi/V2?idretailer=RT0000026796&amp;year=2026&amp;month=8&amp;hashednota=842288201927e0c708fe2f7d8e3d220b" TargetMode="External"/><Relationship Id="rId2349" Type="http://schemas.openxmlformats.org/officeDocument/2006/relationships/hyperlink" Target="https://ipubers.pupuk-indonesia.com/public/download/bukti-transaksi/V2?idretailer=RT0000026794&amp;year=2026&amp;month=8&amp;hashednota=0a4e2b4c6ca4d3474ed472093c23b886" TargetMode="External"/><Relationship Id="rId2556" Type="http://schemas.openxmlformats.org/officeDocument/2006/relationships/hyperlink" Target="https://ipubers.pupuk-indonesia.com/public/download/bukti-transaksi/V2?idretailer=RT0000021160&amp;year=2026&amp;month=8&amp;hashednota=76e2fe8c227eca2a3f2e81f393877cd6" TargetMode="External"/><Relationship Id="rId2763" Type="http://schemas.openxmlformats.org/officeDocument/2006/relationships/hyperlink" Target="https://ipubers.pupuk-indonesia.com/public/download/bukti-transaksi/V2?idretailer=RT0000027183&amp;year=2026&amp;month=8&amp;hashednota=501e7468f6b93aa1325e4f152ff5c89b" TargetMode="External"/><Relationship Id="rId2970" Type="http://schemas.openxmlformats.org/officeDocument/2006/relationships/hyperlink" Target="https://ipubers.pupuk-indonesia.com/public/download/bukti-transaksi/V2?idretailer=RT0000026769&amp;year=2026&amp;month=8&amp;hashednota=cfd193d7de64d2a06e1736d0c3c7aea1" TargetMode="External"/><Relationship Id="rId3607" Type="http://schemas.openxmlformats.org/officeDocument/2006/relationships/hyperlink" Target="https://ipubers.pupuk-indonesia.com/public/download/bukti-transaksi/V2?idretailer=RT0000041194&amp;year=2026&amp;month=8&amp;hashednota=37ad9793ca73ddd594600f50603a3a00" TargetMode="External"/><Relationship Id="rId3814" Type="http://schemas.openxmlformats.org/officeDocument/2006/relationships/hyperlink" Target="https://ipubers.pupuk-indonesia.com/public/download/bukti-transaksi/V2?idretailer=RT0000051845&amp;year=2026&amp;month=8&amp;hashednota=638fc0f74e24d34e7aec4ab11c92fec1" TargetMode="External"/><Relationship Id="rId528" Type="http://schemas.openxmlformats.org/officeDocument/2006/relationships/hyperlink" Target="https://ipubers.pupuk-indonesia.com/public/download/bukti-transaksi/V2?idretailer=RT0000026810&amp;year=2026&amp;month=8&amp;hashednota=938106020fa9f9625ae83c3c83f8a1c0" TargetMode="External"/><Relationship Id="rId735" Type="http://schemas.openxmlformats.org/officeDocument/2006/relationships/hyperlink" Target="https://ipubers.pupuk-indonesia.com/public/download/bukti-transaksi/V2?idretailer=RT0000021161&amp;year=2026&amp;month=8&amp;hashednota=2b1b81a7b0b8c4c0a818c596e71939d6" TargetMode="External"/><Relationship Id="rId942" Type="http://schemas.openxmlformats.org/officeDocument/2006/relationships/hyperlink" Target="https://ipubers.pupuk-indonesia.com/public/download/bukti-transaksi/V2?idretailer=RT0000027206&amp;year=2026&amp;month=8&amp;hashednota=eb5902cbefe69a4ab5ca3bb0a6b2ee8e" TargetMode="External"/><Relationship Id="rId1158" Type="http://schemas.openxmlformats.org/officeDocument/2006/relationships/hyperlink" Target="https://ipubers.pupuk-indonesia.com/public/download/bukti-transaksi/V2?idretailer=RT0000094691&amp;year=2026&amp;month=8&amp;hashednota=c06f2dc7b83ffddc77df2cbcb12bd4ab" TargetMode="External"/><Relationship Id="rId1365" Type="http://schemas.openxmlformats.org/officeDocument/2006/relationships/hyperlink" Target="https://ipubers.pupuk-indonesia.com/public/download/bukti-transaksi/V2?idretailer=RT0000027188&amp;year=2026&amp;month=8&amp;hashednota=e2a564280560cb6ca07ad54c1eb4c8e1" TargetMode="External"/><Relationship Id="rId1572" Type="http://schemas.openxmlformats.org/officeDocument/2006/relationships/hyperlink" Target="https://ipubers.pupuk-indonesia.com/public/download/bukti-transaksi/V2?idretailer=RT0000026771&amp;year=2026&amp;month=8&amp;hashednota=76a76da7e0fa79d8521501cd9002ba96" TargetMode="External"/><Relationship Id="rId2209" Type="http://schemas.openxmlformats.org/officeDocument/2006/relationships/hyperlink" Target="https://ipubers.pupuk-indonesia.com/public/download/bukti-transaksi/V2?idretailer=RT0000051845&amp;year=2026&amp;month=8&amp;hashednota=10e8a14614b72476ad527ca65c340510" TargetMode="External"/><Relationship Id="rId2416" Type="http://schemas.openxmlformats.org/officeDocument/2006/relationships/hyperlink" Target="https://ipubers.pupuk-indonesia.com/public/download/bukti-transaksi/V2?idretailer=RT0000090731&amp;year=2026&amp;month=8&amp;hashednota=b2112eedadd75fd0c1ba3cc8093c3c0a" TargetMode="External"/><Relationship Id="rId2623" Type="http://schemas.openxmlformats.org/officeDocument/2006/relationships/hyperlink" Target="https://ipubers.pupuk-indonesia.com/public/download/bukti-transaksi/V2?idretailer=RT0000027188&amp;year=2026&amp;month=8&amp;hashednota=2b089df066ee1947304f37cd7f87e64c" TargetMode="External"/><Relationship Id="rId1018" Type="http://schemas.openxmlformats.org/officeDocument/2006/relationships/hyperlink" Target="https://ipubers.pupuk-indonesia.com/public/download/bukti-transaksi/V2?idretailer=RT0000041194&amp;year=2026&amp;month=8&amp;hashednota=7384d093c12f3eb15f3c29d4de14432f" TargetMode="External"/><Relationship Id="rId1225" Type="http://schemas.openxmlformats.org/officeDocument/2006/relationships/hyperlink" Target="https://ipubers.pupuk-indonesia.com/public/download/bukti-transaksi/V2?idretailer=RT0000026775&amp;year=2026&amp;month=8&amp;hashednota=1701f308e137cec4a4def50a056305b4" TargetMode="External"/><Relationship Id="rId1432" Type="http://schemas.openxmlformats.org/officeDocument/2006/relationships/hyperlink" Target="https://ipubers.pupuk-indonesia.com/public/download/bukti-transaksi/V2?idretailer=RT0000027189&amp;year=2026&amp;month=8&amp;hashednota=6a812559ab7220d9fae37d58c8f4b088" TargetMode="External"/><Relationship Id="rId2830" Type="http://schemas.openxmlformats.org/officeDocument/2006/relationships/hyperlink" Target="https://ipubers.pupuk-indonesia.com/public/download/bukti-transaksi/V2?idretailer=RT0000089532&amp;year=2026&amp;month=8&amp;hashednota=9218b09775d92f74b0ae242c71b2f346" TargetMode="External"/><Relationship Id="rId71" Type="http://schemas.openxmlformats.org/officeDocument/2006/relationships/hyperlink" Target="https://ipubers.pupuk-indonesia.com/public/download/bukti-transaksi/V2?idretailer=RT0000021156&amp;year=2026&amp;month=8&amp;hashednota=4ec8c2d5ee5c54e0f783960254df36f9" TargetMode="External"/><Relationship Id="rId802" Type="http://schemas.openxmlformats.org/officeDocument/2006/relationships/hyperlink" Target="https://ipubers.pupuk-indonesia.com/public/download/bukti-transaksi/V2?idretailer=RT0000093692&amp;year=2026&amp;month=8&amp;hashednota=080c08159b090b0e9ec383c955259f61" TargetMode="External"/><Relationship Id="rId3397" Type="http://schemas.openxmlformats.org/officeDocument/2006/relationships/hyperlink" Target="https://ipubers.pupuk-indonesia.com/public/download/bukti-transaksi/V2?idretailer=RT0000026755&amp;year=2026&amp;month=8&amp;hashednota=df7d23f5ffa54a27cd12789b39461749" TargetMode="External"/><Relationship Id="rId178" Type="http://schemas.openxmlformats.org/officeDocument/2006/relationships/hyperlink" Target="https://ipubers.pupuk-indonesia.com/public/download/bukti-transaksi/V2?idretailer=RT0000027181&amp;year=2026&amp;month=8&amp;hashednota=084e7856789a4d0ec00bedd61f787509" TargetMode="External"/><Relationship Id="rId3257" Type="http://schemas.openxmlformats.org/officeDocument/2006/relationships/hyperlink" Target="https://ipubers.pupuk-indonesia.com/public/download/bukti-transaksi/V2?idretailer=RT0000021158&amp;year=2026&amp;month=8&amp;hashednota=42de67aaee920d5afb1cad851fb7def4" TargetMode="External"/><Relationship Id="rId3464" Type="http://schemas.openxmlformats.org/officeDocument/2006/relationships/hyperlink" Target="https://ipubers.pupuk-indonesia.com/public/download/bukti-transaksi/V2?idretailer=RT0000026755&amp;year=2026&amp;month=8&amp;hashednota=e1b7a6980ad0bbfef50e5dd436f5b983" TargetMode="External"/><Relationship Id="rId3671" Type="http://schemas.openxmlformats.org/officeDocument/2006/relationships/hyperlink" Target="https://ipubers.pupuk-indonesia.com/public/download/bukti-transaksi/V2?idretailer=RT0000041194&amp;year=2026&amp;month=8&amp;hashednota=8b1cb66a38fde5d26dbbcadf823c5c32" TargetMode="External"/><Relationship Id="rId385" Type="http://schemas.openxmlformats.org/officeDocument/2006/relationships/hyperlink" Target="https://ipubers.pupuk-indonesia.com/public/download/bukti-transaksi/V2?idretailer=RT0000026768&amp;year=2026&amp;month=8&amp;hashednota=b51904fbfe718409ecce34958560d9fb" TargetMode="External"/><Relationship Id="rId592" Type="http://schemas.openxmlformats.org/officeDocument/2006/relationships/hyperlink" Target="https://ipubers.pupuk-indonesia.com/public/download/bukti-transaksi/V2?idretailer=RT0000026813&amp;year=2026&amp;month=8&amp;hashednota=fe6e138ac6918fef38d9726633b1d437" TargetMode="External"/><Relationship Id="rId2066" Type="http://schemas.openxmlformats.org/officeDocument/2006/relationships/hyperlink" Target="https://ipubers.pupuk-indonesia.com/public/download/bukti-transaksi/V2?idretailer=RT0000041194&amp;year=2026&amp;month=8&amp;hashednota=daddc04bc40a0853a53bb229c21abd56" TargetMode="External"/><Relationship Id="rId2273" Type="http://schemas.openxmlformats.org/officeDocument/2006/relationships/hyperlink" Target="https://ipubers.pupuk-indonesia.com/public/download/bukti-transaksi/V2?idretailer=RT0000026794&amp;year=2026&amp;month=8&amp;hashednota=d4f1ec55ef3154dd5ef9b0856f0877f2" TargetMode="External"/><Relationship Id="rId2480" Type="http://schemas.openxmlformats.org/officeDocument/2006/relationships/hyperlink" Target="https://ipubers.pupuk-indonesia.com/public/download/bukti-transaksi/V2?idretailer=RT0000026798&amp;year=2026&amp;month=8&amp;hashednota=c4229e3a2bc90fdc0865d67f727374b4" TargetMode="External"/><Relationship Id="rId3117" Type="http://schemas.openxmlformats.org/officeDocument/2006/relationships/hyperlink" Target="https://ipubers.pupuk-indonesia.com/public/download/bukti-transaksi/V2?idretailer=RT0000026811&amp;year=2026&amp;month=8&amp;hashednota=e448563aa5689803535fb13c73e8c713" TargetMode="External"/><Relationship Id="rId3324" Type="http://schemas.openxmlformats.org/officeDocument/2006/relationships/hyperlink" Target="https://ipubers.pupuk-indonesia.com/public/download/bukti-transaksi/V2?idretailer=RT0000093692&amp;year=2026&amp;month=8&amp;hashednota=83c1f769ddab678b838d095a58b99130" TargetMode="External"/><Relationship Id="rId3531" Type="http://schemas.openxmlformats.org/officeDocument/2006/relationships/hyperlink" Target="https://ipubers.pupuk-indonesia.com/public/download/bukti-transaksi/V2?idretailer=RT0000027213&amp;year=2026&amp;month=8&amp;hashednota=490612af6990afb8cf8663289fc588f2" TargetMode="External"/><Relationship Id="rId245" Type="http://schemas.openxmlformats.org/officeDocument/2006/relationships/hyperlink" Target="https://ipubers.pupuk-indonesia.com/public/download/bukti-transaksi/V2?idretailer=RT0000027183&amp;year=2026&amp;month=8&amp;hashednota=042d79fd639109e09e1c28c8410a8ac8" TargetMode="External"/><Relationship Id="rId452" Type="http://schemas.openxmlformats.org/officeDocument/2006/relationships/hyperlink" Target="https://ipubers.pupuk-indonesia.com/public/download/bukti-transaksi/V2?idretailer=RT0000026771&amp;year=2026&amp;month=8&amp;hashednota=e16e9ecdf3402a01b28b626a322880a9" TargetMode="External"/><Relationship Id="rId1082" Type="http://schemas.openxmlformats.org/officeDocument/2006/relationships/hyperlink" Target="https://ipubers.pupuk-indonesia.com/public/download/bukti-transaksi/V2?idretailer=RT0000041194&amp;year=2026&amp;month=8&amp;hashednota=6c369c40a0ae944ad000ee611f437122" TargetMode="External"/><Relationship Id="rId2133" Type="http://schemas.openxmlformats.org/officeDocument/2006/relationships/hyperlink" Target="https://ipubers.pupuk-indonesia.com/public/download/bukti-transaksi/V2?idretailer=RT0000041194&amp;year=2026&amp;month=8&amp;hashednota=e16e6f7be298bd13cbd25873c3a6a5d1" TargetMode="External"/><Relationship Id="rId2340" Type="http://schemas.openxmlformats.org/officeDocument/2006/relationships/hyperlink" Target="https://ipubers.pupuk-indonesia.com/public/download/bukti-transaksi/V2?idretailer=RT0000026794&amp;year=2026&amp;month=8&amp;hashednota=0b1eda8fb09de946aaacf45d4ea4a3aa" TargetMode="External"/><Relationship Id="rId105" Type="http://schemas.openxmlformats.org/officeDocument/2006/relationships/hyperlink" Target="https://ipubers.pupuk-indonesia.com/public/download/bukti-transaksi/V2?idretailer=RT0000027188&amp;year=2026&amp;month=8&amp;hashednota=26f2a8c5902d7882b899e4121680fcdd" TargetMode="External"/><Relationship Id="rId312" Type="http://schemas.openxmlformats.org/officeDocument/2006/relationships/hyperlink" Target="https://ipubers.pupuk-indonesia.com/public/download/bukti-transaksi/V2?idretailer=RT0000026761&amp;year=2026&amp;month=8&amp;hashednota=a9110f00ac20f52ec75684ed19b27d49" TargetMode="External"/><Relationship Id="rId2200" Type="http://schemas.openxmlformats.org/officeDocument/2006/relationships/hyperlink" Target="https://ipubers.pupuk-indonesia.com/public/download/bukti-transaksi/V2?idretailer=RT0000051845&amp;year=2026&amp;month=8&amp;hashednota=850b8c3400ae316eb2fcd500b979de46" TargetMode="External"/><Relationship Id="rId1899" Type="http://schemas.openxmlformats.org/officeDocument/2006/relationships/hyperlink" Target="https://ipubers.pupuk-indonesia.com/public/download/bukti-transaksi/V2?idretailer=RT0000026755&amp;year=2026&amp;month=8&amp;hashednota=15f8cd7a35caaaf7fd1bc46980b6edd9" TargetMode="External"/><Relationship Id="rId1759" Type="http://schemas.openxmlformats.org/officeDocument/2006/relationships/hyperlink" Target="https://ipubers.pupuk-indonesia.com/public/download/bukti-transaksi/V2?idretailer=RT0000021143&amp;year=2026&amp;month=8&amp;hashednota=4a48251e4055ada592f66f3268305b25" TargetMode="External"/><Relationship Id="rId1966" Type="http://schemas.openxmlformats.org/officeDocument/2006/relationships/hyperlink" Target="https://ipubers.pupuk-indonesia.com/public/download/bukti-transaksi/V2?idretailer=RT0000027213&amp;year=2026&amp;month=8&amp;hashednota=9743de58ec142137dc9d17b256813d31" TargetMode="External"/><Relationship Id="rId3181" Type="http://schemas.openxmlformats.org/officeDocument/2006/relationships/hyperlink" Target="https://ipubers.pupuk-indonesia.com/public/download/bukti-transaksi/V2?idretailer=RT0000021144&amp;year=2026&amp;month=8&amp;hashednota=a32f328246b711ecb13c74a83322abdc" TargetMode="External"/><Relationship Id="rId1619" Type="http://schemas.openxmlformats.org/officeDocument/2006/relationships/hyperlink" Target="https://ipubers.pupuk-indonesia.com/public/download/bukti-transaksi/V2?idretailer=RT0000026769&amp;year=2026&amp;month=8&amp;hashednota=6df0e8d3bbcff615255d1eefac7737e5" TargetMode="External"/><Relationship Id="rId1826" Type="http://schemas.openxmlformats.org/officeDocument/2006/relationships/hyperlink" Target="https://ipubers.pupuk-indonesia.com/public/download/bukti-transaksi/V2?idretailer=RT0000021166&amp;year=2026&amp;month=8&amp;hashednota=138c944a6dc8edfb8f799b532cbc880d" TargetMode="External"/><Relationship Id="rId3041" Type="http://schemas.openxmlformats.org/officeDocument/2006/relationships/hyperlink" Target="https://ipubers.pupuk-indonesia.com/public/download/bukti-transaksi/V2?idretailer=RT0000026810&amp;year=2026&amp;month=8&amp;hashednota=e9695923b08a5c33c61b81531f94d6cc" TargetMode="External"/><Relationship Id="rId3858" Type="http://schemas.openxmlformats.org/officeDocument/2006/relationships/hyperlink" Target="https://ipubers.pupuk-indonesia.com/public/download/bukti-transaksi/V2?idretailer=RT0000026775&amp;year=2026&amp;month=8&amp;hashednota=39d4afc19f52004ce72b4895ab7d1141" TargetMode="External"/><Relationship Id="rId779" Type="http://schemas.openxmlformats.org/officeDocument/2006/relationships/hyperlink" Target="https://ipubers.pupuk-indonesia.com/public/download/bukti-transaksi/V2?idretailer=RT0000021159&amp;year=2026&amp;month=8&amp;hashednota=ec876f0456702351a28a594fd19f5f93" TargetMode="External"/><Relationship Id="rId986" Type="http://schemas.openxmlformats.org/officeDocument/2006/relationships/hyperlink" Target="https://ipubers.pupuk-indonesia.com/public/download/bukti-transaksi/V2?idretailer=RT0000041741&amp;year=2026&amp;month=8&amp;hashednota=454a0fc56eda0fc2ef9faf3b4adfcf81" TargetMode="External"/><Relationship Id="rId2667" Type="http://schemas.openxmlformats.org/officeDocument/2006/relationships/hyperlink" Target="https://ipubers.pupuk-indonesia.com/public/download/bukti-transaksi/V2?idretailer=RT0000027188&amp;year=2026&amp;month=8&amp;hashednota=8d14db61be525743075f7684c6c41537" TargetMode="External"/><Relationship Id="rId3718" Type="http://schemas.openxmlformats.org/officeDocument/2006/relationships/hyperlink" Target="https://ipubers.pupuk-indonesia.com/public/download/bukti-transaksi/V2?idretailer=RT0000041194&amp;year=2026&amp;month=8&amp;hashednota=edc1db075a14c956194a55db6fb5f9ab" TargetMode="External"/><Relationship Id="rId639" Type="http://schemas.openxmlformats.org/officeDocument/2006/relationships/hyperlink" Target="https://ipubers.pupuk-indonesia.com/public/download/bukti-transaksi/V2?idretailer=RT0000042149&amp;year=2026&amp;month=8&amp;hashednota=d2acfbeff4edaf344799b8e54271209c" TargetMode="External"/><Relationship Id="rId1269" Type="http://schemas.openxmlformats.org/officeDocument/2006/relationships/hyperlink" Target="https://ipubers.pupuk-indonesia.com/public/download/bukti-transaksi/V2?idretailer=RT0000026794&amp;year=2026&amp;month=8&amp;hashednota=32a4f1c9a6bcde03c52c41b4765145f1" TargetMode="External"/><Relationship Id="rId1476" Type="http://schemas.openxmlformats.org/officeDocument/2006/relationships/hyperlink" Target="https://ipubers.pupuk-indonesia.com/public/download/bukti-transaksi/V2?idretailer=RT0000089532&amp;year=2026&amp;month=8&amp;hashednota=33bd70e15e24d48dd438bbed72ec7408" TargetMode="External"/><Relationship Id="rId2874" Type="http://schemas.openxmlformats.org/officeDocument/2006/relationships/hyperlink" Target="https://ipubers.pupuk-indonesia.com/public/download/bukti-transaksi/V2?idretailer=RT0000026759&amp;year=2026&amp;month=8&amp;hashednota=5c0cb5bf62f76ea0a6d7aca10058972a" TargetMode="External"/><Relationship Id="rId3925" Type="http://schemas.openxmlformats.org/officeDocument/2006/relationships/hyperlink" Target="https://ipubers.pupuk-indonesia.com/public/download/bukti-transaksi/V2?idretailer=RT0000026775&amp;year=2026&amp;month=8&amp;hashednota=f01fedf42fdf0b8180d21651d17c14d3" TargetMode="External"/><Relationship Id="rId846" Type="http://schemas.openxmlformats.org/officeDocument/2006/relationships/hyperlink" Target="https://ipubers.pupuk-indonesia.com/public/download/bukti-transaksi/V2?idretailer=RT0000091480&amp;year=2026&amp;month=8&amp;hashednota=a0844d3bc4955edc48c6868356295b63" TargetMode="External"/><Relationship Id="rId1129" Type="http://schemas.openxmlformats.org/officeDocument/2006/relationships/hyperlink" Target="https://ipubers.pupuk-indonesia.com/public/download/bukti-transaksi/V2?idretailer=RT0000041194&amp;year=2026&amp;month=8&amp;hashednota=2970f4a3e085a98df54444333e18c126" TargetMode="External"/><Relationship Id="rId1683" Type="http://schemas.openxmlformats.org/officeDocument/2006/relationships/hyperlink" Target="https://ipubers.pupuk-indonesia.com/public/download/bukti-transaksi/V2?idretailer=RT0000026811&amp;year=2026&amp;month=8&amp;hashednota=293ad54aa3f4bf8b849a1c32321901e8" TargetMode="External"/><Relationship Id="rId1890" Type="http://schemas.openxmlformats.org/officeDocument/2006/relationships/hyperlink" Target="https://ipubers.pupuk-indonesia.com/public/download/bukti-transaksi/V2?idretailer=RT0000026755&amp;year=2026&amp;month=8&amp;hashednota=39f66edd718447215f1f230780f09c2b" TargetMode="External"/><Relationship Id="rId2527" Type="http://schemas.openxmlformats.org/officeDocument/2006/relationships/hyperlink" Target="https://ipubers.pupuk-indonesia.com/public/download/bukti-transaksi/V2?idretailer=RT0000026798&amp;year=2026&amp;month=8&amp;hashednota=558cded6ecdc50f3f40c4eb30047e60c" TargetMode="External"/><Relationship Id="rId2734" Type="http://schemas.openxmlformats.org/officeDocument/2006/relationships/hyperlink" Target="https://ipubers.pupuk-indonesia.com/public/download/bukti-transaksi/V2?idretailer=RT0000027188&amp;year=2026&amp;month=8&amp;hashednota=f8190f81732e53b7219bc7abe4d27d8d" TargetMode="External"/><Relationship Id="rId2941" Type="http://schemas.openxmlformats.org/officeDocument/2006/relationships/hyperlink" Target="https://ipubers.pupuk-indonesia.com/public/download/bukti-transaksi/V2?idretailer=RT0000026771&amp;year=2026&amp;month=8&amp;hashednota=f81118eaa08878c5befd6357702cefbe" TargetMode="External"/><Relationship Id="rId706" Type="http://schemas.openxmlformats.org/officeDocument/2006/relationships/hyperlink" Target="https://ipubers.pupuk-indonesia.com/public/download/bukti-transaksi/V2?idretailer=RT0000021163&amp;year=2026&amp;month=8&amp;hashednota=e982b13b59d877c57be2d222d4365293" TargetMode="External"/><Relationship Id="rId913" Type="http://schemas.openxmlformats.org/officeDocument/2006/relationships/hyperlink" Target="https://ipubers.pupuk-indonesia.com/public/download/bukti-transaksi/V2?idretailer=RT0000027216&amp;year=2026&amp;month=8&amp;hashednota=29ac6cd3e51ffb917dff53f6776834ad" TargetMode="External"/><Relationship Id="rId1336" Type="http://schemas.openxmlformats.org/officeDocument/2006/relationships/hyperlink" Target="https://ipubers.pupuk-indonesia.com/public/download/bukti-transaksi/V2?idretailer=RT0000021160&amp;year=2026&amp;month=8&amp;hashednota=8c9e8a08d87c51c1f1bf5b4956fb3271" TargetMode="External"/><Relationship Id="rId1543" Type="http://schemas.openxmlformats.org/officeDocument/2006/relationships/hyperlink" Target="https://ipubers.pupuk-indonesia.com/public/download/bukti-transaksi/V2?idretailer=RT0000026768&amp;year=2026&amp;month=8&amp;hashednota=ff21509ecd4e8385c3ee5faf6aea6ac5" TargetMode="External"/><Relationship Id="rId1750" Type="http://schemas.openxmlformats.org/officeDocument/2006/relationships/hyperlink" Target="https://ipubers.pupuk-indonesia.com/public/download/bukti-transaksi/V2?idretailer=RT0000021143&amp;year=2026&amp;month=8&amp;hashednota=99624869648512cbb2215f1db43d4e8d" TargetMode="External"/><Relationship Id="rId2801" Type="http://schemas.openxmlformats.org/officeDocument/2006/relationships/hyperlink" Target="https://ipubers.pupuk-indonesia.com/public/download/bukti-transaksi/V2?idretailer=RT0000027210&amp;year=2026&amp;month=8&amp;hashednota=3a615f11b5232f6dbaaf079f2e2deaee" TargetMode="External"/><Relationship Id="rId42" Type="http://schemas.openxmlformats.org/officeDocument/2006/relationships/hyperlink" Target="https://ipubers.pupuk-indonesia.com/public/download/bukti-transaksi/V2?idretailer=RT0000026796&amp;year=2026&amp;month=8&amp;hashednota=949acd0234f6073f9f8051e804ea3985" TargetMode="External"/><Relationship Id="rId1403" Type="http://schemas.openxmlformats.org/officeDocument/2006/relationships/hyperlink" Target="https://ipubers.pupuk-indonesia.com/public/download/bukti-transaksi/V2?idretailer=RT0000027188&amp;year=2026&amp;month=8&amp;hashednota=4c74448c5c27905c8a0f3defad06d8ac" TargetMode="External"/><Relationship Id="rId1610" Type="http://schemas.openxmlformats.org/officeDocument/2006/relationships/hyperlink" Target="https://ipubers.pupuk-indonesia.com/public/download/bukti-transaksi/V2?idretailer=RT0000026771&amp;year=2026&amp;month=8&amp;hashednota=47acc22d468df35c2a66d061db825d46" TargetMode="External"/><Relationship Id="rId3368" Type="http://schemas.openxmlformats.org/officeDocument/2006/relationships/hyperlink" Target="https://ipubers.pupuk-indonesia.com/public/download/bukti-transaksi/V2?idretailer=RT0000026755&amp;year=2026&amp;month=8&amp;hashednota=1e05cf0273a9513f3ebacfc5006fb5ff" TargetMode="External"/><Relationship Id="rId3575" Type="http://schemas.openxmlformats.org/officeDocument/2006/relationships/hyperlink" Target="https://ipubers.pupuk-indonesia.com/public/download/bukti-transaksi/V2?idretailer=RT0000021139&amp;year=2026&amp;month=8&amp;hashednota=42d2a6111ebb5d5ccc0b6249ad7bb072" TargetMode="External"/><Relationship Id="rId3782" Type="http://schemas.openxmlformats.org/officeDocument/2006/relationships/hyperlink" Target="https://ipubers.pupuk-indonesia.com/public/download/bukti-transaksi/V2?idretailer=RT0000021145&amp;year=2026&amp;month=8&amp;hashednota=c7b2bc2f7f03f2faa2d7ab5a087c243f" TargetMode="External"/><Relationship Id="rId289" Type="http://schemas.openxmlformats.org/officeDocument/2006/relationships/hyperlink" Target="https://ipubers.pupuk-indonesia.com/public/download/bukti-transaksi/V2?idretailer=RT0000027210&amp;year=2026&amp;month=8&amp;hashednota=d67f1fb786b9f4e2d88acbe0ad370c7e" TargetMode="External"/><Relationship Id="rId496" Type="http://schemas.openxmlformats.org/officeDocument/2006/relationships/hyperlink" Target="https://ipubers.pupuk-indonesia.com/public/download/bukti-transaksi/V2?idretailer=RT0000026769&amp;year=2026&amp;month=8&amp;hashednota=037379d7fcb3154ee7bfbe276d6d6db8" TargetMode="External"/><Relationship Id="rId2177" Type="http://schemas.openxmlformats.org/officeDocument/2006/relationships/hyperlink" Target="https://ipubers.pupuk-indonesia.com/public/download/bukti-transaksi/V2?idretailer=RT0000094691&amp;year=2026&amp;month=8&amp;hashednota=cf8c13730172df50d5153772e7d28545" TargetMode="External"/><Relationship Id="rId2384" Type="http://schemas.openxmlformats.org/officeDocument/2006/relationships/hyperlink" Target="https://ipubers.pupuk-indonesia.com/public/download/bukti-transaksi/V2?idretailer=RT0000026794&amp;year=2026&amp;month=8&amp;hashednota=ee010a6587e96bd304f4c45d8bcd648e" TargetMode="External"/><Relationship Id="rId2591" Type="http://schemas.openxmlformats.org/officeDocument/2006/relationships/hyperlink" Target="https://ipubers.pupuk-indonesia.com/public/download/bukti-transaksi/V2?idretailer=RT0000027184&amp;year=2026&amp;month=8&amp;hashednota=e8977a13d8467b22e052c4be3449e32b" TargetMode="External"/><Relationship Id="rId3228" Type="http://schemas.openxmlformats.org/officeDocument/2006/relationships/hyperlink" Target="https://ipubers.pupuk-indonesia.com/public/download/bukti-transaksi/V2?idretailer=RT0000021163&amp;year=2026&amp;month=8&amp;hashednota=3a7b7b0a9a3209fe60067ce9a5075886" TargetMode="External"/><Relationship Id="rId3435" Type="http://schemas.openxmlformats.org/officeDocument/2006/relationships/hyperlink" Target="https://ipubers.pupuk-indonesia.com/public/download/bukti-transaksi/V2?idretailer=RT0000091480&amp;year=2026&amp;month=8&amp;hashednota=36f95ce500f8fbd0bb5758f846d422a6" TargetMode="External"/><Relationship Id="rId3642" Type="http://schemas.openxmlformats.org/officeDocument/2006/relationships/hyperlink" Target="https://ipubers.pupuk-indonesia.com/public/download/bukti-transaksi/V2?idretailer=RT0000041194&amp;year=2026&amp;month=8&amp;hashednota=e807f1fc5f66e74f7a6c12be3344908b" TargetMode="External"/><Relationship Id="rId149" Type="http://schemas.openxmlformats.org/officeDocument/2006/relationships/hyperlink" Target="https://ipubers.pupuk-indonesia.com/public/download/bukti-transaksi/V2?idretailer=RT0000027188&amp;year=2026&amp;month=8&amp;hashednota=ebdcd1411e09af6f7d8d0a3d84f74c85" TargetMode="External"/><Relationship Id="rId356" Type="http://schemas.openxmlformats.org/officeDocument/2006/relationships/hyperlink" Target="https://ipubers.pupuk-indonesia.com/public/download/bukti-transaksi/V2?idretailer=RT0000026765&amp;year=2026&amp;month=8&amp;hashednota=b20042776405f17fcff41a9e3a96a9e1" TargetMode="External"/><Relationship Id="rId563" Type="http://schemas.openxmlformats.org/officeDocument/2006/relationships/hyperlink" Target="https://ipubers.pupuk-indonesia.com/public/download/bukti-transaksi/V2?idretailer=RT0000026810&amp;year=2026&amp;month=8&amp;hashednota=f491de3ceae03396f52e93815fa5d64f" TargetMode="External"/><Relationship Id="rId770" Type="http://schemas.openxmlformats.org/officeDocument/2006/relationships/hyperlink" Target="https://ipubers.pupuk-indonesia.com/public/download/bukti-transaksi/V2?idretailer=RT0000026807&amp;year=2026&amp;month=8&amp;hashednota=27e5a9145c038b41849b6821abf60b9d" TargetMode="External"/><Relationship Id="rId1193" Type="http://schemas.openxmlformats.org/officeDocument/2006/relationships/hyperlink" Target="https://ipubers.pupuk-indonesia.com/public/download/bukti-transaksi/V2?idretailer=RT0000026794&amp;year=2026&amp;month=8&amp;hashednota=e0cc2bf3b06ab7edc52997b1bae62852" TargetMode="External"/><Relationship Id="rId2037" Type="http://schemas.openxmlformats.org/officeDocument/2006/relationships/hyperlink" Target="https://ipubers.pupuk-indonesia.com/public/download/bukti-transaksi/V2?idretailer=RT0000041741&amp;year=2026&amp;month=8&amp;hashednota=18a931f854750a6a5c7b414f0c22b4af" TargetMode="External"/><Relationship Id="rId2244" Type="http://schemas.openxmlformats.org/officeDocument/2006/relationships/hyperlink" Target="https://ipubers.pupuk-indonesia.com/public/download/bukti-transaksi/V2?idretailer=RT0000021145&amp;year=2026&amp;month=8&amp;hashednota=72fed69e22a0f70e8acc16da803e6a3e" TargetMode="External"/><Relationship Id="rId2451" Type="http://schemas.openxmlformats.org/officeDocument/2006/relationships/hyperlink" Target="https://ipubers.pupuk-indonesia.com/public/download/bukti-transaksi/V2?idretailer=RT0000026796&amp;year=2026&amp;month=8&amp;hashednota=cb8a64dd85b5f69293b90a8b69e115b9" TargetMode="External"/><Relationship Id="rId216" Type="http://schemas.openxmlformats.org/officeDocument/2006/relationships/hyperlink" Target="https://ipubers.pupuk-indonesia.com/public/download/bukti-transaksi/V2?idretailer=RT0000027183&amp;year=2026&amp;month=8&amp;hashednota=670cd81a32f5388ff0ed90df9da80c2c" TargetMode="External"/><Relationship Id="rId423" Type="http://schemas.openxmlformats.org/officeDocument/2006/relationships/hyperlink" Target="https://ipubers.pupuk-indonesia.com/public/download/bukti-transaksi/V2?idretailer=RT0000026771&amp;year=2026&amp;month=8&amp;hashednota=100d8ee5dfd76313ffd4e61c7a44a061" TargetMode="External"/><Relationship Id="rId1053" Type="http://schemas.openxmlformats.org/officeDocument/2006/relationships/hyperlink" Target="https://ipubers.pupuk-indonesia.com/public/download/bukti-transaksi/V2?idretailer=RT0000041194&amp;year=2026&amp;month=8&amp;hashednota=979352dc2de2d3d5d40032189ddc48bc" TargetMode="External"/><Relationship Id="rId1260" Type="http://schemas.openxmlformats.org/officeDocument/2006/relationships/hyperlink" Target="https://ipubers.pupuk-indonesia.com/public/download/bukti-transaksi/V2?idretailer=RT0000026794&amp;year=2026&amp;month=8&amp;hashednota=ea0cee356906c853c16a189214138083" TargetMode="External"/><Relationship Id="rId2104" Type="http://schemas.openxmlformats.org/officeDocument/2006/relationships/hyperlink" Target="https://ipubers.pupuk-indonesia.com/public/download/bukti-transaksi/V2?idretailer=RT0000041194&amp;year=2026&amp;month=8&amp;hashednota=1d248ae8eff7445b9e2dbcfb4c8abab0" TargetMode="External"/><Relationship Id="rId3502" Type="http://schemas.openxmlformats.org/officeDocument/2006/relationships/hyperlink" Target="https://ipubers.pupuk-indonesia.com/public/download/bukti-transaksi/V2?idretailer=RT0000027216&amp;year=2026&amp;month=8&amp;hashednota=4b7b7fb286e120c4ecbd6e8538812d56" TargetMode="External"/><Relationship Id="rId630" Type="http://schemas.openxmlformats.org/officeDocument/2006/relationships/hyperlink" Target="https://ipubers.pupuk-indonesia.com/public/download/bukti-transaksi/V2?idretailer=RT0000042149&amp;year=2026&amp;month=8&amp;hashednota=839698c02affc497bf079f231413f164" TargetMode="External"/><Relationship Id="rId2311" Type="http://schemas.openxmlformats.org/officeDocument/2006/relationships/hyperlink" Target="https://ipubers.pupuk-indonesia.com/public/download/bukti-transaksi/V2?idretailer=RT0000026775&amp;year=2026&amp;month=8&amp;hashednota=ff2cefd8459ba7a9d67f359098936027" TargetMode="External"/><Relationship Id="rId1120" Type="http://schemas.openxmlformats.org/officeDocument/2006/relationships/hyperlink" Target="https://ipubers.pupuk-indonesia.com/public/download/bukti-transaksi/V2?idretailer=RT0000041194&amp;year=2026&amp;month=8&amp;hashednota=507d7ee671200418f9c8901248c34802" TargetMode="External"/><Relationship Id="rId1937" Type="http://schemas.openxmlformats.org/officeDocument/2006/relationships/hyperlink" Target="https://ipubers.pupuk-indonesia.com/public/download/bukti-transaksi/V2?idretailer=RT0000091480&amp;year=2026&amp;month=8&amp;hashednota=2675485ff3cc13a9942bceb72c91b94f" TargetMode="External"/><Relationship Id="rId3085" Type="http://schemas.openxmlformats.org/officeDocument/2006/relationships/hyperlink" Target="https://ipubers.pupuk-indonesia.com/public/download/bukti-transaksi/V2?idretailer=RT0000026810&amp;year=2026&amp;month=8&amp;hashednota=a861a3e4b2b1c3ed19652fed62badae4" TargetMode="External"/><Relationship Id="rId3292" Type="http://schemas.openxmlformats.org/officeDocument/2006/relationships/hyperlink" Target="https://ipubers.pupuk-indonesia.com/public/download/bukti-transaksi/V2?idretailer=RT0000026807&amp;year=2026&amp;month=8&amp;hashednota=abb963fa7d12f921d9c24b89066648f6" TargetMode="External"/><Relationship Id="rId3152" Type="http://schemas.openxmlformats.org/officeDocument/2006/relationships/hyperlink" Target="https://ipubers.pupuk-indonesia.com/public/download/bukti-transaksi/V2?idretailer=RT0000026813&amp;year=2026&amp;month=8&amp;hashednota=cac64da47bb24406f3ea007b6cc30b18" TargetMode="External"/><Relationship Id="rId280" Type="http://schemas.openxmlformats.org/officeDocument/2006/relationships/hyperlink" Target="https://ipubers.pupuk-indonesia.com/public/download/bukti-transaksi/V2?idretailer=RT0000027211&amp;year=2026&amp;month=8&amp;hashednota=90032d794bc065ebb661fbaf12c30074" TargetMode="External"/><Relationship Id="rId3012" Type="http://schemas.openxmlformats.org/officeDocument/2006/relationships/hyperlink" Target="https://ipubers.pupuk-indonesia.com/public/download/bukti-transaksi/V2?idretailer=RT0000026769&amp;year=2026&amp;month=8&amp;hashednota=6693d0217b86f9735f6871f480af12c6" TargetMode="External"/><Relationship Id="rId140" Type="http://schemas.openxmlformats.org/officeDocument/2006/relationships/hyperlink" Target="https://ipubers.pupuk-indonesia.com/public/download/bukti-transaksi/V2?idretailer=RT0000027188&amp;year=2026&amp;month=8&amp;hashednota=9b3e121b37e54c361a76df492646cb90" TargetMode="External"/><Relationship Id="rId6" Type="http://schemas.openxmlformats.org/officeDocument/2006/relationships/hyperlink" Target="https://ipubers.pupuk-indonesia.com/public/download/bukti-transaksi/V2?idretailer=RT0000090731&amp;year=2026&amp;month=8&amp;hashednota=2d1d7c221ade73769a1249852a483c56" TargetMode="External"/><Relationship Id="rId2778" Type="http://schemas.openxmlformats.org/officeDocument/2006/relationships/hyperlink" Target="https://ipubers.pupuk-indonesia.com/public/download/bukti-transaksi/V2?idretailer=RT0000027211&amp;year=2026&amp;month=8&amp;hashednota=e67483db79306afa3382b91166c30c16" TargetMode="External"/><Relationship Id="rId2985" Type="http://schemas.openxmlformats.org/officeDocument/2006/relationships/hyperlink" Target="https://ipubers.pupuk-indonesia.com/public/download/bukti-transaksi/V2?idretailer=RT0000026771&amp;year=2026&amp;month=8&amp;hashednota=b7a0d85f2d49822b2da506d4a61af728" TargetMode="External"/><Relationship Id="rId3829" Type="http://schemas.openxmlformats.org/officeDocument/2006/relationships/hyperlink" Target="https://ipubers.pupuk-indonesia.com/public/download/bukti-transaksi/V2?idretailer=RT0000026794&amp;year=2026&amp;month=8&amp;hashednota=9967ba226cc7947cd56bf19e92abd39e" TargetMode="External"/><Relationship Id="rId957" Type="http://schemas.openxmlformats.org/officeDocument/2006/relationships/hyperlink" Target="https://ipubers.pupuk-indonesia.com/public/download/bukti-transaksi/V2?idretailer=RT0000027204&amp;year=2026&amp;month=8&amp;hashednota=ff263827dd4faa430ea3ad8bd84e4aa9" TargetMode="External"/><Relationship Id="rId1587" Type="http://schemas.openxmlformats.org/officeDocument/2006/relationships/hyperlink" Target="https://ipubers.pupuk-indonesia.com/public/download/bukti-transaksi/V2?idretailer=RT0000026768&amp;year=2026&amp;month=8&amp;hashednota=8a5c2fc87f1fd6020dd34eca860ce0fd" TargetMode="External"/><Relationship Id="rId1794" Type="http://schemas.openxmlformats.org/officeDocument/2006/relationships/hyperlink" Target="https://ipubers.pupuk-indonesia.com/public/download/bukti-transaksi/V2?idretailer=RT0000021163&amp;year=2026&amp;month=8&amp;hashednota=269f7c5bc6481c53b186481692f3d992" TargetMode="External"/><Relationship Id="rId2638" Type="http://schemas.openxmlformats.org/officeDocument/2006/relationships/hyperlink" Target="https://ipubers.pupuk-indonesia.com/public/download/bukti-transaksi/V2?idretailer=RT0000027188&amp;year=2026&amp;month=8&amp;hashednota=ff5a1fda9e8c1f877ae2ebd7de862970" TargetMode="External"/><Relationship Id="rId2845" Type="http://schemas.openxmlformats.org/officeDocument/2006/relationships/hyperlink" Target="https://ipubers.pupuk-indonesia.com/public/download/bukti-transaksi/V2?idretailer=RT0000026761&amp;year=2026&amp;month=8&amp;hashednota=ffd367bfe8456732aa356d81a2823d82" TargetMode="External"/><Relationship Id="rId86" Type="http://schemas.openxmlformats.org/officeDocument/2006/relationships/hyperlink" Target="https://ipubers.pupuk-indonesia.com/public/download/bukti-transaksi/V2?idretailer=RT0000085189&amp;year=2026&amp;month=8&amp;hashednota=3c0987c0c6c47290ebbdbfd039b12641" TargetMode="External"/><Relationship Id="rId817" Type="http://schemas.openxmlformats.org/officeDocument/2006/relationships/hyperlink" Target="https://ipubers.pupuk-indonesia.com/public/download/bukti-transaksi/V2?idretailer=RT0000026755&amp;year=2026&amp;month=8&amp;hashednota=9641f87f060f3485c7fc43fe2109a133" TargetMode="External"/><Relationship Id="rId1447" Type="http://schemas.openxmlformats.org/officeDocument/2006/relationships/hyperlink" Target="https://ipubers.pupuk-indonesia.com/public/download/bukti-transaksi/V2?idretailer=RT0000027211&amp;year=2026&amp;month=8&amp;hashednota=7fb8d5d977e735cea7f87072dc844128" TargetMode="External"/><Relationship Id="rId1654" Type="http://schemas.openxmlformats.org/officeDocument/2006/relationships/hyperlink" Target="https://ipubers.pupuk-indonesia.com/public/download/bukti-transaksi/V2?idretailer=RT0000026810&amp;year=2026&amp;month=8&amp;hashednota=8cc34c227f523d8fdae9ae85ca7dafbd" TargetMode="External"/><Relationship Id="rId1861" Type="http://schemas.openxmlformats.org/officeDocument/2006/relationships/hyperlink" Target="https://ipubers.pupuk-indonesia.com/public/download/bukti-transaksi/V2?idretailer=RT0000026758&amp;year=2026&amp;month=8&amp;hashednota=b1a8dbd9cb32fdbbf52e353a58d727fe" TargetMode="External"/><Relationship Id="rId2705" Type="http://schemas.openxmlformats.org/officeDocument/2006/relationships/hyperlink" Target="https://ipubers.pupuk-indonesia.com/public/download/bukti-transaksi/V2?idretailer=RT0000027183&amp;year=2026&amp;month=8&amp;hashednota=e8f017386fec12df6415a72fecb06689" TargetMode="External"/><Relationship Id="rId2912" Type="http://schemas.openxmlformats.org/officeDocument/2006/relationships/hyperlink" Target="https://ipubers.pupuk-indonesia.com/public/download/bukti-transaksi/V2?idretailer=RT0000026768&amp;year=2026&amp;month=8&amp;hashednota=1a9706b08d58642b63c4a462d1f14b30" TargetMode="External"/><Relationship Id="rId1307" Type="http://schemas.openxmlformats.org/officeDocument/2006/relationships/hyperlink" Target="https://ipubers.pupuk-indonesia.com/public/download/bukti-transaksi/V2?idretailer=RT0000026798&amp;year=2026&amp;month=8&amp;hashednota=4ad44b632d523d34f80bf3bfba576a2f" TargetMode="External"/><Relationship Id="rId1514" Type="http://schemas.openxmlformats.org/officeDocument/2006/relationships/hyperlink" Target="https://ipubers.pupuk-indonesia.com/public/download/bukti-transaksi/V2?idretailer=RT0000026769&amp;year=2026&amp;month=8&amp;hashednota=99b0937d6782dba72e764dbd70abdb5f" TargetMode="External"/><Relationship Id="rId1721" Type="http://schemas.openxmlformats.org/officeDocument/2006/relationships/hyperlink" Target="https://ipubers.pupuk-indonesia.com/public/download/bukti-transaksi/V2?idretailer=RT0000051953&amp;year=2026&amp;month=8&amp;hashednota=0176433b761ad754152f24c8afceee64" TargetMode="External"/><Relationship Id="rId13" Type="http://schemas.openxmlformats.org/officeDocument/2006/relationships/hyperlink" Target="https://ipubers.pupuk-indonesia.com/public/download/bukti-transaksi/V2?idretailer=RT0000026796&amp;year=2026&amp;month=8&amp;hashednota=854d18807d568b832d80b074998cde2f" TargetMode="External"/><Relationship Id="rId3479" Type="http://schemas.openxmlformats.org/officeDocument/2006/relationships/hyperlink" Target="https://ipubers.pupuk-indonesia.com/public/download/bukti-transaksi/V2?idretailer=RT0000027216&amp;year=2026&amp;month=8&amp;hashednota=537b45ba603d545fe7adb21cbcf374ac" TargetMode="External"/><Relationship Id="rId3686" Type="http://schemas.openxmlformats.org/officeDocument/2006/relationships/hyperlink" Target="https://ipubers.pupuk-indonesia.com/public/download/bukti-transaksi/V2?idretailer=RT0000041194&amp;year=2026&amp;month=8&amp;hashednota=25078b85c1eb16eb8d564b492cfd0ea4" TargetMode="External"/><Relationship Id="rId2288" Type="http://schemas.openxmlformats.org/officeDocument/2006/relationships/hyperlink" Target="https://ipubers.pupuk-indonesia.com/public/download/bukti-transaksi/V2?idretailer=RT0000026794&amp;year=2026&amp;month=8&amp;hashednota=5c1c430f3d03f46e3daabd9983ac2865" TargetMode="External"/><Relationship Id="rId2495" Type="http://schemas.openxmlformats.org/officeDocument/2006/relationships/hyperlink" Target="https://ipubers.pupuk-indonesia.com/public/download/bukti-transaksi/V2?idretailer=RT0000026798&amp;year=2026&amp;month=8&amp;hashednota=e17e79efed3120dc0b31227677dd0b87" TargetMode="External"/><Relationship Id="rId3339" Type="http://schemas.openxmlformats.org/officeDocument/2006/relationships/hyperlink" Target="https://ipubers.pupuk-indonesia.com/public/download/bukti-transaksi/V2?idretailer=RT0000026758&amp;year=2026&amp;month=8&amp;hashednota=4b37740b877e25933642d5d4ad08158f" TargetMode="External"/><Relationship Id="rId3893" Type="http://schemas.openxmlformats.org/officeDocument/2006/relationships/hyperlink" Target="https://ipubers.pupuk-indonesia.com/public/download/bukti-transaksi/V2?idretailer=RT0000026794&amp;year=2026&amp;month=8&amp;hashednota=4136e7fae042d99a211bfaa41d075b97" TargetMode="External"/><Relationship Id="rId467" Type="http://schemas.openxmlformats.org/officeDocument/2006/relationships/hyperlink" Target="https://ipubers.pupuk-indonesia.com/public/download/bukti-transaksi/V2?idretailer=RT0000026771&amp;year=2026&amp;month=8&amp;hashednota=96070d23892aea4bdaebcd3a36017dbb" TargetMode="External"/><Relationship Id="rId1097" Type="http://schemas.openxmlformats.org/officeDocument/2006/relationships/hyperlink" Target="https://ipubers.pupuk-indonesia.com/public/download/bukti-transaksi/V2?idretailer=RT0000041194&amp;year=2026&amp;month=8&amp;hashednota=91122c8efd5d5b6672ac0a29c20a2d4f" TargetMode="External"/><Relationship Id="rId2148" Type="http://schemas.openxmlformats.org/officeDocument/2006/relationships/hyperlink" Target="https://ipubers.pupuk-indonesia.com/public/download/bukti-transaksi/V2?idretailer=RT0000041194&amp;year=2026&amp;month=8&amp;hashednota=dfc17de1283d2b47477d66e9d92179e9" TargetMode="External"/><Relationship Id="rId3546" Type="http://schemas.openxmlformats.org/officeDocument/2006/relationships/hyperlink" Target="https://ipubers.pupuk-indonesia.com/public/download/bukti-transaksi/V2?idretailer=RT0000027204&amp;year=2026&amp;month=8&amp;hashednota=6391cb126850e3b9ff1d020d6dc928bf" TargetMode="External"/><Relationship Id="rId3753" Type="http://schemas.openxmlformats.org/officeDocument/2006/relationships/hyperlink" Target="https://ipubers.pupuk-indonesia.com/public/download/bukti-transaksi/V2?idretailer=RT0000051845&amp;year=2026&amp;month=8&amp;hashednota=4fc49cbf551f8a4aff0d89e12d9bc872" TargetMode="External"/><Relationship Id="rId674" Type="http://schemas.openxmlformats.org/officeDocument/2006/relationships/hyperlink" Target="https://ipubers.pupuk-indonesia.com/public/download/bukti-transaksi/V2?idretailer=RT0000021143&amp;year=2026&amp;month=8&amp;hashednota=3d94548fc88348b33c22abb166a0d3e6" TargetMode="External"/><Relationship Id="rId881" Type="http://schemas.openxmlformats.org/officeDocument/2006/relationships/hyperlink" Target="https://ipubers.pupuk-indonesia.com/public/download/bukti-transaksi/V2?idretailer=RT0000091480&amp;year=2026&amp;month=8&amp;hashednota=862fde1179c1391e361bebe1de48bad7" TargetMode="External"/><Relationship Id="rId2355" Type="http://schemas.openxmlformats.org/officeDocument/2006/relationships/hyperlink" Target="https://ipubers.pupuk-indonesia.com/public/download/bukti-transaksi/V2?idretailer=RT0000026794&amp;year=2026&amp;month=8&amp;hashednota=b99b503a9843539e1f26c9fe3ac4f6cd" TargetMode="External"/><Relationship Id="rId2562" Type="http://schemas.openxmlformats.org/officeDocument/2006/relationships/hyperlink" Target="https://ipubers.pupuk-indonesia.com/public/download/bukti-transaksi/V2?idretailer=RT0000021160&amp;year=2026&amp;month=8&amp;hashednota=769a39199d4c71a05daa7eb932516169" TargetMode="External"/><Relationship Id="rId3406" Type="http://schemas.openxmlformats.org/officeDocument/2006/relationships/hyperlink" Target="https://ipubers.pupuk-indonesia.com/public/download/bukti-transaksi/V2?idretailer=RT0000091480&amp;year=2026&amp;month=8&amp;hashednota=ee0131b2040f8889758e842226a973e9" TargetMode="External"/><Relationship Id="rId3613" Type="http://schemas.openxmlformats.org/officeDocument/2006/relationships/hyperlink" Target="https://ipubers.pupuk-indonesia.com/public/download/bukti-transaksi/V2?idretailer=RT0000041194&amp;year=2026&amp;month=8&amp;hashednota=d1d04548afb6e6e3defd8eb7f70d5fee" TargetMode="External"/><Relationship Id="rId3820" Type="http://schemas.openxmlformats.org/officeDocument/2006/relationships/hyperlink" Target="https://ipubers.pupuk-indonesia.com/public/download/bukti-transaksi/V2?idretailer=RT0000026794&amp;year=2026&amp;month=8&amp;hashednota=7437dbb23cc4a8f7545938ef54716bc5" TargetMode="External"/><Relationship Id="rId327" Type="http://schemas.openxmlformats.org/officeDocument/2006/relationships/hyperlink" Target="https://ipubers.pupuk-indonesia.com/public/download/bukti-transaksi/V2?idretailer=RT0000026761&amp;year=2026&amp;month=8&amp;hashednota=289beaeb3c0571cc02b7cb71bb46e34a" TargetMode="External"/><Relationship Id="rId534" Type="http://schemas.openxmlformats.org/officeDocument/2006/relationships/hyperlink" Target="https://ipubers.pupuk-indonesia.com/public/download/bukti-transaksi/V2?idretailer=RT0000026810&amp;year=2026&amp;month=8&amp;hashednota=d21ea63737208e6b4091a16266a1b735" TargetMode="External"/><Relationship Id="rId741" Type="http://schemas.openxmlformats.org/officeDocument/2006/relationships/hyperlink" Target="https://ipubers.pupuk-indonesia.com/public/download/bukti-transaksi/V2?idretailer=RT0000021161&amp;year=2026&amp;month=8&amp;hashednota=6ca5e3441f15ad7a4aac7592041e6139" TargetMode="External"/><Relationship Id="rId1164" Type="http://schemas.openxmlformats.org/officeDocument/2006/relationships/hyperlink" Target="https://ipubers.pupuk-indonesia.com/public/download/bukti-transaksi/V2?idretailer=RT0000051845&amp;year=2026&amp;month=8&amp;hashednota=20438a63026f71604da319833751a547" TargetMode="External"/><Relationship Id="rId1371" Type="http://schemas.openxmlformats.org/officeDocument/2006/relationships/hyperlink" Target="https://ipubers.pupuk-indonesia.com/public/download/bukti-transaksi/V2?idretailer=RT0000027188&amp;year=2026&amp;month=8&amp;hashednota=5d7d03f12e55bfd5ba8ecbaf8bd64b1b" TargetMode="External"/><Relationship Id="rId2008" Type="http://schemas.openxmlformats.org/officeDocument/2006/relationships/hyperlink" Target="https://ipubers.pupuk-indonesia.com/public/download/bukti-transaksi/V2?idretailer=RT0000027204&amp;year=2026&amp;month=8&amp;hashednota=f2d24767614e0c63d075c621d60c97be" TargetMode="External"/><Relationship Id="rId2215" Type="http://schemas.openxmlformats.org/officeDocument/2006/relationships/hyperlink" Target="https://ipubers.pupuk-indonesia.com/public/download/bukti-transaksi/V2?idretailer=RT0000021145&amp;year=2026&amp;month=8&amp;hashednota=ea5f19a6eb89abc6ed8c9df5331b9fca" TargetMode="External"/><Relationship Id="rId2422" Type="http://schemas.openxmlformats.org/officeDocument/2006/relationships/hyperlink" Target="https://ipubers.pupuk-indonesia.com/public/download/bukti-transaksi/V2?idretailer=RT0000090731&amp;year=2026&amp;month=8&amp;hashednota=281395d02c24118a75c309cd23745a56" TargetMode="External"/><Relationship Id="rId601" Type="http://schemas.openxmlformats.org/officeDocument/2006/relationships/hyperlink" Target="https://ipubers.pupuk-indonesia.com/public/download/bukti-transaksi/V2?idretailer=RT0000026811&amp;year=2026&amp;month=8&amp;hashednota=bbf99430fc75692d1ae5c63d3655194b" TargetMode="External"/><Relationship Id="rId1024" Type="http://schemas.openxmlformats.org/officeDocument/2006/relationships/hyperlink" Target="https://ipubers.pupuk-indonesia.com/public/download/bukti-transaksi/V2?idretailer=RT0000041194&amp;year=2026&amp;month=8&amp;hashednota=8a547e0c652bbd5e8c07b1221a579698" TargetMode="External"/><Relationship Id="rId1231" Type="http://schemas.openxmlformats.org/officeDocument/2006/relationships/hyperlink" Target="https://ipubers.pupuk-indonesia.com/public/download/bukti-transaksi/V2?idretailer=RT0000026775&amp;year=2026&amp;month=8&amp;hashednota=c012fec08edeb557152e52bb315af137" TargetMode="External"/><Relationship Id="rId3196" Type="http://schemas.openxmlformats.org/officeDocument/2006/relationships/hyperlink" Target="https://ipubers.pupuk-indonesia.com/public/download/bukti-transaksi/V2?idretailer=RT0000021140&amp;year=2026&amp;month=8&amp;hashednota=c10ce4add567f1e4f7f04969f62a6af2" TargetMode="External"/><Relationship Id="rId3056" Type="http://schemas.openxmlformats.org/officeDocument/2006/relationships/hyperlink" Target="https://ipubers.pupuk-indonesia.com/public/download/bukti-transaksi/V2?idretailer=RT0000026810&amp;year=2026&amp;month=8&amp;hashednota=72ab93482c030c911bbbaac0b4885ef2" TargetMode="External"/><Relationship Id="rId3263" Type="http://schemas.openxmlformats.org/officeDocument/2006/relationships/hyperlink" Target="https://ipubers.pupuk-indonesia.com/public/download/bukti-transaksi/V2?idretailer=RT0000021158&amp;year=2026&amp;month=8&amp;hashednota=590d8adf866bae383dbaac3e2cb9b71b" TargetMode="External"/><Relationship Id="rId3470" Type="http://schemas.openxmlformats.org/officeDocument/2006/relationships/hyperlink" Target="https://ipubers.pupuk-indonesia.com/public/download/bukti-transaksi/V2?idretailer=RT0000026755&amp;year=2026&amp;month=8&amp;hashednota=78b05364c5d73d78c0fd88f4ee724927" TargetMode="External"/><Relationship Id="rId184" Type="http://schemas.openxmlformats.org/officeDocument/2006/relationships/hyperlink" Target="https://ipubers.pupuk-indonesia.com/public/download/bukti-transaksi/V2?idretailer=RT0000027181&amp;year=2026&amp;month=8&amp;hashednota=65247728406fa1125c0714796d4284ee" TargetMode="External"/><Relationship Id="rId391" Type="http://schemas.openxmlformats.org/officeDocument/2006/relationships/hyperlink" Target="https://ipubers.pupuk-indonesia.com/public/download/bukti-transaksi/V2?idretailer=RT0000026768&amp;year=2026&amp;month=8&amp;hashednota=9693912ec2e4adbd28250488551bbef1" TargetMode="External"/><Relationship Id="rId1908" Type="http://schemas.openxmlformats.org/officeDocument/2006/relationships/hyperlink" Target="https://ipubers.pupuk-indonesia.com/public/download/bukti-transaksi/V2?idretailer=RT0000091480&amp;year=2026&amp;month=8&amp;hashednota=d3884e1e7643d166bb2294a644077ab8" TargetMode="External"/><Relationship Id="rId2072" Type="http://schemas.openxmlformats.org/officeDocument/2006/relationships/hyperlink" Target="https://ipubers.pupuk-indonesia.com/public/download/bukti-transaksi/V2?idretailer=RT0000041194&amp;year=2026&amp;month=8&amp;hashednota=077b1e5b31fd37d8357df2085f1bbfa0" TargetMode="External"/><Relationship Id="rId3123" Type="http://schemas.openxmlformats.org/officeDocument/2006/relationships/hyperlink" Target="https://ipubers.pupuk-indonesia.com/public/download/bukti-transaksi/V2?idretailer=RT0000026811&amp;year=2026&amp;month=8&amp;hashednota=a7e8705af2e1de98c8ed2b21716deb54" TargetMode="External"/><Relationship Id="rId251" Type="http://schemas.openxmlformats.org/officeDocument/2006/relationships/hyperlink" Target="https://ipubers.pupuk-indonesia.com/public/download/bukti-transaksi/V2?idretailer=RT0000027183&amp;year=2026&amp;month=8&amp;hashednota=74300ee6aa423d8385953f157f548eb5" TargetMode="External"/><Relationship Id="rId3330" Type="http://schemas.openxmlformats.org/officeDocument/2006/relationships/hyperlink" Target="https://ipubers.pupuk-indonesia.com/public/download/bukti-transaksi/V2?idretailer=RT0000026758&amp;year=2026&amp;month=8&amp;hashednota=9ef155d4141017e5f5c3150a2c065304" TargetMode="External"/><Relationship Id="rId2889" Type="http://schemas.openxmlformats.org/officeDocument/2006/relationships/hyperlink" Target="https://ipubers.pupuk-indonesia.com/public/download/bukti-transaksi/V2?idretailer=RT0000026765&amp;year=2026&amp;month=8&amp;hashednota=e7b704c42b51f8eb78241b6d39b880fa" TargetMode="External"/><Relationship Id="rId111" Type="http://schemas.openxmlformats.org/officeDocument/2006/relationships/hyperlink" Target="https://ipubers.pupuk-indonesia.com/public/download/bukti-transaksi/V2?idretailer=RT0000027188&amp;year=2026&amp;month=8&amp;hashednota=52f466f40916e0b4c27e9e7e2f5df539" TargetMode="External"/><Relationship Id="rId1698" Type="http://schemas.openxmlformats.org/officeDocument/2006/relationships/hyperlink" Target="https://ipubers.pupuk-indonesia.com/public/download/bukti-transaksi/V2?idretailer=RT0000026813&amp;year=2026&amp;month=8&amp;hashednota=33b2758c6feee88760542cfe512c7f95" TargetMode="External"/><Relationship Id="rId2749" Type="http://schemas.openxmlformats.org/officeDocument/2006/relationships/hyperlink" Target="https://ipubers.pupuk-indonesia.com/public/download/bukti-transaksi/V2?idretailer=RT0000027183&amp;year=2026&amp;month=8&amp;hashednota=b87955a304c598c9a91f4d9a8132615a" TargetMode="External"/><Relationship Id="rId2956" Type="http://schemas.openxmlformats.org/officeDocument/2006/relationships/hyperlink" Target="https://ipubers.pupuk-indonesia.com/public/download/bukti-transaksi/V2?idretailer=RT0000026771&amp;year=2026&amp;month=8&amp;hashednota=3d022dba3b2385e28c7cbb76460de021" TargetMode="External"/><Relationship Id="rId928" Type="http://schemas.openxmlformats.org/officeDocument/2006/relationships/hyperlink" Target="https://ipubers.pupuk-indonesia.com/public/download/bukti-transaksi/V2?idretailer=RT0000027216&amp;year=2026&amp;month=8&amp;hashednota=200249a6443d08920382a099deb44b6f" TargetMode="External"/><Relationship Id="rId1558" Type="http://schemas.openxmlformats.org/officeDocument/2006/relationships/hyperlink" Target="https://ipubers.pupuk-indonesia.com/public/download/bukti-transaksi/V2?idretailer=RT0000026771&amp;year=2026&amp;month=8&amp;hashednota=3e9ddb0c9bba4cb738acb90a4bd78b5f" TargetMode="External"/><Relationship Id="rId1765" Type="http://schemas.openxmlformats.org/officeDocument/2006/relationships/hyperlink" Target="https://ipubers.pupuk-indonesia.com/public/download/bukti-transaksi/V2?idretailer=RT0000021143&amp;year=2026&amp;month=8&amp;hashednota=6b13dfcec56a45372ce5b64d9a664132" TargetMode="External"/><Relationship Id="rId2609" Type="http://schemas.openxmlformats.org/officeDocument/2006/relationships/hyperlink" Target="https://ipubers.pupuk-indonesia.com/public/download/bukti-transaksi/V2?idretailer=RT0000027188&amp;year=2026&amp;month=8&amp;hashednota=7093f493abb0d10811ad753029e70296" TargetMode="External"/><Relationship Id="rId57" Type="http://schemas.openxmlformats.org/officeDocument/2006/relationships/hyperlink" Target="https://ipubers.pupuk-indonesia.com/public/download/bukti-transaksi/V2?idretailer=RT0000021160&amp;year=2026&amp;month=8&amp;hashednota=07cccb800713df3b2ffcc7a1ff407753" TargetMode="External"/><Relationship Id="rId1418" Type="http://schemas.openxmlformats.org/officeDocument/2006/relationships/hyperlink" Target="https://ipubers.pupuk-indonesia.com/public/download/bukti-transaksi/V2?idretailer=RT0000027189&amp;year=2026&amp;month=8&amp;hashednota=75262fe58ebe7320fd9744098d227dab" TargetMode="External"/><Relationship Id="rId1972" Type="http://schemas.openxmlformats.org/officeDocument/2006/relationships/hyperlink" Target="https://ipubers.pupuk-indonesia.com/public/download/bukti-transaksi/V2?idretailer=RT0000027216&amp;year=2026&amp;month=8&amp;hashednota=9e1fae94a89f8b0f8ed49ec5cc2d21f1" TargetMode="External"/><Relationship Id="rId2816" Type="http://schemas.openxmlformats.org/officeDocument/2006/relationships/hyperlink" Target="https://ipubers.pupuk-indonesia.com/public/download/bukti-transaksi/V2?idretailer=RT0000027210&amp;year=2026&amp;month=8&amp;hashednota=f2a3be9d3eea546b9911dc05130a7954" TargetMode="External"/><Relationship Id="rId1625" Type="http://schemas.openxmlformats.org/officeDocument/2006/relationships/hyperlink" Target="https://ipubers.pupuk-indonesia.com/public/download/bukti-transaksi/V2?idretailer=RT0000026810&amp;year=2026&amp;month=8&amp;hashednota=3d8704711292af557b0060fea82f38a2" TargetMode="External"/><Relationship Id="rId1832" Type="http://schemas.openxmlformats.org/officeDocument/2006/relationships/hyperlink" Target="https://ipubers.pupuk-indonesia.com/public/download/bukti-transaksi/V2?idretailer=RT0000021159&amp;year=2026&amp;month=8&amp;hashednota=60cc72b94f1805e9069d5148ccc323d9" TargetMode="External"/><Relationship Id="rId3797" Type="http://schemas.openxmlformats.org/officeDocument/2006/relationships/hyperlink" Target="https://ipubers.pupuk-indonesia.com/public/download/bukti-transaksi/V2?idretailer=RT0000021145&amp;year=2026&amp;month=8&amp;hashednota=e595e36786b8772956317b670b48c50e" TargetMode="External"/><Relationship Id="rId2399" Type="http://schemas.openxmlformats.org/officeDocument/2006/relationships/hyperlink" Target="https://ipubers.pupuk-indonesia.com/public/download/bukti-transaksi/V2?idretailer=RT0000026775&amp;year=2026&amp;month=8&amp;hashednota=9b1d07076e376823da12348959899c36" TargetMode="External"/><Relationship Id="rId3657" Type="http://schemas.openxmlformats.org/officeDocument/2006/relationships/hyperlink" Target="https://ipubers.pupuk-indonesia.com/public/download/bukti-transaksi/V2?idretailer=RT0000041194&amp;year=2026&amp;month=8&amp;hashednota=61981ea280ef68cd49752b9b9ec83ab5" TargetMode="External"/><Relationship Id="rId3864" Type="http://schemas.openxmlformats.org/officeDocument/2006/relationships/hyperlink" Target="https://ipubers.pupuk-indonesia.com/public/download/bukti-transaksi/V2?idretailer=RT0000026775&amp;year=2026&amp;month=8&amp;hashednota=ffdc7b461328cedcfb3ff91037084778" TargetMode="External"/><Relationship Id="rId578" Type="http://schemas.openxmlformats.org/officeDocument/2006/relationships/hyperlink" Target="https://ipubers.pupuk-indonesia.com/public/download/bukti-transaksi/V2?idretailer=RT0000026813&amp;year=2026&amp;month=8&amp;hashednota=90f5ac5003021dd847c2395ed8c0e917" TargetMode="External"/><Relationship Id="rId785" Type="http://schemas.openxmlformats.org/officeDocument/2006/relationships/hyperlink" Target="https://ipubers.pupuk-indonesia.com/public/download/bukti-transaksi/V2?idretailer=RT0000026758&amp;year=2026&amp;month=8&amp;hashednota=be78a4d2f0d28f950710993cc1e8d221" TargetMode="External"/><Relationship Id="rId992" Type="http://schemas.openxmlformats.org/officeDocument/2006/relationships/hyperlink" Target="https://ipubers.pupuk-indonesia.com/public/download/bukti-transaksi/V2?idretailer=RT0000021139&amp;year=2026&amp;month=8&amp;hashednota=7e7b5fd60088865b5e245db3c8ffa190" TargetMode="External"/><Relationship Id="rId2259" Type="http://schemas.openxmlformats.org/officeDocument/2006/relationships/hyperlink" Target="https://ipubers.pupuk-indonesia.com/public/download/bukti-transaksi/V2?idretailer=RT0000051845&amp;year=2026&amp;month=8&amp;hashednota=1a424c01ace265c4477ab64a311685a7" TargetMode="External"/><Relationship Id="rId2466" Type="http://schemas.openxmlformats.org/officeDocument/2006/relationships/hyperlink" Target="https://ipubers.pupuk-indonesia.com/public/download/bukti-transaksi/V2?idretailer=RT0000026798&amp;year=2026&amp;month=8&amp;hashednota=977ea4b4a42b10d846e957f1ad6a6f9a" TargetMode="External"/><Relationship Id="rId2673" Type="http://schemas.openxmlformats.org/officeDocument/2006/relationships/hyperlink" Target="https://ipubers.pupuk-indonesia.com/public/download/bukti-transaksi/V2?idretailer=RT0000027188&amp;year=2026&amp;month=8&amp;hashednota=465d0ee34848441c8c5b25bd650a5807" TargetMode="External"/><Relationship Id="rId2880" Type="http://schemas.openxmlformats.org/officeDocument/2006/relationships/hyperlink" Target="https://ipubers.pupuk-indonesia.com/public/download/bukti-transaksi/V2?idretailer=RT0000026759&amp;year=2026&amp;month=8&amp;hashednota=d18f95a05f51ab916264050ec750d999" TargetMode="External"/><Relationship Id="rId3517" Type="http://schemas.openxmlformats.org/officeDocument/2006/relationships/hyperlink" Target="https://ipubers.pupuk-indonesia.com/public/download/bukti-transaksi/V2?idretailer=RT0000027213&amp;year=2026&amp;month=8&amp;hashednota=c7e1bb269f6c8854e1b3b3702f498faa" TargetMode="External"/><Relationship Id="rId3724" Type="http://schemas.openxmlformats.org/officeDocument/2006/relationships/hyperlink" Target="https://ipubers.pupuk-indonesia.com/public/download/bukti-transaksi/V2?idretailer=RT0000051845&amp;year=2026&amp;month=8&amp;hashednota=3e6c26567545a3b06bc9c6cf99757749" TargetMode="External"/><Relationship Id="rId3931" Type="http://schemas.openxmlformats.org/officeDocument/2006/relationships/hyperlink" Target="https://ipubers.pupuk-indonesia.com/public/download/bukti-transaksi/V2?idretailer=RT0000026775&amp;year=2026&amp;month=8&amp;hashednota=934ad61f0f17904bffe4592d8a6e1ba7" TargetMode="External"/><Relationship Id="rId438" Type="http://schemas.openxmlformats.org/officeDocument/2006/relationships/hyperlink" Target="https://ipubers.pupuk-indonesia.com/public/download/bukti-transaksi/V2?idretailer=RT0000026771&amp;year=2026&amp;month=8&amp;hashednota=c9b4dbbb4111ae1916d08d0eae52d639" TargetMode="External"/><Relationship Id="rId645" Type="http://schemas.openxmlformats.org/officeDocument/2006/relationships/hyperlink" Target="https://ipubers.pupuk-indonesia.com/public/download/bukti-transaksi/V2?idretailer=RT0000042149&amp;year=2026&amp;month=8&amp;hashednota=665378d28fafb110d389722edaa9a748" TargetMode="External"/><Relationship Id="rId852" Type="http://schemas.openxmlformats.org/officeDocument/2006/relationships/hyperlink" Target="https://ipubers.pupuk-indonesia.com/public/download/bukti-transaksi/V2?idretailer=RT0000091480&amp;year=2026&amp;month=8&amp;hashednota=1479c60950e5a01a173b33b3a93fc934" TargetMode="External"/><Relationship Id="rId1068" Type="http://schemas.openxmlformats.org/officeDocument/2006/relationships/hyperlink" Target="https://ipubers.pupuk-indonesia.com/public/download/bukti-transaksi/V2?idretailer=RT0000041194&amp;year=2026&amp;month=8&amp;hashednota=5ddc1c8143d1ed73f6dfd5ba4ff3a805" TargetMode="External"/><Relationship Id="rId1275" Type="http://schemas.openxmlformats.org/officeDocument/2006/relationships/hyperlink" Target="https://ipubers.pupuk-indonesia.com/public/download/bukti-transaksi/V2?idretailer=RT0000026794&amp;year=2026&amp;month=8&amp;hashednota=8dc0e67ed6f5be3a5e67e7fb35f092dc" TargetMode="External"/><Relationship Id="rId1482" Type="http://schemas.openxmlformats.org/officeDocument/2006/relationships/hyperlink" Target="https://ipubers.pupuk-indonesia.com/public/download/bukti-transaksi/V2?idretailer=RT0000062790&amp;year=2026&amp;month=8&amp;hashednota=f94b1f9a19c27af834828f1475929ab4" TargetMode="External"/><Relationship Id="rId2119" Type="http://schemas.openxmlformats.org/officeDocument/2006/relationships/hyperlink" Target="https://ipubers.pupuk-indonesia.com/public/download/bukti-transaksi/V2?idretailer=RT0000041194&amp;year=2026&amp;month=8&amp;hashednota=27b966f2d6d8cbf6aae37442b3c2fd9a" TargetMode="External"/><Relationship Id="rId2326" Type="http://schemas.openxmlformats.org/officeDocument/2006/relationships/hyperlink" Target="https://ipubers.pupuk-indonesia.com/public/download/bukti-transaksi/V2?idretailer=RT0000026794&amp;year=2026&amp;month=8&amp;hashednota=38037a2a583041a21cf3c2a81c723893" TargetMode="External"/><Relationship Id="rId2533" Type="http://schemas.openxmlformats.org/officeDocument/2006/relationships/hyperlink" Target="https://ipubers.pupuk-indonesia.com/public/download/bukti-transaksi/V2?idretailer=RT0000021156&amp;year=2026&amp;month=8&amp;hashednota=8769a29d8d588b8c90aac6d6f0c7d7b8" TargetMode="External"/><Relationship Id="rId2740" Type="http://schemas.openxmlformats.org/officeDocument/2006/relationships/hyperlink" Target="https://ipubers.pupuk-indonesia.com/public/download/bukti-transaksi/V2?idretailer=RT0000027188&amp;year=2026&amp;month=8&amp;hashednota=bd8eafabf3a830da6d25da1b4112365f" TargetMode="External"/><Relationship Id="rId505" Type="http://schemas.openxmlformats.org/officeDocument/2006/relationships/hyperlink" Target="https://ipubers.pupuk-indonesia.com/public/download/bukti-transaksi/V2?idretailer=RT0000026810&amp;year=2026&amp;month=8&amp;hashednota=f17944c43e044320ddf2c05fbed2422d" TargetMode="External"/><Relationship Id="rId712" Type="http://schemas.openxmlformats.org/officeDocument/2006/relationships/hyperlink" Target="https://ipubers.pupuk-indonesia.com/public/download/bukti-transaksi/V2?idretailer=RT0000021163&amp;year=2026&amp;month=8&amp;hashednota=38e20d723721b2dc1200e1628556285e" TargetMode="External"/><Relationship Id="rId1135" Type="http://schemas.openxmlformats.org/officeDocument/2006/relationships/hyperlink" Target="https://ipubers.pupuk-indonesia.com/public/download/bukti-transaksi/V2?idretailer=RT0000041194&amp;year=2026&amp;month=8&amp;hashednota=9f6d031c3cef134414ce17e074cb81df" TargetMode="External"/><Relationship Id="rId1342" Type="http://schemas.openxmlformats.org/officeDocument/2006/relationships/hyperlink" Target="https://ipubers.pupuk-indonesia.com/public/download/bukti-transaksi/V2?idretailer=RT0000021156&amp;year=2026&amp;month=8&amp;hashednota=853542c8c82a1aed8671cbe1bae06a7e" TargetMode="External"/><Relationship Id="rId1202" Type="http://schemas.openxmlformats.org/officeDocument/2006/relationships/hyperlink" Target="https://ipubers.pupuk-indonesia.com/public/download/bukti-transaksi/V2?idretailer=RT0000026794&amp;year=2026&amp;month=8&amp;hashednota=fc712752e41fd84de38bc32f53124b3c" TargetMode="External"/><Relationship Id="rId2600" Type="http://schemas.openxmlformats.org/officeDocument/2006/relationships/hyperlink" Target="https://ipubers.pupuk-indonesia.com/public/download/bukti-transaksi/V2?idretailer=RT0000027188&amp;year=2026&amp;month=8&amp;hashednota=1cef35a93d57a06b7fd9efdb93dc93c3" TargetMode="External"/><Relationship Id="rId3167" Type="http://schemas.openxmlformats.org/officeDocument/2006/relationships/hyperlink" Target="https://ipubers.pupuk-indonesia.com/public/download/bukti-transaksi/V2?idretailer=RT0000051953&amp;year=2026&amp;month=8&amp;hashednota=1e31fc0d51ddfa5b803aa02363911728" TargetMode="External"/><Relationship Id="rId295" Type="http://schemas.openxmlformats.org/officeDocument/2006/relationships/hyperlink" Target="https://ipubers.pupuk-indonesia.com/public/download/bukti-transaksi/V2?idretailer=RT0000027210&amp;year=2026&amp;month=8&amp;hashednota=e1e34e7b1612e0ff5682b0339d8d33eb" TargetMode="External"/><Relationship Id="rId3374" Type="http://schemas.openxmlformats.org/officeDocument/2006/relationships/hyperlink" Target="https://ipubers.pupuk-indonesia.com/public/download/bukti-transaksi/V2?idretailer=RT0000026755&amp;year=2026&amp;month=8&amp;hashednota=468002c2f6c1d06d2f07f90106b0544a" TargetMode="External"/><Relationship Id="rId3581" Type="http://schemas.openxmlformats.org/officeDocument/2006/relationships/hyperlink" Target="https://ipubers.pupuk-indonesia.com/public/download/bukti-transaksi/V2?idretailer=RT0000041194&amp;year=2026&amp;month=8&amp;hashednota=da69ee014a685a12795eae1b931ca7ad" TargetMode="External"/><Relationship Id="rId2183" Type="http://schemas.openxmlformats.org/officeDocument/2006/relationships/hyperlink" Target="https://ipubers.pupuk-indonesia.com/public/download/bukti-transaksi/V2?idretailer=RT0000094691&amp;year=2026&amp;month=8&amp;hashednota=b8a1b965e42c018711a3df822f75744c" TargetMode="External"/><Relationship Id="rId2390" Type="http://schemas.openxmlformats.org/officeDocument/2006/relationships/hyperlink" Target="https://ipubers.pupuk-indonesia.com/public/download/bukti-transaksi/V2?idretailer=RT0000026775&amp;year=2026&amp;month=8&amp;hashednota=4241c546a0ab6bddd66f5b7655485d34" TargetMode="External"/><Relationship Id="rId3027" Type="http://schemas.openxmlformats.org/officeDocument/2006/relationships/hyperlink" Target="https://ipubers.pupuk-indonesia.com/public/download/bukti-transaksi/V2?idretailer=RT0000026768&amp;year=2026&amp;month=8&amp;hashednota=6975a68100b4c9f0dd2becae7da7a67c" TargetMode="External"/><Relationship Id="rId3234" Type="http://schemas.openxmlformats.org/officeDocument/2006/relationships/hyperlink" Target="https://ipubers.pupuk-indonesia.com/public/download/bukti-transaksi/V2?idretailer=RT0000021163&amp;year=2026&amp;month=8&amp;hashednota=11f2d2593fe5a8a29759a26d46f13fa8" TargetMode="External"/><Relationship Id="rId3441" Type="http://schemas.openxmlformats.org/officeDocument/2006/relationships/hyperlink" Target="https://ipubers.pupuk-indonesia.com/public/download/bukti-transaksi/V2?idretailer=RT0000091480&amp;year=2026&amp;month=8&amp;hashednota=55b402f2207c103e504f4ccdc66ef499" TargetMode="External"/><Relationship Id="rId155" Type="http://schemas.openxmlformats.org/officeDocument/2006/relationships/hyperlink" Target="https://ipubers.pupuk-indonesia.com/public/download/bukti-transaksi/V2?idretailer=RT0000027188&amp;year=2026&amp;month=8&amp;hashednota=f9752a7b954df800eab925b4209a26f2" TargetMode="External"/><Relationship Id="rId362" Type="http://schemas.openxmlformats.org/officeDocument/2006/relationships/hyperlink" Target="https://ipubers.pupuk-indonesia.com/public/download/bukti-transaksi/V2?idretailer=RT0000026769&amp;year=2026&amp;month=8&amp;hashednota=654b2bac1d181210dbaff6c4a1babe02" TargetMode="External"/><Relationship Id="rId2043" Type="http://schemas.openxmlformats.org/officeDocument/2006/relationships/hyperlink" Target="https://ipubers.pupuk-indonesia.com/public/download/bukti-transaksi/V2?idretailer=RT0000021139&amp;year=2026&amp;month=8&amp;hashednota=1e8e25d60ffbb1cfc63b27a45cff3752" TargetMode="External"/><Relationship Id="rId2250" Type="http://schemas.openxmlformats.org/officeDocument/2006/relationships/hyperlink" Target="https://ipubers.pupuk-indonesia.com/public/download/bukti-transaksi/V2?idretailer=RT0000021145&amp;year=2026&amp;month=8&amp;hashednota=80b90f74cd223029ee0a7867758ade58" TargetMode="External"/><Relationship Id="rId3301" Type="http://schemas.openxmlformats.org/officeDocument/2006/relationships/hyperlink" Target="https://ipubers.pupuk-indonesia.com/public/download/bukti-transaksi/V2?idretailer=RT0000021159&amp;year=2026&amp;month=8&amp;hashednota=f7d03f1cc371a786300314e3215baf91" TargetMode="External"/><Relationship Id="rId222" Type="http://schemas.openxmlformats.org/officeDocument/2006/relationships/hyperlink" Target="https://ipubers.pupuk-indonesia.com/public/download/bukti-transaksi/V2?idretailer=RT0000027183&amp;year=2026&amp;month=8&amp;hashednota=912bd1bd4df78701124d11e8ee5ff3b2" TargetMode="External"/><Relationship Id="rId2110" Type="http://schemas.openxmlformats.org/officeDocument/2006/relationships/hyperlink" Target="https://ipubers.pupuk-indonesia.com/public/download/bukti-transaksi/V2?idretailer=RT0000041194&amp;year=2026&amp;month=8&amp;hashednota=6082f06ec80a5fbd26ff7d132387f83f" TargetMode="External"/><Relationship Id="rId1669" Type="http://schemas.openxmlformats.org/officeDocument/2006/relationships/hyperlink" Target="https://ipubers.pupuk-indonesia.com/public/download/bukti-transaksi/V2?idretailer=RT0000026810&amp;year=2026&amp;month=8&amp;hashednota=c26ac0e59a18e012a2ef35cadd66fd9a" TargetMode="External"/><Relationship Id="rId1876" Type="http://schemas.openxmlformats.org/officeDocument/2006/relationships/hyperlink" Target="https://ipubers.pupuk-indonesia.com/public/download/bukti-transaksi/V2?idretailer=RT0000026758&amp;year=2026&amp;month=8&amp;hashednota=1b80b1ff0d5e66307d6ecba7ec663db8" TargetMode="External"/><Relationship Id="rId2927" Type="http://schemas.openxmlformats.org/officeDocument/2006/relationships/hyperlink" Target="https://ipubers.pupuk-indonesia.com/public/download/bukti-transaksi/V2?idretailer=RT0000026771&amp;year=2026&amp;month=8&amp;hashednota=46f9fed0026f6aa0bf5f0e729302d422" TargetMode="External"/><Relationship Id="rId3091" Type="http://schemas.openxmlformats.org/officeDocument/2006/relationships/hyperlink" Target="https://ipubers.pupuk-indonesia.com/public/download/bukti-transaksi/V2?idretailer=RT0000026810&amp;year=2026&amp;month=8&amp;hashednota=b8cf1dcb05b62cfbd132a889438882f4" TargetMode="External"/><Relationship Id="rId1529" Type="http://schemas.openxmlformats.org/officeDocument/2006/relationships/hyperlink" Target="https://ipubers.pupuk-indonesia.com/public/download/bukti-transaksi/V2?idretailer=RT0000026771&amp;year=2026&amp;month=8&amp;hashednota=15b10dfd536341fdccd77c8260280221" TargetMode="External"/><Relationship Id="rId1736" Type="http://schemas.openxmlformats.org/officeDocument/2006/relationships/hyperlink" Target="https://ipubers.pupuk-indonesia.com/public/download/bukti-transaksi/V2?idretailer=RT0000021144&amp;year=2026&amp;month=8&amp;hashednota=46662dd4106e0dcc408f725ab0c8cdc1" TargetMode="External"/><Relationship Id="rId1943" Type="http://schemas.openxmlformats.org/officeDocument/2006/relationships/hyperlink" Target="https://ipubers.pupuk-indonesia.com/public/download/bukti-transaksi/V2?idretailer=RT0000091480&amp;year=2026&amp;month=8&amp;hashednota=3b50ca345cb991a26c70be7cbe86c359" TargetMode="External"/><Relationship Id="rId28" Type="http://schemas.openxmlformats.org/officeDocument/2006/relationships/hyperlink" Target="https://ipubers.pupuk-indonesia.com/public/download/bukti-transaksi/V2?idretailer=RT0000026798&amp;year=2026&amp;month=8&amp;hashednota=5d14c5dbb63adf98f6d921463cfefcda" TargetMode="External"/><Relationship Id="rId1803" Type="http://schemas.openxmlformats.org/officeDocument/2006/relationships/hyperlink" Target="https://ipubers.pupuk-indonesia.com/public/download/bukti-transaksi/V2?idretailer=RT0000021163&amp;year=2026&amp;month=8&amp;hashednota=b474b58069d67e6792b4a015efc2272d" TargetMode="External"/><Relationship Id="rId3768" Type="http://schemas.openxmlformats.org/officeDocument/2006/relationships/hyperlink" Target="https://ipubers.pupuk-indonesia.com/public/download/bukti-transaksi/V2?idretailer=RT0000051845&amp;year=2026&amp;month=8&amp;hashednota=f4b9f7199b16651248fb2bfca7ca4933" TargetMode="External"/><Relationship Id="rId689" Type="http://schemas.openxmlformats.org/officeDocument/2006/relationships/hyperlink" Target="https://ipubers.pupuk-indonesia.com/public/download/bukti-transaksi/V2?idretailer=RT0000021143&amp;year=2026&amp;month=8&amp;hashednota=2a221d4add21f856323447c7b938b167" TargetMode="External"/><Relationship Id="rId896" Type="http://schemas.openxmlformats.org/officeDocument/2006/relationships/hyperlink" Target="https://ipubers.pupuk-indonesia.com/public/download/bukti-transaksi/V2?idretailer=RT0000026755&amp;year=2026&amp;month=8&amp;hashednota=1b4e38c38b16f36a74ea5d95342797df" TargetMode="External"/><Relationship Id="rId2577" Type="http://schemas.openxmlformats.org/officeDocument/2006/relationships/hyperlink" Target="https://ipubers.pupuk-indonesia.com/public/download/bukti-transaksi/V2?idretailer=RT0000085189&amp;year=2026&amp;month=8&amp;hashednota=5d7bd1cc989583eb186a98770e3628ec" TargetMode="External"/><Relationship Id="rId2784" Type="http://schemas.openxmlformats.org/officeDocument/2006/relationships/hyperlink" Target="https://ipubers.pupuk-indonesia.com/public/download/bukti-transaksi/V2?idretailer=RT0000027211&amp;year=2026&amp;month=8&amp;hashednota=ef7a5224dfb80c2cdb4a0883d7262b5c" TargetMode="External"/><Relationship Id="rId3628" Type="http://schemas.openxmlformats.org/officeDocument/2006/relationships/hyperlink" Target="https://ipubers.pupuk-indonesia.com/public/download/bukti-transaksi/V2?idretailer=RT0000041194&amp;year=2026&amp;month=8&amp;hashednota=caba6ca91509cae689e1cdb6cd09a239" TargetMode="External"/><Relationship Id="rId549" Type="http://schemas.openxmlformats.org/officeDocument/2006/relationships/hyperlink" Target="https://ipubers.pupuk-indonesia.com/public/download/bukti-transaksi/V2?idretailer=RT0000026810&amp;year=2026&amp;month=8&amp;hashednota=e9262e0f1fafe75a00aafd1386bf0aef" TargetMode="External"/><Relationship Id="rId756" Type="http://schemas.openxmlformats.org/officeDocument/2006/relationships/hyperlink" Target="https://ipubers.pupuk-indonesia.com/public/download/bukti-transaksi/V2?idretailer=RT0000026807&amp;year=2026&amp;month=8&amp;hashednota=0d7b4f4bb79757f7633e2aae89d2e2f2" TargetMode="External"/><Relationship Id="rId1179" Type="http://schemas.openxmlformats.org/officeDocument/2006/relationships/hyperlink" Target="https://ipubers.pupuk-indonesia.com/public/download/bukti-transaksi/V2?idretailer=RT0000026794&amp;year=2026&amp;month=8&amp;hashednota=e785ac1f6bf4439d87d878273286febe" TargetMode="External"/><Relationship Id="rId1386" Type="http://schemas.openxmlformats.org/officeDocument/2006/relationships/hyperlink" Target="https://ipubers.pupuk-indonesia.com/public/download/bukti-transaksi/V2?idretailer=RT0000027188&amp;year=2026&amp;month=8&amp;hashednota=a00abf731169c50d0d275b8a187c3285" TargetMode="External"/><Relationship Id="rId1593" Type="http://schemas.openxmlformats.org/officeDocument/2006/relationships/hyperlink" Target="https://ipubers.pupuk-indonesia.com/public/download/bukti-transaksi/V2?idretailer=RT0000026771&amp;year=2026&amp;month=8&amp;hashednota=7996dce27c88c2d7631b4886093cc009" TargetMode="External"/><Relationship Id="rId2437" Type="http://schemas.openxmlformats.org/officeDocument/2006/relationships/hyperlink" Target="https://ipubers.pupuk-indonesia.com/public/download/bukti-transaksi/V2?idretailer=RT0000026796&amp;year=2026&amp;month=8&amp;hashednota=c2962f0902929979b7b0793cdc4db211" TargetMode="External"/><Relationship Id="rId2991" Type="http://schemas.openxmlformats.org/officeDocument/2006/relationships/hyperlink" Target="https://ipubers.pupuk-indonesia.com/public/download/bukti-transaksi/V2?idretailer=RT0000026771&amp;year=2026&amp;month=8&amp;hashednota=15155df9e08776088d9eff5224e68e43" TargetMode="External"/><Relationship Id="rId3835" Type="http://schemas.openxmlformats.org/officeDocument/2006/relationships/hyperlink" Target="https://ipubers.pupuk-indonesia.com/public/download/bukti-transaksi/V2?idretailer=RT0000026794&amp;year=2026&amp;month=8&amp;hashednota=16a38b2dcbd54a8fc6066fb2acbdd486" TargetMode="External"/><Relationship Id="rId409" Type="http://schemas.openxmlformats.org/officeDocument/2006/relationships/hyperlink" Target="https://ipubers.pupuk-indonesia.com/public/download/bukti-transaksi/V2?idretailer=RT0000026771&amp;year=2026&amp;month=8&amp;hashednota=233b47225ffe64841a825af2418b6c28" TargetMode="External"/><Relationship Id="rId963" Type="http://schemas.openxmlformats.org/officeDocument/2006/relationships/hyperlink" Target="https://ipubers.pupuk-indonesia.com/public/download/bukti-transaksi/V2?idretailer=RT0000049112&amp;year=2026&amp;month=8&amp;hashednota=9df11a328c213bbd89d2b6db363a9d52" TargetMode="External"/><Relationship Id="rId1039" Type="http://schemas.openxmlformats.org/officeDocument/2006/relationships/hyperlink" Target="https://ipubers.pupuk-indonesia.com/public/download/bukti-transaksi/V2?idretailer=RT0000041194&amp;year=2026&amp;month=8&amp;hashednota=baf3439c66ad7cfcb669bc0a572f39fc" TargetMode="External"/><Relationship Id="rId1246" Type="http://schemas.openxmlformats.org/officeDocument/2006/relationships/hyperlink" Target="https://ipubers.pupuk-indonesia.com/public/download/bukti-transaksi/V2?idretailer=RT0000026794&amp;year=2026&amp;month=8&amp;hashednota=6d84fbdeb6e9425e5886f506370497e0" TargetMode="External"/><Relationship Id="rId2644" Type="http://schemas.openxmlformats.org/officeDocument/2006/relationships/hyperlink" Target="https://ipubers.pupuk-indonesia.com/public/download/bukti-transaksi/V2?idretailer=RT0000027188&amp;year=2026&amp;month=8&amp;hashednota=b439065909f9ec0a5c4a11887a3550ea" TargetMode="External"/><Relationship Id="rId2851" Type="http://schemas.openxmlformats.org/officeDocument/2006/relationships/hyperlink" Target="https://ipubers.pupuk-indonesia.com/public/download/bukti-transaksi/V2?idretailer=RT0000026761&amp;year=2026&amp;month=8&amp;hashednota=bf720ce5e74e46855459d01140494446" TargetMode="External"/><Relationship Id="rId3902" Type="http://schemas.openxmlformats.org/officeDocument/2006/relationships/hyperlink" Target="https://ipubers.pupuk-indonesia.com/public/download/bukti-transaksi/V2?idretailer=RT0000026794&amp;year=2026&amp;month=8&amp;hashednota=b75c9f3b081380367fb3af8468dd912f" TargetMode="External"/><Relationship Id="rId92" Type="http://schemas.openxmlformats.org/officeDocument/2006/relationships/hyperlink" Target="https://ipubers.pupuk-indonesia.com/public/download/bukti-transaksi/V2?idretailer=RT0000027189&amp;year=2026&amp;month=8&amp;hashednota=f33b4223ee7febb7517369518d5d74d9" TargetMode="External"/><Relationship Id="rId616" Type="http://schemas.openxmlformats.org/officeDocument/2006/relationships/hyperlink" Target="https://ipubers.pupuk-indonesia.com/public/download/bukti-transaksi/V2?idretailer=RT0000026803&amp;year=2026&amp;month=8&amp;hashednota=d85539bcecb40ca8a173e2c0d7a63ae9" TargetMode="External"/><Relationship Id="rId823" Type="http://schemas.openxmlformats.org/officeDocument/2006/relationships/hyperlink" Target="https://ipubers.pupuk-indonesia.com/public/download/bukti-transaksi/V2?idretailer=RT0000026758&amp;year=2026&amp;month=8&amp;hashednota=8c58cd1104d50df907f2b76278721d16" TargetMode="External"/><Relationship Id="rId1453" Type="http://schemas.openxmlformats.org/officeDocument/2006/relationships/hyperlink" Target="https://ipubers.pupuk-indonesia.com/public/download/bukti-transaksi/V2?idretailer=RT0000027210&amp;year=2026&amp;month=8&amp;hashednota=f7278325cfdbf16cf3c0aab1ebed9d6a" TargetMode="External"/><Relationship Id="rId1660" Type="http://schemas.openxmlformats.org/officeDocument/2006/relationships/hyperlink" Target="https://ipubers.pupuk-indonesia.com/public/download/bukti-transaksi/V2?idretailer=RT0000026810&amp;year=2026&amp;month=8&amp;hashednota=e96de2ccdf2d75b99d34c0b8e0a9e8e9" TargetMode="External"/><Relationship Id="rId2504" Type="http://schemas.openxmlformats.org/officeDocument/2006/relationships/hyperlink" Target="https://ipubers.pupuk-indonesia.com/public/download/bukti-transaksi/V2?idretailer=RT0000090731&amp;year=2026&amp;month=8&amp;hashednota=a24ceccc5f2d772e11cf395c37f222bc" TargetMode="External"/><Relationship Id="rId2711" Type="http://schemas.openxmlformats.org/officeDocument/2006/relationships/hyperlink" Target="https://ipubers.pupuk-indonesia.com/public/download/bukti-transaksi/V2?idretailer=RT0000027189&amp;year=2026&amp;month=8&amp;hashednota=135cf4f2c0948a475c7c84fd0c242718" TargetMode="External"/><Relationship Id="rId1106" Type="http://schemas.openxmlformats.org/officeDocument/2006/relationships/hyperlink" Target="https://ipubers.pupuk-indonesia.com/public/download/bukti-transaksi/V2?idretailer=RT0000041194&amp;year=2026&amp;month=8&amp;hashednota=5c78f699ed0804847f405a61692d83cd" TargetMode="External"/><Relationship Id="rId1313" Type="http://schemas.openxmlformats.org/officeDocument/2006/relationships/hyperlink" Target="https://ipubers.pupuk-indonesia.com/public/download/bukti-transaksi/V2?idretailer=RT0000026798&amp;year=2026&amp;month=8&amp;hashednota=4ae3a12ae001dfa953994d95bdbd6c77" TargetMode="External"/><Relationship Id="rId1520" Type="http://schemas.openxmlformats.org/officeDocument/2006/relationships/hyperlink" Target="https://ipubers.pupuk-indonesia.com/public/download/bukti-transaksi/V2?idretailer=RT0000026769&amp;year=2026&amp;month=8&amp;hashednota=f15d4a56550b59633033cbb4fe02dae0" TargetMode="External"/><Relationship Id="rId3278" Type="http://schemas.openxmlformats.org/officeDocument/2006/relationships/hyperlink" Target="https://ipubers.pupuk-indonesia.com/public/download/bukti-transaksi/V2?idretailer=RT0000026807&amp;year=2026&amp;month=8&amp;hashednota=7d8376d11f190043bcf5c701c1a548fd" TargetMode="External"/><Relationship Id="rId3485" Type="http://schemas.openxmlformats.org/officeDocument/2006/relationships/hyperlink" Target="https://ipubers.pupuk-indonesia.com/public/download/bukti-transaksi/V2?idretailer=RT0000027214&amp;year=2026&amp;month=8&amp;hashednota=e9d66fc61604d194ff71f7b933d4e1a8" TargetMode="External"/><Relationship Id="rId3692" Type="http://schemas.openxmlformats.org/officeDocument/2006/relationships/hyperlink" Target="https://ipubers.pupuk-indonesia.com/public/download/bukti-transaksi/V2?idretailer=RT0000041194&amp;year=2026&amp;month=8&amp;hashednota=372dd8302e6fa308c67e1e7363126331" TargetMode="External"/><Relationship Id="rId199" Type="http://schemas.openxmlformats.org/officeDocument/2006/relationships/hyperlink" Target="https://ipubers.pupuk-indonesia.com/public/download/bukti-transaksi/V2?idretailer=RT0000027181&amp;year=2026&amp;month=8&amp;hashednota=230ec237c6f20dcc1a1bbd503ba2b82a" TargetMode="External"/><Relationship Id="rId2087" Type="http://schemas.openxmlformats.org/officeDocument/2006/relationships/hyperlink" Target="https://ipubers.pupuk-indonesia.com/public/download/bukti-transaksi/V2?idretailer=RT0000041194&amp;year=2026&amp;month=8&amp;hashednota=587cf7892c4152b32e3376d921e1f7ef" TargetMode="External"/><Relationship Id="rId2294" Type="http://schemas.openxmlformats.org/officeDocument/2006/relationships/hyperlink" Target="https://ipubers.pupuk-indonesia.com/public/download/bukti-transaksi/V2?idretailer=RT0000026775&amp;year=2026&amp;month=8&amp;hashednota=e4a97f1c9dee723138a1c430d8a63026" TargetMode="External"/><Relationship Id="rId3138" Type="http://schemas.openxmlformats.org/officeDocument/2006/relationships/hyperlink" Target="https://ipubers.pupuk-indonesia.com/public/download/bukti-transaksi/V2?idretailer=RT0000026813&amp;year=2026&amp;month=8&amp;hashednota=5936f4a7a3ce2c59ed2c5f6d762b91dc" TargetMode="External"/><Relationship Id="rId3345" Type="http://schemas.openxmlformats.org/officeDocument/2006/relationships/hyperlink" Target="https://ipubers.pupuk-indonesia.com/public/download/bukti-transaksi/V2?idretailer=RT0000026755&amp;year=2026&amp;month=8&amp;hashednota=523c3ee41477b92e1755621f4ce5e879" TargetMode="External"/><Relationship Id="rId3552" Type="http://schemas.openxmlformats.org/officeDocument/2006/relationships/hyperlink" Target="https://ipubers.pupuk-indonesia.com/public/download/bukti-transaksi/V2?idretailer=RT0000049112&amp;year=2026&amp;month=8&amp;hashednota=3867ee50914d3e8b931e81ece1c0e4f0" TargetMode="External"/><Relationship Id="rId266" Type="http://schemas.openxmlformats.org/officeDocument/2006/relationships/hyperlink" Target="https://ipubers.pupuk-indonesia.com/public/download/bukti-transaksi/V2?idretailer=RT0000027183&amp;year=2026&amp;month=8&amp;hashednota=3b35a4210359da3c23617cf9b9864775" TargetMode="External"/><Relationship Id="rId473" Type="http://schemas.openxmlformats.org/officeDocument/2006/relationships/hyperlink" Target="https://ipubers.pupuk-indonesia.com/public/download/bukti-transaksi/V2?idretailer=RT0000026771&amp;year=2026&amp;month=8&amp;hashednota=3a5c31b1190dc89342fb261d5257af32" TargetMode="External"/><Relationship Id="rId680" Type="http://schemas.openxmlformats.org/officeDocument/2006/relationships/hyperlink" Target="https://ipubers.pupuk-indonesia.com/public/download/bukti-transaksi/V2?idretailer=RT0000021144&amp;year=2026&amp;month=8&amp;hashednota=0d6873ccef9f9375cde7f35ef569791c" TargetMode="External"/><Relationship Id="rId2154" Type="http://schemas.openxmlformats.org/officeDocument/2006/relationships/hyperlink" Target="https://ipubers.pupuk-indonesia.com/public/download/bukti-transaksi/V2?idretailer=RT0000041194&amp;year=2026&amp;month=8&amp;hashednota=3c93b1e95f77df44890b72110ebb6f56" TargetMode="External"/><Relationship Id="rId2361" Type="http://schemas.openxmlformats.org/officeDocument/2006/relationships/hyperlink" Target="https://ipubers.pupuk-indonesia.com/public/download/bukti-transaksi/V2?idretailer=RT0000026794&amp;year=2026&amp;month=8&amp;hashednota=60da0b79753c750f2719537942f0404a" TargetMode="External"/><Relationship Id="rId3205" Type="http://schemas.openxmlformats.org/officeDocument/2006/relationships/hyperlink" Target="https://ipubers.pupuk-indonesia.com/public/download/bukti-transaksi/V2?idretailer=RT0000021140&amp;year=2026&amp;month=8&amp;hashednota=cdc3e30fd278157a9bb4fd93c2fd54d2" TargetMode="External"/><Relationship Id="rId3412" Type="http://schemas.openxmlformats.org/officeDocument/2006/relationships/hyperlink" Target="https://ipubers.pupuk-indonesia.com/public/download/bukti-transaksi/V2?idretailer=RT0000091480&amp;year=2026&amp;month=8&amp;hashednota=d54b7e72593d4373f9ef1a6fdb1b6547" TargetMode="External"/><Relationship Id="rId126" Type="http://schemas.openxmlformats.org/officeDocument/2006/relationships/hyperlink" Target="https://ipubers.pupuk-indonesia.com/public/download/bukti-transaksi/V2?idretailer=RT0000027188&amp;year=2026&amp;month=8&amp;hashednota=036ea37c523e477c27b46f5c41118b74" TargetMode="External"/><Relationship Id="rId333" Type="http://schemas.openxmlformats.org/officeDocument/2006/relationships/hyperlink" Target="https://ipubers.pupuk-indonesia.com/public/download/bukti-transaksi/V2?idretailer=RT0000026765&amp;year=2026&amp;month=8&amp;hashednota=78d1d3d2d30dafbba56cb06d834ea697" TargetMode="External"/><Relationship Id="rId540" Type="http://schemas.openxmlformats.org/officeDocument/2006/relationships/hyperlink" Target="https://ipubers.pupuk-indonesia.com/public/download/bukti-transaksi/V2?idretailer=RT0000026810&amp;year=2026&amp;month=8&amp;hashednota=9a5ef60f27605d3813ad82437d8497b8" TargetMode="External"/><Relationship Id="rId1170" Type="http://schemas.openxmlformats.org/officeDocument/2006/relationships/hyperlink" Target="https://ipubers.pupuk-indonesia.com/public/download/bukti-transaksi/V2?idretailer=RT0000021145&amp;year=2026&amp;month=8&amp;hashednota=6c5d4892119e8d04cb6e452693bc2590" TargetMode="External"/><Relationship Id="rId2014" Type="http://schemas.openxmlformats.org/officeDocument/2006/relationships/hyperlink" Target="https://ipubers.pupuk-indonesia.com/public/download/bukti-transaksi/V2?idretailer=RT0000026801&amp;year=2026&amp;month=8&amp;hashednota=602566a381cd12e8d84b579e3d07cd7d" TargetMode="External"/><Relationship Id="rId2221" Type="http://schemas.openxmlformats.org/officeDocument/2006/relationships/hyperlink" Target="https://ipubers.pupuk-indonesia.com/public/download/bukti-transaksi/V2?idretailer=RT0000021145&amp;year=2026&amp;month=8&amp;hashednota=cb25ee073c7466e14a14be3bf208b20f" TargetMode="External"/><Relationship Id="rId1030" Type="http://schemas.openxmlformats.org/officeDocument/2006/relationships/hyperlink" Target="https://ipubers.pupuk-indonesia.com/public/download/bukti-transaksi/V2?idretailer=RT0000041194&amp;year=2026&amp;month=8&amp;hashednota=6da750145e878d3fe199d358635902de" TargetMode="External"/><Relationship Id="rId400" Type="http://schemas.openxmlformats.org/officeDocument/2006/relationships/hyperlink" Target="https://ipubers.pupuk-indonesia.com/public/download/bukti-transaksi/V2?idretailer=RT0000026771&amp;year=2026&amp;month=8&amp;hashednota=5362abaa0707c977a5c91e518a2379a8" TargetMode="External"/><Relationship Id="rId1987" Type="http://schemas.openxmlformats.org/officeDocument/2006/relationships/hyperlink" Target="https://ipubers.pupuk-indonesia.com/public/download/bukti-transaksi/V2?idretailer=RT0000027199&amp;year=2026&amp;month=8&amp;hashednota=b69d1bc5bb9f3daa2a0608d53e155c02" TargetMode="External"/><Relationship Id="rId1847" Type="http://schemas.openxmlformats.org/officeDocument/2006/relationships/hyperlink" Target="https://ipubers.pupuk-indonesia.com/public/download/bukti-transaksi/V2?idretailer=RT0000026807&amp;year=2026&amp;month=8&amp;hashednota=5151b61f059fbd79d9b8f9ddba401755" TargetMode="External"/><Relationship Id="rId1707" Type="http://schemas.openxmlformats.org/officeDocument/2006/relationships/hyperlink" Target="https://ipubers.pupuk-indonesia.com/public/download/bukti-transaksi/V2?idretailer=RT0000026813&amp;year=2026&amp;month=8&amp;hashednota=40f1a7623dee91bc3e955a8788c3c381" TargetMode="External"/><Relationship Id="rId3062" Type="http://schemas.openxmlformats.org/officeDocument/2006/relationships/hyperlink" Target="https://ipubers.pupuk-indonesia.com/public/download/bukti-transaksi/V2?idretailer=RT0000026810&amp;year=2026&amp;month=8&amp;hashednota=853aed7799cd02826e911c482dc203a0" TargetMode="External"/><Relationship Id="rId190" Type="http://schemas.openxmlformats.org/officeDocument/2006/relationships/hyperlink" Target="https://ipubers.pupuk-indonesia.com/public/download/bukti-transaksi/V2?idretailer=RT0000027181&amp;year=2026&amp;month=8&amp;hashednota=86140c0d1ba08f5fec6a7e28f8a771f2" TargetMode="External"/><Relationship Id="rId1914" Type="http://schemas.openxmlformats.org/officeDocument/2006/relationships/hyperlink" Target="https://ipubers.pupuk-indonesia.com/public/download/bukti-transaksi/V2?idretailer=RT0000091480&amp;year=2026&amp;month=8&amp;hashednota=bf32514b21dec453f7c522daf9eb0286" TargetMode="External"/><Relationship Id="rId3879" Type="http://schemas.openxmlformats.org/officeDocument/2006/relationships/hyperlink" Target="https://ipubers.pupuk-indonesia.com/public/download/bukti-transaksi/V2?idretailer=RT0000026794&amp;year=2026&amp;month=8&amp;hashednota=d09cab069f6137f17b173165e39ee105" TargetMode="External"/><Relationship Id="rId2688" Type="http://schemas.openxmlformats.org/officeDocument/2006/relationships/hyperlink" Target="https://ipubers.pupuk-indonesia.com/public/download/bukti-transaksi/V2?idretailer=RT0000027188&amp;year=2026&amp;month=8&amp;hashednota=98106ea1d885eda439345717ac6dc513" TargetMode="External"/><Relationship Id="rId2895" Type="http://schemas.openxmlformats.org/officeDocument/2006/relationships/hyperlink" Target="https://ipubers.pupuk-indonesia.com/public/download/bukti-transaksi/V2?idretailer=RT0000026765&amp;year=2026&amp;month=8&amp;hashednota=7c47711d6e194fdae9854b08866130ec" TargetMode="External"/><Relationship Id="rId3739" Type="http://schemas.openxmlformats.org/officeDocument/2006/relationships/hyperlink" Target="https://ipubers.pupuk-indonesia.com/public/download/bukti-transaksi/V2?idretailer=RT0000094691&amp;year=2026&amp;month=8&amp;hashednota=d3e0a068f902beb387e889fa9d7c2839" TargetMode="External"/><Relationship Id="rId867" Type="http://schemas.openxmlformats.org/officeDocument/2006/relationships/hyperlink" Target="https://ipubers.pupuk-indonesia.com/public/download/bukti-transaksi/V2?idretailer=RT0000091480&amp;year=2026&amp;month=8&amp;hashednota=da57dbb049e411c78a61f2ef1d2adc8e" TargetMode="External"/><Relationship Id="rId1497" Type="http://schemas.openxmlformats.org/officeDocument/2006/relationships/hyperlink" Target="https://ipubers.pupuk-indonesia.com/public/download/bukti-transaksi/V2?idretailer=RT0000026759&amp;year=2026&amp;month=8&amp;hashednota=d52dc06b6d56e6c0dfd00ba7b4ec3c4a" TargetMode="External"/><Relationship Id="rId2548" Type="http://schemas.openxmlformats.org/officeDocument/2006/relationships/hyperlink" Target="https://ipubers.pupuk-indonesia.com/public/download/bukti-transaksi/V2?idretailer=RT0000021160&amp;year=2026&amp;month=8&amp;hashednota=78dfe4f13e51ae54e3818ab9da62f4da" TargetMode="External"/><Relationship Id="rId2755" Type="http://schemas.openxmlformats.org/officeDocument/2006/relationships/hyperlink" Target="https://ipubers.pupuk-indonesia.com/public/download/bukti-transaksi/V2?idretailer=RT0000027183&amp;year=2026&amp;month=8&amp;hashednota=60cd2b3ea6886e5343fd84d1eac8e4bc" TargetMode="External"/><Relationship Id="rId2962" Type="http://schemas.openxmlformats.org/officeDocument/2006/relationships/hyperlink" Target="https://ipubers.pupuk-indonesia.com/public/download/bukti-transaksi/V2?idretailer=RT0000026771&amp;year=2026&amp;month=8&amp;hashednota=37ecc8b44661ff4a02926f9a912cef39" TargetMode="External"/><Relationship Id="rId3806" Type="http://schemas.openxmlformats.org/officeDocument/2006/relationships/hyperlink" Target="https://ipubers.pupuk-indonesia.com/public/download/bukti-transaksi/V2?idretailer=RT0000021145&amp;year=2026&amp;month=8&amp;hashednota=432b65d400deaa50bc2c49a712e021fc" TargetMode="External"/><Relationship Id="rId727" Type="http://schemas.openxmlformats.org/officeDocument/2006/relationships/hyperlink" Target="https://ipubers.pupuk-indonesia.com/public/download/bukti-transaksi/V2?idretailer=RT0000021162&amp;year=2026&amp;month=8&amp;hashednota=619634e827cbed40321fdfb204bec478" TargetMode="External"/><Relationship Id="rId934" Type="http://schemas.openxmlformats.org/officeDocument/2006/relationships/hyperlink" Target="https://ipubers.pupuk-indonesia.com/public/download/bukti-transaksi/V2?idretailer=RT0000027214&amp;year=2026&amp;month=8&amp;hashednota=d73006658fcee5753fe29d3d9f9a2223" TargetMode="External"/><Relationship Id="rId1357" Type="http://schemas.openxmlformats.org/officeDocument/2006/relationships/hyperlink" Target="https://ipubers.pupuk-indonesia.com/public/download/bukti-transaksi/V2?idretailer=RT0000027188&amp;year=2026&amp;month=8&amp;hashednota=bdafe50763d8c6108d4c4e74b1b13db6" TargetMode="External"/><Relationship Id="rId1564" Type="http://schemas.openxmlformats.org/officeDocument/2006/relationships/hyperlink" Target="https://ipubers.pupuk-indonesia.com/public/download/bukti-transaksi/V2?idretailer=RT0000026771&amp;year=2026&amp;month=8&amp;hashednota=6a91d2b65c5b931d0cc9ef44609d7336" TargetMode="External"/><Relationship Id="rId1771" Type="http://schemas.openxmlformats.org/officeDocument/2006/relationships/hyperlink" Target="https://ipubers.pupuk-indonesia.com/public/download/bukti-transaksi/V2?idretailer=RT0000021143&amp;year=2026&amp;month=8&amp;hashednota=c60fc9e3c2bbec98e3193e5a6c7e1bae" TargetMode="External"/><Relationship Id="rId2408" Type="http://schemas.openxmlformats.org/officeDocument/2006/relationships/hyperlink" Target="https://ipubers.pupuk-indonesia.com/public/download/bukti-transaksi/V2?idretailer=RT0000026775&amp;year=2026&amp;month=8&amp;hashednota=bf53d4fc430281028594db8d7e0b504c" TargetMode="External"/><Relationship Id="rId2615" Type="http://schemas.openxmlformats.org/officeDocument/2006/relationships/hyperlink" Target="https://ipubers.pupuk-indonesia.com/public/download/bukti-transaksi/V2?idretailer=RT0000027188&amp;year=2026&amp;month=8&amp;hashednota=e0d877be3e8a9190785a94dbf22a830d" TargetMode="External"/><Relationship Id="rId2822" Type="http://schemas.openxmlformats.org/officeDocument/2006/relationships/hyperlink" Target="https://ipubers.pupuk-indonesia.com/public/download/bukti-transaksi/V2?idretailer=RT0000089532&amp;year=2026&amp;month=8&amp;hashednota=08d6cf44dd11fc620ef5da2baadc1d89" TargetMode="External"/><Relationship Id="rId63" Type="http://schemas.openxmlformats.org/officeDocument/2006/relationships/hyperlink" Target="https://ipubers.pupuk-indonesia.com/public/download/bukti-transaksi/V2?idretailer=RT0000021156&amp;year=2026&amp;month=8&amp;hashednota=2d5f55b363fd6743e693341547f19911" TargetMode="External"/><Relationship Id="rId1217" Type="http://schemas.openxmlformats.org/officeDocument/2006/relationships/hyperlink" Target="https://ipubers.pupuk-indonesia.com/public/download/bukti-transaksi/V2?idretailer=RT0000026775&amp;year=2026&amp;month=8&amp;hashednota=e21aab4e82ea67f27bf5412e02f183f5" TargetMode="External"/><Relationship Id="rId1424" Type="http://schemas.openxmlformats.org/officeDocument/2006/relationships/hyperlink" Target="https://ipubers.pupuk-indonesia.com/public/download/bukti-transaksi/V2?idretailer=RT0000027181&amp;year=2026&amp;month=8&amp;hashednota=aa5a5cac05ea65f486bdd973af392fe8" TargetMode="External"/><Relationship Id="rId1631" Type="http://schemas.openxmlformats.org/officeDocument/2006/relationships/hyperlink" Target="https://ipubers.pupuk-indonesia.com/public/download/bukti-transaksi/V2?idretailer=RT0000026810&amp;year=2026&amp;month=8&amp;hashednota=328cb227e7daf634ca1b6d9e833beafa" TargetMode="External"/><Relationship Id="rId3389" Type="http://schemas.openxmlformats.org/officeDocument/2006/relationships/hyperlink" Target="https://ipubers.pupuk-indonesia.com/public/download/bukti-transaksi/V2?idretailer=RT0000026755&amp;year=2026&amp;month=8&amp;hashednota=017d2ee9ebec389592029fad38e47ab9" TargetMode="External"/><Relationship Id="rId3596" Type="http://schemas.openxmlformats.org/officeDocument/2006/relationships/hyperlink" Target="https://ipubers.pupuk-indonesia.com/public/download/bukti-transaksi/V2?idretailer=RT0000041194&amp;year=2026&amp;month=8&amp;hashednota=9398b300b962a84e42f3d924d5d078ee" TargetMode="External"/><Relationship Id="rId2198" Type="http://schemas.openxmlformats.org/officeDocument/2006/relationships/hyperlink" Target="https://ipubers.pupuk-indonesia.com/public/download/bukti-transaksi/V2?idretailer=RT0000094691&amp;year=2026&amp;month=8&amp;hashednota=b776bc24cc30e0656bfa9ee695dd2ac2" TargetMode="External"/><Relationship Id="rId3249" Type="http://schemas.openxmlformats.org/officeDocument/2006/relationships/hyperlink" Target="https://ipubers.pupuk-indonesia.com/public/download/bukti-transaksi/V2?idretailer=RT0000021161&amp;year=2026&amp;month=8&amp;hashednota=5b1c31a471ce7c3643b71c9f7077f921" TargetMode="External"/><Relationship Id="rId3456" Type="http://schemas.openxmlformats.org/officeDocument/2006/relationships/hyperlink" Target="https://ipubers.pupuk-indonesia.com/public/download/bukti-transaksi/V2?idretailer=RT0000026755&amp;year=2026&amp;month=8&amp;hashednota=1d1809ea55b9b55f964c1b8f3d33ad13" TargetMode="External"/><Relationship Id="rId377" Type="http://schemas.openxmlformats.org/officeDocument/2006/relationships/hyperlink" Target="https://ipubers.pupuk-indonesia.com/public/download/bukti-transaksi/V2?idretailer=RT0000026771&amp;year=2026&amp;month=8&amp;hashednota=9777f53af8e695024d894a2615436d7f" TargetMode="External"/><Relationship Id="rId584" Type="http://schemas.openxmlformats.org/officeDocument/2006/relationships/hyperlink" Target="https://ipubers.pupuk-indonesia.com/public/download/bukti-transaksi/V2?idretailer=RT0000026813&amp;year=2026&amp;month=8&amp;hashednota=cf95fbcaad7efa8fc636f139df23b3c2" TargetMode="External"/><Relationship Id="rId2058" Type="http://schemas.openxmlformats.org/officeDocument/2006/relationships/hyperlink" Target="https://ipubers.pupuk-indonesia.com/public/download/bukti-transaksi/V2?idretailer=RT0000041194&amp;year=2026&amp;month=8&amp;hashednota=3d9406ab743c2359b86d8145dbfca8ff" TargetMode="External"/><Relationship Id="rId2265" Type="http://schemas.openxmlformats.org/officeDocument/2006/relationships/hyperlink" Target="https://ipubers.pupuk-indonesia.com/public/download/bukti-transaksi/V2?idretailer=RT0000026794&amp;year=2026&amp;month=8&amp;hashednota=b973ca22946ead5047880d7e30efa686" TargetMode="External"/><Relationship Id="rId3109" Type="http://schemas.openxmlformats.org/officeDocument/2006/relationships/hyperlink" Target="https://ipubers.pupuk-indonesia.com/public/download/bukti-transaksi/V2?idretailer=RT0000026810&amp;year=2026&amp;month=8&amp;hashednota=2025e8595426338ae3a92c22cabe7242" TargetMode="External"/><Relationship Id="rId3663" Type="http://schemas.openxmlformats.org/officeDocument/2006/relationships/hyperlink" Target="https://ipubers.pupuk-indonesia.com/public/download/bukti-transaksi/V2?idretailer=RT0000041194&amp;year=2026&amp;month=8&amp;hashednota=9e1059e9e0f780cdcfb8afe634fef4d3" TargetMode="External"/><Relationship Id="rId3870" Type="http://schemas.openxmlformats.org/officeDocument/2006/relationships/hyperlink" Target="https://ipubers.pupuk-indonesia.com/public/download/bukti-transaksi/V2?idretailer=RT0000026794&amp;year=2026&amp;month=8&amp;hashednota=24aa9dfbf63a864d4e5928e3f6c2553b" TargetMode="External"/><Relationship Id="rId237" Type="http://schemas.openxmlformats.org/officeDocument/2006/relationships/hyperlink" Target="https://ipubers.pupuk-indonesia.com/public/download/bukti-transaksi/V2?idretailer=RT0000027183&amp;year=2026&amp;month=8&amp;hashednota=c2800c872dc4bbc7539a64a3b3a65788" TargetMode="External"/><Relationship Id="rId791" Type="http://schemas.openxmlformats.org/officeDocument/2006/relationships/hyperlink" Target="https://ipubers.pupuk-indonesia.com/public/download/bukti-transaksi/V2?idretailer=RT0000026758&amp;year=2026&amp;month=8&amp;hashednota=a3db390f07758f8d759df52375b48015" TargetMode="External"/><Relationship Id="rId1074" Type="http://schemas.openxmlformats.org/officeDocument/2006/relationships/hyperlink" Target="https://ipubers.pupuk-indonesia.com/public/download/bukti-transaksi/V2?idretailer=RT0000041194&amp;year=2026&amp;month=8&amp;hashednota=a81110f0dccdf45fcc5fb868f5bcb672" TargetMode="External"/><Relationship Id="rId2472" Type="http://schemas.openxmlformats.org/officeDocument/2006/relationships/hyperlink" Target="https://ipubers.pupuk-indonesia.com/public/download/bukti-transaksi/V2?idretailer=RT0000026798&amp;year=2026&amp;month=8&amp;hashednota=951a9755b257cc3cb269d4370380db13" TargetMode="External"/><Relationship Id="rId3316" Type="http://schemas.openxmlformats.org/officeDocument/2006/relationships/hyperlink" Target="https://ipubers.pupuk-indonesia.com/public/download/bukti-transaksi/V2?idretailer=RT0000093692&amp;year=2026&amp;month=8&amp;hashednota=60888f76b2a2bc92aee13e5e49d7336c" TargetMode="External"/><Relationship Id="rId3523" Type="http://schemas.openxmlformats.org/officeDocument/2006/relationships/hyperlink" Target="https://ipubers.pupuk-indonesia.com/public/download/bukti-transaksi/V2?idretailer=RT0000027213&amp;year=2026&amp;month=8&amp;hashednota=cda28df776c0d9dbd6baa4f7a53c016c" TargetMode="External"/><Relationship Id="rId3730" Type="http://schemas.openxmlformats.org/officeDocument/2006/relationships/hyperlink" Target="https://ipubers.pupuk-indonesia.com/public/download/bukti-transaksi/V2?idretailer=RT0000051845&amp;year=2026&amp;month=8&amp;hashednota=86df58755ca2f17081adfc16cbdc1a1f" TargetMode="External"/><Relationship Id="rId444" Type="http://schemas.openxmlformats.org/officeDocument/2006/relationships/hyperlink" Target="https://ipubers.pupuk-indonesia.com/public/download/bukti-transaksi/V2?idretailer=RT0000026771&amp;year=2026&amp;month=8&amp;hashednota=f00d68a76a51f663eb343a8d0fecac7e" TargetMode="External"/><Relationship Id="rId651" Type="http://schemas.openxmlformats.org/officeDocument/2006/relationships/hyperlink" Target="https://ipubers.pupuk-indonesia.com/public/download/bukti-transaksi/V2?idretailer=RT0000042149&amp;year=2026&amp;month=8&amp;hashednota=fe3833d90846b3a836c65dde19b9bd94" TargetMode="External"/><Relationship Id="rId1281" Type="http://schemas.openxmlformats.org/officeDocument/2006/relationships/hyperlink" Target="https://ipubers.pupuk-indonesia.com/public/download/bukti-transaksi/V2?idretailer=RT0000026794&amp;year=2026&amp;month=8&amp;hashednota=1fb992f8b8f6c9307eb511c24cce609e" TargetMode="External"/><Relationship Id="rId2125" Type="http://schemas.openxmlformats.org/officeDocument/2006/relationships/hyperlink" Target="https://ipubers.pupuk-indonesia.com/public/download/bukti-transaksi/V2?idretailer=RT0000041194&amp;year=2026&amp;month=8&amp;hashednota=1c4e5008a03442ac3628a11d86c94d78" TargetMode="External"/><Relationship Id="rId2332" Type="http://schemas.openxmlformats.org/officeDocument/2006/relationships/hyperlink" Target="https://ipubers.pupuk-indonesia.com/public/download/bukti-transaksi/V2?idretailer=RT0000026794&amp;year=2026&amp;month=8&amp;hashednota=dccf1551f0df41451a4387a15e486b2d" TargetMode="External"/><Relationship Id="rId304" Type="http://schemas.openxmlformats.org/officeDocument/2006/relationships/hyperlink" Target="https://ipubers.pupuk-indonesia.com/public/download/bukti-transaksi/V2?idretailer=RT0000089532&amp;year=2026&amp;month=8&amp;hashednota=ed3bf1a29bc8bca83433b97e94a58ed6" TargetMode="External"/><Relationship Id="rId511" Type="http://schemas.openxmlformats.org/officeDocument/2006/relationships/hyperlink" Target="https://ipubers.pupuk-indonesia.com/public/download/bukti-transaksi/V2?idretailer=RT0000026810&amp;year=2026&amp;month=8&amp;hashednota=8714122ba004e121419864e097e00615" TargetMode="External"/><Relationship Id="rId1141" Type="http://schemas.openxmlformats.org/officeDocument/2006/relationships/hyperlink" Target="https://ipubers.pupuk-indonesia.com/public/download/bukti-transaksi/V2?idretailer=RT0000051845&amp;year=2026&amp;month=8&amp;hashednota=546d5cf35ed85bf44ec229e3617adecb" TargetMode="External"/><Relationship Id="rId1001" Type="http://schemas.openxmlformats.org/officeDocument/2006/relationships/hyperlink" Target="https://ipubers.pupuk-indonesia.com/public/download/bukti-transaksi/V2?idretailer=RT0000021139&amp;year=2026&amp;month=8&amp;hashednota=14cee0601a936ae63bf5f729e5d2f9fb" TargetMode="External"/><Relationship Id="rId1958" Type="http://schemas.openxmlformats.org/officeDocument/2006/relationships/hyperlink" Target="https://ipubers.pupuk-indonesia.com/public/download/bukti-transaksi/V2?idretailer=RT0000026755&amp;year=2026&amp;month=8&amp;hashednota=b177d68eaa9a6c990598c9ffbc074153" TargetMode="External"/><Relationship Id="rId3173" Type="http://schemas.openxmlformats.org/officeDocument/2006/relationships/hyperlink" Target="https://ipubers.pupuk-indonesia.com/public/download/bukti-transaksi/V2?idretailer=RT0000021144&amp;year=2026&amp;month=8&amp;hashednota=93a42dca8cc662a8c79b31ff28edce08" TargetMode="External"/><Relationship Id="rId3380" Type="http://schemas.openxmlformats.org/officeDocument/2006/relationships/hyperlink" Target="https://ipubers.pupuk-indonesia.com/public/download/bukti-transaksi/V2?idretailer=RT0000026755&amp;year=2026&amp;month=8&amp;hashednota=a84d475e0517a0fdc76be52b56855a90" TargetMode="External"/><Relationship Id="rId1818" Type="http://schemas.openxmlformats.org/officeDocument/2006/relationships/hyperlink" Target="https://ipubers.pupuk-indonesia.com/public/download/bukti-transaksi/V2?idretailer=RT0000026809&amp;year=2026&amp;month=8&amp;hashednota=4d5c39e31591442d3ca53306af848196" TargetMode="External"/><Relationship Id="rId3033" Type="http://schemas.openxmlformats.org/officeDocument/2006/relationships/hyperlink" Target="https://ipubers.pupuk-indonesia.com/public/download/bukti-transaksi/V2?idretailer=RT0000026768&amp;year=2026&amp;month=8&amp;hashednota=f28a0cd8de04816f7e39156099859117" TargetMode="External"/><Relationship Id="rId3240" Type="http://schemas.openxmlformats.org/officeDocument/2006/relationships/hyperlink" Target="https://ipubers.pupuk-indonesia.com/public/download/bukti-transaksi/V2?idretailer=RT0000021163&amp;year=2026&amp;month=8&amp;hashednota=3b9532c5781dfbbfec95be57143741ac" TargetMode="External"/><Relationship Id="rId161" Type="http://schemas.openxmlformats.org/officeDocument/2006/relationships/hyperlink" Target="https://ipubers.pupuk-indonesia.com/public/download/bukti-transaksi/V2?idretailer=RT0000027183&amp;year=2026&amp;month=8&amp;hashednota=1a1c9a73a9344594552940098c22a1d9" TargetMode="External"/><Relationship Id="rId2799" Type="http://schemas.openxmlformats.org/officeDocument/2006/relationships/hyperlink" Target="https://ipubers.pupuk-indonesia.com/public/download/bukti-transaksi/V2?idretailer=RT0000027210&amp;year=2026&amp;month=8&amp;hashednota=1f85409501f48c922bf4396a389f8037" TargetMode="External"/><Relationship Id="rId3100" Type="http://schemas.openxmlformats.org/officeDocument/2006/relationships/hyperlink" Target="https://ipubers.pupuk-indonesia.com/public/download/bukti-transaksi/V2?idretailer=RT0000026810&amp;year=2026&amp;month=8&amp;hashednota=b7c37a2bf0e2f44d2fd08a4477a99d07" TargetMode="External"/><Relationship Id="rId978" Type="http://schemas.openxmlformats.org/officeDocument/2006/relationships/hyperlink" Target="https://ipubers.pupuk-indonesia.com/public/download/bukti-transaksi/V2?idretailer=RT0000021139&amp;year=2026&amp;month=8&amp;hashednota=a9e0e199e9769036c8fb16dc4f4a5192" TargetMode="External"/><Relationship Id="rId2659" Type="http://schemas.openxmlformats.org/officeDocument/2006/relationships/hyperlink" Target="https://ipubers.pupuk-indonesia.com/public/download/bukti-transaksi/V2?idretailer=RT0000027188&amp;year=2026&amp;month=8&amp;hashednota=5241dfd5c421be45777dcdd4cbbc5509" TargetMode="External"/><Relationship Id="rId2866" Type="http://schemas.openxmlformats.org/officeDocument/2006/relationships/hyperlink" Target="https://ipubers.pupuk-indonesia.com/public/download/bukti-transaksi/V2?idretailer=RT0000026759&amp;year=2026&amp;month=8&amp;hashednota=abeb4afe3b4614c4bbb001893beaa0fb" TargetMode="External"/><Relationship Id="rId3917" Type="http://schemas.openxmlformats.org/officeDocument/2006/relationships/hyperlink" Target="https://ipubers.pupuk-indonesia.com/public/download/bukti-transaksi/V2?idretailer=RT0000026775&amp;year=2026&amp;month=8&amp;hashednota=d3e694e145b36cf5a842ba02cf6bb88e" TargetMode="External"/><Relationship Id="rId838" Type="http://schemas.openxmlformats.org/officeDocument/2006/relationships/hyperlink" Target="https://ipubers.pupuk-indonesia.com/public/download/bukti-transaksi/V2?idretailer=RT0000026755&amp;year=2026&amp;month=8&amp;hashednota=406ab7f657cd26fa5105ff1f7c93efbd" TargetMode="External"/><Relationship Id="rId1468" Type="http://schemas.openxmlformats.org/officeDocument/2006/relationships/hyperlink" Target="https://ipubers.pupuk-indonesia.com/public/download/bukti-transaksi/V2?idretailer=RT0000027210&amp;year=2026&amp;month=8&amp;hashednota=3b99b2adeace94646bfbb3915edc516c" TargetMode="External"/><Relationship Id="rId1675" Type="http://schemas.openxmlformats.org/officeDocument/2006/relationships/hyperlink" Target="https://ipubers.pupuk-indonesia.com/public/download/bukti-transaksi/V2?idretailer=RT0000026810&amp;year=2026&amp;month=8&amp;hashednota=2dc45f5fbad3b9aab5dc02b2b8e057f2" TargetMode="External"/><Relationship Id="rId1882" Type="http://schemas.openxmlformats.org/officeDocument/2006/relationships/hyperlink" Target="https://ipubers.pupuk-indonesia.com/public/download/bukti-transaksi/V2?idretailer=RT0000026758&amp;year=2026&amp;month=8&amp;hashednota=4934661819211fdb842bef39ce4548c0" TargetMode="External"/><Relationship Id="rId2519" Type="http://schemas.openxmlformats.org/officeDocument/2006/relationships/hyperlink" Target="https://ipubers.pupuk-indonesia.com/public/download/bukti-transaksi/V2?idretailer=RT0000090731&amp;year=2026&amp;month=8&amp;hashednota=5362dfdd95d929651d255659175cc18e" TargetMode="External"/><Relationship Id="rId2726" Type="http://schemas.openxmlformats.org/officeDocument/2006/relationships/hyperlink" Target="https://ipubers.pupuk-indonesia.com/public/download/bukti-transaksi/V2?idretailer=RT0000027181&amp;year=2026&amp;month=8&amp;hashednota=0c7eecadf569d9b45360be7a09bf0885" TargetMode="External"/><Relationship Id="rId1328" Type="http://schemas.openxmlformats.org/officeDocument/2006/relationships/hyperlink" Target="https://ipubers.pupuk-indonesia.com/public/download/bukti-transaksi/V2?idretailer=RT0000021156&amp;year=2026&amp;month=8&amp;hashednota=2ee736cf4bd191f9d12a5c9c42e69f24" TargetMode="External"/><Relationship Id="rId1535" Type="http://schemas.openxmlformats.org/officeDocument/2006/relationships/hyperlink" Target="https://ipubers.pupuk-indonesia.com/public/download/bukti-transaksi/V2?idretailer=RT0000026768&amp;year=2026&amp;month=8&amp;hashednota=33401073ed83f8afb98dc6e9fa028b89" TargetMode="External"/><Relationship Id="rId2933" Type="http://schemas.openxmlformats.org/officeDocument/2006/relationships/hyperlink" Target="https://ipubers.pupuk-indonesia.com/public/download/bukti-transaksi/V2?idretailer=RT0000026771&amp;year=2026&amp;month=8&amp;hashednota=a0775ee5d24adfba8dc54589fb2d983c" TargetMode="External"/><Relationship Id="rId905" Type="http://schemas.openxmlformats.org/officeDocument/2006/relationships/hyperlink" Target="https://ipubers.pupuk-indonesia.com/public/download/bukti-transaksi/V2?idretailer=RT0000026755&amp;year=2026&amp;month=8&amp;hashednota=da2909f560333e39ecf731232580c991" TargetMode="External"/><Relationship Id="rId1742" Type="http://schemas.openxmlformats.org/officeDocument/2006/relationships/hyperlink" Target="https://ipubers.pupuk-indonesia.com/public/download/bukti-transaksi/V2?idretailer=RT0000021140&amp;year=2026&amp;month=8&amp;hashednota=83b1e488e9c67fd9f0cef604eff3a5c3" TargetMode="External"/><Relationship Id="rId34" Type="http://schemas.openxmlformats.org/officeDocument/2006/relationships/hyperlink" Target="https://ipubers.pupuk-indonesia.com/public/download/bukti-transaksi/V2?idretailer=RT0000090731&amp;year=2026&amp;month=8&amp;hashednota=3f4c77af0739fbf2bf724f410676d722" TargetMode="External"/><Relationship Id="rId1602" Type="http://schemas.openxmlformats.org/officeDocument/2006/relationships/hyperlink" Target="https://ipubers.pupuk-indonesia.com/public/download/bukti-transaksi/V2?idretailer=RT0000026771&amp;year=2026&amp;month=8&amp;hashednota=7fdd0eb914c584ef69d876b889af1e47" TargetMode="External"/><Relationship Id="rId3567" Type="http://schemas.openxmlformats.org/officeDocument/2006/relationships/hyperlink" Target="https://ipubers.pupuk-indonesia.com/public/download/bukti-transaksi/V2?idretailer=RT0000021167&amp;year=2026&amp;month=8&amp;hashednota=e21fb57c6a41073676ea604c87858792" TargetMode="External"/><Relationship Id="rId3774" Type="http://schemas.openxmlformats.org/officeDocument/2006/relationships/hyperlink" Target="https://ipubers.pupuk-indonesia.com/public/download/bukti-transaksi/V2?idretailer=RT0000051845&amp;year=2026&amp;month=8&amp;hashednota=5fbf8de168bf161d63007f684783c748" TargetMode="External"/><Relationship Id="rId488" Type="http://schemas.openxmlformats.org/officeDocument/2006/relationships/hyperlink" Target="https://ipubers.pupuk-indonesia.com/public/download/bukti-transaksi/V2?idretailer=RT0000026771&amp;year=2026&amp;month=8&amp;hashednota=d4c7053817b2e591d7a45524f4ffeab5" TargetMode="External"/><Relationship Id="rId695" Type="http://schemas.openxmlformats.org/officeDocument/2006/relationships/hyperlink" Target="https://ipubers.pupuk-indonesia.com/public/download/bukti-transaksi/V2?idretailer=RT0000021143&amp;year=2026&amp;month=8&amp;hashednota=7a6881b99fac6645163a11c900750527" TargetMode="External"/><Relationship Id="rId2169" Type="http://schemas.openxmlformats.org/officeDocument/2006/relationships/hyperlink" Target="https://ipubers.pupuk-indonesia.com/public/download/bukti-transaksi/V2?idretailer=RT0000051845&amp;year=2026&amp;month=8&amp;hashednota=9df00a877838b18eea9eea442e57448e" TargetMode="External"/><Relationship Id="rId2376" Type="http://schemas.openxmlformats.org/officeDocument/2006/relationships/hyperlink" Target="https://ipubers.pupuk-indonesia.com/public/download/bukti-transaksi/V2?idretailer=RT0000026794&amp;year=2026&amp;month=8&amp;hashednota=7f557c46a585d1c940bf92b2d17bd35c" TargetMode="External"/><Relationship Id="rId2583" Type="http://schemas.openxmlformats.org/officeDocument/2006/relationships/hyperlink" Target="https://ipubers.pupuk-indonesia.com/public/download/bukti-transaksi/V2?idretailer=RT0000085189&amp;year=2026&amp;month=8&amp;hashednota=98587221b53c97497e45b8e43c038ea1" TargetMode="External"/><Relationship Id="rId2790" Type="http://schemas.openxmlformats.org/officeDocument/2006/relationships/hyperlink" Target="https://ipubers.pupuk-indonesia.com/public/download/bukti-transaksi/V2?idretailer=RT0000027210&amp;year=2026&amp;month=8&amp;hashednota=c7f02afa1aef9d94687dd07b877b7573" TargetMode="External"/><Relationship Id="rId3427" Type="http://schemas.openxmlformats.org/officeDocument/2006/relationships/hyperlink" Target="https://ipubers.pupuk-indonesia.com/public/download/bukti-transaksi/V2?idretailer=RT0000091480&amp;year=2026&amp;month=8&amp;hashednota=3177d04f69eb1e8ecde1d8c2e3b8db8b" TargetMode="External"/><Relationship Id="rId3634" Type="http://schemas.openxmlformats.org/officeDocument/2006/relationships/hyperlink" Target="https://ipubers.pupuk-indonesia.com/public/download/bukti-transaksi/V2?idretailer=RT0000041194&amp;year=2026&amp;month=8&amp;hashednota=887f222102e2d6298e6edcb22d9bfe22" TargetMode="External"/><Relationship Id="rId3841" Type="http://schemas.openxmlformats.org/officeDocument/2006/relationships/hyperlink" Target="https://ipubers.pupuk-indonesia.com/public/download/bukti-transaksi/V2?idretailer=RT0000026775&amp;year=2026&amp;month=8&amp;hashednota=1e89b957448d60f503b3d83e68edabf7" TargetMode="External"/><Relationship Id="rId348" Type="http://schemas.openxmlformats.org/officeDocument/2006/relationships/hyperlink" Target="https://ipubers.pupuk-indonesia.com/public/download/bukti-transaksi/V2?idretailer=RT0000026759&amp;year=2026&amp;month=8&amp;hashednota=743a7c809623cd7fbf60db441d9fc525" TargetMode="External"/><Relationship Id="rId555" Type="http://schemas.openxmlformats.org/officeDocument/2006/relationships/hyperlink" Target="https://ipubers.pupuk-indonesia.com/public/download/bukti-transaksi/V2?idretailer=RT0000026810&amp;year=2026&amp;month=8&amp;hashednota=0436a6415e8195f8ad852123e7f32f1c" TargetMode="External"/><Relationship Id="rId762" Type="http://schemas.openxmlformats.org/officeDocument/2006/relationships/hyperlink" Target="https://ipubers.pupuk-indonesia.com/public/download/bukti-transaksi/V2?idretailer=RT0000026807&amp;year=2026&amp;month=8&amp;hashednota=12a3cfb655b44c031860ef0ead151aca" TargetMode="External"/><Relationship Id="rId1185" Type="http://schemas.openxmlformats.org/officeDocument/2006/relationships/hyperlink" Target="https://ipubers.pupuk-indonesia.com/public/download/bukti-transaksi/V2?idretailer=RT0000026794&amp;year=2026&amp;month=8&amp;hashednota=67788b9b0781f08679662aa93c811e36" TargetMode="External"/><Relationship Id="rId1392" Type="http://schemas.openxmlformats.org/officeDocument/2006/relationships/hyperlink" Target="https://ipubers.pupuk-indonesia.com/public/download/bukti-transaksi/V2?idretailer=RT0000027188&amp;year=2026&amp;month=8&amp;hashednota=c2193caffa1c24dff66f8596b8935a94" TargetMode="External"/><Relationship Id="rId2029" Type="http://schemas.openxmlformats.org/officeDocument/2006/relationships/hyperlink" Target="https://ipubers.pupuk-indonesia.com/public/download/bukti-transaksi/V2?idretailer=RT0000021167&amp;year=2026&amp;month=8&amp;hashednota=f9b4030aad1552c8c55dec1e883104f7" TargetMode="External"/><Relationship Id="rId2236" Type="http://schemas.openxmlformats.org/officeDocument/2006/relationships/hyperlink" Target="https://ipubers.pupuk-indonesia.com/public/download/bukti-transaksi/V2?idretailer=RT0000021145&amp;year=2026&amp;month=8&amp;hashednota=fdbaaa250746c1d0a129a1a9c427b194" TargetMode="External"/><Relationship Id="rId2443" Type="http://schemas.openxmlformats.org/officeDocument/2006/relationships/hyperlink" Target="https://ipubers.pupuk-indonesia.com/public/download/bukti-transaksi/V2?idretailer=RT0000026796&amp;year=2026&amp;month=8&amp;hashednota=2030e539ed1955279a9bec7d7c7a6c84" TargetMode="External"/><Relationship Id="rId2650" Type="http://schemas.openxmlformats.org/officeDocument/2006/relationships/hyperlink" Target="https://ipubers.pupuk-indonesia.com/public/download/bukti-transaksi/V2?idretailer=RT0000027188&amp;year=2026&amp;month=8&amp;hashednota=34b70164e190667962bb3ae327c3e648" TargetMode="External"/><Relationship Id="rId3701" Type="http://schemas.openxmlformats.org/officeDocument/2006/relationships/hyperlink" Target="https://ipubers.pupuk-indonesia.com/public/download/bukti-transaksi/V2?idretailer=RT0000041194&amp;year=2026&amp;month=8&amp;hashednota=703c3adda3b70ecbeb498e480b08b151" TargetMode="External"/><Relationship Id="rId208" Type="http://schemas.openxmlformats.org/officeDocument/2006/relationships/hyperlink" Target="https://ipubers.pupuk-indonesia.com/public/download/bukti-transaksi/V2?idretailer=RT0000027189&amp;year=2026&amp;month=8&amp;hashednota=b689a8ba5d5b01724e5b89c6e5ac226b" TargetMode="External"/><Relationship Id="rId415" Type="http://schemas.openxmlformats.org/officeDocument/2006/relationships/hyperlink" Target="https://ipubers.pupuk-indonesia.com/public/download/bukti-transaksi/V2?idretailer=RT0000026771&amp;year=2026&amp;month=8&amp;hashednota=839b621718d320ae4e07156ed7fb0cc1" TargetMode="External"/><Relationship Id="rId622" Type="http://schemas.openxmlformats.org/officeDocument/2006/relationships/hyperlink" Target="https://ipubers.pupuk-indonesia.com/public/download/bukti-transaksi/V2?idretailer=RT0000051953&amp;year=2026&amp;month=8&amp;hashednota=cc528b72a06acf876062dee698ccbe4e" TargetMode="External"/><Relationship Id="rId1045" Type="http://schemas.openxmlformats.org/officeDocument/2006/relationships/hyperlink" Target="https://ipubers.pupuk-indonesia.com/public/download/bukti-transaksi/V2?idretailer=RT0000041194&amp;year=2026&amp;month=8&amp;hashednota=bce50e863a174c5d496523708ac88e4e" TargetMode="External"/><Relationship Id="rId1252" Type="http://schemas.openxmlformats.org/officeDocument/2006/relationships/hyperlink" Target="https://ipubers.pupuk-indonesia.com/public/download/bukti-transaksi/V2?idretailer=RT0000026794&amp;year=2026&amp;month=8&amp;hashednota=0e95c0a63f49c45bf75458f59ff46345" TargetMode="External"/><Relationship Id="rId2303" Type="http://schemas.openxmlformats.org/officeDocument/2006/relationships/hyperlink" Target="https://ipubers.pupuk-indonesia.com/public/download/bukti-transaksi/V2?idretailer=RT0000026775&amp;year=2026&amp;month=8&amp;hashednota=04369fdbd2daeb648d1fca9ae97ec8c1" TargetMode="External"/><Relationship Id="rId2510" Type="http://schemas.openxmlformats.org/officeDocument/2006/relationships/hyperlink" Target="https://ipubers.pupuk-indonesia.com/public/download/bukti-transaksi/V2?idretailer=RT0000090731&amp;year=2026&amp;month=8&amp;hashednota=7a48ee361ac016510b818ceaec2abc11" TargetMode="External"/><Relationship Id="rId1112" Type="http://schemas.openxmlformats.org/officeDocument/2006/relationships/hyperlink" Target="https://ipubers.pupuk-indonesia.com/public/download/bukti-transaksi/V2?idretailer=RT0000041194&amp;year=2026&amp;month=8&amp;hashednota=7e0546f48094e2dc2f517e222ebd620b" TargetMode="External"/><Relationship Id="rId3077" Type="http://schemas.openxmlformats.org/officeDocument/2006/relationships/hyperlink" Target="https://ipubers.pupuk-indonesia.com/public/download/bukti-transaksi/V2?idretailer=RT0000026810&amp;year=2026&amp;month=8&amp;hashednota=d6ae34fdb188f8e6f9c2f307eeac2924" TargetMode="External"/><Relationship Id="rId3284" Type="http://schemas.openxmlformats.org/officeDocument/2006/relationships/hyperlink" Target="https://ipubers.pupuk-indonesia.com/public/download/bukti-transaksi/V2?idretailer=RT0000026807&amp;year=2026&amp;month=8&amp;hashednota=a10af299b3c91bbd7db1013798a6187e" TargetMode="External"/><Relationship Id="rId1929" Type="http://schemas.openxmlformats.org/officeDocument/2006/relationships/hyperlink" Target="https://ipubers.pupuk-indonesia.com/public/download/bukti-transaksi/V2?idretailer=RT0000091480&amp;year=2026&amp;month=8&amp;hashednota=e282dacc39aff2bd60697470de8dfb8f" TargetMode="External"/><Relationship Id="rId2093" Type="http://schemas.openxmlformats.org/officeDocument/2006/relationships/hyperlink" Target="https://ipubers.pupuk-indonesia.com/public/download/bukti-transaksi/V2?idretailer=RT0000041194&amp;year=2026&amp;month=8&amp;hashednota=bc3c1e304abc1f5f6b55d7ffde4b07c3" TargetMode="External"/><Relationship Id="rId3491" Type="http://schemas.openxmlformats.org/officeDocument/2006/relationships/hyperlink" Target="https://ipubers.pupuk-indonesia.com/public/download/bukti-transaksi/V2?idretailer=RT0000027214&amp;year=2026&amp;month=8&amp;hashednota=93dcf8732c86ecd753029c4487418eca" TargetMode="External"/><Relationship Id="rId3144" Type="http://schemas.openxmlformats.org/officeDocument/2006/relationships/hyperlink" Target="https://ipubers.pupuk-indonesia.com/public/download/bukti-transaksi/V2?idretailer=RT0000026813&amp;year=2026&amp;month=8&amp;hashednota=398314bb3aaf7cee4c1d0287e38cfc38" TargetMode="External"/><Relationship Id="rId3351" Type="http://schemas.openxmlformats.org/officeDocument/2006/relationships/hyperlink" Target="https://ipubers.pupuk-indonesia.com/public/download/bukti-transaksi/V2?idretailer=RT0000026755&amp;year=2026&amp;month=8&amp;hashednota=83f805c585fad6eeacc97d0d2d0205ec" TargetMode="External"/><Relationship Id="rId272" Type="http://schemas.openxmlformats.org/officeDocument/2006/relationships/hyperlink" Target="https://ipubers.pupuk-indonesia.com/public/download/bukti-transaksi/V2?idretailer=RT0000027183&amp;year=2026&amp;month=8&amp;hashednota=eaf4fc735c071fec538012d6bfd6fc8e" TargetMode="External"/><Relationship Id="rId2160" Type="http://schemas.openxmlformats.org/officeDocument/2006/relationships/hyperlink" Target="https://ipubers.pupuk-indonesia.com/public/download/bukti-transaksi/V2?idretailer=RT0000021145&amp;year=2026&amp;month=8&amp;hashednota=c3acbd6d84974f2b9c4b1e9816e82cb9" TargetMode="External"/><Relationship Id="rId3004" Type="http://schemas.openxmlformats.org/officeDocument/2006/relationships/hyperlink" Target="https://ipubers.pupuk-indonesia.com/public/download/bukti-transaksi/V2?idretailer=RT0000026771&amp;year=2026&amp;month=8&amp;hashednota=1f6d74e84974408e4e681251a12bb6f6" TargetMode="External"/><Relationship Id="rId3211" Type="http://schemas.openxmlformats.org/officeDocument/2006/relationships/hyperlink" Target="https://ipubers.pupuk-indonesia.com/public/download/bukti-transaksi/V2?idretailer=RT0000021143&amp;year=2026&amp;month=8&amp;hashednota=d9fa41415b2f0265549e35335c82517e" TargetMode="External"/><Relationship Id="rId132" Type="http://schemas.openxmlformats.org/officeDocument/2006/relationships/hyperlink" Target="https://ipubers.pupuk-indonesia.com/public/download/bukti-transaksi/V2?idretailer=RT0000027188&amp;year=2026&amp;month=8&amp;hashednota=641608d56fa357031c3678ed9576ad69" TargetMode="External"/><Relationship Id="rId2020" Type="http://schemas.openxmlformats.org/officeDocument/2006/relationships/hyperlink" Target="https://ipubers.pupuk-indonesia.com/public/download/bukti-transaksi/V2?idretailer=RT0000026801&amp;year=2026&amp;month=8&amp;hashednota=52eed57bc1615cfa4bae09d7d89a892a" TargetMode="External"/><Relationship Id="rId1579" Type="http://schemas.openxmlformats.org/officeDocument/2006/relationships/hyperlink" Target="https://ipubers.pupuk-indonesia.com/public/download/bukti-transaksi/V2?idretailer=RT0000026768&amp;year=2026&amp;month=8&amp;hashednota=191041f34c801e60a4afd25ac20ff454" TargetMode="External"/><Relationship Id="rId2977" Type="http://schemas.openxmlformats.org/officeDocument/2006/relationships/hyperlink" Target="https://ipubers.pupuk-indonesia.com/public/download/bukti-transaksi/V2?idretailer=RT0000026768&amp;year=2026&amp;month=8&amp;hashednota=d3574156bff27ee91edd58cb7a58e5c6" TargetMode="External"/><Relationship Id="rId949" Type="http://schemas.openxmlformats.org/officeDocument/2006/relationships/hyperlink" Target="https://ipubers.pupuk-indonesia.com/public/download/bukti-transaksi/V2?idretailer=RT0000027199&amp;year=2026&amp;month=8&amp;hashednota=51558288a01d71efa744186c9b135621" TargetMode="External"/><Relationship Id="rId1786" Type="http://schemas.openxmlformats.org/officeDocument/2006/relationships/hyperlink" Target="https://ipubers.pupuk-indonesia.com/public/download/bukti-transaksi/V2?idretailer=RT0000021163&amp;year=2026&amp;month=8&amp;hashednota=6355f6f498957fa830d634720d0850de" TargetMode="External"/><Relationship Id="rId1993" Type="http://schemas.openxmlformats.org/officeDocument/2006/relationships/hyperlink" Target="https://ipubers.pupuk-indonesia.com/public/download/bukti-transaksi/V2?idretailer=RT0000027206&amp;year=2026&amp;month=8&amp;hashednota=5f2718917320421af5f983bf4fecb762" TargetMode="External"/><Relationship Id="rId2837" Type="http://schemas.openxmlformats.org/officeDocument/2006/relationships/hyperlink" Target="https://ipubers.pupuk-indonesia.com/public/download/bukti-transaksi/V2?idretailer=RT0000026761&amp;year=2026&amp;month=8&amp;hashednota=b867f3c566d83f97124c2e4bc6817182" TargetMode="External"/><Relationship Id="rId78" Type="http://schemas.openxmlformats.org/officeDocument/2006/relationships/hyperlink" Target="https://ipubers.pupuk-indonesia.com/public/download/bukti-transaksi/V2?idretailer=RT0000085189&amp;year=2026&amp;month=8&amp;hashednota=e3ae0a978fa3dc2dd44dfa4094676ab8" TargetMode="External"/><Relationship Id="rId809" Type="http://schemas.openxmlformats.org/officeDocument/2006/relationships/hyperlink" Target="https://ipubers.pupuk-indonesia.com/public/download/bukti-transaksi/V2?idretailer=RT0000093692&amp;year=2026&amp;month=8&amp;hashednota=391c551fdc1d172561b15af18c63833e" TargetMode="External"/><Relationship Id="rId1439" Type="http://schemas.openxmlformats.org/officeDocument/2006/relationships/hyperlink" Target="https://ipubers.pupuk-indonesia.com/public/download/bukti-transaksi/V2?idretailer=RT0000027183&amp;year=2026&amp;month=8&amp;hashednota=a18beda59bce9cc38c10bd953cc57311" TargetMode="External"/><Relationship Id="rId1646" Type="http://schemas.openxmlformats.org/officeDocument/2006/relationships/hyperlink" Target="https://ipubers.pupuk-indonesia.com/public/download/bukti-transaksi/V2?idretailer=RT0000026810&amp;year=2026&amp;month=8&amp;hashednota=bb27731802d09c06530cb7ef73d743db" TargetMode="External"/><Relationship Id="rId1853" Type="http://schemas.openxmlformats.org/officeDocument/2006/relationships/hyperlink" Target="https://ipubers.pupuk-indonesia.com/public/download/bukti-transaksi/V2?idretailer=RT0000026807&amp;year=2026&amp;month=8&amp;hashednota=835a9d6f0f1ea6414bbe71c6b80f1466" TargetMode="External"/><Relationship Id="rId2904" Type="http://schemas.openxmlformats.org/officeDocument/2006/relationships/hyperlink" Target="https://ipubers.pupuk-indonesia.com/public/download/bukti-transaksi/V2?idretailer=RT0000026769&amp;year=2026&amp;month=8&amp;hashednota=493c338fbbfc11fc3c89af8f07fd114c" TargetMode="External"/><Relationship Id="rId1506" Type="http://schemas.openxmlformats.org/officeDocument/2006/relationships/hyperlink" Target="https://ipubers.pupuk-indonesia.com/public/download/bukti-transaksi/V2?idretailer=RT0000026765&amp;year=2026&amp;month=8&amp;hashednota=d3050b8aa0eee7f56deb0fc50457510f" TargetMode="External"/><Relationship Id="rId1713" Type="http://schemas.openxmlformats.org/officeDocument/2006/relationships/hyperlink" Target="https://ipubers.pupuk-indonesia.com/public/download/bukti-transaksi/V2?idretailer=RT0000026813&amp;year=2026&amp;month=8&amp;hashednota=34030b79026862c2928c9c947249a746" TargetMode="External"/><Relationship Id="rId1920" Type="http://schemas.openxmlformats.org/officeDocument/2006/relationships/hyperlink" Target="https://ipubers.pupuk-indonesia.com/public/download/bukti-transaksi/V2?idretailer=RT0000091480&amp;year=2026&amp;month=8&amp;hashednota=8f593ae5398e3641efcdcb080355e51d" TargetMode="External"/><Relationship Id="rId3678" Type="http://schemas.openxmlformats.org/officeDocument/2006/relationships/hyperlink" Target="https://ipubers.pupuk-indonesia.com/public/download/bukti-transaksi/V2?idretailer=RT0000041194&amp;year=2026&amp;month=8&amp;hashednota=532e937e35d6c3bd66c914967d1509d5" TargetMode="External"/><Relationship Id="rId3885" Type="http://schemas.openxmlformats.org/officeDocument/2006/relationships/hyperlink" Target="https://ipubers.pupuk-indonesia.com/public/download/bukti-transaksi/V2?idretailer=RT0000026794&amp;year=2026&amp;month=8&amp;hashednota=de42c3d209f7694c43243f1d42e48313" TargetMode="External"/><Relationship Id="rId599" Type="http://schemas.openxmlformats.org/officeDocument/2006/relationships/hyperlink" Target="https://ipubers.pupuk-indonesia.com/public/download/bukti-transaksi/V2?idretailer=RT0000026811&amp;year=2026&amp;month=8&amp;hashednota=bc9434fb96bbfd071ee7a98cd13863da" TargetMode="External"/><Relationship Id="rId2487" Type="http://schemas.openxmlformats.org/officeDocument/2006/relationships/hyperlink" Target="https://ipubers.pupuk-indonesia.com/public/download/bukti-transaksi/V2?idretailer=RT0000026798&amp;year=2026&amp;month=8&amp;hashednota=69f625bb24f2f1ce131b4150e9b4864f" TargetMode="External"/><Relationship Id="rId2694" Type="http://schemas.openxmlformats.org/officeDocument/2006/relationships/hyperlink" Target="https://ipubers.pupuk-indonesia.com/public/download/bukti-transaksi/V2?idretailer=RT0000027188&amp;year=2026&amp;month=8&amp;hashednota=0f2b73d81a31f9932c6af9b85451c071" TargetMode="External"/><Relationship Id="rId3538" Type="http://schemas.openxmlformats.org/officeDocument/2006/relationships/hyperlink" Target="https://ipubers.pupuk-indonesia.com/public/download/bukti-transaksi/V2?idretailer=RT0000027204&amp;year=2026&amp;month=8&amp;hashednota=4e0e6d9dee1df884cad7599e93b4f188" TargetMode="External"/><Relationship Id="rId3745" Type="http://schemas.openxmlformats.org/officeDocument/2006/relationships/hyperlink" Target="https://ipubers.pupuk-indonesia.com/public/download/bukti-transaksi/V2?idretailer=RT0000094691&amp;year=2026&amp;month=8&amp;hashednota=f543994321be7610ba78e8fdc89f168f" TargetMode="External"/><Relationship Id="rId459" Type="http://schemas.openxmlformats.org/officeDocument/2006/relationships/hyperlink" Target="https://ipubers.pupuk-indonesia.com/public/download/bukti-transaksi/V2?idretailer=RT0000026768&amp;year=2026&amp;month=8&amp;hashednota=405cd11b215cc2b282f00eb4dbecc8e4" TargetMode="External"/><Relationship Id="rId666" Type="http://schemas.openxmlformats.org/officeDocument/2006/relationships/hyperlink" Target="https://ipubers.pupuk-indonesia.com/public/download/bukti-transaksi/V2?idretailer=RT0000021140&amp;year=2026&amp;month=8&amp;hashednota=c811e8fca0d54c6f45051c75160260ab" TargetMode="External"/><Relationship Id="rId873" Type="http://schemas.openxmlformats.org/officeDocument/2006/relationships/hyperlink" Target="https://ipubers.pupuk-indonesia.com/public/download/bukti-transaksi/V2?idretailer=RT0000091480&amp;year=2026&amp;month=8&amp;hashednota=92a3546e8b52e4fc83a00874f99d2c41" TargetMode="External"/><Relationship Id="rId1089" Type="http://schemas.openxmlformats.org/officeDocument/2006/relationships/hyperlink" Target="https://ipubers.pupuk-indonesia.com/public/download/bukti-transaksi/V2?idretailer=RT0000041194&amp;year=2026&amp;month=8&amp;hashednota=16e8b81f06595446446b312fd740f353" TargetMode="External"/><Relationship Id="rId1296" Type="http://schemas.openxmlformats.org/officeDocument/2006/relationships/hyperlink" Target="https://ipubers.pupuk-indonesia.com/public/download/bukti-transaksi/V2?idretailer=RT0000090731&amp;year=2026&amp;month=8&amp;hashednota=c8f73ec4b3bb7744419150f9076fcae5" TargetMode="External"/><Relationship Id="rId2347" Type="http://schemas.openxmlformats.org/officeDocument/2006/relationships/hyperlink" Target="https://ipubers.pupuk-indonesia.com/public/download/bukti-transaksi/V2?idretailer=RT0000026794&amp;year=2026&amp;month=8&amp;hashednota=87700d8e3ff13c36aec022233e0a6f16" TargetMode="External"/><Relationship Id="rId2554" Type="http://schemas.openxmlformats.org/officeDocument/2006/relationships/hyperlink" Target="https://ipubers.pupuk-indonesia.com/public/download/bukti-transaksi/V2?idretailer=RT0000021156&amp;year=2026&amp;month=8&amp;hashednota=de4cf59d31766e2d470de58c4e2ee767" TargetMode="External"/><Relationship Id="rId319" Type="http://schemas.openxmlformats.org/officeDocument/2006/relationships/hyperlink" Target="https://ipubers.pupuk-indonesia.com/public/download/bukti-transaksi/V2?idretailer=RT0000062790&amp;year=2026&amp;month=8&amp;hashednota=e4a6cc992ce1e7d9dbf50407018fdcd2" TargetMode="External"/><Relationship Id="rId526" Type="http://schemas.openxmlformats.org/officeDocument/2006/relationships/hyperlink" Target="https://ipubers.pupuk-indonesia.com/public/download/bukti-transaksi/V2?idretailer=RT0000026810&amp;year=2026&amp;month=8&amp;hashednota=08c2957260120a3fc558e69e5e91702d" TargetMode="External"/><Relationship Id="rId1156" Type="http://schemas.openxmlformats.org/officeDocument/2006/relationships/hyperlink" Target="https://ipubers.pupuk-indonesia.com/public/download/bukti-transaksi/V2?idretailer=RT0000094691&amp;year=2026&amp;month=8&amp;hashednota=24e916c12c0b51499236aa99586aee00" TargetMode="External"/><Relationship Id="rId1363" Type="http://schemas.openxmlformats.org/officeDocument/2006/relationships/hyperlink" Target="https://ipubers.pupuk-indonesia.com/public/download/bukti-transaksi/V2?idretailer=RT0000027188&amp;year=2026&amp;month=8&amp;hashednota=8f037a8d4c6d052494b40a6bdee2319b" TargetMode="External"/><Relationship Id="rId2207" Type="http://schemas.openxmlformats.org/officeDocument/2006/relationships/hyperlink" Target="https://ipubers.pupuk-indonesia.com/public/download/bukti-transaksi/V2?idretailer=RT0000051845&amp;year=2026&amp;month=8&amp;hashednota=598abc0ee9caf5f321763303d4ee6cdb" TargetMode="External"/><Relationship Id="rId2761" Type="http://schemas.openxmlformats.org/officeDocument/2006/relationships/hyperlink" Target="https://ipubers.pupuk-indonesia.com/public/download/bukti-transaksi/V2?idretailer=RT0000027183&amp;year=2026&amp;month=8&amp;hashednota=1fad2d9a21525da4419eb65fdf97bb7f" TargetMode="External"/><Relationship Id="rId3605" Type="http://schemas.openxmlformats.org/officeDocument/2006/relationships/hyperlink" Target="https://ipubers.pupuk-indonesia.com/public/download/bukti-transaksi/V2?idretailer=RT0000041194&amp;year=2026&amp;month=8&amp;hashednota=a77238bbabfe9e6d07bab373cbb17675" TargetMode="External"/><Relationship Id="rId3812" Type="http://schemas.openxmlformats.org/officeDocument/2006/relationships/hyperlink" Target="https://ipubers.pupuk-indonesia.com/public/download/bukti-transaksi/V2?idretailer=RT0000051845&amp;year=2026&amp;month=8&amp;hashednota=e5ee17726cc21a77efb9e7d0b7da76c1" TargetMode="External"/><Relationship Id="rId733" Type="http://schemas.openxmlformats.org/officeDocument/2006/relationships/hyperlink" Target="https://ipubers.pupuk-indonesia.com/public/download/bukti-transaksi/V2?idretailer=RT0000021161&amp;year=2026&amp;month=8&amp;hashednota=dd00f83ce0370f750d7e7984a885e57c" TargetMode="External"/><Relationship Id="rId940" Type="http://schemas.openxmlformats.org/officeDocument/2006/relationships/hyperlink" Target="https://ipubers.pupuk-indonesia.com/public/download/bukti-transaksi/V2?idretailer=RT0000027213&amp;year=2026&amp;month=8&amp;hashednota=b1188c16d9f3a22f72e978dbce33f9cb" TargetMode="External"/><Relationship Id="rId1016" Type="http://schemas.openxmlformats.org/officeDocument/2006/relationships/hyperlink" Target="https://ipubers.pupuk-indonesia.com/public/download/bukti-transaksi/V2?idretailer=RT0000041194&amp;year=2026&amp;month=8&amp;hashednota=bd1eb22726b2a2bf35fac66c7d4abc40" TargetMode="External"/><Relationship Id="rId1570" Type="http://schemas.openxmlformats.org/officeDocument/2006/relationships/hyperlink" Target="https://ipubers.pupuk-indonesia.com/public/download/bukti-transaksi/V2?idretailer=RT0000026771&amp;year=2026&amp;month=8&amp;hashednota=2e877ae264703e06a978d76afcd60ad1" TargetMode="External"/><Relationship Id="rId2414" Type="http://schemas.openxmlformats.org/officeDocument/2006/relationships/hyperlink" Target="https://ipubers.pupuk-indonesia.com/public/download/bukti-transaksi/V2?idretailer=RT0000090731&amp;year=2026&amp;month=8&amp;hashednota=7ca859bff19357ef2e11182c0998795d" TargetMode="External"/><Relationship Id="rId2621" Type="http://schemas.openxmlformats.org/officeDocument/2006/relationships/hyperlink" Target="https://ipubers.pupuk-indonesia.com/public/download/bukti-transaksi/V2?idretailer=RT0000027188&amp;year=2026&amp;month=8&amp;hashednota=c4af293708910d126342ca809365a7f9" TargetMode="External"/><Relationship Id="rId800" Type="http://schemas.openxmlformats.org/officeDocument/2006/relationships/hyperlink" Target="https://ipubers.pupuk-indonesia.com/public/download/bukti-transaksi/V2?idretailer=RT0000093692&amp;year=2026&amp;month=8&amp;hashednota=14cfc1f17fba9c5daa96ddd36121d0a5" TargetMode="External"/><Relationship Id="rId1223" Type="http://schemas.openxmlformats.org/officeDocument/2006/relationships/hyperlink" Target="https://ipubers.pupuk-indonesia.com/public/download/bukti-transaksi/V2?idretailer=RT0000026775&amp;year=2026&amp;month=8&amp;hashednota=0aa57121c2741fa844e2c3247e77e343" TargetMode="External"/><Relationship Id="rId1430" Type="http://schemas.openxmlformats.org/officeDocument/2006/relationships/hyperlink" Target="https://ipubers.pupuk-indonesia.com/public/download/bukti-transaksi/V2?idretailer=RT0000027188&amp;year=2026&amp;month=8&amp;hashednota=5ded910bf4ed3987a330d51df536b032" TargetMode="External"/><Relationship Id="rId3188" Type="http://schemas.openxmlformats.org/officeDocument/2006/relationships/hyperlink" Target="https://ipubers.pupuk-indonesia.com/public/download/bukti-transaksi/V2?idretailer=RT0000021140&amp;year=2026&amp;month=8&amp;hashednota=ca9611cedbcb59588f2edae04f2f218b" TargetMode="External"/><Relationship Id="rId3395" Type="http://schemas.openxmlformats.org/officeDocument/2006/relationships/hyperlink" Target="https://ipubers.pupuk-indonesia.com/public/download/bukti-transaksi/V2?idretailer=RT0000026755&amp;year=2026&amp;month=8&amp;hashednota=898bf5ce824a2b3c110cddf0198f481b" TargetMode="External"/><Relationship Id="rId3048" Type="http://schemas.openxmlformats.org/officeDocument/2006/relationships/hyperlink" Target="https://ipubers.pupuk-indonesia.com/public/download/bukti-transaksi/V2?idretailer=RT0000026810&amp;year=2026&amp;month=8&amp;hashednota=c9e59fca4f3f908c35bab500e4f31877" TargetMode="External"/><Relationship Id="rId3255" Type="http://schemas.openxmlformats.org/officeDocument/2006/relationships/hyperlink" Target="https://ipubers.pupuk-indonesia.com/public/download/bukti-transaksi/V2?idretailer=RT0000021161&amp;year=2026&amp;month=8&amp;hashednota=621981957adfc61abe74ae40edbf3238" TargetMode="External"/><Relationship Id="rId3462" Type="http://schemas.openxmlformats.org/officeDocument/2006/relationships/hyperlink" Target="https://ipubers.pupuk-indonesia.com/public/download/bukti-transaksi/V2?idretailer=RT0000026755&amp;year=2026&amp;month=8&amp;hashednota=3bf1df4fc62bd9f2bbd523ad0c93a4bc" TargetMode="External"/><Relationship Id="rId176" Type="http://schemas.openxmlformats.org/officeDocument/2006/relationships/hyperlink" Target="https://ipubers.pupuk-indonesia.com/public/download/bukti-transaksi/V2?idretailer=RT0000027181&amp;year=2026&amp;month=8&amp;hashednota=fd85635d36eed6e999a08228d9124563" TargetMode="External"/><Relationship Id="rId383" Type="http://schemas.openxmlformats.org/officeDocument/2006/relationships/hyperlink" Target="https://ipubers.pupuk-indonesia.com/public/download/bukti-transaksi/V2?idretailer=RT0000026771&amp;year=2026&amp;month=8&amp;hashednota=df98d411ec878bce6555ab98708f27d5" TargetMode="External"/><Relationship Id="rId590" Type="http://schemas.openxmlformats.org/officeDocument/2006/relationships/hyperlink" Target="https://ipubers.pupuk-indonesia.com/public/download/bukti-transaksi/V2?idretailer=RT0000026813&amp;year=2026&amp;month=8&amp;hashednota=084699c9f77ddea93edeaa177a6759b3" TargetMode="External"/><Relationship Id="rId2064" Type="http://schemas.openxmlformats.org/officeDocument/2006/relationships/hyperlink" Target="https://ipubers.pupuk-indonesia.com/public/download/bukti-transaksi/V2?idretailer=RT0000041194&amp;year=2026&amp;month=8&amp;hashednota=d68788e41f2c10caa0ff974b8526545f" TargetMode="External"/><Relationship Id="rId2271" Type="http://schemas.openxmlformats.org/officeDocument/2006/relationships/hyperlink" Target="https://ipubers.pupuk-indonesia.com/public/download/bukti-transaksi/V2?idretailer=RT0000026794&amp;year=2026&amp;month=8&amp;hashednota=14b49d585c89eb79478d708afa2759f6" TargetMode="External"/><Relationship Id="rId3115" Type="http://schemas.openxmlformats.org/officeDocument/2006/relationships/hyperlink" Target="https://ipubers.pupuk-indonesia.com/public/download/bukti-transaksi/V2?idretailer=RT0000026811&amp;year=2026&amp;month=8&amp;hashednota=9fb2e477aefed105819ed7f797083311" TargetMode="External"/><Relationship Id="rId3322" Type="http://schemas.openxmlformats.org/officeDocument/2006/relationships/hyperlink" Target="https://ipubers.pupuk-indonesia.com/public/download/bukti-transaksi/V2?idretailer=RT0000093692&amp;year=2026&amp;month=8&amp;hashednota=9a11f8a89c1cd714a16904f72a8dc170" TargetMode="External"/><Relationship Id="rId243" Type="http://schemas.openxmlformats.org/officeDocument/2006/relationships/hyperlink" Target="https://ipubers.pupuk-indonesia.com/public/download/bukti-transaksi/V2?idretailer=RT0000027183&amp;year=2026&amp;month=8&amp;hashednota=199234b7737d2d41ff4577b87e9f966a" TargetMode="External"/><Relationship Id="rId450" Type="http://schemas.openxmlformats.org/officeDocument/2006/relationships/hyperlink" Target="https://ipubers.pupuk-indonesia.com/public/download/bukti-transaksi/V2?idretailer=RT0000026771&amp;year=2026&amp;month=8&amp;hashednota=d88de7bb5a0733402851fb9c4ce6a152" TargetMode="External"/><Relationship Id="rId1080" Type="http://schemas.openxmlformats.org/officeDocument/2006/relationships/hyperlink" Target="https://ipubers.pupuk-indonesia.com/public/download/bukti-transaksi/V2?idretailer=RT0000041194&amp;year=2026&amp;month=8&amp;hashednota=29709c1902d11d9f33b23f063b769ead" TargetMode="External"/><Relationship Id="rId2131" Type="http://schemas.openxmlformats.org/officeDocument/2006/relationships/hyperlink" Target="https://ipubers.pupuk-indonesia.com/public/download/bukti-transaksi/V2?idretailer=RT0000041194&amp;year=2026&amp;month=8&amp;hashednota=ea2f0c44b393a029dece7cbda74e6688" TargetMode="External"/><Relationship Id="rId103" Type="http://schemas.openxmlformats.org/officeDocument/2006/relationships/hyperlink" Target="https://ipubers.pupuk-indonesia.com/public/download/bukti-transaksi/V2?idretailer=RT0000027188&amp;year=2026&amp;month=8&amp;hashednota=43d6aa69e592daa2586e98ca51122cfb" TargetMode="External"/><Relationship Id="rId310" Type="http://schemas.openxmlformats.org/officeDocument/2006/relationships/hyperlink" Target="https://ipubers.pupuk-indonesia.com/public/download/bukti-transaksi/V2?idretailer=RT0000026761&amp;year=2026&amp;month=8&amp;hashednota=e65c4148ad8ff3fe7b1f1c6cf27abdb1" TargetMode="External"/><Relationship Id="rId1897" Type="http://schemas.openxmlformats.org/officeDocument/2006/relationships/hyperlink" Target="https://ipubers.pupuk-indonesia.com/public/download/bukti-transaksi/V2?idretailer=RT0000026755&amp;year=2026&amp;month=8&amp;hashednota=20028d52a5f4aa7e0d01cfae3ac6df12" TargetMode="External"/><Relationship Id="rId2948" Type="http://schemas.openxmlformats.org/officeDocument/2006/relationships/hyperlink" Target="https://ipubers.pupuk-indonesia.com/public/download/bukti-transaksi/V2?idretailer=RT0000026771&amp;year=2026&amp;month=8&amp;hashednota=983d98aa1581f6622c82b4ba4c56b882" TargetMode="External"/><Relationship Id="rId1757" Type="http://schemas.openxmlformats.org/officeDocument/2006/relationships/hyperlink" Target="https://ipubers.pupuk-indonesia.com/public/download/bukti-transaksi/V2?idretailer=RT0000021143&amp;year=2026&amp;month=8&amp;hashednota=47d2bc1dd4d56312d4d35ec82c064aff" TargetMode="External"/><Relationship Id="rId1964" Type="http://schemas.openxmlformats.org/officeDocument/2006/relationships/hyperlink" Target="https://ipubers.pupuk-indonesia.com/public/download/bukti-transaksi/V2?idretailer=RT0000026755&amp;year=2026&amp;month=8&amp;hashednota=87ee731cfad340818aa6dc42cc120ad2" TargetMode="External"/><Relationship Id="rId2808" Type="http://schemas.openxmlformats.org/officeDocument/2006/relationships/hyperlink" Target="https://ipubers.pupuk-indonesia.com/public/download/bukti-transaksi/V2?idretailer=RT0000027210&amp;year=2026&amp;month=8&amp;hashednota=b6dc1014d6056670821c631d8c71cbb1" TargetMode="External"/><Relationship Id="rId49" Type="http://schemas.openxmlformats.org/officeDocument/2006/relationships/hyperlink" Target="https://ipubers.pupuk-indonesia.com/public/download/bukti-transaksi/V2?idretailer=RT0000090731&amp;year=2026&amp;month=8&amp;hashednota=7b3af7f0add1a0cdc6cd30d05abf5ca3" TargetMode="External"/><Relationship Id="rId1617" Type="http://schemas.openxmlformats.org/officeDocument/2006/relationships/hyperlink" Target="https://ipubers.pupuk-indonesia.com/public/download/bukti-transaksi/V2?idretailer=RT0000026771&amp;year=2026&amp;month=8&amp;hashednota=2409c9a4eed17458aca138464ad6111d" TargetMode="External"/><Relationship Id="rId1824" Type="http://schemas.openxmlformats.org/officeDocument/2006/relationships/hyperlink" Target="https://ipubers.pupuk-indonesia.com/public/download/bukti-transaksi/V2?idretailer=RT0000021166&amp;year=2026&amp;month=8&amp;hashednota=adc927b23c0b4a8b551e47d8210328a1" TargetMode="External"/><Relationship Id="rId3789" Type="http://schemas.openxmlformats.org/officeDocument/2006/relationships/hyperlink" Target="https://ipubers.pupuk-indonesia.com/public/download/bukti-transaksi/V2?idretailer=RT0000021145&amp;year=2026&amp;month=8&amp;hashednota=463e9aa41b85834d4df3b394f93918a5" TargetMode="External"/><Relationship Id="rId2598" Type="http://schemas.openxmlformats.org/officeDocument/2006/relationships/hyperlink" Target="https://ipubers.pupuk-indonesia.com/public/download/bukti-transaksi/V2?idretailer=RT0000027188&amp;year=2026&amp;month=8&amp;hashednota=0d6a5a8796f46715eb1cd92b53450c50" TargetMode="External"/><Relationship Id="rId3649" Type="http://schemas.openxmlformats.org/officeDocument/2006/relationships/hyperlink" Target="https://ipubers.pupuk-indonesia.com/public/download/bukti-transaksi/V2?idretailer=RT0000041194&amp;year=2026&amp;month=8&amp;hashednota=be8de9980c7031fcc14bc51fd1273aff" TargetMode="External"/><Relationship Id="rId3856" Type="http://schemas.openxmlformats.org/officeDocument/2006/relationships/hyperlink" Target="https://ipubers.pupuk-indonesia.com/public/download/bukti-transaksi/V2?idretailer=RT0000026775&amp;year=2026&amp;month=8&amp;hashednota=68a8170a5657b4f051c44bda78517b89" TargetMode="External"/><Relationship Id="rId777" Type="http://schemas.openxmlformats.org/officeDocument/2006/relationships/hyperlink" Target="https://ipubers.pupuk-indonesia.com/public/download/bukti-transaksi/V2?idretailer=RT0000021159&amp;year=2026&amp;month=8&amp;hashednota=5f6c8bea51ef64c7e117a193f4b51379" TargetMode="External"/><Relationship Id="rId984" Type="http://schemas.openxmlformats.org/officeDocument/2006/relationships/hyperlink" Target="https://ipubers.pupuk-indonesia.com/public/download/bukti-transaksi/V2?idretailer=RT0000041741&amp;year=2026&amp;month=8&amp;hashednota=b2620dab8b7462fac74d2ed23b60dac8" TargetMode="External"/><Relationship Id="rId2458" Type="http://schemas.openxmlformats.org/officeDocument/2006/relationships/hyperlink" Target="https://ipubers.pupuk-indonesia.com/public/download/bukti-transaksi/V2?idretailer=RT0000026798&amp;year=2026&amp;month=8&amp;hashednota=1e07b6f78a8f3b02b20db175ef2863b8" TargetMode="External"/><Relationship Id="rId2665" Type="http://schemas.openxmlformats.org/officeDocument/2006/relationships/hyperlink" Target="https://ipubers.pupuk-indonesia.com/public/download/bukti-transaksi/V2?idretailer=RT0000027188&amp;year=2026&amp;month=8&amp;hashednota=d892011539432149b11e3e61bda4ec9d" TargetMode="External"/><Relationship Id="rId2872" Type="http://schemas.openxmlformats.org/officeDocument/2006/relationships/hyperlink" Target="https://ipubers.pupuk-indonesia.com/public/download/bukti-transaksi/V2?idretailer=RT0000026759&amp;year=2026&amp;month=8&amp;hashednota=90d667f38d7e91c7092ffb1d22ebc8ff" TargetMode="External"/><Relationship Id="rId3509" Type="http://schemas.openxmlformats.org/officeDocument/2006/relationships/hyperlink" Target="https://ipubers.pupuk-indonesia.com/public/download/bukti-transaksi/V2?idretailer=RT0000027214&amp;year=2026&amp;month=8&amp;hashednota=940d4cee604c886eddd05b336e85eee0" TargetMode="External"/><Relationship Id="rId3716" Type="http://schemas.openxmlformats.org/officeDocument/2006/relationships/hyperlink" Target="https://ipubers.pupuk-indonesia.com/public/download/bukti-transaksi/V2?idretailer=RT0000041194&amp;year=2026&amp;month=8&amp;hashednota=e854366dcec9993b83d8807729349332" TargetMode="External"/><Relationship Id="rId3923" Type="http://schemas.openxmlformats.org/officeDocument/2006/relationships/hyperlink" Target="https://ipubers.pupuk-indonesia.com/public/download/bukti-transaksi/V2?idretailer=RT0000026775&amp;year=2026&amp;month=8&amp;hashednota=72ebeb7e23624b15e43b3c7ddc2dc33c" TargetMode="External"/><Relationship Id="rId637" Type="http://schemas.openxmlformats.org/officeDocument/2006/relationships/hyperlink" Target="https://ipubers.pupuk-indonesia.com/public/download/bukti-transaksi/V2?idretailer=RT0000042149&amp;year=2026&amp;month=8&amp;hashednota=07300d3e5300b58d5c4860658c4b1a57" TargetMode="External"/><Relationship Id="rId844" Type="http://schemas.openxmlformats.org/officeDocument/2006/relationships/hyperlink" Target="https://ipubers.pupuk-indonesia.com/public/download/bukti-transaksi/V2?idretailer=RT0000026755&amp;year=2026&amp;month=8&amp;hashednota=1067f77af4c9a608760ab9dd3f77b954" TargetMode="External"/><Relationship Id="rId1267" Type="http://schemas.openxmlformats.org/officeDocument/2006/relationships/hyperlink" Target="https://ipubers.pupuk-indonesia.com/public/download/bukti-transaksi/V2?idretailer=RT0000026794&amp;year=2026&amp;month=8&amp;hashednota=11be335d4514b2052262bd27c6fa2191" TargetMode="External"/><Relationship Id="rId1474" Type="http://schemas.openxmlformats.org/officeDocument/2006/relationships/hyperlink" Target="https://ipubers.pupuk-indonesia.com/public/download/bukti-transaksi/V2?idretailer=RT0000089532&amp;year=2026&amp;month=8&amp;hashednota=f4c249190a6a944c7001db43efcda358" TargetMode="External"/><Relationship Id="rId1681" Type="http://schemas.openxmlformats.org/officeDocument/2006/relationships/hyperlink" Target="https://ipubers.pupuk-indonesia.com/public/download/bukti-transaksi/V2?idretailer=RT0000026811&amp;year=2026&amp;month=8&amp;hashednota=b40b99d19ca0de3f0af9027bf00c3b3a" TargetMode="External"/><Relationship Id="rId2318" Type="http://schemas.openxmlformats.org/officeDocument/2006/relationships/hyperlink" Target="https://ipubers.pupuk-indonesia.com/public/download/bukti-transaksi/V2?idretailer=RT0000026794&amp;year=2026&amp;month=8&amp;hashednota=1802a5d35356122f0f1904bd144e7454" TargetMode="External"/><Relationship Id="rId2525" Type="http://schemas.openxmlformats.org/officeDocument/2006/relationships/hyperlink" Target="https://ipubers.pupuk-indonesia.com/public/download/bukti-transaksi/V2?idretailer=RT0000026796&amp;year=2026&amp;month=8&amp;hashednota=6a85f1063463eb756aa865a51d0ec339" TargetMode="External"/><Relationship Id="rId2732" Type="http://schemas.openxmlformats.org/officeDocument/2006/relationships/hyperlink" Target="https://ipubers.pupuk-indonesia.com/public/download/bukti-transaksi/V2?idretailer=RT0000027188&amp;year=2026&amp;month=8&amp;hashednota=4e83c6852a1f867f83209ff6eb0ec501" TargetMode="External"/><Relationship Id="rId704" Type="http://schemas.openxmlformats.org/officeDocument/2006/relationships/hyperlink" Target="https://ipubers.pupuk-indonesia.com/public/download/bukti-transaksi/V2?idretailer=RT0000021163&amp;year=2026&amp;month=8&amp;hashednota=28106e2b97f73a46b1ac335aedfd78ce" TargetMode="External"/><Relationship Id="rId911" Type="http://schemas.openxmlformats.org/officeDocument/2006/relationships/hyperlink" Target="https://ipubers.pupuk-indonesia.com/public/download/bukti-transaksi/V2?idretailer=RT0000027216&amp;year=2026&amp;month=8&amp;hashednota=78b424d7969cbaaae73b3ce8fbd959ea" TargetMode="External"/><Relationship Id="rId1127" Type="http://schemas.openxmlformats.org/officeDocument/2006/relationships/hyperlink" Target="https://ipubers.pupuk-indonesia.com/public/download/bukti-transaksi/V2?idretailer=RT0000041194&amp;year=2026&amp;month=8&amp;hashednota=f3c44bb80383ad9c07c717ef249ff345" TargetMode="External"/><Relationship Id="rId1334" Type="http://schemas.openxmlformats.org/officeDocument/2006/relationships/hyperlink" Target="https://ipubers.pupuk-indonesia.com/public/download/bukti-transaksi/V2?idretailer=RT0000021160&amp;year=2026&amp;month=8&amp;hashednota=d772506f0b679d10926e2827cdc949b5" TargetMode="External"/><Relationship Id="rId1541" Type="http://schemas.openxmlformats.org/officeDocument/2006/relationships/hyperlink" Target="https://ipubers.pupuk-indonesia.com/public/download/bukti-transaksi/V2?idretailer=RT0000026768&amp;year=2026&amp;month=8&amp;hashednota=e4ace1d39ca7753b3c85bc6bae7e7a4f" TargetMode="External"/><Relationship Id="rId40" Type="http://schemas.openxmlformats.org/officeDocument/2006/relationships/hyperlink" Target="https://ipubers.pupuk-indonesia.com/public/download/bukti-transaksi/V2?idretailer=RT0000090731&amp;year=2026&amp;month=8&amp;hashednota=cee2bba53f9751fb455d360e5d6e293b" TargetMode="External"/><Relationship Id="rId1401" Type="http://schemas.openxmlformats.org/officeDocument/2006/relationships/hyperlink" Target="https://ipubers.pupuk-indonesia.com/public/download/bukti-transaksi/V2?idretailer=RT0000027188&amp;year=2026&amp;month=8&amp;hashednota=58edf9c1461dad1c240c020359b587b5" TargetMode="External"/><Relationship Id="rId3299" Type="http://schemas.openxmlformats.org/officeDocument/2006/relationships/hyperlink" Target="https://ipubers.pupuk-indonesia.com/public/download/bukti-transaksi/V2?idretailer=RT0000021159&amp;year=2026&amp;month=8&amp;hashednota=06ee2229db1b1580f22172b08996030b" TargetMode="External"/><Relationship Id="rId3159" Type="http://schemas.openxmlformats.org/officeDocument/2006/relationships/hyperlink" Target="https://ipubers.pupuk-indonesia.com/public/download/bukti-transaksi/V2?idretailer=RT0000026811&amp;year=2026&amp;month=8&amp;hashednota=9de0dc669f537964f6177e317b81e2c0" TargetMode="External"/><Relationship Id="rId3366" Type="http://schemas.openxmlformats.org/officeDocument/2006/relationships/hyperlink" Target="https://ipubers.pupuk-indonesia.com/public/download/bukti-transaksi/V2?idretailer=RT0000026755&amp;year=2026&amp;month=8&amp;hashednota=ab7ed379019a6c40b34945be7fd4828a" TargetMode="External"/><Relationship Id="rId3573" Type="http://schemas.openxmlformats.org/officeDocument/2006/relationships/hyperlink" Target="https://ipubers.pupuk-indonesia.com/public/download/bukti-transaksi/V2?idretailer=RT0000021139&amp;year=2026&amp;month=8&amp;hashednota=fc419915852a2d852a14725e6091f0c0" TargetMode="External"/><Relationship Id="rId287" Type="http://schemas.openxmlformats.org/officeDocument/2006/relationships/hyperlink" Target="https://ipubers.pupuk-indonesia.com/public/download/bukti-transaksi/V2?idretailer=RT0000027210&amp;year=2026&amp;month=8&amp;hashednota=ddc3e6368bd4934a004d110497af5a72" TargetMode="External"/><Relationship Id="rId494" Type="http://schemas.openxmlformats.org/officeDocument/2006/relationships/hyperlink" Target="https://ipubers.pupuk-indonesia.com/public/download/bukti-transaksi/V2?idretailer=RT0000026769&amp;year=2026&amp;month=8&amp;hashednota=297a2865377d9dbd36b38b775cbe7af6" TargetMode="External"/><Relationship Id="rId2175" Type="http://schemas.openxmlformats.org/officeDocument/2006/relationships/hyperlink" Target="https://ipubers.pupuk-indonesia.com/public/download/bukti-transaksi/V2?idretailer=RT0000094691&amp;year=2026&amp;month=8&amp;hashednota=ef853d3a93379bb1edec729ca4d07389" TargetMode="External"/><Relationship Id="rId2382" Type="http://schemas.openxmlformats.org/officeDocument/2006/relationships/hyperlink" Target="https://ipubers.pupuk-indonesia.com/public/download/bukti-transaksi/V2?idretailer=RT0000026794&amp;year=2026&amp;month=8&amp;hashednota=ef3b43c4e69771b51a0925e4194b4cf8" TargetMode="External"/><Relationship Id="rId3019" Type="http://schemas.openxmlformats.org/officeDocument/2006/relationships/hyperlink" Target="https://ipubers.pupuk-indonesia.com/public/download/bukti-transaksi/V2?idretailer=RT0000026769&amp;year=2026&amp;month=8&amp;hashednota=506a294704bbdb2d34bb7f952f5f88a9" TargetMode="External"/><Relationship Id="rId3226" Type="http://schemas.openxmlformats.org/officeDocument/2006/relationships/hyperlink" Target="https://ipubers.pupuk-indonesia.com/public/download/bukti-transaksi/V2?idretailer=RT0000021163&amp;year=2026&amp;month=8&amp;hashednota=3acf3689fa7f932d1615d81e2b6eed4d" TargetMode="External"/><Relationship Id="rId3780" Type="http://schemas.openxmlformats.org/officeDocument/2006/relationships/hyperlink" Target="https://ipubers.pupuk-indonesia.com/public/download/bukti-transaksi/V2?idretailer=RT0000051845&amp;year=2026&amp;month=8&amp;hashednota=6a5c7f78dda873d1dca5def272681b8c" TargetMode="External"/><Relationship Id="rId147" Type="http://schemas.openxmlformats.org/officeDocument/2006/relationships/hyperlink" Target="https://ipubers.pupuk-indonesia.com/public/download/bukti-transaksi/V2?idretailer=RT0000027188&amp;year=2026&amp;month=8&amp;hashednota=f7a3b21fb756c3306aa5919dedbf9f95" TargetMode="External"/><Relationship Id="rId354" Type="http://schemas.openxmlformats.org/officeDocument/2006/relationships/hyperlink" Target="https://ipubers.pupuk-indonesia.com/public/download/bukti-transaksi/V2?idretailer=RT0000026765&amp;year=2026&amp;month=8&amp;hashednota=1ca2c422945be10300cd79a8d7c95df0" TargetMode="External"/><Relationship Id="rId1191" Type="http://schemas.openxmlformats.org/officeDocument/2006/relationships/hyperlink" Target="https://ipubers.pupuk-indonesia.com/public/download/bukti-transaksi/V2?idretailer=RT0000026794&amp;year=2026&amp;month=8&amp;hashednota=ab549621c6468fd5a0521ab7b725323e" TargetMode="External"/><Relationship Id="rId2035" Type="http://schemas.openxmlformats.org/officeDocument/2006/relationships/hyperlink" Target="https://ipubers.pupuk-indonesia.com/public/download/bukti-transaksi/V2?idretailer=RT0000041741&amp;year=2026&amp;month=8&amp;hashednota=757b7960ce2f44e43ae2ce145c0a04f8" TargetMode="External"/><Relationship Id="rId3433" Type="http://schemas.openxmlformats.org/officeDocument/2006/relationships/hyperlink" Target="https://ipubers.pupuk-indonesia.com/public/download/bukti-transaksi/V2?idretailer=RT0000091480&amp;year=2026&amp;month=8&amp;hashednota=078f69130fcac6c1855a40d1af19de06" TargetMode="External"/><Relationship Id="rId3640" Type="http://schemas.openxmlformats.org/officeDocument/2006/relationships/hyperlink" Target="https://ipubers.pupuk-indonesia.com/public/download/bukti-transaksi/V2?idretailer=RT0000041194&amp;year=2026&amp;month=8&amp;hashednota=1091eea04298029780342d68598788f8" TargetMode="External"/><Relationship Id="rId561" Type="http://schemas.openxmlformats.org/officeDocument/2006/relationships/hyperlink" Target="https://ipubers.pupuk-indonesia.com/public/download/bukti-transaksi/V2?idretailer=RT0000026810&amp;year=2026&amp;month=8&amp;hashednota=33be79ed0b8458df120abee9f13e60bd" TargetMode="External"/><Relationship Id="rId2242" Type="http://schemas.openxmlformats.org/officeDocument/2006/relationships/hyperlink" Target="https://ipubers.pupuk-indonesia.com/public/download/bukti-transaksi/V2?idretailer=RT0000021145&amp;year=2026&amp;month=8&amp;hashednota=ec4f2bae3f585eeee16c6140ae76f091" TargetMode="External"/><Relationship Id="rId3500" Type="http://schemas.openxmlformats.org/officeDocument/2006/relationships/hyperlink" Target="https://ipubers.pupuk-indonesia.com/public/download/bukti-transaksi/V2?idretailer=RT0000027216&amp;year=2026&amp;month=8&amp;hashednota=7f9cb225fe4e96517736ef11303456b2" TargetMode="External"/><Relationship Id="rId214" Type="http://schemas.openxmlformats.org/officeDocument/2006/relationships/hyperlink" Target="https://ipubers.pupuk-indonesia.com/public/download/bukti-transaksi/V2?idretailer=RT0000027183&amp;year=2026&amp;month=8&amp;hashednota=29f6f28d48d03ff35bda015d946a14b9" TargetMode="External"/><Relationship Id="rId421" Type="http://schemas.openxmlformats.org/officeDocument/2006/relationships/hyperlink" Target="https://ipubers.pupuk-indonesia.com/public/download/bukti-transaksi/V2?idretailer=RT0000026771&amp;year=2026&amp;month=8&amp;hashednota=0aedffa9eee02889c128916f61d4bb7a" TargetMode="External"/><Relationship Id="rId1051" Type="http://schemas.openxmlformats.org/officeDocument/2006/relationships/hyperlink" Target="https://ipubers.pupuk-indonesia.com/public/download/bukti-transaksi/V2?idretailer=RT0000041194&amp;year=2026&amp;month=8&amp;hashednota=86574a2af06f0379b36b74d11bb14002" TargetMode="External"/><Relationship Id="rId2102" Type="http://schemas.openxmlformats.org/officeDocument/2006/relationships/hyperlink" Target="https://ipubers.pupuk-indonesia.com/public/download/bukti-transaksi/V2?idretailer=RT0000041194&amp;year=2026&amp;month=8&amp;hashednota=119bde8c6584f764a4267e5ab1924281" TargetMode="External"/><Relationship Id="rId1868" Type="http://schemas.openxmlformats.org/officeDocument/2006/relationships/hyperlink" Target="https://ipubers.pupuk-indonesia.com/public/download/bukti-transaksi/V2?idretailer=RT0000093692&amp;year=2026&amp;month=8&amp;hashednota=f7bbfe2dad061426acb8d88e7f8e02b5" TargetMode="External"/><Relationship Id="rId2919" Type="http://schemas.openxmlformats.org/officeDocument/2006/relationships/hyperlink" Target="https://ipubers.pupuk-indonesia.com/public/download/bukti-transaksi/V2?idretailer=RT0000026769&amp;year=2026&amp;month=8&amp;hashednota=fe6a3922b024bac036a8d702cfdfe6a1" TargetMode="External"/><Relationship Id="rId3083" Type="http://schemas.openxmlformats.org/officeDocument/2006/relationships/hyperlink" Target="https://ipubers.pupuk-indonesia.com/public/download/bukti-transaksi/V2?idretailer=RT0000026810&amp;year=2026&amp;month=8&amp;hashednota=a8957caeac35805fd1a72f1b75c428f0" TargetMode="External"/><Relationship Id="rId3290" Type="http://schemas.openxmlformats.org/officeDocument/2006/relationships/hyperlink" Target="https://ipubers.pupuk-indonesia.com/public/download/bukti-transaksi/V2?idretailer=RT0000026807&amp;year=2026&amp;month=8&amp;hashednota=f0e28f80ec95e6f97cb759779c7ea6a4" TargetMode="External"/><Relationship Id="rId1728" Type="http://schemas.openxmlformats.org/officeDocument/2006/relationships/hyperlink" Target="https://ipubers.pupuk-indonesia.com/public/download/bukti-transaksi/V2?idretailer=RT0000021140&amp;year=2026&amp;month=8&amp;hashednota=7fa1dfb3ad5527dfa252db7ff0cdac98" TargetMode="External"/><Relationship Id="rId1935" Type="http://schemas.openxmlformats.org/officeDocument/2006/relationships/hyperlink" Target="https://ipubers.pupuk-indonesia.com/public/download/bukti-transaksi/V2?idretailer=RT0000091480&amp;year=2026&amp;month=8&amp;hashednota=5c4d011795721f14df8525874609b975" TargetMode="External"/><Relationship Id="rId3150" Type="http://schemas.openxmlformats.org/officeDocument/2006/relationships/hyperlink" Target="https://ipubers.pupuk-indonesia.com/public/download/bukti-transaksi/V2?idretailer=RT0000026813&amp;year=2026&amp;month=8&amp;hashednota=8cde5a5b87eda7dbe5ee1bc8740f8389" TargetMode="External"/><Relationship Id="rId3010" Type="http://schemas.openxmlformats.org/officeDocument/2006/relationships/hyperlink" Target="https://ipubers.pupuk-indonesia.com/public/download/bukti-transaksi/V2?idretailer=RT0000026769&amp;year=2026&amp;month=8&amp;hashednota=d340f16eef4b8f54172b29e554f6ca76" TargetMode="External"/><Relationship Id="rId4" Type="http://schemas.openxmlformats.org/officeDocument/2006/relationships/hyperlink" Target="https://ipubers.pupuk-indonesia.com/public/download/bukti-transaksi/V2?idretailer=RT0000090731&amp;year=2026&amp;month=8&amp;hashednota=5cb7b1f119b87f9e731a6667a9e19dcf" TargetMode="External"/><Relationship Id="rId888" Type="http://schemas.openxmlformats.org/officeDocument/2006/relationships/hyperlink" Target="https://ipubers.pupuk-indonesia.com/public/download/bukti-transaksi/V2?idretailer=RT0000091480&amp;year=2026&amp;month=8&amp;hashednota=4b92d896464ec0410da701097c2478ef" TargetMode="External"/><Relationship Id="rId2569" Type="http://schemas.openxmlformats.org/officeDocument/2006/relationships/hyperlink" Target="https://ipubers.pupuk-indonesia.com/public/download/bukti-transaksi/V2?idretailer=RT0000021156&amp;year=2026&amp;month=8&amp;hashednota=0098949fc24e5ebd35478030394c4980" TargetMode="External"/><Relationship Id="rId2776" Type="http://schemas.openxmlformats.org/officeDocument/2006/relationships/hyperlink" Target="https://ipubers.pupuk-indonesia.com/public/download/bukti-transaksi/V2?idretailer=RT0000027183&amp;year=2026&amp;month=8&amp;hashednota=710e84635a6d5618e8dba779e3287cc4" TargetMode="External"/><Relationship Id="rId2983" Type="http://schemas.openxmlformats.org/officeDocument/2006/relationships/hyperlink" Target="https://ipubers.pupuk-indonesia.com/public/download/bukti-transaksi/V2?idretailer=RT0000026771&amp;year=2026&amp;month=8&amp;hashednota=5d285944a92979c3598db7d7cbdc9557" TargetMode="External"/><Relationship Id="rId3827" Type="http://schemas.openxmlformats.org/officeDocument/2006/relationships/hyperlink" Target="https://ipubers.pupuk-indonesia.com/public/download/bukti-transaksi/V2?idretailer=RT0000026794&amp;year=2026&amp;month=8&amp;hashednota=b271c5c0cf933dcc3c030dc38328bb7d" TargetMode="External"/><Relationship Id="rId748" Type="http://schemas.openxmlformats.org/officeDocument/2006/relationships/hyperlink" Target="https://ipubers.pupuk-indonesia.com/public/download/bukti-transaksi/V2?idretailer=RT0000021166&amp;year=2026&amp;month=8&amp;hashednota=ea28cfb53ab117d09ed064e9b8cc4f9a" TargetMode="External"/><Relationship Id="rId955" Type="http://schemas.openxmlformats.org/officeDocument/2006/relationships/hyperlink" Target="https://ipubers.pupuk-indonesia.com/public/download/bukti-transaksi/V2?idretailer=RT0000027204&amp;year=2026&amp;month=8&amp;hashednota=65a33c5875cac22a7110cc8b5a9aea50" TargetMode="External"/><Relationship Id="rId1378" Type="http://schemas.openxmlformats.org/officeDocument/2006/relationships/hyperlink" Target="https://ipubers.pupuk-indonesia.com/public/download/bukti-transaksi/V2?idretailer=RT0000027188&amp;year=2026&amp;month=8&amp;hashednota=65197d36a5a88894afa148f538a348dc" TargetMode="External"/><Relationship Id="rId1585" Type="http://schemas.openxmlformats.org/officeDocument/2006/relationships/hyperlink" Target="https://ipubers.pupuk-indonesia.com/public/download/bukti-transaksi/V2?idretailer=RT0000026768&amp;year=2026&amp;month=8&amp;hashednota=c932bc824599fe47fa1b93d078b5f98e" TargetMode="External"/><Relationship Id="rId1792" Type="http://schemas.openxmlformats.org/officeDocument/2006/relationships/hyperlink" Target="https://ipubers.pupuk-indonesia.com/public/download/bukti-transaksi/V2?idretailer=RT0000021163&amp;year=2026&amp;month=8&amp;hashednota=8485b9511bbaf0e1a6fef90716696711" TargetMode="External"/><Relationship Id="rId2429" Type="http://schemas.openxmlformats.org/officeDocument/2006/relationships/hyperlink" Target="https://ipubers.pupuk-indonesia.com/public/download/bukti-transaksi/V2?idretailer=RT0000026798&amp;year=2026&amp;month=8&amp;hashednota=a01f3e15273216d7dcf66ea4c3a7dd4d" TargetMode="External"/><Relationship Id="rId2636" Type="http://schemas.openxmlformats.org/officeDocument/2006/relationships/hyperlink" Target="https://ipubers.pupuk-indonesia.com/public/download/bukti-transaksi/V2?idretailer=RT0000027188&amp;year=2026&amp;month=8&amp;hashednota=92ec0874a4f3c107b2f4b0a36db366e2" TargetMode="External"/><Relationship Id="rId2843" Type="http://schemas.openxmlformats.org/officeDocument/2006/relationships/hyperlink" Target="https://ipubers.pupuk-indonesia.com/public/download/bukti-transaksi/V2?idretailer=RT0000026761&amp;year=2026&amp;month=8&amp;hashednota=68d020b485356b903d2e5b32dc2da152" TargetMode="External"/><Relationship Id="rId84" Type="http://schemas.openxmlformats.org/officeDocument/2006/relationships/hyperlink" Target="https://ipubers.pupuk-indonesia.com/public/download/bukti-transaksi/V2?idretailer=RT0000085189&amp;year=2026&amp;month=8&amp;hashednota=fe2010f6cbec810224a9916e099591cb" TargetMode="External"/><Relationship Id="rId608" Type="http://schemas.openxmlformats.org/officeDocument/2006/relationships/hyperlink" Target="https://ipubers.pupuk-indonesia.com/public/download/bukti-transaksi/V2?idretailer=RT0000051953&amp;year=2026&amp;month=8&amp;hashednota=e098fb8753b7bc1c57d69a50c9f005e5" TargetMode="External"/><Relationship Id="rId815" Type="http://schemas.openxmlformats.org/officeDocument/2006/relationships/hyperlink" Target="https://ipubers.pupuk-indonesia.com/public/download/bukti-transaksi/V2?idretailer=RT0000093692&amp;year=2026&amp;month=8&amp;hashednota=b3b44e4a96f27b8f8f6b13ab233b4f53" TargetMode="External"/><Relationship Id="rId1238" Type="http://schemas.openxmlformats.org/officeDocument/2006/relationships/hyperlink" Target="https://ipubers.pupuk-indonesia.com/public/download/bukti-transaksi/V2?idretailer=RT0000026794&amp;year=2026&amp;month=8&amp;hashednota=be4f5034fae359a98f84fea9710e81d5" TargetMode="External"/><Relationship Id="rId1445" Type="http://schemas.openxmlformats.org/officeDocument/2006/relationships/hyperlink" Target="https://ipubers.pupuk-indonesia.com/public/download/bukti-transaksi/V2?idretailer=RT0000027211&amp;year=2026&amp;month=8&amp;hashednota=3c557bd73baaf6bffa57cdb687262f68" TargetMode="External"/><Relationship Id="rId1652" Type="http://schemas.openxmlformats.org/officeDocument/2006/relationships/hyperlink" Target="https://ipubers.pupuk-indonesia.com/public/download/bukti-transaksi/V2?idretailer=RT0000026810&amp;year=2026&amp;month=8&amp;hashednota=f4fdf0f3f2d21cde2de8b28434333038" TargetMode="External"/><Relationship Id="rId1305" Type="http://schemas.openxmlformats.org/officeDocument/2006/relationships/hyperlink" Target="https://ipubers.pupuk-indonesia.com/public/download/bukti-transaksi/V2?idretailer=RT0000026796&amp;year=2026&amp;month=8&amp;hashednota=ae383d01c2b789ff41cb7ba94ca6f037" TargetMode="External"/><Relationship Id="rId2703" Type="http://schemas.openxmlformats.org/officeDocument/2006/relationships/hyperlink" Target="https://ipubers.pupuk-indonesia.com/public/download/bukti-transaksi/V2?idretailer=RT0000027183&amp;year=2026&amp;month=8&amp;hashednota=b4d0f80e2a216ce9812422cd8bc7ccff" TargetMode="External"/><Relationship Id="rId2910" Type="http://schemas.openxmlformats.org/officeDocument/2006/relationships/hyperlink" Target="https://ipubers.pupuk-indonesia.com/public/download/bukti-transaksi/V2?idretailer=RT0000026768&amp;year=2026&amp;month=8&amp;hashednota=5ec013e39e278ae02eb5d35f15f9e0fe" TargetMode="External"/><Relationship Id="rId1512" Type="http://schemas.openxmlformats.org/officeDocument/2006/relationships/hyperlink" Target="https://ipubers.pupuk-indonesia.com/public/download/bukti-transaksi/V2?idretailer=RT0000026761&amp;year=2026&amp;month=8&amp;hashednota=9e681012a0db79bad0652d4c01aa106d" TargetMode="External"/><Relationship Id="rId11" Type="http://schemas.openxmlformats.org/officeDocument/2006/relationships/hyperlink" Target="https://ipubers.pupuk-indonesia.com/public/download/bukti-transaksi/V2?idretailer=RT0000026796&amp;year=2026&amp;month=8&amp;hashednota=fbf1d52a228ab88177905e7965876d10" TargetMode="External"/><Relationship Id="rId398" Type="http://schemas.openxmlformats.org/officeDocument/2006/relationships/hyperlink" Target="https://ipubers.pupuk-indonesia.com/public/download/bukti-transaksi/V2?idretailer=RT0000026771&amp;year=2026&amp;month=8&amp;hashednota=7edf12248fbdeb6dd198d11ec01068e1" TargetMode="External"/><Relationship Id="rId2079" Type="http://schemas.openxmlformats.org/officeDocument/2006/relationships/hyperlink" Target="https://ipubers.pupuk-indonesia.com/public/download/bukti-transaksi/V2?idretailer=RT0000041194&amp;year=2026&amp;month=8&amp;hashednota=307eb1c92766edbfcb2dd9b3d0484656" TargetMode="External"/><Relationship Id="rId3477" Type="http://schemas.openxmlformats.org/officeDocument/2006/relationships/hyperlink" Target="https://ipubers.pupuk-indonesia.com/public/download/bukti-transaksi/V2?idretailer=RT0000027216&amp;year=2026&amp;month=8&amp;hashednota=cc46e6ce1fc7088c114f0a0df1d8ada4" TargetMode="External"/><Relationship Id="rId3684" Type="http://schemas.openxmlformats.org/officeDocument/2006/relationships/hyperlink" Target="https://ipubers.pupuk-indonesia.com/public/download/bukti-transaksi/V2?idretailer=RT0000041194&amp;year=2026&amp;month=8&amp;hashednota=82a05443b43affcf4b9fdacaeb328d4e" TargetMode="External"/><Relationship Id="rId3891" Type="http://schemas.openxmlformats.org/officeDocument/2006/relationships/hyperlink" Target="https://ipubers.pupuk-indonesia.com/public/download/bukti-transaksi/V2?idretailer=RT0000026794&amp;year=2026&amp;month=8&amp;hashednota=6a0f2f870ea79371958d520f8c529b51" TargetMode="External"/><Relationship Id="rId2286" Type="http://schemas.openxmlformats.org/officeDocument/2006/relationships/hyperlink" Target="https://ipubers.pupuk-indonesia.com/public/download/bukti-transaksi/V2?idretailer=RT0000026794&amp;year=2026&amp;month=8&amp;hashednota=f12af7d50d5cb9fb4955b4f9557628d3" TargetMode="External"/><Relationship Id="rId2493" Type="http://schemas.openxmlformats.org/officeDocument/2006/relationships/hyperlink" Target="https://ipubers.pupuk-indonesia.com/public/download/bukti-transaksi/V2?idretailer=RT0000090731&amp;year=2026&amp;month=8&amp;hashednota=c5e1691f913f5b8630e3a8c49adc351a" TargetMode="External"/><Relationship Id="rId3337" Type="http://schemas.openxmlformats.org/officeDocument/2006/relationships/hyperlink" Target="https://ipubers.pupuk-indonesia.com/public/download/bukti-transaksi/V2?idretailer=RT0000026758&amp;year=2026&amp;month=8&amp;hashednota=9c0649d38c62cef5b6a6029c84ccad20" TargetMode="External"/><Relationship Id="rId3544" Type="http://schemas.openxmlformats.org/officeDocument/2006/relationships/hyperlink" Target="https://ipubers.pupuk-indonesia.com/public/download/bukti-transaksi/V2?idretailer=RT0000027204&amp;year=2026&amp;month=8&amp;hashednota=83b0d20c1eadf30b8f5e10bb8b59fd2c" TargetMode="External"/><Relationship Id="rId3751" Type="http://schemas.openxmlformats.org/officeDocument/2006/relationships/hyperlink" Target="https://ipubers.pupuk-indonesia.com/public/download/bukti-transaksi/V2?idretailer=RT0000094691&amp;year=2026&amp;month=8&amp;hashednota=9e8cf459ebe8439ef7821b60e7dc5813" TargetMode="External"/><Relationship Id="rId258" Type="http://schemas.openxmlformats.org/officeDocument/2006/relationships/hyperlink" Target="https://ipubers.pupuk-indonesia.com/public/download/bukti-transaksi/V2?idretailer=RT0000027183&amp;year=2026&amp;month=8&amp;hashednota=9d9f420552b2ec2d6d2bc3c8c8966efa" TargetMode="External"/><Relationship Id="rId465" Type="http://schemas.openxmlformats.org/officeDocument/2006/relationships/hyperlink" Target="https://ipubers.pupuk-indonesia.com/public/download/bukti-transaksi/V2?idretailer=RT0000026771&amp;year=2026&amp;month=8&amp;hashednota=3ac11896dd8ae5c86ed2dd8289589b4e" TargetMode="External"/><Relationship Id="rId672" Type="http://schemas.openxmlformats.org/officeDocument/2006/relationships/hyperlink" Target="https://ipubers.pupuk-indonesia.com/public/download/bukti-transaksi/V2?idretailer=RT0000021143&amp;year=2026&amp;month=8&amp;hashednota=8211048ba52dd51f9101b8bd9fac0b1c" TargetMode="External"/><Relationship Id="rId1095" Type="http://schemas.openxmlformats.org/officeDocument/2006/relationships/hyperlink" Target="https://ipubers.pupuk-indonesia.com/public/download/bukti-transaksi/V2?idretailer=RT0000041194&amp;year=2026&amp;month=8&amp;hashednota=08dcf243af324b909fbf9013be0f596e" TargetMode="External"/><Relationship Id="rId2146" Type="http://schemas.openxmlformats.org/officeDocument/2006/relationships/hyperlink" Target="https://ipubers.pupuk-indonesia.com/public/download/bukti-transaksi/V2?idretailer=RT0000041194&amp;year=2026&amp;month=8&amp;hashednota=3f9155e75d1f4e855dc4dfcbaddc7bf7" TargetMode="External"/><Relationship Id="rId2353" Type="http://schemas.openxmlformats.org/officeDocument/2006/relationships/hyperlink" Target="https://ipubers.pupuk-indonesia.com/public/download/bukti-transaksi/V2?idretailer=RT0000026794&amp;year=2026&amp;month=8&amp;hashednota=0ff79e1e507e65576f94ac2f5c1388dd" TargetMode="External"/><Relationship Id="rId2560" Type="http://schemas.openxmlformats.org/officeDocument/2006/relationships/hyperlink" Target="https://ipubers.pupuk-indonesia.com/public/download/bukti-transaksi/V2?idretailer=RT0000021160&amp;year=2026&amp;month=8&amp;hashednota=84eceeb97b7964b65b89175a88bfc320" TargetMode="External"/><Relationship Id="rId3404" Type="http://schemas.openxmlformats.org/officeDocument/2006/relationships/hyperlink" Target="https://ipubers.pupuk-indonesia.com/public/download/bukti-transaksi/V2?idretailer=RT0000026755&amp;year=2026&amp;month=8&amp;hashednota=0a58aa548abfe79e91422e8a5c1fb864" TargetMode="External"/><Relationship Id="rId3611" Type="http://schemas.openxmlformats.org/officeDocument/2006/relationships/hyperlink" Target="https://ipubers.pupuk-indonesia.com/public/download/bukti-transaksi/V2?idretailer=RT0000041194&amp;year=2026&amp;month=8&amp;hashednota=ce58b5d1e33e584f7d3be7230e6b9732" TargetMode="External"/><Relationship Id="rId118" Type="http://schemas.openxmlformats.org/officeDocument/2006/relationships/hyperlink" Target="https://ipubers.pupuk-indonesia.com/public/download/bukti-transaksi/V2?idretailer=RT0000027188&amp;year=2026&amp;month=8&amp;hashednota=ea8f84d1749d4c95e55538179c4c8fcf" TargetMode="External"/><Relationship Id="rId325" Type="http://schemas.openxmlformats.org/officeDocument/2006/relationships/hyperlink" Target="https://ipubers.pupuk-indonesia.com/public/download/bukti-transaksi/V2?idretailer=RT0000026761&amp;year=2026&amp;month=8&amp;hashednota=16660294c72aa5185da44d26bb397950" TargetMode="External"/><Relationship Id="rId532" Type="http://schemas.openxmlformats.org/officeDocument/2006/relationships/hyperlink" Target="https://ipubers.pupuk-indonesia.com/public/download/bukti-transaksi/V2?idretailer=RT0000026810&amp;year=2026&amp;month=8&amp;hashednota=2e64c28f9e27e17cf1a0a02eaf0c5514" TargetMode="External"/><Relationship Id="rId1162" Type="http://schemas.openxmlformats.org/officeDocument/2006/relationships/hyperlink" Target="https://ipubers.pupuk-indonesia.com/public/download/bukti-transaksi/V2?idretailer=RT0000094691&amp;year=2026&amp;month=8&amp;hashednota=59a02dc3522e6055aa19d65badb6bddb" TargetMode="External"/><Relationship Id="rId2006" Type="http://schemas.openxmlformats.org/officeDocument/2006/relationships/hyperlink" Target="https://ipubers.pupuk-indonesia.com/public/download/bukti-transaksi/V2?idretailer=RT0000027204&amp;year=2026&amp;month=8&amp;hashednota=cc17f9ccc25fc00f18518b4defe301ac" TargetMode="External"/><Relationship Id="rId2213" Type="http://schemas.openxmlformats.org/officeDocument/2006/relationships/hyperlink" Target="https://ipubers.pupuk-indonesia.com/public/download/bukti-transaksi/V2?idretailer=RT0000021145&amp;year=2026&amp;month=8&amp;hashednota=89b353eece6822d2b82b6c4b24356676" TargetMode="External"/><Relationship Id="rId2420" Type="http://schemas.openxmlformats.org/officeDocument/2006/relationships/hyperlink" Target="https://ipubers.pupuk-indonesia.com/public/download/bukti-transaksi/V2?idretailer=RT0000090731&amp;year=2026&amp;month=8&amp;hashednota=8cf62a9a00e48ec85a0329fc4efe060d" TargetMode="External"/><Relationship Id="rId1022" Type="http://schemas.openxmlformats.org/officeDocument/2006/relationships/hyperlink" Target="https://ipubers.pupuk-indonesia.com/public/download/bukti-transaksi/V2?idretailer=RT0000041194&amp;year=2026&amp;month=8&amp;hashednota=297ad6d1fd14a6908bda3e813cbf18c3" TargetMode="External"/><Relationship Id="rId1979" Type="http://schemas.openxmlformats.org/officeDocument/2006/relationships/hyperlink" Target="https://ipubers.pupuk-indonesia.com/public/download/bukti-transaksi/V2?idretailer=RT0000027206&amp;year=2026&amp;month=8&amp;hashednota=10db96aeeb19996e8cce611fdce11b01" TargetMode="External"/><Relationship Id="rId3194" Type="http://schemas.openxmlformats.org/officeDocument/2006/relationships/hyperlink" Target="https://ipubers.pupuk-indonesia.com/public/download/bukti-transaksi/V2?idretailer=RT0000021140&amp;year=2026&amp;month=8&amp;hashednota=336098d0c1aa8f94d647b68c4b175681" TargetMode="External"/><Relationship Id="rId1839" Type="http://schemas.openxmlformats.org/officeDocument/2006/relationships/hyperlink" Target="https://ipubers.pupuk-indonesia.com/public/download/bukti-transaksi/V2?idretailer=RT0000026807&amp;year=2026&amp;month=8&amp;hashednota=d36925bc0fa448b9aad0efc0310dcd51" TargetMode="External"/><Relationship Id="rId3054" Type="http://schemas.openxmlformats.org/officeDocument/2006/relationships/hyperlink" Target="https://ipubers.pupuk-indonesia.com/public/download/bukti-transaksi/V2?idretailer=RT0000026810&amp;year=2026&amp;month=8&amp;hashednota=cc23da8b41563b4d8684d2b54cdfa215" TargetMode="External"/><Relationship Id="rId182" Type="http://schemas.openxmlformats.org/officeDocument/2006/relationships/hyperlink" Target="https://ipubers.pupuk-indonesia.com/public/download/bukti-transaksi/V2?idretailer=RT0000027181&amp;year=2026&amp;month=8&amp;hashednota=b3c07949e679c6cec5d52586caa913ee" TargetMode="External"/><Relationship Id="rId1906" Type="http://schemas.openxmlformats.org/officeDocument/2006/relationships/hyperlink" Target="https://ipubers.pupuk-indonesia.com/public/download/bukti-transaksi/V2?idretailer=RT0000091480&amp;year=2026&amp;month=8&amp;hashednota=40afc547a51b481dda9de81778c352f7" TargetMode="External"/><Relationship Id="rId3261" Type="http://schemas.openxmlformats.org/officeDocument/2006/relationships/hyperlink" Target="https://ipubers.pupuk-indonesia.com/public/download/bukti-transaksi/V2?idretailer=RT0000021158&amp;year=2026&amp;month=8&amp;hashednota=c59c423f198a7e328ad628789ff17492" TargetMode="External"/><Relationship Id="rId2070" Type="http://schemas.openxmlformats.org/officeDocument/2006/relationships/hyperlink" Target="https://ipubers.pupuk-indonesia.com/public/download/bukti-transaksi/V2?idretailer=RT0000041194&amp;year=2026&amp;month=8&amp;hashednota=ca2c5743fb70ee2352f637e7c854c793" TargetMode="External"/><Relationship Id="rId3121" Type="http://schemas.openxmlformats.org/officeDocument/2006/relationships/hyperlink" Target="https://ipubers.pupuk-indonesia.com/public/download/bukti-transaksi/V2?idretailer=RT0000026811&amp;year=2026&amp;month=8&amp;hashednota=3b9aa2ce09bc4bdf24708d2249d276c5" TargetMode="External"/><Relationship Id="rId999" Type="http://schemas.openxmlformats.org/officeDocument/2006/relationships/hyperlink" Target="https://ipubers.pupuk-indonesia.com/public/download/bukti-transaksi/V2?idretailer=RT0000021139&amp;year=2026&amp;month=8&amp;hashednota=56e8ff12ad9847a2f394585fcbcb5fbc" TargetMode="External"/><Relationship Id="rId2887" Type="http://schemas.openxmlformats.org/officeDocument/2006/relationships/hyperlink" Target="https://ipubers.pupuk-indonesia.com/public/download/bukti-transaksi/V2?idretailer=RT0000026765&amp;year=2026&amp;month=8&amp;hashednota=c70b04be329d5bca9d7c7196d2d25c14" TargetMode="External"/><Relationship Id="rId859" Type="http://schemas.openxmlformats.org/officeDocument/2006/relationships/hyperlink" Target="https://ipubers.pupuk-indonesia.com/public/download/bukti-transaksi/V2?idretailer=RT0000091480&amp;year=2026&amp;month=8&amp;hashednota=291de2ba5a55ed5b272c53a90aa890cc" TargetMode="External"/><Relationship Id="rId1489" Type="http://schemas.openxmlformats.org/officeDocument/2006/relationships/hyperlink" Target="https://ipubers.pupuk-indonesia.com/public/download/bukti-transaksi/V2?idretailer=RT0000026765&amp;year=2026&amp;month=8&amp;hashednota=38fb9d80604373822894309f83bf7aa0" TargetMode="External"/><Relationship Id="rId1696" Type="http://schemas.openxmlformats.org/officeDocument/2006/relationships/hyperlink" Target="https://ipubers.pupuk-indonesia.com/public/download/bukti-transaksi/V2?idretailer=RT0000026813&amp;year=2026&amp;month=8&amp;hashednota=1d66ce31c2cac1fa685ddc997b0d5137" TargetMode="External"/><Relationship Id="rId1349" Type="http://schemas.openxmlformats.org/officeDocument/2006/relationships/hyperlink" Target="https://ipubers.pupuk-indonesia.com/public/download/bukti-transaksi/V2?idretailer=RT0000085189&amp;year=2026&amp;month=8&amp;hashednota=d05bdc61904dd06c936db7487fc84c27" TargetMode="External"/><Relationship Id="rId2747" Type="http://schemas.openxmlformats.org/officeDocument/2006/relationships/hyperlink" Target="https://ipubers.pupuk-indonesia.com/public/download/bukti-transaksi/V2?idretailer=RT0000027183&amp;year=2026&amp;month=8&amp;hashednota=0249c9e2d16373843a0d22df8681bdef" TargetMode="External"/><Relationship Id="rId2954" Type="http://schemas.openxmlformats.org/officeDocument/2006/relationships/hyperlink" Target="https://ipubers.pupuk-indonesia.com/public/download/bukti-transaksi/V2?idretailer=RT0000026771&amp;year=2026&amp;month=8&amp;hashednota=b73b37a357b1dacc75b1da05d5208bb5" TargetMode="External"/><Relationship Id="rId719" Type="http://schemas.openxmlformats.org/officeDocument/2006/relationships/hyperlink" Target="https://ipubers.pupuk-indonesia.com/public/download/bukti-transaksi/V2?idretailer=RT0000021163&amp;year=2026&amp;month=8&amp;hashednota=bf01eae7ad78c1d3174f2d914219deea" TargetMode="External"/><Relationship Id="rId926" Type="http://schemas.openxmlformats.org/officeDocument/2006/relationships/hyperlink" Target="https://ipubers.pupuk-indonesia.com/public/download/bukti-transaksi/V2?idretailer=RT0000027216&amp;year=2026&amp;month=8&amp;hashednota=9c493b485669fec9639a0d407f029918" TargetMode="External"/><Relationship Id="rId1556" Type="http://schemas.openxmlformats.org/officeDocument/2006/relationships/hyperlink" Target="https://ipubers.pupuk-indonesia.com/public/download/bukti-transaksi/V2?idretailer=RT0000026771&amp;year=2026&amp;month=8&amp;hashednota=b58258bddb8428e6cc47dc16f47b0db3" TargetMode="External"/><Relationship Id="rId1763" Type="http://schemas.openxmlformats.org/officeDocument/2006/relationships/hyperlink" Target="https://ipubers.pupuk-indonesia.com/public/download/bukti-transaksi/V2?idretailer=RT0000021143&amp;year=2026&amp;month=8&amp;hashednota=aaf13f7a7314f052c054b72578b40ef3" TargetMode="External"/><Relationship Id="rId1970" Type="http://schemas.openxmlformats.org/officeDocument/2006/relationships/hyperlink" Target="https://ipubers.pupuk-indonesia.com/public/download/bukti-transaksi/V2?idretailer=RT0000027214&amp;year=2026&amp;month=8&amp;hashednota=03d7cdcb4f238cb01ab91ef2cf306762" TargetMode="External"/><Relationship Id="rId2607" Type="http://schemas.openxmlformats.org/officeDocument/2006/relationships/hyperlink" Target="https://ipubers.pupuk-indonesia.com/public/download/bukti-transaksi/V2?idretailer=RT0000027188&amp;year=2026&amp;month=8&amp;hashednota=8f399761427fdcc2f7b9a12a66e60041" TargetMode="External"/><Relationship Id="rId2814" Type="http://schemas.openxmlformats.org/officeDocument/2006/relationships/hyperlink" Target="https://ipubers.pupuk-indonesia.com/public/download/bukti-transaksi/V2?idretailer=RT0000027210&amp;year=2026&amp;month=8&amp;hashednota=1360d5423763d8fc32cdc0943004b77b" TargetMode="External"/><Relationship Id="rId55" Type="http://schemas.openxmlformats.org/officeDocument/2006/relationships/hyperlink" Target="https://ipubers.pupuk-indonesia.com/public/download/bukti-transaksi/V2?idretailer=RT0000021160&amp;year=2026&amp;month=8&amp;hashednota=bf3cf9f488c80cca399b0527844a105b" TargetMode="External"/><Relationship Id="rId1209" Type="http://schemas.openxmlformats.org/officeDocument/2006/relationships/hyperlink" Target="https://ipubers.pupuk-indonesia.com/public/download/bukti-transaksi/V2?idretailer=RT0000026794&amp;year=2026&amp;month=8&amp;hashednota=7cff1c48883f8e3e229e610439a754f4" TargetMode="External"/><Relationship Id="rId1416" Type="http://schemas.openxmlformats.org/officeDocument/2006/relationships/hyperlink" Target="https://ipubers.pupuk-indonesia.com/public/download/bukti-transaksi/V2?idretailer=RT0000027189&amp;year=2026&amp;month=8&amp;hashednota=a871f0a473096a4c214b7931df6c7507" TargetMode="External"/><Relationship Id="rId1623" Type="http://schemas.openxmlformats.org/officeDocument/2006/relationships/hyperlink" Target="https://ipubers.pupuk-indonesia.com/public/download/bukti-transaksi/V2?idretailer=RT0000026768&amp;year=2026&amp;month=8&amp;hashednota=2d8ce2b8fc4ff9b4c312033a139fce0b" TargetMode="External"/><Relationship Id="rId1830" Type="http://schemas.openxmlformats.org/officeDocument/2006/relationships/hyperlink" Target="https://ipubers.pupuk-indonesia.com/public/download/bukti-transaksi/V2?idretailer=RT0000021159&amp;year=2026&amp;month=8&amp;hashednota=a550e7da6758f81cbcc1837344283e6b" TargetMode="External"/><Relationship Id="rId3588" Type="http://schemas.openxmlformats.org/officeDocument/2006/relationships/hyperlink" Target="https://ipubers.pupuk-indonesia.com/public/download/bukti-transaksi/V2?idretailer=RT0000041194&amp;year=2026&amp;month=8&amp;hashednota=fd9ab4c9dedac1b828312e4315bdff60" TargetMode="External"/><Relationship Id="rId3795" Type="http://schemas.openxmlformats.org/officeDocument/2006/relationships/hyperlink" Target="https://ipubers.pupuk-indonesia.com/public/download/bukti-transaksi/V2?idretailer=RT0000021145&amp;year=2026&amp;month=8&amp;hashednota=5922073098be4a40c1b3801eb8569d13" TargetMode="External"/><Relationship Id="rId2397" Type="http://schemas.openxmlformats.org/officeDocument/2006/relationships/hyperlink" Target="https://ipubers.pupuk-indonesia.com/public/download/bukti-transaksi/V2?idretailer=RT0000026775&amp;year=2026&amp;month=8&amp;hashednota=45ac5d7f4c13513f88bd27e1b6cf48a2" TargetMode="External"/><Relationship Id="rId3448" Type="http://schemas.openxmlformats.org/officeDocument/2006/relationships/hyperlink" Target="https://ipubers.pupuk-indonesia.com/public/download/bukti-transaksi/V2?idretailer=RT0000091480&amp;year=2026&amp;month=8&amp;hashednota=9329728b534d07cd27ff089891299e7e" TargetMode="External"/><Relationship Id="rId3655" Type="http://schemas.openxmlformats.org/officeDocument/2006/relationships/hyperlink" Target="https://ipubers.pupuk-indonesia.com/public/download/bukti-transaksi/V2?idretailer=RT0000041194&amp;year=2026&amp;month=8&amp;hashednota=5fb3d57f590d9f07c42a8e1544583966" TargetMode="External"/><Relationship Id="rId3862" Type="http://schemas.openxmlformats.org/officeDocument/2006/relationships/hyperlink" Target="https://ipubers.pupuk-indonesia.com/public/download/bukti-transaksi/V2?idretailer=RT0000026775&amp;year=2026&amp;month=8&amp;hashednota=0b57b564b713763777415c2eae9dd08a" TargetMode="External"/><Relationship Id="rId369" Type="http://schemas.openxmlformats.org/officeDocument/2006/relationships/hyperlink" Target="https://ipubers.pupuk-indonesia.com/public/download/bukti-transaksi/V2?idretailer=RT0000026771&amp;year=2026&amp;month=8&amp;hashednota=9b4717d3ed150e38171a0427564eb017" TargetMode="External"/><Relationship Id="rId576" Type="http://schemas.openxmlformats.org/officeDocument/2006/relationships/hyperlink" Target="https://ipubers.pupuk-indonesia.com/public/download/bukti-transaksi/V2?idretailer=RT0000026811&amp;year=2026&amp;month=8&amp;hashednota=95d5f5eefa2be80fc506ddf56308326d" TargetMode="External"/><Relationship Id="rId783" Type="http://schemas.openxmlformats.org/officeDocument/2006/relationships/hyperlink" Target="https://ipubers.pupuk-indonesia.com/public/download/bukti-transaksi/V2?idretailer=RT0000021159&amp;year=2026&amp;month=8&amp;hashednota=ff2880a8eda010bc71a4d4f147e7b14b" TargetMode="External"/><Relationship Id="rId990" Type="http://schemas.openxmlformats.org/officeDocument/2006/relationships/hyperlink" Target="https://ipubers.pupuk-indonesia.com/public/download/bukti-transaksi/V2?idretailer=RT0000041741&amp;year=2026&amp;month=8&amp;hashednota=bb30475fa447352bda3fe751aa718929" TargetMode="External"/><Relationship Id="rId2257" Type="http://schemas.openxmlformats.org/officeDocument/2006/relationships/hyperlink" Target="https://ipubers.pupuk-indonesia.com/public/download/bukti-transaksi/V2?idretailer=RT0000051845&amp;year=2026&amp;month=8&amp;hashednota=80f4038d123ab2846fbbae7454457c44" TargetMode="External"/><Relationship Id="rId2464" Type="http://schemas.openxmlformats.org/officeDocument/2006/relationships/hyperlink" Target="https://ipubers.pupuk-indonesia.com/public/download/bukti-transaksi/V2?idretailer=RT0000026798&amp;year=2026&amp;month=8&amp;hashednota=126711053fe2743e267435f2aedbd88d" TargetMode="External"/><Relationship Id="rId2671" Type="http://schemas.openxmlformats.org/officeDocument/2006/relationships/hyperlink" Target="https://ipubers.pupuk-indonesia.com/public/download/bukti-transaksi/V2?idretailer=RT0000027188&amp;year=2026&amp;month=8&amp;hashednota=3928cb4e3823e37337d54007189f209b" TargetMode="External"/><Relationship Id="rId3308" Type="http://schemas.openxmlformats.org/officeDocument/2006/relationships/hyperlink" Target="https://ipubers.pupuk-indonesia.com/public/download/bukti-transaksi/V2?idretailer=RT0000026758&amp;year=2026&amp;month=8&amp;hashednota=7ca8d7017b9af5b0898c21fe80164e2a" TargetMode="External"/><Relationship Id="rId3515" Type="http://schemas.openxmlformats.org/officeDocument/2006/relationships/hyperlink" Target="https://ipubers.pupuk-indonesia.com/public/download/bukti-transaksi/V2?idretailer=RT0000027214&amp;year=2026&amp;month=8&amp;hashednota=360cd34f7e3aae65d10eaaab794ff102" TargetMode="External"/><Relationship Id="rId229" Type="http://schemas.openxmlformats.org/officeDocument/2006/relationships/hyperlink" Target="https://ipubers.pupuk-indonesia.com/public/download/bukti-transaksi/V2?idretailer=RT0000027183&amp;year=2026&amp;month=8&amp;hashednota=4b10d030304361f9cd65595a6937703f" TargetMode="External"/><Relationship Id="rId436" Type="http://schemas.openxmlformats.org/officeDocument/2006/relationships/hyperlink" Target="https://ipubers.pupuk-indonesia.com/public/download/bukti-transaksi/V2?idretailer=RT0000026771&amp;year=2026&amp;month=8&amp;hashednota=82e9276a8bd80d4b17797739418972be" TargetMode="External"/><Relationship Id="rId643" Type="http://schemas.openxmlformats.org/officeDocument/2006/relationships/hyperlink" Target="https://ipubers.pupuk-indonesia.com/public/download/bukti-transaksi/V2?idretailer=RT0000042149&amp;year=2026&amp;month=8&amp;hashednota=4033bfa74eff9678ec5578c2be52d178" TargetMode="External"/><Relationship Id="rId1066" Type="http://schemas.openxmlformats.org/officeDocument/2006/relationships/hyperlink" Target="https://ipubers.pupuk-indonesia.com/public/download/bukti-transaksi/V2?idretailer=RT0000041194&amp;year=2026&amp;month=8&amp;hashednota=c669d95f79f3f96bdcf3df2e0062dd78" TargetMode="External"/><Relationship Id="rId1273" Type="http://schemas.openxmlformats.org/officeDocument/2006/relationships/hyperlink" Target="https://ipubers.pupuk-indonesia.com/public/download/bukti-transaksi/V2?idretailer=RT0000026794&amp;year=2026&amp;month=8&amp;hashednota=d245bc119b99a43b8575abb65b561450" TargetMode="External"/><Relationship Id="rId1480" Type="http://schemas.openxmlformats.org/officeDocument/2006/relationships/hyperlink" Target="https://ipubers.pupuk-indonesia.com/public/download/bukti-transaksi/V2?idretailer=RT0000062790&amp;year=2026&amp;month=8&amp;hashednota=4eb18d023617f55f1b5e0ed36dc322b6" TargetMode="External"/><Relationship Id="rId2117" Type="http://schemas.openxmlformats.org/officeDocument/2006/relationships/hyperlink" Target="https://ipubers.pupuk-indonesia.com/public/download/bukti-transaksi/V2?idretailer=RT0000041194&amp;year=2026&amp;month=8&amp;hashednota=4d08da30432c517c32b812969065e84d" TargetMode="External"/><Relationship Id="rId2324" Type="http://schemas.openxmlformats.org/officeDocument/2006/relationships/hyperlink" Target="https://ipubers.pupuk-indonesia.com/public/download/bukti-transaksi/V2?idretailer=RT0000026794&amp;year=2026&amp;month=8&amp;hashednota=0d764988efca73903ef467040d742075" TargetMode="External"/><Relationship Id="rId3722" Type="http://schemas.openxmlformats.org/officeDocument/2006/relationships/hyperlink" Target="https://ipubers.pupuk-indonesia.com/public/download/bukti-transaksi/V2?idretailer=RT0000021145&amp;year=2026&amp;month=8&amp;hashednota=bbd84dae4a27f9033b39a14615c33881" TargetMode="External"/><Relationship Id="rId850" Type="http://schemas.openxmlformats.org/officeDocument/2006/relationships/hyperlink" Target="https://ipubers.pupuk-indonesia.com/public/download/bukti-transaksi/V2?idretailer=RT0000091480&amp;year=2026&amp;month=8&amp;hashednota=5e7dbb84cf7cc0f30ae92fe29b6d92da" TargetMode="External"/><Relationship Id="rId1133" Type="http://schemas.openxmlformats.org/officeDocument/2006/relationships/hyperlink" Target="https://ipubers.pupuk-indonesia.com/public/download/bukti-transaksi/V2?idretailer=RT0000041194&amp;year=2026&amp;month=8&amp;hashednota=c97a0f1118a4702f0416b465ee515dc5" TargetMode="External"/><Relationship Id="rId2531" Type="http://schemas.openxmlformats.org/officeDocument/2006/relationships/hyperlink" Target="https://ipubers.pupuk-indonesia.com/public/download/bukti-transaksi/V2?idretailer=RT0000021156&amp;year=2026&amp;month=8&amp;hashednota=fa91cdf51b710593d07a541bb344fe04" TargetMode="External"/><Relationship Id="rId503" Type="http://schemas.openxmlformats.org/officeDocument/2006/relationships/hyperlink" Target="https://ipubers.pupuk-indonesia.com/public/download/bukti-transaksi/V2?idretailer=RT0000026810&amp;year=2026&amp;month=8&amp;hashednota=aa6e07e7b0357d4cbfc33cac2bed6339" TargetMode="External"/><Relationship Id="rId710" Type="http://schemas.openxmlformats.org/officeDocument/2006/relationships/hyperlink" Target="https://ipubers.pupuk-indonesia.com/public/download/bukti-transaksi/V2?idretailer=RT0000021163&amp;year=2026&amp;month=8&amp;hashednota=4aa3c13a495cffac38a949f1a9b81911" TargetMode="External"/><Relationship Id="rId1340" Type="http://schemas.openxmlformats.org/officeDocument/2006/relationships/hyperlink" Target="https://ipubers.pupuk-indonesia.com/public/download/bukti-transaksi/V2?idretailer=RT0000021156&amp;year=2026&amp;month=8&amp;hashednota=187743d6333de73989503a77b993f84f" TargetMode="External"/><Relationship Id="rId3098" Type="http://schemas.openxmlformats.org/officeDocument/2006/relationships/hyperlink" Target="https://ipubers.pupuk-indonesia.com/public/download/bukti-transaksi/V2?idretailer=RT0000026810&amp;year=2026&amp;month=8&amp;hashednota=99cfbfdb690850de296eb02e04368058" TargetMode="External"/><Relationship Id="rId1200" Type="http://schemas.openxmlformats.org/officeDocument/2006/relationships/hyperlink" Target="https://ipubers.pupuk-indonesia.com/public/download/bukti-transaksi/V2?idretailer=RT0000026794&amp;year=2026&amp;month=8&amp;hashednota=71d8122d1cc063dd1d685bd51ef434d0" TargetMode="External"/><Relationship Id="rId3165" Type="http://schemas.openxmlformats.org/officeDocument/2006/relationships/hyperlink" Target="https://ipubers.pupuk-indonesia.com/public/download/bukti-transaksi/V2?idretailer=RT0000051953&amp;year=2026&amp;month=8&amp;hashednota=8c1e7f1945f66d4db50b18aced846dcf" TargetMode="External"/><Relationship Id="rId3372" Type="http://schemas.openxmlformats.org/officeDocument/2006/relationships/hyperlink" Target="https://ipubers.pupuk-indonesia.com/public/download/bukti-transaksi/V2?idretailer=RT0000026755&amp;year=2026&amp;month=8&amp;hashednota=1caeeef711e8bc70328f2b1e1e794364" TargetMode="External"/><Relationship Id="rId293" Type="http://schemas.openxmlformats.org/officeDocument/2006/relationships/hyperlink" Target="https://ipubers.pupuk-indonesia.com/public/download/bukti-transaksi/V2?idretailer=RT0000027210&amp;year=2026&amp;month=8&amp;hashednota=802c51e87ad4f6b300b3795f9deb8e5f" TargetMode="External"/><Relationship Id="rId2181" Type="http://schemas.openxmlformats.org/officeDocument/2006/relationships/hyperlink" Target="https://ipubers.pupuk-indonesia.com/public/download/bukti-transaksi/V2?idretailer=RT0000094691&amp;year=2026&amp;month=8&amp;hashednota=472804320390edc6f8ca7938102b1956" TargetMode="External"/><Relationship Id="rId3025" Type="http://schemas.openxmlformats.org/officeDocument/2006/relationships/hyperlink" Target="https://ipubers.pupuk-indonesia.com/public/download/bukti-transaksi/V2?idretailer=RT0000026769&amp;year=2026&amp;month=8&amp;hashednota=927a02300e505be8fd975728d8717bf1" TargetMode="External"/><Relationship Id="rId3232" Type="http://schemas.openxmlformats.org/officeDocument/2006/relationships/hyperlink" Target="https://ipubers.pupuk-indonesia.com/public/download/bukti-transaksi/V2?idretailer=RT0000021163&amp;year=2026&amp;month=8&amp;hashednota=a78c99c3f3417c66829f142ff342481e" TargetMode="External"/><Relationship Id="rId153" Type="http://schemas.openxmlformats.org/officeDocument/2006/relationships/hyperlink" Target="https://ipubers.pupuk-indonesia.com/public/download/bukti-transaksi/V2?idretailer=RT0000027188&amp;year=2026&amp;month=8&amp;hashednota=e2fadca53a980e228d7c2fa422007cf3" TargetMode="External"/><Relationship Id="rId360" Type="http://schemas.openxmlformats.org/officeDocument/2006/relationships/hyperlink" Target="https://ipubers.pupuk-indonesia.com/public/download/bukti-transaksi/V2?idretailer=RT0000026759&amp;year=2026&amp;month=8&amp;hashednota=95c60a2762328e7b25fb0d97cab29a3b" TargetMode="External"/><Relationship Id="rId2041" Type="http://schemas.openxmlformats.org/officeDocument/2006/relationships/hyperlink" Target="https://ipubers.pupuk-indonesia.com/public/download/bukti-transaksi/V2?idretailer=RT0000041741&amp;year=2026&amp;month=8&amp;hashednota=e914b0de0ae5672c9d635e3139077b7b" TargetMode="External"/><Relationship Id="rId220" Type="http://schemas.openxmlformats.org/officeDocument/2006/relationships/hyperlink" Target="https://ipubers.pupuk-indonesia.com/public/download/bukti-transaksi/V2?idretailer=RT0000027183&amp;year=2026&amp;month=8&amp;hashednota=317095f6b4de7df1fe2900eaf607d5a0" TargetMode="External"/><Relationship Id="rId2998" Type="http://schemas.openxmlformats.org/officeDocument/2006/relationships/hyperlink" Target="https://ipubers.pupuk-indonesia.com/public/download/bukti-transaksi/V2?idretailer=RT0000026771&amp;year=2026&amp;month=8&amp;hashednota=6dc4e0ceea62b2a675ddf47ddefddce0" TargetMode="External"/><Relationship Id="rId2858" Type="http://schemas.openxmlformats.org/officeDocument/2006/relationships/hyperlink" Target="https://ipubers.pupuk-indonesia.com/public/download/bukti-transaksi/V2?idretailer=RT0000026765&amp;year=2026&amp;month=8&amp;hashednota=811a0c060be4c2554192ba8c8dc549e8" TargetMode="External"/><Relationship Id="rId3909" Type="http://schemas.openxmlformats.org/officeDocument/2006/relationships/hyperlink" Target="https://ipubers.pupuk-indonesia.com/public/download/bukti-transaksi/V2?idretailer=RT0000026775&amp;year=2026&amp;month=8&amp;hashednota=6656cc4be644937fef89620838d8cff8" TargetMode="External"/><Relationship Id="rId99" Type="http://schemas.openxmlformats.org/officeDocument/2006/relationships/hyperlink" Target="https://ipubers.pupuk-indonesia.com/public/download/bukti-transaksi/V2?idretailer=RT0000027188&amp;year=2026&amp;month=8&amp;hashednota=3fa15cc372b42f9bcbbe7189e55033f0" TargetMode="External"/><Relationship Id="rId1667" Type="http://schemas.openxmlformats.org/officeDocument/2006/relationships/hyperlink" Target="https://ipubers.pupuk-indonesia.com/public/download/bukti-transaksi/V2?idretailer=RT0000026810&amp;year=2026&amp;month=8&amp;hashednota=adb255af5785381a366d64e156a4a2fb" TargetMode="External"/><Relationship Id="rId1874" Type="http://schemas.openxmlformats.org/officeDocument/2006/relationships/hyperlink" Target="https://ipubers.pupuk-indonesia.com/public/download/bukti-transaksi/V2?idretailer=RT0000093692&amp;year=2026&amp;month=8&amp;hashednota=7e028f4f620c277c4f93ac4d9c79a5e9" TargetMode="External"/><Relationship Id="rId2718" Type="http://schemas.openxmlformats.org/officeDocument/2006/relationships/hyperlink" Target="https://ipubers.pupuk-indonesia.com/public/download/bukti-transaksi/V2?idretailer=RT0000027181&amp;year=2026&amp;month=8&amp;hashednota=b4aacdfadb0c99ad31f2226ee3f3ebcb" TargetMode="External"/><Relationship Id="rId2925" Type="http://schemas.openxmlformats.org/officeDocument/2006/relationships/hyperlink" Target="https://ipubers.pupuk-indonesia.com/public/download/bukti-transaksi/V2?idretailer=RT0000026768&amp;year=2026&amp;month=8&amp;hashednota=923819a579dff44a30ef310d9a050986" TargetMode="External"/><Relationship Id="rId1527" Type="http://schemas.openxmlformats.org/officeDocument/2006/relationships/hyperlink" Target="https://ipubers.pupuk-indonesia.com/public/download/bukti-transaksi/V2?idretailer=RT0000026771&amp;year=2026&amp;month=8&amp;hashednota=025c113fc7e09d885a5858f37fb6f4c8" TargetMode="External"/><Relationship Id="rId1734" Type="http://schemas.openxmlformats.org/officeDocument/2006/relationships/hyperlink" Target="https://ipubers.pupuk-indonesia.com/public/download/bukti-transaksi/V2?idretailer=RT0000021144&amp;year=2026&amp;month=8&amp;hashednota=3fc9fcbc07b657ebe946367e7bb6de05" TargetMode="External"/><Relationship Id="rId1941" Type="http://schemas.openxmlformats.org/officeDocument/2006/relationships/hyperlink" Target="https://ipubers.pupuk-indonesia.com/public/download/bukti-transaksi/V2?idretailer=RT0000091480&amp;year=2026&amp;month=8&amp;hashednota=70e9f2a2967c8a20f1f81a4e68f4dd58" TargetMode="External"/><Relationship Id="rId26" Type="http://schemas.openxmlformats.org/officeDocument/2006/relationships/hyperlink" Target="https://ipubers.pupuk-indonesia.com/public/download/bukti-transaksi/V2?idretailer=RT0000026798&amp;year=2026&amp;month=8&amp;hashednota=4d04fa84394d4817b0acab92d51fa7c4" TargetMode="External"/><Relationship Id="rId3699" Type="http://schemas.openxmlformats.org/officeDocument/2006/relationships/hyperlink" Target="https://ipubers.pupuk-indonesia.com/public/download/bukti-transaksi/V2?idretailer=RT0000041194&amp;year=2026&amp;month=8&amp;hashednota=35b40f804c02f194d258ab6cee2eb401" TargetMode="External"/><Relationship Id="rId1801" Type="http://schemas.openxmlformats.org/officeDocument/2006/relationships/hyperlink" Target="https://ipubers.pupuk-indonesia.com/public/download/bukti-transaksi/V2?idretailer=RT0000021163&amp;year=2026&amp;month=8&amp;hashednota=bc449e6a3a9531b69f12a8a734cfd3bf" TargetMode="External"/><Relationship Id="rId3559" Type="http://schemas.openxmlformats.org/officeDocument/2006/relationships/hyperlink" Target="https://ipubers.pupuk-indonesia.com/public/download/bukti-transaksi/V2?idretailer=RT0000026801&amp;year=2026&amp;month=8&amp;hashednota=8e2645d430f12a56e408d6e87b8496cb" TargetMode="External"/><Relationship Id="rId687" Type="http://schemas.openxmlformats.org/officeDocument/2006/relationships/hyperlink" Target="https://ipubers.pupuk-indonesia.com/public/download/bukti-transaksi/V2?idretailer=RT0000021143&amp;year=2026&amp;month=8&amp;hashednota=47bc016b4ba1789c8674d8a892e7a792" TargetMode="External"/><Relationship Id="rId2368" Type="http://schemas.openxmlformats.org/officeDocument/2006/relationships/hyperlink" Target="https://ipubers.pupuk-indonesia.com/public/download/bukti-transaksi/V2?idretailer=RT0000026794&amp;year=2026&amp;month=8&amp;hashednota=eb5702edd875395b3f766a78837ed2be" TargetMode="External"/><Relationship Id="rId3766" Type="http://schemas.openxmlformats.org/officeDocument/2006/relationships/hyperlink" Target="https://ipubers.pupuk-indonesia.com/public/download/bukti-transaksi/V2?idretailer=RT0000051845&amp;year=2026&amp;month=8&amp;hashednota=80f7bfff27c3b6f530061d7db52b85ed" TargetMode="External"/><Relationship Id="rId894" Type="http://schemas.openxmlformats.org/officeDocument/2006/relationships/hyperlink" Target="https://ipubers.pupuk-indonesia.com/public/download/bukti-transaksi/V2?idretailer=RT0000026755&amp;year=2026&amp;month=8&amp;hashednota=abe4ed02bd09fd23e56a65b855b873d0" TargetMode="External"/><Relationship Id="rId1177" Type="http://schemas.openxmlformats.org/officeDocument/2006/relationships/hyperlink" Target="https://ipubers.pupuk-indonesia.com/public/download/bukti-transaksi/V2?idretailer=RT0000094691&amp;year=2026&amp;month=8&amp;hashednota=7bdf0e8e729acc8d1c84eecdbd58abb3" TargetMode="External"/><Relationship Id="rId2575" Type="http://schemas.openxmlformats.org/officeDocument/2006/relationships/hyperlink" Target="https://ipubers.pupuk-indonesia.com/public/download/bukti-transaksi/V2?idretailer=RT0000021160&amp;year=2026&amp;month=8&amp;hashednota=7c9d23e03fa1d4e25968f236bbb6a591" TargetMode="External"/><Relationship Id="rId2782" Type="http://schemas.openxmlformats.org/officeDocument/2006/relationships/hyperlink" Target="https://ipubers.pupuk-indonesia.com/public/download/bukti-transaksi/V2?idretailer=RT0000027211&amp;year=2026&amp;month=8&amp;hashednota=4d11634e24bfc44dd00135f4974253bc" TargetMode="External"/><Relationship Id="rId3419" Type="http://schemas.openxmlformats.org/officeDocument/2006/relationships/hyperlink" Target="https://ipubers.pupuk-indonesia.com/public/download/bukti-transaksi/V2?idretailer=RT0000091480&amp;year=2026&amp;month=8&amp;hashednota=20553c6be57127919b2f903d2f4aa57b" TargetMode="External"/><Relationship Id="rId3626" Type="http://schemas.openxmlformats.org/officeDocument/2006/relationships/hyperlink" Target="https://ipubers.pupuk-indonesia.com/public/download/bukti-transaksi/V2?idretailer=RT0000041194&amp;year=2026&amp;month=8&amp;hashednota=cb83ebe86736401afeb65ea4ad92dcaf" TargetMode="External"/><Relationship Id="rId3833" Type="http://schemas.openxmlformats.org/officeDocument/2006/relationships/hyperlink" Target="https://ipubers.pupuk-indonesia.com/public/download/bukti-transaksi/V2?idretailer=RT0000026794&amp;year=2026&amp;month=8&amp;hashednota=f27e5f87725aaeae6bdc88210d1e08a7" TargetMode="External"/><Relationship Id="rId547" Type="http://schemas.openxmlformats.org/officeDocument/2006/relationships/hyperlink" Target="https://ipubers.pupuk-indonesia.com/public/download/bukti-transaksi/V2?idretailer=RT0000026810&amp;year=2026&amp;month=8&amp;hashednota=9cacc616c24fec5ebac18ab0716802a7" TargetMode="External"/><Relationship Id="rId754" Type="http://schemas.openxmlformats.org/officeDocument/2006/relationships/hyperlink" Target="https://ipubers.pupuk-indonesia.com/public/download/bukti-transaksi/V2?idretailer=RT0000026807&amp;year=2026&amp;month=8&amp;hashednota=d41802a97dde66fccae0cbdefcf6612b" TargetMode="External"/><Relationship Id="rId961" Type="http://schemas.openxmlformats.org/officeDocument/2006/relationships/hyperlink" Target="https://ipubers.pupuk-indonesia.com/public/download/bukti-transaksi/V2?idretailer=RT0000049112&amp;year=2026&amp;month=8&amp;hashednota=3d12779eedb2d129073c80c91f4b2ec8" TargetMode="External"/><Relationship Id="rId1384" Type="http://schemas.openxmlformats.org/officeDocument/2006/relationships/hyperlink" Target="https://ipubers.pupuk-indonesia.com/public/download/bukti-transaksi/V2?idretailer=RT0000027188&amp;year=2026&amp;month=8&amp;hashednota=4f131462bd9cbcb94d7a9c07f2104f85" TargetMode="External"/><Relationship Id="rId1591" Type="http://schemas.openxmlformats.org/officeDocument/2006/relationships/hyperlink" Target="https://ipubers.pupuk-indonesia.com/public/download/bukti-transaksi/V2?idretailer=RT0000026771&amp;year=2026&amp;month=8&amp;hashednota=80825d2ce7b23782a234e0b545ad903b" TargetMode="External"/><Relationship Id="rId2228" Type="http://schemas.openxmlformats.org/officeDocument/2006/relationships/hyperlink" Target="https://ipubers.pupuk-indonesia.com/public/download/bukti-transaksi/V2?idretailer=RT0000021145&amp;year=2026&amp;month=8&amp;hashednota=3a182d968682867ba91cf477163ef130" TargetMode="External"/><Relationship Id="rId2435" Type="http://schemas.openxmlformats.org/officeDocument/2006/relationships/hyperlink" Target="https://ipubers.pupuk-indonesia.com/public/download/bukti-transaksi/V2?idretailer=RT0000026796&amp;year=2026&amp;month=8&amp;hashednota=5fa6adfe236065bc00cba8fc1874d1e9" TargetMode="External"/><Relationship Id="rId2642" Type="http://schemas.openxmlformats.org/officeDocument/2006/relationships/hyperlink" Target="https://ipubers.pupuk-indonesia.com/public/download/bukti-transaksi/V2?idretailer=RT0000027188&amp;year=2026&amp;month=8&amp;hashednota=12a82bdb43440b455ef483944fc1401c" TargetMode="External"/><Relationship Id="rId3900" Type="http://schemas.openxmlformats.org/officeDocument/2006/relationships/hyperlink" Target="https://ipubers.pupuk-indonesia.com/public/download/bukti-transaksi/V2?idretailer=RT0000026794&amp;year=2026&amp;month=8&amp;hashednota=82ea38c70dbe3016e90953e493cdf425" TargetMode="External"/><Relationship Id="rId90" Type="http://schemas.openxmlformats.org/officeDocument/2006/relationships/hyperlink" Target="https://ipubers.pupuk-indonesia.com/public/download/bukti-transaksi/V2?idretailer=RT0000027183&amp;year=2026&amp;month=8&amp;hashednota=111de5e9bd449da5177579e0378c4901" TargetMode="External"/><Relationship Id="rId407" Type="http://schemas.openxmlformats.org/officeDocument/2006/relationships/hyperlink" Target="https://ipubers.pupuk-indonesia.com/public/download/bukti-transaksi/V2?idretailer=RT0000026771&amp;year=2026&amp;month=8&amp;hashednota=d70653b6100f59dc03a5dd65bfe000dd" TargetMode="External"/><Relationship Id="rId614" Type="http://schemas.openxmlformats.org/officeDocument/2006/relationships/hyperlink" Target="https://ipubers.pupuk-indonesia.com/public/download/bukti-transaksi/V2?idretailer=RT0000051953&amp;year=2026&amp;month=8&amp;hashednota=a6582fa0772cb3e8f97ad88b421c60ff" TargetMode="External"/><Relationship Id="rId821" Type="http://schemas.openxmlformats.org/officeDocument/2006/relationships/hyperlink" Target="https://ipubers.pupuk-indonesia.com/public/download/bukti-transaksi/V2?idretailer=RT0000026758&amp;year=2026&amp;month=8&amp;hashednota=ea3bee3fb73de7bffed8a9925418cab3" TargetMode="External"/><Relationship Id="rId1037" Type="http://schemas.openxmlformats.org/officeDocument/2006/relationships/hyperlink" Target="https://ipubers.pupuk-indonesia.com/public/download/bukti-transaksi/V2?idretailer=RT0000041194&amp;year=2026&amp;month=8&amp;hashednota=95e152c3b463b1cf1eb2748c96b4ef21" TargetMode="External"/><Relationship Id="rId1244" Type="http://schemas.openxmlformats.org/officeDocument/2006/relationships/hyperlink" Target="https://ipubers.pupuk-indonesia.com/public/download/bukti-transaksi/V2?idretailer=RT0000026794&amp;year=2026&amp;month=8&amp;hashednota=8fe79e5e225c88e84911c6501192398b" TargetMode="External"/><Relationship Id="rId1451" Type="http://schemas.openxmlformats.org/officeDocument/2006/relationships/hyperlink" Target="https://ipubers.pupuk-indonesia.com/public/download/bukti-transaksi/V2?idretailer=RT0000027211&amp;year=2026&amp;month=8&amp;hashednota=8275dd2f6498fdd3eafa0efea95960ca" TargetMode="External"/><Relationship Id="rId2502" Type="http://schemas.openxmlformats.org/officeDocument/2006/relationships/hyperlink" Target="https://ipubers.pupuk-indonesia.com/public/download/bukti-transaksi/V2?idretailer=RT0000090731&amp;year=2026&amp;month=8&amp;hashednota=c7cd4caf42a6e83dfea3082fdeb2fbe0" TargetMode="External"/><Relationship Id="rId1104" Type="http://schemas.openxmlformats.org/officeDocument/2006/relationships/hyperlink" Target="https://ipubers.pupuk-indonesia.com/public/download/bukti-transaksi/V2?idretailer=RT0000041194&amp;year=2026&amp;month=8&amp;hashednota=0f231bbacd4893300ede34dbc14ab2df" TargetMode="External"/><Relationship Id="rId1311" Type="http://schemas.openxmlformats.org/officeDocument/2006/relationships/hyperlink" Target="https://ipubers.pupuk-indonesia.com/public/download/bukti-transaksi/V2?idretailer=RT0000026798&amp;year=2026&amp;month=8&amp;hashednota=1c17827c3c06a9d86fc678ef218f7ec4" TargetMode="External"/><Relationship Id="rId3069" Type="http://schemas.openxmlformats.org/officeDocument/2006/relationships/hyperlink" Target="https://ipubers.pupuk-indonesia.com/public/download/bukti-transaksi/V2?idretailer=RT0000026810&amp;year=2026&amp;month=8&amp;hashednota=357c71ce87f3b00318a9aa7e22949cdf" TargetMode="External"/><Relationship Id="rId3276" Type="http://schemas.openxmlformats.org/officeDocument/2006/relationships/hyperlink" Target="https://ipubers.pupuk-indonesia.com/public/download/bukti-transaksi/V2?idretailer=RT0000026807&amp;year=2026&amp;month=8&amp;hashednota=426c04f7260817292d2587a3a7f36685" TargetMode="External"/><Relationship Id="rId3483" Type="http://schemas.openxmlformats.org/officeDocument/2006/relationships/hyperlink" Target="https://ipubers.pupuk-indonesia.com/public/download/bukti-transaksi/V2?idretailer=RT0000027214&amp;year=2026&amp;month=8&amp;hashednota=f2a5b9cc1ddc9749e899976cabaa33c4" TargetMode="External"/><Relationship Id="rId3690" Type="http://schemas.openxmlformats.org/officeDocument/2006/relationships/hyperlink" Target="https://ipubers.pupuk-indonesia.com/public/download/bukti-transaksi/V2?idretailer=RT0000041194&amp;year=2026&amp;month=8&amp;hashednota=05eb23416c520ab1d994c6cb5ccc525d" TargetMode="External"/><Relationship Id="rId197" Type="http://schemas.openxmlformats.org/officeDocument/2006/relationships/hyperlink" Target="https://ipubers.pupuk-indonesia.com/public/download/bukti-transaksi/V2?idretailer=RT0000027181&amp;year=2026&amp;month=8&amp;hashednota=0af1038786ec0cf48d76f569573baa2b" TargetMode="External"/><Relationship Id="rId2085" Type="http://schemas.openxmlformats.org/officeDocument/2006/relationships/hyperlink" Target="https://ipubers.pupuk-indonesia.com/public/download/bukti-transaksi/V2?idretailer=RT0000041194&amp;year=2026&amp;month=8&amp;hashednota=38f331f73c8b329296ced7ca5eaa61be" TargetMode="External"/><Relationship Id="rId2292" Type="http://schemas.openxmlformats.org/officeDocument/2006/relationships/hyperlink" Target="https://ipubers.pupuk-indonesia.com/public/download/bukti-transaksi/V2?idretailer=RT0000026794&amp;year=2026&amp;month=8&amp;hashednota=883de271740dd6f494511dca56a967fe" TargetMode="External"/><Relationship Id="rId3136" Type="http://schemas.openxmlformats.org/officeDocument/2006/relationships/hyperlink" Target="https://ipubers.pupuk-indonesia.com/public/download/bukti-transaksi/V2?idretailer=RT0000026813&amp;year=2026&amp;month=8&amp;hashednota=6ce3f993d4bdc246fb69a9e4e1c101ca" TargetMode="External"/><Relationship Id="rId3343" Type="http://schemas.openxmlformats.org/officeDocument/2006/relationships/hyperlink" Target="https://ipubers.pupuk-indonesia.com/public/download/bukti-transaksi/V2?idretailer=RT0000026755&amp;year=2026&amp;month=8&amp;hashednota=dd12c50fb8dcfbd4e900a2c0a6007a6d" TargetMode="External"/><Relationship Id="rId264" Type="http://schemas.openxmlformats.org/officeDocument/2006/relationships/hyperlink" Target="https://ipubers.pupuk-indonesia.com/public/download/bukti-transaksi/V2?idretailer=RT0000027183&amp;year=2026&amp;month=8&amp;hashednota=1d95d48fbb244d2f2f0a2f9129aa628e" TargetMode="External"/><Relationship Id="rId471" Type="http://schemas.openxmlformats.org/officeDocument/2006/relationships/hyperlink" Target="https://ipubers.pupuk-indonesia.com/public/download/bukti-transaksi/V2?idretailer=RT0000026771&amp;year=2026&amp;month=8&amp;hashednota=f231952cdaeb04649ce836a1f1e26c3f" TargetMode="External"/><Relationship Id="rId2152" Type="http://schemas.openxmlformats.org/officeDocument/2006/relationships/hyperlink" Target="https://ipubers.pupuk-indonesia.com/public/download/bukti-transaksi/V2?idretailer=RT0000041194&amp;year=2026&amp;month=8&amp;hashednota=32966640086332cd9773a5b3950a636b" TargetMode="External"/><Relationship Id="rId3550" Type="http://schemas.openxmlformats.org/officeDocument/2006/relationships/hyperlink" Target="https://ipubers.pupuk-indonesia.com/public/download/bukti-transaksi/V2?idretailer=RT0000027204&amp;year=2026&amp;month=8&amp;hashednota=8f8ee74c271d4d6e3d1d135a7c1ed40b" TargetMode="External"/><Relationship Id="rId124" Type="http://schemas.openxmlformats.org/officeDocument/2006/relationships/hyperlink" Target="https://ipubers.pupuk-indonesia.com/public/download/bukti-transaksi/V2?idretailer=RT0000027188&amp;year=2026&amp;month=8&amp;hashednota=8b6a66ff1c9c458b5b509506b94186e0" TargetMode="External"/><Relationship Id="rId3203" Type="http://schemas.openxmlformats.org/officeDocument/2006/relationships/hyperlink" Target="https://ipubers.pupuk-indonesia.com/public/download/bukti-transaksi/V2?idretailer=RT0000021143&amp;year=2026&amp;month=8&amp;hashednota=8ae7d306c51ca76d2d854aecde715c84" TargetMode="External"/><Relationship Id="rId3410" Type="http://schemas.openxmlformats.org/officeDocument/2006/relationships/hyperlink" Target="https://ipubers.pupuk-indonesia.com/public/download/bukti-transaksi/V2?idretailer=RT0000091480&amp;year=2026&amp;month=8&amp;hashednota=ee702a0e32fbc44b7ec6fb8aae65ddd7" TargetMode="External"/><Relationship Id="rId331" Type="http://schemas.openxmlformats.org/officeDocument/2006/relationships/hyperlink" Target="https://ipubers.pupuk-indonesia.com/public/download/bukti-transaksi/V2?idretailer=RT0000026765&amp;year=2026&amp;month=8&amp;hashednota=b330cb2e9281306f2d4e9bfac4e8da82" TargetMode="External"/><Relationship Id="rId2012" Type="http://schemas.openxmlformats.org/officeDocument/2006/relationships/hyperlink" Target="https://ipubers.pupuk-indonesia.com/public/download/bukti-transaksi/V2?idretailer=RT0000049112&amp;year=2026&amp;month=8&amp;hashednota=94ec3d48745827b83da5b2dc0ff6faa6" TargetMode="External"/><Relationship Id="rId2969" Type="http://schemas.openxmlformats.org/officeDocument/2006/relationships/hyperlink" Target="https://ipubers.pupuk-indonesia.com/public/download/bukti-transaksi/V2?idretailer=RT0000026769&amp;year=2026&amp;month=8&amp;hashednota=87360ebb8a67a5ba38f250d94182d95b" TargetMode="External"/><Relationship Id="rId1778" Type="http://schemas.openxmlformats.org/officeDocument/2006/relationships/hyperlink" Target="https://ipubers.pupuk-indonesia.com/public/download/bukti-transaksi/V2?idretailer=RT0000021142&amp;year=2026&amp;month=8&amp;hashednota=763b9f0880d9ab861a92e93e45aa06fc" TargetMode="External"/><Relationship Id="rId1985" Type="http://schemas.openxmlformats.org/officeDocument/2006/relationships/hyperlink" Target="https://ipubers.pupuk-indonesia.com/public/download/bukti-transaksi/V2?idretailer=RT0000027206&amp;year=2026&amp;month=8&amp;hashednota=48ef1f0125600fc3e374db19e03df828" TargetMode="External"/><Relationship Id="rId2829" Type="http://schemas.openxmlformats.org/officeDocument/2006/relationships/hyperlink" Target="https://ipubers.pupuk-indonesia.com/public/download/bukti-transaksi/V2?idretailer=RT0000089532&amp;year=2026&amp;month=8&amp;hashednota=668e9e8e75d81158d0d67d4cbab98286" TargetMode="External"/><Relationship Id="rId1638" Type="http://schemas.openxmlformats.org/officeDocument/2006/relationships/hyperlink" Target="https://ipubers.pupuk-indonesia.com/public/download/bukti-transaksi/V2?idretailer=RT0000026810&amp;year=2026&amp;month=8&amp;hashednota=abcf07bc66a84e2b1cbe8a866807445c" TargetMode="External"/><Relationship Id="rId1845" Type="http://schemas.openxmlformats.org/officeDocument/2006/relationships/hyperlink" Target="https://ipubers.pupuk-indonesia.com/public/download/bukti-transaksi/V2?idretailer=RT0000026807&amp;year=2026&amp;month=8&amp;hashednota=15ffd67ff39cb42439f2f96d529604a6" TargetMode="External"/><Relationship Id="rId3060" Type="http://schemas.openxmlformats.org/officeDocument/2006/relationships/hyperlink" Target="https://ipubers.pupuk-indonesia.com/public/download/bukti-transaksi/V2?idretailer=RT0000026810&amp;year=2026&amp;month=8&amp;hashednota=bd8d7025f6c0f0322da183e610a86871" TargetMode="External"/><Relationship Id="rId1705" Type="http://schemas.openxmlformats.org/officeDocument/2006/relationships/hyperlink" Target="https://ipubers.pupuk-indonesia.com/public/download/bukti-transaksi/V2?idretailer=RT0000026813&amp;year=2026&amp;month=8&amp;hashednota=cdc48e7976a0c06b6404adf8b3676f00" TargetMode="External"/><Relationship Id="rId1912" Type="http://schemas.openxmlformats.org/officeDocument/2006/relationships/hyperlink" Target="https://ipubers.pupuk-indonesia.com/public/download/bukti-transaksi/V2?idretailer=RT0000091480&amp;year=2026&amp;month=8&amp;hashednota=a70486dbb9511be041a5fad5b2972fcf" TargetMode="External"/><Relationship Id="rId3877" Type="http://schemas.openxmlformats.org/officeDocument/2006/relationships/hyperlink" Target="https://ipubers.pupuk-indonesia.com/public/download/bukti-transaksi/V2?idretailer=RT0000026794&amp;year=2026&amp;month=8&amp;hashednota=3b762d2936c06c64eed0fd9ea60ba956" TargetMode="External"/><Relationship Id="rId798" Type="http://schemas.openxmlformats.org/officeDocument/2006/relationships/hyperlink" Target="https://ipubers.pupuk-indonesia.com/public/download/bukti-transaksi/V2?idretailer=RT0000093692&amp;year=2026&amp;month=8&amp;hashednota=f3747e9ccd4c586bbd8ff738bfbc2b8f" TargetMode="External"/><Relationship Id="rId2479" Type="http://schemas.openxmlformats.org/officeDocument/2006/relationships/hyperlink" Target="https://ipubers.pupuk-indonesia.com/public/download/bukti-transaksi/V2?idretailer=RT0000026798&amp;year=2026&amp;month=8&amp;hashednota=bd9ca3d485897cc1c49b04264fdcfa45" TargetMode="External"/><Relationship Id="rId2686" Type="http://schemas.openxmlformats.org/officeDocument/2006/relationships/hyperlink" Target="https://ipubers.pupuk-indonesia.com/public/download/bukti-transaksi/V2?idretailer=RT0000027188&amp;year=2026&amp;month=8&amp;hashednota=e2ff9ac6c0d2a8d9eaef5679603f4674" TargetMode="External"/><Relationship Id="rId2893" Type="http://schemas.openxmlformats.org/officeDocument/2006/relationships/hyperlink" Target="https://ipubers.pupuk-indonesia.com/public/download/bukti-transaksi/V2?idretailer=RT0000026765&amp;year=2026&amp;month=8&amp;hashednota=4ce1932d00a5c9bcfa2ee86924716445" TargetMode="External"/><Relationship Id="rId3737" Type="http://schemas.openxmlformats.org/officeDocument/2006/relationships/hyperlink" Target="https://ipubers.pupuk-indonesia.com/public/download/bukti-transaksi/V2?idretailer=RT0000094691&amp;year=2026&amp;month=8&amp;hashednota=d45f4544b0da59c61f3aba3e3c4eb957" TargetMode="External"/><Relationship Id="rId658" Type="http://schemas.openxmlformats.org/officeDocument/2006/relationships/hyperlink" Target="https://ipubers.pupuk-indonesia.com/public/download/bukti-transaksi/V2?idretailer=RT0000021143&amp;year=2026&amp;month=8&amp;hashednota=d765e256c9f012d14a7f1ff7d496f202" TargetMode="External"/><Relationship Id="rId865" Type="http://schemas.openxmlformats.org/officeDocument/2006/relationships/hyperlink" Target="https://ipubers.pupuk-indonesia.com/public/download/bukti-transaksi/V2?idretailer=RT0000091480&amp;year=2026&amp;month=8&amp;hashednota=044dace6f32976b469c62b7d8b5bd832" TargetMode="External"/><Relationship Id="rId1288" Type="http://schemas.openxmlformats.org/officeDocument/2006/relationships/hyperlink" Target="https://ipubers.pupuk-indonesia.com/public/download/bukti-transaksi/V2?idretailer=RT0000026794&amp;year=2026&amp;month=8&amp;hashednota=9289184f1e399bce7a43be566b94aca4" TargetMode="External"/><Relationship Id="rId1495" Type="http://schemas.openxmlformats.org/officeDocument/2006/relationships/hyperlink" Target="https://ipubers.pupuk-indonesia.com/public/download/bukti-transaksi/V2?idretailer=RT0000026759&amp;year=2026&amp;month=8&amp;hashednota=e228511c7ce175ee4f6fb8d5367e1483" TargetMode="External"/><Relationship Id="rId2339" Type="http://schemas.openxmlformats.org/officeDocument/2006/relationships/hyperlink" Target="https://ipubers.pupuk-indonesia.com/public/download/bukti-transaksi/V2?idretailer=RT0000026794&amp;year=2026&amp;month=8&amp;hashednota=735fddaf37c0b28a17e84bd2a09f44f4" TargetMode="External"/><Relationship Id="rId2546" Type="http://schemas.openxmlformats.org/officeDocument/2006/relationships/hyperlink" Target="https://ipubers.pupuk-indonesia.com/public/download/bukti-transaksi/V2?idretailer=RT0000021160&amp;year=2026&amp;month=8&amp;hashednota=0befe02040f518225e8ca6e4e0c5b519" TargetMode="External"/><Relationship Id="rId2753" Type="http://schemas.openxmlformats.org/officeDocument/2006/relationships/hyperlink" Target="https://ipubers.pupuk-indonesia.com/public/download/bukti-transaksi/V2?idretailer=RT0000027183&amp;year=2026&amp;month=8&amp;hashednota=396f649d386b1a53725b8db0aa9ad50f" TargetMode="External"/><Relationship Id="rId2960" Type="http://schemas.openxmlformats.org/officeDocument/2006/relationships/hyperlink" Target="https://ipubers.pupuk-indonesia.com/public/download/bukti-transaksi/V2?idretailer=RT0000026771&amp;year=2026&amp;month=8&amp;hashednota=f09d2bfa8d8d88a13fba2b6d1fae1fe5" TargetMode="External"/><Relationship Id="rId3804" Type="http://schemas.openxmlformats.org/officeDocument/2006/relationships/hyperlink" Target="https://ipubers.pupuk-indonesia.com/public/download/bukti-transaksi/V2?idretailer=RT0000021145&amp;year=2026&amp;month=8&amp;hashednota=31b469f8ac2d2bb04a57eb532ddcfaee" TargetMode="External"/><Relationship Id="rId518" Type="http://schemas.openxmlformats.org/officeDocument/2006/relationships/hyperlink" Target="https://ipubers.pupuk-indonesia.com/public/download/bukti-transaksi/V2?idretailer=RT0000026810&amp;year=2026&amp;month=8&amp;hashednota=821ab6f7ecd057aba8ee67e931c47c02" TargetMode="External"/><Relationship Id="rId725" Type="http://schemas.openxmlformats.org/officeDocument/2006/relationships/hyperlink" Target="https://ipubers.pupuk-indonesia.com/public/download/bukti-transaksi/V2?idretailer=RT0000021162&amp;year=2026&amp;month=8&amp;hashednota=e7731d6df2472215cfcbf559c70fa2c8" TargetMode="External"/><Relationship Id="rId932" Type="http://schemas.openxmlformats.org/officeDocument/2006/relationships/hyperlink" Target="https://ipubers.pupuk-indonesia.com/public/download/bukti-transaksi/V2?idretailer=RT0000027214&amp;year=2026&amp;month=8&amp;hashednota=fa34be3bd0e3cc8df69a81ba1fa946b1" TargetMode="External"/><Relationship Id="rId1148" Type="http://schemas.openxmlformats.org/officeDocument/2006/relationships/hyperlink" Target="https://ipubers.pupuk-indonesia.com/public/download/bukti-transaksi/V2?idretailer=RT0000051845&amp;year=2026&amp;month=8&amp;hashednota=8ffb1a85384ad44d35104b6b441ba0f0" TargetMode="External"/><Relationship Id="rId1355" Type="http://schemas.openxmlformats.org/officeDocument/2006/relationships/hyperlink" Target="https://ipubers.pupuk-indonesia.com/public/download/bukti-transaksi/V2?idretailer=RT0000027188&amp;year=2026&amp;month=8&amp;hashednota=2c2b0b9c7b5e38575d6ecee342a6a4b2" TargetMode="External"/><Relationship Id="rId1562" Type="http://schemas.openxmlformats.org/officeDocument/2006/relationships/hyperlink" Target="https://ipubers.pupuk-indonesia.com/public/download/bukti-transaksi/V2?idretailer=RT0000026771&amp;year=2026&amp;month=8&amp;hashednota=51a20ad0fcd4f3237395bfb70edb4c78" TargetMode="External"/><Relationship Id="rId2406" Type="http://schemas.openxmlformats.org/officeDocument/2006/relationships/hyperlink" Target="https://ipubers.pupuk-indonesia.com/public/download/bukti-transaksi/V2?idretailer=RT0000026775&amp;year=2026&amp;month=8&amp;hashednota=1d53dd8eecc69b1d7a071d57dbda019a" TargetMode="External"/><Relationship Id="rId2613" Type="http://schemas.openxmlformats.org/officeDocument/2006/relationships/hyperlink" Target="https://ipubers.pupuk-indonesia.com/public/download/bukti-transaksi/V2?idretailer=RT0000027188&amp;year=2026&amp;month=8&amp;hashednota=9cb3661bc8661631f642276abab67d4a" TargetMode="External"/><Relationship Id="rId1008" Type="http://schemas.openxmlformats.org/officeDocument/2006/relationships/hyperlink" Target="https://ipubers.pupuk-indonesia.com/public/download/bukti-transaksi/V2?idretailer=RT0000041194&amp;year=2026&amp;month=8&amp;hashednota=8acfb414d76f6ae7cd0101f2a3c49a72" TargetMode="External"/><Relationship Id="rId1215" Type="http://schemas.openxmlformats.org/officeDocument/2006/relationships/hyperlink" Target="https://ipubers.pupuk-indonesia.com/public/download/bukti-transaksi/V2?idretailer=RT0000026775&amp;year=2026&amp;month=8&amp;hashednota=5af9d9b688c505e27017ff03152e29c3" TargetMode="External"/><Relationship Id="rId1422" Type="http://schemas.openxmlformats.org/officeDocument/2006/relationships/hyperlink" Target="https://ipubers.pupuk-indonesia.com/public/download/bukti-transaksi/V2?idretailer=RT0000027181&amp;year=2026&amp;month=8&amp;hashednota=d58aac38e972c706ead23ad367f03bcb" TargetMode="External"/><Relationship Id="rId2820" Type="http://schemas.openxmlformats.org/officeDocument/2006/relationships/hyperlink" Target="https://ipubers.pupuk-indonesia.com/public/download/bukti-transaksi/V2?idretailer=RT0000089532&amp;year=2026&amp;month=8&amp;hashednota=4efe81f8a1b898ca29d3b2b44ba4caec" TargetMode="External"/><Relationship Id="rId61" Type="http://schemas.openxmlformats.org/officeDocument/2006/relationships/hyperlink" Target="https://ipubers.pupuk-indonesia.com/public/download/bukti-transaksi/V2?idretailer=RT0000021156&amp;year=2026&amp;month=8&amp;hashednota=b7af7b865f8b9e6535d3a7ae93e4e3ea" TargetMode="External"/><Relationship Id="rId3387" Type="http://schemas.openxmlformats.org/officeDocument/2006/relationships/hyperlink" Target="https://ipubers.pupuk-indonesia.com/public/download/bukti-transaksi/V2?idretailer=RT0000026755&amp;year=2026&amp;month=8&amp;hashednota=3a587d1f65821f75c593bfffa6305a5e" TargetMode="External"/><Relationship Id="rId2196" Type="http://schemas.openxmlformats.org/officeDocument/2006/relationships/hyperlink" Target="https://ipubers.pupuk-indonesia.com/public/download/bukti-transaksi/V2?idretailer=RT0000094691&amp;year=2026&amp;month=8&amp;hashednota=0f6e045e63dc957a622b780a0f603843" TargetMode="External"/><Relationship Id="rId3594" Type="http://schemas.openxmlformats.org/officeDocument/2006/relationships/hyperlink" Target="https://ipubers.pupuk-indonesia.com/public/download/bukti-transaksi/V2?idretailer=RT0000041194&amp;year=2026&amp;month=8&amp;hashednota=386399de64b56acc93168fb9fc5cee58" TargetMode="External"/><Relationship Id="rId168" Type="http://schemas.openxmlformats.org/officeDocument/2006/relationships/hyperlink" Target="https://ipubers.pupuk-indonesia.com/public/download/bukti-transaksi/V2?idretailer=RT0000027189&amp;year=2026&amp;month=8&amp;hashednota=3f93ed0657601d9eec97af8630bfc476" TargetMode="External"/><Relationship Id="rId3247" Type="http://schemas.openxmlformats.org/officeDocument/2006/relationships/hyperlink" Target="https://ipubers.pupuk-indonesia.com/public/download/bukti-transaksi/V2?idretailer=RT0000021161&amp;year=2026&amp;month=8&amp;hashednota=2c7ecdcddff67974126d5da388b187e8" TargetMode="External"/><Relationship Id="rId3454" Type="http://schemas.openxmlformats.org/officeDocument/2006/relationships/hyperlink" Target="https://ipubers.pupuk-indonesia.com/public/download/bukti-transaksi/V2?idretailer=RT0000091480&amp;year=2026&amp;month=8&amp;hashednota=3cc6c4161444a3b7acc8999811ebd4b3" TargetMode="External"/><Relationship Id="rId3661" Type="http://schemas.openxmlformats.org/officeDocument/2006/relationships/hyperlink" Target="https://ipubers.pupuk-indonesia.com/public/download/bukti-transaksi/V2?idretailer=RT0000041194&amp;year=2026&amp;month=8&amp;hashednota=8a701a9247808497a000da754711605a" TargetMode="External"/><Relationship Id="rId375" Type="http://schemas.openxmlformats.org/officeDocument/2006/relationships/hyperlink" Target="https://ipubers.pupuk-indonesia.com/public/download/bukti-transaksi/V2?idretailer=RT0000026771&amp;year=2026&amp;month=8&amp;hashednota=babfc25ae937ea7fadb75c2363b7066d" TargetMode="External"/><Relationship Id="rId582" Type="http://schemas.openxmlformats.org/officeDocument/2006/relationships/hyperlink" Target="https://ipubers.pupuk-indonesia.com/public/download/bukti-transaksi/V2?idretailer=RT0000026813&amp;year=2026&amp;month=8&amp;hashednota=94a84e668fb23f654592b935d78c5701" TargetMode="External"/><Relationship Id="rId2056" Type="http://schemas.openxmlformats.org/officeDocument/2006/relationships/hyperlink" Target="https://ipubers.pupuk-indonesia.com/public/download/bukti-transaksi/V2?idretailer=RT0000041194&amp;year=2026&amp;month=8&amp;hashednota=aea62c5f52c9e24403eefe2bed8dc35f" TargetMode="External"/><Relationship Id="rId2263" Type="http://schemas.openxmlformats.org/officeDocument/2006/relationships/hyperlink" Target="https://ipubers.pupuk-indonesia.com/public/download/bukti-transaksi/V2?idretailer=RT0000026794&amp;year=2026&amp;month=8&amp;hashednota=fbbd5d6c17c8f0df31c787f55cf71c1e" TargetMode="External"/><Relationship Id="rId2470" Type="http://schemas.openxmlformats.org/officeDocument/2006/relationships/hyperlink" Target="https://ipubers.pupuk-indonesia.com/public/download/bukti-transaksi/V2?idretailer=RT0000026798&amp;year=2026&amp;month=8&amp;hashednota=88d286819c3863bfcb0671f606e2b0dd" TargetMode="External"/><Relationship Id="rId3107" Type="http://schemas.openxmlformats.org/officeDocument/2006/relationships/hyperlink" Target="https://ipubers.pupuk-indonesia.com/public/download/bukti-transaksi/V2?idretailer=RT0000026810&amp;year=2026&amp;month=8&amp;hashednota=0e91e4970cd378ec8cb30190c662bb02" TargetMode="External"/><Relationship Id="rId3314" Type="http://schemas.openxmlformats.org/officeDocument/2006/relationships/hyperlink" Target="https://ipubers.pupuk-indonesia.com/public/download/bukti-transaksi/V2?idretailer=RT0000093692&amp;year=2026&amp;month=8&amp;hashednota=77559c6d156ae129ab949f39bea01add" TargetMode="External"/><Relationship Id="rId3521" Type="http://schemas.openxmlformats.org/officeDocument/2006/relationships/hyperlink" Target="https://ipubers.pupuk-indonesia.com/public/download/bukti-transaksi/V2?idretailer=RT0000027213&amp;year=2026&amp;month=8&amp;hashednota=ea355e9e005a81f674253e2fd1fbf2d1" TargetMode="External"/><Relationship Id="rId235" Type="http://schemas.openxmlformats.org/officeDocument/2006/relationships/hyperlink" Target="https://ipubers.pupuk-indonesia.com/public/download/bukti-transaksi/V2?idretailer=RT0000027183&amp;year=2026&amp;month=8&amp;hashednota=e0025e6273994e5a830719f2ed76ac84" TargetMode="External"/><Relationship Id="rId442" Type="http://schemas.openxmlformats.org/officeDocument/2006/relationships/hyperlink" Target="https://ipubers.pupuk-indonesia.com/public/download/bukti-transaksi/V2?idretailer=RT0000026771&amp;year=2026&amp;month=8&amp;hashednota=f1ad2d3ce3d4f6ee3a66e07cb7258722" TargetMode="External"/><Relationship Id="rId1072" Type="http://schemas.openxmlformats.org/officeDocument/2006/relationships/hyperlink" Target="https://ipubers.pupuk-indonesia.com/public/download/bukti-transaksi/V2?idretailer=RT0000041194&amp;year=2026&amp;month=8&amp;hashednota=ddf0b46132ff3c0ba56c5ed3c3e77f62" TargetMode="External"/><Relationship Id="rId2123" Type="http://schemas.openxmlformats.org/officeDocument/2006/relationships/hyperlink" Target="https://ipubers.pupuk-indonesia.com/public/download/bukti-transaksi/V2?idretailer=RT0000041194&amp;year=2026&amp;month=8&amp;hashednota=47d572c317d4b02ea07d77d014bb04f0" TargetMode="External"/><Relationship Id="rId2330" Type="http://schemas.openxmlformats.org/officeDocument/2006/relationships/hyperlink" Target="https://ipubers.pupuk-indonesia.com/public/download/bukti-transaksi/V2?idretailer=RT0000026794&amp;year=2026&amp;month=8&amp;hashednota=31a7db813e4f90a1488bac2dd4d88cd8" TargetMode="External"/><Relationship Id="rId302" Type="http://schemas.openxmlformats.org/officeDocument/2006/relationships/hyperlink" Target="https://ipubers.pupuk-indonesia.com/public/download/bukti-transaksi/V2?idretailer=RT0000089532&amp;year=2026&amp;month=8&amp;hashednota=2791d2537f4dc97efe5d22f0bdd58569" TargetMode="External"/><Relationship Id="rId1889" Type="http://schemas.openxmlformats.org/officeDocument/2006/relationships/hyperlink" Target="https://ipubers.pupuk-indonesia.com/public/download/bukti-transaksi/V2?idretailer=RT0000026758&amp;year=2026&amp;month=8&amp;hashednota=27c1c712beb5a3fd787fb36841d3d568" TargetMode="External"/><Relationship Id="rId1749" Type="http://schemas.openxmlformats.org/officeDocument/2006/relationships/hyperlink" Target="https://ipubers.pupuk-indonesia.com/public/download/bukti-transaksi/V2?idretailer=RT0000021143&amp;year=2026&amp;month=8&amp;hashednota=868d9ccafd0f79f925ece52c0b0a6fff" TargetMode="External"/><Relationship Id="rId1956" Type="http://schemas.openxmlformats.org/officeDocument/2006/relationships/hyperlink" Target="https://ipubers.pupuk-indonesia.com/public/download/bukti-transaksi/V2?idretailer=RT0000091480&amp;year=2026&amp;month=8&amp;hashednota=ff8b62bc9932e155e23d90591469065a" TargetMode="External"/><Relationship Id="rId3171" Type="http://schemas.openxmlformats.org/officeDocument/2006/relationships/hyperlink" Target="https://ipubers.pupuk-indonesia.com/public/download/bukti-transaksi/V2?idretailer=RT0000021144&amp;year=2026&amp;month=8&amp;hashednota=e38dae3f14c0d907cb5ec3f8f4b019ff" TargetMode="External"/><Relationship Id="rId1609" Type="http://schemas.openxmlformats.org/officeDocument/2006/relationships/hyperlink" Target="https://ipubers.pupuk-indonesia.com/public/download/bukti-transaksi/V2?idretailer=RT0000026771&amp;year=2026&amp;month=8&amp;hashednota=dfd0f34af839cdedcfb91ad8f0bfe8ea" TargetMode="External"/><Relationship Id="rId1816" Type="http://schemas.openxmlformats.org/officeDocument/2006/relationships/hyperlink" Target="https://ipubers.pupuk-indonesia.com/public/download/bukti-transaksi/V2?idretailer=RT0000021161&amp;year=2026&amp;month=8&amp;hashednota=8d8144366fcbb3187021459d50791d2c" TargetMode="External"/><Relationship Id="rId3031" Type="http://schemas.openxmlformats.org/officeDocument/2006/relationships/hyperlink" Target="https://ipubers.pupuk-indonesia.com/public/download/bukti-transaksi/V2?idretailer=RT0000026768&amp;year=2026&amp;month=8&amp;hashednota=3c4c33dd685d95ea419e1de77e28370d" TargetMode="External"/><Relationship Id="rId2797" Type="http://schemas.openxmlformats.org/officeDocument/2006/relationships/hyperlink" Target="https://ipubers.pupuk-indonesia.com/public/download/bukti-transaksi/V2?idretailer=RT0000027210&amp;year=2026&amp;month=8&amp;hashednota=8df439a38c8f0ffd92c606063fec62c5" TargetMode="External"/><Relationship Id="rId3848" Type="http://schemas.openxmlformats.org/officeDocument/2006/relationships/hyperlink" Target="https://ipubers.pupuk-indonesia.com/public/download/bukti-transaksi/V2?idretailer=RT0000026775&amp;year=2026&amp;month=8&amp;hashednota=30f25887cede288366d7589211d02e59" TargetMode="External"/><Relationship Id="rId769" Type="http://schemas.openxmlformats.org/officeDocument/2006/relationships/hyperlink" Target="https://ipubers.pupuk-indonesia.com/public/download/bukti-transaksi/V2?idretailer=RT0000026807&amp;year=2026&amp;month=8&amp;hashednota=1c5aa61364dc817d81019790bbd9558f" TargetMode="External"/><Relationship Id="rId976" Type="http://schemas.openxmlformats.org/officeDocument/2006/relationships/hyperlink" Target="https://ipubers.pupuk-indonesia.com/public/download/bukti-transaksi/V2?idretailer=RT0000021139&amp;year=2026&amp;month=8&amp;hashednota=528d81a704042ae13ea0a30d74127790" TargetMode="External"/><Relationship Id="rId1399" Type="http://schemas.openxmlformats.org/officeDocument/2006/relationships/hyperlink" Target="https://ipubers.pupuk-indonesia.com/public/download/bukti-transaksi/V2?idretailer=RT0000027188&amp;year=2026&amp;month=8&amp;hashednota=15edbecbd997832c4a325027a1c5ee66" TargetMode="External"/><Relationship Id="rId2657" Type="http://schemas.openxmlformats.org/officeDocument/2006/relationships/hyperlink" Target="https://ipubers.pupuk-indonesia.com/public/download/bukti-transaksi/V2?idretailer=RT0000027188&amp;year=2026&amp;month=8&amp;hashednota=b77d28b4116be306aa49e7ed883e9b2a" TargetMode="External"/><Relationship Id="rId629" Type="http://schemas.openxmlformats.org/officeDocument/2006/relationships/hyperlink" Target="https://ipubers.pupuk-indonesia.com/public/download/bukti-transaksi/V2?idretailer=RT0000042149&amp;year=2026&amp;month=8&amp;hashednota=02c456dc9b89a761d83c388187d95ca2" TargetMode="External"/><Relationship Id="rId1259" Type="http://schemas.openxmlformats.org/officeDocument/2006/relationships/hyperlink" Target="https://ipubers.pupuk-indonesia.com/public/download/bukti-transaksi/V2?idretailer=RT0000026794&amp;year=2026&amp;month=8&amp;hashednota=34ef5908b1ab32aa0e93b1ad94afd137" TargetMode="External"/><Relationship Id="rId1466" Type="http://schemas.openxmlformats.org/officeDocument/2006/relationships/hyperlink" Target="https://ipubers.pupuk-indonesia.com/public/download/bukti-transaksi/V2?idretailer=RT0000027210&amp;year=2026&amp;month=8&amp;hashednota=d36066ddd283c45f9e952719bc09d741" TargetMode="External"/><Relationship Id="rId2864" Type="http://schemas.openxmlformats.org/officeDocument/2006/relationships/hyperlink" Target="https://ipubers.pupuk-indonesia.com/public/download/bukti-transaksi/V2?idretailer=RT0000026759&amp;year=2026&amp;month=8&amp;hashednota=86ec57fb363cfb5f561cefa55b35fb82" TargetMode="External"/><Relationship Id="rId3708" Type="http://schemas.openxmlformats.org/officeDocument/2006/relationships/hyperlink" Target="https://ipubers.pupuk-indonesia.com/public/download/bukti-transaksi/V2?idretailer=RT0000041194&amp;year=2026&amp;month=8&amp;hashednota=4b6115c3a36ee5faf3079065598e1b3b" TargetMode="External"/><Relationship Id="rId3915" Type="http://schemas.openxmlformats.org/officeDocument/2006/relationships/hyperlink" Target="https://ipubers.pupuk-indonesia.com/public/download/bukti-transaksi/V2?idretailer=RT0000026775&amp;year=2026&amp;month=8&amp;hashednota=6f20d121b1d7fb06b10874f10254364d" TargetMode="External"/><Relationship Id="rId836" Type="http://schemas.openxmlformats.org/officeDocument/2006/relationships/hyperlink" Target="https://ipubers.pupuk-indonesia.com/public/download/bukti-transaksi/V2?idretailer=RT0000026755&amp;year=2026&amp;month=8&amp;hashednota=9580b3c45929ba47c36abda7632b8784" TargetMode="External"/><Relationship Id="rId1119" Type="http://schemas.openxmlformats.org/officeDocument/2006/relationships/hyperlink" Target="https://ipubers.pupuk-indonesia.com/public/download/bukti-transaksi/V2?idretailer=RT0000041194&amp;year=2026&amp;month=8&amp;hashednota=24b80939264317735df860669b6245e7" TargetMode="External"/><Relationship Id="rId1673" Type="http://schemas.openxmlformats.org/officeDocument/2006/relationships/hyperlink" Target="https://ipubers.pupuk-indonesia.com/public/download/bukti-transaksi/V2?idretailer=RT0000026810&amp;year=2026&amp;month=8&amp;hashednota=42b126fa5167b16be5df5b95b8a73d6b" TargetMode="External"/><Relationship Id="rId1880" Type="http://schemas.openxmlformats.org/officeDocument/2006/relationships/hyperlink" Target="https://ipubers.pupuk-indonesia.com/public/download/bukti-transaksi/V2?idretailer=RT0000026758&amp;year=2026&amp;month=8&amp;hashednota=842d6387d7cda0537ffc97b7cbef42a0" TargetMode="External"/><Relationship Id="rId2517" Type="http://schemas.openxmlformats.org/officeDocument/2006/relationships/hyperlink" Target="https://ipubers.pupuk-indonesia.com/public/download/bukti-transaksi/V2?idretailer=RT0000090731&amp;year=2026&amp;month=8&amp;hashednota=ca6af55ca33e62bf8edac578bbc1ef4e" TargetMode="External"/><Relationship Id="rId2724" Type="http://schemas.openxmlformats.org/officeDocument/2006/relationships/hyperlink" Target="https://ipubers.pupuk-indonesia.com/public/download/bukti-transaksi/V2?idretailer=RT0000027181&amp;year=2026&amp;month=8&amp;hashednota=65f8d4133abb24f7abd9e1eb9a54c191" TargetMode="External"/><Relationship Id="rId2931" Type="http://schemas.openxmlformats.org/officeDocument/2006/relationships/hyperlink" Target="https://ipubers.pupuk-indonesia.com/public/download/bukti-transaksi/V2?idretailer=RT0000026771&amp;year=2026&amp;month=8&amp;hashednota=cbfba3e6f6e46891dee67eef0bbc7ae3" TargetMode="External"/><Relationship Id="rId903" Type="http://schemas.openxmlformats.org/officeDocument/2006/relationships/hyperlink" Target="https://ipubers.pupuk-indonesia.com/public/download/bukti-transaksi/V2?idretailer=RT0000026755&amp;year=2026&amp;month=8&amp;hashednota=bd11adf7c33ade23121aeae94ea79528" TargetMode="External"/><Relationship Id="rId1326" Type="http://schemas.openxmlformats.org/officeDocument/2006/relationships/hyperlink" Target="https://ipubers.pupuk-indonesia.com/public/download/bukti-transaksi/V2?idretailer=RT0000026798&amp;year=2026&amp;month=8&amp;hashednota=98ebb3bf2e19414a794ae4fe8f21fc40" TargetMode="External"/><Relationship Id="rId1533" Type="http://schemas.openxmlformats.org/officeDocument/2006/relationships/hyperlink" Target="https://ipubers.pupuk-indonesia.com/public/download/bukti-transaksi/V2?idretailer=RT0000026768&amp;year=2026&amp;month=8&amp;hashednota=325dd05d43f55e3abfc49237dd3192d7" TargetMode="External"/><Relationship Id="rId1740" Type="http://schemas.openxmlformats.org/officeDocument/2006/relationships/hyperlink" Target="https://ipubers.pupuk-indonesia.com/public/download/bukti-transaksi/V2?idretailer=RT0000021143&amp;year=2026&amp;month=8&amp;hashednota=9a4f0ef6526f116624abd5de4edce114" TargetMode="External"/><Relationship Id="rId32" Type="http://schemas.openxmlformats.org/officeDocument/2006/relationships/hyperlink" Target="https://ipubers.pupuk-indonesia.com/public/download/bukti-transaksi/V2?idretailer=RT0000090731&amp;year=2026&amp;month=8&amp;hashednota=6247a19e19ebcd386b024155295f0abf" TargetMode="External"/><Relationship Id="rId1600" Type="http://schemas.openxmlformats.org/officeDocument/2006/relationships/hyperlink" Target="https://ipubers.pupuk-indonesia.com/public/download/bukti-transaksi/V2?idretailer=RT0000026771&amp;year=2026&amp;month=8&amp;hashednota=08db069d7e763a3447708bd355f67fee" TargetMode="External"/><Relationship Id="rId3498" Type="http://schemas.openxmlformats.org/officeDocument/2006/relationships/hyperlink" Target="https://ipubers.pupuk-indonesia.com/public/download/bukti-transaksi/V2?idretailer=RT0000027214&amp;year=2026&amp;month=8&amp;hashednota=84e01e4a0d3109f2da3b4db94bb9f14d" TargetMode="External"/><Relationship Id="rId3358" Type="http://schemas.openxmlformats.org/officeDocument/2006/relationships/hyperlink" Target="https://ipubers.pupuk-indonesia.com/public/download/bukti-transaksi/V2?idretailer=RT0000026755&amp;year=2026&amp;month=8&amp;hashednota=4401b98dc20e6bd223c2c0ee587449ff" TargetMode="External"/><Relationship Id="rId3565" Type="http://schemas.openxmlformats.org/officeDocument/2006/relationships/hyperlink" Target="https://ipubers.pupuk-indonesia.com/public/download/bukti-transaksi/V2?idretailer=RT0000026808&amp;year=2026&amp;month=8&amp;hashednota=75f620a25ba6cc5d625af8e60505704c" TargetMode="External"/><Relationship Id="rId3772" Type="http://schemas.openxmlformats.org/officeDocument/2006/relationships/hyperlink" Target="https://ipubers.pupuk-indonesia.com/public/download/bukti-transaksi/V2?idretailer=RT0000051845&amp;year=2026&amp;month=8&amp;hashednota=3b729b7ea9e80d814a1c1e4ea404a91c" TargetMode="External"/><Relationship Id="rId279" Type="http://schemas.openxmlformats.org/officeDocument/2006/relationships/hyperlink" Target="https://ipubers.pupuk-indonesia.com/public/download/bukti-transaksi/V2?idretailer=RT0000027211&amp;year=2026&amp;month=8&amp;hashednota=707ec86eaff77546a1c8798889642b97" TargetMode="External"/><Relationship Id="rId486" Type="http://schemas.openxmlformats.org/officeDocument/2006/relationships/hyperlink" Target="https://ipubers.pupuk-indonesia.com/public/download/bukti-transaksi/V2?idretailer=RT0000026771&amp;year=2026&amp;month=8&amp;hashednota=025ece11519ed9e259eb5b3edb87ab73" TargetMode="External"/><Relationship Id="rId693" Type="http://schemas.openxmlformats.org/officeDocument/2006/relationships/hyperlink" Target="https://ipubers.pupuk-indonesia.com/public/download/bukti-transaksi/V2?idretailer=RT0000021143&amp;year=2026&amp;month=8&amp;hashednota=6fb9468778b12f0ad9b22fe492028c2f" TargetMode="External"/><Relationship Id="rId2167" Type="http://schemas.openxmlformats.org/officeDocument/2006/relationships/hyperlink" Target="https://ipubers.pupuk-indonesia.com/public/download/bukti-transaksi/V2?idretailer=RT0000051845&amp;year=2026&amp;month=8&amp;hashednota=4e6b5bd5b30633a8f484024c7f73c24a" TargetMode="External"/><Relationship Id="rId2374" Type="http://schemas.openxmlformats.org/officeDocument/2006/relationships/hyperlink" Target="https://ipubers.pupuk-indonesia.com/public/download/bukti-transaksi/V2?idretailer=RT0000026794&amp;year=2026&amp;month=8&amp;hashednota=9262026fc3cbd4ad224352e21cde7cd2" TargetMode="External"/><Relationship Id="rId2581" Type="http://schemas.openxmlformats.org/officeDocument/2006/relationships/hyperlink" Target="https://ipubers.pupuk-indonesia.com/public/download/bukti-transaksi/V2?idretailer=RT0000085189&amp;year=2026&amp;month=8&amp;hashednota=7a205bb6ba930c76e3a60508fddd8305" TargetMode="External"/><Relationship Id="rId3218" Type="http://schemas.openxmlformats.org/officeDocument/2006/relationships/hyperlink" Target="https://ipubers.pupuk-indonesia.com/public/download/bukti-transaksi/V2?idretailer=RT0000021143&amp;year=2026&amp;month=8&amp;hashednota=6a46a736935d646f87f49c39afce9729" TargetMode="External"/><Relationship Id="rId3425" Type="http://schemas.openxmlformats.org/officeDocument/2006/relationships/hyperlink" Target="https://ipubers.pupuk-indonesia.com/public/download/bukti-transaksi/V2?idretailer=RT0000091480&amp;year=2026&amp;month=8&amp;hashednota=9c47e66579eebe2058273e44c2636564" TargetMode="External"/><Relationship Id="rId3632" Type="http://schemas.openxmlformats.org/officeDocument/2006/relationships/hyperlink" Target="https://ipubers.pupuk-indonesia.com/public/download/bukti-transaksi/V2?idretailer=RT0000041194&amp;year=2026&amp;month=8&amp;hashednota=4e2f3ad6f8375d1be3b17800e4f0abd9" TargetMode="External"/><Relationship Id="rId139" Type="http://schemas.openxmlformats.org/officeDocument/2006/relationships/hyperlink" Target="https://ipubers.pupuk-indonesia.com/public/download/bukti-transaksi/V2?idretailer=RT0000027188&amp;year=2026&amp;month=8&amp;hashednota=49ce7188b401d112ad4104ed7fc0c2d5" TargetMode="External"/><Relationship Id="rId346" Type="http://schemas.openxmlformats.org/officeDocument/2006/relationships/hyperlink" Target="https://ipubers.pupuk-indonesia.com/public/download/bukti-transaksi/V2?idretailer=RT0000026759&amp;year=2026&amp;month=8&amp;hashednota=eb5e0fb66afd7f6a0d7c35b9d3e5175a" TargetMode="External"/><Relationship Id="rId553" Type="http://schemas.openxmlformats.org/officeDocument/2006/relationships/hyperlink" Target="https://ipubers.pupuk-indonesia.com/public/download/bukti-transaksi/V2?idretailer=RT0000026810&amp;year=2026&amp;month=8&amp;hashednota=072da2589bc58a0f66e994c64b035aa0" TargetMode="External"/><Relationship Id="rId760" Type="http://schemas.openxmlformats.org/officeDocument/2006/relationships/hyperlink" Target="https://ipubers.pupuk-indonesia.com/public/download/bukti-transaksi/V2?idretailer=RT0000026807&amp;year=2026&amp;month=8&amp;hashednota=1c0105aa3517356e737edcd8ddc664fe" TargetMode="External"/><Relationship Id="rId1183" Type="http://schemas.openxmlformats.org/officeDocument/2006/relationships/hyperlink" Target="https://ipubers.pupuk-indonesia.com/public/download/bukti-transaksi/V2?idretailer=RT0000026794&amp;year=2026&amp;month=8&amp;hashednota=6a076eaf99584cfa0e17965a3389a683" TargetMode="External"/><Relationship Id="rId1390" Type="http://schemas.openxmlformats.org/officeDocument/2006/relationships/hyperlink" Target="https://ipubers.pupuk-indonesia.com/public/download/bukti-transaksi/V2?idretailer=RT0000027188&amp;year=2026&amp;month=8&amp;hashednota=c5222befa690c1a1fdc829a19873b554" TargetMode="External"/><Relationship Id="rId2027" Type="http://schemas.openxmlformats.org/officeDocument/2006/relationships/hyperlink" Target="https://ipubers.pupuk-indonesia.com/public/download/bukti-transaksi/V2?idretailer=RT0000026808&amp;year=2026&amp;month=8&amp;hashednota=0d10931fa2e9c5d6448ae7b958ada33e" TargetMode="External"/><Relationship Id="rId2234" Type="http://schemas.openxmlformats.org/officeDocument/2006/relationships/hyperlink" Target="https://ipubers.pupuk-indonesia.com/public/download/bukti-transaksi/V2?idretailer=RT0000021145&amp;year=2026&amp;month=8&amp;hashednota=656ed5a5e6cb19d407fbb161f62f8fc8" TargetMode="External"/><Relationship Id="rId2441" Type="http://schemas.openxmlformats.org/officeDocument/2006/relationships/hyperlink" Target="https://ipubers.pupuk-indonesia.com/public/download/bukti-transaksi/V2?idretailer=RT0000026796&amp;year=2026&amp;month=8&amp;hashednota=890bc4f2f80f74656f905bcf26d0d22b" TargetMode="External"/><Relationship Id="rId206" Type="http://schemas.openxmlformats.org/officeDocument/2006/relationships/hyperlink" Target="https://ipubers.pupuk-indonesia.com/public/download/bukti-transaksi/V2?idretailer=RT0000027188&amp;year=2026&amp;month=8&amp;hashednota=8ff987d321da424d9cf3d2e426f95bcb" TargetMode="External"/><Relationship Id="rId413" Type="http://schemas.openxmlformats.org/officeDocument/2006/relationships/hyperlink" Target="https://ipubers.pupuk-indonesia.com/public/download/bukti-transaksi/V2?idretailer=RT0000026771&amp;year=2026&amp;month=8&amp;hashednota=de783640056f40298bca940dff63dd48" TargetMode="External"/><Relationship Id="rId1043" Type="http://schemas.openxmlformats.org/officeDocument/2006/relationships/hyperlink" Target="https://ipubers.pupuk-indonesia.com/public/download/bukti-transaksi/V2?idretailer=RT0000041194&amp;year=2026&amp;month=8&amp;hashednota=65b4d13d87d9ba0fa1b5aee15cc474f8" TargetMode="External"/><Relationship Id="rId620" Type="http://schemas.openxmlformats.org/officeDocument/2006/relationships/hyperlink" Target="https://ipubers.pupuk-indonesia.com/public/download/bukti-transaksi/V2?idretailer=RT0000021165&amp;year=2026&amp;month=8&amp;hashednota=d2e5c364b9c4dc130d1594d6f08cb6cc" TargetMode="External"/><Relationship Id="rId1250" Type="http://schemas.openxmlformats.org/officeDocument/2006/relationships/hyperlink" Target="https://ipubers.pupuk-indonesia.com/public/download/bukti-transaksi/V2?idretailer=RT0000026794&amp;year=2026&amp;month=8&amp;hashednota=9e4a972e00b90795b5ad847f2eb0969a" TargetMode="External"/><Relationship Id="rId2301" Type="http://schemas.openxmlformats.org/officeDocument/2006/relationships/hyperlink" Target="https://ipubers.pupuk-indonesia.com/public/download/bukti-transaksi/V2?idretailer=RT0000026775&amp;year=2026&amp;month=8&amp;hashednota=701ec8d2d851d6b54bde441a40f8ae7d" TargetMode="External"/><Relationship Id="rId1110" Type="http://schemas.openxmlformats.org/officeDocument/2006/relationships/hyperlink" Target="https://ipubers.pupuk-indonesia.com/public/download/bukti-transaksi/V2?idretailer=RT0000041194&amp;year=2026&amp;month=8&amp;hashednota=2efc6d3a4fff96cdc9d25e61b1ee66a4" TargetMode="External"/><Relationship Id="rId1927" Type="http://schemas.openxmlformats.org/officeDocument/2006/relationships/hyperlink" Target="https://ipubers.pupuk-indonesia.com/public/download/bukti-transaksi/V2?idretailer=RT0000091480&amp;year=2026&amp;month=8&amp;hashednota=0ec8d661d988a08aa41cb28d0c1c1ec1" TargetMode="External"/><Relationship Id="rId3075" Type="http://schemas.openxmlformats.org/officeDocument/2006/relationships/hyperlink" Target="https://ipubers.pupuk-indonesia.com/public/download/bukti-transaksi/V2?idretailer=RT0000026810&amp;year=2026&amp;month=8&amp;hashednota=cc30fdbebde2d9216ec771a456c2f165" TargetMode="External"/><Relationship Id="rId3282" Type="http://schemas.openxmlformats.org/officeDocument/2006/relationships/hyperlink" Target="https://ipubers.pupuk-indonesia.com/public/download/bukti-transaksi/V2?idretailer=RT0000026807&amp;year=2026&amp;month=8&amp;hashednota=68edbe548337426cb2971720c28723c7" TargetMode="External"/><Relationship Id="rId2091" Type="http://schemas.openxmlformats.org/officeDocument/2006/relationships/hyperlink" Target="https://ipubers.pupuk-indonesia.com/public/download/bukti-transaksi/V2?idretailer=RT0000041194&amp;year=2026&amp;month=8&amp;hashednota=68d675c4e09b1640192af3d5b85e1490" TargetMode="External"/><Relationship Id="rId3142" Type="http://schemas.openxmlformats.org/officeDocument/2006/relationships/hyperlink" Target="https://ipubers.pupuk-indonesia.com/public/download/bukti-transaksi/V2?idretailer=RT0000026813&amp;year=2026&amp;month=8&amp;hashednota=dee68b34ce36bcb542d8e24651211c3a" TargetMode="External"/><Relationship Id="rId270" Type="http://schemas.openxmlformats.org/officeDocument/2006/relationships/hyperlink" Target="https://ipubers.pupuk-indonesia.com/public/download/bukti-transaksi/V2?idretailer=RT0000027183&amp;year=2026&amp;month=8&amp;hashednota=c5350fffec4d8eeba3a530fc41b5c396" TargetMode="External"/><Relationship Id="rId3002" Type="http://schemas.openxmlformats.org/officeDocument/2006/relationships/hyperlink" Target="https://ipubers.pupuk-indonesia.com/public/download/bukti-transaksi/V2?idretailer=RT0000026771&amp;year=2026&amp;month=8&amp;hashednota=ce4d5eed843ba51be6e486f5a49e5229" TargetMode="External"/><Relationship Id="rId130" Type="http://schemas.openxmlformats.org/officeDocument/2006/relationships/hyperlink" Target="https://ipubers.pupuk-indonesia.com/public/download/bukti-transaksi/V2?idretailer=RT0000027188&amp;year=2026&amp;month=8&amp;hashednota=58843e242dd550983a722ebefe1b4530" TargetMode="External"/><Relationship Id="rId2768" Type="http://schemas.openxmlformats.org/officeDocument/2006/relationships/hyperlink" Target="https://ipubers.pupuk-indonesia.com/public/download/bukti-transaksi/V2?idretailer=RT0000027183&amp;year=2026&amp;month=8&amp;hashednota=8578f14d3b2ca1041ab6c496fe32887e" TargetMode="External"/><Relationship Id="rId2975" Type="http://schemas.openxmlformats.org/officeDocument/2006/relationships/hyperlink" Target="https://ipubers.pupuk-indonesia.com/public/download/bukti-transaksi/V2?idretailer=RT0000026768&amp;year=2026&amp;month=8&amp;hashednota=2c827c47157d8a485274ebb78a7bfa1f" TargetMode="External"/><Relationship Id="rId3819" Type="http://schemas.openxmlformats.org/officeDocument/2006/relationships/hyperlink" Target="https://ipubers.pupuk-indonesia.com/public/download/bukti-transaksi/V2?idretailer=RT0000026794&amp;year=2026&amp;month=8&amp;hashednota=6a39001f63e8d7436ed56761c5d6fec6" TargetMode="External"/><Relationship Id="rId947" Type="http://schemas.openxmlformats.org/officeDocument/2006/relationships/hyperlink" Target="https://ipubers.pupuk-indonesia.com/public/download/bukti-transaksi/V2?idretailer=RT0000027199&amp;year=2026&amp;month=8&amp;hashednota=8979f49c39ba96f3ac6b35efa2f07cdc" TargetMode="External"/><Relationship Id="rId1577" Type="http://schemas.openxmlformats.org/officeDocument/2006/relationships/hyperlink" Target="https://ipubers.pupuk-indonesia.com/public/download/bukti-transaksi/V2?idretailer=RT0000026771&amp;year=2026&amp;month=8&amp;hashednota=cbbb63069dcb300a69f1878744d4c6df" TargetMode="External"/><Relationship Id="rId1784" Type="http://schemas.openxmlformats.org/officeDocument/2006/relationships/hyperlink" Target="https://ipubers.pupuk-indonesia.com/public/download/bukti-transaksi/V2?idretailer=RT0000021143&amp;year=2026&amp;month=8&amp;hashednota=e71e7f2b1a57e7bdfdb0a303e1b9277d" TargetMode="External"/><Relationship Id="rId1991" Type="http://schemas.openxmlformats.org/officeDocument/2006/relationships/hyperlink" Target="https://ipubers.pupuk-indonesia.com/public/download/bukti-transaksi/V2?idretailer=RT0000027199&amp;year=2026&amp;month=8&amp;hashednota=b673358a45cea964501f70667d74b043" TargetMode="External"/><Relationship Id="rId2628" Type="http://schemas.openxmlformats.org/officeDocument/2006/relationships/hyperlink" Target="https://ipubers.pupuk-indonesia.com/public/download/bukti-transaksi/V2?idretailer=RT0000027188&amp;year=2026&amp;month=8&amp;hashednota=a3386ba135439b8c5ed1fc1c996653f2" TargetMode="External"/><Relationship Id="rId2835" Type="http://schemas.openxmlformats.org/officeDocument/2006/relationships/hyperlink" Target="https://ipubers.pupuk-indonesia.com/public/download/bukti-transaksi/V2?idretailer=RT0000026761&amp;year=2026&amp;month=8&amp;hashednota=d892bd30c2afef2dbc8a1812e520635e" TargetMode="External"/><Relationship Id="rId76" Type="http://schemas.openxmlformats.org/officeDocument/2006/relationships/hyperlink" Target="https://ipubers.pupuk-indonesia.com/public/download/bukti-transaksi/V2?idretailer=RT0000021160&amp;year=2026&amp;month=8&amp;hashednota=a1442e2868913b427d6c3fdb11ae5011" TargetMode="External"/><Relationship Id="rId807" Type="http://schemas.openxmlformats.org/officeDocument/2006/relationships/hyperlink" Target="https://ipubers.pupuk-indonesia.com/public/download/bukti-transaksi/V2?idretailer=RT0000093692&amp;year=2026&amp;month=8&amp;hashednota=f00fe07807e15580a4a8222f0cea0a29" TargetMode="External"/><Relationship Id="rId1437" Type="http://schemas.openxmlformats.org/officeDocument/2006/relationships/hyperlink" Target="https://ipubers.pupuk-indonesia.com/public/download/bukti-transaksi/V2?idretailer=RT0000027183&amp;year=2026&amp;month=8&amp;hashednota=e74f9d648a72f201edf8f79a43c4bd05" TargetMode="External"/><Relationship Id="rId1644" Type="http://schemas.openxmlformats.org/officeDocument/2006/relationships/hyperlink" Target="https://ipubers.pupuk-indonesia.com/public/download/bukti-transaksi/V2?idretailer=RT0000026810&amp;year=2026&amp;month=8&amp;hashednota=4fb5281151efd49072f12a377fd645bb" TargetMode="External"/><Relationship Id="rId1851" Type="http://schemas.openxmlformats.org/officeDocument/2006/relationships/hyperlink" Target="https://ipubers.pupuk-indonesia.com/public/download/bukti-transaksi/V2?idretailer=RT0000026807&amp;year=2026&amp;month=8&amp;hashednota=85c3faa3e1e4dd1cc89404e30441b986" TargetMode="External"/><Relationship Id="rId2902" Type="http://schemas.openxmlformats.org/officeDocument/2006/relationships/hyperlink" Target="https://ipubers.pupuk-indonesia.com/public/download/bukti-transaksi/V2?idretailer=RT0000026769&amp;year=2026&amp;month=8&amp;hashednota=70846e11830060917eca83f8e75327cf" TargetMode="External"/><Relationship Id="rId1504" Type="http://schemas.openxmlformats.org/officeDocument/2006/relationships/hyperlink" Target="https://ipubers.pupuk-indonesia.com/public/download/bukti-transaksi/V2?idretailer=RT0000026765&amp;year=2026&amp;month=8&amp;hashednota=a15bdeb3efe935d1d7b08669a87abca4" TargetMode="External"/><Relationship Id="rId1711" Type="http://schemas.openxmlformats.org/officeDocument/2006/relationships/hyperlink" Target="https://ipubers.pupuk-indonesia.com/public/download/bukti-transaksi/V2?idretailer=RT0000026813&amp;year=2026&amp;month=8&amp;hashednota=c80fb0733f99d6aeef64e12ba8c729e6" TargetMode="External"/><Relationship Id="rId3469" Type="http://schemas.openxmlformats.org/officeDocument/2006/relationships/hyperlink" Target="https://ipubers.pupuk-indonesia.com/public/download/bukti-transaksi/V2?idretailer=RT0000026755&amp;year=2026&amp;month=8&amp;hashednota=00c5a525b30efa0c6bad1d0cd840e707" TargetMode="External"/><Relationship Id="rId3676" Type="http://schemas.openxmlformats.org/officeDocument/2006/relationships/hyperlink" Target="https://ipubers.pupuk-indonesia.com/public/download/bukti-transaksi/V2?idretailer=RT0000041194&amp;year=2026&amp;month=8&amp;hashednota=1bc048607f7cac55a7ef1a3309aee83b" TargetMode="External"/><Relationship Id="rId597" Type="http://schemas.openxmlformats.org/officeDocument/2006/relationships/hyperlink" Target="https://ipubers.pupuk-indonesia.com/public/download/bukti-transaksi/V2?idretailer=RT0000026813&amp;year=2026&amp;month=8&amp;hashednota=1d39f90324358433bf7eb94f83936578" TargetMode="External"/><Relationship Id="rId2278" Type="http://schemas.openxmlformats.org/officeDocument/2006/relationships/hyperlink" Target="https://ipubers.pupuk-indonesia.com/public/download/bukti-transaksi/V2?idretailer=RT0000026794&amp;year=2026&amp;month=8&amp;hashednota=d04707aaff5a63a0317d43ed9d41cbd6" TargetMode="External"/><Relationship Id="rId2485" Type="http://schemas.openxmlformats.org/officeDocument/2006/relationships/hyperlink" Target="https://ipubers.pupuk-indonesia.com/public/download/bukti-transaksi/V2?idretailer=RT0000026798&amp;year=2026&amp;month=8&amp;hashednota=ecbff04f61344bf203aacb5227f25a72" TargetMode="External"/><Relationship Id="rId3329" Type="http://schemas.openxmlformats.org/officeDocument/2006/relationships/hyperlink" Target="https://ipubers.pupuk-indonesia.com/public/download/bukti-transaksi/V2?idretailer=RT0000026758&amp;year=2026&amp;month=8&amp;hashednota=040daef70412bfd4f8bdd9577716b0b4" TargetMode="External"/><Relationship Id="rId3883" Type="http://schemas.openxmlformats.org/officeDocument/2006/relationships/hyperlink" Target="https://ipubers.pupuk-indonesia.com/public/download/bukti-transaksi/V2?idretailer=RT0000026794&amp;year=2026&amp;month=8&amp;hashednota=a83c51c5c5911025bf19212ddfe3e561" TargetMode="External"/><Relationship Id="rId457" Type="http://schemas.openxmlformats.org/officeDocument/2006/relationships/hyperlink" Target="https://ipubers.pupuk-indonesia.com/public/download/bukti-transaksi/V2?idretailer=RT0000026768&amp;year=2026&amp;month=8&amp;hashednota=c9227db8e97bb6572cb4765395cc0583" TargetMode="External"/><Relationship Id="rId1087" Type="http://schemas.openxmlformats.org/officeDocument/2006/relationships/hyperlink" Target="https://ipubers.pupuk-indonesia.com/public/download/bukti-transaksi/V2?idretailer=RT0000041194&amp;year=2026&amp;month=8&amp;hashednota=e57d6a343f659cfde7a673cf0a90f719" TargetMode="External"/><Relationship Id="rId1294" Type="http://schemas.openxmlformats.org/officeDocument/2006/relationships/hyperlink" Target="https://ipubers.pupuk-indonesia.com/public/download/bukti-transaksi/V2?idretailer=RT0000026775&amp;year=2026&amp;month=8&amp;hashednota=54463e788401f8ef4616729385f3d06b" TargetMode="External"/><Relationship Id="rId2138" Type="http://schemas.openxmlformats.org/officeDocument/2006/relationships/hyperlink" Target="https://ipubers.pupuk-indonesia.com/public/download/bukti-transaksi/V2?idretailer=RT0000041194&amp;year=2026&amp;month=8&amp;hashednota=6825b1a1a4e88ffe3c85cb25f8fcffdf" TargetMode="External"/><Relationship Id="rId2692" Type="http://schemas.openxmlformats.org/officeDocument/2006/relationships/hyperlink" Target="https://ipubers.pupuk-indonesia.com/public/download/bukti-transaksi/V2?idretailer=RT0000027188&amp;year=2026&amp;month=8&amp;hashednota=d3bfc481abba6e7e14450fcb069ef606" TargetMode="External"/><Relationship Id="rId3536" Type="http://schemas.openxmlformats.org/officeDocument/2006/relationships/hyperlink" Target="https://ipubers.pupuk-indonesia.com/public/download/bukti-transaksi/V2?idretailer=RT0000027199&amp;year=2026&amp;month=8&amp;hashednota=8c6a69afcb4279dc1f4df187970dfb93" TargetMode="External"/><Relationship Id="rId3743" Type="http://schemas.openxmlformats.org/officeDocument/2006/relationships/hyperlink" Target="https://ipubers.pupuk-indonesia.com/public/download/bukti-transaksi/V2?idretailer=RT0000094691&amp;year=2026&amp;month=8&amp;hashednota=01648d5e8e0ba083232e96fdb13d221d" TargetMode="External"/><Relationship Id="rId664" Type="http://schemas.openxmlformats.org/officeDocument/2006/relationships/hyperlink" Target="https://ipubers.pupuk-indonesia.com/public/download/bukti-transaksi/V2?idretailer=RT0000021144&amp;year=2026&amp;month=8&amp;hashednota=8c47ea5aecd83739965841d6d9a3ef2b" TargetMode="External"/><Relationship Id="rId871" Type="http://schemas.openxmlformats.org/officeDocument/2006/relationships/hyperlink" Target="https://ipubers.pupuk-indonesia.com/public/download/bukti-transaksi/V2?idretailer=RT0000091480&amp;year=2026&amp;month=8&amp;hashednota=0aad4ec5b97160356e5169a04ca74652" TargetMode="External"/><Relationship Id="rId2345" Type="http://schemas.openxmlformats.org/officeDocument/2006/relationships/hyperlink" Target="https://ipubers.pupuk-indonesia.com/public/download/bukti-transaksi/V2?idretailer=RT0000026794&amp;year=2026&amp;month=8&amp;hashednota=13884415dbb53f3a48a55b9c11224922" TargetMode="External"/><Relationship Id="rId2552" Type="http://schemas.openxmlformats.org/officeDocument/2006/relationships/hyperlink" Target="https://ipubers.pupuk-indonesia.com/public/download/bukti-transaksi/V2?idretailer=RT0000021160&amp;year=2026&amp;month=8&amp;hashednota=b443d3a622182b80f3aa3fc4d10de4b0" TargetMode="External"/><Relationship Id="rId3603" Type="http://schemas.openxmlformats.org/officeDocument/2006/relationships/hyperlink" Target="https://ipubers.pupuk-indonesia.com/public/download/bukti-transaksi/V2?idretailer=RT0000041194&amp;year=2026&amp;month=8&amp;hashednota=865d66d123cc1db550f43d32912bbce5" TargetMode="External"/><Relationship Id="rId3810" Type="http://schemas.openxmlformats.org/officeDocument/2006/relationships/hyperlink" Target="https://ipubers.pupuk-indonesia.com/public/download/bukti-transaksi/V2?idretailer=RT0000051845&amp;year=2026&amp;month=8&amp;hashednota=b23e8bed637454461ae308fceac551f3" TargetMode="External"/><Relationship Id="rId317" Type="http://schemas.openxmlformats.org/officeDocument/2006/relationships/hyperlink" Target="https://ipubers.pupuk-indonesia.com/public/download/bukti-transaksi/V2?idretailer=RT0000062790&amp;year=2026&amp;month=8&amp;hashednota=62d6a3b6c95c1a558b8377fc21391b99" TargetMode="External"/><Relationship Id="rId524" Type="http://schemas.openxmlformats.org/officeDocument/2006/relationships/hyperlink" Target="https://ipubers.pupuk-indonesia.com/public/download/bukti-transaksi/V2?idretailer=RT0000026810&amp;year=2026&amp;month=8&amp;hashednota=5c5215f9e35fee9575528aab9cf71496" TargetMode="External"/><Relationship Id="rId731" Type="http://schemas.openxmlformats.org/officeDocument/2006/relationships/hyperlink" Target="https://ipubers.pupuk-indonesia.com/public/download/bukti-transaksi/V2?idretailer=RT0000021163&amp;year=2026&amp;month=8&amp;hashednota=ee9a629599484755d356953902138d42" TargetMode="External"/><Relationship Id="rId1154" Type="http://schemas.openxmlformats.org/officeDocument/2006/relationships/hyperlink" Target="https://ipubers.pupuk-indonesia.com/public/download/bukti-transaksi/V2?idretailer=RT0000094691&amp;year=2026&amp;month=8&amp;hashednota=93ed29252261c5c843760ff818722d4c" TargetMode="External"/><Relationship Id="rId1361" Type="http://schemas.openxmlformats.org/officeDocument/2006/relationships/hyperlink" Target="https://ipubers.pupuk-indonesia.com/public/download/bukti-transaksi/V2?idretailer=RT0000027188&amp;year=2026&amp;month=8&amp;hashednota=2787f7f0edcb4126dc1ff1eaaf971520" TargetMode="External"/><Relationship Id="rId2205" Type="http://schemas.openxmlformats.org/officeDocument/2006/relationships/hyperlink" Target="https://ipubers.pupuk-indonesia.com/public/download/bukti-transaksi/V2?idretailer=RT0000051845&amp;year=2026&amp;month=8&amp;hashednota=7b1ce206782bdc52de7a5f2e0075e8a4" TargetMode="External"/><Relationship Id="rId2412" Type="http://schemas.openxmlformats.org/officeDocument/2006/relationships/hyperlink" Target="https://ipubers.pupuk-indonesia.com/public/download/bukti-transaksi/V2?idretailer=RT0000090731&amp;year=2026&amp;month=8&amp;hashednota=9b014d42a5d06f78c877561ea734ae52" TargetMode="External"/><Relationship Id="rId1014" Type="http://schemas.openxmlformats.org/officeDocument/2006/relationships/hyperlink" Target="https://ipubers.pupuk-indonesia.com/public/download/bukti-transaksi/V2?idretailer=RT0000041194&amp;year=2026&amp;month=8&amp;hashednota=7cee9d501b74a4dfae51a0859c105338" TargetMode="External"/><Relationship Id="rId1221" Type="http://schemas.openxmlformats.org/officeDocument/2006/relationships/hyperlink" Target="https://ipubers.pupuk-indonesia.com/public/download/bukti-transaksi/V2?idretailer=RT0000026775&amp;year=2026&amp;month=8&amp;hashednota=138b11a1d6175e1eb3b520813aa6115a" TargetMode="External"/><Relationship Id="rId3186" Type="http://schemas.openxmlformats.org/officeDocument/2006/relationships/hyperlink" Target="https://ipubers.pupuk-indonesia.com/public/download/bukti-transaksi/V2?idretailer=RT0000021142&amp;year=2026&amp;month=8&amp;hashednota=d725992393a7a9cf4477ca8f4948099f" TargetMode="External"/><Relationship Id="rId3393" Type="http://schemas.openxmlformats.org/officeDocument/2006/relationships/hyperlink" Target="https://ipubers.pupuk-indonesia.com/public/download/bukti-transaksi/V2?idretailer=RT0000026755&amp;year=2026&amp;month=8&amp;hashednota=47230937fac978c0d2d5b78612d9bed4" TargetMode="External"/><Relationship Id="rId3046" Type="http://schemas.openxmlformats.org/officeDocument/2006/relationships/hyperlink" Target="https://ipubers.pupuk-indonesia.com/public/download/bukti-transaksi/V2?idretailer=RT0000026810&amp;year=2026&amp;month=8&amp;hashednota=01a641817f3960f0e791bb15b3d05e94" TargetMode="External"/><Relationship Id="rId3253" Type="http://schemas.openxmlformats.org/officeDocument/2006/relationships/hyperlink" Target="https://ipubers.pupuk-indonesia.com/public/download/bukti-transaksi/V2?idretailer=RT0000021161&amp;year=2026&amp;month=8&amp;hashednota=294edee89070ad81a0c9fcf52ebe8d92" TargetMode="External"/><Relationship Id="rId3460" Type="http://schemas.openxmlformats.org/officeDocument/2006/relationships/hyperlink" Target="https://ipubers.pupuk-indonesia.com/public/download/bukti-transaksi/V2?idretailer=RT0000026755&amp;year=2026&amp;month=8&amp;hashednota=0dd8db69984ddcc0db1a2bc0bb39c8a6" TargetMode="External"/><Relationship Id="rId174" Type="http://schemas.openxmlformats.org/officeDocument/2006/relationships/hyperlink" Target="https://ipubers.pupuk-indonesia.com/public/download/bukti-transaksi/V2?idretailer=RT0000027181&amp;year=2026&amp;month=8&amp;hashednota=55b0627c88249b3be51ddc07fd14083d" TargetMode="External"/><Relationship Id="rId381" Type="http://schemas.openxmlformats.org/officeDocument/2006/relationships/hyperlink" Target="https://ipubers.pupuk-indonesia.com/public/download/bukti-transaksi/V2?idretailer=RT0000026771&amp;year=2026&amp;month=8&amp;hashednota=1f35b39070509dae60880c75d55c4d67" TargetMode="External"/><Relationship Id="rId2062" Type="http://schemas.openxmlformats.org/officeDocument/2006/relationships/hyperlink" Target="https://ipubers.pupuk-indonesia.com/public/download/bukti-transaksi/V2?idretailer=RT0000041194&amp;year=2026&amp;month=8&amp;hashednota=31877f8fe1da1829da652e746ca1b927" TargetMode="External"/><Relationship Id="rId3113" Type="http://schemas.openxmlformats.org/officeDocument/2006/relationships/hyperlink" Target="https://ipubers.pupuk-indonesia.com/public/download/bukti-transaksi/V2?idretailer=RT0000026811&amp;year=2026&amp;month=8&amp;hashednota=4139883c7ccec61b5e6c81991f1dafa1" TargetMode="External"/><Relationship Id="rId241" Type="http://schemas.openxmlformats.org/officeDocument/2006/relationships/hyperlink" Target="https://ipubers.pupuk-indonesia.com/public/download/bukti-transaksi/V2?idretailer=RT0000027183&amp;year=2026&amp;month=8&amp;hashednota=d2b969b3d769649c55de6cbff1f11eab" TargetMode="External"/><Relationship Id="rId3320" Type="http://schemas.openxmlformats.org/officeDocument/2006/relationships/hyperlink" Target="https://ipubers.pupuk-indonesia.com/public/download/bukti-transaksi/V2?idretailer=RT0000093692&amp;year=2026&amp;month=8&amp;hashednota=8a69e3b62d748a5a0c66d31239e5a372" TargetMode="External"/><Relationship Id="rId2879" Type="http://schemas.openxmlformats.org/officeDocument/2006/relationships/hyperlink" Target="https://ipubers.pupuk-indonesia.com/public/download/bukti-transaksi/V2?idretailer=RT0000026759&amp;year=2026&amp;month=8&amp;hashednota=4e19ba3a894daa40182c04ea0e7125e6" TargetMode="External"/><Relationship Id="rId101" Type="http://schemas.openxmlformats.org/officeDocument/2006/relationships/hyperlink" Target="https://ipubers.pupuk-indonesia.com/public/download/bukti-transaksi/V2?idretailer=RT0000027188&amp;year=2026&amp;month=8&amp;hashednota=6c30cf608c27336ea2d80182117c5206" TargetMode="External"/><Relationship Id="rId1688" Type="http://schemas.openxmlformats.org/officeDocument/2006/relationships/hyperlink" Target="https://ipubers.pupuk-indonesia.com/public/download/bukti-transaksi/V2?idretailer=RT0000026811&amp;year=2026&amp;month=8&amp;hashednota=3c5556827d8e4875e57c4bb3df7c38e8" TargetMode="External"/><Relationship Id="rId1895" Type="http://schemas.openxmlformats.org/officeDocument/2006/relationships/hyperlink" Target="https://ipubers.pupuk-indonesia.com/public/download/bukti-transaksi/V2?idretailer=RT0000026755&amp;year=2026&amp;month=8&amp;hashednota=4abc853975b0ae8ab3d02357113655f2" TargetMode="External"/><Relationship Id="rId2739" Type="http://schemas.openxmlformats.org/officeDocument/2006/relationships/hyperlink" Target="https://ipubers.pupuk-indonesia.com/public/download/bukti-transaksi/V2?idretailer=RT0000027188&amp;year=2026&amp;month=8&amp;hashednota=eba6897af752c79e14f72482f5fd5836" TargetMode="External"/><Relationship Id="rId2946" Type="http://schemas.openxmlformats.org/officeDocument/2006/relationships/hyperlink" Target="https://ipubers.pupuk-indonesia.com/public/download/bukti-transaksi/V2?idretailer=RT0000026771&amp;year=2026&amp;month=8&amp;hashednota=3d7203f49313d2f1ea23c8f4a799e994" TargetMode="External"/><Relationship Id="rId918" Type="http://schemas.openxmlformats.org/officeDocument/2006/relationships/hyperlink" Target="https://ipubers.pupuk-indonesia.com/public/download/bukti-transaksi/V2?idretailer=RT0000027214&amp;year=2026&amp;month=8&amp;hashednota=2e13377ebf90e3e9bf390c98541d6e9a" TargetMode="External"/><Relationship Id="rId1548" Type="http://schemas.openxmlformats.org/officeDocument/2006/relationships/hyperlink" Target="https://ipubers.pupuk-indonesia.com/public/download/bukti-transaksi/V2?idretailer=RT0000026771&amp;year=2026&amp;month=8&amp;hashednota=47b0387949c3e85ab5616bd58493eb2c" TargetMode="External"/><Relationship Id="rId1755" Type="http://schemas.openxmlformats.org/officeDocument/2006/relationships/hyperlink" Target="https://ipubers.pupuk-indonesia.com/public/download/bukti-transaksi/V2?idretailer=RT0000021143&amp;year=2026&amp;month=8&amp;hashednota=06aff91b913df79f67080d449cb33d8a" TargetMode="External"/><Relationship Id="rId1408" Type="http://schemas.openxmlformats.org/officeDocument/2006/relationships/hyperlink" Target="https://ipubers.pupuk-indonesia.com/public/download/bukti-transaksi/V2?idretailer=RT0000027183&amp;year=2026&amp;month=8&amp;hashednota=3288672b6351586ec5cb6940fbe991a8" TargetMode="External"/><Relationship Id="rId1962" Type="http://schemas.openxmlformats.org/officeDocument/2006/relationships/hyperlink" Target="https://ipubers.pupuk-indonesia.com/public/download/bukti-transaksi/V2?idretailer=RT0000026755&amp;year=2026&amp;month=8&amp;hashednota=02e31ea1d5ab816d6deb7ae6326ead22" TargetMode="External"/><Relationship Id="rId2806" Type="http://schemas.openxmlformats.org/officeDocument/2006/relationships/hyperlink" Target="https://ipubers.pupuk-indonesia.com/public/download/bukti-transaksi/V2?idretailer=RT0000027210&amp;year=2026&amp;month=8&amp;hashednota=d17ca04664504e4b2ddd6979f06a24d8" TargetMode="External"/><Relationship Id="rId47" Type="http://schemas.openxmlformats.org/officeDocument/2006/relationships/hyperlink" Target="https://ipubers.pupuk-indonesia.com/public/download/bukti-transaksi/V2?idretailer=RT0000090731&amp;year=2026&amp;month=8&amp;hashednota=200a082bbc6df0bc3d5b659b4a4241d5" TargetMode="External"/><Relationship Id="rId1615" Type="http://schemas.openxmlformats.org/officeDocument/2006/relationships/hyperlink" Target="https://ipubers.pupuk-indonesia.com/public/download/bukti-transaksi/V2?idretailer=RT0000026771&amp;year=2026&amp;month=8&amp;hashednota=04151990fc5a09661a6937037cb6647d" TargetMode="External"/><Relationship Id="rId1822" Type="http://schemas.openxmlformats.org/officeDocument/2006/relationships/hyperlink" Target="https://ipubers.pupuk-indonesia.com/public/download/bukti-transaksi/V2?idretailer=RT0000021166&amp;year=2026&amp;month=8&amp;hashednota=9b5d5daa95e1cd79b94a587b8ef58d5a" TargetMode="External"/><Relationship Id="rId3787" Type="http://schemas.openxmlformats.org/officeDocument/2006/relationships/hyperlink" Target="https://ipubers.pupuk-indonesia.com/public/download/bukti-transaksi/V2?idretailer=RT0000021145&amp;year=2026&amp;month=8&amp;hashednota=9f183861d8e3431b4d0c504781e85e85" TargetMode="External"/><Relationship Id="rId2389" Type="http://schemas.openxmlformats.org/officeDocument/2006/relationships/hyperlink" Target="https://ipubers.pupuk-indonesia.com/public/download/bukti-transaksi/V2?idretailer=RT0000026775&amp;year=2026&amp;month=8&amp;hashednota=3f0fd20f66c783219de781becbb5986c" TargetMode="External"/><Relationship Id="rId2596" Type="http://schemas.openxmlformats.org/officeDocument/2006/relationships/hyperlink" Target="https://ipubers.pupuk-indonesia.com/public/download/bukti-transaksi/V2?idretailer=RT0000027188&amp;year=2026&amp;month=8&amp;hashednota=5d7a8a3b107e02a76c30f7a34efbb48e" TargetMode="External"/><Relationship Id="rId3647" Type="http://schemas.openxmlformats.org/officeDocument/2006/relationships/hyperlink" Target="https://ipubers.pupuk-indonesia.com/public/download/bukti-transaksi/V2?idretailer=RT0000041194&amp;year=2026&amp;month=8&amp;hashednota=82652a84a5707d9e6d8bed138efefc52" TargetMode="External"/><Relationship Id="rId3854" Type="http://schemas.openxmlformats.org/officeDocument/2006/relationships/hyperlink" Target="https://ipubers.pupuk-indonesia.com/public/download/bukti-transaksi/V2?idretailer=RT0000026775&amp;year=2026&amp;month=8&amp;hashednota=3e5350ba99dffaff5323fa35cc2a3f91" TargetMode="External"/><Relationship Id="rId568" Type="http://schemas.openxmlformats.org/officeDocument/2006/relationships/hyperlink" Target="https://ipubers.pupuk-indonesia.com/public/download/bukti-transaksi/V2?idretailer=RT0000026811&amp;year=2026&amp;month=8&amp;hashednota=47d41db3d273b1be49c84bbce54416dd" TargetMode="External"/><Relationship Id="rId775" Type="http://schemas.openxmlformats.org/officeDocument/2006/relationships/hyperlink" Target="https://ipubers.pupuk-indonesia.com/public/download/bukti-transaksi/V2?idretailer=RT0000026807&amp;year=2026&amp;month=8&amp;hashednota=c0ff6887155a9607ef550841f4bc0486" TargetMode="External"/><Relationship Id="rId982" Type="http://schemas.openxmlformats.org/officeDocument/2006/relationships/hyperlink" Target="https://ipubers.pupuk-indonesia.com/public/download/bukti-transaksi/V2?idretailer=RT0000041741&amp;year=2026&amp;month=8&amp;hashednota=828dc074c3863f7153bb1e582a0ebafc" TargetMode="External"/><Relationship Id="rId1198" Type="http://schemas.openxmlformats.org/officeDocument/2006/relationships/hyperlink" Target="https://ipubers.pupuk-indonesia.com/public/download/bukti-transaksi/V2?idretailer=RT0000026794&amp;year=2026&amp;month=8&amp;hashednota=c779efdda834cf9c7a26f2e8df84bee7" TargetMode="External"/><Relationship Id="rId2249" Type="http://schemas.openxmlformats.org/officeDocument/2006/relationships/hyperlink" Target="https://ipubers.pupuk-indonesia.com/public/download/bukti-transaksi/V2?idretailer=RT0000021145&amp;year=2026&amp;month=8&amp;hashednota=9bc2ef1e324920c6e159fbbde00a4570" TargetMode="External"/><Relationship Id="rId2456" Type="http://schemas.openxmlformats.org/officeDocument/2006/relationships/hyperlink" Target="https://ipubers.pupuk-indonesia.com/public/download/bukti-transaksi/V2?idretailer=RT0000026798&amp;year=2026&amp;month=8&amp;hashednota=4413e69a1989059aeb7d600553c1c4a4" TargetMode="External"/><Relationship Id="rId2663" Type="http://schemas.openxmlformats.org/officeDocument/2006/relationships/hyperlink" Target="https://ipubers.pupuk-indonesia.com/public/download/bukti-transaksi/V2?idretailer=RT0000027188&amp;year=2026&amp;month=8&amp;hashednota=7063783f224660419308837a8c6a6eb5" TargetMode="External"/><Relationship Id="rId2870" Type="http://schemas.openxmlformats.org/officeDocument/2006/relationships/hyperlink" Target="https://ipubers.pupuk-indonesia.com/public/download/bukti-transaksi/V2?idretailer=RT0000026759&amp;year=2026&amp;month=8&amp;hashednota=1bf3c36e8672b6a6663c15a5a3c8136b" TargetMode="External"/><Relationship Id="rId3507" Type="http://schemas.openxmlformats.org/officeDocument/2006/relationships/hyperlink" Target="https://ipubers.pupuk-indonesia.com/public/download/bukti-transaksi/V2?idretailer=RT0000027213&amp;year=2026&amp;month=8&amp;hashednota=806c62a6dae5477db8f0f646bed876e2" TargetMode="External"/><Relationship Id="rId3714" Type="http://schemas.openxmlformats.org/officeDocument/2006/relationships/hyperlink" Target="https://ipubers.pupuk-indonesia.com/public/download/bukti-transaksi/V2?idretailer=RT0000041194&amp;year=2026&amp;month=8&amp;hashednota=fd45d48e6d19ceec015f16ee4ee9f032" TargetMode="External"/><Relationship Id="rId3921" Type="http://schemas.openxmlformats.org/officeDocument/2006/relationships/hyperlink" Target="https://ipubers.pupuk-indonesia.com/public/download/bukti-transaksi/V2?idretailer=RT0000026775&amp;year=2026&amp;month=8&amp;hashednota=efe636cb782fd08cfd3a2f0f3a343eb7" TargetMode="External"/><Relationship Id="rId428" Type="http://schemas.openxmlformats.org/officeDocument/2006/relationships/hyperlink" Target="https://ipubers.pupuk-indonesia.com/public/download/bukti-transaksi/V2?idretailer=RT0000026771&amp;year=2026&amp;month=8&amp;hashednota=03d03717984ba8df7883336c15ad055c" TargetMode="External"/><Relationship Id="rId635" Type="http://schemas.openxmlformats.org/officeDocument/2006/relationships/hyperlink" Target="https://ipubers.pupuk-indonesia.com/public/download/bukti-transaksi/V2?idretailer=RT0000042149&amp;year=2026&amp;month=8&amp;hashednota=8a53503b6d503b0c370bab4a53afe09d" TargetMode="External"/><Relationship Id="rId842" Type="http://schemas.openxmlformats.org/officeDocument/2006/relationships/hyperlink" Target="https://ipubers.pupuk-indonesia.com/public/download/bukti-transaksi/V2?idretailer=RT0000026755&amp;year=2026&amp;month=8&amp;hashednota=9fb1967846c6e3d92e53934f596062dd" TargetMode="External"/><Relationship Id="rId1058" Type="http://schemas.openxmlformats.org/officeDocument/2006/relationships/hyperlink" Target="https://ipubers.pupuk-indonesia.com/public/download/bukti-transaksi/V2?idretailer=RT0000041194&amp;year=2026&amp;month=8&amp;hashednota=2961fd60f1d24b0fce6caf747c4bb7f0" TargetMode="External"/><Relationship Id="rId1265" Type="http://schemas.openxmlformats.org/officeDocument/2006/relationships/hyperlink" Target="https://ipubers.pupuk-indonesia.com/public/download/bukti-transaksi/V2?idretailer=RT0000026794&amp;year=2026&amp;month=8&amp;hashednota=a3ae1b0b2c78a3f7ab1c6af20f1448c9" TargetMode="External"/><Relationship Id="rId1472" Type="http://schemas.openxmlformats.org/officeDocument/2006/relationships/hyperlink" Target="https://ipubers.pupuk-indonesia.com/public/download/bukti-transaksi/V2?idretailer=RT0000027210&amp;year=2026&amp;month=8&amp;hashednota=89c9b178a4128ea1332c3299f0f90a23" TargetMode="External"/><Relationship Id="rId2109" Type="http://schemas.openxmlformats.org/officeDocument/2006/relationships/hyperlink" Target="https://ipubers.pupuk-indonesia.com/public/download/bukti-transaksi/V2?idretailer=RT0000041194&amp;year=2026&amp;month=8&amp;hashednota=c17fe4941d0f0e2f41b26b68f7ddc52a" TargetMode="External"/><Relationship Id="rId2316" Type="http://schemas.openxmlformats.org/officeDocument/2006/relationships/hyperlink" Target="https://ipubers.pupuk-indonesia.com/public/download/bukti-transaksi/V2?idretailer=RT0000026775&amp;year=2026&amp;month=8&amp;hashednota=1b22dc00f3c579cc768a027fca341961" TargetMode="External"/><Relationship Id="rId2523" Type="http://schemas.openxmlformats.org/officeDocument/2006/relationships/hyperlink" Target="https://ipubers.pupuk-indonesia.com/public/download/bukti-transaksi/V2?idretailer=RT0000090731&amp;year=2026&amp;month=8&amp;hashednota=f3b9b3df91250f72a76ad7ba113c8bbd" TargetMode="External"/><Relationship Id="rId2730" Type="http://schemas.openxmlformats.org/officeDocument/2006/relationships/hyperlink" Target="https://ipubers.pupuk-indonesia.com/public/download/bukti-transaksi/V2?idretailer=RT0000027188&amp;year=2026&amp;month=8&amp;hashednota=f5761a3d9fc8b8c8cc58495695a501fe" TargetMode="External"/><Relationship Id="rId702" Type="http://schemas.openxmlformats.org/officeDocument/2006/relationships/hyperlink" Target="https://ipubers.pupuk-indonesia.com/public/download/bukti-transaksi/V2?idretailer=RT0000021163&amp;year=2026&amp;month=8&amp;hashednota=7e5e5a8891c306d1d017a7f23dd12641" TargetMode="External"/><Relationship Id="rId1125" Type="http://schemas.openxmlformats.org/officeDocument/2006/relationships/hyperlink" Target="https://ipubers.pupuk-indonesia.com/public/download/bukti-transaksi/V2?idretailer=RT0000041194&amp;year=2026&amp;month=8&amp;hashednota=86c1f8f0666af0bc15769e612fcff4fd" TargetMode="External"/><Relationship Id="rId1332" Type="http://schemas.openxmlformats.org/officeDocument/2006/relationships/hyperlink" Target="https://ipubers.pupuk-indonesia.com/public/download/bukti-transaksi/V2?idretailer=RT0000021160&amp;year=2026&amp;month=8&amp;hashednota=b54aac2f313086285e3401e2da3b4c4f" TargetMode="External"/><Relationship Id="rId3297" Type="http://schemas.openxmlformats.org/officeDocument/2006/relationships/hyperlink" Target="https://ipubers.pupuk-indonesia.com/public/download/bukti-transaksi/V2?idretailer=RT0000021159&amp;year=2026&amp;month=8&amp;hashednota=a578ec794ddefbc5faabf3c13e155b47" TargetMode="External"/><Relationship Id="rId3157" Type="http://schemas.openxmlformats.org/officeDocument/2006/relationships/hyperlink" Target="https://ipubers.pupuk-indonesia.com/public/download/bukti-transaksi/V2?idretailer=RT0000026813&amp;year=2026&amp;month=8&amp;hashednota=6e39ca86a348542865ec9c918ee566a6" TargetMode="External"/><Relationship Id="rId285" Type="http://schemas.openxmlformats.org/officeDocument/2006/relationships/hyperlink" Target="https://ipubers.pupuk-indonesia.com/public/download/bukti-transaksi/V2?idretailer=RT0000027210&amp;year=2026&amp;month=8&amp;hashednota=c827fdb8a586a598d4e46e8859d74171" TargetMode="External"/><Relationship Id="rId3364" Type="http://schemas.openxmlformats.org/officeDocument/2006/relationships/hyperlink" Target="https://ipubers.pupuk-indonesia.com/public/download/bukti-transaksi/V2?idretailer=RT0000026755&amp;year=2026&amp;month=8&amp;hashednota=d82f71c40d5ca4c1d63be240d5bb46bb" TargetMode="External"/><Relationship Id="rId3571" Type="http://schemas.openxmlformats.org/officeDocument/2006/relationships/hyperlink" Target="https://ipubers.pupuk-indonesia.com/public/download/bukti-transaksi/V2?idretailer=RT0000021139&amp;year=2026&amp;month=8&amp;hashednota=e7cf8c7036a344fb7b22891d48668b9a" TargetMode="External"/><Relationship Id="rId492" Type="http://schemas.openxmlformats.org/officeDocument/2006/relationships/hyperlink" Target="https://ipubers.pupuk-indonesia.com/public/download/bukti-transaksi/V2?idretailer=RT0000026769&amp;year=2026&amp;month=8&amp;hashednota=7c4494e6b3ff5d7125c85902d90068dd" TargetMode="External"/><Relationship Id="rId2173" Type="http://schemas.openxmlformats.org/officeDocument/2006/relationships/hyperlink" Target="https://ipubers.pupuk-indonesia.com/public/download/bukti-transaksi/V2?idretailer=RT0000094691&amp;year=2026&amp;month=8&amp;hashednota=f122a7640e46349b2e738b6119e62ef1" TargetMode="External"/><Relationship Id="rId2380" Type="http://schemas.openxmlformats.org/officeDocument/2006/relationships/hyperlink" Target="https://ipubers.pupuk-indonesia.com/public/download/bukti-transaksi/V2?idretailer=RT0000026794&amp;year=2026&amp;month=8&amp;hashednota=ef8f0e4dc4d860b23a22a2c2fe47146c" TargetMode="External"/><Relationship Id="rId3017" Type="http://schemas.openxmlformats.org/officeDocument/2006/relationships/hyperlink" Target="https://ipubers.pupuk-indonesia.com/public/download/bukti-transaksi/V2?idretailer=RT0000026769&amp;year=2026&amp;month=8&amp;hashednota=3512f6224869ad1ef3fbdd17f079c7b5" TargetMode="External"/><Relationship Id="rId3224" Type="http://schemas.openxmlformats.org/officeDocument/2006/relationships/hyperlink" Target="https://ipubers.pupuk-indonesia.com/public/download/bukti-transaksi/V2?idretailer=RT0000021142&amp;year=2026&amp;month=8&amp;hashednota=a6ead1f4bf087358d9b4f01f35dee98d" TargetMode="External"/><Relationship Id="rId3431" Type="http://schemas.openxmlformats.org/officeDocument/2006/relationships/hyperlink" Target="https://ipubers.pupuk-indonesia.com/public/download/bukti-transaksi/V2?idretailer=RT0000091480&amp;year=2026&amp;month=8&amp;hashednota=65f0db82e5a800e8ad9dca67489707bb" TargetMode="External"/><Relationship Id="rId145" Type="http://schemas.openxmlformats.org/officeDocument/2006/relationships/hyperlink" Target="https://ipubers.pupuk-indonesia.com/public/download/bukti-transaksi/V2?idretailer=RT0000027188&amp;year=2026&amp;month=8&amp;hashednota=1e6073fad75acf0257c7bafce54ea44b" TargetMode="External"/><Relationship Id="rId352" Type="http://schemas.openxmlformats.org/officeDocument/2006/relationships/hyperlink" Target="https://ipubers.pupuk-indonesia.com/public/download/bukti-transaksi/V2?idretailer=RT0000026765&amp;year=2026&amp;month=8&amp;hashednota=643b6ee5e16a4e6127075765293901e4" TargetMode="External"/><Relationship Id="rId2033" Type="http://schemas.openxmlformats.org/officeDocument/2006/relationships/hyperlink" Target="https://ipubers.pupuk-indonesia.com/public/download/bukti-transaksi/V2?idretailer=RT0000021139&amp;year=2026&amp;month=8&amp;hashednota=96a455090c00951a7c94eed91d8bdb3b" TargetMode="External"/><Relationship Id="rId2240" Type="http://schemas.openxmlformats.org/officeDocument/2006/relationships/hyperlink" Target="https://ipubers.pupuk-indonesia.com/public/download/bukti-transaksi/V2?idretailer=RT0000021145&amp;year=2026&amp;month=8&amp;hashednota=9f16db85f99a91b18ca2c15b8b56f29f" TargetMode="External"/><Relationship Id="rId212" Type="http://schemas.openxmlformats.org/officeDocument/2006/relationships/hyperlink" Target="https://ipubers.pupuk-indonesia.com/public/download/bukti-transaksi/V2?idretailer=RT0000027183&amp;year=2026&amp;month=8&amp;hashednota=95dae926cc9fa009a169169232dc8ae0" TargetMode="External"/><Relationship Id="rId1799" Type="http://schemas.openxmlformats.org/officeDocument/2006/relationships/hyperlink" Target="https://ipubers.pupuk-indonesia.com/public/download/bukti-transaksi/V2?idretailer=RT0000021163&amp;year=2026&amp;month=8&amp;hashednota=b5b4b75ca731156c3f7caccfd0f7d2ca" TargetMode="External"/><Relationship Id="rId2100" Type="http://schemas.openxmlformats.org/officeDocument/2006/relationships/hyperlink" Target="https://ipubers.pupuk-indonesia.com/public/download/bukti-transaksi/V2?idretailer=RT0000041194&amp;year=2026&amp;month=8&amp;hashednota=dfe808a463162e7016a3418e592c2f0a" TargetMode="External"/><Relationship Id="rId1659" Type="http://schemas.openxmlformats.org/officeDocument/2006/relationships/hyperlink" Target="https://ipubers.pupuk-indonesia.com/public/download/bukti-transaksi/V2?idretailer=RT0000026810&amp;year=2026&amp;month=8&amp;hashednota=d369f9b29988f473fa8609878c5038e9" TargetMode="External"/><Relationship Id="rId1866" Type="http://schemas.openxmlformats.org/officeDocument/2006/relationships/hyperlink" Target="https://ipubers.pupuk-indonesia.com/public/download/bukti-transaksi/V2?idretailer=RT0000093692&amp;year=2026&amp;month=8&amp;hashednota=1b842c8ca707d8371ef5d0e81e867400" TargetMode="External"/><Relationship Id="rId2917" Type="http://schemas.openxmlformats.org/officeDocument/2006/relationships/hyperlink" Target="https://ipubers.pupuk-indonesia.com/public/download/bukti-transaksi/V2?idretailer=RT0000026768&amp;year=2026&amp;month=8&amp;hashednota=4c182a288adfa7535f5775dcf8bb9a1c" TargetMode="External"/><Relationship Id="rId3081" Type="http://schemas.openxmlformats.org/officeDocument/2006/relationships/hyperlink" Target="https://ipubers.pupuk-indonesia.com/public/download/bukti-transaksi/V2?idretailer=RT0000026810&amp;year=2026&amp;month=8&amp;hashednota=d7163d38d9e5a30f1b42d6baec66e915" TargetMode="External"/><Relationship Id="rId1519" Type="http://schemas.openxmlformats.org/officeDocument/2006/relationships/hyperlink" Target="https://ipubers.pupuk-indonesia.com/public/download/bukti-transaksi/V2?idretailer=RT0000026769&amp;year=2026&amp;month=8&amp;hashednota=6009953760af714c9180b560a52ff9cb" TargetMode="External"/><Relationship Id="rId1726" Type="http://schemas.openxmlformats.org/officeDocument/2006/relationships/hyperlink" Target="https://ipubers.pupuk-indonesia.com/public/download/bukti-transaksi/V2?idretailer=RT0000021140&amp;year=2026&amp;month=8&amp;hashednota=14a1c6511a3764c8c5154517cbff1af2" TargetMode="External"/><Relationship Id="rId1933" Type="http://schemas.openxmlformats.org/officeDocument/2006/relationships/hyperlink" Target="https://ipubers.pupuk-indonesia.com/public/download/bukti-transaksi/V2?idretailer=RT0000091480&amp;year=2026&amp;month=8&amp;hashednota=99b7d73040b2b6e1cffcb30056c4b354" TargetMode="External"/><Relationship Id="rId18" Type="http://schemas.openxmlformats.org/officeDocument/2006/relationships/hyperlink" Target="https://ipubers.pupuk-indonesia.com/public/download/bukti-transaksi/V2?idretailer=RT0000026796&amp;year=2026&amp;month=8&amp;hashednota=98ada462f6cd5733da2186022d3a42b8" TargetMode="External"/><Relationship Id="rId3898" Type="http://schemas.openxmlformats.org/officeDocument/2006/relationships/hyperlink" Target="https://ipubers.pupuk-indonesia.com/public/download/bukti-transaksi/V2?idretailer=RT0000026794&amp;year=2026&amp;month=8&amp;hashednota=d89d0b24144158324f922d37f8f64444" TargetMode="External"/><Relationship Id="rId3758" Type="http://schemas.openxmlformats.org/officeDocument/2006/relationships/hyperlink" Target="https://ipubers.pupuk-indonesia.com/public/download/bukti-transaksi/V2?idretailer=RT0000051845&amp;year=2026&amp;month=8&amp;hashednota=1b9260ad362a69c4887dc2fa70e9e132" TargetMode="External"/><Relationship Id="rId679" Type="http://schemas.openxmlformats.org/officeDocument/2006/relationships/hyperlink" Target="https://ipubers.pupuk-indonesia.com/public/download/bukti-transaksi/V2?idretailer=RT0000021144&amp;year=2026&amp;month=8&amp;hashednota=2652a5caafa2f84eb0a62a82914a738b" TargetMode="External"/><Relationship Id="rId886" Type="http://schemas.openxmlformats.org/officeDocument/2006/relationships/hyperlink" Target="https://ipubers.pupuk-indonesia.com/public/download/bukti-transaksi/V2?idretailer=RT0000091480&amp;year=2026&amp;month=8&amp;hashednota=62a1e6d15e641c0df2ea4faa197ca30b" TargetMode="External"/><Relationship Id="rId2567" Type="http://schemas.openxmlformats.org/officeDocument/2006/relationships/hyperlink" Target="https://ipubers.pupuk-indonesia.com/public/download/bukti-transaksi/V2?idretailer=RT0000021156&amp;year=2026&amp;month=8&amp;hashednota=f340730ced2e1e1bbe0ef5728c6a0bef" TargetMode="External"/><Relationship Id="rId2774" Type="http://schemas.openxmlformats.org/officeDocument/2006/relationships/hyperlink" Target="https://ipubers.pupuk-indonesia.com/public/download/bukti-transaksi/V2?idretailer=RT0000027183&amp;year=2026&amp;month=8&amp;hashednota=ad39df80b51a72a4d2d0c1f40a4d596f" TargetMode="External"/><Relationship Id="rId3618" Type="http://schemas.openxmlformats.org/officeDocument/2006/relationships/hyperlink" Target="https://ipubers.pupuk-indonesia.com/public/download/bukti-transaksi/V2?idretailer=RT0000041194&amp;year=2026&amp;month=8&amp;hashednota=552bee7fcdfead24575b71df1c70a6ab" TargetMode="External"/><Relationship Id="rId2" Type="http://schemas.openxmlformats.org/officeDocument/2006/relationships/hyperlink" Target="https://ipubers.pupuk-indonesia.com/public/download/bukti-transaksi/V2?idretailer=RT0000090731&amp;year=2026&amp;month=8&amp;hashednota=bdefd136491cdd144d0c878d2b9603ae" TargetMode="External"/><Relationship Id="rId539" Type="http://schemas.openxmlformats.org/officeDocument/2006/relationships/hyperlink" Target="https://ipubers.pupuk-indonesia.com/public/download/bukti-transaksi/V2?idretailer=RT0000026810&amp;year=2026&amp;month=8&amp;hashednota=ecf3e5c2ba9f428ddb0326b8f0c95e49" TargetMode="External"/><Relationship Id="rId746" Type="http://schemas.openxmlformats.org/officeDocument/2006/relationships/hyperlink" Target="https://ipubers.pupuk-indonesia.com/public/download/bukti-transaksi/V2?idretailer=RT0000021161&amp;year=2026&amp;month=8&amp;hashednota=8d70e0ad6c2c84586256c243b2801953" TargetMode="External"/><Relationship Id="rId1169" Type="http://schemas.openxmlformats.org/officeDocument/2006/relationships/hyperlink" Target="https://ipubers.pupuk-indonesia.com/public/download/bukti-transaksi/V2?idretailer=RT0000021145&amp;year=2026&amp;month=8&amp;hashednota=caaa7667716a760bb35573827dcec372" TargetMode="External"/><Relationship Id="rId1376" Type="http://schemas.openxmlformats.org/officeDocument/2006/relationships/hyperlink" Target="https://ipubers.pupuk-indonesia.com/public/download/bukti-transaksi/V2?idretailer=RT0000027188&amp;year=2026&amp;month=8&amp;hashednota=e546acf78db2d2caa95147c420b6704b" TargetMode="External"/><Relationship Id="rId1583" Type="http://schemas.openxmlformats.org/officeDocument/2006/relationships/hyperlink" Target="https://ipubers.pupuk-indonesia.com/public/download/bukti-transaksi/V2?idretailer=RT0000026768&amp;year=2026&amp;month=8&amp;hashednota=11fc1526aaf610efb3186dc80e9fe0dd" TargetMode="External"/><Relationship Id="rId2427" Type="http://schemas.openxmlformats.org/officeDocument/2006/relationships/hyperlink" Target="https://ipubers.pupuk-indonesia.com/public/download/bukti-transaksi/V2?idretailer=RT0000026798&amp;year=2026&amp;month=8&amp;hashednota=58ca250f1bafadbcdf1f3a5e60cc5c67" TargetMode="External"/><Relationship Id="rId2981" Type="http://schemas.openxmlformats.org/officeDocument/2006/relationships/hyperlink" Target="https://ipubers.pupuk-indonesia.com/public/download/bukti-transaksi/V2?idretailer=RT0000026768&amp;year=2026&amp;month=8&amp;hashednota=c4cd1734c6023657a0fd98b5145ed5c4" TargetMode="External"/><Relationship Id="rId3825" Type="http://schemas.openxmlformats.org/officeDocument/2006/relationships/hyperlink" Target="https://ipubers.pupuk-indonesia.com/public/download/bukti-transaksi/V2?idretailer=RT0000026794&amp;year=2026&amp;month=8&amp;hashednota=c0b016aec8f43802cb2186bb019f0d96" TargetMode="External"/><Relationship Id="rId953" Type="http://schemas.openxmlformats.org/officeDocument/2006/relationships/hyperlink" Target="https://ipubers.pupuk-indonesia.com/public/download/bukti-transaksi/V2?idretailer=RT0000027204&amp;year=2026&amp;month=8&amp;hashednota=9379e229c14a7470f3a2ac00448711a0" TargetMode="External"/><Relationship Id="rId1029" Type="http://schemas.openxmlformats.org/officeDocument/2006/relationships/hyperlink" Target="https://ipubers.pupuk-indonesia.com/public/download/bukti-transaksi/V2?idretailer=RT0000041194&amp;year=2026&amp;month=8&amp;hashednota=94a869bc03f8dbe36039b2cf30acf4fd" TargetMode="External"/><Relationship Id="rId1236" Type="http://schemas.openxmlformats.org/officeDocument/2006/relationships/hyperlink" Target="https://ipubers.pupuk-indonesia.com/public/download/bukti-transaksi/V2?idretailer=RT0000026775&amp;year=2026&amp;month=8&amp;hashednota=a1065103c81b0b99d694770a71a0275e" TargetMode="External"/><Relationship Id="rId1790" Type="http://schemas.openxmlformats.org/officeDocument/2006/relationships/hyperlink" Target="https://ipubers.pupuk-indonesia.com/public/download/bukti-transaksi/V2?idretailer=RT0000021163&amp;year=2026&amp;month=8&amp;hashednota=fb238c9b0b2e55a31a02e80425c67d03" TargetMode="External"/><Relationship Id="rId2634" Type="http://schemas.openxmlformats.org/officeDocument/2006/relationships/hyperlink" Target="https://ipubers.pupuk-indonesia.com/public/download/bukti-transaksi/V2?idretailer=RT0000027188&amp;year=2026&amp;month=8&amp;hashednota=2a9238708fc7dbc6895da0dd003b542b" TargetMode="External"/><Relationship Id="rId2841" Type="http://schemas.openxmlformats.org/officeDocument/2006/relationships/hyperlink" Target="https://ipubers.pupuk-indonesia.com/public/download/bukti-transaksi/V2?idretailer=RT0000026761&amp;year=2026&amp;month=8&amp;hashednota=5f1439f2007d39203f8bf158e90bd074" TargetMode="External"/><Relationship Id="rId82" Type="http://schemas.openxmlformats.org/officeDocument/2006/relationships/hyperlink" Target="https://ipubers.pupuk-indonesia.com/public/download/bukti-transaksi/V2?idretailer=RT0000085189&amp;year=2026&amp;month=8&amp;hashednota=50851f0c638d7d03257a013313504286" TargetMode="External"/><Relationship Id="rId606" Type="http://schemas.openxmlformats.org/officeDocument/2006/relationships/hyperlink" Target="https://ipubers.pupuk-indonesia.com/public/download/bukti-transaksi/V2?idretailer=RT0000026803&amp;year=2026&amp;month=8&amp;hashednota=1388def32943dc8b9eadbd41716f06ff" TargetMode="External"/><Relationship Id="rId813" Type="http://schemas.openxmlformats.org/officeDocument/2006/relationships/hyperlink" Target="https://ipubers.pupuk-indonesia.com/public/download/bukti-transaksi/V2?idretailer=RT0000093692&amp;year=2026&amp;month=8&amp;hashednota=bb581fa2c7b31b3f3387cc2ecd143622" TargetMode="External"/><Relationship Id="rId1443" Type="http://schemas.openxmlformats.org/officeDocument/2006/relationships/hyperlink" Target="https://ipubers.pupuk-indonesia.com/public/download/bukti-transaksi/V2?idretailer=RT0000027211&amp;year=2026&amp;month=8&amp;hashednota=69fd464d72bfc2351c3d80dc7ec79525" TargetMode="External"/><Relationship Id="rId1650" Type="http://schemas.openxmlformats.org/officeDocument/2006/relationships/hyperlink" Target="https://ipubers.pupuk-indonesia.com/public/download/bukti-transaksi/V2?idretailer=RT0000026810&amp;year=2026&amp;month=8&amp;hashednota=b351404620561095def23ad4e59d937f" TargetMode="External"/><Relationship Id="rId2701" Type="http://schemas.openxmlformats.org/officeDocument/2006/relationships/hyperlink" Target="https://ipubers.pupuk-indonesia.com/public/download/bukti-transaksi/V2?idretailer=RT0000027183&amp;year=2026&amp;month=8&amp;hashednota=972c8edba13ddbefcbca9c55ff10784b" TargetMode="External"/><Relationship Id="rId1303" Type="http://schemas.openxmlformats.org/officeDocument/2006/relationships/hyperlink" Target="https://ipubers.pupuk-indonesia.com/public/download/bukti-transaksi/V2?idretailer=RT0000026796&amp;year=2026&amp;month=8&amp;hashednota=23a77871d0d445d5d9a74030590f0432" TargetMode="External"/><Relationship Id="rId1510" Type="http://schemas.openxmlformats.org/officeDocument/2006/relationships/hyperlink" Target="https://ipubers.pupuk-indonesia.com/public/download/bukti-transaksi/V2?idretailer=RT0000026761&amp;year=2026&amp;month=8&amp;hashednota=730e3ceca4523fd5378f28ccaa8df1c4" TargetMode="External"/><Relationship Id="rId3268" Type="http://schemas.openxmlformats.org/officeDocument/2006/relationships/hyperlink" Target="https://ipubers.pupuk-indonesia.com/public/download/bukti-transaksi/V2?idretailer=RT0000021159&amp;year=2026&amp;month=8&amp;hashednota=3fdda324ffdd421765a5fadf5e6d45f4" TargetMode="External"/><Relationship Id="rId3475" Type="http://schemas.openxmlformats.org/officeDocument/2006/relationships/hyperlink" Target="https://ipubers.pupuk-indonesia.com/public/download/bukti-transaksi/V2?idretailer=RT0000027213&amp;year=2026&amp;month=8&amp;hashednota=ec8627716255f2fa2804cb8b65d5baff" TargetMode="External"/><Relationship Id="rId3682" Type="http://schemas.openxmlformats.org/officeDocument/2006/relationships/hyperlink" Target="https://ipubers.pupuk-indonesia.com/public/download/bukti-transaksi/V2?idretailer=RT0000041194&amp;year=2026&amp;month=8&amp;hashednota=559bb0e56812356e86c40af455e7072e" TargetMode="External"/><Relationship Id="rId189" Type="http://schemas.openxmlformats.org/officeDocument/2006/relationships/hyperlink" Target="https://ipubers.pupuk-indonesia.com/public/download/bukti-transaksi/V2?idretailer=RT0000027181&amp;year=2026&amp;month=8&amp;hashednota=66fcbfb24d4361d3ed4c4b6351ec9ccc" TargetMode="External"/><Relationship Id="rId396" Type="http://schemas.openxmlformats.org/officeDocument/2006/relationships/hyperlink" Target="https://ipubers.pupuk-indonesia.com/public/download/bukti-transaksi/V2?idretailer=RT0000026771&amp;year=2026&amp;month=8&amp;hashednota=11c44102ed888809f292213bf219b26a" TargetMode="External"/><Relationship Id="rId2077" Type="http://schemas.openxmlformats.org/officeDocument/2006/relationships/hyperlink" Target="https://ipubers.pupuk-indonesia.com/public/download/bukti-transaksi/V2?idretailer=RT0000041194&amp;year=2026&amp;month=8&amp;hashednota=7ba7dfe815c015c7e3da21188c50e61f" TargetMode="External"/><Relationship Id="rId2284" Type="http://schemas.openxmlformats.org/officeDocument/2006/relationships/hyperlink" Target="https://ipubers.pupuk-indonesia.com/public/download/bukti-transaksi/V2?idretailer=RT0000026794&amp;year=2026&amp;month=8&amp;hashednota=6156f925d4d8604858fd1567a05e9329" TargetMode="External"/><Relationship Id="rId2491" Type="http://schemas.openxmlformats.org/officeDocument/2006/relationships/hyperlink" Target="https://ipubers.pupuk-indonesia.com/public/download/bukti-transaksi/V2?idretailer=RT0000090731&amp;year=2026&amp;month=8&amp;hashednota=6973e25bd2f8bfd18b646d183308230a" TargetMode="External"/><Relationship Id="rId3128" Type="http://schemas.openxmlformats.org/officeDocument/2006/relationships/hyperlink" Target="https://ipubers.pupuk-indonesia.com/public/download/bukti-transaksi/V2?idretailer=RT0000026811&amp;year=2026&amp;month=8&amp;hashednota=9a9ddaac4b04c2bc537aa519310ff59b" TargetMode="External"/><Relationship Id="rId3335" Type="http://schemas.openxmlformats.org/officeDocument/2006/relationships/hyperlink" Target="https://ipubers.pupuk-indonesia.com/public/download/bukti-transaksi/V2?idretailer=RT0000026758&amp;year=2026&amp;month=8&amp;hashednota=f75ad2021bcb835633a4f3f9baf7e58b" TargetMode="External"/><Relationship Id="rId3542" Type="http://schemas.openxmlformats.org/officeDocument/2006/relationships/hyperlink" Target="https://ipubers.pupuk-indonesia.com/public/download/bukti-transaksi/V2?idretailer=RT0000027204&amp;year=2026&amp;month=8&amp;hashednota=a6dc3afc15a15d7fe5e682a1f4cc255c" TargetMode="External"/><Relationship Id="rId256" Type="http://schemas.openxmlformats.org/officeDocument/2006/relationships/hyperlink" Target="https://ipubers.pupuk-indonesia.com/public/download/bukti-transaksi/V2?idretailer=RT0000027183&amp;year=2026&amp;month=8&amp;hashednota=8478d00a215e6763125e5d4880a9df6b" TargetMode="External"/><Relationship Id="rId463" Type="http://schemas.openxmlformats.org/officeDocument/2006/relationships/hyperlink" Target="https://ipubers.pupuk-indonesia.com/public/download/bukti-transaksi/V2?idretailer=RT0000026768&amp;year=2026&amp;month=8&amp;hashednota=14af8e229fefd321864e9ecff1ae0789" TargetMode="External"/><Relationship Id="rId670" Type="http://schemas.openxmlformats.org/officeDocument/2006/relationships/hyperlink" Target="https://ipubers.pupuk-indonesia.com/public/download/bukti-transaksi/V2?idretailer=RT0000021140&amp;year=2026&amp;month=8&amp;hashednota=300d76ffc53855210ad91eacda4c1501" TargetMode="External"/><Relationship Id="rId1093" Type="http://schemas.openxmlformats.org/officeDocument/2006/relationships/hyperlink" Target="https://ipubers.pupuk-indonesia.com/public/download/bukti-transaksi/V2?idretailer=RT0000041194&amp;year=2026&amp;month=8&amp;hashednota=2b649448a72e95c1167c0848b753cd43" TargetMode="External"/><Relationship Id="rId2144" Type="http://schemas.openxmlformats.org/officeDocument/2006/relationships/hyperlink" Target="https://ipubers.pupuk-indonesia.com/public/download/bukti-transaksi/V2?idretailer=RT0000041194&amp;year=2026&amp;month=8&amp;hashednota=fe1cb984d9ff4010b6defa8aa03b615c" TargetMode="External"/><Relationship Id="rId2351" Type="http://schemas.openxmlformats.org/officeDocument/2006/relationships/hyperlink" Target="https://ipubers.pupuk-indonesia.com/public/download/bukti-transaksi/V2?idretailer=RT0000026794&amp;year=2026&amp;month=8&amp;hashednota=0cf35cac16f75426a887f274173f92ab" TargetMode="External"/><Relationship Id="rId3402" Type="http://schemas.openxmlformats.org/officeDocument/2006/relationships/hyperlink" Target="https://ipubers.pupuk-indonesia.com/public/download/bukti-transaksi/V2?idretailer=RT0000026755&amp;year=2026&amp;month=8&amp;hashednota=d4520e566c6169a3bba7155abad23e35" TargetMode="External"/><Relationship Id="rId116" Type="http://schemas.openxmlformats.org/officeDocument/2006/relationships/hyperlink" Target="https://ipubers.pupuk-indonesia.com/public/download/bukti-transaksi/V2?idretailer=RT0000027188&amp;year=2026&amp;month=8&amp;hashednota=152d08e230e8c9206ebeced9226cb043" TargetMode="External"/><Relationship Id="rId323" Type="http://schemas.openxmlformats.org/officeDocument/2006/relationships/hyperlink" Target="https://ipubers.pupuk-indonesia.com/public/download/bukti-transaksi/V2?idretailer=RT0000062790&amp;year=2026&amp;month=8&amp;hashednota=acf11066bf5fbf8b71359aac0fd1cc9d" TargetMode="External"/><Relationship Id="rId530" Type="http://schemas.openxmlformats.org/officeDocument/2006/relationships/hyperlink" Target="https://ipubers.pupuk-indonesia.com/public/download/bukti-transaksi/V2?idretailer=RT0000026810&amp;year=2026&amp;month=8&amp;hashednota=d7e42eec97ba45ce5b670ce0d4eb2c7f" TargetMode="External"/><Relationship Id="rId1160" Type="http://schemas.openxmlformats.org/officeDocument/2006/relationships/hyperlink" Target="https://ipubers.pupuk-indonesia.com/public/download/bukti-transaksi/V2?idretailer=RT0000094691&amp;year=2026&amp;month=8&amp;hashednota=ca5299827e21d358e2ee4c6bf5919cf9" TargetMode="External"/><Relationship Id="rId2004" Type="http://schemas.openxmlformats.org/officeDocument/2006/relationships/hyperlink" Target="https://ipubers.pupuk-indonesia.com/public/download/bukti-transaksi/V2?idretailer=RT0000027204&amp;year=2026&amp;month=8&amp;hashednota=659c99e58585319543c3bd693adfd5ba" TargetMode="External"/><Relationship Id="rId2211" Type="http://schemas.openxmlformats.org/officeDocument/2006/relationships/hyperlink" Target="https://ipubers.pupuk-indonesia.com/public/download/bukti-transaksi/V2?idretailer=RT0000051845&amp;year=2026&amp;month=8&amp;hashednota=af7713bdb1ae58a8608ba996ff2e904a" TargetMode="External"/><Relationship Id="rId1020" Type="http://schemas.openxmlformats.org/officeDocument/2006/relationships/hyperlink" Target="https://ipubers.pupuk-indonesia.com/public/download/bukti-transaksi/V2?idretailer=RT0000041194&amp;year=2026&amp;month=8&amp;hashednota=6e0ad39c83632ba7df64f7d915714044" TargetMode="External"/><Relationship Id="rId1977" Type="http://schemas.openxmlformats.org/officeDocument/2006/relationships/hyperlink" Target="https://ipubers.pupuk-indonesia.com/public/download/bukti-transaksi/V2?idretailer=RT0000027213&amp;year=2026&amp;month=8&amp;hashednota=37218a1826a70524c119a4c05e7a2a78" TargetMode="External"/><Relationship Id="rId1837" Type="http://schemas.openxmlformats.org/officeDocument/2006/relationships/hyperlink" Target="https://ipubers.pupuk-indonesia.com/public/download/bukti-transaksi/V2?idretailer=RT0000026807&amp;year=2026&amp;month=8&amp;hashednota=9cfccafd842fb85ea3023ce311109384" TargetMode="External"/><Relationship Id="rId3192" Type="http://schemas.openxmlformats.org/officeDocument/2006/relationships/hyperlink" Target="https://ipubers.pupuk-indonesia.com/public/download/bukti-transaksi/V2?idretailer=RT0000021140&amp;year=2026&amp;month=8&amp;hashednota=a0135d1334bb6863610297f4886e9652" TargetMode="External"/><Relationship Id="rId3052" Type="http://schemas.openxmlformats.org/officeDocument/2006/relationships/hyperlink" Target="https://ipubers.pupuk-indonesia.com/public/download/bukti-transaksi/V2?idretailer=RT0000026810&amp;year=2026&amp;month=8&amp;hashednota=f78e6191737fa96caf324f209bacf2ac" TargetMode="External"/><Relationship Id="rId180" Type="http://schemas.openxmlformats.org/officeDocument/2006/relationships/hyperlink" Target="https://ipubers.pupuk-indonesia.com/public/download/bukti-transaksi/V2?idretailer=RT0000027181&amp;year=2026&amp;month=8&amp;hashednota=2cd5227a5e6d195ca7a49592f219ac17" TargetMode="External"/><Relationship Id="rId1904" Type="http://schemas.openxmlformats.org/officeDocument/2006/relationships/hyperlink" Target="https://ipubers.pupuk-indonesia.com/public/download/bukti-transaksi/V2?idretailer=RT0000091480&amp;year=2026&amp;month=8&amp;hashednota=a761ccdcd955aca151199428a7d22410" TargetMode="External"/><Relationship Id="rId3869" Type="http://schemas.openxmlformats.org/officeDocument/2006/relationships/hyperlink" Target="https://ipubers.pupuk-indonesia.com/public/download/bukti-transaksi/V2?idretailer=RT0000026775&amp;year=2026&amp;month=8&amp;hashednota=63c4f9a206045d689f37e062c1a374ee" TargetMode="External"/><Relationship Id="rId997" Type="http://schemas.openxmlformats.org/officeDocument/2006/relationships/hyperlink" Target="https://ipubers.pupuk-indonesia.com/public/download/bukti-transaksi/V2?idretailer=RT0000021139&amp;year=2026&amp;month=8&amp;hashednota=bd830bb99d27059a51388858bd35c96f" TargetMode="External"/><Relationship Id="rId2678" Type="http://schemas.openxmlformats.org/officeDocument/2006/relationships/hyperlink" Target="https://ipubers.pupuk-indonesia.com/public/download/bukti-transaksi/V2?idretailer=RT0000027188&amp;year=2026&amp;month=8&amp;hashednota=cfad0447158ae2305289bfc644782461" TargetMode="External"/><Relationship Id="rId2885" Type="http://schemas.openxmlformats.org/officeDocument/2006/relationships/hyperlink" Target="https://ipubers.pupuk-indonesia.com/public/download/bukti-transaksi/V2?idretailer=RT0000026765&amp;year=2026&amp;month=8&amp;hashednota=7c0253390c69058cba4a5393c223d299" TargetMode="External"/><Relationship Id="rId3729" Type="http://schemas.openxmlformats.org/officeDocument/2006/relationships/hyperlink" Target="https://ipubers.pupuk-indonesia.com/public/download/bukti-transaksi/V2?idretailer=RT0000051845&amp;year=2026&amp;month=8&amp;hashednota=b55020c9da41d803ae2654a511c0560e" TargetMode="External"/><Relationship Id="rId857" Type="http://schemas.openxmlformats.org/officeDocument/2006/relationships/hyperlink" Target="https://ipubers.pupuk-indonesia.com/public/download/bukti-transaksi/V2?idretailer=RT0000091480&amp;year=2026&amp;month=8&amp;hashednota=47104feeb4662dba788f14c8a74c9829" TargetMode="External"/><Relationship Id="rId1487" Type="http://schemas.openxmlformats.org/officeDocument/2006/relationships/hyperlink" Target="https://ipubers.pupuk-indonesia.com/public/download/bukti-transaksi/V2?idretailer=RT0000026765&amp;year=2026&amp;month=8&amp;hashednota=3ad4f8a89626ed85efb82c79574ae464" TargetMode="External"/><Relationship Id="rId1694" Type="http://schemas.openxmlformats.org/officeDocument/2006/relationships/hyperlink" Target="https://ipubers.pupuk-indonesia.com/public/download/bukti-transaksi/V2?idretailer=RT0000026813&amp;year=2026&amp;month=8&amp;hashednota=3996825d749d2ae39c25bcd9af1291da" TargetMode="External"/><Relationship Id="rId2538" Type="http://schemas.openxmlformats.org/officeDocument/2006/relationships/hyperlink" Target="https://ipubers.pupuk-indonesia.com/public/download/bukti-transaksi/V2?idretailer=RT0000021160&amp;year=2026&amp;month=8&amp;hashednota=81ad6d64a65b0ae41e467697202155a5" TargetMode="External"/><Relationship Id="rId2745" Type="http://schemas.openxmlformats.org/officeDocument/2006/relationships/hyperlink" Target="https://ipubers.pupuk-indonesia.com/public/download/bukti-transaksi/V2?idretailer=RT0000027183&amp;year=2026&amp;month=8&amp;hashednota=e66a9adc22772bed5d27cd390a561c02" TargetMode="External"/><Relationship Id="rId2952" Type="http://schemas.openxmlformats.org/officeDocument/2006/relationships/hyperlink" Target="https://ipubers.pupuk-indonesia.com/public/download/bukti-transaksi/V2?idretailer=RT0000026771&amp;year=2026&amp;month=8&amp;hashednota=f111ff373bb81203d922e134312f5827" TargetMode="External"/><Relationship Id="rId717" Type="http://schemas.openxmlformats.org/officeDocument/2006/relationships/hyperlink" Target="https://ipubers.pupuk-indonesia.com/public/download/bukti-transaksi/V2?idretailer=RT0000021163&amp;year=2026&amp;month=8&amp;hashednota=96ed473ced46c43d869bab386d412890" TargetMode="External"/><Relationship Id="rId924" Type="http://schemas.openxmlformats.org/officeDocument/2006/relationships/hyperlink" Target="https://ipubers.pupuk-indonesia.com/public/download/bukti-transaksi/V2?idretailer=RT0000027216&amp;year=2026&amp;month=8&amp;hashednota=f3031d370d89d1e3bf28540f41233a10" TargetMode="External"/><Relationship Id="rId1347" Type="http://schemas.openxmlformats.org/officeDocument/2006/relationships/hyperlink" Target="https://ipubers.pupuk-indonesia.com/public/download/bukti-transaksi/V2?idretailer=RT0000085189&amp;year=2026&amp;month=8&amp;hashednota=54ff6ffda2c06ca56294ad129780aeeb" TargetMode="External"/><Relationship Id="rId1554" Type="http://schemas.openxmlformats.org/officeDocument/2006/relationships/hyperlink" Target="https://ipubers.pupuk-indonesia.com/public/download/bukti-transaksi/V2?idretailer=RT0000026771&amp;year=2026&amp;month=8&amp;hashednota=9f15a138415bc1017bbaa210e52d16bb" TargetMode="External"/><Relationship Id="rId1761" Type="http://schemas.openxmlformats.org/officeDocument/2006/relationships/hyperlink" Target="https://ipubers.pupuk-indonesia.com/public/download/bukti-transaksi/V2?idretailer=RT0000021143&amp;year=2026&amp;month=8&amp;hashednota=5657162d07841ed35c0efe424215badf" TargetMode="External"/><Relationship Id="rId2605" Type="http://schemas.openxmlformats.org/officeDocument/2006/relationships/hyperlink" Target="https://ipubers.pupuk-indonesia.com/public/download/bukti-transaksi/V2?idretailer=RT0000027188&amp;year=2026&amp;month=8&amp;hashednota=cd3700c3221109750b632892d12ea603" TargetMode="External"/><Relationship Id="rId2812" Type="http://schemas.openxmlformats.org/officeDocument/2006/relationships/hyperlink" Target="https://ipubers.pupuk-indonesia.com/public/download/bukti-transaksi/V2?idretailer=RT0000027210&amp;year=2026&amp;month=8&amp;hashednota=ffd3693e557c80810020413097aa1433" TargetMode="External"/><Relationship Id="rId53" Type="http://schemas.openxmlformats.org/officeDocument/2006/relationships/hyperlink" Target="https://ipubers.pupuk-indonesia.com/public/download/bukti-transaksi/V2?idretailer=RT0000021156&amp;year=2026&amp;month=8&amp;hashednota=bb0edaf90b09e1dfd528a7675c05c920" TargetMode="External"/><Relationship Id="rId1207" Type="http://schemas.openxmlformats.org/officeDocument/2006/relationships/hyperlink" Target="https://ipubers.pupuk-indonesia.com/public/download/bukti-transaksi/V2?idretailer=RT0000026794&amp;year=2026&amp;month=8&amp;hashednota=d1109c54f9a003d9b66f8d85dfd4f010" TargetMode="External"/><Relationship Id="rId1414" Type="http://schemas.openxmlformats.org/officeDocument/2006/relationships/hyperlink" Target="https://ipubers.pupuk-indonesia.com/public/download/bukti-transaksi/V2?idretailer=RT0000027189&amp;year=2026&amp;month=8&amp;hashednota=91018d648aab9c63e02f506f552282ea" TargetMode="External"/><Relationship Id="rId1621" Type="http://schemas.openxmlformats.org/officeDocument/2006/relationships/hyperlink" Target="https://ipubers.pupuk-indonesia.com/public/download/bukti-transaksi/V2?idretailer=RT0000026769&amp;year=2026&amp;month=8&amp;hashednota=8441ed716d0be8ceea3f58e161edf650" TargetMode="External"/><Relationship Id="rId3379" Type="http://schemas.openxmlformats.org/officeDocument/2006/relationships/hyperlink" Target="https://ipubers.pupuk-indonesia.com/public/download/bukti-transaksi/V2?idretailer=RT0000026755&amp;year=2026&amp;month=8&amp;hashednota=2ce6f3dcfce453ad2f5c93fc5938e207" TargetMode="External"/><Relationship Id="rId3586" Type="http://schemas.openxmlformats.org/officeDocument/2006/relationships/hyperlink" Target="https://ipubers.pupuk-indonesia.com/public/download/bukti-transaksi/V2?idretailer=RT0000041194&amp;year=2026&amp;month=8&amp;hashednota=2bda86093c997191febb0a2beba2203a" TargetMode="External"/><Relationship Id="rId3793" Type="http://schemas.openxmlformats.org/officeDocument/2006/relationships/hyperlink" Target="https://ipubers.pupuk-indonesia.com/public/download/bukti-transaksi/V2?idretailer=RT0000021145&amp;year=2026&amp;month=8&amp;hashednota=d8032d6cd4306de7ebfa65c4920d9bb7" TargetMode="External"/><Relationship Id="rId2188" Type="http://schemas.openxmlformats.org/officeDocument/2006/relationships/hyperlink" Target="https://ipubers.pupuk-indonesia.com/public/download/bukti-transaksi/V2?idretailer=RT0000094691&amp;year=2026&amp;month=8&amp;hashednota=65e741b6e6a34e6a6bc46a4289f0689e" TargetMode="External"/><Relationship Id="rId2395" Type="http://schemas.openxmlformats.org/officeDocument/2006/relationships/hyperlink" Target="https://ipubers.pupuk-indonesia.com/public/download/bukti-transaksi/V2?idretailer=RT0000026775&amp;year=2026&amp;month=8&amp;hashednota=6ad53355c603202df73f1fc8b41a62ef" TargetMode="External"/><Relationship Id="rId3239" Type="http://schemas.openxmlformats.org/officeDocument/2006/relationships/hyperlink" Target="https://ipubers.pupuk-indonesia.com/public/download/bukti-transaksi/V2?idretailer=RT0000021163&amp;year=2026&amp;month=8&amp;hashednota=d5713e80350fa62fd2502916740221db" TargetMode="External"/><Relationship Id="rId3446" Type="http://schemas.openxmlformats.org/officeDocument/2006/relationships/hyperlink" Target="https://ipubers.pupuk-indonesia.com/public/download/bukti-transaksi/V2?idretailer=RT0000091480&amp;year=2026&amp;month=8&amp;hashednota=c1c0dcb511c535d7b210be6399ab7da8" TargetMode="External"/><Relationship Id="rId367" Type="http://schemas.openxmlformats.org/officeDocument/2006/relationships/hyperlink" Target="https://ipubers.pupuk-indonesia.com/public/download/bukti-transaksi/V2?idretailer=RT0000026771&amp;year=2026&amp;month=8&amp;hashednota=922016b3485597684d1d6a50fd449552" TargetMode="External"/><Relationship Id="rId574" Type="http://schemas.openxmlformats.org/officeDocument/2006/relationships/hyperlink" Target="https://ipubers.pupuk-indonesia.com/public/download/bukti-transaksi/V2?idretailer=RT0000026811&amp;year=2026&amp;month=8&amp;hashednota=40e91e845934e18756b8691d868a365f" TargetMode="External"/><Relationship Id="rId2048" Type="http://schemas.openxmlformats.org/officeDocument/2006/relationships/hyperlink" Target="https://ipubers.pupuk-indonesia.com/public/download/bukti-transaksi/V2?idretailer=RT0000021139&amp;year=2026&amp;month=8&amp;hashednota=1f362de9fc1968f6d175c1a10fd58f6a" TargetMode="External"/><Relationship Id="rId2255" Type="http://schemas.openxmlformats.org/officeDocument/2006/relationships/hyperlink" Target="https://ipubers.pupuk-indonesia.com/public/download/bukti-transaksi/V2?idretailer=RT0000051845&amp;year=2026&amp;month=8&amp;hashednota=9d3c6eb06add8f9ec8e1b13bdc51cb2e" TargetMode="External"/><Relationship Id="rId3653" Type="http://schemas.openxmlformats.org/officeDocument/2006/relationships/hyperlink" Target="https://ipubers.pupuk-indonesia.com/public/download/bukti-transaksi/V2?idretailer=RT0000041194&amp;year=2026&amp;month=8&amp;hashednota=c060ee5961204d20a54340abcdc12dc2" TargetMode="External"/><Relationship Id="rId3860" Type="http://schemas.openxmlformats.org/officeDocument/2006/relationships/hyperlink" Target="https://ipubers.pupuk-indonesia.com/public/download/bukti-transaksi/V2?idretailer=RT0000026775&amp;year=2026&amp;month=8&amp;hashednota=c783640d6fb400853ca7bef478194ac8" TargetMode="External"/><Relationship Id="rId227" Type="http://schemas.openxmlformats.org/officeDocument/2006/relationships/hyperlink" Target="https://ipubers.pupuk-indonesia.com/public/download/bukti-transaksi/V2?idretailer=RT0000027183&amp;year=2026&amp;month=8&amp;hashednota=485b6ed41196127240969d1b1724ba4d" TargetMode="External"/><Relationship Id="rId781" Type="http://schemas.openxmlformats.org/officeDocument/2006/relationships/hyperlink" Target="https://ipubers.pupuk-indonesia.com/public/download/bukti-transaksi/V2?idretailer=RT0000021159&amp;year=2026&amp;month=8&amp;hashednota=d32215b83dbc31e201608f3ee36dda02" TargetMode="External"/><Relationship Id="rId2462" Type="http://schemas.openxmlformats.org/officeDocument/2006/relationships/hyperlink" Target="https://ipubers.pupuk-indonesia.com/public/download/bukti-transaksi/V2?idretailer=RT0000026798&amp;year=2026&amp;month=8&amp;hashednota=3df7f4046ac095b68a55eff9c2923214" TargetMode="External"/><Relationship Id="rId3306" Type="http://schemas.openxmlformats.org/officeDocument/2006/relationships/hyperlink" Target="https://ipubers.pupuk-indonesia.com/public/download/bukti-transaksi/V2?idretailer=RT0000026758&amp;year=2026&amp;month=8&amp;hashednota=f4c22d1a6045afd9d556e3863104e78c" TargetMode="External"/><Relationship Id="rId3513" Type="http://schemas.openxmlformats.org/officeDocument/2006/relationships/hyperlink" Target="https://ipubers.pupuk-indonesia.com/public/download/bukti-transaksi/V2?idretailer=RT0000027214&amp;year=2026&amp;month=8&amp;hashednota=063b8f3aa1f480ffe3d5c59036fed239" TargetMode="External"/><Relationship Id="rId3720" Type="http://schemas.openxmlformats.org/officeDocument/2006/relationships/hyperlink" Target="https://ipubers.pupuk-indonesia.com/public/download/bukti-transaksi/V2?idretailer=RT0000021145&amp;year=2026&amp;month=8&amp;hashednota=7ae514a46363a79021fd467d83d7e911" TargetMode="External"/><Relationship Id="rId434" Type="http://schemas.openxmlformats.org/officeDocument/2006/relationships/hyperlink" Target="https://ipubers.pupuk-indonesia.com/public/download/bukti-transaksi/V2?idretailer=RT0000026771&amp;year=2026&amp;month=8&amp;hashednota=5e880e3c1db37cd86b1c56acda6362f8" TargetMode="External"/><Relationship Id="rId641" Type="http://schemas.openxmlformats.org/officeDocument/2006/relationships/hyperlink" Target="https://ipubers.pupuk-indonesia.com/public/download/bukti-transaksi/V2?idretailer=RT0000042149&amp;year=2026&amp;month=8&amp;hashednota=dc0185c011a465098f03b5d5a7d75686" TargetMode="External"/><Relationship Id="rId1064" Type="http://schemas.openxmlformats.org/officeDocument/2006/relationships/hyperlink" Target="https://ipubers.pupuk-indonesia.com/public/download/bukti-transaksi/V2?idretailer=RT0000041194&amp;year=2026&amp;month=8&amp;hashednota=7cec616568b4a705c83eced86f18c06e" TargetMode="External"/><Relationship Id="rId1271" Type="http://schemas.openxmlformats.org/officeDocument/2006/relationships/hyperlink" Target="https://ipubers.pupuk-indonesia.com/public/download/bukti-transaksi/V2?idretailer=RT0000026794&amp;year=2026&amp;month=8&amp;hashednota=60eeb092f8514d9683324707f9a08040" TargetMode="External"/><Relationship Id="rId2115" Type="http://schemas.openxmlformats.org/officeDocument/2006/relationships/hyperlink" Target="https://ipubers.pupuk-indonesia.com/public/download/bukti-transaksi/V2?idretailer=RT0000041194&amp;year=2026&amp;month=8&amp;hashednota=269fbee1e5595ea274d6a27ed84b1e59" TargetMode="External"/><Relationship Id="rId2322" Type="http://schemas.openxmlformats.org/officeDocument/2006/relationships/hyperlink" Target="https://ipubers.pupuk-indonesia.com/public/download/bukti-transaksi/V2?idretailer=RT0000026794&amp;year=2026&amp;month=8&amp;hashednota=ec2ee781ed55510763f52cd06ea9a345" TargetMode="External"/><Relationship Id="rId501" Type="http://schemas.openxmlformats.org/officeDocument/2006/relationships/hyperlink" Target="https://ipubers.pupuk-indonesia.com/public/download/bukti-transaksi/V2?idretailer=RT0000026768&amp;year=2026&amp;month=8&amp;hashednota=cc2987fd1de2d14eb66b7661e4bd967a" TargetMode="External"/><Relationship Id="rId1131" Type="http://schemas.openxmlformats.org/officeDocument/2006/relationships/hyperlink" Target="https://ipubers.pupuk-indonesia.com/public/download/bukti-transaksi/V2?idretailer=RT0000041194&amp;year=2026&amp;month=8&amp;hashednota=435efc0712392a06657642dc40b3ac73" TargetMode="External"/><Relationship Id="rId3096" Type="http://schemas.openxmlformats.org/officeDocument/2006/relationships/hyperlink" Target="https://ipubers.pupuk-indonesia.com/public/download/bukti-transaksi/V2?idretailer=RT0000026810&amp;year=2026&amp;month=8&amp;hashednota=688f805c0005595942e0b5776f23d2fa" TargetMode="External"/><Relationship Id="rId1948" Type="http://schemas.openxmlformats.org/officeDocument/2006/relationships/hyperlink" Target="https://ipubers.pupuk-indonesia.com/public/download/bukti-transaksi/V2?idretailer=RT0000091480&amp;year=2026&amp;month=8&amp;hashednota=cd354b1b16617a5ce56b29a13c3fffa4" TargetMode="External"/><Relationship Id="rId3163" Type="http://schemas.openxmlformats.org/officeDocument/2006/relationships/hyperlink" Target="https://ipubers.pupuk-indonesia.com/public/download/bukti-transaksi/V2?idretailer=RT0000051953&amp;year=2026&amp;month=8&amp;hashednota=07fa124c17a36d59b878036cc82e8768" TargetMode="External"/><Relationship Id="rId3370" Type="http://schemas.openxmlformats.org/officeDocument/2006/relationships/hyperlink" Target="https://ipubers.pupuk-indonesia.com/public/download/bukti-transaksi/V2?idretailer=RT0000026755&amp;year=2026&amp;month=8&amp;hashednota=d2fd3bf4ed3bbc6ef139a850a376cb83" TargetMode="External"/><Relationship Id="rId291" Type="http://schemas.openxmlformats.org/officeDocument/2006/relationships/hyperlink" Target="https://ipubers.pupuk-indonesia.com/public/download/bukti-transaksi/V2?idretailer=RT0000027210&amp;year=2026&amp;month=8&amp;hashednota=3bda375cda22172821382e4e4260cae8" TargetMode="External"/><Relationship Id="rId1808" Type="http://schemas.openxmlformats.org/officeDocument/2006/relationships/hyperlink" Target="https://ipubers.pupuk-indonesia.com/public/download/bukti-transaksi/V2?idretailer=RT0000021163&amp;year=2026&amp;month=8&amp;hashednota=78257c90f253b87af0ede0022c72e6a7" TargetMode="External"/><Relationship Id="rId3023" Type="http://schemas.openxmlformats.org/officeDocument/2006/relationships/hyperlink" Target="https://ipubers.pupuk-indonesia.com/public/download/bukti-transaksi/V2?idretailer=RT0000026769&amp;year=2026&amp;month=8&amp;hashednota=d4b5a117ba838243f27b9037e9afa704" TargetMode="External"/><Relationship Id="rId151" Type="http://schemas.openxmlformats.org/officeDocument/2006/relationships/hyperlink" Target="https://ipubers.pupuk-indonesia.com/public/download/bukti-transaksi/V2?idretailer=RT0000027188&amp;year=2026&amp;month=8&amp;hashednota=bd08607db9101bb4d5cd47fe94ea45b0" TargetMode="External"/><Relationship Id="rId3230" Type="http://schemas.openxmlformats.org/officeDocument/2006/relationships/hyperlink" Target="https://ipubers.pupuk-indonesia.com/public/download/bukti-transaksi/V2?idretailer=RT0000021163&amp;year=2026&amp;month=8&amp;hashednota=8802b94fe615a8e25e2d3afc30750cb9" TargetMode="External"/><Relationship Id="rId2789" Type="http://schemas.openxmlformats.org/officeDocument/2006/relationships/hyperlink" Target="https://ipubers.pupuk-indonesia.com/public/download/bukti-transaksi/V2?idretailer=RT0000027210&amp;year=2026&amp;month=8&amp;hashednota=3a909c9c3eb21936d5eb6515095895fb" TargetMode="External"/><Relationship Id="rId2996" Type="http://schemas.openxmlformats.org/officeDocument/2006/relationships/hyperlink" Target="https://ipubers.pupuk-indonesia.com/public/download/bukti-transaksi/V2?idretailer=RT0000026771&amp;year=2026&amp;month=8&amp;hashednota=decc7f41170c7dd4ac913f7536f2b32b" TargetMode="External"/><Relationship Id="rId968" Type="http://schemas.openxmlformats.org/officeDocument/2006/relationships/hyperlink" Target="https://ipubers.pupuk-indonesia.com/public/download/bukti-transaksi/V2?idretailer=RT0000026808&amp;year=2026&amp;month=8&amp;hashednota=00eac9ed8f073177233349dbc92dd6a0" TargetMode="External"/><Relationship Id="rId1598" Type="http://schemas.openxmlformats.org/officeDocument/2006/relationships/hyperlink" Target="https://ipubers.pupuk-indonesia.com/public/download/bukti-transaksi/V2?idretailer=RT0000026771&amp;year=2026&amp;month=8&amp;hashednota=fe81901735f8fec61fbad4a8b5664ba9" TargetMode="External"/><Relationship Id="rId2649" Type="http://schemas.openxmlformats.org/officeDocument/2006/relationships/hyperlink" Target="https://ipubers.pupuk-indonesia.com/public/download/bukti-transaksi/V2?idretailer=RT0000027188&amp;year=2026&amp;month=8&amp;hashednota=0e3ffbd3dd801686a7b10b691c11f9f4" TargetMode="External"/><Relationship Id="rId2856" Type="http://schemas.openxmlformats.org/officeDocument/2006/relationships/hyperlink" Target="https://ipubers.pupuk-indonesia.com/public/download/bukti-transaksi/V2?idretailer=RT0000026765&amp;year=2026&amp;month=8&amp;hashednota=ed9cbc80246be3f9a9ecbe8b0065bf99" TargetMode="External"/><Relationship Id="rId3907" Type="http://schemas.openxmlformats.org/officeDocument/2006/relationships/hyperlink" Target="https://ipubers.pupuk-indonesia.com/public/download/bukti-transaksi/V2?idretailer=RT0000026775&amp;year=2026&amp;month=8&amp;hashednota=b92ed713655deb8601df2d0b394d6aed" TargetMode="External"/><Relationship Id="rId97" Type="http://schemas.openxmlformats.org/officeDocument/2006/relationships/hyperlink" Target="https://ipubers.pupuk-indonesia.com/public/download/bukti-transaksi/V2?idretailer=RT0000027188&amp;year=2026&amp;month=8&amp;hashednota=8badd7293f5085322da8deff48520887" TargetMode="External"/><Relationship Id="rId828" Type="http://schemas.openxmlformats.org/officeDocument/2006/relationships/hyperlink" Target="https://ipubers.pupuk-indonesia.com/public/download/bukti-transaksi/V2?idretailer=RT0000026758&amp;year=2026&amp;month=8&amp;hashednota=5481af6f6ebdcbb0e217db343b15284c" TargetMode="External"/><Relationship Id="rId1458" Type="http://schemas.openxmlformats.org/officeDocument/2006/relationships/hyperlink" Target="https://ipubers.pupuk-indonesia.com/public/download/bukti-transaksi/V2?idretailer=RT0000027210&amp;year=2026&amp;month=8&amp;hashednota=14cbddfddca578bd2636672f70d46f8b" TargetMode="External"/><Relationship Id="rId1665" Type="http://schemas.openxmlformats.org/officeDocument/2006/relationships/hyperlink" Target="https://ipubers.pupuk-indonesia.com/public/download/bukti-transaksi/V2?idretailer=RT0000026810&amp;year=2026&amp;month=8&amp;hashednota=596bbce019703a33a464f198a7e72e07" TargetMode="External"/><Relationship Id="rId1872" Type="http://schemas.openxmlformats.org/officeDocument/2006/relationships/hyperlink" Target="https://ipubers.pupuk-indonesia.com/public/download/bukti-transaksi/V2?idretailer=RT0000093692&amp;year=2026&amp;month=8&amp;hashednota=b397b787c92407f21fd672c0b720aaf4" TargetMode="External"/><Relationship Id="rId2509" Type="http://schemas.openxmlformats.org/officeDocument/2006/relationships/hyperlink" Target="https://ipubers.pupuk-indonesia.com/public/download/bukti-transaksi/V2?idretailer=RT0000090731&amp;year=2026&amp;month=8&amp;hashednota=abbc6cd9c5a2d75b9f333e143e83449c" TargetMode="External"/><Relationship Id="rId2716" Type="http://schemas.openxmlformats.org/officeDocument/2006/relationships/hyperlink" Target="https://ipubers.pupuk-indonesia.com/public/download/bukti-transaksi/V2?idretailer=RT0000027181&amp;year=2026&amp;month=8&amp;hashednota=7e637e3558dbb00f357a099c53aefcd6" TargetMode="External"/><Relationship Id="rId1318" Type="http://schemas.openxmlformats.org/officeDocument/2006/relationships/hyperlink" Target="https://ipubers.pupuk-indonesia.com/public/download/bukti-transaksi/V2?idretailer=RT0000026798&amp;year=2026&amp;month=8&amp;hashednota=6fff80e75f788fe69cb7d490c4b6ae41" TargetMode="External"/><Relationship Id="rId1525" Type="http://schemas.openxmlformats.org/officeDocument/2006/relationships/hyperlink" Target="https://ipubers.pupuk-indonesia.com/public/download/bukti-transaksi/V2?idretailer=RT0000026771&amp;year=2026&amp;month=8&amp;hashednota=e9b8e6bef6c8f560c275985b2b4224fc" TargetMode="External"/><Relationship Id="rId2923" Type="http://schemas.openxmlformats.org/officeDocument/2006/relationships/hyperlink" Target="https://ipubers.pupuk-indonesia.com/public/download/bukti-transaksi/V2?idretailer=RT0000026768&amp;year=2026&amp;month=8&amp;hashednota=e3cc2d8b1b81c4ed911a670f8788cfa3" TargetMode="External"/><Relationship Id="rId1732" Type="http://schemas.openxmlformats.org/officeDocument/2006/relationships/hyperlink" Target="https://ipubers.pupuk-indonesia.com/public/download/bukti-transaksi/V2?idretailer=RT0000021144&amp;year=2026&amp;month=8&amp;hashednota=409c6c7275421ba83eff6dae537e12c9" TargetMode="External"/><Relationship Id="rId24" Type="http://schemas.openxmlformats.org/officeDocument/2006/relationships/hyperlink" Target="https://ipubers.pupuk-indonesia.com/public/download/bukti-transaksi/V2?idretailer=RT0000026798&amp;year=2026&amp;month=8&amp;hashednota=6aa0bf45fb92d558070a5a54fbc71e7d" TargetMode="External"/><Relationship Id="rId2299" Type="http://schemas.openxmlformats.org/officeDocument/2006/relationships/hyperlink" Target="https://ipubers.pupuk-indonesia.com/public/download/bukti-transaksi/V2?idretailer=RT0000026775&amp;year=2026&amp;month=8&amp;hashednota=2ca2bb0c372da0c4d76c127eee1f7312" TargetMode="External"/><Relationship Id="rId3697" Type="http://schemas.openxmlformats.org/officeDocument/2006/relationships/hyperlink" Target="https://ipubers.pupuk-indonesia.com/public/download/bukti-transaksi/V2?idretailer=RT0000041194&amp;year=2026&amp;month=8&amp;hashednota=ccee307f3035d46706b0ad80b6996980" TargetMode="External"/><Relationship Id="rId3557" Type="http://schemas.openxmlformats.org/officeDocument/2006/relationships/hyperlink" Target="https://ipubers.pupuk-indonesia.com/public/download/bukti-transaksi/V2?idretailer=RT0000049112&amp;year=2026&amp;month=8&amp;hashednota=a8ce098f3aaa286386ae671e0e19d3b3" TargetMode="External"/><Relationship Id="rId3764" Type="http://schemas.openxmlformats.org/officeDocument/2006/relationships/hyperlink" Target="https://ipubers.pupuk-indonesia.com/public/download/bukti-transaksi/V2?idretailer=RT0000051845&amp;year=2026&amp;month=8&amp;hashednota=a1f471f48d7a33f2861404118684bea1" TargetMode="External"/><Relationship Id="rId478" Type="http://schemas.openxmlformats.org/officeDocument/2006/relationships/hyperlink" Target="https://ipubers.pupuk-indonesia.com/public/download/bukti-transaksi/V2?idretailer=RT0000026771&amp;year=2026&amp;month=8&amp;hashednota=93725478ccfe67620c13f350a83a12af" TargetMode="External"/><Relationship Id="rId685" Type="http://schemas.openxmlformats.org/officeDocument/2006/relationships/hyperlink" Target="https://ipubers.pupuk-indonesia.com/public/download/bukti-transaksi/V2?idretailer=RT0000021143&amp;year=2026&amp;month=8&amp;hashednota=9841977212e097a40fc1b3e8e9f4d779" TargetMode="External"/><Relationship Id="rId892" Type="http://schemas.openxmlformats.org/officeDocument/2006/relationships/hyperlink" Target="https://ipubers.pupuk-indonesia.com/public/download/bukti-transaksi/V2?idretailer=RT0000091480&amp;year=2026&amp;month=8&amp;hashednota=ed5056db9b5b01d50b7fd13216dca825" TargetMode="External"/><Relationship Id="rId2159" Type="http://schemas.openxmlformats.org/officeDocument/2006/relationships/hyperlink" Target="https://ipubers.pupuk-indonesia.com/public/download/bukti-transaksi/V2?idretailer=RT0000021145&amp;year=2026&amp;month=8&amp;hashednota=92ecf67d0fb51b52f75ddc42e09b08f6" TargetMode="External"/><Relationship Id="rId2366" Type="http://schemas.openxmlformats.org/officeDocument/2006/relationships/hyperlink" Target="https://ipubers.pupuk-indonesia.com/public/download/bukti-transaksi/V2?idretailer=RT0000026794&amp;year=2026&amp;month=8&amp;hashednota=df73c401583016da36597248d9a3a93d" TargetMode="External"/><Relationship Id="rId2573" Type="http://schemas.openxmlformats.org/officeDocument/2006/relationships/hyperlink" Target="https://ipubers.pupuk-indonesia.com/public/download/bukti-transaksi/V2?idretailer=RT0000021156&amp;year=2026&amp;month=8&amp;hashednota=7fd7c98283b84fd5c3894b0b3b929550" TargetMode="External"/><Relationship Id="rId2780" Type="http://schemas.openxmlformats.org/officeDocument/2006/relationships/hyperlink" Target="https://ipubers.pupuk-indonesia.com/public/download/bukti-transaksi/V2?idretailer=RT0000027211&amp;year=2026&amp;month=8&amp;hashednota=abd46d818653752f9f323a4e92d1d136" TargetMode="External"/><Relationship Id="rId3417" Type="http://schemas.openxmlformats.org/officeDocument/2006/relationships/hyperlink" Target="https://ipubers.pupuk-indonesia.com/public/download/bukti-transaksi/V2?idretailer=RT0000091480&amp;year=2026&amp;month=8&amp;hashednota=aab3c79c8cc4e38c05b938aa00ffc014" TargetMode="External"/><Relationship Id="rId3624" Type="http://schemas.openxmlformats.org/officeDocument/2006/relationships/hyperlink" Target="https://ipubers.pupuk-indonesia.com/public/download/bukti-transaksi/V2?idretailer=RT0000041194&amp;year=2026&amp;month=8&amp;hashednota=9ae52a7e64d16bc95ae8e1f54235c98a" TargetMode="External"/><Relationship Id="rId3831" Type="http://schemas.openxmlformats.org/officeDocument/2006/relationships/hyperlink" Target="https://ipubers.pupuk-indonesia.com/public/download/bukti-transaksi/V2?idretailer=RT0000026794&amp;year=2026&amp;month=8&amp;hashednota=ce38b899b920e6e30a9e38e9c2f2d782" TargetMode="External"/><Relationship Id="rId338" Type="http://schemas.openxmlformats.org/officeDocument/2006/relationships/hyperlink" Target="https://ipubers.pupuk-indonesia.com/public/download/bukti-transaksi/V2?idretailer=RT0000062790&amp;year=2026&amp;month=8&amp;hashednota=53be9721899ebf408d778049f0c9d117" TargetMode="External"/><Relationship Id="rId545" Type="http://schemas.openxmlformats.org/officeDocument/2006/relationships/hyperlink" Target="https://ipubers.pupuk-indonesia.com/public/download/bukti-transaksi/V2?idretailer=RT0000026810&amp;year=2026&amp;month=8&amp;hashednota=65f6f4613038fe63dc5378df01cb4d30" TargetMode="External"/><Relationship Id="rId752" Type="http://schemas.openxmlformats.org/officeDocument/2006/relationships/hyperlink" Target="https://ipubers.pupuk-indonesia.com/public/download/bukti-transaksi/V2?idretailer=RT0000021159&amp;year=2026&amp;month=8&amp;hashednota=31353b78fe6e7a9fa31620c722509bd3" TargetMode="External"/><Relationship Id="rId1175" Type="http://schemas.openxmlformats.org/officeDocument/2006/relationships/hyperlink" Target="https://ipubers.pupuk-indonesia.com/public/download/bukti-transaksi/V2?idretailer=RT0000051845&amp;year=2026&amp;month=8&amp;hashednota=782aef245229942dda76b5a685172119" TargetMode="External"/><Relationship Id="rId1382" Type="http://schemas.openxmlformats.org/officeDocument/2006/relationships/hyperlink" Target="https://ipubers.pupuk-indonesia.com/public/download/bukti-transaksi/V2?idretailer=RT0000027188&amp;year=2026&amp;month=8&amp;hashednota=da8443ceddc43016b799f392b2233234" TargetMode="External"/><Relationship Id="rId2019" Type="http://schemas.openxmlformats.org/officeDocument/2006/relationships/hyperlink" Target="https://ipubers.pupuk-indonesia.com/public/download/bukti-transaksi/V2?idretailer=RT0000026800&amp;year=2026&amp;month=8&amp;hashednota=b80435f2d119b049541d560a5ed74955" TargetMode="External"/><Relationship Id="rId2226" Type="http://schemas.openxmlformats.org/officeDocument/2006/relationships/hyperlink" Target="https://ipubers.pupuk-indonesia.com/public/download/bukti-transaksi/V2?idretailer=RT0000021145&amp;year=2026&amp;month=8&amp;hashednota=d9071b5b9a9d3d9f96fada8241b7fc0c" TargetMode="External"/><Relationship Id="rId2433" Type="http://schemas.openxmlformats.org/officeDocument/2006/relationships/hyperlink" Target="https://ipubers.pupuk-indonesia.com/public/download/bukti-transaksi/V2?idretailer=RT0000026798&amp;year=2026&amp;month=8&amp;hashednota=1e0ec553741b9f974d807c9ba8eab500" TargetMode="External"/><Relationship Id="rId2640" Type="http://schemas.openxmlformats.org/officeDocument/2006/relationships/hyperlink" Target="https://ipubers.pupuk-indonesia.com/public/download/bukti-transaksi/V2?idretailer=RT0000027188&amp;year=2026&amp;month=8&amp;hashednota=7447d7998d9e23526afce822ac736489" TargetMode="External"/><Relationship Id="rId405" Type="http://schemas.openxmlformats.org/officeDocument/2006/relationships/hyperlink" Target="https://ipubers.pupuk-indonesia.com/public/download/bukti-transaksi/V2?idretailer=RT0000026771&amp;year=2026&amp;month=8&amp;hashednota=6d8091c89e4871fab7b55bd1e8d18a24" TargetMode="External"/><Relationship Id="rId612" Type="http://schemas.openxmlformats.org/officeDocument/2006/relationships/hyperlink" Target="https://ipubers.pupuk-indonesia.com/public/download/bukti-transaksi/V2?idretailer=RT0000051953&amp;year=2026&amp;month=8&amp;hashednota=a4848d9508b87cdb328bb930aab03972" TargetMode="External"/><Relationship Id="rId1035" Type="http://schemas.openxmlformats.org/officeDocument/2006/relationships/hyperlink" Target="https://ipubers.pupuk-indonesia.com/public/download/bukti-transaksi/V2?idretailer=RT0000041194&amp;year=2026&amp;month=8&amp;hashednota=b6da095266687ced7b7b6f5fff5e5c6b" TargetMode="External"/><Relationship Id="rId1242" Type="http://schemas.openxmlformats.org/officeDocument/2006/relationships/hyperlink" Target="https://ipubers.pupuk-indonesia.com/public/download/bukti-transaksi/V2?idretailer=RT0000026794&amp;year=2026&amp;month=8&amp;hashednota=6f948627e0a539b25f8defed6a2b6054" TargetMode="External"/><Relationship Id="rId2500" Type="http://schemas.openxmlformats.org/officeDocument/2006/relationships/hyperlink" Target="https://ipubers.pupuk-indonesia.com/public/download/bukti-transaksi/V2?idretailer=RT0000090731&amp;year=2026&amp;month=8&amp;hashednota=88f53333248e67115b01002f2fcaf0c6" TargetMode="External"/><Relationship Id="rId1102" Type="http://schemas.openxmlformats.org/officeDocument/2006/relationships/hyperlink" Target="https://ipubers.pupuk-indonesia.com/public/download/bukti-transaksi/V2?idretailer=RT0000041194&amp;year=2026&amp;month=8&amp;hashednota=b2c5004eb1b3543cfa9644c118f880a8" TargetMode="External"/><Relationship Id="rId3067" Type="http://schemas.openxmlformats.org/officeDocument/2006/relationships/hyperlink" Target="https://ipubers.pupuk-indonesia.com/public/download/bukti-transaksi/V2?idretailer=RT0000026810&amp;year=2026&amp;month=8&amp;hashednota=b12f61c10a9da167e0e4b3831f615629" TargetMode="External"/><Relationship Id="rId3274" Type="http://schemas.openxmlformats.org/officeDocument/2006/relationships/hyperlink" Target="https://ipubers.pupuk-indonesia.com/public/download/bukti-transaksi/V2?idretailer=RT0000026807&amp;year=2026&amp;month=8&amp;hashednota=b6a5a4e9b4e444f7e407d692cf696f38" TargetMode="External"/><Relationship Id="rId195" Type="http://schemas.openxmlformats.org/officeDocument/2006/relationships/hyperlink" Target="https://ipubers.pupuk-indonesia.com/public/download/bukti-transaksi/V2?idretailer=RT0000027181&amp;year=2026&amp;month=8&amp;hashednota=43f2fae56ff6ce3dd34ab91e9f212467" TargetMode="External"/><Relationship Id="rId1919" Type="http://schemas.openxmlformats.org/officeDocument/2006/relationships/hyperlink" Target="https://ipubers.pupuk-indonesia.com/public/download/bukti-transaksi/V2?idretailer=RT0000091480&amp;year=2026&amp;month=8&amp;hashednota=3ee191d50798d6f0ce4822260e2e53e3" TargetMode="External"/><Relationship Id="rId3481" Type="http://schemas.openxmlformats.org/officeDocument/2006/relationships/hyperlink" Target="https://ipubers.pupuk-indonesia.com/public/download/bukti-transaksi/V2?idretailer=RT0000027216&amp;year=2026&amp;month=8&amp;hashednota=44095ce282edbd9575f3c6a8093026b1" TargetMode="External"/><Relationship Id="rId2083" Type="http://schemas.openxmlformats.org/officeDocument/2006/relationships/hyperlink" Target="https://ipubers.pupuk-indonesia.com/public/download/bukti-transaksi/V2?idretailer=RT0000041194&amp;year=2026&amp;month=8&amp;hashednota=831b47b6b5a37240446b7e4c56e90f49" TargetMode="External"/><Relationship Id="rId2290" Type="http://schemas.openxmlformats.org/officeDocument/2006/relationships/hyperlink" Target="https://ipubers.pupuk-indonesia.com/public/download/bukti-transaksi/V2?idretailer=RT0000026794&amp;year=2026&amp;month=8&amp;hashednota=11205a63f57db5525ba5d24423447ee6" TargetMode="External"/><Relationship Id="rId3134" Type="http://schemas.openxmlformats.org/officeDocument/2006/relationships/hyperlink" Target="https://ipubers.pupuk-indonesia.com/public/download/bukti-transaksi/V2?idretailer=RT0000026813&amp;year=2026&amp;month=8&amp;hashednota=af164f4e5a639a1d03b06e4617ef4bec" TargetMode="External"/><Relationship Id="rId3341" Type="http://schemas.openxmlformats.org/officeDocument/2006/relationships/hyperlink" Target="https://ipubers.pupuk-indonesia.com/public/download/bukti-transaksi/V2?idretailer=RT0000026755&amp;year=2026&amp;month=8&amp;hashednota=899d8d5ac4a742c590e929baa9d04b89" TargetMode="External"/><Relationship Id="rId262" Type="http://schemas.openxmlformats.org/officeDocument/2006/relationships/hyperlink" Target="https://ipubers.pupuk-indonesia.com/public/download/bukti-transaksi/V2?idretailer=RT0000027183&amp;year=2026&amp;month=8&amp;hashednota=ace239a89d10478d5b694bd847a0ae3f" TargetMode="External"/><Relationship Id="rId2150" Type="http://schemas.openxmlformats.org/officeDocument/2006/relationships/hyperlink" Target="https://ipubers.pupuk-indonesia.com/public/download/bukti-transaksi/V2?idretailer=RT0000041194&amp;year=2026&amp;month=8&amp;hashednota=e372ecc252f1332615289d44e9efc41f" TargetMode="External"/><Relationship Id="rId3201" Type="http://schemas.openxmlformats.org/officeDocument/2006/relationships/hyperlink" Target="https://ipubers.pupuk-indonesia.com/public/download/bukti-transaksi/V2?idretailer=RT0000021143&amp;year=2026&amp;month=8&amp;hashednota=b1a7c32bfdef81e3f7f13a2f1716a196" TargetMode="External"/><Relationship Id="rId122" Type="http://schemas.openxmlformats.org/officeDocument/2006/relationships/hyperlink" Target="https://ipubers.pupuk-indonesia.com/public/download/bukti-transaksi/V2?idretailer=RT0000027188&amp;year=2026&amp;month=8&amp;hashednota=4acecf5b31bef089f482b5e8322b0f23" TargetMode="External"/><Relationship Id="rId2010" Type="http://schemas.openxmlformats.org/officeDocument/2006/relationships/hyperlink" Target="https://ipubers.pupuk-indonesia.com/public/download/bukti-transaksi/V2?idretailer=RT0000049112&amp;year=2026&amp;month=8&amp;hashednota=98712bfbba8c6ef3a9cffbf58db7d028" TargetMode="External"/><Relationship Id="rId1569" Type="http://schemas.openxmlformats.org/officeDocument/2006/relationships/hyperlink" Target="https://ipubers.pupuk-indonesia.com/public/download/bukti-transaksi/V2?idretailer=RT0000026771&amp;year=2026&amp;month=8&amp;hashednota=4a5d1458e476a35872bec4e39e34366b" TargetMode="External"/><Relationship Id="rId2967" Type="http://schemas.openxmlformats.org/officeDocument/2006/relationships/hyperlink" Target="https://ipubers.pupuk-indonesia.com/public/download/bukti-transaksi/V2?idretailer=RT0000026771&amp;year=2026&amp;month=8&amp;hashednota=9ff2971e4602015c56ae4128292a8b49" TargetMode="External"/><Relationship Id="rId939" Type="http://schemas.openxmlformats.org/officeDocument/2006/relationships/hyperlink" Target="https://ipubers.pupuk-indonesia.com/public/download/bukti-transaksi/V2?idretailer=RT0000027213&amp;year=2026&amp;month=8&amp;hashednota=3aa33979f2dd27cb2235635f6592826d" TargetMode="External"/><Relationship Id="rId1776" Type="http://schemas.openxmlformats.org/officeDocument/2006/relationships/hyperlink" Target="https://ipubers.pupuk-indonesia.com/public/download/bukti-transaksi/V2?idretailer=RT0000021140&amp;year=2026&amp;month=8&amp;hashednota=2ce6ad360c06986ffd7deac17dd4ab09" TargetMode="External"/><Relationship Id="rId1983" Type="http://schemas.openxmlformats.org/officeDocument/2006/relationships/hyperlink" Target="https://ipubers.pupuk-indonesia.com/public/download/bukti-transaksi/V2?idretailer=RT0000027206&amp;year=2026&amp;month=8&amp;hashednota=ed384243efe97f42e5e6e0f31c9465aa" TargetMode="External"/><Relationship Id="rId2827" Type="http://schemas.openxmlformats.org/officeDocument/2006/relationships/hyperlink" Target="https://ipubers.pupuk-indonesia.com/public/download/bukti-transaksi/V2?idretailer=RT0000089532&amp;year=2026&amp;month=8&amp;hashednota=b82721f59298b635b6e8663993e2ba00" TargetMode="External"/><Relationship Id="rId68" Type="http://schemas.openxmlformats.org/officeDocument/2006/relationships/hyperlink" Target="https://ipubers.pupuk-indonesia.com/public/download/bukti-transaksi/V2?idretailer=RT0000021156&amp;year=2026&amp;month=8&amp;hashednota=6213d9c2ab151f4131198589f522a4b0" TargetMode="External"/><Relationship Id="rId1429" Type="http://schemas.openxmlformats.org/officeDocument/2006/relationships/hyperlink" Target="https://ipubers.pupuk-indonesia.com/public/download/bukti-transaksi/V2?idretailer=RT0000027188&amp;year=2026&amp;month=8&amp;hashednota=85fc8e519c8dbdcaf0523dfaccc1317c" TargetMode="External"/><Relationship Id="rId1636" Type="http://schemas.openxmlformats.org/officeDocument/2006/relationships/hyperlink" Target="https://ipubers.pupuk-indonesia.com/public/download/bukti-transaksi/V2?idretailer=RT0000026810&amp;year=2026&amp;month=8&amp;hashednota=6b40dcd323246b200b7b508e0995c392" TargetMode="External"/><Relationship Id="rId1843" Type="http://schemas.openxmlformats.org/officeDocument/2006/relationships/hyperlink" Target="https://ipubers.pupuk-indonesia.com/public/download/bukti-transaksi/V2?idretailer=RT0000026807&amp;year=2026&amp;month=8&amp;hashednota=a9cff1ca1399c0a0eed2d1e01f0c89e9" TargetMode="External"/><Relationship Id="rId1703" Type="http://schemas.openxmlformats.org/officeDocument/2006/relationships/hyperlink" Target="https://ipubers.pupuk-indonesia.com/public/download/bukti-transaksi/V2?idretailer=RT0000026813&amp;year=2026&amp;month=8&amp;hashednota=23647fa3e27c56ef5dd840d85a9fbf8a" TargetMode="External"/><Relationship Id="rId1910" Type="http://schemas.openxmlformats.org/officeDocument/2006/relationships/hyperlink" Target="https://ipubers.pupuk-indonesia.com/public/download/bukti-transaksi/V2?idretailer=RT0000091480&amp;year=2026&amp;month=8&amp;hashednota=077d71f6f0f81c6cb11d31bf02127395" TargetMode="External"/><Relationship Id="rId3668" Type="http://schemas.openxmlformats.org/officeDocument/2006/relationships/hyperlink" Target="https://ipubers.pupuk-indonesia.com/public/download/bukti-transaksi/V2?idretailer=RT0000041194&amp;year=2026&amp;month=8&amp;hashednota=1d3e9b77ea33a34535bf7251baf9f966" TargetMode="External"/><Relationship Id="rId3875" Type="http://schemas.openxmlformats.org/officeDocument/2006/relationships/hyperlink" Target="https://ipubers.pupuk-indonesia.com/public/download/bukti-transaksi/V2?idretailer=RT0000026794&amp;year=2026&amp;month=8&amp;hashednota=5322c88ab4261ce5d585091ad0944b6f" TargetMode="External"/><Relationship Id="rId589" Type="http://schemas.openxmlformats.org/officeDocument/2006/relationships/hyperlink" Target="https://ipubers.pupuk-indonesia.com/public/download/bukti-transaksi/V2?idretailer=RT0000026813&amp;year=2026&amp;month=8&amp;hashednota=435f2d0baafd45311adc8b894d57607a" TargetMode="External"/><Relationship Id="rId796" Type="http://schemas.openxmlformats.org/officeDocument/2006/relationships/hyperlink" Target="https://ipubers.pupuk-indonesia.com/public/download/bukti-transaksi/V2?idretailer=RT0000093692&amp;year=2026&amp;month=8&amp;hashednota=c860e00f22224ba0642e3374aeac7b6f" TargetMode="External"/><Relationship Id="rId2477" Type="http://schemas.openxmlformats.org/officeDocument/2006/relationships/hyperlink" Target="https://ipubers.pupuk-indonesia.com/public/download/bukti-transaksi/V2?idretailer=RT0000026798&amp;year=2026&amp;month=8&amp;hashednota=f3c8f38dd43411564f58ae5f10352659" TargetMode="External"/><Relationship Id="rId2684" Type="http://schemas.openxmlformats.org/officeDocument/2006/relationships/hyperlink" Target="https://ipubers.pupuk-indonesia.com/public/download/bukti-transaksi/V2?idretailer=RT0000027188&amp;year=2026&amp;month=8&amp;hashednota=2167c8c604788b867fedbf6637b6a86c" TargetMode="External"/><Relationship Id="rId3528" Type="http://schemas.openxmlformats.org/officeDocument/2006/relationships/hyperlink" Target="https://ipubers.pupuk-indonesia.com/public/download/bukti-transaksi/V2?idretailer=RT0000027213&amp;year=2026&amp;month=8&amp;hashednota=be214c9f212298f08233b3db705c4fb1" TargetMode="External"/><Relationship Id="rId3735" Type="http://schemas.openxmlformats.org/officeDocument/2006/relationships/hyperlink" Target="https://ipubers.pupuk-indonesia.com/public/download/bukti-transaksi/V2?idretailer=RT0000094691&amp;year=2026&amp;month=8&amp;hashednota=f877dd8db07bfb41f2d4e5b366deaad6" TargetMode="External"/><Relationship Id="rId449" Type="http://schemas.openxmlformats.org/officeDocument/2006/relationships/hyperlink" Target="https://ipubers.pupuk-indonesia.com/public/download/bukti-transaksi/V2?idretailer=RT0000026771&amp;year=2026&amp;month=8&amp;hashednota=bb3f4a3579bb8980280c8a2765c9f119" TargetMode="External"/><Relationship Id="rId656" Type="http://schemas.openxmlformats.org/officeDocument/2006/relationships/hyperlink" Target="https://ipubers.pupuk-indonesia.com/public/download/bukti-transaksi/V2?idretailer=RT0000021143&amp;year=2026&amp;month=8&amp;hashednota=5c87ca3d1ca0730cca35b7dd5ec6514d" TargetMode="External"/><Relationship Id="rId863" Type="http://schemas.openxmlformats.org/officeDocument/2006/relationships/hyperlink" Target="https://ipubers.pupuk-indonesia.com/public/download/bukti-transaksi/V2?idretailer=RT0000091480&amp;year=2026&amp;month=8&amp;hashednota=894aaa617e7431daae0f5158a0adfb70" TargetMode="External"/><Relationship Id="rId1079" Type="http://schemas.openxmlformats.org/officeDocument/2006/relationships/hyperlink" Target="https://ipubers.pupuk-indonesia.com/public/download/bukti-transaksi/V2?idretailer=RT0000041194&amp;year=2026&amp;month=8&amp;hashednota=e1accf80f96b2bfefb4bb9c448cdc14a" TargetMode="External"/><Relationship Id="rId1286" Type="http://schemas.openxmlformats.org/officeDocument/2006/relationships/hyperlink" Target="https://ipubers.pupuk-indonesia.com/public/download/bukti-transaksi/V2?idretailer=RT0000026794&amp;year=2026&amp;month=8&amp;hashednota=ebc1d59b09954ab6d23e406e8ebab7f2" TargetMode="External"/><Relationship Id="rId1493" Type="http://schemas.openxmlformats.org/officeDocument/2006/relationships/hyperlink" Target="https://ipubers.pupuk-indonesia.com/public/download/bukti-transaksi/V2?idretailer=RT0000062790&amp;year=2026&amp;month=8&amp;hashednota=435c3365f88d978c651f3d1b029f99c2" TargetMode="External"/><Relationship Id="rId2337" Type="http://schemas.openxmlformats.org/officeDocument/2006/relationships/hyperlink" Target="https://ipubers.pupuk-indonesia.com/public/download/bukti-transaksi/V2?idretailer=RT0000026794&amp;year=2026&amp;month=8&amp;hashednota=31ea5472ca05a1f4ca2ae9b04e748fc6" TargetMode="External"/><Relationship Id="rId2544" Type="http://schemas.openxmlformats.org/officeDocument/2006/relationships/hyperlink" Target="https://ipubers.pupuk-indonesia.com/public/download/bukti-transaksi/V2?idretailer=RT0000021160&amp;year=2026&amp;month=8&amp;hashednota=ea2a1a88642fc4f2c881159e4e88b06a" TargetMode="External"/><Relationship Id="rId2891" Type="http://schemas.openxmlformats.org/officeDocument/2006/relationships/hyperlink" Target="https://ipubers.pupuk-indonesia.com/public/download/bukti-transaksi/V2?idretailer=RT0000026765&amp;year=2026&amp;month=8&amp;hashednota=7c474a4d34942dfe5b958a06ed38d925" TargetMode="External"/><Relationship Id="rId309" Type="http://schemas.openxmlformats.org/officeDocument/2006/relationships/hyperlink" Target="https://ipubers.pupuk-indonesia.com/public/download/bukti-transaksi/V2?idretailer=RT0000026761&amp;year=2026&amp;month=8&amp;hashednota=dca876de451990dacf92d5ffa79ff48a" TargetMode="External"/><Relationship Id="rId516" Type="http://schemas.openxmlformats.org/officeDocument/2006/relationships/hyperlink" Target="https://ipubers.pupuk-indonesia.com/public/download/bukti-transaksi/V2?idretailer=RT0000026810&amp;year=2026&amp;month=8&amp;hashednota=bb113120b938e29bbf4dfa8c365f7547" TargetMode="External"/><Relationship Id="rId1146" Type="http://schemas.openxmlformats.org/officeDocument/2006/relationships/hyperlink" Target="https://ipubers.pupuk-indonesia.com/public/download/bukti-transaksi/V2?idretailer=RT0000051845&amp;year=2026&amp;month=8&amp;hashednota=cac335b670f9ed1b6b1d9945860867b8" TargetMode="External"/><Relationship Id="rId2751" Type="http://schemas.openxmlformats.org/officeDocument/2006/relationships/hyperlink" Target="https://ipubers.pupuk-indonesia.com/public/download/bukti-transaksi/V2?idretailer=RT0000027183&amp;year=2026&amp;month=8&amp;hashednota=cee4c7864d0af3c5e0b75fba7c86f97c" TargetMode="External"/><Relationship Id="rId3802" Type="http://schemas.openxmlformats.org/officeDocument/2006/relationships/hyperlink" Target="https://ipubers.pupuk-indonesia.com/public/download/bukti-transaksi/V2?idretailer=RT0000021145&amp;year=2026&amp;month=8&amp;hashednota=efb83d542d67f10b21fa600f7568889b" TargetMode="External"/><Relationship Id="rId723" Type="http://schemas.openxmlformats.org/officeDocument/2006/relationships/hyperlink" Target="https://ipubers.pupuk-indonesia.com/public/download/bukti-transaksi/V2?idretailer=RT0000021163&amp;year=2026&amp;month=8&amp;hashednota=9c024dab9ed099c1d9b7dbc18efdd799" TargetMode="External"/><Relationship Id="rId930" Type="http://schemas.openxmlformats.org/officeDocument/2006/relationships/hyperlink" Target="https://ipubers.pupuk-indonesia.com/public/download/bukti-transaksi/V2?idretailer=RT0000027213&amp;year=2026&amp;month=8&amp;hashednota=5dce08e97c4db078740b0dab694c0112" TargetMode="External"/><Relationship Id="rId1006" Type="http://schemas.openxmlformats.org/officeDocument/2006/relationships/hyperlink" Target="https://ipubers.pupuk-indonesia.com/public/download/bukti-transaksi/V2?idretailer=RT0000041194&amp;year=2026&amp;month=8&amp;hashednota=1d19fd7612404729574562326f5a2c43" TargetMode="External"/><Relationship Id="rId1353" Type="http://schemas.openxmlformats.org/officeDocument/2006/relationships/hyperlink" Target="https://ipubers.pupuk-indonesia.com/public/download/bukti-transaksi/V2?idretailer=RT0000027188&amp;year=2026&amp;month=8&amp;hashednota=a97b4d263d667188839c48cf1e7759e4" TargetMode="External"/><Relationship Id="rId1560" Type="http://schemas.openxmlformats.org/officeDocument/2006/relationships/hyperlink" Target="https://ipubers.pupuk-indonesia.com/public/download/bukti-transaksi/V2?idretailer=RT0000026771&amp;year=2026&amp;month=8&amp;hashednota=2a2e6d1e36f4d7826a28b142ca06c68d" TargetMode="External"/><Relationship Id="rId2404" Type="http://schemas.openxmlformats.org/officeDocument/2006/relationships/hyperlink" Target="https://ipubers.pupuk-indonesia.com/public/download/bukti-transaksi/V2?idretailer=RT0000026775&amp;year=2026&amp;month=8&amp;hashednota=125ef1b6829e043a9acdfabfe79aff67" TargetMode="External"/><Relationship Id="rId2611" Type="http://schemas.openxmlformats.org/officeDocument/2006/relationships/hyperlink" Target="https://ipubers.pupuk-indonesia.com/public/download/bukti-transaksi/V2?idretailer=RT0000027188&amp;year=2026&amp;month=8&amp;hashednota=961e8395c0f314b8ed368c7f036fca1f" TargetMode="External"/><Relationship Id="rId1213" Type="http://schemas.openxmlformats.org/officeDocument/2006/relationships/hyperlink" Target="https://ipubers.pupuk-indonesia.com/public/download/bukti-transaksi/V2?idretailer=RT0000026794&amp;year=2026&amp;month=8&amp;hashednota=987a83b3f89d0fc11e4bc94ac5038109" TargetMode="External"/><Relationship Id="rId1420" Type="http://schemas.openxmlformats.org/officeDocument/2006/relationships/hyperlink" Target="https://ipubers.pupuk-indonesia.com/public/download/bukti-transaksi/V2?idretailer=RT0000027181&amp;year=2026&amp;month=8&amp;hashednota=e0a92f984afe0679dcdf2b027b33f973" TargetMode="External"/><Relationship Id="rId3178" Type="http://schemas.openxmlformats.org/officeDocument/2006/relationships/hyperlink" Target="https://ipubers.pupuk-indonesia.com/public/download/bukti-transaksi/V2?idretailer=RT0000021144&amp;year=2026&amp;month=8&amp;hashednota=4991cfe3187f21f49dfbe3ac2f8aa05f" TargetMode="External"/><Relationship Id="rId3385" Type="http://schemas.openxmlformats.org/officeDocument/2006/relationships/hyperlink" Target="https://ipubers.pupuk-indonesia.com/public/download/bukti-transaksi/V2?idretailer=RT0000026755&amp;year=2026&amp;month=8&amp;hashednota=ce6c7da561cb2650ebb91714bf1f1449" TargetMode="External"/><Relationship Id="rId3592" Type="http://schemas.openxmlformats.org/officeDocument/2006/relationships/hyperlink" Target="https://ipubers.pupuk-indonesia.com/public/download/bukti-transaksi/V2?idretailer=RT0000041194&amp;year=2026&amp;month=8&amp;hashednota=e485a224e94fb3105d7839c15d9c4bd3" TargetMode="External"/><Relationship Id="rId2194" Type="http://schemas.openxmlformats.org/officeDocument/2006/relationships/hyperlink" Target="https://ipubers.pupuk-indonesia.com/public/download/bukti-transaksi/V2?idretailer=RT0000094691&amp;year=2026&amp;month=8&amp;hashednota=4479cacb7e8f1ab0918b69fdd84b9083" TargetMode="External"/><Relationship Id="rId3038" Type="http://schemas.openxmlformats.org/officeDocument/2006/relationships/hyperlink" Target="https://ipubers.pupuk-indonesia.com/public/download/bukti-transaksi/V2?idretailer=RT0000026810&amp;year=2026&amp;month=8&amp;hashednota=89a9a7ad71ec47bac74db8fc71ed4fe0" TargetMode="External"/><Relationship Id="rId3245" Type="http://schemas.openxmlformats.org/officeDocument/2006/relationships/hyperlink" Target="https://ipubers.pupuk-indonesia.com/public/download/bukti-transaksi/V2?idretailer=RT0000021162&amp;year=2026&amp;month=8&amp;hashednota=df60ef748e1ad350e1e10ed2bdf27448" TargetMode="External"/><Relationship Id="rId3452" Type="http://schemas.openxmlformats.org/officeDocument/2006/relationships/hyperlink" Target="https://ipubers.pupuk-indonesia.com/public/download/bukti-transaksi/V2?idretailer=RT0000091480&amp;year=2026&amp;month=8&amp;hashednota=ff9e6b8aeaaea76526b4c92abf6699d9" TargetMode="External"/><Relationship Id="rId166" Type="http://schemas.openxmlformats.org/officeDocument/2006/relationships/hyperlink" Target="https://ipubers.pupuk-indonesia.com/public/download/bukti-transaksi/V2?idretailer=RT0000027189&amp;year=2026&amp;month=8&amp;hashednota=d6300aa7bd2f622c9c3abef665d57e1a" TargetMode="External"/><Relationship Id="rId373" Type="http://schemas.openxmlformats.org/officeDocument/2006/relationships/hyperlink" Target="https://ipubers.pupuk-indonesia.com/public/download/bukti-transaksi/V2?idretailer=RT0000026771&amp;year=2026&amp;month=8&amp;hashednota=c0f9ce9d3820ce997c8f681af18baf4d" TargetMode="External"/><Relationship Id="rId580" Type="http://schemas.openxmlformats.org/officeDocument/2006/relationships/hyperlink" Target="https://ipubers.pupuk-indonesia.com/public/download/bukti-transaksi/V2?idretailer=RT0000026813&amp;year=2026&amp;month=8&amp;hashednota=70a132bb10d7b73f232729739cada326" TargetMode="External"/><Relationship Id="rId2054" Type="http://schemas.openxmlformats.org/officeDocument/2006/relationships/hyperlink" Target="https://ipubers.pupuk-indonesia.com/public/download/bukti-transaksi/V2?idretailer=RT0000041194&amp;year=2026&amp;month=8&amp;hashednota=7c31ca7f73dfcbce8f8cd785dac28821" TargetMode="External"/><Relationship Id="rId2261" Type="http://schemas.openxmlformats.org/officeDocument/2006/relationships/hyperlink" Target="https://ipubers.pupuk-indonesia.com/public/download/bukti-transaksi/V2?idretailer=RT0000094691&amp;year=2026&amp;month=8&amp;hashednota=9e661eaffecab912c758b6ee653e089e" TargetMode="External"/><Relationship Id="rId3105" Type="http://schemas.openxmlformats.org/officeDocument/2006/relationships/hyperlink" Target="https://ipubers.pupuk-indonesia.com/public/download/bukti-transaksi/V2?idretailer=RT0000026810&amp;year=2026&amp;month=8&amp;hashednota=54ac670005ff0cf6199b04e8765d7242" TargetMode="External"/><Relationship Id="rId3312" Type="http://schemas.openxmlformats.org/officeDocument/2006/relationships/hyperlink" Target="https://ipubers.pupuk-indonesia.com/public/download/bukti-transaksi/V2?idretailer=RT0000093692&amp;year=2026&amp;month=8&amp;hashednota=7d87c374416157dbfee4a15c58cfb638" TargetMode="External"/><Relationship Id="rId233" Type="http://schemas.openxmlformats.org/officeDocument/2006/relationships/hyperlink" Target="https://ipubers.pupuk-indonesia.com/public/download/bukti-transaksi/V2?idretailer=RT0000027183&amp;year=2026&amp;month=8&amp;hashednota=34833dfd856db3b011d0d36eb04fee0d" TargetMode="External"/><Relationship Id="rId440" Type="http://schemas.openxmlformats.org/officeDocument/2006/relationships/hyperlink" Target="https://ipubers.pupuk-indonesia.com/public/download/bukti-transaksi/V2?idretailer=RT0000026771&amp;year=2026&amp;month=8&amp;hashednota=3cc3df0cf18b843cccd4894dfa550a3c" TargetMode="External"/><Relationship Id="rId1070" Type="http://schemas.openxmlformats.org/officeDocument/2006/relationships/hyperlink" Target="https://ipubers.pupuk-indonesia.com/public/download/bukti-transaksi/V2?idretailer=RT0000041194&amp;year=2026&amp;month=8&amp;hashednota=753b65c23ff66bc89a49f7d0d8190386" TargetMode="External"/><Relationship Id="rId2121" Type="http://schemas.openxmlformats.org/officeDocument/2006/relationships/hyperlink" Target="https://ipubers.pupuk-indonesia.com/public/download/bukti-transaksi/V2?idretailer=RT0000041194&amp;year=2026&amp;month=8&amp;hashednota=da85a4e6a10004a40de4c815d5094958" TargetMode="External"/><Relationship Id="rId300" Type="http://schemas.openxmlformats.org/officeDocument/2006/relationships/hyperlink" Target="https://ipubers.pupuk-indonesia.com/public/download/bukti-transaksi/V2?idretailer=RT0000089532&amp;year=2026&amp;month=8&amp;hashednota=df541c6bc4c944ec2b8f7f3b2e596d44" TargetMode="External"/><Relationship Id="rId1887" Type="http://schemas.openxmlformats.org/officeDocument/2006/relationships/hyperlink" Target="https://ipubers.pupuk-indonesia.com/public/download/bukti-transaksi/V2?idretailer=RT0000026758&amp;year=2026&amp;month=8&amp;hashednota=68fa841e9488f937f5f6203fd3be9d9a" TargetMode="External"/><Relationship Id="rId2938" Type="http://schemas.openxmlformats.org/officeDocument/2006/relationships/hyperlink" Target="https://ipubers.pupuk-indonesia.com/public/download/bukti-transaksi/V2?idretailer=RT0000026771&amp;year=2026&amp;month=8&amp;hashednota=fc16322a6e48434d2e94e494032a007d" TargetMode="External"/><Relationship Id="rId1747" Type="http://schemas.openxmlformats.org/officeDocument/2006/relationships/hyperlink" Target="https://ipubers.pupuk-indonesia.com/public/download/bukti-transaksi/V2?idretailer=RT0000021143&amp;year=2026&amp;month=8&amp;hashednota=e129ec90149c1134ce9db9387bfa9a79" TargetMode="External"/><Relationship Id="rId1954" Type="http://schemas.openxmlformats.org/officeDocument/2006/relationships/hyperlink" Target="https://ipubers.pupuk-indonesia.com/public/download/bukti-transaksi/V2?idretailer=RT0000091480&amp;year=2026&amp;month=8&amp;hashednota=c3c1292917978fff36573c14fd5957d3" TargetMode="External"/><Relationship Id="rId39" Type="http://schemas.openxmlformats.org/officeDocument/2006/relationships/hyperlink" Target="https://ipubers.pupuk-indonesia.com/public/download/bukti-transaksi/V2?idretailer=RT0000090731&amp;year=2026&amp;month=8&amp;hashednota=0151292f319a96e25101221345df1dc6" TargetMode="External"/><Relationship Id="rId1607" Type="http://schemas.openxmlformats.org/officeDocument/2006/relationships/hyperlink" Target="https://ipubers.pupuk-indonesia.com/public/download/bukti-transaksi/V2?idretailer=RT0000026771&amp;year=2026&amp;month=8&amp;hashednota=7e0c078b778ecb63bb8d1120e6ea3907" TargetMode="External"/><Relationship Id="rId1814" Type="http://schemas.openxmlformats.org/officeDocument/2006/relationships/hyperlink" Target="https://ipubers.pupuk-indonesia.com/public/download/bukti-transaksi/V2?idretailer=RT0000021163&amp;year=2026&amp;month=8&amp;hashednota=5c97a2e22d70e0c2a9d886b6c23a5ad9" TargetMode="External"/><Relationship Id="rId3779" Type="http://schemas.openxmlformats.org/officeDocument/2006/relationships/hyperlink" Target="https://ipubers.pupuk-indonesia.com/public/download/bukti-transaksi/V2?idretailer=RT0000051845&amp;year=2026&amp;month=8&amp;hashednota=a369c388fa4788f9db34dbdfe2a13f4d" TargetMode="External"/><Relationship Id="rId2588" Type="http://schemas.openxmlformats.org/officeDocument/2006/relationships/hyperlink" Target="https://ipubers.pupuk-indonesia.com/public/download/bukti-transaksi/V2?idretailer=RT0000021160&amp;year=2026&amp;month=8&amp;hashednota=bbc92918cfad0bdeeb313b96fd93b09f" TargetMode="External"/><Relationship Id="rId1397" Type="http://schemas.openxmlformats.org/officeDocument/2006/relationships/hyperlink" Target="https://ipubers.pupuk-indonesia.com/public/download/bukti-transaksi/V2?idretailer=RT0000027188&amp;year=2026&amp;month=8&amp;hashednota=7e8ddb5a7b1762bd699a96384f804718" TargetMode="External"/><Relationship Id="rId2795" Type="http://schemas.openxmlformats.org/officeDocument/2006/relationships/hyperlink" Target="https://ipubers.pupuk-indonesia.com/public/download/bukti-transaksi/V2?idretailer=RT0000027210&amp;year=2026&amp;month=8&amp;hashednota=ffa5c61126ad8eebc5179d5c76ee022a" TargetMode="External"/><Relationship Id="rId3639" Type="http://schemas.openxmlformats.org/officeDocument/2006/relationships/hyperlink" Target="https://ipubers.pupuk-indonesia.com/public/download/bukti-transaksi/V2?idretailer=RT0000041194&amp;year=2026&amp;month=8&amp;hashednota=b9940dcbf315ff8c1771048dfac348a0" TargetMode="External"/><Relationship Id="rId3846" Type="http://schemas.openxmlformats.org/officeDocument/2006/relationships/hyperlink" Target="https://ipubers.pupuk-indonesia.com/public/download/bukti-transaksi/V2?idretailer=RT0000026775&amp;year=2026&amp;month=8&amp;hashednota=0828b83e6a28a77f5292c8f03398b64f" TargetMode="External"/><Relationship Id="rId767" Type="http://schemas.openxmlformats.org/officeDocument/2006/relationships/hyperlink" Target="https://ipubers.pupuk-indonesia.com/public/download/bukti-transaksi/V2?idretailer=RT0000026807&amp;year=2026&amp;month=8&amp;hashednota=97d58bcf94bbf4778bf5ad48758a5cbb" TargetMode="External"/><Relationship Id="rId974" Type="http://schemas.openxmlformats.org/officeDocument/2006/relationships/hyperlink" Target="https://ipubers.pupuk-indonesia.com/public/download/bukti-transaksi/V2?idretailer=RT0000026808&amp;year=2026&amp;month=8&amp;hashednota=149d65cc436adde924af0f5ddeda652a" TargetMode="External"/><Relationship Id="rId2448" Type="http://schemas.openxmlformats.org/officeDocument/2006/relationships/hyperlink" Target="https://ipubers.pupuk-indonesia.com/public/download/bukti-transaksi/V2?idretailer=RT0000026796&amp;year=2026&amp;month=8&amp;hashednota=9305018e3d1cf395ffbe7e9225eb37de" TargetMode="External"/><Relationship Id="rId2655" Type="http://schemas.openxmlformats.org/officeDocument/2006/relationships/hyperlink" Target="https://ipubers.pupuk-indonesia.com/public/download/bukti-transaksi/V2?idretailer=RT0000027188&amp;year=2026&amp;month=8&amp;hashednota=9177b40000d9edd3af58e332fcf43e3a" TargetMode="External"/><Relationship Id="rId2862" Type="http://schemas.openxmlformats.org/officeDocument/2006/relationships/hyperlink" Target="https://ipubers.pupuk-indonesia.com/public/download/bukti-transaksi/V2?idretailer=RT0000026759&amp;year=2026&amp;month=8&amp;hashednota=ecd9a2bcf6cd32f2fbc5f6c12d10fe95" TargetMode="External"/><Relationship Id="rId3706" Type="http://schemas.openxmlformats.org/officeDocument/2006/relationships/hyperlink" Target="https://ipubers.pupuk-indonesia.com/public/download/bukti-transaksi/V2?idretailer=RT0000041194&amp;year=2026&amp;month=8&amp;hashednota=c5f4dba6aeb1a79c302dfbcc852c4026" TargetMode="External"/><Relationship Id="rId3913" Type="http://schemas.openxmlformats.org/officeDocument/2006/relationships/hyperlink" Target="https://ipubers.pupuk-indonesia.com/public/download/bukti-transaksi/V2?idretailer=RT0000026775&amp;year=2026&amp;month=8&amp;hashednota=d03768c2318ba85d352de8686fa4f582" TargetMode="External"/><Relationship Id="rId627" Type="http://schemas.openxmlformats.org/officeDocument/2006/relationships/hyperlink" Target="https://ipubers.pupuk-indonesia.com/public/download/bukti-transaksi/V2?idretailer=RT0000042149&amp;year=2026&amp;month=8&amp;hashednota=9ae1ab7f85307e4a9c502f7aaed52415" TargetMode="External"/><Relationship Id="rId834" Type="http://schemas.openxmlformats.org/officeDocument/2006/relationships/hyperlink" Target="https://ipubers.pupuk-indonesia.com/public/download/bukti-transaksi/V2?idretailer=RT0000026755&amp;year=2026&amp;month=8&amp;hashednota=7186be90534caeee18f06c5a3ccb67da" TargetMode="External"/><Relationship Id="rId1257" Type="http://schemas.openxmlformats.org/officeDocument/2006/relationships/hyperlink" Target="https://ipubers.pupuk-indonesia.com/public/download/bukti-transaksi/V2?idretailer=RT0000026794&amp;year=2026&amp;month=8&amp;hashednota=0229d793408c66a11ea91cc7b663ed5c" TargetMode="External"/><Relationship Id="rId1464" Type="http://schemas.openxmlformats.org/officeDocument/2006/relationships/hyperlink" Target="https://ipubers.pupuk-indonesia.com/public/download/bukti-transaksi/V2?idretailer=RT0000027210&amp;year=2026&amp;month=8&amp;hashednota=fcea41d3c1b82eb1a400bcc0147f0520" TargetMode="External"/><Relationship Id="rId1671" Type="http://schemas.openxmlformats.org/officeDocument/2006/relationships/hyperlink" Target="https://ipubers.pupuk-indonesia.com/public/download/bukti-transaksi/V2?idretailer=RT0000026810&amp;year=2026&amp;month=8&amp;hashednota=469835b5d1bbcd7cd075899783020a80" TargetMode="External"/><Relationship Id="rId2308" Type="http://schemas.openxmlformats.org/officeDocument/2006/relationships/hyperlink" Target="https://ipubers.pupuk-indonesia.com/public/download/bukti-transaksi/V2?idretailer=RT0000026775&amp;year=2026&amp;month=8&amp;hashednota=19c837bc829b84db2d15f537026b20c3" TargetMode="External"/><Relationship Id="rId2515" Type="http://schemas.openxmlformats.org/officeDocument/2006/relationships/hyperlink" Target="https://ipubers.pupuk-indonesia.com/public/download/bukti-transaksi/V2?idretailer=RT0000090731&amp;year=2026&amp;month=8&amp;hashednota=eb8022056da8691e07567f1ef050914a" TargetMode="External"/><Relationship Id="rId2722" Type="http://schemas.openxmlformats.org/officeDocument/2006/relationships/hyperlink" Target="https://ipubers.pupuk-indonesia.com/public/download/bukti-transaksi/V2?idretailer=RT0000027181&amp;year=2026&amp;month=8&amp;hashednota=a05aac0299e2e81f6ccbdcc05d57deef" TargetMode="External"/><Relationship Id="rId901" Type="http://schemas.openxmlformats.org/officeDocument/2006/relationships/hyperlink" Target="https://ipubers.pupuk-indonesia.com/public/download/bukti-transaksi/V2?idretailer=RT0000026755&amp;year=2026&amp;month=8&amp;hashednota=f935b00af175179cc30e5f9433f3a2aa" TargetMode="External"/><Relationship Id="rId1117" Type="http://schemas.openxmlformats.org/officeDocument/2006/relationships/hyperlink" Target="https://ipubers.pupuk-indonesia.com/public/download/bukti-transaksi/V2?idretailer=RT0000041194&amp;year=2026&amp;month=8&amp;hashednota=43d4d22d59cd765c76d90d8cc8075036" TargetMode="External"/><Relationship Id="rId1324" Type="http://schemas.openxmlformats.org/officeDocument/2006/relationships/hyperlink" Target="https://ipubers.pupuk-indonesia.com/public/download/bukti-transaksi/V2?idretailer=RT0000090731&amp;year=2026&amp;month=8&amp;hashednota=191d53ec08e979d0e41f23f049b9565b" TargetMode="External"/><Relationship Id="rId1531" Type="http://schemas.openxmlformats.org/officeDocument/2006/relationships/hyperlink" Target="https://ipubers.pupuk-indonesia.com/public/download/bukti-transaksi/V2?idretailer=RT0000026771&amp;year=2026&amp;month=8&amp;hashednota=e496c3db058a2d67a51dabbbf01a4983" TargetMode="External"/><Relationship Id="rId30" Type="http://schemas.openxmlformats.org/officeDocument/2006/relationships/hyperlink" Target="https://ipubers.pupuk-indonesia.com/public/download/bukti-transaksi/V2?idretailer=RT0000026798&amp;year=2026&amp;month=8&amp;hashednota=9bf1b9021690e7c4cc0cd5dda6948aea" TargetMode="External"/><Relationship Id="rId3289" Type="http://schemas.openxmlformats.org/officeDocument/2006/relationships/hyperlink" Target="https://ipubers.pupuk-indonesia.com/public/download/bukti-transaksi/V2?idretailer=RT0000026807&amp;year=2026&amp;month=8&amp;hashednota=957d83180a4d42252d6ce98153646708" TargetMode="External"/><Relationship Id="rId3496" Type="http://schemas.openxmlformats.org/officeDocument/2006/relationships/hyperlink" Target="https://ipubers.pupuk-indonesia.com/public/download/bukti-transaksi/V2?idretailer=RT0000027214&amp;year=2026&amp;month=8&amp;hashednota=7559ffffc85ebab1c91bbe6cd12e2088" TargetMode="External"/><Relationship Id="rId2098" Type="http://schemas.openxmlformats.org/officeDocument/2006/relationships/hyperlink" Target="https://ipubers.pupuk-indonesia.com/public/download/bukti-transaksi/V2?idretailer=RT0000041194&amp;year=2026&amp;month=8&amp;hashednota=c72bbf827e7aa8ab981da6c306dbd5de" TargetMode="External"/><Relationship Id="rId3149" Type="http://schemas.openxmlformats.org/officeDocument/2006/relationships/hyperlink" Target="https://ipubers.pupuk-indonesia.com/public/download/bukti-transaksi/V2?idretailer=RT0000026813&amp;year=2026&amp;month=8&amp;hashednota=56f2159d67e10fdc02b9d9700b552e10" TargetMode="External"/><Relationship Id="rId3356" Type="http://schemas.openxmlformats.org/officeDocument/2006/relationships/hyperlink" Target="https://ipubers.pupuk-indonesia.com/public/download/bukti-transaksi/V2?idretailer=RT0000026755&amp;year=2026&amp;month=8&amp;hashednota=64313033b07d899135ec2a22a6df1493" TargetMode="External"/><Relationship Id="rId3563" Type="http://schemas.openxmlformats.org/officeDocument/2006/relationships/hyperlink" Target="https://ipubers.pupuk-indonesia.com/public/download/bukti-transaksi/V2?idretailer=RT0000026801&amp;year=2026&amp;month=8&amp;hashednota=19e46465a4ec3603ce885a724f2108b4" TargetMode="External"/><Relationship Id="rId277" Type="http://schemas.openxmlformats.org/officeDocument/2006/relationships/hyperlink" Target="https://ipubers.pupuk-indonesia.com/public/download/bukti-transaksi/V2?idretailer=RT0000027211&amp;year=2026&amp;month=8&amp;hashednota=e30061d70f24ce6491d9100db9b4de86" TargetMode="External"/><Relationship Id="rId484" Type="http://schemas.openxmlformats.org/officeDocument/2006/relationships/hyperlink" Target="https://ipubers.pupuk-indonesia.com/public/download/bukti-transaksi/V2?idretailer=RT0000026771&amp;year=2026&amp;month=8&amp;hashednota=6aff9305795c121273300400acf0434d" TargetMode="External"/><Relationship Id="rId2165" Type="http://schemas.openxmlformats.org/officeDocument/2006/relationships/hyperlink" Target="https://ipubers.pupuk-indonesia.com/public/download/bukti-transaksi/V2?idretailer=RT0000021145&amp;year=2026&amp;month=8&amp;hashednota=c37c2590d1671cc015e33362c642f698" TargetMode="External"/><Relationship Id="rId3009" Type="http://schemas.openxmlformats.org/officeDocument/2006/relationships/hyperlink" Target="https://ipubers.pupuk-indonesia.com/public/download/bukti-transaksi/V2?idretailer=RT0000026771&amp;year=2026&amp;month=8&amp;hashednota=e8c4677f9dde0a42d80ab898090a493f" TargetMode="External"/><Relationship Id="rId3216" Type="http://schemas.openxmlformats.org/officeDocument/2006/relationships/hyperlink" Target="https://ipubers.pupuk-indonesia.com/public/download/bukti-transaksi/V2?idretailer=RT0000021143&amp;year=2026&amp;month=8&amp;hashednota=a36c773012075163db314e2c48f414ae" TargetMode="External"/><Relationship Id="rId3770" Type="http://schemas.openxmlformats.org/officeDocument/2006/relationships/hyperlink" Target="https://ipubers.pupuk-indonesia.com/public/download/bukti-transaksi/V2?idretailer=RT0000051845&amp;year=2026&amp;month=8&amp;hashednota=04f1ae338ba0f2e4632fd65f4d8e0484" TargetMode="External"/><Relationship Id="rId137" Type="http://schemas.openxmlformats.org/officeDocument/2006/relationships/hyperlink" Target="https://ipubers.pupuk-indonesia.com/public/download/bukti-transaksi/V2?idretailer=RT0000027188&amp;year=2026&amp;month=8&amp;hashednota=9b1b82dc346731132b1e34d6b70f2300" TargetMode="External"/><Relationship Id="rId344" Type="http://schemas.openxmlformats.org/officeDocument/2006/relationships/hyperlink" Target="https://ipubers.pupuk-indonesia.com/public/download/bukti-transaksi/V2?idretailer=RT0000026759&amp;year=2026&amp;month=8&amp;hashednota=74aece310f2d933e0a7beddd4eb83f39" TargetMode="External"/><Relationship Id="rId691" Type="http://schemas.openxmlformats.org/officeDocument/2006/relationships/hyperlink" Target="https://ipubers.pupuk-indonesia.com/public/download/bukti-transaksi/V2?idretailer=RT0000021142&amp;year=2026&amp;month=8&amp;hashednota=f3c607c137616b3522b6022e34782d57" TargetMode="External"/><Relationship Id="rId2025" Type="http://schemas.openxmlformats.org/officeDocument/2006/relationships/hyperlink" Target="https://ipubers.pupuk-indonesia.com/public/download/bukti-transaksi/V2?idretailer=RT0000021167&amp;year=2026&amp;month=8&amp;hashednota=fc04af906c0e451f56a1bb291301001c" TargetMode="External"/><Relationship Id="rId2372" Type="http://schemas.openxmlformats.org/officeDocument/2006/relationships/hyperlink" Target="https://ipubers.pupuk-indonesia.com/public/download/bukti-transaksi/V2?idretailer=RT0000026794&amp;year=2026&amp;month=8&amp;hashednota=d1e4460f828375fc8ee347547ce91e47" TargetMode="External"/><Relationship Id="rId3423" Type="http://schemas.openxmlformats.org/officeDocument/2006/relationships/hyperlink" Target="https://ipubers.pupuk-indonesia.com/public/download/bukti-transaksi/V2?idretailer=RT0000091480&amp;year=2026&amp;month=8&amp;hashednota=5011ea58f0f1cc3521338b38268f843c" TargetMode="External"/><Relationship Id="rId3630" Type="http://schemas.openxmlformats.org/officeDocument/2006/relationships/hyperlink" Target="https://ipubers.pupuk-indonesia.com/public/download/bukti-transaksi/V2?idretailer=RT0000041194&amp;year=2026&amp;month=8&amp;hashednota=9ffb62a0503b7ff4fda10fc64ba674a0" TargetMode="External"/><Relationship Id="rId551" Type="http://schemas.openxmlformats.org/officeDocument/2006/relationships/hyperlink" Target="https://ipubers.pupuk-indonesia.com/public/download/bukti-transaksi/V2?idretailer=RT0000026810&amp;year=2026&amp;month=8&amp;hashednota=56b5eb14ef16d08c9b3a6aac7c174c8d" TargetMode="External"/><Relationship Id="rId1181" Type="http://schemas.openxmlformats.org/officeDocument/2006/relationships/hyperlink" Target="https://ipubers.pupuk-indonesia.com/public/download/bukti-transaksi/V2?idretailer=RT0000026794&amp;year=2026&amp;month=8&amp;hashednota=26be083942789390037788adeb3eae5a" TargetMode="External"/><Relationship Id="rId2232" Type="http://schemas.openxmlformats.org/officeDocument/2006/relationships/hyperlink" Target="https://ipubers.pupuk-indonesia.com/public/download/bukti-transaksi/V2?idretailer=RT0000021145&amp;year=2026&amp;month=8&amp;hashednota=c6e63fc38e30074fbae2aa79d40a96ba" TargetMode="External"/><Relationship Id="rId204" Type="http://schemas.openxmlformats.org/officeDocument/2006/relationships/hyperlink" Target="https://ipubers.pupuk-indonesia.com/public/download/bukti-transaksi/V2?idretailer=RT0000027188&amp;year=2026&amp;month=8&amp;hashednota=977eb52bd0e5d73f2263f87fb72f9950" TargetMode="External"/><Relationship Id="rId411" Type="http://schemas.openxmlformats.org/officeDocument/2006/relationships/hyperlink" Target="https://ipubers.pupuk-indonesia.com/public/download/bukti-transaksi/V2?idretailer=RT0000026771&amp;year=2026&amp;month=8&amp;hashednota=f956704c6593792b848e81d797fe9cbc" TargetMode="External"/><Relationship Id="rId1041" Type="http://schemas.openxmlformats.org/officeDocument/2006/relationships/hyperlink" Target="https://ipubers.pupuk-indonesia.com/public/download/bukti-transaksi/V2?idretailer=RT0000041194&amp;year=2026&amp;month=8&amp;hashednota=8302b89819a283bb4e72bf0f9ad44cec" TargetMode="External"/><Relationship Id="rId1998" Type="http://schemas.openxmlformats.org/officeDocument/2006/relationships/hyperlink" Target="https://ipubers.pupuk-indonesia.com/public/download/bukti-transaksi/V2?idretailer=RT0000027204&amp;year=2026&amp;month=8&amp;hashednota=9457aed3c0ae840be3228dba2c401202" TargetMode="External"/><Relationship Id="rId1858" Type="http://schemas.openxmlformats.org/officeDocument/2006/relationships/hyperlink" Target="https://ipubers.pupuk-indonesia.com/public/download/bukti-transaksi/V2?idretailer=RT0000026807&amp;year=2026&amp;month=8&amp;hashednota=266391a63594db66dd64a7e70c8ad134" TargetMode="External"/><Relationship Id="rId2909" Type="http://schemas.openxmlformats.org/officeDocument/2006/relationships/hyperlink" Target="https://ipubers.pupuk-indonesia.com/public/download/bukti-transaksi/V2?idretailer=RT0000026768&amp;year=2026&amp;month=8&amp;hashednota=b7c94a8e5875945f0fb40381bf46299b" TargetMode="External"/><Relationship Id="rId3073" Type="http://schemas.openxmlformats.org/officeDocument/2006/relationships/hyperlink" Target="https://ipubers.pupuk-indonesia.com/public/download/bukti-transaksi/V2?idretailer=RT0000026810&amp;year=2026&amp;month=8&amp;hashednota=38dfb07b25839ca967ffb1ce689569f8" TargetMode="External"/><Relationship Id="rId3280" Type="http://schemas.openxmlformats.org/officeDocument/2006/relationships/hyperlink" Target="https://ipubers.pupuk-indonesia.com/public/download/bukti-transaksi/V2?idretailer=RT0000026807&amp;year=2026&amp;month=8&amp;hashednota=df4e769bc9b7b9310f0a5932ffa763db" TargetMode="External"/><Relationship Id="rId1718" Type="http://schemas.openxmlformats.org/officeDocument/2006/relationships/hyperlink" Target="https://ipubers.pupuk-indonesia.com/public/download/bukti-transaksi/V2?idretailer=RT0000051953&amp;year=2026&amp;month=8&amp;hashednota=fbcdde62f535b810c3d2a38655aad317" TargetMode="External"/><Relationship Id="rId1925" Type="http://schemas.openxmlformats.org/officeDocument/2006/relationships/hyperlink" Target="https://ipubers.pupuk-indonesia.com/public/download/bukti-transaksi/V2?idretailer=RT0000091480&amp;year=2026&amp;month=8&amp;hashednota=e1c19af566d0f74802f117d19d2d5f41" TargetMode="External"/><Relationship Id="rId3140" Type="http://schemas.openxmlformats.org/officeDocument/2006/relationships/hyperlink" Target="https://ipubers.pupuk-indonesia.com/public/download/bukti-transaksi/V2?idretailer=RT0000026813&amp;year=2026&amp;month=8&amp;hashednota=35de239eaac81c07df98631bec9d917b" TargetMode="External"/><Relationship Id="rId2699" Type="http://schemas.openxmlformats.org/officeDocument/2006/relationships/hyperlink" Target="https://ipubers.pupuk-indonesia.com/public/download/bukti-transaksi/V2?idretailer=RT0000027183&amp;year=2026&amp;month=8&amp;hashednota=e723adbeaae4ab5bdc9fbbb08a23d45c" TargetMode="External"/><Relationship Id="rId3000" Type="http://schemas.openxmlformats.org/officeDocument/2006/relationships/hyperlink" Target="https://ipubers.pupuk-indonesia.com/public/download/bukti-transaksi/V2?idretailer=RT0000026771&amp;year=2026&amp;month=8&amp;hashednota=f93369d7a12e149620d8b436205ab711" TargetMode="External"/><Relationship Id="rId878" Type="http://schemas.openxmlformats.org/officeDocument/2006/relationships/hyperlink" Target="https://ipubers.pupuk-indonesia.com/public/download/bukti-transaksi/V2?idretailer=RT0000091480&amp;year=2026&amp;month=8&amp;hashednota=f5713da30594943891faaed9c1650dbc" TargetMode="External"/><Relationship Id="rId2559" Type="http://schemas.openxmlformats.org/officeDocument/2006/relationships/hyperlink" Target="https://ipubers.pupuk-indonesia.com/public/download/bukti-transaksi/V2?idretailer=RT0000021160&amp;year=2026&amp;month=8&amp;hashednota=9ce368286f41f42d3cba2969f5e21f0f" TargetMode="External"/><Relationship Id="rId2766" Type="http://schemas.openxmlformats.org/officeDocument/2006/relationships/hyperlink" Target="https://ipubers.pupuk-indonesia.com/public/download/bukti-transaksi/V2?idretailer=RT0000027183&amp;year=2026&amp;month=8&amp;hashednota=66cd8837f49a084bd549439f93f4e279" TargetMode="External"/><Relationship Id="rId2973" Type="http://schemas.openxmlformats.org/officeDocument/2006/relationships/hyperlink" Target="https://ipubers.pupuk-indonesia.com/public/download/bukti-transaksi/V2?idretailer=RT0000026769&amp;year=2026&amp;month=8&amp;hashednota=36d4d9f856f4a65d5107d8c93ae184e1" TargetMode="External"/><Relationship Id="rId3817" Type="http://schemas.openxmlformats.org/officeDocument/2006/relationships/hyperlink" Target="https://ipubers.pupuk-indonesia.com/public/download/bukti-transaksi/V2?idretailer=RT0000051845&amp;year=2026&amp;month=8&amp;hashednota=620443eb2ece54ea159e2eb95802bd12" TargetMode="External"/><Relationship Id="rId738" Type="http://schemas.openxmlformats.org/officeDocument/2006/relationships/hyperlink" Target="https://ipubers.pupuk-indonesia.com/public/download/bukti-transaksi/V2?idretailer=RT0000021161&amp;year=2026&amp;month=8&amp;hashednota=ede7b8276b66604f966b13e7642e8bdc" TargetMode="External"/><Relationship Id="rId945" Type="http://schemas.openxmlformats.org/officeDocument/2006/relationships/hyperlink" Target="https://ipubers.pupuk-indonesia.com/public/download/bukti-transaksi/V2?idretailer=RT0000027199&amp;year=2026&amp;month=8&amp;hashednota=2040096b44bebdcb30b520e0d8295401" TargetMode="External"/><Relationship Id="rId1368" Type="http://schemas.openxmlformats.org/officeDocument/2006/relationships/hyperlink" Target="https://ipubers.pupuk-indonesia.com/public/download/bukti-transaksi/V2?idretailer=RT0000027188&amp;year=2026&amp;month=8&amp;hashednota=501c7174f2f63b99eed28a6d4560a1b3" TargetMode="External"/><Relationship Id="rId1575" Type="http://schemas.openxmlformats.org/officeDocument/2006/relationships/hyperlink" Target="https://ipubers.pupuk-indonesia.com/public/download/bukti-transaksi/V2?idretailer=RT0000026771&amp;year=2026&amp;month=8&amp;hashednota=a3bfea16f3c455140f47d32e4c4ef70b" TargetMode="External"/><Relationship Id="rId1782" Type="http://schemas.openxmlformats.org/officeDocument/2006/relationships/hyperlink" Target="https://ipubers.pupuk-indonesia.com/public/download/bukti-transaksi/V2?idretailer=RT0000021143&amp;year=2026&amp;month=8&amp;hashednota=65ac17c6b2edd2699cf95471e7c15eff" TargetMode="External"/><Relationship Id="rId2419" Type="http://schemas.openxmlformats.org/officeDocument/2006/relationships/hyperlink" Target="https://ipubers.pupuk-indonesia.com/public/download/bukti-transaksi/V2?idretailer=RT0000090731&amp;year=2026&amp;month=8&amp;hashednota=959f9b9a80a5e2f946fb9b1cbd42ed71" TargetMode="External"/><Relationship Id="rId2626" Type="http://schemas.openxmlformats.org/officeDocument/2006/relationships/hyperlink" Target="https://ipubers.pupuk-indonesia.com/public/download/bukti-transaksi/V2?idretailer=RT0000027188&amp;year=2026&amp;month=8&amp;hashednota=49cfe857a3cb917206b0acf9c1914112" TargetMode="External"/><Relationship Id="rId2833" Type="http://schemas.openxmlformats.org/officeDocument/2006/relationships/hyperlink" Target="https://ipubers.pupuk-indonesia.com/public/download/bukti-transaksi/V2?idretailer=RT0000089532&amp;year=2026&amp;month=8&amp;hashednota=6410009b38cb2582e20f0780db71f630" TargetMode="External"/><Relationship Id="rId74" Type="http://schemas.openxmlformats.org/officeDocument/2006/relationships/hyperlink" Target="https://ipubers.pupuk-indonesia.com/public/download/bukti-transaksi/V2?idretailer=RT0000021160&amp;year=2026&amp;month=8&amp;hashednota=bddea2e9f71ccb4b86a3ada2d8f94ce4" TargetMode="External"/><Relationship Id="rId805" Type="http://schemas.openxmlformats.org/officeDocument/2006/relationships/hyperlink" Target="https://ipubers.pupuk-indonesia.com/public/download/bukti-transaksi/V2?idretailer=RT0000093692&amp;year=2026&amp;month=8&amp;hashednota=7f77facaeb3ea98f56c9223fccae9f58" TargetMode="External"/><Relationship Id="rId1228" Type="http://schemas.openxmlformats.org/officeDocument/2006/relationships/hyperlink" Target="https://ipubers.pupuk-indonesia.com/public/download/bukti-transaksi/V2?idretailer=RT0000026775&amp;year=2026&amp;month=8&amp;hashednota=a335853f7c4f68db55739bcd702c6394" TargetMode="External"/><Relationship Id="rId1435" Type="http://schemas.openxmlformats.org/officeDocument/2006/relationships/hyperlink" Target="https://ipubers.pupuk-indonesia.com/public/download/bukti-transaksi/V2?idretailer=RT0000027189&amp;year=2026&amp;month=8&amp;hashednota=4a7cc2ec5ca18b519ad3a1ca0c9028cc" TargetMode="External"/><Relationship Id="rId1642" Type="http://schemas.openxmlformats.org/officeDocument/2006/relationships/hyperlink" Target="https://ipubers.pupuk-indonesia.com/public/download/bukti-transaksi/V2?idretailer=RT0000026810&amp;year=2026&amp;month=8&amp;hashednota=4941aa7ed56d7bf2d24a5e0173759abc" TargetMode="External"/><Relationship Id="rId2900" Type="http://schemas.openxmlformats.org/officeDocument/2006/relationships/hyperlink" Target="https://ipubers.pupuk-indonesia.com/public/download/bukti-transaksi/V2?idretailer=RT0000026761&amp;year=2026&amp;month=8&amp;hashednota=f535141d773dcd6c6694fe78a7d67f5b" TargetMode="External"/><Relationship Id="rId1502" Type="http://schemas.openxmlformats.org/officeDocument/2006/relationships/hyperlink" Target="https://ipubers.pupuk-indonesia.com/public/download/bukti-transaksi/V2?idretailer=RT0000026765&amp;year=2026&amp;month=8&amp;hashednota=bed3cfcb7ebe17f9ac82df7d331bbe37" TargetMode="External"/><Relationship Id="rId388" Type="http://schemas.openxmlformats.org/officeDocument/2006/relationships/hyperlink" Target="https://ipubers.pupuk-indonesia.com/public/download/bukti-transaksi/V2?idretailer=RT0000026768&amp;year=2026&amp;month=8&amp;hashednota=569cdc96822272ea862c0252be59e1de" TargetMode="External"/><Relationship Id="rId2069" Type="http://schemas.openxmlformats.org/officeDocument/2006/relationships/hyperlink" Target="https://ipubers.pupuk-indonesia.com/public/download/bukti-transaksi/V2?idretailer=RT0000041194&amp;year=2026&amp;month=8&amp;hashednota=38ae7659770754ec3dd59b709f1af84a" TargetMode="External"/><Relationship Id="rId3467" Type="http://schemas.openxmlformats.org/officeDocument/2006/relationships/hyperlink" Target="https://ipubers.pupuk-indonesia.com/public/download/bukti-transaksi/V2?idretailer=RT0000026755&amp;year=2026&amp;month=8&amp;hashednota=52494d228de3e9299595fd29bab90e14" TargetMode="External"/><Relationship Id="rId3674" Type="http://schemas.openxmlformats.org/officeDocument/2006/relationships/hyperlink" Target="https://ipubers.pupuk-indonesia.com/public/download/bukti-transaksi/V2?idretailer=RT0000041194&amp;year=2026&amp;month=8&amp;hashednota=57e22949de828b11eab88c0281645a2e" TargetMode="External"/><Relationship Id="rId3881" Type="http://schemas.openxmlformats.org/officeDocument/2006/relationships/hyperlink" Target="https://ipubers.pupuk-indonesia.com/public/download/bukti-transaksi/V2?idretailer=RT0000026794&amp;year=2026&amp;month=8&amp;hashednota=2f66e60a5b386da27d54a1d29cae4c6d" TargetMode="External"/><Relationship Id="rId595" Type="http://schemas.openxmlformats.org/officeDocument/2006/relationships/hyperlink" Target="https://ipubers.pupuk-indonesia.com/public/download/bukti-transaksi/V2?idretailer=RT0000026813&amp;year=2026&amp;month=8&amp;hashednota=88816bd8b7077ec9959bbe72bd4bd930" TargetMode="External"/><Relationship Id="rId2276" Type="http://schemas.openxmlformats.org/officeDocument/2006/relationships/hyperlink" Target="https://ipubers.pupuk-indonesia.com/public/download/bukti-transaksi/V2?idretailer=RT0000026794&amp;year=2026&amp;month=8&amp;hashednota=8f2b6b55ddb8e221b4e662608379ee54" TargetMode="External"/><Relationship Id="rId2483" Type="http://schemas.openxmlformats.org/officeDocument/2006/relationships/hyperlink" Target="https://ipubers.pupuk-indonesia.com/public/download/bukti-transaksi/V2?idretailer=RT0000026798&amp;year=2026&amp;month=8&amp;hashednota=63b1e3b1a857145a86c148741f7cd532" TargetMode="External"/><Relationship Id="rId2690" Type="http://schemas.openxmlformats.org/officeDocument/2006/relationships/hyperlink" Target="https://ipubers.pupuk-indonesia.com/public/download/bukti-transaksi/V2?idretailer=RT0000027188&amp;year=2026&amp;month=8&amp;hashednota=5534cc9b8f9aac611922b21eb816e28e" TargetMode="External"/><Relationship Id="rId3327" Type="http://schemas.openxmlformats.org/officeDocument/2006/relationships/hyperlink" Target="https://ipubers.pupuk-indonesia.com/public/download/bukti-transaksi/V2?idretailer=RT0000026755&amp;year=2026&amp;month=8&amp;hashednota=d286d72c8476353d23bb1af7795b0c6d" TargetMode="External"/><Relationship Id="rId3534" Type="http://schemas.openxmlformats.org/officeDocument/2006/relationships/hyperlink" Target="https://ipubers.pupuk-indonesia.com/public/download/bukti-transaksi/V2?idretailer=RT0000027206&amp;year=2026&amp;month=8&amp;hashednota=ea5d37c21a0ca2d8dbd5bcde71d943c3" TargetMode="External"/><Relationship Id="rId3741" Type="http://schemas.openxmlformats.org/officeDocument/2006/relationships/hyperlink" Target="https://ipubers.pupuk-indonesia.com/public/download/bukti-transaksi/V2?idretailer=RT0000094691&amp;year=2026&amp;month=8&amp;hashednota=ba61f68f72e947a015dbef66caa5c54d" TargetMode="External"/><Relationship Id="rId248" Type="http://schemas.openxmlformats.org/officeDocument/2006/relationships/hyperlink" Target="https://ipubers.pupuk-indonesia.com/public/download/bukti-transaksi/V2?idretailer=RT0000027183&amp;year=2026&amp;month=8&amp;hashednota=1ada9733952ffd482d053a8390b83afe" TargetMode="External"/><Relationship Id="rId455" Type="http://schemas.openxmlformats.org/officeDocument/2006/relationships/hyperlink" Target="https://ipubers.pupuk-indonesia.com/public/download/bukti-transaksi/V2?idretailer=RT0000026769&amp;year=2026&amp;month=8&amp;hashednota=0350788883f7447577cd1e241da2a82e" TargetMode="External"/><Relationship Id="rId662" Type="http://schemas.openxmlformats.org/officeDocument/2006/relationships/hyperlink" Target="https://ipubers.pupuk-indonesia.com/public/download/bukti-transaksi/V2?idretailer=RT0000021143&amp;year=2026&amp;month=8&amp;hashednota=9b16f55ae7cb1ea250423b6c04e7566a" TargetMode="External"/><Relationship Id="rId1085" Type="http://schemas.openxmlformats.org/officeDocument/2006/relationships/hyperlink" Target="https://ipubers.pupuk-indonesia.com/public/download/bukti-transaksi/V2?idretailer=RT0000041194&amp;year=2026&amp;month=8&amp;hashednota=1d3fa2e7c97216df06a3483f7a2d70ff" TargetMode="External"/><Relationship Id="rId1292" Type="http://schemas.openxmlformats.org/officeDocument/2006/relationships/hyperlink" Target="https://ipubers.pupuk-indonesia.com/public/download/bukti-transaksi/V2?idretailer=RT0000026775&amp;year=2026&amp;month=8&amp;hashednota=3d3f26ba26a60f491af2214f1ce88531" TargetMode="External"/><Relationship Id="rId2136" Type="http://schemas.openxmlformats.org/officeDocument/2006/relationships/hyperlink" Target="https://ipubers.pupuk-indonesia.com/public/download/bukti-transaksi/V2?idretailer=RT0000041194&amp;year=2026&amp;month=8&amp;hashednota=dbf578f912f5a6be231fa749cacafbef" TargetMode="External"/><Relationship Id="rId2343" Type="http://schemas.openxmlformats.org/officeDocument/2006/relationships/hyperlink" Target="https://ipubers.pupuk-indonesia.com/public/download/bukti-transaksi/V2?idretailer=RT0000026794&amp;year=2026&amp;month=8&amp;hashednota=96381737554631165d4fb9a04c113748" TargetMode="External"/><Relationship Id="rId2550" Type="http://schemas.openxmlformats.org/officeDocument/2006/relationships/hyperlink" Target="https://ipubers.pupuk-indonesia.com/public/download/bukti-transaksi/V2?idretailer=RT0000021160&amp;year=2026&amp;month=8&amp;hashednota=4f48555384dee95022fea196a68c8300" TargetMode="External"/><Relationship Id="rId3601" Type="http://schemas.openxmlformats.org/officeDocument/2006/relationships/hyperlink" Target="https://ipubers.pupuk-indonesia.com/public/download/bukti-transaksi/V2?idretailer=RT0000041194&amp;year=2026&amp;month=8&amp;hashednota=9e80af5298cfc44a24cefcfb4d5dd6fe" TargetMode="External"/><Relationship Id="rId108" Type="http://schemas.openxmlformats.org/officeDocument/2006/relationships/hyperlink" Target="https://ipubers.pupuk-indonesia.com/public/download/bukti-transaksi/V2?idretailer=RT0000027188&amp;year=2026&amp;month=8&amp;hashednota=65725a6b20e36bd1ba8842987711324e" TargetMode="External"/><Relationship Id="rId315" Type="http://schemas.openxmlformats.org/officeDocument/2006/relationships/hyperlink" Target="https://ipubers.pupuk-indonesia.com/public/download/bukti-transaksi/V2?idretailer=RT0000062790&amp;year=2026&amp;month=8&amp;hashednota=f722f2add09c1facfc105fd288fd82c5" TargetMode="External"/><Relationship Id="rId522" Type="http://schemas.openxmlformats.org/officeDocument/2006/relationships/hyperlink" Target="https://ipubers.pupuk-indonesia.com/public/download/bukti-transaksi/V2?idretailer=RT0000026810&amp;year=2026&amp;month=8&amp;hashednota=64fe08e6a4f9c33c1b1d5f7261a55775" TargetMode="External"/><Relationship Id="rId1152" Type="http://schemas.openxmlformats.org/officeDocument/2006/relationships/hyperlink" Target="https://ipubers.pupuk-indonesia.com/public/download/bukti-transaksi/V2?idretailer=RT0000094691&amp;year=2026&amp;month=8&amp;hashednota=eb101252540f5f4f017ebd268e2d72b3" TargetMode="External"/><Relationship Id="rId2203" Type="http://schemas.openxmlformats.org/officeDocument/2006/relationships/hyperlink" Target="https://ipubers.pupuk-indonesia.com/public/download/bukti-transaksi/V2?idretailer=RT0000051845&amp;year=2026&amp;month=8&amp;hashednota=795b4241cb72a524f4913720c9226172" TargetMode="External"/><Relationship Id="rId2410" Type="http://schemas.openxmlformats.org/officeDocument/2006/relationships/hyperlink" Target="https://ipubers.pupuk-indonesia.com/public/download/bukti-transaksi/V2?idretailer=RT0000026775&amp;year=2026&amp;month=8&amp;hashednota=9902a51624135589f8637e65979d7692" TargetMode="External"/><Relationship Id="rId1012" Type="http://schemas.openxmlformats.org/officeDocument/2006/relationships/hyperlink" Target="https://ipubers.pupuk-indonesia.com/public/download/bukti-transaksi/V2?idretailer=RT0000041194&amp;year=2026&amp;month=8&amp;hashednota=1a4edd7c86227f3fd6c87caea954feba" TargetMode="External"/><Relationship Id="rId1969" Type="http://schemas.openxmlformats.org/officeDocument/2006/relationships/hyperlink" Target="https://ipubers.pupuk-indonesia.com/public/download/bukti-transaksi/V2?idretailer=RT0000027213&amp;year=2026&amp;month=8&amp;hashednota=6eaadd1ea948630578574ff87f8564fa" TargetMode="External"/><Relationship Id="rId3184" Type="http://schemas.openxmlformats.org/officeDocument/2006/relationships/hyperlink" Target="https://ipubers.pupuk-indonesia.com/public/download/bukti-transaksi/V2?idretailer=RT0000021144&amp;year=2026&amp;month=8&amp;hashednota=dd1e309dde33b0487463c01d2d58ca96" TargetMode="External"/><Relationship Id="rId1829" Type="http://schemas.openxmlformats.org/officeDocument/2006/relationships/hyperlink" Target="https://ipubers.pupuk-indonesia.com/public/download/bukti-transaksi/V2?idretailer=RT0000021159&amp;year=2026&amp;month=8&amp;hashednota=ed3feee05970f91c3b1985fcac4bcfe1" TargetMode="External"/><Relationship Id="rId3391" Type="http://schemas.openxmlformats.org/officeDocument/2006/relationships/hyperlink" Target="https://ipubers.pupuk-indonesia.com/public/download/bukti-transaksi/V2?idretailer=RT0000026755&amp;year=2026&amp;month=8&amp;hashednota=8d72b4ccf91ac069f18dad4b023ff7ee" TargetMode="External"/><Relationship Id="rId3044" Type="http://schemas.openxmlformats.org/officeDocument/2006/relationships/hyperlink" Target="https://ipubers.pupuk-indonesia.com/public/download/bukti-transaksi/V2?idretailer=RT0000026810&amp;year=2026&amp;month=8&amp;hashednota=35ddf60a282de622687051d4ddbc8297" TargetMode="External"/><Relationship Id="rId3251" Type="http://schemas.openxmlformats.org/officeDocument/2006/relationships/hyperlink" Target="https://ipubers.pupuk-indonesia.com/public/download/bukti-transaksi/V2?idretailer=RT0000021161&amp;year=2026&amp;month=8&amp;hashednota=f2a8f89a667b71fc58156665604f13c4" TargetMode="External"/><Relationship Id="rId172" Type="http://schemas.openxmlformats.org/officeDocument/2006/relationships/hyperlink" Target="https://ipubers.pupuk-indonesia.com/public/download/bukti-transaksi/V2?idretailer=RT0000027181&amp;year=2026&amp;month=8&amp;hashednota=960319a95143bec0da232bc0d7337d0a" TargetMode="External"/><Relationship Id="rId2060" Type="http://schemas.openxmlformats.org/officeDocument/2006/relationships/hyperlink" Target="https://ipubers.pupuk-indonesia.com/public/download/bukti-transaksi/V2?idretailer=RT0000041194&amp;year=2026&amp;month=8&amp;hashednota=8dc0218955034061a8f96a0116dc5de7" TargetMode="External"/><Relationship Id="rId3111" Type="http://schemas.openxmlformats.org/officeDocument/2006/relationships/hyperlink" Target="https://ipubers.pupuk-indonesia.com/public/download/bukti-transaksi/V2?idretailer=RT0000026810&amp;year=2026&amp;month=8&amp;hashednota=c9df2804a2fd59afb2d593fee713e0d1" TargetMode="External"/><Relationship Id="rId989" Type="http://schemas.openxmlformats.org/officeDocument/2006/relationships/hyperlink" Target="https://ipubers.pupuk-indonesia.com/public/download/bukti-transaksi/V2?idretailer=RT0000041741&amp;year=2026&amp;month=8&amp;hashednota=3c691a683ba4e6db4e33bb2e4cb100f1" TargetMode="External"/><Relationship Id="rId2877" Type="http://schemas.openxmlformats.org/officeDocument/2006/relationships/hyperlink" Target="https://ipubers.pupuk-indonesia.com/public/download/bukti-transaksi/V2?idretailer=RT0000026759&amp;year=2026&amp;month=8&amp;hashednota=11aa674e989d0fc9b2ac368a7dc6f412" TargetMode="External"/><Relationship Id="rId849" Type="http://schemas.openxmlformats.org/officeDocument/2006/relationships/hyperlink" Target="https://ipubers.pupuk-indonesia.com/public/download/bukti-transaksi/V2?idretailer=RT0000091480&amp;year=2026&amp;month=8&amp;hashednota=7b0861fd779c7433fad4a6c0c8e14193" TargetMode="External"/><Relationship Id="rId1479" Type="http://schemas.openxmlformats.org/officeDocument/2006/relationships/hyperlink" Target="https://ipubers.pupuk-indonesia.com/public/download/bukti-transaksi/V2?idretailer=RT0000026761&amp;year=2026&amp;month=8&amp;hashednota=8f5b42384bccee8fe927f9ac61b4765b" TargetMode="External"/><Relationship Id="rId1686" Type="http://schemas.openxmlformats.org/officeDocument/2006/relationships/hyperlink" Target="https://ipubers.pupuk-indonesia.com/public/download/bukti-transaksi/V2?idretailer=RT0000026811&amp;year=2026&amp;month=8&amp;hashednota=6124d7a130516fa70d8f4b230cd08b56" TargetMode="External"/><Relationship Id="rId3928" Type="http://schemas.openxmlformats.org/officeDocument/2006/relationships/hyperlink" Target="https://ipubers.pupuk-indonesia.com/public/download/bukti-transaksi/V2?idretailer=RT0000026775&amp;year=2026&amp;month=8&amp;hashednota=fe210d42486abdce0b6f33efc0bbf04b" TargetMode="External"/><Relationship Id="rId1339" Type="http://schemas.openxmlformats.org/officeDocument/2006/relationships/hyperlink" Target="https://ipubers.pupuk-indonesia.com/public/download/bukti-transaksi/V2?idretailer=RT0000021160&amp;year=2026&amp;month=8&amp;hashednota=3b6d5496cf02a6b741e6c90cff9d8d73" TargetMode="External"/><Relationship Id="rId1893" Type="http://schemas.openxmlformats.org/officeDocument/2006/relationships/hyperlink" Target="https://ipubers.pupuk-indonesia.com/public/download/bukti-transaksi/V2?idretailer=RT0000026755&amp;year=2026&amp;month=8&amp;hashednota=e7e2bbb1a47f69f6ca362f38a046d75d" TargetMode="External"/><Relationship Id="rId2737" Type="http://schemas.openxmlformats.org/officeDocument/2006/relationships/hyperlink" Target="https://ipubers.pupuk-indonesia.com/public/download/bukti-transaksi/V2?idretailer=RT0000027188&amp;year=2026&amp;month=8&amp;hashednota=0f03f34186de8c794cdca17e2e5f57d9" TargetMode="External"/><Relationship Id="rId2944" Type="http://schemas.openxmlformats.org/officeDocument/2006/relationships/hyperlink" Target="https://ipubers.pupuk-indonesia.com/public/download/bukti-transaksi/V2?idretailer=RT0000026771&amp;year=2026&amp;month=8&amp;hashednota=9e15d6d234498bdb5e56f3d17019d3cf" TargetMode="External"/><Relationship Id="rId709" Type="http://schemas.openxmlformats.org/officeDocument/2006/relationships/hyperlink" Target="https://ipubers.pupuk-indonesia.com/public/download/bukti-transaksi/V2?idretailer=RT0000021163&amp;year=2026&amp;month=8&amp;hashednota=de4890e6b249e69ecedc4871f8f7c4e3" TargetMode="External"/><Relationship Id="rId916" Type="http://schemas.openxmlformats.org/officeDocument/2006/relationships/hyperlink" Target="https://ipubers.pupuk-indonesia.com/public/download/bukti-transaksi/V2?idretailer=RT0000027216&amp;year=2026&amp;month=8&amp;hashednota=a2e62b4c4303e0a9b4ddaef3d1df0acb" TargetMode="External"/><Relationship Id="rId1546" Type="http://schemas.openxmlformats.org/officeDocument/2006/relationships/hyperlink" Target="https://ipubers.pupuk-indonesia.com/public/download/bukti-transaksi/V2?idretailer=RT0000026768&amp;year=2026&amp;month=8&amp;hashednota=abfd04067419de21d9f36af7c6165100" TargetMode="External"/><Relationship Id="rId1753" Type="http://schemas.openxmlformats.org/officeDocument/2006/relationships/hyperlink" Target="https://ipubers.pupuk-indonesia.com/public/download/bukti-transaksi/V2?idretailer=RT0000021143&amp;year=2026&amp;month=8&amp;hashednota=e57943121302f202f5f1a0606c54ed22" TargetMode="External"/><Relationship Id="rId1960" Type="http://schemas.openxmlformats.org/officeDocument/2006/relationships/hyperlink" Target="https://ipubers.pupuk-indonesia.com/public/download/bukti-transaksi/V2?idretailer=RT0000026755&amp;year=2026&amp;month=8&amp;hashednota=af89a378d31eb8ac9ed05b3685289123" TargetMode="External"/><Relationship Id="rId2804" Type="http://schemas.openxmlformats.org/officeDocument/2006/relationships/hyperlink" Target="https://ipubers.pupuk-indonesia.com/public/download/bukti-transaksi/V2?idretailer=RT0000027210&amp;year=2026&amp;month=8&amp;hashednota=1347fa15f87d5927bb48cd32270177cd" TargetMode="External"/><Relationship Id="rId45" Type="http://schemas.openxmlformats.org/officeDocument/2006/relationships/hyperlink" Target="https://ipubers.pupuk-indonesia.com/public/download/bukti-transaksi/V2?idretailer=RT0000090731&amp;year=2026&amp;month=8&amp;hashednota=306960a5c220a570762b910d2c2300c2" TargetMode="External"/><Relationship Id="rId1406" Type="http://schemas.openxmlformats.org/officeDocument/2006/relationships/hyperlink" Target="https://ipubers.pupuk-indonesia.com/public/download/bukti-transaksi/V2?idretailer=RT0000027183&amp;year=2026&amp;month=8&amp;hashednota=a93ac2534b084802f75d36da71e0411b" TargetMode="External"/><Relationship Id="rId1613" Type="http://schemas.openxmlformats.org/officeDocument/2006/relationships/hyperlink" Target="https://ipubers.pupuk-indonesia.com/public/download/bukti-transaksi/V2?idretailer=RT0000026771&amp;year=2026&amp;month=8&amp;hashednota=f1930e634b03fad069273a56722f5d20" TargetMode="External"/><Relationship Id="rId1820" Type="http://schemas.openxmlformats.org/officeDocument/2006/relationships/hyperlink" Target="https://ipubers.pupuk-indonesia.com/public/download/bukti-transaksi/V2?idretailer=RT0000026809&amp;year=2026&amp;month=8&amp;hashednota=9fc0e8a41129185654af7e1ff233a9b8" TargetMode="External"/><Relationship Id="rId3578" Type="http://schemas.openxmlformats.org/officeDocument/2006/relationships/hyperlink" Target="https://ipubers.pupuk-indonesia.com/public/download/bukti-transaksi/V2?idretailer=RT0000041741&amp;year=2026&amp;month=8&amp;hashednota=c0900a0d245a40bb5bba374a5a9e48e0" TargetMode="External"/><Relationship Id="rId3785" Type="http://schemas.openxmlformats.org/officeDocument/2006/relationships/hyperlink" Target="https://ipubers.pupuk-indonesia.com/public/download/bukti-transaksi/V2?idretailer=RT0000021145&amp;year=2026&amp;month=8&amp;hashednota=b8cffa71f9efecc018025d5b11b9e174" TargetMode="External"/><Relationship Id="rId499" Type="http://schemas.openxmlformats.org/officeDocument/2006/relationships/hyperlink" Target="https://ipubers.pupuk-indonesia.com/public/download/bukti-transaksi/V2?idretailer=RT0000026769&amp;year=2026&amp;month=8&amp;hashednota=5802b09a96b2a69cd28fff84f4e0cec6" TargetMode="External"/><Relationship Id="rId2387" Type="http://schemas.openxmlformats.org/officeDocument/2006/relationships/hyperlink" Target="https://ipubers.pupuk-indonesia.com/public/download/bukti-transaksi/V2?idretailer=RT0000026794&amp;year=2026&amp;month=8&amp;hashednota=afa2dfd6a2be41010251c7f1adb52adb" TargetMode="External"/><Relationship Id="rId2594" Type="http://schemas.openxmlformats.org/officeDocument/2006/relationships/hyperlink" Target="https://ipubers.pupuk-indonesia.com/public/download/bukti-transaksi/V2?idretailer=RT0000027188&amp;year=2026&amp;month=8&amp;hashednota=8efb0a11e86855335c854280ff14df69" TargetMode="External"/><Relationship Id="rId3438" Type="http://schemas.openxmlformats.org/officeDocument/2006/relationships/hyperlink" Target="https://ipubers.pupuk-indonesia.com/public/download/bukti-transaksi/V2?idretailer=RT0000091480&amp;year=2026&amp;month=8&amp;hashednota=57e2de9730cf8ec8e4130b44b71d1f23" TargetMode="External"/><Relationship Id="rId3645" Type="http://schemas.openxmlformats.org/officeDocument/2006/relationships/hyperlink" Target="https://ipubers.pupuk-indonesia.com/public/download/bukti-transaksi/V2?idretailer=RT0000041194&amp;year=2026&amp;month=8&amp;hashednota=dc9d98d4ac82c824f9c08c888a79d549" TargetMode="External"/><Relationship Id="rId3852" Type="http://schemas.openxmlformats.org/officeDocument/2006/relationships/hyperlink" Target="https://ipubers.pupuk-indonesia.com/public/download/bukti-transaksi/V2?idretailer=RT0000026775&amp;year=2026&amp;month=8&amp;hashednota=88e84bee605bf848d21249acb7963d12" TargetMode="External"/><Relationship Id="rId359" Type="http://schemas.openxmlformats.org/officeDocument/2006/relationships/hyperlink" Target="https://ipubers.pupuk-indonesia.com/public/download/bukti-transaksi/V2?idretailer=RT0000026759&amp;year=2026&amp;month=8&amp;hashednota=2e3f314323e1af2dc02e2958b9ddcc08" TargetMode="External"/><Relationship Id="rId566" Type="http://schemas.openxmlformats.org/officeDocument/2006/relationships/hyperlink" Target="https://ipubers.pupuk-indonesia.com/public/download/bukti-transaksi/V2?idretailer=RT0000026811&amp;year=2026&amp;month=8&amp;hashednota=6c06ff64c96b2286658d88ebdc7a4cf1" TargetMode="External"/><Relationship Id="rId773" Type="http://schemas.openxmlformats.org/officeDocument/2006/relationships/hyperlink" Target="https://ipubers.pupuk-indonesia.com/public/download/bukti-transaksi/V2?idretailer=RT0000026807&amp;year=2026&amp;month=8&amp;hashednota=0e509acbaef7cfa61e5ef2fce10ada87" TargetMode="External"/><Relationship Id="rId1196" Type="http://schemas.openxmlformats.org/officeDocument/2006/relationships/hyperlink" Target="https://ipubers.pupuk-indonesia.com/public/download/bukti-transaksi/V2?idretailer=RT0000026794&amp;year=2026&amp;month=8&amp;hashednota=64dc0a485464efb9112b50b9c7f7bd98" TargetMode="External"/><Relationship Id="rId2247" Type="http://schemas.openxmlformats.org/officeDocument/2006/relationships/hyperlink" Target="https://ipubers.pupuk-indonesia.com/public/download/bukti-transaksi/V2?idretailer=RT0000021145&amp;year=2026&amp;month=8&amp;hashednota=b0d2da650e0fdaf6dc21b86cfe12bb5f" TargetMode="External"/><Relationship Id="rId2454" Type="http://schemas.openxmlformats.org/officeDocument/2006/relationships/hyperlink" Target="https://ipubers.pupuk-indonesia.com/public/download/bukti-transaksi/V2?idretailer=RT0000026798&amp;year=2026&amp;month=8&amp;hashednota=9db83611ba01e7b6ed1be40a6d3c4db4" TargetMode="External"/><Relationship Id="rId3505" Type="http://schemas.openxmlformats.org/officeDocument/2006/relationships/hyperlink" Target="https://ipubers.pupuk-indonesia.com/public/download/bukti-transaksi/V2?idretailer=RT0000027216&amp;year=2026&amp;month=8&amp;hashednota=92a41c54bcc39b4a5c1a95c558885cba" TargetMode="External"/><Relationship Id="rId219" Type="http://schemas.openxmlformats.org/officeDocument/2006/relationships/hyperlink" Target="https://ipubers.pupuk-indonesia.com/public/download/bukti-transaksi/V2?idretailer=RT0000027183&amp;year=2026&amp;month=8&amp;hashednota=68078cb7b124f3fdff800c22e0567588" TargetMode="External"/><Relationship Id="rId426" Type="http://schemas.openxmlformats.org/officeDocument/2006/relationships/hyperlink" Target="https://ipubers.pupuk-indonesia.com/public/download/bukti-transaksi/V2?idretailer=RT0000026771&amp;year=2026&amp;month=8&amp;hashednota=800f3328082b798e8f3277483789c84b" TargetMode="External"/><Relationship Id="rId633" Type="http://schemas.openxmlformats.org/officeDocument/2006/relationships/hyperlink" Target="https://ipubers.pupuk-indonesia.com/public/download/bukti-transaksi/V2?idretailer=RT0000042149&amp;year=2026&amp;month=8&amp;hashednota=bc3e375b9c3b9190abc787afbcb9b51f" TargetMode="External"/><Relationship Id="rId980" Type="http://schemas.openxmlformats.org/officeDocument/2006/relationships/hyperlink" Target="https://ipubers.pupuk-indonesia.com/public/download/bukti-transaksi/V2?idretailer=RT0000021139&amp;year=2026&amp;month=8&amp;hashednota=c78c8138a86ab338313577f0326c8d5a" TargetMode="External"/><Relationship Id="rId1056" Type="http://schemas.openxmlformats.org/officeDocument/2006/relationships/hyperlink" Target="https://ipubers.pupuk-indonesia.com/public/download/bukti-transaksi/V2?idretailer=RT0000041194&amp;year=2026&amp;month=8&amp;hashednota=77bd602d30b8a1593ff2476cb5c39f69" TargetMode="External"/><Relationship Id="rId1263" Type="http://schemas.openxmlformats.org/officeDocument/2006/relationships/hyperlink" Target="https://ipubers.pupuk-indonesia.com/public/download/bukti-transaksi/V2?idretailer=RT0000026794&amp;year=2026&amp;month=8&amp;hashednota=7f734307f96c4ecac01f022c39d3ea9f" TargetMode="External"/><Relationship Id="rId2107" Type="http://schemas.openxmlformats.org/officeDocument/2006/relationships/hyperlink" Target="https://ipubers.pupuk-indonesia.com/public/download/bukti-transaksi/V2?idretailer=RT0000041194&amp;year=2026&amp;month=8&amp;hashednota=1fafe4dff8a0e34c34b563f600cabb88" TargetMode="External"/><Relationship Id="rId2314" Type="http://schemas.openxmlformats.org/officeDocument/2006/relationships/hyperlink" Target="https://ipubers.pupuk-indonesia.com/public/download/bukti-transaksi/V2?idretailer=RT0000026775&amp;year=2026&amp;month=8&amp;hashednota=735b512cda39cbe3cabd2965e41c2906" TargetMode="External"/><Relationship Id="rId2661" Type="http://schemas.openxmlformats.org/officeDocument/2006/relationships/hyperlink" Target="https://ipubers.pupuk-indonesia.com/public/download/bukti-transaksi/V2?idretailer=RT0000027188&amp;year=2026&amp;month=8&amp;hashednota=29204dc1388450cd89c560efb8924e0d" TargetMode="External"/><Relationship Id="rId3712" Type="http://schemas.openxmlformats.org/officeDocument/2006/relationships/hyperlink" Target="https://ipubers.pupuk-indonesia.com/public/download/bukti-transaksi/V2?idretailer=RT0000041194&amp;year=2026&amp;month=8&amp;hashednota=387c3567d49b9e1a65e47818370fda9a" TargetMode="External"/><Relationship Id="rId840" Type="http://schemas.openxmlformats.org/officeDocument/2006/relationships/hyperlink" Target="https://ipubers.pupuk-indonesia.com/public/download/bukti-transaksi/V2?idretailer=RT0000026755&amp;year=2026&amp;month=8&amp;hashednota=8668c13d25ab9dbdf192c6d655eacbc7" TargetMode="External"/><Relationship Id="rId1470" Type="http://schemas.openxmlformats.org/officeDocument/2006/relationships/hyperlink" Target="https://ipubers.pupuk-indonesia.com/public/download/bukti-transaksi/V2?idretailer=RT0000027210&amp;year=2026&amp;month=8&amp;hashednota=83b3c872c6cb2311b61343b1b94f3a41" TargetMode="External"/><Relationship Id="rId2521" Type="http://schemas.openxmlformats.org/officeDocument/2006/relationships/hyperlink" Target="https://ipubers.pupuk-indonesia.com/public/download/bukti-transaksi/V2?idretailer=RT0000090731&amp;year=2026&amp;month=8&amp;hashednota=e29a6b8b33b60c232a6ca5f6507bf0a4" TargetMode="External"/><Relationship Id="rId700" Type="http://schemas.openxmlformats.org/officeDocument/2006/relationships/hyperlink" Target="https://ipubers.pupuk-indonesia.com/public/download/bukti-transaksi/V2?idretailer=RT0000021163&amp;year=2026&amp;month=8&amp;hashednota=08b62eba885a44b4d4ea18586ec6fc40" TargetMode="External"/><Relationship Id="rId1123" Type="http://schemas.openxmlformats.org/officeDocument/2006/relationships/hyperlink" Target="https://ipubers.pupuk-indonesia.com/public/download/bukti-transaksi/V2?idretailer=RT0000041194&amp;year=2026&amp;month=8&amp;hashednota=434318ba85d6b12fe74e6293deb22c65" TargetMode="External"/><Relationship Id="rId1330" Type="http://schemas.openxmlformats.org/officeDocument/2006/relationships/hyperlink" Target="https://ipubers.pupuk-indonesia.com/public/download/bukti-transaksi/V2?idretailer=RT0000021156&amp;year=2026&amp;month=8&amp;hashednota=8548dd72923a56eefad46f1c1ba3dab8" TargetMode="External"/><Relationship Id="rId3088" Type="http://schemas.openxmlformats.org/officeDocument/2006/relationships/hyperlink" Target="https://ipubers.pupuk-indonesia.com/public/download/bukti-transaksi/V2?idretailer=RT0000026810&amp;year=2026&amp;month=8&amp;hashednota=c715c02b985259b8c6c0c2286d005524" TargetMode="External"/><Relationship Id="rId3295" Type="http://schemas.openxmlformats.org/officeDocument/2006/relationships/hyperlink" Target="https://ipubers.pupuk-indonesia.com/public/download/bukti-transaksi/V2?idretailer=RT0000021159&amp;year=2026&amp;month=8&amp;hashednota=ef019cfbac6e95ab3ebba1f32c72c1f0" TargetMode="External"/><Relationship Id="rId3155" Type="http://schemas.openxmlformats.org/officeDocument/2006/relationships/hyperlink" Target="https://ipubers.pupuk-indonesia.com/public/download/bukti-transaksi/V2?idretailer=RT0000026813&amp;year=2026&amp;month=8&amp;hashednota=c1799ed59ca9e0a236c9aaf155b7d1dd" TargetMode="External"/><Relationship Id="rId3362" Type="http://schemas.openxmlformats.org/officeDocument/2006/relationships/hyperlink" Target="https://ipubers.pupuk-indonesia.com/public/download/bukti-transaksi/V2?idretailer=RT0000026755&amp;year=2026&amp;month=8&amp;hashednota=cec29972503b4e69754020812ac1582c" TargetMode="External"/><Relationship Id="rId283" Type="http://schemas.openxmlformats.org/officeDocument/2006/relationships/hyperlink" Target="https://ipubers.pupuk-indonesia.com/public/download/bukti-transaksi/V2?idretailer=RT0000027210&amp;year=2026&amp;month=8&amp;hashednota=e4ebb0381a7aaf2a1d08f9ab93eace4d" TargetMode="External"/><Relationship Id="rId490" Type="http://schemas.openxmlformats.org/officeDocument/2006/relationships/hyperlink" Target="https://ipubers.pupuk-indonesia.com/public/download/bukti-transaksi/V2?idretailer=RT0000026771&amp;year=2026&amp;month=8&amp;hashednota=de7291f2916118c5a883be8a2507e2ae" TargetMode="External"/><Relationship Id="rId2171" Type="http://schemas.openxmlformats.org/officeDocument/2006/relationships/hyperlink" Target="https://ipubers.pupuk-indonesia.com/public/download/bukti-transaksi/V2?idretailer=RT0000094691&amp;year=2026&amp;month=8&amp;hashednota=ef5b2efe4c01db33d3cdeb72f1f9fc4f" TargetMode="External"/><Relationship Id="rId3015" Type="http://schemas.openxmlformats.org/officeDocument/2006/relationships/hyperlink" Target="https://ipubers.pupuk-indonesia.com/public/download/bukti-transaksi/V2?idretailer=RT0000026769&amp;year=2026&amp;month=8&amp;hashednota=2831106f20a3cfdb5cb0e42552ab11f5" TargetMode="External"/><Relationship Id="rId3222" Type="http://schemas.openxmlformats.org/officeDocument/2006/relationships/hyperlink" Target="https://ipubers.pupuk-indonesia.com/public/download/bukti-transaksi/V2?idretailer=RT0000021143&amp;year=2026&amp;month=8&amp;hashednota=3263045e9355e16d5237907e28dfda5d" TargetMode="External"/><Relationship Id="rId143" Type="http://schemas.openxmlformats.org/officeDocument/2006/relationships/hyperlink" Target="https://ipubers.pupuk-indonesia.com/public/download/bukti-transaksi/V2?idretailer=RT0000027188&amp;year=2026&amp;month=8&amp;hashednota=edfab46cc0837c43294c7a73a948ff2b" TargetMode="External"/><Relationship Id="rId350" Type="http://schemas.openxmlformats.org/officeDocument/2006/relationships/hyperlink" Target="https://ipubers.pupuk-indonesia.com/public/download/bukti-transaksi/V2?idretailer=RT0000026759&amp;year=2026&amp;month=8&amp;hashednota=25420ffecfa266dd153852b94b4dcbc4" TargetMode="External"/><Relationship Id="rId2031" Type="http://schemas.openxmlformats.org/officeDocument/2006/relationships/hyperlink" Target="https://ipubers.pupuk-indonesia.com/public/download/bukti-transaksi/V2?idretailer=RT0000021139&amp;year=2026&amp;month=8&amp;hashednota=9e698d093525a18dbb1cf8c67d773cb7" TargetMode="External"/><Relationship Id="rId9" Type="http://schemas.openxmlformats.org/officeDocument/2006/relationships/hyperlink" Target="https://ipubers.pupuk-indonesia.com/public/download/bukti-transaksi/V2?idretailer=RT0000090731&amp;year=2026&amp;month=8&amp;hashednota=b2a1cc2243ae0cd84c282474fa45e1d8" TargetMode="External"/><Relationship Id="rId210" Type="http://schemas.openxmlformats.org/officeDocument/2006/relationships/hyperlink" Target="https://ipubers.pupuk-indonesia.com/public/download/bukti-transaksi/V2?idretailer=RT0000027183&amp;year=2026&amp;month=8&amp;hashednota=35a8574db3dc4fc79e70894a0078c342" TargetMode="External"/><Relationship Id="rId2988" Type="http://schemas.openxmlformats.org/officeDocument/2006/relationships/hyperlink" Target="https://ipubers.pupuk-indonesia.com/public/download/bukti-transaksi/V2?idretailer=RT0000026771&amp;year=2026&amp;month=8&amp;hashednota=521a981a0474b34e0646114f357dd1a6" TargetMode="External"/><Relationship Id="rId1797" Type="http://schemas.openxmlformats.org/officeDocument/2006/relationships/hyperlink" Target="https://ipubers.pupuk-indonesia.com/public/download/bukti-transaksi/V2?idretailer=RT0000021163&amp;year=2026&amp;month=8&amp;hashednota=396b65220ee8b65b27d7bb9dd03a48a8" TargetMode="External"/><Relationship Id="rId2848" Type="http://schemas.openxmlformats.org/officeDocument/2006/relationships/hyperlink" Target="https://ipubers.pupuk-indonesia.com/public/download/bukti-transaksi/V2?idretailer=RT0000026761&amp;year=2026&amp;month=8&amp;hashednota=4f525a1b56da01caf0dc9e22771fdd61" TargetMode="External"/><Relationship Id="rId89" Type="http://schemas.openxmlformats.org/officeDocument/2006/relationships/hyperlink" Target="https://ipubers.pupuk-indonesia.com/public/download/bukti-transaksi/V2?idretailer=RT0000027184&amp;year=2026&amp;month=8&amp;hashednota=ebe3b134830d2b740a79844b5d41e48f" TargetMode="External"/><Relationship Id="rId1657" Type="http://schemas.openxmlformats.org/officeDocument/2006/relationships/hyperlink" Target="https://ipubers.pupuk-indonesia.com/public/download/bukti-transaksi/V2?idretailer=RT0000026810&amp;year=2026&amp;month=8&amp;hashednota=c274d11ed2e2edfde8c569ce7e0c7797" TargetMode="External"/><Relationship Id="rId1864" Type="http://schemas.openxmlformats.org/officeDocument/2006/relationships/hyperlink" Target="https://ipubers.pupuk-indonesia.com/public/download/bukti-transaksi/V2?idretailer=RT0000093692&amp;year=2026&amp;month=8&amp;hashednota=a916a3ccb2b61298c3bf0920b2652196" TargetMode="External"/><Relationship Id="rId2708" Type="http://schemas.openxmlformats.org/officeDocument/2006/relationships/hyperlink" Target="https://ipubers.pupuk-indonesia.com/public/download/bukti-transaksi/V2?idretailer=RT0000027188&amp;year=2026&amp;month=8&amp;hashednota=3b2ee475138abd250ad15f6527a2df15" TargetMode="External"/><Relationship Id="rId2915" Type="http://schemas.openxmlformats.org/officeDocument/2006/relationships/hyperlink" Target="https://ipubers.pupuk-indonesia.com/public/download/bukti-transaksi/V2?idretailer=RT0000026768&amp;year=2026&amp;month=8&amp;hashednota=66001af82beedf1cb34f8728672536e1" TargetMode="External"/><Relationship Id="rId1517" Type="http://schemas.openxmlformats.org/officeDocument/2006/relationships/hyperlink" Target="https://ipubers.pupuk-indonesia.com/public/download/bukti-transaksi/V2?idretailer=RT0000026769&amp;year=2026&amp;month=8&amp;hashednota=0b00b8bcc6b2fedb596d0bb35da3ead0" TargetMode="External"/><Relationship Id="rId1724" Type="http://schemas.openxmlformats.org/officeDocument/2006/relationships/hyperlink" Target="https://ipubers.pupuk-indonesia.com/public/download/bukti-transaksi/V2?idretailer=RT0000026803&amp;year=2026&amp;month=8&amp;hashednota=af63afd95cb76d628f6fbf99405f9416" TargetMode="External"/><Relationship Id="rId16" Type="http://schemas.openxmlformats.org/officeDocument/2006/relationships/hyperlink" Target="https://ipubers.pupuk-indonesia.com/public/download/bukti-transaksi/V2?idretailer=RT0000026796&amp;year=2026&amp;month=8&amp;hashednota=f2e0b8bb2a45e69f5e1e6d3f0d1810fd" TargetMode="External"/><Relationship Id="rId1931" Type="http://schemas.openxmlformats.org/officeDocument/2006/relationships/hyperlink" Target="https://ipubers.pupuk-indonesia.com/public/download/bukti-transaksi/V2?idretailer=RT0000091480&amp;year=2026&amp;month=8&amp;hashednota=2af0582801e4e2ec146dfddb56a0693b" TargetMode="External"/><Relationship Id="rId3689" Type="http://schemas.openxmlformats.org/officeDocument/2006/relationships/hyperlink" Target="https://ipubers.pupuk-indonesia.com/public/download/bukti-transaksi/V2?idretailer=RT0000041194&amp;year=2026&amp;month=8&amp;hashednota=5e6a9eaf5193c5483a36248b7499e6b0" TargetMode="External"/><Relationship Id="rId3896" Type="http://schemas.openxmlformats.org/officeDocument/2006/relationships/hyperlink" Target="https://ipubers.pupuk-indonesia.com/public/download/bukti-transaksi/V2?idretailer=RT0000026794&amp;year=2026&amp;month=8&amp;hashednota=466d5ed7335033202b367b98b80991d1" TargetMode="External"/><Relationship Id="rId2498" Type="http://schemas.openxmlformats.org/officeDocument/2006/relationships/hyperlink" Target="https://ipubers.pupuk-indonesia.com/public/download/bukti-transaksi/V2?idretailer=RT0000090731&amp;year=2026&amp;month=8&amp;hashednota=acf571125032833b71efda1b17b3aceb" TargetMode="External"/><Relationship Id="rId3549" Type="http://schemas.openxmlformats.org/officeDocument/2006/relationships/hyperlink" Target="https://ipubers.pupuk-indonesia.com/public/download/bukti-transaksi/V2?idretailer=RT0000027204&amp;year=2026&amp;month=8&amp;hashednota=bdef6e3f6a2eed215dbd77d3f489b93b" TargetMode="External"/><Relationship Id="rId677" Type="http://schemas.openxmlformats.org/officeDocument/2006/relationships/hyperlink" Target="https://ipubers.pupuk-indonesia.com/public/download/bukti-transaksi/V2?idretailer=RT0000021143&amp;year=2026&amp;month=8&amp;hashednota=8df7b00abe9a2cc4ee0449f1c865e99c" TargetMode="External"/><Relationship Id="rId2358" Type="http://schemas.openxmlformats.org/officeDocument/2006/relationships/hyperlink" Target="https://ipubers.pupuk-indonesia.com/public/download/bukti-transaksi/V2?idretailer=RT0000026794&amp;year=2026&amp;month=8&amp;hashednota=f0c82482e7a7ced2b8c5b4e44a61c074" TargetMode="External"/><Relationship Id="rId3756" Type="http://schemas.openxmlformats.org/officeDocument/2006/relationships/hyperlink" Target="https://ipubers.pupuk-indonesia.com/public/download/bukti-transaksi/V2?idretailer=RT0000051845&amp;year=2026&amp;month=8&amp;hashednota=c5f297f3f8a886e92d8c42b2431753c8" TargetMode="External"/><Relationship Id="rId884" Type="http://schemas.openxmlformats.org/officeDocument/2006/relationships/hyperlink" Target="https://ipubers.pupuk-indonesia.com/public/download/bukti-transaksi/V2?idretailer=RT0000091480&amp;year=2026&amp;month=8&amp;hashednota=4111929c60e748fb7dd50650973bcc0d" TargetMode="External"/><Relationship Id="rId2565" Type="http://schemas.openxmlformats.org/officeDocument/2006/relationships/hyperlink" Target="https://ipubers.pupuk-indonesia.com/public/download/bukti-transaksi/V2?idretailer=RT0000021156&amp;year=2026&amp;month=8&amp;hashednota=8a575435a0d9856783f223a59d578435" TargetMode="External"/><Relationship Id="rId2772" Type="http://schemas.openxmlformats.org/officeDocument/2006/relationships/hyperlink" Target="https://ipubers.pupuk-indonesia.com/public/download/bukti-transaksi/V2?idretailer=RT0000027183&amp;year=2026&amp;month=8&amp;hashednota=29bf87c20d96064cacfff7dd28a958d0" TargetMode="External"/><Relationship Id="rId3409" Type="http://schemas.openxmlformats.org/officeDocument/2006/relationships/hyperlink" Target="https://ipubers.pupuk-indonesia.com/public/download/bukti-transaksi/V2?idretailer=RT0000091480&amp;year=2026&amp;month=8&amp;hashednota=c955bc80824902c45e1028a162c57537" TargetMode="External"/><Relationship Id="rId3616" Type="http://schemas.openxmlformats.org/officeDocument/2006/relationships/hyperlink" Target="https://ipubers.pupuk-indonesia.com/public/download/bukti-transaksi/V2?idretailer=RT0000041194&amp;year=2026&amp;month=8&amp;hashednota=f4075440a3605fed76d0bd34ebf4826d" TargetMode="External"/><Relationship Id="rId3823" Type="http://schemas.openxmlformats.org/officeDocument/2006/relationships/hyperlink" Target="https://ipubers.pupuk-indonesia.com/public/download/bukti-transaksi/V2?idretailer=RT0000026794&amp;year=2026&amp;month=8&amp;hashednota=f3bef8b17c78de873f72ee980c6430d6" TargetMode="External"/><Relationship Id="rId537" Type="http://schemas.openxmlformats.org/officeDocument/2006/relationships/hyperlink" Target="https://ipubers.pupuk-indonesia.com/public/download/bukti-transaksi/V2?idretailer=RT0000026810&amp;year=2026&amp;month=8&amp;hashednota=d3af569e7f2580c24c02377385888402" TargetMode="External"/><Relationship Id="rId744" Type="http://schemas.openxmlformats.org/officeDocument/2006/relationships/hyperlink" Target="https://ipubers.pupuk-indonesia.com/public/download/bukti-transaksi/V2?idretailer=RT0000021161&amp;year=2026&amp;month=8&amp;hashednota=26f65d738d77cb20740f9e4936987fad" TargetMode="External"/><Relationship Id="rId951" Type="http://schemas.openxmlformats.org/officeDocument/2006/relationships/hyperlink" Target="https://ipubers.pupuk-indonesia.com/public/download/bukti-transaksi/V2?idretailer=RT0000027204&amp;year=2026&amp;month=8&amp;hashednota=faae2e6f4b8ea076f010f82b295fd5cc" TargetMode="External"/><Relationship Id="rId1167" Type="http://schemas.openxmlformats.org/officeDocument/2006/relationships/hyperlink" Target="https://ipubers.pupuk-indonesia.com/public/download/bukti-transaksi/V2?idretailer=RT0000021145&amp;year=2026&amp;month=8&amp;hashednota=800d6b7a0fb0bc8e0078e373116be862" TargetMode="External"/><Relationship Id="rId1374" Type="http://schemas.openxmlformats.org/officeDocument/2006/relationships/hyperlink" Target="https://ipubers.pupuk-indonesia.com/public/download/bukti-transaksi/V2?idretailer=RT0000027188&amp;year=2026&amp;month=8&amp;hashednota=193eebbfac616bb08216bf61718e5c96" TargetMode="External"/><Relationship Id="rId1581" Type="http://schemas.openxmlformats.org/officeDocument/2006/relationships/hyperlink" Target="https://ipubers.pupuk-indonesia.com/public/download/bukti-transaksi/V2?idretailer=RT0000026768&amp;year=2026&amp;month=8&amp;hashednota=b8060703b41216366f31dcdef479fb48" TargetMode="External"/><Relationship Id="rId2218" Type="http://schemas.openxmlformats.org/officeDocument/2006/relationships/hyperlink" Target="https://ipubers.pupuk-indonesia.com/public/download/bukti-transaksi/V2?idretailer=RT0000021145&amp;year=2026&amp;month=8&amp;hashednota=35d07285979c8034f925154fc1972b5a" TargetMode="External"/><Relationship Id="rId2425" Type="http://schemas.openxmlformats.org/officeDocument/2006/relationships/hyperlink" Target="https://ipubers.pupuk-indonesia.com/public/download/bukti-transaksi/V2?idretailer=RT0000090731&amp;year=2026&amp;month=8&amp;hashednota=2f6fc0836ab20cb412e3a2664235c15c" TargetMode="External"/><Relationship Id="rId2632" Type="http://schemas.openxmlformats.org/officeDocument/2006/relationships/hyperlink" Target="https://ipubers.pupuk-indonesia.com/public/download/bukti-transaksi/V2?idretailer=RT0000027188&amp;year=2026&amp;month=8&amp;hashednota=4521ca3e96c3eacfe5b9683cbf50e42f" TargetMode="External"/><Relationship Id="rId80" Type="http://schemas.openxmlformats.org/officeDocument/2006/relationships/hyperlink" Target="https://ipubers.pupuk-indonesia.com/public/download/bukti-transaksi/V2?idretailer=RT0000085189&amp;year=2026&amp;month=8&amp;hashednota=f195e801e323619e53b0eeea54b07b14" TargetMode="External"/><Relationship Id="rId604" Type="http://schemas.openxmlformats.org/officeDocument/2006/relationships/hyperlink" Target="https://ipubers.pupuk-indonesia.com/public/download/bukti-transaksi/V2?idretailer=RT0000026811&amp;year=2026&amp;month=8&amp;hashednota=99b82f1ebede6c734b5af236f1d852a5" TargetMode="External"/><Relationship Id="rId811" Type="http://schemas.openxmlformats.org/officeDocument/2006/relationships/hyperlink" Target="https://ipubers.pupuk-indonesia.com/public/download/bukti-transaksi/V2?idretailer=RT0000093692&amp;year=2026&amp;month=8&amp;hashednota=d89525962daecd96a42a597c9010475f" TargetMode="External"/><Relationship Id="rId1027" Type="http://schemas.openxmlformats.org/officeDocument/2006/relationships/hyperlink" Target="https://ipubers.pupuk-indonesia.com/public/download/bukti-transaksi/V2?idretailer=RT0000041194&amp;year=2026&amp;month=8&amp;hashednota=c940c65005d12bd13570260e6a5b9ebe" TargetMode="External"/><Relationship Id="rId1234" Type="http://schemas.openxmlformats.org/officeDocument/2006/relationships/hyperlink" Target="https://ipubers.pupuk-indonesia.com/public/download/bukti-transaksi/V2?idretailer=RT0000026775&amp;year=2026&amp;month=8&amp;hashednota=61e6cffa4f9fdc2596fbcaa82d45cb36" TargetMode="External"/><Relationship Id="rId1441" Type="http://schemas.openxmlformats.org/officeDocument/2006/relationships/hyperlink" Target="https://ipubers.pupuk-indonesia.com/public/download/bukti-transaksi/V2?idretailer=RT0000027183&amp;year=2026&amp;month=8&amp;hashednota=1b3d2e48b14bf8cc03910dcbf3492f10" TargetMode="External"/><Relationship Id="rId1301" Type="http://schemas.openxmlformats.org/officeDocument/2006/relationships/hyperlink" Target="https://ipubers.pupuk-indonesia.com/public/download/bukti-transaksi/V2?idretailer=RT0000026798&amp;year=2026&amp;month=8&amp;hashednota=be0ae67bbec0109535a5f78d0dd01b7b" TargetMode="External"/><Relationship Id="rId3199" Type="http://schemas.openxmlformats.org/officeDocument/2006/relationships/hyperlink" Target="https://ipubers.pupuk-indonesia.com/public/download/bukti-transaksi/V2?idretailer=RT0000021140&amp;year=2026&amp;month=8&amp;hashednota=564284f0fd3620c8ae13702b8a1b008a" TargetMode="External"/><Relationship Id="rId3059" Type="http://schemas.openxmlformats.org/officeDocument/2006/relationships/hyperlink" Target="https://ipubers.pupuk-indonesia.com/public/download/bukti-transaksi/V2?idretailer=RT0000026810&amp;year=2026&amp;month=8&amp;hashednota=f71d4342abe6d8c4efef3641c2356581" TargetMode="External"/><Relationship Id="rId3266" Type="http://schemas.openxmlformats.org/officeDocument/2006/relationships/hyperlink" Target="https://ipubers.pupuk-indonesia.com/public/download/bukti-transaksi/V2?idretailer=RT0000021159&amp;year=2026&amp;month=8&amp;hashednota=9f98b5959069e84f325e3428463546b6" TargetMode="External"/><Relationship Id="rId3473" Type="http://schemas.openxmlformats.org/officeDocument/2006/relationships/hyperlink" Target="https://ipubers.pupuk-indonesia.com/public/download/bukti-transaksi/V2?idretailer=RT0000027213&amp;year=2026&amp;month=8&amp;hashednota=75d68d5aadc7f4a316e108b366ddd3c0" TargetMode="External"/><Relationship Id="rId187" Type="http://schemas.openxmlformats.org/officeDocument/2006/relationships/hyperlink" Target="https://ipubers.pupuk-indonesia.com/public/download/bukti-transaksi/V2?idretailer=RT0000027181&amp;year=2026&amp;month=8&amp;hashednota=73f73cb81c234ef14d57587fd95b3dad" TargetMode="External"/><Relationship Id="rId394" Type="http://schemas.openxmlformats.org/officeDocument/2006/relationships/hyperlink" Target="https://ipubers.pupuk-indonesia.com/public/download/bukti-transaksi/V2?idretailer=RT0000026768&amp;year=2026&amp;month=8&amp;hashednota=bc8d48ca882ea433eb986f1a63419984" TargetMode="External"/><Relationship Id="rId2075" Type="http://schemas.openxmlformats.org/officeDocument/2006/relationships/hyperlink" Target="https://ipubers.pupuk-indonesia.com/public/download/bukti-transaksi/V2?idretailer=RT0000041194&amp;year=2026&amp;month=8&amp;hashednota=c0393ce9e6f745fb6eae677e1296b89f" TargetMode="External"/><Relationship Id="rId2282" Type="http://schemas.openxmlformats.org/officeDocument/2006/relationships/hyperlink" Target="https://ipubers.pupuk-indonesia.com/public/download/bukti-transaksi/V2?idretailer=RT0000026794&amp;year=2026&amp;month=8&amp;hashednota=58d12df6e4a66aadfd6a032fdf6da482" TargetMode="External"/><Relationship Id="rId3126" Type="http://schemas.openxmlformats.org/officeDocument/2006/relationships/hyperlink" Target="https://ipubers.pupuk-indonesia.com/public/download/bukti-transaksi/V2?idretailer=RT0000026811&amp;year=2026&amp;month=8&amp;hashednota=20c1936335e51786b60b60023682d67a" TargetMode="External"/><Relationship Id="rId3680" Type="http://schemas.openxmlformats.org/officeDocument/2006/relationships/hyperlink" Target="https://ipubers.pupuk-indonesia.com/public/download/bukti-transaksi/V2?idretailer=RT0000041194&amp;year=2026&amp;month=8&amp;hashednota=b2eb5c9f2ebd6eddf4f2811b2c4d32ba" TargetMode="External"/><Relationship Id="rId254" Type="http://schemas.openxmlformats.org/officeDocument/2006/relationships/hyperlink" Target="https://ipubers.pupuk-indonesia.com/public/download/bukti-transaksi/V2?idretailer=RT0000027183&amp;year=2026&amp;month=8&amp;hashednota=8208d88c657e402d35ba613d0ea94cbf" TargetMode="External"/><Relationship Id="rId1091" Type="http://schemas.openxmlformats.org/officeDocument/2006/relationships/hyperlink" Target="https://ipubers.pupuk-indonesia.com/public/download/bukti-transaksi/V2?idretailer=RT0000041194&amp;year=2026&amp;month=8&amp;hashednota=6617bd4e970f6ccdf2caf8cbad8d31e4" TargetMode="External"/><Relationship Id="rId3333" Type="http://schemas.openxmlformats.org/officeDocument/2006/relationships/hyperlink" Target="https://ipubers.pupuk-indonesia.com/public/download/bukti-transaksi/V2?idretailer=RT0000026758&amp;year=2026&amp;month=8&amp;hashednota=2ed829e727e00aad15bb1d77cbce4bce" TargetMode="External"/><Relationship Id="rId3540" Type="http://schemas.openxmlformats.org/officeDocument/2006/relationships/hyperlink" Target="https://ipubers.pupuk-indonesia.com/public/download/bukti-transaksi/V2?idretailer=RT0000027204&amp;year=2026&amp;month=8&amp;hashednota=0336044fec03a0e9ffda0b0d43aae91c" TargetMode="External"/><Relationship Id="rId114" Type="http://schemas.openxmlformats.org/officeDocument/2006/relationships/hyperlink" Target="https://ipubers.pupuk-indonesia.com/public/download/bukti-transaksi/V2?idretailer=RT0000027188&amp;year=2026&amp;month=8&amp;hashednota=49a207c6e13c5325016a5cfb8cf9b5bc" TargetMode="External"/><Relationship Id="rId461" Type="http://schemas.openxmlformats.org/officeDocument/2006/relationships/hyperlink" Target="https://ipubers.pupuk-indonesia.com/public/download/bukti-transaksi/V2?idretailer=RT0000026768&amp;year=2026&amp;month=8&amp;hashednota=1385fa4bc2955f09dc34ed6426887499" TargetMode="External"/><Relationship Id="rId2142" Type="http://schemas.openxmlformats.org/officeDocument/2006/relationships/hyperlink" Target="https://ipubers.pupuk-indonesia.com/public/download/bukti-transaksi/V2?idretailer=RT0000041194&amp;year=2026&amp;month=8&amp;hashednota=de8f1fcbfac7e71ffe04986df4d42c48" TargetMode="External"/><Relationship Id="rId3400" Type="http://schemas.openxmlformats.org/officeDocument/2006/relationships/hyperlink" Target="https://ipubers.pupuk-indonesia.com/public/download/bukti-transaksi/V2?idretailer=RT0000026755&amp;year=2026&amp;month=8&amp;hashednota=ed471759277d130dda0ba9b79c5ed690" TargetMode="External"/><Relationship Id="rId321" Type="http://schemas.openxmlformats.org/officeDocument/2006/relationships/hyperlink" Target="https://ipubers.pupuk-indonesia.com/public/download/bukti-transaksi/V2?idretailer=RT0000062790&amp;year=2026&amp;month=8&amp;hashednota=253540b41bf204d73f9519a09b655afb" TargetMode="External"/><Relationship Id="rId2002" Type="http://schemas.openxmlformats.org/officeDocument/2006/relationships/hyperlink" Target="https://ipubers.pupuk-indonesia.com/public/download/bukti-transaksi/V2?idretailer=RT0000027204&amp;year=2026&amp;month=8&amp;hashednota=a40a0496ec91289a2d721b36c79e522b" TargetMode="External"/><Relationship Id="rId2959" Type="http://schemas.openxmlformats.org/officeDocument/2006/relationships/hyperlink" Target="https://ipubers.pupuk-indonesia.com/public/download/bukti-transaksi/V2?idretailer=RT0000026771&amp;year=2026&amp;month=8&amp;hashednota=8edebec6d9dda2612d0ed0ae8e47f68d" TargetMode="External"/><Relationship Id="rId1768" Type="http://schemas.openxmlformats.org/officeDocument/2006/relationships/hyperlink" Target="https://ipubers.pupuk-indonesia.com/public/download/bukti-transaksi/V2?idretailer=RT0000021143&amp;year=2026&amp;month=8&amp;hashednota=fe502f57a2db5c89e4b7b67865fe98d6" TargetMode="External"/><Relationship Id="rId2819" Type="http://schemas.openxmlformats.org/officeDocument/2006/relationships/hyperlink" Target="https://ipubers.pupuk-indonesia.com/public/download/bukti-transaksi/V2?idretailer=RT0000089532&amp;year=2026&amp;month=8&amp;hashednota=13fc8b2c7aa4d204ce6c4670573fc0db" TargetMode="External"/><Relationship Id="rId1628" Type="http://schemas.openxmlformats.org/officeDocument/2006/relationships/hyperlink" Target="https://ipubers.pupuk-indonesia.com/public/download/bukti-transaksi/V2?idretailer=RT0000026810&amp;year=2026&amp;month=8&amp;hashednota=c1cc695ee24014d0ec6969064ba1e2cc" TargetMode="External"/><Relationship Id="rId1975" Type="http://schemas.openxmlformats.org/officeDocument/2006/relationships/hyperlink" Target="https://ipubers.pupuk-indonesia.com/public/download/bukti-transaksi/V2?idretailer=RT0000027214&amp;year=2026&amp;month=8&amp;hashednota=667ebb5c3cb091987385d0005c77f8c1" TargetMode="External"/><Relationship Id="rId3190" Type="http://schemas.openxmlformats.org/officeDocument/2006/relationships/hyperlink" Target="https://ipubers.pupuk-indonesia.com/public/download/bukti-transaksi/V2?idretailer=RT0000021140&amp;year=2026&amp;month=8&amp;hashednota=2f1e94ec98b4b371a171884ab04368b1" TargetMode="External"/><Relationship Id="rId1835" Type="http://schemas.openxmlformats.org/officeDocument/2006/relationships/hyperlink" Target="https://ipubers.pupuk-indonesia.com/public/download/bukti-transaksi/V2?idretailer=RT0000026807&amp;year=2026&amp;month=8&amp;hashednota=b77e7216b410b70ee3a76d058034944c" TargetMode="External"/><Relationship Id="rId3050" Type="http://schemas.openxmlformats.org/officeDocument/2006/relationships/hyperlink" Target="https://ipubers.pupuk-indonesia.com/public/download/bukti-transaksi/V2?idretailer=RT0000026810&amp;year=2026&amp;month=8&amp;hashednota=d6d4f4068359eb507bc25938795c1d0d" TargetMode="External"/><Relationship Id="rId1902" Type="http://schemas.openxmlformats.org/officeDocument/2006/relationships/hyperlink" Target="https://ipubers.pupuk-indonesia.com/public/download/bukti-transaksi/V2?idretailer=RT0000026755&amp;year=2026&amp;month=8&amp;hashednota=fdb3728d0ea6e66da2433ad0525f773a" TargetMode="External"/><Relationship Id="rId3867" Type="http://schemas.openxmlformats.org/officeDocument/2006/relationships/hyperlink" Target="https://ipubers.pupuk-indonesia.com/public/download/bukti-transaksi/V2?idretailer=RT0000026775&amp;year=2026&amp;month=8&amp;hashednota=c64d6c3f25c4ca3d069f1fc7bf7d4d86" TargetMode="External"/><Relationship Id="rId788" Type="http://schemas.openxmlformats.org/officeDocument/2006/relationships/hyperlink" Target="https://ipubers.pupuk-indonesia.com/public/download/bukti-transaksi/V2?idretailer=RT0000026758&amp;year=2026&amp;month=8&amp;hashednota=2b987d1a6ec8fd59d386cb191c11a26e" TargetMode="External"/><Relationship Id="rId995" Type="http://schemas.openxmlformats.org/officeDocument/2006/relationships/hyperlink" Target="https://ipubers.pupuk-indonesia.com/public/download/bukti-transaksi/V2?idretailer=RT0000021139&amp;year=2026&amp;month=8&amp;hashednota=9943b7f62648fda7e0f24e00489d30e1" TargetMode="External"/><Relationship Id="rId2469" Type="http://schemas.openxmlformats.org/officeDocument/2006/relationships/hyperlink" Target="https://ipubers.pupuk-indonesia.com/public/download/bukti-transaksi/V2?idretailer=RT0000026798&amp;year=2026&amp;month=8&amp;hashednota=575b6b5b91e70e98e5cd6bf03600bf06" TargetMode="External"/><Relationship Id="rId2676" Type="http://schemas.openxmlformats.org/officeDocument/2006/relationships/hyperlink" Target="https://ipubers.pupuk-indonesia.com/public/download/bukti-transaksi/V2?idretailer=RT0000027188&amp;year=2026&amp;month=8&amp;hashednota=fb05e8ea84a843f0bdca50bc909eeb2e" TargetMode="External"/><Relationship Id="rId2883" Type="http://schemas.openxmlformats.org/officeDocument/2006/relationships/hyperlink" Target="https://ipubers.pupuk-indonesia.com/public/download/bukti-transaksi/V2?idretailer=RT0000026759&amp;year=2026&amp;month=8&amp;hashednota=342141246eaf78eb543aff769bca9164" TargetMode="External"/><Relationship Id="rId3727" Type="http://schemas.openxmlformats.org/officeDocument/2006/relationships/hyperlink" Target="https://ipubers.pupuk-indonesia.com/public/download/bukti-transaksi/V2?idretailer=RT0000051845&amp;year=2026&amp;month=8&amp;hashednota=25bf682556288f468862ef7c306acf24" TargetMode="External"/><Relationship Id="rId648" Type="http://schemas.openxmlformats.org/officeDocument/2006/relationships/hyperlink" Target="https://ipubers.pupuk-indonesia.com/public/download/bukti-transaksi/V2?idretailer=RT0000042149&amp;year=2026&amp;month=8&amp;hashednota=b570db0560ebd7acefa211cb393d9c73" TargetMode="External"/><Relationship Id="rId855" Type="http://schemas.openxmlformats.org/officeDocument/2006/relationships/hyperlink" Target="https://ipubers.pupuk-indonesia.com/public/download/bukti-transaksi/V2?idretailer=RT0000091480&amp;year=2026&amp;month=8&amp;hashednota=037f438ff98bbc4fb4e0e5f761222427" TargetMode="External"/><Relationship Id="rId1278" Type="http://schemas.openxmlformats.org/officeDocument/2006/relationships/hyperlink" Target="https://ipubers.pupuk-indonesia.com/public/download/bukti-transaksi/V2?idretailer=RT0000026794&amp;year=2026&amp;month=8&amp;hashednota=3536e399972dea142f0e0c74692b3471" TargetMode="External"/><Relationship Id="rId1485" Type="http://schemas.openxmlformats.org/officeDocument/2006/relationships/hyperlink" Target="https://ipubers.pupuk-indonesia.com/public/download/bukti-transaksi/V2?idretailer=RT0000026761&amp;year=2026&amp;month=8&amp;hashednota=fb8043214db9127180f1aa52df96c389" TargetMode="External"/><Relationship Id="rId1692" Type="http://schemas.openxmlformats.org/officeDocument/2006/relationships/hyperlink" Target="https://ipubers.pupuk-indonesia.com/public/download/bukti-transaksi/V2?idretailer=RT0000026813&amp;year=2026&amp;month=8&amp;hashednota=6d7465ab70a12feb49438ebc093a6b08" TargetMode="External"/><Relationship Id="rId2329" Type="http://schemas.openxmlformats.org/officeDocument/2006/relationships/hyperlink" Target="https://ipubers.pupuk-indonesia.com/public/download/bukti-transaksi/V2?idretailer=RT0000026794&amp;year=2026&amp;month=8&amp;hashednota=eb864fad49d14a3111ef03fc0d82a55d" TargetMode="External"/><Relationship Id="rId2536" Type="http://schemas.openxmlformats.org/officeDocument/2006/relationships/hyperlink" Target="https://ipubers.pupuk-indonesia.com/public/download/bukti-transaksi/V2?idretailer=RT0000021160&amp;year=2026&amp;month=8&amp;hashednota=fa6b67b94b9205ee4adc34986376909e" TargetMode="External"/><Relationship Id="rId2743" Type="http://schemas.openxmlformats.org/officeDocument/2006/relationships/hyperlink" Target="https://ipubers.pupuk-indonesia.com/public/download/bukti-transaksi/V2?idretailer=RT0000027188&amp;year=2026&amp;month=8&amp;hashednota=a162825cf0db5235d0f807c47b043ee4" TargetMode="External"/><Relationship Id="rId508" Type="http://schemas.openxmlformats.org/officeDocument/2006/relationships/hyperlink" Target="https://ipubers.pupuk-indonesia.com/public/download/bukti-transaksi/V2?idretailer=RT0000026810&amp;year=2026&amp;month=8&amp;hashednota=2522937f47648ff3ef00faa759f4e8b7" TargetMode="External"/><Relationship Id="rId715" Type="http://schemas.openxmlformats.org/officeDocument/2006/relationships/hyperlink" Target="https://ipubers.pupuk-indonesia.com/public/download/bukti-transaksi/V2?idretailer=RT0000021163&amp;year=2026&amp;month=8&amp;hashednota=490d96f1e46362197a55793642f623a8" TargetMode="External"/><Relationship Id="rId922" Type="http://schemas.openxmlformats.org/officeDocument/2006/relationships/hyperlink" Target="https://ipubers.pupuk-indonesia.com/public/download/bukti-transaksi/V2?idretailer=RT0000027216&amp;year=2026&amp;month=8&amp;hashednota=2d9174fe6c992d76439816bc7095a5fa" TargetMode="External"/><Relationship Id="rId1138" Type="http://schemas.openxmlformats.org/officeDocument/2006/relationships/hyperlink" Target="https://ipubers.pupuk-indonesia.com/public/download/bukti-transaksi/V2?idretailer=RT0000021145&amp;year=2026&amp;month=8&amp;hashednota=177698c008b9d2573cfbf07675c45b70" TargetMode="External"/><Relationship Id="rId1345" Type="http://schemas.openxmlformats.org/officeDocument/2006/relationships/hyperlink" Target="https://ipubers.pupuk-indonesia.com/public/download/bukti-transaksi/V2?idretailer=RT0000085189&amp;year=2026&amp;month=8&amp;hashednota=116f6aafaa4c57da012352bb93cdf5a0" TargetMode="External"/><Relationship Id="rId1552" Type="http://schemas.openxmlformats.org/officeDocument/2006/relationships/hyperlink" Target="https://ipubers.pupuk-indonesia.com/public/download/bukti-transaksi/V2?idretailer=RT0000026771&amp;year=2026&amp;month=8&amp;hashednota=85d675df200d3c4d63d01229b7014dba" TargetMode="External"/><Relationship Id="rId2603" Type="http://schemas.openxmlformats.org/officeDocument/2006/relationships/hyperlink" Target="https://ipubers.pupuk-indonesia.com/public/download/bukti-transaksi/V2?idretailer=RT0000027188&amp;year=2026&amp;month=8&amp;hashednota=681fd118234ce3fb6a90cc23cd100a20" TargetMode="External"/><Relationship Id="rId2950" Type="http://schemas.openxmlformats.org/officeDocument/2006/relationships/hyperlink" Target="https://ipubers.pupuk-indonesia.com/public/download/bukti-transaksi/V2?idretailer=RT0000026771&amp;year=2026&amp;month=8&amp;hashednota=d7466ea738446b542971d115aae259cc" TargetMode="External"/><Relationship Id="rId1205" Type="http://schemas.openxmlformats.org/officeDocument/2006/relationships/hyperlink" Target="https://ipubers.pupuk-indonesia.com/public/download/bukti-transaksi/V2?idretailer=RT0000026794&amp;year=2026&amp;month=8&amp;hashednota=22efd6f34c2845d37c094fd4d0371b6a" TargetMode="External"/><Relationship Id="rId2810" Type="http://schemas.openxmlformats.org/officeDocument/2006/relationships/hyperlink" Target="https://ipubers.pupuk-indonesia.com/public/download/bukti-transaksi/V2?idretailer=RT0000027210&amp;year=2026&amp;month=8&amp;hashednota=a8b8f6b0557810bc541b5694c2bd6789" TargetMode="External"/><Relationship Id="rId51" Type="http://schemas.openxmlformats.org/officeDocument/2006/relationships/hyperlink" Target="https://ipubers.pupuk-indonesia.com/public/download/bukti-transaksi/V2?idretailer=RT0000021156&amp;year=2026&amp;month=8&amp;hashednota=0ec4262631bfe777431a65c8d7427c1b" TargetMode="External"/><Relationship Id="rId1412" Type="http://schemas.openxmlformats.org/officeDocument/2006/relationships/hyperlink" Target="https://ipubers.pupuk-indonesia.com/public/download/bukti-transaksi/V2?idretailer=RT0000027189&amp;year=2026&amp;month=8&amp;hashednota=fd4babc60d52589ff69444d835776014" TargetMode="External"/><Relationship Id="rId3377" Type="http://schemas.openxmlformats.org/officeDocument/2006/relationships/hyperlink" Target="https://ipubers.pupuk-indonesia.com/public/download/bukti-transaksi/V2?idretailer=RT0000026755&amp;year=2026&amp;month=8&amp;hashednota=8a2b494ad4cad37d3af387688836fc4b" TargetMode="External"/><Relationship Id="rId298" Type="http://schemas.openxmlformats.org/officeDocument/2006/relationships/hyperlink" Target="https://ipubers.pupuk-indonesia.com/public/download/bukti-transaksi/V2?idretailer=RT0000027211&amp;year=2026&amp;month=8&amp;hashednota=1c06eb597ec2f935484b8c243828beda" TargetMode="External"/><Relationship Id="rId3584" Type="http://schemas.openxmlformats.org/officeDocument/2006/relationships/hyperlink" Target="https://ipubers.pupuk-indonesia.com/public/download/bukti-transaksi/V2?idretailer=RT0000041194&amp;year=2026&amp;month=8&amp;hashednota=3048c1208c8c8001b9caef050644bd8a" TargetMode="External"/><Relationship Id="rId3791" Type="http://schemas.openxmlformats.org/officeDocument/2006/relationships/hyperlink" Target="https://ipubers.pupuk-indonesia.com/public/download/bukti-transaksi/V2?idretailer=RT0000021145&amp;year=2026&amp;month=8&amp;hashednota=292b8ff571bb64097fb091d8d7a74ce6" TargetMode="External"/><Relationship Id="rId158" Type="http://schemas.openxmlformats.org/officeDocument/2006/relationships/hyperlink" Target="https://ipubers.pupuk-indonesia.com/public/download/bukti-transaksi/V2?idretailer=RT0000027183&amp;year=2026&amp;month=8&amp;hashednota=bd1514d08ceeaff94b9d00ba80bf06d8" TargetMode="External"/><Relationship Id="rId2186" Type="http://schemas.openxmlformats.org/officeDocument/2006/relationships/hyperlink" Target="https://ipubers.pupuk-indonesia.com/public/download/bukti-transaksi/V2?idretailer=RT0000094691&amp;year=2026&amp;month=8&amp;hashednota=7a1c4c5c6db9b15190e119968f962210" TargetMode="External"/><Relationship Id="rId2393" Type="http://schemas.openxmlformats.org/officeDocument/2006/relationships/hyperlink" Target="https://ipubers.pupuk-indonesia.com/public/download/bukti-transaksi/V2?idretailer=RT0000026775&amp;year=2026&amp;month=8&amp;hashednota=54c00a13e3ba407b6239c874c03fd2dd" TargetMode="External"/><Relationship Id="rId3237" Type="http://schemas.openxmlformats.org/officeDocument/2006/relationships/hyperlink" Target="https://ipubers.pupuk-indonesia.com/public/download/bukti-transaksi/V2?idretailer=RT0000021163&amp;year=2026&amp;month=8&amp;hashednota=95374e1c4a60f64c24cf2c8e10004b62" TargetMode="External"/><Relationship Id="rId3444" Type="http://schemas.openxmlformats.org/officeDocument/2006/relationships/hyperlink" Target="https://ipubers.pupuk-indonesia.com/public/download/bukti-transaksi/V2?idretailer=RT0000091480&amp;year=2026&amp;month=8&amp;hashednota=036f97ce4b640f687cb610182ad7848f" TargetMode="External"/><Relationship Id="rId3651" Type="http://schemas.openxmlformats.org/officeDocument/2006/relationships/hyperlink" Target="https://ipubers.pupuk-indonesia.com/public/download/bukti-transaksi/V2?idretailer=RT0000041194&amp;year=2026&amp;month=8&amp;hashednota=a64be4b9733da9016b2d5dd8f67a3e6f" TargetMode="External"/><Relationship Id="rId365" Type="http://schemas.openxmlformats.org/officeDocument/2006/relationships/hyperlink" Target="https://ipubers.pupuk-indonesia.com/public/download/bukti-transaksi/V2?idretailer=RT0000026771&amp;year=2026&amp;month=8&amp;hashednota=95f9dc1d26ec4b0a53b4f36eb7293a94" TargetMode="External"/><Relationship Id="rId572" Type="http://schemas.openxmlformats.org/officeDocument/2006/relationships/hyperlink" Target="https://ipubers.pupuk-indonesia.com/public/download/bukti-transaksi/V2?idretailer=RT0000026811&amp;year=2026&amp;month=8&amp;hashednota=9a687de45c540fd23a7c7ed5a3eb5678" TargetMode="External"/><Relationship Id="rId2046" Type="http://schemas.openxmlformats.org/officeDocument/2006/relationships/hyperlink" Target="https://ipubers.pupuk-indonesia.com/public/download/bukti-transaksi/V2?idretailer=RT0000021139&amp;year=2026&amp;month=8&amp;hashednota=12ddeb264390386059d5b72e110c4aef" TargetMode="External"/><Relationship Id="rId2253" Type="http://schemas.openxmlformats.org/officeDocument/2006/relationships/hyperlink" Target="https://ipubers.pupuk-indonesia.com/public/download/bukti-transaksi/V2?idretailer=RT0000021145&amp;year=2026&amp;month=8&amp;hashednota=5d9cfd8ab311b5e86a80d0bd8782ca20" TargetMode="External"/><Relationship Id="rId2460" Type="http://schemas.openxmlformats.org/officeDocument/2006/relationships/hyperlink" Target="https://ipubers.pupuk-indonesia.com/public/download/bukti-transaksi/V2?idretailer=RT0000026798&amp;year=2026&amp;month=8&amp;hashednota=a685d8821621ca9b22a064ac8d51405d" TargetMode="External"/><Relationship Id="rId3304" Type="http://schemas.openxmlformats.org/officeDocument/2006/relationships/hyperlink" Target="https://ipubers.pupuk-indonesia.com/public/download/bukti-transaksi/V2?idretailer=RT0000026758&amp;year=2026&amp;month=8&amp;hashednota=6f97aaac036eeea9d2ee4349bab50ba4" TargetMode="External"/><Relationship Id="rId3511" Type="http://schemas.openxmlformats.org/officeDocument/2006/relationships/hyperlink" Target="https://ipubers.pupuk-indonesia.com/public/download/bukti-transaksi/V2?idretailer=RT0000027214&amp;year=2026&amp;month=8&amp;hashednota=e252d48eae8f2efe0338b3febd0d4188" TargetMode="External"/><Relationship Id="rId225" Type="http://schemas.openxmlformats.org/officeDocument/2006/relationships/hyperlink" Target="https://ipubers.pupuk-indonesia.com/public/download/bukti-transaksi/V2?idretailer=RT0000027183&amp;year=2026&amp;month=8&amp;hashednota=a80382d7bf30a203c1d0442d5b92fe5f" TargetMode="External"/><Relationship Id="rId432" Type="http://schemas.openxmlformats.org/officeDocument/2006/relationships/hyperlink" Target="https://ipubers.pupuk-indonesia.com/public/download/bukti-transaksi/V2?idretailer=RT0000026771&amp;year=2026&amp;month=8&amp;hashednota=6909a644241079635ea344971909da65" TargetMode="External"/><Relationship Id="rId1062" Type="http://schemas.openxmlformats.org/officeDocument/2006/relationships/hyperlink" Target="https://ipubers.pupuk-indonesia.com/public/download/bukti-transaksi/V2?idretailer=RT0000041194&amp;year=2026&amp;month=8&amp;hashednota=7a0226f99fad5660c0bb8c9dc086f7fe" TargetMode="External"/><Relationship Id="rId2113" Type="http://schemas.openxmlformats.org/officeDocument/2006/relationships/hyperlink" Target="https://ipubers.pupuk-indonesia.com/public/download/bukti-transaksi/V2?idretailer=RT0000041194&amp;year=2026&amp;month=8&amp;hashednota=dbeec286ae88c76423c20928f1ad6ac4" TargetMode="External"/><Relationship Id="rId2320" Type="http://schemas.openxmlformats.org/officeDocument/2006/relationships/hyperlink" Target="https://ipubers.pupuk-indonesia.com/public/download/bukti-transaksi/V2?idretailer=RT0000026794&amp;year=2026&amp;month=8&amp;hashednota=2a2f04d9b3f967e9bb6e83becb72a28a" TargetMode="External"/><Relationship Id="rId1879" Type="http://schemas.openxmlformats.org/officeDocument/2006/relationships/hyperlink" Target="https://ipubers.pupuk-indonesia.com/public/download/bukti-transaksi/V2?idretailer=RT0000026758&amp;year=2026&amp;month=8&amp;hashednota=24a7edc742e1f5af952a6fea85cb9ace" TargetMode="External"/><Relationship Id="rId3094" Type="http://schemas.openxmlformats.org/officeDocument/2006/relationships/hyperlink" Target="https://ipubers.pupuk-indonesia.com/public/download/bukti-transaksi/V2?idretailer=RT0000026810&amp;year=2026&amp;month=8&amp;hashednota=40dedbe8110cf5948208f260663d431a" TargetMode="External"/><Relationship Id="rId1739" Type="http://schemas.openxmlformats.org/officeDocument/2006/relationships/hyperlink" Target="https://ipubers.pupuk-indonesia.com/public/download/bukti-transaksi/V2?idretailer=RT0000021140&amp;year=2026&amp;month=8&amp;hashednota=0c7eb88a54e6ecfc4e0b0a80e96403fa" TargetMode="External"/><Relationship Id="rId1946" Type="http://schemas.openxmlformats.org/officeDocument/2006/relationships/hyperlink" Target="https://ipubers.pupuk-indonesia.com/public/download/bukti-transaksi/V2?idretailer=RT0000091480&amp;year=2026&amp;month=8&amp;hashednota=4ef6f9fc9b2645fc630860ef9979ac0e" TargetMode="External"/><Relationship Id="rId1806" Type="http://schemas.openxmlformats.org/officeDocument/2006/relationships/hyperlink" Target="https://ipubers.pupuk-indonesia.com/public/download/bukti-transaksi/V2?idretailer=RT0000021163&amp;year=2026&amp;month=8&amp;hashednota=188a214b7990e128ca96e082066a8378" TargetMode="External"/><Relationship Id="rId3161" Type="http://schemas.openxmlformats.org/officeDocument/2006/relationships/hyperlink" Target="https://ipubers.pupuk-indonesia.com/public/download/bukti-transaksi/V2?idretailer=RT0000026803&amp;year=2026&amp;month=8&amp;hashednota=5063645d888773e541a4d9febd378ff4" TargetMode="External"/><Relationship Id="rId3021" Type="http://schemas.openxmlformats.org/officeDocument/2006/relationships/hyperlink" Target="https://ipubers.pupuk-indonesia.com/public/download/bukti-transaksi/V2?idretailer=RT0000026769&amp;year=2026&amp;month=8&amp;hashednota=89f794b45b2c50482584783bf3c834ef" TargetMode="External"/><Relationship Id="rId899" Type="http://schemas.openxmlformats.org/officeDocument/2006/relationships/hyperlink" Target="https://ipubers.pupuk-indonesia.com/public/download/bukti-transaksi/V2?idretailer=RT0000026755&amp;year=2026&amp;month=8&amp;hashednota=621e6942765bfcaceec67b92fa937a7c" TargetMode="External"/><Relationship Id="rId2787" Type="http://schemas.openxmlformats.org/officeDocument/2006/relationships/hyperlink" Target="https://ipubers.pupuk-indonesia.com/public/download/bukti-transaksi/V2?idretailer=RT0000027210&amp;year=2026&amp;month=8&amp;hashednota=5970c20fd0d0fe5dce9534e685a7e788" TargetMode="External"/><Relationship Id="rId3838" Type="http://schemas.openxmlformats.org/officeDocument/2006/relationships/hyperlink" Target="https://ipubers.pupuk-indonesia.com/public/download/bukti-transaksi/V2?idretailer=RT0000026775&amp;year=2026&amp;month=8&amp;hashednota=0addb512f9b5d124a633afea4c7edc19" TargetMode="External"/><Relationship Id="rId759" Type="http://schemas.openxmlformats.org/officeDocument/2006/relationships/hyperlink" Target="https://ipubers.pupuk-indonesia.com/public/download/bukti-transaksi/V2?idretailer=RT0000026807&amp;year=2026&amp;month=8&amp;hashednota=e8cc8d41a0f340eb2cd0d2181a45d86c" TargetMode="External"/><Relationship Id="rId966" Type="http://schemas.openxmlformats.org/officeDocument/2006/relationships/hyperlink" Target="https://ipubers.pupuk-indonesia.com/public/download/bukti-transaksi/V2?idretailer=RT0000049112&amp;year=2026&amp;month=8&amp;hashednota=600f9a5e792fe6cd817c192003f8eb76" TargetMode="External"/><Relationship Id="rId1389" Type="http://schemas.openxmlformats.org/officeDocument/2006/relationships/hyperlink" Target="https://ipubers.pupuk-indonesia.com/public/download/bukti-transaksi/V2?idretailer=RT0000027188&amp;year=2026&amp;month=8&amp;hashednota=fd2c318e0dd5d17fb8eb36300af31e54" TargetMode="External"/><Relationship Id="rId1596" Type="http://schemas.openxmlformats.org/officeDocument/2006/relationships/hyperlink" Target="https://ipubers.pupuk-indonesia.com/public/download/bukti-transaksi/V2?idretailer=RT0000026771&amp;year=2026&amp;month=8&amp;hashednota=42296855f23bd30ed5f34d7825fc93ff" TargetMode="External"/><Relationship Id="rId2647" Type="http://schemas.openxmlformats.org/officeDocument/2006/relationships/hyperlink" Target="https://ipubers.pupuk-indonesia.com/public/download/bukti-transaksi/V2?idretailer=RT0000027188&amp;year=2026&amp;month=8&amp;hashednota=ecd51443b4b0ba3c7e8456ce55383293" TargetMode="External"/><Relationship Id="rId2994" Type="http://schemas.openxmlformats.org/officeDocument/2006/relationships/hyperlink" Target="https://ipubers.pupuk-indonesia.com/public/download/bukti-transaksi/V2?idretailer=RT0000026771&amp;year=2026&amp;month=8&amp;hashednota=af062f4770a3a05cbd9e2cee842b6c11" TargetMode="External"/><Relationship Id="rId619" Type="http://schemas.openxmlformats.org/officeDocument/2006/relationships/hyperlink" Target="https://ipubers.pupuk-indonesia.com/public/download/bukti-transaksi/V2?idretailer=RT0000021165&amp;year=2026&amp;month=8&amp;hashednota=f534a3f0fc355f750e0d84b71d316d0d" TargetMode="External"/><Relationship Id="rId1249" Type="http://schemas.openxmlformats.org/officeDocument/2006/relationships/hyperlink" Target="https://ipubers.pupuk-indonesia.com/public/download/bukti-transaksi/V2?idretailer=RT0000026794&amp;year=2026&amp;month=8&amp;hashednota=2fc4af8c15a5e02e1539b326857f10dc" TargetMode="External"/><Relationship Id="rId2854" Type="http://schemas.openxmlformats.org/officeDocument/2006/relationships/hyperlink" Target="https://ipubers.pupuk-indonesia.com/public/download/bukti-transaksi/V2?idretailer=RT0000026765&amp;year=2026&amp;month=8&amp;hashednota=289123a937e57f471f7ba82a992e277f" TargetMode="External"/><Relationship Id="rId3905" Type="http://schemas.openxmlformats.org/officeDocument/2006/relationships/hyperlink" Target="https://ipubers.pupuk-indonesia.com/public/download/bukti-transaksi/V2?idretailer=RT0000026775&amp;year=2026&amp;month=8&amp;hashednota=531a23c7b8da186e5a5795ccbe148b47" TargetMode="External"/><Relationship Id="rId95" Type="http://schemas.openxmlformats.org/officeDocument/2006/relationships/hyperlink" Target="https://ipubers.pupuk-indonesia.com/public/download/bukti-transaksi/V2?idretailer=RT0000027188&amp;year=2026&amp;month=8&amp;hashednota=2a959c85fda985755848207573fd9750" TargetMode="External"/><Relationship Id="rId826" Type="http://schemas.openxmlformats.org/officeDocument/2006/relationships/hyperlink" Target="https://ipubers.pupuk-indonesia.com/public/download/bukti-transaksi/V2?idretailer=RT0000026758&amp;year=2026&amp;month=8&amp;hashednota=c84b083f28357174432a72bc10c5daf0" TargetMode="External"/><Relationship Id="rId1109" Type="http://schemas.openxmlformats.org/officeDocument/2006/relationships/hyperlink" Target="https://ipubers.pupuk-indonesia.com/public/download/bukti-transaksi/V2?idretailer=RT0000041194&amp;year=2026&amp;month=8&amp;hashednota=96055412bccecbca0cca29e35a5319a5" TargetMode="External"/><Relationship Id="rId1456" Type="http://schemas.openxmlformats.org/officeDocument/2006/relationships/hyperlink" Target="https://ipubers.pupuk-indonesia.com/public/download/bukti-transaksi/V2?idretailer=RT0000027210&amp;year=2026&amp;month=8&amp;hashednota=318b2d12f42df1a5f22fc0485d5a2cb0" TargetMode="External"/><Relationship Id="rId1663" Type="http://schemas.openxmlformats.org/officeDocument/2006/relationships/hyperlink" Target="https://ipubers.pupuk-indonesia.com/public/download/bukti-transaksi/V2?idretailer=RT0000026810&amp;year=2026&amp;month=8&amp;hashednota=8fb8e5f94c5c73c81eaddf61ea041e1b" TargetMode="External"/><Relationship Id="rId1870" Type="http://schemas.openxmlformats.org/officeDocument/2006/relationships/hyperlink" Target="https://ipubers.pupuk-indonesia.com/public/download/bukti-transaksi/V2?idretailer=RT0000093692&amp;year=2026&amp;month=8&amp;hashednota=75166ad43c0cecd4f2b4083f53c920fb" TargetMode="External"/><Relationship Id="rId2507" Type="http://schemas.openxmlformats.org/officeDocument/2006/relationships/hyperlink" Target="https://ipubers.pupuk-indonesia.com/public/download/bukti-transaksi/V2?idretailer=RT0000090731&amp;year=2026&amp;month=8&amp;hashednota=10689e7260ea12a95871b1c3d631b471" TargetMode="External"/><Relationship Id="rId2714" Type="http://schemas.openxmlformats.org/officeDocument/2006/relationships/hyperlink" Target="https://ipubers.pupuk-indonesia.com/public/download/bukti-transaksi/V2?idretailer=RT0000027189&amp;year=2026&amp;month=8&amp;hashednota=e71d45d798409f04b3a059dedfbb4e9e" TargetMode="External"/><Relationship Id="rId2921" Type="http://schemas.openxmlformats.org/officeDocument/2006/relationships/hyperlink" Target="https://ipubers.pupuk-indonesia.com/public/download/bukti-transaksi/V2?idretailer=RT0000026769&amp;year=2026&amp;month=8&amp;hashednota=f3561df434b04865e36f8b75014b444e" TargetMode="External"/><Relationship Id="rId1316" Type="http://schemas.openxmlformats.org/officeDocument/2006/relationships/hyperlink" Target="https://ipubers.pupuk-indonesia.com/public/download/bukti-transaksi/V2?idretailer=RT0000026798&amp;year=2026&amp;month=8&amp;hashednota=15c008dc35a6b92bbd061f655e993051" TargetMode="External"/><Relationship Id="rId1523" Type="http://schemas.openxmlformats.org/officeDocument/2006/relationships/hyperlink" Target="https://ipubers.pupuk-indonesia.com/public/download/bukti-transaksi/V2?idretailer=RT0000026771&amp;year=2026&amp;month=8&amp;hashednota=70de6b369b6fa6804f554167ce6e8204" TargetMode="External"/><Relationship Id="rId1730" Type="http://schemas.openxmlformats.org/officeDocument/2006/relationships/hyperlink" Target="https://ipubers.pupuk-indonesia.com/public/download/bukti-transaksi/V2?idretailer=RT0000021143&amp;year=2026&amp;month=8&amp;hashednota=8733b564eb94b8e2b4ff2e2d5af8f80c" TargetMode="External"/><Relationship Id="rId22" Type="http://schemas.openxmlformats.org/officeDocument/2006/relationships/hyperlink" Target="https://ipubers.pupuk-indonesia.com/public/download/bukti-transaksi/V2?idretailer=RT0000026798&amp;year=2026&amp;month=8&amp;hashednota=922d07fe6796122c0b9045f7bb7493b6" TargetMode="External"/><Relationship Id="rId3488" Type="http://schemas.openxmlformats.org/officeDocument/2006/relationships/hyperlink" Target="https://ipubers.pupuk-indonesia.com/public/download/bukti-transaksi/V2?idretailer=RT0000027214&amp;year=2026&amp;month=8&amp;hashednota=96c02b1e92869d16435b5db73343a349" TargetMode="External"/><Relationship Id="rId3695" Type="http://schemas.openxmlformats.org/officeDocument/2006/relationships/hyperlink" Target="https://ipubers.pupuk-indonesia.com/public/download/bukti-transaksi/V2?idretailer=RT0000041194&amp;year=2026&amp;month=8&amp;hashednota=606047a4e35670dc14e3c470d88958fd" TargetMode="External"/><Relationship Id="rId2297" Type="http://schemas.openxmlformats.org/officeDocument/2006/relationships/hyperlink" Target="https://ipubers.pupuk-indonesia.com/public/download/bukti-transaksi/V2?idretailer=RT0000026775&amp;year=2026&amp;month=8&amp;hashednota=d85d6d096d0e785a7efeb1c365f8259f" TargetMode="External"/><Relationship Id="rId3348" Type="http://schemas.openxmlformats.org/officeDocument/2006/relationships/hyperlink" Target="https://ipubers.pupuk-indonesia.com/public/download/bukti-transaksi/V2?idretailer=RT0000026755&amp;year=2026&amp;month=8&amp;hashednota=c428303c24602774a299fcebd44b19d7" TargetMode="External"/><Relationship Id="rId3555" Type="http://schemas.openxmlformats.org/officeDocument/2006/relationships/hyperlink" Target="https://ipubers.pupuk-indonesia.com/public/download/bukti-transaksi/V2?idretailer=RT0000049112&amp;year=2026&amp;month=8&amp;hashednota=bbe4ba47b07aeff8979bde0e8383e8de" TargetMode="External"/><Relationship Id="rId3762" Type="http://schemas.openxmlformats.org/officeDocument/2006/relationships/hyperlink" Target="https://ipubers.pupuk-indonesia.com/public/download/bukti-transaksi/V2?idretailer=RT0000051845&amp;year=2026&amp;month=8&amp;hashednota=fb6de1bece45c1912e47fa07cf4e81b2" TargetMode="External"/><Relationship Id="rId269" Type="http://schemas.openxmlformats.org/officeDocument/2006/relationships/hyperlink" Target="https://ipubers.pupuk-indonesia.com/public/download/bukti-transaksi/V2?idretailer=RT0000027183&amp;year=2026&amp;month=8&amp;hashednota=9a42ce5f392c22fa34c431390f5c5405" TargetMode="External"/><Relationship Id="rId476" Type="http://schemas.openxmlformats.org/officeDocument/2006/relationships/hyperlink" Target="https://ipubers.pupuk-indonesia.com/public/download/bukti-transaksi/V2?idretailer=RT0000026771&amp;year=2026&amp;month=8&amp;hashednota=3df13110d917aa6a02073754ecf5669b" TargetMode="External"/><Relationship Id="rId683" Type="http://schemas.openxmlformats.org/officeDocument/2006/relationships/hyperlink" Target="https://ipubers.pupuk-indonesia.com/public/download/bukti-transaksi/V2?idretailer=RT0000021143&amp;year=2026&amp;month=8&amp;hashednota=132101b2990eb3c5b791bc181d221e3c" TargetMode="External"/><Relationship Id="rId890" Type="http://schemas.openxmlformats.org/officeDocument/2006/relationships/hyperlink" Target="https://ipubers.pupuk-indonesia.com/public/download/bukti-transaksi/V2?idretailer=RT0000091480&amp;year=2026&amp;month=8&amp;hashednota=03a3bcde084dcfb44254345f665e30ae" TargetMode="External"/><Relationship Id="rId2157" Type="http://schemas.openxmlformats.org/officeDocument/2006/relationships/hyperlink" Target="https://ipubers.pupuk-indonesia.com/public/download/bukti-transaksi/V2?idretailer=RT0000021145&amp;year=2026&amp;month=8&amp;hashednota=b5d7047020018ac3e2e7c7c69b3369e0" TargetMode="External"/><Relationship Id="rId2364" Type="http://schemas.openxmlformats.org/officeDocument/2006/relationships/hyperlink" Target="https://ipubers.pupuk-indonesia.com/public/download/bukti-transaksi/V2?idretailer=RT0000026794&amp;year=2026&amp;month=8&amp;hashednota=d784a61c0123132ac3b0d366ab69fe21" TargetMode="External"/><Relationship Id="rId2571" Type="http://schemas.openxmlformats.org/officeDocument/2006/relationships/hyperlink" Target="https://ipubers.pupuk-indonesia.com/public/download/bukti-transaksi/V2?idretailer=RT0000021156&amp;year=2026&amp;month=8&amp;hashednota=04d090a64a9049f85f5bb7437dc7210c" TargetMode="External"/><Relationship Id="rId3208" Type="http://schemas.openxmlformats.org/officeDocument/2006/relationships/hyperlink" Target="https://ipubers.pupuk-indonesia.com/public/download/bukti-transaksi/V2?idretailer=RT0000021143&amp;year=2026&amp;month=8&amp;hashednota=a526ad081516aec2dcb153e89cb211c0" TargetMode="External"/><Relationship Id="rId3415" Type="http://schemas.openxmlformats.org/officeDocument/2006/relationships/hyperlink" Target="https://ipubers.pupuk-indonesia.com/public/download/bukti-transaksi/V2?idretailer=RT0000091480&amp;year=2026&amp;month=8&amp;hashednota=8127693ccb917ab3418cb1b88d5ea4ca" TargetMode="External"/><Relationship Id="rId129" Type="http://schemas.openxmlformats.org/officeDocument/2006/relationships/hyperlink" Target="https://ipubers.pupuk-indonesia.com/public/download/bukti-transaksi/V2?idretailer=RT0000027188&amp;year=2026&amp;month=8&amp;hashednota=c40d731ac73a9a7b296200b4413d74fe" TargetMode="External"/><Relationship Id="rId336" Type="http://schemas.openxmlformats.org/officeDocument/2006/relationships/hyperlink" Target="https://ipubers.pupuk-indonesia.com/public/download/bukti-transaksi/V2?idretailer=RT0000026765&amp;year=2026&amp;month=8&amp;hashednota=cc5d84e3a456d59c973ee1ff106cf264" TargetMode="External"/><Relationship Id="rId543" Type="http://schemas.openxmlformats.org/officeDocument/2006/relationships/hyperlink" Target="https://ipubers.pupuk-indonesia.com/public/download/bukti-transaksi/V2?idretailer=RT0000026810&amp;year=2026&amp;month=8&amp;hashednota=946036b3283361bbf2dfbb35a5dea9e8" TargetMode="External"/><Relationship Id="rId1173" Type="http://schemas.openxmlformats.org/officeDocument/2006/relationships/hyperlink" Target="https://ipubers.pupuk-indonesia.com/public/download/bukti-transaksi/V2?idretailer=RT0000051845&amp;year=2026&amp;month=8&amp;hashednota=3a3052b7b8e4eeda1ccc536df0cbd3a5" TargetMode="External"/><Relationship Id="rId1380" Type="http://schemas.openxmlformats.org/officeDocument/2006/relationships/hyperlink" Target="https://ipubers.pupuk-indonesia.com/public/download/bukti-transaksi/V2?idretailer=RT0000027188&amp;year=2026&amp;month=8&amp;hashednota=0e4d3b8114da03315cc37d371c5e7d73" TargetMode="External"/><Relationship Id="rId2017" Type="http://schemas.openxmlformats.org/officeDocument/2006/relationships/hyperlink" Target="https://ipubers.pupuk-indonesia.com/public/download/bukti-transaksi/V2?idretailer=RT0000026801&amp;year=2026&amp;month=8&amp;hashednota=5535b0ea46e0a00f949ddddb619d9726" TargetMode="External"/><Relationship Id="rId2224" Type="http://schemas.openxmlformats.org/officeDocument/2006/relationships/hyperlink" Target="https://ipubers.pupuk-indonesia.com/public/download/bukti-transaksi/V2?idretailer=RT0000021145&amp;year=2026&amp;month=8&amp;hashednota=b55364bca38a1499124e425d5c8af86e" TargetMode="External"/><Relationship Id="rId3622" Type="http://schemas.openxmlformats.org/officeDocument/2006/relationships/hyperlink" Target="https://ipubers.pupuk-indonesia.com/public/download/bukti-transaksi/V2?idretailer=RT0000041194&amp;year=2026&amp;month=8&amp;hashednota=83bdbe19d1bbd258a6769e152fbd03b2" TargetMode="External"/><Relationship Id="rId403" Type="http://schemas.openxmlformats.org/officeDocument/2006/relationships/hyperlink" Target="https://ipubers.pupuk-indonesia.com/public/download/bukti-transaksi/V2?idretailer=RT0000026771&amp;year=2026&amp;month=8&amp;hashednota=cb5cc4473c3a10415e5e6415a92493f7" TargetMode="External"/><Relationship Id="rId750" Type="http://schemas.openxmlformats.org/officeDocument/2006/relationships/hyperlink" Target="https://ipubers.pupuk-indonesia.com/public/download/bukti-transaksi/V2?idretailer=RT0000021159&amp;year=2026&amp;month=8&amp;hashednota=0b5e94ef922b82f1dce16ee7ad717494" TargetMode="External"/><Relationship Id="rId1033" Type="http://schemas.openxmlformats.org/officeDocument/2006/relationships/hyperlink" Target="https://ipubers.pupuk-indonesia.com/public/download/bukti-transaksi/V2?idretailer=RT0000041194&amp;year=2026&amp;month=8&amp;hashednota=31da26c77e701ca716743b1b51c32d2c" TargetMode="External"/><Relationship Id="rId2431" Type="http://schemas.openxmlformats.org/officeDocument/2006/relationships/hyperlink" Target="https://ipubers.pupuk-indonesia.com/public/download/bukti-transaksi/V2?idretailer=RT0000026798&amp;year=2026&amp;month=8&amp;hashednota=ff22fc18a325f7073aea6a9bcd64d89c" TargetMode="External"/><Relationship Id="rId610" Type="http://schemas.openxmlformats.org/officeDocument/2006/relationships/hyperlink" Target="https://ipubers.pupuk-indonesia.com/public/download/bukti-transaksi/V2?idretailer=RT0000051953&amp;year=2026&amp;month=8&amp;hashednota=6ad4077ea0fbefe3e5c3f3e4ae9aca87" TargetMode="External"/><Relationship Id="rId1240" Type="http://schemas.openxmlformats.org/officeDocument/2006/relationships/hyperlink" Target="https://ipubers.pupuk-indonesia.com/public/download/bukti-transaksi/V2?idretailer=RT0000026794&amp;year=2026&amp;month=8&amp;hashednota=cd3d9154f59c2fabd384a80b84723ed3" TargetMode="External"/><Relationship Id="rId1100" Type="http://schemas.openxmlformats.org/officeDocument/2006/relationships/hyperlink" Target="https://ipubers.pupuk-indonesia.com/public/download/bukti-transaksi/V2?idretailer=RT0000041194&amp;year=2026&amp;month=8&amp;hashednota=6de2620302dad27d4468a3715498b951" TargetMode="External"/><Relationship Id="rId1917" Type="http://schemas.openxmlformats.org/officeDocument/2006/relationships/hyperlink" Target="https://ipubers.pupuk-indonesia.com/public/download/bukti-transaksi/V2?idretailer=RT0000091480&amp;year=2026&amp;month=8&amp;hashednota=dcf25fd44060451039c0ebd039fc08da" TargetMode="External"/><Relationship Id="rId3065" Type="http://schemas.openxmlformats.org/officeDocument/2006/relationships/hyperlink" Target="https://ipubers.pupuk-indonesia.com/public/download/bukti-transaksi/V2?idretailer=RT0000026810&amp;year=2026&amp;month=8&amp;hashednota=7770e1eae9f54b658bdcb5d1f5e60c5f" TargetMode="External"/><Relationship Id="rId3272" Type="http://schemas.openxmlformats.org/officeDocument/2006/relationships/hyperlink" Target="https://ipubers.pupuk-indonesia.com/public/download/bukti-transaksi/V2?idretailer=RT0000021159&amp;year=2026&amp;month=8&amp;hashednota=6c6995747ff43e4b7ed64c33a98651db" TargetMode="External"/><Relationship Id="rId193" Type="http://schemas.openxmlformats.org/officeDocument/2006/relationships/hyperlink" Target="https://ipubers.pupuk-indonesia.com/public/download/bukti-transaksi/V2?idretailer=RT0000027181&amp;year=2026&amp;month=8&amp;hashednota=854c43d6d40149a55a013d279df6df46" TargetMode="External"/><Relationship Id="rId2081" Type="http://schemas.openxmlformats.org/officeDocument/2006/relationships/hyperlink" Target="https://ipubers.pupuk-indonesia.com/public/download/bukti-transaksi/V2?idretailer=RT0000041194&amp;year=2026&amp;month=8&amp;hashednota=a9c408010d029ef47b24ddc1a598bfd3" TargetMode="External"/><Relationship Id="rId3132" Type="http://schemas.openxmlformats.org/officeDocument/2006/relationships/hyperlink" Target="https://ipubers.pupuk-indonesia.com/public/download/bukti-transaksi/V2?idretailer=RT0000026811&amp;year=2026&amp;month=8&amp;hashednota=3aea923ace39db11ce625fb39c006eba" TargetMode="External"/><Relationship Id="rId260" Type="http://schemas.openxmlformats.org/officeDocument/2006/relationships/hyperlink" Target="https://ipubers.pupuk-indonesia.com/public/download/bukti-transaksi/V2?idretailer=RT0000027183&amp;year=2026&amp;month=8&amp;hashednota=945a4f9331b088fa2523d4bd9a5d83df" TargetMode="External"/><Relationship Id="rId120" Type="http://schemas.openxmlformats.org/officeDocument/2006/relationships/hyperlink" Target="https://ipubers.pupuk-indonesia.com/public/download/bukti-transaksi/V2?idretailer=RT0000027188&amp;year=2026&amp;month=8&amp;hashednota=dab6e2553e33836d6c759eed5c6e2ee8" TargetMode="External"/><Relationship Id="rId2898" Type="http://schemas.openxmlformats.org/officeDocument/2006/relationships/hyperlink" Target="https://ipubers.pupuk-indonesia.com/public/download/bukti-transaksi/V2?idretailer=RT0000026759&amp;year=2026&amp;month=8&amp;hashednota=eed4f0520849b395b4b402a680ee476a" TargetMode="External"/><Relationship Id="rId2758" Type="http://schemas.openxmlformats.org/officeDocument/2006/relationships/hyperlink" Target="https://ipubers.pupuk-indonesia.com/public/download/bukti-transaksi/V2?idretailer=RT0000027183&amp;year=2026&amp;month=8&amp;hashednota=8f171221e96e02f6169e2bd7e2f47f7b" TargetMode="External"/><Relationship Id="rId2965" Type="http://schemas.openxmlformats.org/officeDocument/2006/relationships/hyperlink" Target="https://ipubers.pupuk-indonesia.com/public/download/bukti-transaksi/V2?idretailer=RT0000026771&amp;year=2026&amp;month=8&amp;hashednota=0e179e15dcb7828b81bd7e2ea0fcc9e2" TargetMode="External"/><Relationship Id="rId3809" Type="http://schemas.openxmlformats.org/officeDocument/2006/relationships/hyperlink" Target="https://ipubers.pupuk-indonesia.com/public/download/bukti-transaksi/V2?idretailer=RT0000051845&amp;year=2026&amp;month=8&amp;hashednota=3b642a1a82443dc63a60cd1069e4b32b" TargetMode="External"/><Relationship Id="rId937" Type="http://schemas.openxmlformats.org/officeDocument/2006/relationships/hyperlink" Target="https://ipubers.pupuk-indonesia.com/public/download/bukti-transaksi/V2?idretailer=RT0000027214&amp;year=2026&amp;month=8&amp;hashednota=0033dd2ca23d73099ab289291176cb0a" TargetMode="External"/><Relationship Id="rId1567" Type="http://schemas.openxmlformats.org/officeDocument/2006/relationships/hyperlink" Target="https://ipubers.pupuk-indonesia.com/public/download/bukti-transaksi/V2?idretailer=RT0000026771&amp;year=2026&amp;month=8&amp;hashednota=67628d8acfaf959e08dc322578cb08b2" TargetMode="External"/><Relationship Id="rId1774" Type="http://schemas.openxmlformats.org/officeDocument/2006/relationships/hyperlink" Target="https://ipubers.pupuk-indonesia.com/public/download/bukti-transaksi/V2?idretailer=RT0000021143&amp;year=2026&amp;month=8&amp;hashednota=3afda912bbf710f41e51546c7f1e2498" TargetMode="External"/><Relationship Id="rId1981" Type="http://schemas.openxmlformats.org/officeDocument/2006/relationships/hyperlink" Target="https://ipubers.pupuk-indonesia.com/public/download/bukti-transaksi/V2?idretailer=RT0000027206&amp;year=2026&amp;month=8&amp;hashednota=548cea32807f8ddd48e1571476c3ba7f" TargetMode="External"/><Relationship Id="rId2618" Type="http://schemas.openxmlformats.org/officeDocument/2006/relationships/hyperlink" Target="https://ipubers.pupuk-indonesia.com/public/download/bukti-transaksi/V2?idretailer=RT0000027188&amp;year=2026&amp;month=8&amp;hashednota=67dc183424093e0e603869627216c9d4" TargetMode="External"/><Relationship Id="rId2825" Type="http://schemas.openxmlformats.org/officeDocument/2006/relationships/hyperlink" Target="https://ipubers.pupuk-indonesia.com/public/download/bukti-transaksi/V2?idretailer=RT0000089532&amp;year=2026&amp;month=8&amp;hashednota=73288000eae86e02eaf447010a4ce3b8" TargetMode="External"/><Relationship Id="rId66" Type="http://schemas.openxmlformats.org/officeDocument/2006/relationships/hyperlink" Target="https://ipubers.pupuk-indonesia.com/public/download/bukti-transaksi/V2?idretailer=RT0000021156&amp;year=2026&amp;month=8&amp;hashednota=88052d4c969fc85467248f553b7eeb01" TargetMode="External"/><Relationship Id="rId1427" Type="http://schemas.openxmlformats.org/officeDocument/2006/relationships/hyperlink" Target="https://ipubers.pupuk-indonesia.com/public/download/bukti-transaksi/V2?idretailer=RT0000027188&amp;year=2026&amp;month=8&amp;hashednota=0206d0a291e61bf60e24ad61141188b9" TargetMode="External"/><Relationship Id="rId1634" Type="http://schemas.openxmlformats.org/officeDocument/2006/relationships/hyperlink" Target="https://ipubers.pupuk-indonesia.com/public/download/bukti-transaksi/V2?idretailer=RT0000026810&amp;year=2026&amp;month=8&amp;hashednota=0e86f080ec9f6f25f576794de8bfd4e8" TargetMode="External"/><Relationship Id="rId1841" Type="http://schemas.openxmlformats.org/officeDocument/2006/relationships/hyperlink" Target="https://ipubers.pupuk-indonesia.com/public/download/bukti-transaksi/V2?idretailer=RT0000026807&amp;year=2026&amp;month=8&amp;hashednota=a9eefe8b5120ec7d19c44fc2ae62c856" TargetMode="External"/><Relationship Id="rId3599" Type="http://schemas.openxmlformats.org/officeDocument/2006/relationships/hyperlink" Target="https://ipubers.pupuk-indonesia.com/public/download/bukti-transaksi/V2?idretailer=RT0000041194&amp;year=2026&amp;month=8&amp;hashednota=629a68c12f86211b3c9965cc40eb644f" TargetMode="External"/><Relationship Id="rId1701" Type="http://schemas.openxmlformats.org/officeDocument/2006/relationships/hyperlink" Target="https://ipubers.pupuk-indonesia.com/public/download/bukti-transaksi/V2?idretailer=RT0000026813&amp;year=2026&amp;month=8&amp;hashednota=79a18e6c44e958a0e7d99c82a170c180" TargetMode="External"/><Relationship Id="rId3459" Type="http://schemas.openxmlformats.org/officeDocument/2006/relationships/hyperlink" Target="https://ipubers.pupuk-indonesia.com/public/download/bukti-transaksi/V2?idretailer=RT0000026755&amp;year=2026&amp;month=8&amp;hashednota=0c5a646d58720c793c6a6556cc33766b" TargetMode="External"/><Relationship Id="rId3666" Type="http://schemas.openxmlformats.org/officeDocument/2006/relationships/hyperlink" Target="https://ipubers.pupuk-indonesia.com/public/download/bukti-transaksi/V2?idretailer=RT0000041194&amp;year=2026&amp;month=8&amp;hashednota=c45e611ca3b8df30e0833b3776b30a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5265-D452-4591-B883-CF97D08771D7}">
  <dimension ref="A1:AE5507"/>
  <sheetViews>
    <sheetView tabSelected="1" topLeftCell="AB606" workbookViewId="0">
      <selection activeCell="AC1" sqref="AA1:AC1048576"/>
    </sheetView>
  </sheetViews>
  <sheetFormatPr defaultColWidth="12.6640625" defaultRowHeight="14.4" x14ac:dyDescent="0.3"/>
  <cols>
    <col min="1" max="1" width="8.109375" bestFit="1" customWidth="1"/>
    <col min="2" max="2" width="15.33203125" hidden="1" customWidth="1"/>
    <col min="3" max="3" width="20.77734375" bestFit="1" customWidth="1"/>
    <col min="4" max="4" width="16.21875" bestFit="1" customWidth="1"/>
    <col min="5" max="5" width="22.44140625" hidden="1" customWidth="1"/>
    <col min="6" max="6" width="12.109375" hidden="1" customWidth="1"/>
    <col min="7" max="7" width="15" hidden="1" customWidth="1"/>
    <col min="8" max="8" width="25.44140625" bestFit="1" customWidth="1"/>
    <col min="9" max="9" width="10.6640625" bestFit="1" customWidth="1"/>
    <col min="10" max="10" width="17.6640625" bestFit="1" customWidth="1"/>
    <col min="11" max="11" width="19" bestFit="1" customWidth="1"/>
    <col min="12" max="12" width="33.77734375" bestFit="1" customWidth="1"/>
    <col min="13" max="13" width="5.5546875" bestFit="1" customWidth="1"/>
    <col min="14" max="14" width="5.44140625" bestFit="1" customWidth="1"/>
    <col min="15" max="15" width="5.88671875" hidden="1" customWidth="1"/>
    <col min="16" max="16" width="3.5546875" bestFit="1" customWidth="1"/>
    <col min="17" max="17" width="13.88671875" hidden="1" customWidth="1"/>
    <col min="18" max="18" width="8.5546875" bestFit="1" customWidth="1"/>
    <col min="19" max="19" width="13.109375" hidden="1" customWidth="1"/>
    <col min="20" max="20" width="12.21875" hidden="1" customWidth="1"/>
    <col min="21" max="21" width="15.33203125" bestFit="1" customWidth="1"/>
    <col min="22" max="22" width="15.5546875" hidden="1" customWidth="1"/>
    <col min="23" max="23" width="16.21875" hidden="1" customWidth="1"/>
    <col min="24" max="24" width="12.21875" bestFit="1" customWidth="1"/>
    <col min="25" max="25" width="19" bestFit="1" customWidth="1"/>
    <col min="26" max="26" width="10.21875" hidden="1" customWidth="1"/>
    <col min="27" max="27" width="36.44140625" bestFit="1" customWidth="1"/>
    <col min="28" max="28" width="160.6640625" customWidth="1"/>
    <col min="29" max="29" width="13.5546875" bestFit="1" customWidth="1"/>
    <col min="30" max="30" width="15.88671875" customWidth="1"/>
    <col min="31" max="31" width="16.21875" customWidth="1"/>
  </cols>
  <sheetData>
    <row r="1" spans="1:31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/>
    </row>
    <row r="2" spans="1:31" ht="24.6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 t="s">
        <v>30</v>
      </c>
      <c r="AE2" s="4" t="s">
        <v>31</v>
      </c>
    </row>
    <row r="3" spans="1:31" ht="14.25" customHeight="1" x14ac:dyDescent="0.3">
      <c r="A3" s="5">
        <v>1</v>
      </c>
      <c r="B3" s="6" t="s">
        <v>32</v>
      </c>
      <c r="C3" s="6" t="s">
        <v>33</v>
      </c>
      <c r="D3" s="6" t="s">
        <v>34</v>
      </c>
      <c r="E3" s="6" t="s">
        <v>34</v>
      </c>
      <c r="F3" s="6">
        <v>3323012001</v>
      </c>
      <c r="G3" s="6" t="s">
        <v>35</v>
      </c>
      <c r="H3" s="6" t="s">
        <v>36</v>
      </c>
      <c r="I3" s="6">
        <v>14521859</v>
      </c>
      <c r="J3" s="6" t="s">
        <v>37</v>
      </c>
      <c r="K3" s="6" t="str">
        <f t="shared" ref="K3:K4" si="0">"3323012306670002"</f>
        <v>3323012306670002</v>
      </c>
      <c r="L3" s="6" t="s">
        <v>38</v>
      </c>
      <c r="M3" s="6">
        <v>0</v>
      </c>
      <c r="N3" s="6">
        <v>125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 t="s">
        <v>39</v>
      </c>
      <c r="U3" s="7">
        <v>46089</v>
      </c>
      <c r="V3" s="8">
        <v>46237.591516203705</v>
      </c>
      <c r="W3" s="8">
        <v>46237.591516203705</v>
      </c>
      <c r="X3" s="6" t="s">
        <v>40</v>
      </c>
      <c r="Y3" s="6" t="s">
        <v>39</v>
      </c>
      <c r="Z3" s="9">
        <v>95595</v>
      </c>
      <c r="AA3" s="6" t="s">
        <v>41</v>
      </c>
      <c r="AB3" s="10" t="s">
        <v>42</v>
      </c>
      <c r="AC3" s="11" t="str">
        <f t="shared" ref="AC3:AC257" si="1">HYPERLINK(AB3,"Klik Here Bestie")</f>
        <v>Klik Here Bestie</v>
      </c>
      <c r="AD3" s="12" t="s">
        <v>30</v>
      </c>
    </row>
    <row r="4" spans="1:31" ht="14.25" customHeight="1" x14ac:dyDescent="0.3">
      <c r="A4" s="5">
        <v>2</v>
      </c>
      <c r="B4" s="6" t="s">
        <v>32</v>
      </c>
      <c r="C4" s="6" t="s">
        <v>33</v>
      </c>
      <c r="D4" s="6" t="s">
        <v>34</v>
      </c>
      <c r="E4" s="6" t="s">
        <v>34</v>
      </c>
      <c r="F4" s="6">
        <v>3323012001</v>
      </c>
      <c r="G4" s="6" t="s">
        <v>35</v>
      </c>
      <c r="H4" s="6" t="s">
        <v>36</v>
      </c>
      <c r="I4" s="6">
        <v>14522737</v>
      </c>
      <c r="J4" s="6" t="s">
        <v>43</v>
      </c>
      <c r="K4" s="6" t="str">
        <f t="shared" si="0"/>
        <v>3323012306670002</v>
      </c>
      <c r="L4" s="6" t="s">
        <v>38</v>
      </c>
      <c r="M4" s="6">
        <v>0</v>
      </c>
      <c r="N4" s="6">
        <v>25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 t="s">
        <v>39</v>
      </c>
      <c r="U4" s="7">
        <v>46089</v>
      </c>
      <c r="V4" s="8">
        <v>46237.599722222221</v>
      </c>
      <c r="W4" s="8">
        <v>46237.599722222221</v>
      </c>
      <c r="X4" s="6" t="s">
        <v>40</v>
      </c>
      <c r="Y4" s="6" t="s">
        <v>39</v>
      </c>
      <c r="Z4" s="9">
        <v>95595</v>
      </c>
      <c r="AA4" s="6" t="s">
        <v>41</v>
      </c>
      <c r="AB4" s="13" t="s">
        <v>44</v>
      </c>
      <c r="AC4" s="11" t="str">
        <f t="shared" si="1"/>
        <v>Klik Here Bestie</v>
      </c>
      <c r="AD4" s="12" t="s">
        <v>30</v>
      </c>
    </row>
    <row r="5" spans="1:31" ht="14.25" customHeight="1" x14ac:dyDescent="0.3">
      <c r="A5" s="5">
        <v>3</v>
      </c>
      <c r="B5" s="6" t="s">
        <v>32</v>
      </c>
      <c r="C5" s="6" t="s">
        <v>33</v>
      </c>
      <c r="D5" s="6" t="s">
        <v>34</v>
      </c>
      <c r="E5" s="6" t="s">
        <v>34</v>
      </c>
      <c r="F5" s="6">
        <v>3323012001</v>
      </c>
      <c r="G5" s="6" t="s">
        <v>35</v>
      </c>
      <c r="H5" s="6" t="s">
        <v>36</v>
      </c>
      <c r="I5" s="6">
        <v>14809688</v>
      </c>
      <c r="J5" s="6" t="s">
        <v>45</v>
      </c>
      <c r="K5" s="6" t="str">
        <f>"3323013009640001"</f>
        <v>3323013009640001</v>
      </c>
      <c r="L5" s="6" t="s">
        <v>46</v>
      </c>
      <c r="M5" s="6">
        <v>0</v>
      </c>
      <c r="N5" s="6">
        <v>50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 t="s">
        <v>39</v>
      </c>
      <c r="U5" s="7">
        <v>46242</v>
      </c>
      <c r="V5" s="8">
        <v>46242.594525462962</v>
      </c>
      <c r="W5" s="8">
        <v>46242.594525462962</v>
      </c>
      <c r="X5" s="6" t="s">
        <v>40</v>
      </c>
      <c r="Y5" s="6" t="s">
        <v>39</v>
      </c>
      <c r="Z5" s="9">
        <v>95595</v>
      </c>
      <c r="AA5" s="6" t="s">
        <v>41</v>
      </c>
      <c r="AB5" s="13" t="s">
        <v>47</v>
      </c>
      <c r="AC5" s="11" t="str">
        <f t="shared" si="1"/>
        <v>Klik Here Bestie</v>
      </c>
      <c r="AD5" s="12" t="s">
        <v>30</v>
      </c>
    </row>
    <row r="6" spans="1:31" ht="14.25" customHeight="1" x14ac:dyDescent="0.3">
      <c r="A6" s="5">
        <v>4</v>
      </c>
      <c r="B6" s="6" t="s">
        <v>32</v>
      </c>
      <c r="C6" s="6" t="s">
        <v>33</v>
      </c>
      <c r="D6" s="6" t="s">
        <v>34</v>
      </c>
      <c r="E6" s="6" t="s">
        <v>34</v>
      </c>
      <c r="F6" s="6">
        <v>3323012001</v>
      </c>
      <c r="G6" s="6" t="s">
        <v>35</v>
      </c>
      <c r="H6" s="6" t="s">
        <v>36</v>
      </c>
      <c r="I6" s="6">
        <v>14570655</v>
      </c>
      <c r="J6" s="6" t="s">
        <v>48</v>
      </c>
      <c r="K6" s="6" t="str">
        <f>"3323010204710001"</f>
        <v>3323010204710001</v>
      </c>
      <c r="L6" s="6" t="s">
        <v>49</v>
      </c>
      <c r="M6" s="6">
        <v>0</v>
      </c>
      <c r="N6" s="6">
        <v>50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 t="s">
        <v>39</v>
      </c>
      <c r="U6" s="7">
        <v>46120</v>
      </c>
      <c r="V6" s="8">
        <v>46238.597511574073</v>
      </c>
      <c r="W6" s="8">
        <v>46238.597511574073</v>
      </c>
      <c r="X6" s="6" t="s">
        <v>40</v>
      </c>
      <c r="Y6" s="6" t="s">
        <v>39</v>
      </c>
      <c r="Z6" s="9">
        <v>1056353</v>
      </c>
      <c r="AA6" s="6" t="s">
        <v>50</v>
      </c>
      <c r="AB6" s="10" t="s">
        <v>51</v>
      </c>
      <c r="AC6" s="11" t="str">
        <f t="shared" si="1"/>
        <v>Klik Here Bestie</v>
      </c>
      <c r="AD6" s="12" t="s">
        <v>30</v>
      </c>
    </row>
    <row r="7" spans="1:31" ht="14.25" customHeight="1" x14ac:dyDescent="0.3">
      <c r="A7" s="5">
        <v>5</v>
      </c>
      <c r="B7" s="6" t="s">
        <v>32</v>
      </c>
      <c r="C7" s="6" t="s">
        <v>33</v>
      </c>
      <c r="D7" s="6" t="s">
        <v>34</v>
      </c>
      <c r="E7" s="6" t="s">
        <v>34</v>
      </c>
      <c r="F7" s="6">
        <v>3323012001</v>
      </c>
      <c r="G7" s="6" t="s">
        <v>35</v>
      </c>
      <c r="H7" s="6" t="s">
        <v>36</v>
      </c>
      <c r="I7" s="6">
        <v>14423338</v>
      </c>
      <c r="J7" s="6" t="s">
        <v>52</v>
      </c>
      <c r="K7" s="6" t="str">
        <f>"3323031508700003"</f>
        <v>3323031508700003</v>
      </c>
      <c r="L7" s="6" t="s">
        <v>53</v>
      </c>
      <c r="M7" s="6">
        <v>30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 t="s">
        <v>39</v>
      </c>
      <c r="U7" s="7">
        <v>46030</v>
      </c>
      <c r="V7" s="8">
        <v>46235.365393518521</v>
      </c>
      <c r="W7" s="8">
        <v>46235.365393518521</v>
      </c>
      <c r="X7" s="6" t="s">
        <v>40</v>
      </c>
      <c r="Y7" s="6" t="s">
        <v>39</v>
      </c>
      <c r="Z7" s="9">
        <v>95588</v>
      </c>
      <c r="AA7" s="6" t="s">
        <v>54</v>
      </c>
      <c r="AB7" s="10" t="s">
        <v>55</v>
      </c>
      <c r="AC7" s="11" t="str">
        <f t="shared" si="1"/>
        <v>Klik Here Bestie</v>
      </c>
      <c r="AD7" s="12" t="s">
        <v>30</v>
      </c>
    </row>
    <row r="8" spans="1:31" ht="14.25" customHeight="1" x14ac:dyDescent="0.3">
      <c r="A8" s="5">
        <v>6</v>
      </c>
      <c r="B8" s="6" t="s">
        <v>32</v>
      </c>
      <c r="C8" s="6" t="s">
        <v>33</v>
      </c>
      <c r="D8" s="6" t="s">
        <v>34</v>
      </c>
      <c r="E8" s="6" t="s">
        <v>34</v>
      </c>
      <c r="F8" s="6">
        <v>3323012001</v>
      </c>
      <c r="G8" s="6" t="s">
        <v>35</v>
      </c>
      <c r="H8" s="6" t="s">
        <v>36</v>
      </c>
      <c r="I8" s="6">
        <v>14812563</v>
      </c>
      <c r="J8" s="6" t="s">
        <v>56</v>
      </c>
      <c r="K8" s="6" t="str">
        <f>"3323010112760004"</f>
        <v>3323010112760004</v>
      </c>
      <c r="L8" s="6" t="s">
        <v>57</v>
      </c>
      <c r="M8" s="6">
        <v>50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 t="s">
        <v>39</v>
      </c>
      <c r="U8" s="7">
        <v>46242</v>
      </c>
      <c r="V8" s="8">
        <v>46242.619826388887</v>
      </c>
      <c r="W8" s="8">
        <v>46242.619826388887</v>
      </c>
      <c r="X8" s="6" t="s">
        <v>40</v>
      </c>
      <c r="Y8" s="6" t="s">
        <v>39</v>
      </c>
      <c r="Z8" s="9">
        <v>5036726</v>
      </c>
      <c r="AA8" s="6" t="s">
        <v>58</v>
      </c>
      <c r="AB8" s="10" t="s">
        <v>59</v>
      </c>
      <c r="AC8" s="11" t="str">
        <f t="shared" si="1"/>
        <v>Klik Here Bestie</v>
      </c>
      <c r="AD8" s="12" t="s">
        <v>30</v>
      </c>
    </row>
    <row r="9" spans="1:31" ht="14.25" customHeight="1" x14ac:dyDescent="0.3">
      <c r="A9" s="5">
        <v>7</v>
      </c>
      <c r="B9" s="6" t="s">
        <v>32</v>
      </c>
      <c r="C9" s="6" t="s">
        <v>33</v>
      </c>
      <c r="D9" s="6" t="s">
        <v>34</v>
      </c>
      <c r="E9" s="6" t="s">
        <v>34</v>
      </c>
      <c r="F9" s="6">
        <v>3323012001</v>
      </c>
      <c r="G9" s="6" t="s">
        <v>35</v>
      </c>
      <c r="H9" s="6" t="s">
        <v>36</v>
      </c>
      <c r="I9" s="6">
        <v>14640352</v>
      </c>
      <c r="J9" s="6" t="s">
        <v>60</v>
      </c>
      <c r="K9" s="6" t="str">
        <f>"3323011708650001"</f>
        <v>3323011708650001</v>
      </c>
      <c r="L9" s="6" t="s">
        <v>61</v>
      </c>
      <c r="M9" s="6">
        <v>0</v>
      </c>
      <c r="N9" s="6">
        <v>50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 t="s">
        <v>39</v>
      </c>
      <c r="U9" s="7">
        <v>46150</v>
      </c>
      <c r="V9" s="8">
        <v>46239.742430555554</v>
      </c>
      <c r="W9" s="8">
        <v>46239.742430555554</v>
      </c>
      <c r="X9" s="6" t="s">
        <v>40</v>
      </c>
      <c r="Y9" s="6" t="s">
        <v>39</v>
      </c>
      <c r="Z9" s="9">
        <v>1058000</v>
      </c>
      <c r="AA9" s="6" t="s">
        <v>62</v>
      </c>
      <c r="AB9" s="10" t="s">
        <v>63</v>
      </c>
      <c r="AC9" s="11" t="str">
        <f t="shared" si="1"/>
        <v>Klik Here Bestie</v>
      </c>
      <c r="AD9" s="12" t="s">
        <v>30</v>
      </c>
    </row>
    <row r="10" spans="1:31" ht="14.25" customHeight="1" x14ac:dyDescent="0.3">
      <c r="A10" s="5">
        <v>8</v>
      </c>
      <c r="B10" s="6" t="s">
        <v>32</v>
      </c>
      <c r="C10" s="6" t="s">
        <v>33</v>
      </c>
      <c r="D10" s="6" t="s">
        <v>34</v>
      </c>
      <c r="E10" s="6" t="s">
        <v>34</v>
      </c>
      <c r="F10" s="6">
        <v>3323012001</v>
      </c>
      <c r="G10" s="6" t="s">
        <v>35</v>
      </c>
      <c r="H10" s="6" t="s">
        <v>36</v>
      </c>
      <c r="I10" s="6">
        <v>14737915</v>
      </c>
      <c r="J10" s="6" t="s">
        <v>64</v>
      </c>
      <c r="K10" s="6" t="str">
        <f t="shared" ref="K10:K11" si="2">"3323010101550003"</f>
        <v>3323010101550003</v>
      </c>
      <c r="L10" s="6" t="s">
        <v>65</v>
      </c>
      <c r="M10" s="6">
        <v>50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 t="s">
        <v>39</v>
      </c>
      <c r="U10" s="7">
        <v>46211</v>
      </c>
      <c r="V10" s="8">
        <v>46241.532581018517</v>
      </c>
      <c r="W10" s="8">
        <v>46241.532581018517</v>
      </c>
      <c r="X10" s="6" t="s">
        <v>40</v>
      </c>
      <c r="Y10" s="6" t="s">
        <v>39</v>
      </c>
      <c r="Z10" s="9">
        <v>95600</v>
      </c>
      <c r="AA10" s="6" t="s">
        <v>66</v>
      </c>
      <c r="AB10" s="10" t="s">
        <v>67</v>
      </c>
      <c r="AC10" s="11" t="str">
        <f t="shared" si="1"/>
        <v>Klik Here Bestie</v>
      </c>
      <c r="AD10" s="12" t="s">
        <v>30</v>
      </c>
    </row>
    <row r="11" spans="1:31" ht="14.25" customHeight="1" x14ac:dyDescent="0.3">
      <c r="A11" s="5">
        <v>9</v>
      </c>
      <c r="B11" s="6" t="s">
        <v>32</v>
      </c>
      <c r="C11" s="6" t="s">
        <v>33</v>
      </c>
      <c r="D11" s="6" t="s">
        <v>34</v>
      </c>
      <c r="E11" s="6" t="s">
        <v>34</v>
      </c>
      <c r="F11" s="6">
        <v>3323012001</v>
      </c>
      <c r="G11" s="6" t="s">
        <v>35</v>
      </c>
      <c r="H11" s="6" t="s">
        <v>36</v>
      </c>
      <c r="I11" s="6">
        <v>14738036</v>
      </c>
      <c r="J11" s="6" t="s">
        <v>68</v>
      </c>
      <c r="K11" s="6" t="str">
        <f t="shared" si="2"/>
        <v>3323010101550003</v>
      </c>
      <c r="L11" s="6" t="s">
        <v>65</v>
      </c>
      <c r="M11" s="6">
        <v>29</v>
      </c>
      <c r="N11" s="6">
        <v>50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 t="s">
        <v>39</v>
      </c>
      <c r="U11" s="7">
        <v>46211</v>
      </c>
      <c r="V11" s="8">
        <v>46241.534467592595</v>
      </c>
      <c r="W11" s="8">
        <v>46241.534467592595</v>
      </c>
      <c r="X11" s="6" t="s">
        <v>40</v>
      </c>
      <c r="Y11" s="6" t="s">
        <v>39</v>
      </c>
      <c r="Z11" s="9">
        <v>95600</v>
      </c>
      <c r="AA11" s="6" t="s">
        <v>66</v>
      </c>
      <c r="AB11" s="10" t="s">
        <v>69</v>
      </c>
      <c r="AC11" s="11" t="str">
        <f t="shared" si="1"/>
        <v>Klik Here Bestie</v>
      </c>
      <c r="AD11" s="12" t="s">
        <v>30</v>
      </c>
    </row>
    <row r="12" spans="1:31" ht="14.25" customHeight="1" x14ac:dyDescent="0.3">
      <c r="A12" s="5">
        <v>10</v>
      </c>
      <c r="B12" s="6" t="s">
        <v>32</v>
      </c>
      <c r="C12" s="6" t="s">
        <v>33</v>
      </c>
      <c r="D12" s="6" t="s">
        <v>34</v>
      </c>
      <c r="E12" s="6" t="s">
        <v>70</v>
      </c>
      <c r="F12" s="6">
        <v>3323012003</v>
      </c>
      <c r="G12" s="6" t="s">
        <v>71</v>
      </c>
      <c r="H12" s="6" t="s">
        <v>72</v>
      </c>
      <c r="I12" s="6">
        <v>14731209</v>
      </c>
      <c r="J12" s="6" t="s">
        <v>73</v>
      </c>
      <c r="K12" s="6" t="str">
        <f t="shared" ref="K12:K13" si="3">"3323012504710002"</f>
        <v>3323012504710002</v>
      </c>
      <c r="L12" s="6" t="s">
        <v>74</v>
      </c>
      <c r="M12" s="6">
        <v>0</v>
      </c>
      <c r="N12" s="6">
        <v>50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 t="s">
        <v>39</v>
      </c>
      <c r="U12" s="7">
        <v>46211</v>
      </c>
      <c r="V12" s="8">
        <v>46241.441851851851</v>
      </c>
      <c r="W12" s="8">
        <v>46241.441851851851</v>
      </c>
      <c r="X12" s="6" t="s">
        <v>40</v>
      </c>
      <c r="Y12" s="6" t="s">
        <v>39</v>
      </c>
      <c r="Z12" s="9">
        <v>185278</v>
      </c>
      <c r="AA12" s="6" t="s">
        <v>75</v>
      </c>
      <c r="AB12" s="12" t="s">
        <v>30</v>
      </c>
      <c r="AC12" s="11" t="str">
        <f t="shared" si="1"/>
        <v>Klik Here Bestie</v>
      </c>
      <c r="AD12" s="12" t="s">
        <v>30</v>
      </c>
    </row>
    <row r="13" spans="1:31" ht="14.25" customHeight="1" x14ac:dyDescent="0.3">
      <c r="A13" s="5">
        <v>11</v>
      </c>
      <c r="B13" s="6" t="s">
        <v>32</v>
      </c>
      <c r="C13" s="6" t="s">
        <v>33</v>
      </c>
      <c r="D13" s="6" t="s">
        <v>34</v>
      </c>
      <c r="E13" s="6" t="s">
        <v>70</v>
      </c>
      <c r="F13" s="6">
        <v>3323012003</v>
      </c>
      <c r="G13" s="6" t="s">
        <v>71</v>
      </c>
      <c r="H13" s="6" t="s">
        <v>72</v>
      </c>
      <c r="I13" s="6">
        <v>14813105</v>
      </c>
      <c r="J13" s="6" t="s">
        <v>76</v>
      </c>
      <c r="K13" s="6" t="str">
        <f t="shared" si="3"/>
        <v>3323012504710002</v>
      </c>
      <c r="L13" s="6" t="s">
        <v>74</v>
      </c>
      <c r="M13" s="6">
        <v>50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 t="s">
        <v>39</v>
      </c>
      <c r="U13" s="7">
        <v>46242</v>
      </c>
      <c r="V13" s="8">
        <v>46242.624780092592</v>
      </c>
      <c r="W13" s="8">
        <v>46242.624780092592</v>
      </c>
      <c r="X13" s="6" t="s">
        <v>40</v>
      </c>
      <c r="Y13" s="6" t="s">
        <v>39</v>
      </c>
      <c r="Z13" s="9">
        <v>185278</v>
      </c>
      <c r="AA13" s="6" t="s">
        <v>75</v>
      </c>
      <c r="AB13" s="10" t="s">
        <v>77</v>
      </c>
      <c r="AC13" s="11" t="str">
        <f t="shared" si="1"/>
        <v>Klik Here Bestie</v>
      </c>
      <c r="AD13" s="12" t="s">
        <v>30</v>
      </c>
    </row>
    <row r="14" spans="1:31" ht="14.25" customHeight="1" x14ac:dyDescent="0.3">
      <c r="A14" s="5">
        <v>12</v>
      </c>
      <c r="B14" s="6" t="s">
        <v>32</v>
      </c>
      <c r="C14" s="6" t="s">
        <v>33</v>
      </c>
      <c r="D14" s="6" t="s">
        <v>34</v>
      </c>
      <c r="E14" s="6" t="s">
        <v>78</v>
      </c>
      <c r="F14" s="6">
        <v>3323012004</v>
      </c>
      <c r="G14" s="6" t="s">
        <v>79</v>
      </c>
      <c r="H14" s="6" t="s">
        <v>80</v>
      </c>
      <c r="I14" s="6">
        <v>14657837</v>
      </c>
      <c r="J14" s="6" t="s">
        <v>81</v>
      </c>
      <c r="K14" s="6" t="str">
        <f>"3323050306860001"</f>
        <v>3323050306860001</v>
      </c>
      <c r="L14" s="6" t="s">
        <v>82</v>
      </c>
      <c r="M14" s="6">
        <v>0</v>
      </c>
      <c r="N14" s="6">
        <v>86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 t="s">
        <v>39</v>
      </c>
      <c r="U14" s="7">
        <v>46181</v>
      </c>
      <c r="V14" s="8">
        <v>46240.365682870368</v>
      </c>
      <c r="W14" s="8">
        <v>46240.365682870368</v>
      </c>
      <c r="X14" s="6" t="s">
        <v>40</v>
      </c>
      <c r="Y14" s="6" t="s">
        <v>39</v>
      </c>
      <c r="Z14" s="9">
        <v>181913</v>
      </c>
      <c r="AA14" s="6" t="s">
        <v>83</v>
      </c>
      <c r="AB14" s="10" t="s">
        <v>84</v>
      </c>
      <c r="AC14" s="11" t="str">
        <f t="shared" si="1"/>
        <v>Klik Here Bestie</v>
      </c>
      <c r="AD14" s="12" t="s">
        <v>30</v>
      </c>
    </row>
    <row r="15" spans="1:31" ht="14.25" customHeight="1" x14ac:dyDescent="0.3">
      <c r="A15" s="5">
        <v>13</v>
      </c>
      <c r="B15" s="6" t="s">
        <v>32</v>
      </c>
      <c r="C15" s="6" t="s">
        <v>33</v>
      </c>
      <c r="D15" s="6" t="s">
        <v>34</v>
      </c>
      <c r="E15" s="6" t="s">
        <v>78</v>
      </c>
      <c r="F15" s="6">
        <v>3323012004</v>
      </c>
      <c r="G15" s="6" t="s">
        <v>79</v>
      </c>
      <c r="H15" s="6" t="s">
        <v>80</v>
      </c>
      <c r="I15" s="6">
        <v>14452238</v>
      </c>
      <c r="J15" s="6" t="s">
        <v>85</v>
      </c>
      <c r="K15" s="6" t="str">
        <f t="shared" ref="K15:K16" si="4">"3323011302830002"</f>
        <v>3323011302830002</v>
      </c>
      <c r="L15" s="6" t="s">
        <v>86</v>
      </c>
      <c r="M15" s="6">
        <v>0</v>
      </c>
      <c r="N15" s="6">
        <v>215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 t="s">
        <v>39</v>
      </c>
      <c r="U15" s="7">
        <v>46030</v>
      </c>
      <c r="V15" s="8">
        <v>46235.682268518518</v>
      </c>
      <c r="W15" s="8">
        <v>46235.682268518518</v>
      </c>
      <c r="X15" s="6" t="s">
        <v>40</v>
      </c>
      <c r="Y15" s="6" t="s">
        <v>39</v>
      </c>
      <c r="Z15" s="9">
        <v>5102872</v>
      </c>
      <c r="AA15" s="6" t="s">
        <v>87</v>
      </c>
      <c r="AB15" s="10" t="s">
        <v>88</v>
      </c>
      <c r="AC15" s="11" t="str">
        <f t="shared" si="1"/>
        <v>Klik Here Bestie</v>
      </c>
      <c r="AD15" s="12" t="s">
        <v>30</v>
      </c>
    </row>
    <row r="16" spans="1:31" ht="14.25" customHeight="1" x14ac:dyDescent="0.3">
      <c r="A16" s="5">
        <v>14</v>
      </c>
      <c r="B16" s="6" t="s">
        <v>32</v>
      </c>
      <c r="C16" s="6" t="s">
        <v>33</v>
      </c>
      <c r="D16" s="6" t="s">
        <v>34</v>
      </c>
      <c r="E16" s="6" t="s">
        <v>78</v>
      </c>
      <c r="F16" s="6">
        <v>3323012004</v>
      </c>
      <c r="G16" s="6" t="s">
        <v>79</v>
      </c>
      <c r="H16" s="6" t="s">
        <v>80</v>
      </c>
      <c r="I16" s="6">
        <v>14452363</v>
      </c>
      <c r="J16" s="6" t="s">
        <v>89</v>
      </c>
      <c r="K16" s="6" t="str">
        <f t="shared" si="4"/>
        <v>3323011302830002</v>
      </c>
      <c r="L16" s="6" t="s">
        <v>86</v>
      </c>
      <c r="M16" s="6">
        <v>50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 t="s">
        <v>39</v>
      </c>
      <c r="U16" s="7">
        <v>46030</v>
      </c>
      <c r="V16" s="8">
        <v>46235.683877314812</v>
      </c>
      <c r="W16" s="8">
        <v>46235.683877314812</v>
      </c>
      <c r="X16" s="6" t="s">
        <v>40</v>
      </c>
      <c r="Y16" s="6" t="s">
        <v>39</v>
      </c>
      <c r="Z16" s="9">
        <v>5102872</v>
      </c>
      <c r="AA16" s="6" t="s">
        <v>87</v>
      </c>
      <c r="AB16" s="10" t="s">
        <v>90</v>
      </c>
      <c r="AC16" s="11" t="str">
        <f t="shared" si="1"/>
        <v>Klik Here Bestie</v>
      </c>
      <c r="AD16" s="12" t="s">
        <v>30</v>
      </c>
    </row>
    <row r="17" spans="1:30" ht="14.25" customHeight="1" x14ac:dyDescent="0.3">
      <c r="A17" s="5">
        <v>15</v>
      </c>
      <c r="B17" s="6" t="s">
        <v>32</v>
      </c>
      <c r="C17" s="6" t="s">
        <v>33</v>
      </c>
      <c r="D17" s="6" t="s">
        <v>34</v>
      </c>
      <c r="E17" s="6" t="s">
        <v>78</v>
      </c>
      <c r="F17" s="6">
        <v>3323012004</v>
      </c>
      <c r="G17" s="6" t="s">
        <v>79</v>
      </c>
      <c r="H17" s="6" t="s">
        <v>80</v>
      </c>
      <c r="I17" s="6">
        <v>14502970</v>
      </c>
      <c r="J17" s="6" t="s">
        <v>91</v>
      </c>
      <c r="K17" s="6" t="str">
        <f t="shared" ref="K17:K18" si="5">"3323011904820001"</f>
        <v>3323011904820001</v>
      </c>
      <c r="L17" s="6" t="s">
        <v>92</v>
      </c>
      <c r="M17" s="6">
        <v>22</v>
      </c>
      <c r="N17" s="6">
        <v>27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 t="s">
        <v>39</v>
      </c>
      <c r="U17" s="7">
        <v>46089</v>
      </c>
      <c r="V17" s="8">
        <v>46237.397766203707</v>
      </c>
      <c r="W17" s="8">
        <v>46237.397766203707</v>
      </c>
      <c r="X17" s="6" t="s">
        <v>40</v>
      </c>
      <c r="Y17" s="6" t="s">
        <v>39</v>
      </c>
      <c r="Z17" s="9">
        <v>986933</v>
      </c>
      <c r="AA17" s="6" t="s">
        <v>93</v>
      </c>
      <c r="AB17" s="10" t="s">
        <v>94</v>
      </c>
      <c r="AC17" s="11" t="str">
        <f t="shared" si="1"/>
        <v>Klik Here Bestie</v>
      </c>
      <c r="AD17" s="12" t="s">
        <v>30</v>
      </c>
    </row>
    <row r="18" spans="1:30" ht="14.25" customHeight="1" x14ac:dyDescent="0.3">
      <c r="A18" s="5">
        <v>16</v>
      </c>
      <c r="B18" s="6" t="s">
        <v>32</v>
      </c>
      <c r="C18" s="6" t="s">
        <v>33</v>
      </c>
      <c r="D18" s="6" t="s">
        <v>34</v>
      </c>
      <c r="E18" s="6" t="s">
        <v>78</v>
      </c>
      <c r="F18" s="6">
        <v>3323012004</v>
      </c>
      <c r="G18" s="6" t="s">
        <v>79</v>
      </c>
      <c r="H18" s="6" t="s">
        <v>80</v>
      </c>
      <c r="I18" s="6">
        <v>14503209</v>
      </c>
      <c r="J18" s="6" t="s">
        <v>95</v>
      </c>
      <c r="K18" s="6" t="str">
        <f t="shared" si="5"/>
        <v>3323011904820001</v>
      </c>
      <c r="L18" s="6" t="s">
        <v>92</v>
      </c>
      <c r="M18" s="6">
        <v>0</v>
      </c>
      <c r="N18" s="6">
        <v>269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 t="s">
        <v>39</v>
      </c>
      <c r="U18" s="7">
        <v>46089</v>
      </c>
      <c r="V18" s="8">
        <v>46237.399328703701</v>
      </c>
      <c r="W18" s="8">
        <v>46237.399328703701</v>
      </c>
      <c r="X18" s="6" t="s">
        <v>40</v>
      </c>
      <c r="Y18" s="6" t="s">
        <v>39</v>
      </c>
      <c r="Z18" s="9">
        <v>986933</v>
      </c>
      <c r="AA18" s="6" t="s">
        <v>93</v>
      </c>
      <c r="AB18" s="10" t="s">
        <v>96</v>
      </c>
      <c r="AC18" s="11" t="str">
        <f t="shared" si="1"/>
        <v>Klik Here Bestie</v>
      </c>
      <c r="AD18" s="12" t="s">
        <v>30</v>
      </c>
    </row>
    <row r="19" spans="1:30" ht="14.25" customHeight="1" x14ac:dyDescent="0.3">
      <c r="A19" s="5">
        <v>17</v>
      </c>
      <c r="B19" s="6" t="s">
        <v>32</v>
      </c>
      <c r="C19" s="6" t="s">
        <v>33</v>
      </c>
      <c r="D19" s="6" t="s">
        <v>34</v>
      </c>
      <c r="E19" s="6" t="s">
        <v>78</v>
      </c>
      <c r="F19" s="6">
        <v>3323012004</v>
      </c>
      <c r="G19" s="6" t="s">
        <v>79</v>
      </c>
      <c r="H19" s="6" t="s">
        <v>80</v>
      </c>
      <c r="I19" s="6">
        <v>14442851</v>
      </c>
      <c r="J19" s="6" t="s">
        <v>97</v>
      </c>
      <c r="K19" s="6" t="str">
        <f>"3323010501700001"</f>
        <v>3323010501700001</v>
      </c>
      <c r="L19" s="6" t="s">
        <v>98</v>
      </c>
      <c r="M19" s="6">
        <v>0</v>
      </c>
      <c r="N19" s="6">
        <v>198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 t="s">
        <v>39</v>
      </c>
      <c r="U19" s="7">
        <v>46030</v>
      </c>
      <c r="V19" s="8">
        <v>46235.562754629631</v>
      </c>
      <c r="W19" s="8">
        <v>46235.562754629631</v>
      </c>
      <c r="X19" s="6" t="s">
        <v>40</v>
      </c>
      <c r="Y19" s="6" t="s">
        <v>39</v>
      </c>
      <c r="Z19" s="9">
        <v>5102325</v>
      </c>
      <c r="AA19" s="6" t="s">
        <v>99</v>
      </c>
      <c r="AB19" s="10" t="s">
        <v>100</v>
      </c>
      <c r="AC19" s="11" t="str">
        <f t="shared" si="1"/>
        <v>Klik Here Bestie</v>
      </c>
      <c r="AD19" s="12" t="s">
        <v>30</v>
      </c>
    </row>
    <row r="20" spans="1:30" ht="14.25" customHeight="1" x14ac:dyDescent="0.3">
      <c r="A20" s="5">
        <v>18</v>
      </c>
      <c r="B20" s="6" t="s">
        <v>32</v>
      </c>
      <c r="C20" s="6" t="s">
        <v>33</v>
      </c>
      <c r="D20" s="6" t="s">
        <v>34</v>
      </c>
      <c r="E20" s="6" t="s">
        <v>101</v>
      </c>
      <c r="F20" s="6">
        <v>3323012006</v>
      </c>
      <c r="G20" s="6" t="s">
        <v>79</v>
      </c>
      <c r="H20" s="6" t="s">
        <v>80</v>
      </c>
      <c r="I20" s="6">
        <v>14566712</v>
      </c>
      <c r="J20" s="6" t="s">
        <v>102</v>
      </c>
      <c r="K20" s="6" t="str">
        <f t="shared" ref="K20:K21" si="6">"3323161611810002"</f>
        <v>3323161611810002</v>
      </c>
      <c r="L20" s="6" t="s">
        <v>103</v>
      </c>
      <c r="M20" s="6">
        <v>0</v>
      </c>
      <c r="N20" s="6">
        <v>210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 t="s">
        <v>39</v>
      </c>
      <c r="U20" s="7">
        <v>46120</v>
      </c>
      <c r="V20" s="8">
        <v>46238.556585648148</v>
      </c>
      <c r="W20" s="8">
        <v>46238.556585648148</v>
      </c>
      <c r="X20" s="6" t="s">
        <v>40</v>
      </c>
      <c r="Y20" s="6" t="s">
        <v>39</v>
      </c>
      <c r="Z20" s="9">
        <v>95501</v>
      </c>
      <c r="AA20" s="6" t="s">
        <v>104</v>
      </c>
      <c r="AB20" s="10" t="s">
        <v>105</v>
      </c>
      <c r="AC20" s="11" t="str">
        <f t="shared" si="1"/>
        <v>Klik Here Bestie</v>
      </c>
      <c r="AD20" s="12" t="s">
        <v>30</v>
      </c>
    </row>
    <row r="21" spans="1:30" ht="14.25" customHeight="1" x14ac:dyDescent="0.3">
      <c r="A21" s="5">
        <v>19</v>
      </c>
      <c r="B21" s="6" t="s">
        <v>32</v>
      </c>
      <c r="C21" s="6" t="s">
        <v>33</v>
      </c>
      <c r="D21" s="6" t="s">
        <v>34</v>
      </c>
      <c r="E21" s="6" t="s">
        <v>101</v>
      </c>
      <c r="F21" s="6">
        <v>3323012006</v>
      </c>
      <c r="G21" s="6" t="s">
        <v>79</v>
      </c>
      <c r="H21" s="6" t="s">
        <v>80</v>
      </c>
      <c r="I21" s="6">
        <v>14566828</v>
      </c>
      <c r="J21" s="6" t="s">
        <v>106</v>
      </c>
      <c r="K21" s="6" t="str">
        <f t="shared" si="6"/>
        <v>3323161611810002</v>
      </c>
      <c r="L21" s="6" t="s">
        <v>103</v>
      </c>
      <c r="M21" s="6">
        <v>75</v>
      </c>
      <c r="N21" s="6">
        <v>75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 t="s">
        <v>39</v>
      </c>
      <c r="U21" s="7">
        <v>46120</v>
      </c>
      <c r="V21" s="8">
        <v>46238.558055555557</v>
      </c>
      <c r="W21" s="8">
        <v>46238.558055555557</v>
      </c>
      <c r="X21" s="6" t="s">
        <v>40</v>
      </c>
      <c r="Y21" s="6" t="s">
        <v>39</v>
      </c>
      <c r="Z21" s="9">
        <v>95501</v>
      </c>
      <c r="AA21" s="6" t="s">
        <v>104</v>
      </c>
      <c r="AB21" s="10" t="s">
        <v>107</v>
      </c>
      <c r="AC21" s="11" t="str">
        <f t="shared" si="1"/>
        <v>Klik Here Bestie</v>
      </c>
      <c r="AD21" s="12" t="s">
        <v>30</v>
      </c>
    </row>
    <row r="22" spans="1:30" ht="14.25" customHeight="1" x14ac:dyDescent="0.3">
      <c r="A22" s="5">
        <v>20</v>
      </c>
      <c r="B22" s="6" t="s">
        <v>32</v>
      </c>
      <c r="C22" s="6" t="s">
        <v>33</v>
      </c>
      <c r="D22" s="6" t="s">
        <v>34</v>
      </c>
      <c r="E22" s="6" t="s">
        <v>108</v>
      </c>
      <c r="F22" s="6">
        <v>3323012007</v>
      </c>
      <c r="G22" s="6" t="s">
        <v>71</v>
      </c>
      <c r="H22" s="6" t="s">
        <v>72</v>
      </c>
      <c r="I22" s="6">
        <v>14810517</v>
      </c>
      <c r="J22" s="6" t="s">
        <v>109</v>
      </c>
      <c r="K22" s="6" t="str">
        <f>"3323013012890001"</f>
        <v>3323013012890001</v>
      </c>
      <c r="L22" s="6" t="s">
        <v>110</v>
      </c>
      <c r="M22" s="6">
        <v>0</v>
      </c>
      <c r="N22" s="6">
        <v>55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 t="s">
        <v>39</v>
      </c>
      <c r="U22" s="7">
        <v>46242</v>
      </c>
      <c r="V22" s="8">
        <v>46242.601215277777</v>
      </c>
      <c r="W22" s="8">
        <v>46242.601215277777</v>
      </c>
      <c r="X22" s="6" t="s">
        <v>40</v>
      </c>
      <c r="Y22" s="6" t="s">
        <v>39</v>
      </c>
      <c r="Z22" s="9">
        <v>936182</v>
      </c>
      <c r="AA22" s="6" t="s">
        <v>111</v>
      </c>
      <c r="AB22" s="10" t="s">
        <v>112</v>
      </c>
      <c r="AC22" s="11" t="str">
        <f t="shared" si="1"/>
        <v>Klik Here Bestie</v>
      </c>
      <c r="AD22" s="12" t="s">
        <v>30</v>
      </c>
    </row>
    <row r="23" spans="1:30" ht="14.25" customHeight="1" x14ac:dyDescent="0.3">
      <c r="A23" s="5">
        <v>21</v>
      </c>
      <c r="B23" s="6" t="s">
        <v>32</v>
      </c>
      <c r="C23" s="6" t="s">
        <v>33</v>
      </c>
      <c r="D23" s="6" t="s">
        <v>34</v>
      </c>
      <c r="E23" s="6" t="s">
        <v>108</v>
      </c>
      <c r="F23" s="6">
        <v>3323012007</v>
      </c>
      <c r="G23" s="6" t="s">
        <v>71</v>
      </c>
      <c r="H23" s="6" t="s">
        <v>72</v>
      </c>
      <c r="I23" s="6">
        <v>14680737</v>
      </c>
      <c r="J23" s="6" t="s">
        <v>113</v>
      </c>
      <c r="K23" s="6" t="str">
        <f>"3323010409680001"</f>
        <v>3323010409680001</v>
      </c>
      <c r="L23" s="6" t="s">
        <v>114</v>
      </c>
      <c r="M23" s="6">
        <v>50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 t="s">
        <v>39</v>
      </c>
      <c r="U23" s="7">
        <v>46181</v>
      </c>
      <c r="V23" s="8">
        <v>46240.539826388886</v>
      </c>
      <c r="W23" s="8">
        <v>46240.539826388886</v>
      </c>
      <c r="X23" s="6" t="s">
        <v>40</v>
      </c>
      <c r="Y23" s="6" t="s">
        <v>39</v>
      </c>
      <c r="Z23" s="9">
        <v>95461</v>
      </c>
      <c r="AA23" s="6" t="s">
        <v>115</v>
      </c>
      <c r="AB23" s="10" t="s">
        <v>116</v>
      </c>
      <c r="AC23" s="11" t="str">
        <f t="shared" si="1"/>
        <v>Klik Here Bestie</v>
      </c>
      <c r="AD23" s="12" t="s">
        <v>30</v>
      </c>
    </row>
    <row r="24" spans="1:30" ht="14.25" customHeight="1" x14ac:dyDescent="0.3">
      <c r="A24" s="5">
        <v>22</v>
      </c>
      <c r="B24" s="6" t="s">
        <v>32</v>
      </c>
      <c r="C24" s="6" t="s">
        <v>33</v>
      </c>
      <c r="D24" s="6" t="s">
        <v>34</v>
      </c>
      <c r="E24" s="6" t="s">
        <v>117</v>
      </c>
      <c r="F24" s="6">
        <v>3323012008</v>
      </c>
      <c r="G24" s="6" t="s">
        <v>71</v>
      </c>
      <c r="H24" s="6" t="s">
        <v>72</v>
      </c>
      <c r="I24" s="6">
        <v>14619669</v>
      </c>
      <c r="J24" s="6" t="s">
        <v>118</v>
      </c>
      <c r="K24" s="6" t="str">
        <f>"3323011703710002"</f>
        <v>3323011703710002</v>
      </c>
      <c r="L24" s="6" t="s">
        <v>119</v>
      </c>
      <c r="M24" s="6">
        <v>0</v>
      </c>
      <c r="N24" s="6">
        <v>50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 t="s">
        <v>39</v>
      </c>
      <c r="U24" s="7">
        <v>46150</v>
      </c>
      <c r="V24" s="8">
        <v>46239.513333333336</v>
      </c>
      <c r="W24" s="8">
        <v>46239.513333333336</v>
      </c>
      <c r="X24" s="6" t="s">
        <v>40</v>
      </c>
      <c r="Y24" s="6" t="s">
        <v>39</v>
      </c>
      <c r="Z24" s="9">
        <v>95592</v>
      </c>
      <c r="AA24" s="6" t="s">
        <v>120</v>
      </c>
      <c r="AB24" s="10" t="s">
        <v>121</v>
      </c>
      <c r="AC24" s="11" t="str">
        <f t="shared" si="1"/>
        <v>Klik Here Bestie</v>
      </c>
      <c r="AD24" s="12" t="s">
        <v>30</v>
      </c>
    </row>
    <row r="25" spans="1:30" ht="14.25" customHeight="1" x14ac:dyDescent="0.3">
      <c r="A25" s="5">
        <v>23</v>
      </c>
      <c r="B25" s="6" t="s">
        <v>32</v>
      </c>
      <c r="C25" s="6" t="s">
        <v>33</v>
      </c>
      <c r="D25" s="6" t="s">
        <v>34</v>
      </c>
      <c r="E25" s="6" t="s">
        <v>117</v>
      </c>
      <c r="F25" s="6">
        <v>3323012008</v>
      </c>
      <c r="G25" s="6" t="s">
        <v>71</v>
      </c>
      <c r="H25" s="6" t="s">
        <v>72</v>
      </c>
      <c r="I25" s="6">
        <v>14795359</v>
      </c>
      <c r="J25" s="6" t="s">
        <v>122</v>
      </c>
      <c r="K25" s="6" t="str">
        <f>"3323011512600003"</f>
        <v>3323011512600003</v>
      </c>
      <c r="L25" s="6" t="s">
        <v>123</v>
      </c>
      <c r="M25" s="6">
        <v>100</v>
      </c>
      <c r="N25" s="6">
        <v>50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 t="s">
        <v>39</v>
      </c>
      <c r="U25" s="7">
        <v>46242</v>
      </c>
      <c r="V25" s="8">
        <v>46242.454861111109</v>
      </c>
      <c r="W25" s="8">
        <v>46242.454861111109</v>
      </c>
      <c r="X25" s="6" t="s">
        <v>40</v>
      </c>
      <c r="Y25" s="6" t="s">
        <v>39</v>
      </c>
      <c r="Z25" s="9">
        <v>95596</v>
      </c>
      <c r="AA25" s="6" t="s">
        <v>124</v>
      </c>
      <c r="AB25" s="13" t="s">
        <v>125</v>
      </c>
      <c r="AC25" s="11" t="str">
        <f t="shared" si="1"/>
        <v>Klik Here Bestie</v>
      </c>
      <c r="AD25" s="12" t="s">
        <v>30</v>
      </c>
    </row>
    <row r="26" spans="1:30" ht="14.25" customHeight="1" x14ac:dyDescent="0.3">
      <c r="A26" s="5">
        <v>24</v>
      </c>
      <c r="B26" s="6" t="s">
        <v>32</v>
      </c>
      <c r="C26" s="6" t="s">
        <v>33</v>
      </c>
      <c r="D26" s="6" t="s">
        <v>34</v>
      </c>
      <c r="E26" s="6" t="s">
        <v>117</v>
      </c>
      <c r="F26" s="6">
        <v>3323012008</v>
      </c>
      <c r="G26" s="6" t="s">
        <v>71</v>
      </c>
      <c r="H26" s="6" t="s">
        <v>72</v>
      </c>
      <c r="I26" s="6">
        <v>14447590</v>
      </c>
      <c r="J26" s="6" t="s">
        <v>126</v>
      </c>
      <c r="K26" s="6" t="str">
        <f>"3323010106550001"</f>
        <v>3323010106550001</v>
      </c>
      <c r="L26" s="6" t="s">
        <v>127</v>
      </c>
      <c r="M26" s="6">
        <v>0</v>
      </c>
      <c r="N26" s="6">
        <v>100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 t="s">
        <v>39</v>
      </c>
      <c r="U26" s="7">
        <v>46030</v>
      </c>
      <c r="V26" s="8">
        <v>46235.619085648148</v>
      </c>
      <c r="W26" s="8">
        <v>46235.619085648148</v>
      </c>
      <c r="X26" s="6" t="s">
        <v>40</v>
      </c>
      <c r="Y26" s="6" t="s">
        <v>39</v>
      </c>
      <c r="Z26" s="9">
        <v>95591</v>
      </c>
      <c r="AA26" s="6" t="s">
        <v>128</v>
      </c>
      <c r="AB26" s="10" t="s">
        <v>129</v>
      </c>
      <c r="AC26" s="11" t="str">
        <f t="shared" si="1"/>
        <v>Klik Here Bestie</v>
      </c>
      <c r="AD26" s="12" t="s">
        <v>30</v>
      </c>
    </row>
    <row r="27" spans="1:30" ht="14.25" customHeight="1" x14ac:dyDescent="0.3">
      <c r="A27" s="5">
        <v>25</v>
      </c>
      <c r="B27" s="6" t="s">
        <v>32</v>
      </c>
      <c r="C27" s="6" t="s">
        <v>33</v>
      </c>
      <c r="D27" s="6" t="s">
        <v>34</v>
      </c>
      <c r="E27" s="6" t="s">
        <v>117</v>
      </c>
      <c r="F27" s="6">
        <v>3323012008</v>
      </c>
      <c r="G27" s="6" t="s">
        <v>71</v>
      </c>
      <c r="H27" s="6" t="s">
        <v>72</v>
      </c>
      <c r="I27" s="6">
        <v>14630358</v>
      </c>
      <c r="J27" s="6" t="s">
        <v>130</v>
      </c>
      <c r="K27" s="6" t="str">
        <f t="shared" ref="K27:K28" si="7">"3323012911760004"</f>
        <v>3323012911760004</v>
      </c>
      <c r="L27" s="6" t="s">
        <v>131</v>
      </c>
      <c r="M27" s="6">
        <v>0</v>
      </c>
      <c r="N27" s="6">
        <v>150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 t="s">
        <v>39</v>
      </c>
      <c r="U27" s="7">
        <v>46150</v>
      </c>
      <c r="V27" s="8">
        <v>46239.624664351853</v>
      </c>
      <c r="W27" s="8">
        <v>46239.624664351853</v>
      </c>
      <c r="X27" s="6" t="s">
        <v>40</v>
      </c>
      <c r="Y27" s="6" t="s">
        <v>39</v>
      </c>
      <c r="Z27" s="9">
        <v>95592</v>
      </c>
      <c r="AA27" s="6" t="s">
        <v>120</v>
      </c>
      <c r="AB27" s="10" t="s">
        <v>132</v>
      </c>
      <c r="AC27" s="11" t="str">
        <f t="shared" si="1"/>
        <v>Klik Here Bestie</v>
      </c>
      <c r="AD27" s="12" t="s">
        <v>30</v>
      </c>
    </row>
    <row r="28" spans="1:30" ht="14.25" customHeight="1" x14ac:dyDescent="0.3">
      <c r="A28" s="5">
        <v>26</v>
      </c>
      <c r="B28" s="6" t="s">
        <v>32</v>
      </c>
      <c r="C28" s="6" t="s">
        <v>33</v>
      </c>
      <c r="D28" s="6" t="s">
        <v>34</v>
      </c>
      <c r="E28" s="6" t="s">
        <v>117</v>
      </c>
      <c r="F28" s="6">
        <v>3323012008</v>
      </c>
      <c r="G28" s="6" t="s">
        <v>71</v>
      </c>
      <c r="H28" s="6" t="s">
        <v>72</v>
      </c>
      <c r="I28" s="6">
        <v>14630478</v>
      </c>
      <c r="J28" s="6" t="s">
        <v>133</v>
      </c>
      <c r="K28" s="6" t="str">
        <f t="shared" si="7"/>
        <v>3323012911760004</v>
      </c>
      <c r="L28" s="6" t="s">
        <v>131</v>
      </c>
      <c r="M28" s="6">
        <v>150</v>
      </c>
      <c r="N28" s="6">
        <v>250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 t="s">
        <v>39</v>
      </c>
      <c r="U28" s="7">
        <v>46150</v>
      </c>
      <c r="V28" s="8">
        <v>46239.625740740739</v>
      </c>
      <c r="W28" s="8">
        <v>46239.625740740739</v>
      </c>
      <c r="X28" s="6" t="s">
        <v>40</v>
      </c>
      <c r="Y28" s="6" t="s">
        <v>39</v>
      </c>
      <c r="Z28" s="9">
        <v>95592</v>
      </c>
      <c r="AA28" s="6" t="s">
        <v>120</v>
      </c>
      <c r="AB28" s="13" t="s">
        <v>134</v>
      </c>
      <c r="AC28" s="11" t="str">
        <f t="shared" si="1"/>
        <v>Klik Here Bestie</v>
      </c>
      <c r="AD28" s="12" t="s">
        <v>30</v>
      </c>
    </row>
    <row r="29" spans="1:30" ht="14.25" customHeight="1" x14ac:dyDescent="0.3">
      <c r="A29" s="5">
        <v>27</v>
      </c>
      <c r="B29" s="6" t="s">
        <v>32</v>
      </c>
      <c r="C29" s="6" t="s">
        <v>33</v>
      </c>
      <c r="D29" s="6" t="s">
        <v>34</v>
      </c>
      <c r="E29" s="6" t="s">
        <v>117</v>
      </c>
      <c r="F29" s="6">
        <v>3323012008</v>
      </c>
      <c r="G29" s="6" t="s">
        <v>71</v>
      </c>
      <c r="H29" s="6" t="s">
        <v>72</v>
      </c>
      <c r="I29" s="6">
        <v>14742808</v>
      </c>
      <c r="J29" s="6" t="s">
        <v>135</v>
      </c>
      <c r="K29" s="6" t="str">
        <f>"3323012603870002"</f>
        <v>3323012603870002</v>
      </c>
      <c r="L29" s="6" t="s">
        <v>136</v>
      </c>
      <c r="M29" s="6">
        <v>280</v>
      </c>
      <c r="N29" s="6">
        <v>250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 t="s">
        <v>39</v>
      </c>
      <c r="U29" s="7">
        <v>46211</v>
      </c>
      <c r="V29" s="8">
        <v>46241.578657407408</v>
      </c>
      <c r="W29" s="8">
        <v>46241.578657407408</v>
      </c>
      <c r="X29" s="6" t="s">
        <v>40</v>
      </c>
      <c r="Y29" s="6" t="s">
        <v>39</v>
      </c>
      <c r="Z29" s="9">
        <v>95591</v>
      </c>
      <c r="AA29" s="6" t="s">
        <v>128</v>
      </c>
      <c r="AB29" s="10" t="s">
        <v>137</v>
      </c>
      <c r="AC29" s="11" t="str">
        <f t="shared" si="1"/>
        <v>Klik Here Bestie</v>
      </c>
      <c r="AD29" s="12" t="s">
        <v>30</v>
      </c>
    </row>
    <row r="30" spans="1:30" ht="14.25" customHeight="1" x14ac:dyDescent="0.3">
      <c r="A30" s="5">
        <v>28</v>
      </c>
      <c r="B30" s="6" t="s">
        <v>32</v>
      </c>
      <c r="C30" s="6" t="s">
        <v>33</v>
      </c>
      <c r="D30" s="6" t="s">
        <v>34</v>
      </c>
      <c r="E30" s="6" t="s">
        <v>138</v>
      </c>
      <c r="F30" s="6">
        <v>3323012009</v>
      </c>
      <c r="G30" s="6" t="s">
        <v>71</v>
      </c>
      <c r="H30" s="6" t="s">
        <v>72</v>
      </c>
      <c r="I30" s="6">
        <v>14787723</v>
      </c>
      <c r="J30" s="6" t="s">
        <v>139</v>
      </c>
      <c r="K30" s="6" t="str">
        <f t="shared" ref="K30:K31" si="8">"3323010806680001"</f>
        <v>3323010806680001</v>
      </c>
      <c r="L30" s="6" t="s">
        <v>140</v>
      </c>
      <c r="M30" s="6">
        <v>0</v>
      </c>
      <c r="N30" s="6">
        <v>50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 t="s">
        <v>39</v>
      </c>
      <c r="U30" s="7">
        <v>46242</v>
      </c>
      <c r="V30" s="8">
        <v>46242.406180555554</v>
      </c>
      <c r="W30" s="8">
        <v>46242.406180555554</v>
      </c>
      <c r="X30" s="6" t="s">
        <v>40</v>
      </c>
      <c r="Y30" s="6" t="s">
        <v>39</v>
      </c>
      <c r="Z30" s="9">
        <v>1139640</v>
      </c>
      <c r="AA30" s="6" t="s">
        <v>141</v>
      </c>
      <c r="AB30" s="10" t="s">
        <v>142</v>
      </c>
      <c r="AC30" s="11" t="str">
        <f t="shared" si="1"/>
        <v>Klik Here Bestie</v>
      </c>
      <c r="AD30" s="12" t="s">
        <v>30</v>
      </c>
    </row>
    <row r="31" spans="1:30" ht="14.25" customHeight="1" x14ac:dyDescent="0.3">
      <c r="A31" s="5">
        <v>29</v>
      </c>
      <c r="B31" s="6" t="s">
        <v>32</v>
      </c>
      <c r="C31" s="6" t="s">
        <v>33</v>
      </c>
      <c r="D31" s="6" t="s">
        <v>34</v>
      </c>
      <c r="E31" s="6" t="s">
        <v>138</v>
      </c>
      <c r="F31" s="6">
        <v>3323012009</v>
      </c>
      <c r="G31" s="6" t="s">
        <v>71</v>
      </c>
      <c r="H31" s="6" t="s">
        <v>72</v>
      </c>
      <c r="I31" s="6">
        <v>14788327</v>
      </c>
      <c r="J31" s="6" t="s">
        <v>143</v>
      </c>
      <c r="K31" s="6" t="str">
        <f t="shared" si="8"/>
        <v>3323010806680001</v>
      </c>
      <c r="L31" s="6" t="s">
        <v>140</v>
      </c>
      <c r="M31" s="6">
        <v>0</v>
      </c>
      <c r="N31" s="6">
        <v>70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 t="s">
        <v>39</v>
      </c>
      <c r="U31" s="7">
        <v>46242</v>
      </c>
      <c r="V31" s="8">
        <v>46242.409745370373</v>
      </c>
      <c r="W31" s="8">
        <v>46242.409745370373</v>
      </c>
      <c r="X31" s="6" t="s">
        <v>40</v>
      </c>
      <c r="Y31" s="6" t="s">
        <v>39</v>
      </c>
      <c r="Z31" s="9">
        <v>1139640</v>
      </c>
      <c r="AA31" s="6" t="s">
        <v>141</v>
      </c>
      <c r="AB31" s="10" t="s">
        <v>144</v>
      </c>
      <c r="AC31" s="11" t="str">
        <f t="shared" si="1"/>
        <v>Klik Here Bestie</v>
      </c>
      <c r="AD31" s="12" t="s">
        <v>30</v>
      </c>
    </row>
    <row r="32" spans="1:30" ht="14.25" customHeight="1" x14ac:dyDescent="0.3">
      <c r="A32" s="5">
        <v>30</v>
      </c>
      <c r="B32" s="6" t="s">
        <v>32</v>
      </c>
      <c r="C32" s="6" t="s">
        <v>33</v>
      </c>
      <c r="D32" s="6" t="s">
        <v>34</v>
      </c>
      <c r="E32" s="6" t="s">
        <v>138</v>
      </c>
      <c r="F32" s="6">
        <v>3323012009</v>
      </c>
      <c r="G32" s="6" t="s">
        <v>71</v>
      </c>
      <c r="H32" s="6" t="s">
        <v>72</v>
      </c>
      <c r="I32" s="6">
        <v>14623724</v>
      </c>
      <c r="J32" s="6" t="s">
        <v>145</v>
      </c>
      <c r="K32" s="6" t="str">
        <f>"3323011208530002"</f>
        <v>3323011208530002</v>
      </c>
      <c r="L32" s="6" t="s">
        <v>146</v>
      </c>
      <c r="M32" s="6">
        <v>5</v>
      </c>
      <c r="N32" s="6">
        <v>50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 t="s">
        <v>39</v>
      </c>
      <c r="U32" s="7">
        <v>46150</v>
      </c>
      <c r="V32" s="8">
        <v>46239.561296296299</v>
      </c>
      <c r="W32" s="8">
        <v>46239.561296296299</v>
      </c>
      <c r="X32" s="6" t="s">
        <v>40</v>
      </c>
      <c r="Y32" s="6" t="s">
        <v>39</v>
      </c>
      <c r="Z32" s="9">
        <v>184818</v>
      </c>
      <c r="AA32" s="6" t="s">
        <v>147</v>
      </c>
      <c r="AB32" s="10" t="s">
        <v>148</v>
      </c>
      <c r="AC32" s="11" t="str">
        <f t="shared" si="1"/>
        <v>Klik Here Bestie</v>
      </c>
      <c r="AD32" s="12" t="s">
        <v>30</v>
      </c>
    </row>
    <row r="33" spans="1:30" ht="14.25" customHeight="1" x14ac:dyDescent="0.3">
      <c r="A33" s="5">
        <v>31</v>
      </c>
      <c r="B33" s="6" t="s">
        <v>32</v>
      </c>
      <c r="C33" s="6" t="s">
        <v>33</v>
      </c>
      <c r="D33" s="6" t="s">
        <v>34</v>
      </c>
      <c r="E33" s="6" t="s">
        <v>138</v>
      </c>
      <c r="F33" s="6">
        <v>3323012009</v>
      </c>
      <c r="G33" s="6" t="s">
        <v>71</v>
      </c>
      <c r="H33" s="6" t="s">
        <v>72</v>
      </c>
      <c r="I33" s="6">
        <v>14744321</v>
      </c>
      <c r="J33" s="6" t="s">
        <v>149</v>
      </c>
      <c r="K33" s="6" t="str">
        <f t="shared" ref="K33:K34" si="9">"3323012608900001"</f>
        <v>3323012608900001</v>
      </c>
      <c r="L33" s="6" t="s">
        <v>150</v>
      </c>
      <c r="M33" s="6">
        <v>0</v>
      </c>
      <c r="N33" s="6">
        <v>175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 t="s">
        <v>39</v>
      </c>
      <c r="U33" s="7">
        <v>46211</v>
      </c>
      <c r="V33" s="8">
        <v>46241.589675925927</v>
      </c>
      <c r="W33" s="8">
        <v>46241.589675925927</v>
      </c>
      <c r="X33" s="6" t="s">
        <v>40</v>
      </c>
      <c r="Y33" s="6" t="s">
        <v>39</v>
      </c>
      <c r="Z33" s="9">
        <v>1136941</v>
      </c>
      <c r="AA33" s="6" t="s">
        <v>151</v>
      </c>
      <c r="AB33" s="10" t="s">
        <v>152</v>
      </c>
      <c r="AC33" s="11" t="str">
        <f t="shared" si="1"/>
        <v>Klik Here Bestie</v>
      </c>
      <c r="AD33" s="12" t="s">
        <v>30</v>
      </c>
    </row>
    <row r="34" spans="1:30" ht="14.25" customHeight="1" x14ac:dyDescent="0.3">
      <c r="A34" s="5">
        <v>32</v>
      </c>
      <c r="B34" s="6" t="s">
        <v>32</v>
      </c>
      <c r="C34" s="6" t="s">
        <v>33</v>
      </c>
      <c r="D34" s="6" t="s">
        <v>34</v>
      </c>
      <c r="E34" s="6" t="s">
        <v>138</v>
      </c>
      <c r="F34" s="6">
        <v>3323012009</v>
      </c>
      <c r="G34" s="6" t="s">
        <v>71</v>
      </c>
      <c r="H34" s="6" t="s">
        <v>72</v>
      </c>
      <c r="I34" s="6">
        <v>14744469</v>
      </c>
      <c r="J34" s="6" t="s">
        <v>153</v>
      </c>
      <c r="K34" s="6" t="str">
        <f t="shared" si="9"/>
        <v>3323012608900001</v>
      </c>
      <c r="L34" s="6" t="s">
        <v>150</v>
      </c>
      <c r="M34" s="6">
        <v>5</v>
      </c>
      <c r="N34" s="6">
        <v>50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 t="s">
        <v>39</v>
      </c>
      <c r="U34" s="7">
        <v>46211</v>
      </c>
      <c r="V34" s="8">
        <v>46241.590208333335</v>
      </c>
      <c r="W34" s="8">
        <v>46241.590208333335</v>
      </c>
      <c r="X34" s="6" t="s">
        <v>40</v>
      </c>
      <c r="Y34" s="6" t="s">
        <v>39</v>
      </c>
      <c r="Z34" s="9">
        <v>1136941</v>
      </c>
      <c r="AA34" s="6" t="s">
        <v>151</v>
      </c>
      <c r="AB34" s="10" t="s">
        <v>154</v>
      </c>
      <c r="AC34" s="11" t="str">
        <f t="shared" si="1"/>
        <v>Klik Here Bestie</v>
      </c>
      <c r="AD34" s="12" t="s">
        <v>30</v>
      </c>
    </row>
    <row r="35" spans="1:30" ht="14.25" customHeight="1" x14ac:dyDescent="0.3">
      <c r="A35" s="5">
        <v>33</v>
      </c>
      <c r="B35" s="6" t="s">
        <v>32</v>
      </c>
      <c r="C35" s="6" t="s">
        <v>33</v>
      </c>
      <c r="D35" s="6" t="s">
        <v>34</v>
      </c>
      <c r="E35" s="6" t="s">
        <v>155</v>
      </c>
      <c r="F35" s="6">
        <v>3323012010</v>
      </c>
      <c r="G35" s="6" t="s">
        <v>35</v>
      </c>
      <c r="H35" s="6" t="s">
        <v>36</v>
      </c>
      <c r="I35" s="6">
        <v>14760359</v>
      </c>
      <c r="J35" s="6" t="s">
        <v>156</v>
      </c>
      <c r="K35" s="6" t="str">
        <f t="shared" ref="K35:K36" si="10">"3323011506570001"</f>
        <v>3323011506570001</v>
      </c>
      <c r="L35" s="6" t="s">
        <v>157</v>
      </c>
      <c r="M35" s="6">
        <v>22</v>
      </c>
      <c r="N35" s="6">
        <v>20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 t="s">
        <v>39</v>
      </c>
      <c r="U35" s="7">
        <v>46211</v>
      </c>
      <c r="V35" s="8">
        <v>46241.727881944447</v>
      </c>
      <c r="W35" s="8">
        <v>46241.727881944447</v>
      </c>
      <c r="X35" s="6" t="s">
        <v>40</v>
      </c>
      <c r="Y35" s="6" t="s">
        <v>39</v>
      </c>
      <c r="Z35" s="9">
        <v>95432</v>
      </c>
      <c r="AA35" s="6" t="s">
        <v>158</v>
      </c>
      <c r="AB35" s="10" t="s">
        <v>159</v>
      </c>
      <c r="AC35" s="11" t="str">
        <f t="shared" si="1"/>
        <v>Klik Here Bestie</v>
      </c>
      <c r="AD35" s="12" t="s">
        <v>30</v>
      </c>
    </row>
    <row r="36" spans="1:30" ht="14.25" customHeight="1" x14ac:dyDescent="0.3">
      <c r="A36" s="5">
        <v>34</v>
      </c>
      <c r="B36" s="6" t="s">
        <v>32</v>
      </c>
      <c r="C36" s="6" t="s">
        <v>33</v>
      </c>
      <c r="D36" s="6" t="s">
        <v>34</v>
      </c>
      <c r="E36" s="6" t="s">
        <v>155</v>
      </c>
      <c r="F36" s="6">
        <v>3323012010</v>
      </c>
      <c r="G36" s="6" t="s">
        <v>35</v>
      </c>
      <c r="H36" s="6" t="s">
        <v>36</v>
      </c>
      <c r="I36" s="6">
        <v>14760455</v>
      </c>
      <c r="J36" s="6" t="s">
        <v>160</v>
      </c>
      <c r="K36" s="6" t="str">
        <f t="shared" si="10"/>
        <v>3323011506570001</v>
      </c>
      <c r="L36" s="6" t="s">
        <v>157</v>
      </c>
      <c r="M36" s="6">
        <v>0</v>
      </c>
      <c r="N36" s="6">
        <v>56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 t="s">
        <v>39</v>
      </c>
      <c r="U36" s="7">
        <v>46211</v>
      </c>
      <c r="V36" s="8">
        <v>46241.729074074072</v>
      </c>
      <c r="W36" s="8">
        <v>46241.729074074072</v>
      </c>
      <c r="X36" s="6" t="s">
        <v>40</v>
      </c>
      <c r="Y36" s="6" t="s">
        <v>39</v>
      </c>
      <c r="Z36" s="9">
        <v>95432</v>
      </c>
      <c r="AA36" s="6" t="s">
        <v>158</v>
      </c>
      <c r="AB36" s="10" t="s">
        <v>161</v>
      </c>
      <c r="AC36" s="11" t="str">
        <f t="shared" si="1"/>
        <v>Klik Here Bestie</v>
      </c>
      <c r="AD36" s="12" t="s">
        <v>30</v>
      </c>
    </row>
    <row r="37" spans="1:30" ht="14.25" customHeight="1" x14ac:dyDescent="0.3">
      <c r="A37" s="5">
        <v>35</v>
      </c>
      <c r="B37" s="6" t="s">
        <v>32</v>
      </c>
      <c r="C37" s="6" t="s">
        <v>33</v>
      </c>
      <c r="D37" s="6" t="s">
        <v>34</v>
      </c>
      <c r="E37" s="6" t="s">
        <v>155</v>
      </c>
      <c r="F37" s="6">
        <v>3323012010</v>
      </c>
      <c r="G37" s="6" t="s">
        <v>35</v>
      </c>
      <c r="H37" s="6" t="s">
        <v>36</v>
      </c>
      <c r="I37" s="6">
        <v>14529427</v>
      </c>
      <c r="J37" s="6" t="s">
        <v>162</v>
      </c>
      <c r="K37" s="6" t="str">
        <f>"3323012001730001"</f>
        <v>3323012001730001</v>
      </c>
      <c r="L37" s="6" t="s">
        <v>163</v>
      </c>
      <c r="M37" s="6">
        <v>0</v>
      </c>
      <c r="N37" s="6">
        <v>140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 t="s">
        <v>39</v>
      </c>
      <c r="U37" s="7">
        <v>46089</v>
      </c>
      <c r="V37" s="8">
        <v>46237.675347222219</v>
      </c>
      <c r="W37" s="8">
        <v>46237.675347222219</v>
      </c>
      <c r="X37" s="6" t="s">
        <v>40</v>
      </c>
      <c r="Y37" s="6" t="s">
        <v>39</v>
      </c>
      <c r="Z37" s="9">
        <v>1058293</v>
      </c>
      <c r="AA37" s="6" t="s">
        <v>164</v>
      </c>
      <c r="AB37" s="10" t="s">
        <v>165</v>
      </c>
      <c r="AC37" s="11" t="str">
        <f t="shared" si="1"/>
        <v>Klik Here Bestie</v>
      </c>
      <c r="AD37" s="12" t="s">
        <v>30</v>
      </c>
    </row>
    <row r="38" spans="1:30" ht="14.25" customHeight="1" x14ac:dyDescent="0.3">
      <c r="A38" s="5">
        <v>36</v>
      </c>
      <c r="B38" s="6" t="s">
        <v>32</v>
      </c>
      <c r="C38" s="6" t="s">
        <v>33</v>
      </c>
      <c r="D38" s="6" t="s">
        <v>34</v>
      </c>
      <c r="E38" s="6" t="s">
        <v>166</v>
      </c>
      <c r="F38" s="6">
        <v>3323012012</v>
      </c>
      <c r="G38" s="6" t="s">
        <v>35</v>
      </c>
      <c r="H38" s="6" t="s">
        <v>36</v>
      </c>
      <c r="I38" s="6">
        <v>14520708</v>
      </c>
      <c r="J38" s="6" t="s">
        <v>167</v>
      </c>
      <c r="K38" s="6" t="str">
        <f>"3323011809650001"</f>
        <v>3323011809650001</v>
      </c>
      <c r="L38" s="6" t="s">
        <v>168</v>
      </c>
      <c r="M38" s="6">
        <v>0</v>
      </c>
      <c r="N38" s="6">
        <v>50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 t="s">
        <v>39</v>
      </c>
      <c r="U38" s="7">
        <v>46089</v>
      </c>
      <c r="V38" s="8">
        <v>46237.581296296295</v>
      </c>
      <c r="W38" s="8">
        <v>46237.581296296295</v>
      </c>
      <c r="X38" s="6" t="s">
        <v>40</v>
      </c>
      <c r="Y38" s="6" t="s">
        <v>39</v>
      </c>
      <c r="Z38" s="9">
        <v>95396</v>
      </c>
      <c r="AA38" s="6" t="s">
        <v>169</v>
      </c>
      <c r="AB38" s="10" t="s">
        <v>170</v>
      </c>
      <c r="AC38" s="11" t="str">
        <f t="shared" si="1"/>
        <v>Klik Here Bestie</v>
      </c>
      <c r="AD38" s="12" t="s">
        <v>30</v>
      </c>
    </row>
    <row r="39" spans="1:30" ht="14.25" customHeight="1" x14ac:dyDescent="0.3">
      <c r="A39" s="5">
        <v>37</v>
      </c>
      <c r="B39" s="6" t="s">
        <v>32</v>
      </c>
      <c r="C39" s="6" t="s">
        <v>33</v>
      </c>
      <c r="D39" s="6" t="s">
        <v>34</v>
      </c>
      <c r="E39" s="6" t="s">
        <v>171</v>
      </c>
      <c r="F39" s="6">
        <v>3323012014</v>
      </c>
      <c r="G39" s="6" t="s">
        <v>35</v>
      </c>
      <c r="H39" s="6" t="s">
        <v>36</v>
      </c>
      <c r="I39" s="6">
        <v>14522855</v>
      </c>
      <c r="J39" s="6" t="s">
        <v>172</v>
      </c>
      <c r="K39" s="6" t="str">
        <f t="shared" ref="K39:K41" si="11">"3323012810640002"</f>
        <v>3323012810640002</v>
      </c>
      <c r="L39" s="6" t="s">
        <v>173</v>
      </c>
      <c r="M39" s="6">
        <v>50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 t="s">
        <v>39</v>
      </c>
      <c r="U39" s="7">
        <v>46089</v>
      </c>
      <c r="V39" s="8">
        <v>46237.601030092592</v>
      </c>
      <c r="W39" s="8">
        <v>46237.601030092592</v>
      </c>
      <c r="X39" s="6" t="s">
        <v>40</v>
      </c>
      <c r="Y39" s="6" t="s">
        <v>39</v>
      </c>
      <c r="Z39" s="9">
        <v>95536</v>
      </c>
      <c r="AA39" s="6" t="s">
        <v>174</v>
      </c>
      <c r="AB39" s="10" t="s">
        <v>175</v>
      </c>
      <c r="AC39" s="11" t="str">
        <f t="shared" si="1"/>
        <v>Klik Here Bestie</v>
      </c>
      <c r="AD39" s="12" t="s">
        <v>30</v>
      </c>
    </row>
    <row r="40" spans="1:30" ht="14.25" customHeight="1" x14ac:dyDescent="0.3">
      <c r="A40" s="5">
        <v>38</v>
      </c>
      <c r="B40" s="6" t="s">
        <v>32</v>
      </c>
      <c r="C40" s="6" t="s">
        <v>33</v>
      </c>
      <c r="D40" s="6" t="s">
        <v>34</v>
      </c>
      <c r="E40" s="6" t="s">
        <v>171</v>
      </c>
      <c r="F40" s="6">
        <v>3323012014</v>
      </c>
      <c r="G40" s="6" t="s">
        <v>35</v>
      </c>
      <c r="H40" s="6" t="s">
        <v>36</v>
      </c>
      <c r="I40" s="6">
        <v>14680629</v>
      </c>
      <c r="J40" s="6" t="s">
        <v>176</v>
      </c>
      <c r="K40" s="6" t="str">
        <f t="shared" si="11"/>
        <v>3323012810640002</v>
      </c>
      <c r="L40" s="6" t="s">
        <v>173</v>
      </c>
      <c r="M40" s="6">
        <v>0</v>
      </c>
      <c r="N40" s="6">
        <v>25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 t="s">
        <v>39</v>
      </c>
      <c r="U40" s="7">
        <v>46181</v>
      </c>
      <c r="V40" s="8">
        <v>46240.538344907407</v>
      </c>
      <c r="W40" s="8">
        <v>46240.538344907407</v>
      </c>
      <c r="X40" s="6" t="s">
        <v>40</v>
      </c>
      <c r="Y40" s="6" t="s">
        <v>39</v>
      </c>
      <c r="Z40" s="9">
        <v>95536</v>
      </c>
      <c r="AA40" s="6" t="s">
        <v>174</v>
      </c>
      <c r="AB40" s="10" t="s">
        <v>177</v>
      </c>
      <c r="AC40" s="11" t="str">
        <f t="shared" si="1"/>
        <v>Klik Here Bestie</v>
      </c>
      <c r="AD40" s="12" t="s">
        <v>30</v>
      </c>
    </row>
    <row r="41" spans="1:30" ht="14.25" customHeight="1" x14ac:dyDescent="0.3">
      <c r="A41" s="5">
        <v>39</v>
      </c>
      <c r="B41" s="6" t="s">
        <v>32</v>
      </c>
      <c r="C41" s="6" t="s">
        <v>33</v>
      </c>
      <c r="D41" s="6" t="s">
        <v>34</v>
      </c>
      <c r="E41" s="6" t="s">
        <v>171</v>
      </c>
      <c r="F41" s="6">
        <v>3323012014</v>
      </c>
      <c r="G41" s="6" t="s">
        <v>35</v>
      </c>
      <c r="H41" s="6" t="s">
        <v>36</v>
      </c>
      <c r="I41" s="6">
        <v>14680694</v>
      </c>
      <c r="J41" s="6" t="s">
        <v>178</v>
      </c>
      <c r="K41" s="6" t="str">
        <f t="shared" si="11"/>
        <v>3323012810640002</v>
      </c>
      <c r="L41" s="6" t="s">
        <v>173</v>
      </c>
      <c r="M41" s="6">
        <v>0</v>
      </c>
      <c r="N41" s="6">
        <v>25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 t="s">
        <v>39</v>
      </c>
      <c r="U41" s="7">
        <v>46181</v>
      </c>
      <c r="V41" s="8">
        <v>46240.539201388892</v>
      </c>
      <c r="W41" s="8">
        <v>46240.539201388892</v>
      </c>
      <c r="X41" s="6" t="s">
        <v>40</v>
      </c>
      <c r="Y41" s="6" t="s">
        <v>39</v>
      </c>
      <c r="Z41" s="9">
        <v>95536</v>
      </c>
      <c r="AA41" s="6" t="s">
        <v>174</v>
      </c>
      <c r="AB41" s="10" t="s">
        <v>179</v>
      </c>
      <c r="AC41" s="11" t="str">
        <f t="shared" si="1"/>
        <v>Klik Here Bestie</v>
      </c>
      <c r="AD41" s="12" t="s">
        <v>30</v>
      </c>
    </row>
    <row r="42" spans="1:30" ht="14.25" customHeight="1" x14ac:dyDescent="0.3">
      <c r="A42" s="5">
        <v>40</v>
      </c>
      <c r="B42" s="6" t="s">
        <v>32</v>
      </c>
      <c r="C42" s="6" t="s">
        <v>33</v>
      </c>
      <c r="D42" s="6" t="s">
        <v>34</v>
      </c>
      <c r="E42" s="6" t="s">
        <v>171</v>
      </c>
      <c r="F42" s="6">
        <v>3323012014</v>
      </c>
      <c r="G42" s="6" t="s">
        <v>35</v>
      </c>
      <c r="H42" s="6" t="s">
        <v>36</v>
      </c>
      <c r="I42" s="6">
        <v>14679141</v>
      </c>
      <c r="J42" s="6" t="s">
        <v>180</v>
      </c>
      <c r="K42" s="6" t="str">
        <f t="shared" ref="K42:K43" si="12">"3323011406500001"</f>
        <v>3323011406500001</v>
      </c>
      <c r="L42" s="6" t="s">
        <v>181</v>
      </c>
      <c r="M42" s="6">
        <v>97</v>
      </c>
      <c r="N42" s="6">
        <v>98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 t="s">
        <v>39</v>
      </c>
      <c r="U42" s="7">
        <v>46181</v>
      </c>
      <c r="V42" s="8">
        <v>46240.52239583333</v>
      </c>
      <c r="W42" s="8">
        <v>46240.52239583333</v>
      </c>
      <c r="X42" s="6" t="s">
        <v>40</v>
      </c>
      <c r="Y42" s="6" t="s">
        <v>39</v>
      </c>
      <c r="Z42" s="9">
        <v>95536</v>
      </c>
      <c r="AA42" s="6" t="s">
        <v>174</v>
      </c>
      <c r="AB42" s="10" t="s">
        <v>182</v>
      </c>
      <c r="AC42" s="11" t="str">
        <f t="shared" si="1"/>
        <v>Klik Here Bestie</v>
      </c>
      <c r="AD42" s="12" t="s">
        <v>30</v>
      </c>
    </row>
    <row r="43" spans="1:30" ht="14.25" customHeight="1" x14ac:dyDescent="0.3">
      <c r="A43" s="5">
        <v>41</v>
      </c>
      <c r="B43" s="6" t="s">
        <v>32</v>
      </c>
      <c r="C43" s="6" t="s">
        <v>33</v>
      </c>
      <c r="D43" s="6" t="s">
        <v>34</v>
      </c>
      <c r="E43" s="6" t="s">
        <v>171</v>
      </c>
      <c r="F43" s="6">
        <v>3323012014</v>
      </c>
      <c r="G43" s="6" t="s">
        <v>35</v>
      </c>
      <c r="H43" s="6" t="s">
        <v>36</v>
      </c>
      <c r="I43" s="6">
        <v>14679290</v>
      </c>
      <c r="J43" s="6" t="s">
        <v>183</v>
      </c>
      <c r="K43" s="6" t="str">
        <f t="shared" si="12"/>
        <v>3323011406500001</v>
      </c>
      <c r="L43" s="6" t="s">
        <v>181</v>
      </c>
      <c r="M43" s="6">
        <v>0</v>
      </c>
      <c r="N43" s="6">
        <v>176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 t="s">
        <v>39</v>
      </c>
      <c r="U43" s="7">
        <v>46181</v>
      </c>
      <c r="V43" s="8">
        <v>46240.524351851855</v>
      </c>
      <c r="W43" s="8">
        <v>46240.524351851855</v>
      </c>
      <c r="X43" s="6" t="s">
        <v>40</v>
      </c>
      <c r="Y43" s="6" t="s">
        <v>39</v>
      </c>
      <c r="Z43" s="9">
        <v>95536</v>
      </c>
      <c r="AA43" s="6" t="s">
        <v>174</v>
      </c>
      <c r="AB43" s="10" t="s">
        <v>184</v>
      </c>
      <c r="AC43" s="11" t="str">
        <f t="shared" si="1"/>
        <v>Klik Here Bestie</v>
      </c>
      <c r="AD43" s="12" t="s">
        <v>30</v>
      </c>
    </row>
    <row r="44" spans="1:30" ht="14.25" customHeight="1" x14ac:dyDescent="0.3">
      <c r="A44" s="5">
        <v>42</v>
      </c>
      <c r="B44" s="6" t="s">
        <v>32</v>
      </c>
      <c r="C44" s="6" t="s">
        <v>33</v>
      </c>
      <c r="D44" s="6" t="s">
        <v>34</v>
      </c>
      <c r="E44" s="6" t="s">
        <v>185</v>
      </c>
      <c r="F44" s="6">
        <v>3323012015</v>
      </c>
      <c r="G44" s="6" t="s">
        <v>79</v>
      </c>
      <c r="H44" s="6" t="s">
        <v>80</v>
      </c>
      <c r="I44" s="6">
        <v>14420864</v>
      </c>
      <c r="J44" s="6" t="s">
        <v>186</v>
      </c>
      <c r="K44" s="6" t="str">
        <f>"3323011208790001"</f>
        <v>3323011208790001</v>
      </c>
      <c r="L44" s="6" t="s">
        <v>187</v>
      </c>
      <c r="M44" s="6">
        <v>125</v>
      </c>
      <c r="N44" s="6">
        <v>150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 t="s">
        <v>39</v>
      </c>
      <c r="U44" s="7">
        <v>46030</v>
      </c>
      <c r="V44" s="8">
        <v>46235.345601851855</v>
      </c>
      <c r="W44" s="8">
        <v>46235.345601851855</v>
      </c>
      <c r="X44" s="6" t="s">
        <v>40</v>
      </c>
      <c r="Y44" s="6" t="s">
        <v>39</v>
      </c>
      <c r="Z44" s="9">
        <v>673999</v>
      </c>
      <c r="AA44" s="6" t="s">
        <v>188</v>
      </c>
      <c r="AB44" s="10" t="s">
        <v>189</v>
      </c>
      <c r="AC44" s="11" t="str">
        <f t="shared" si="1"/>
        <v>Klik Here Bestie</v>
      </c>
      <c r="AD44" s="12" t="s">
        <v>30</v>
      </c>
    </row>
    <row r="45" spans="1:30" ht="14.25" customHeight="1" x14ac:dyDescent="0.3">
      <c r="A45" s="5">
        <v>43</v>
      </c>
      <c r="B45" s="6" t="s">
        <v>32</v>
      </c>
      <c r="C45" s="6" t="s">
        <v>33</v>
      </c>
      <c r="D45" s="6" t="s">
        <v>34</v>
      </c>
      <c r="E45" s="6" t="s">
        <v>185</v>
      </c>
      <c r="F45" s="6">
        <v>3323012015</v>
      </c>
      <c r="G45" s="6" t="s">
        <v>79</v>
      </c>
      <c r="H45" s="6" t="s">
        <v>80</v>
      </c>
      <c r="I45" s="6">
        <v>14442724</v>
      </c>
      <c r="J45" s="6" t="s">
        <v>190</v>
      </c>
      <c r="K45" s="6" t="str">
        <f>"3323012002870003"</f>
        <v>3323012002870003</v>
      </c>
      <c r="L45" s="6" t="s">
        <v>191</v>
      </c>
      <c r="M45" s="6">
        <v>0</v>
      </c>
      <c r="N45" s="6">
        <v>112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 t="s">
        <v>39</v>
      </c>
      <c r="U45" s="7">
        <v>46030</v>
      </c>
      <c r="V45" s="8">
        <v>46235.560983796298</v>
      </c>
      <c r="W45" s="8">
        <v>46235.560983796298</v>
      </c>
      <c r="X45" s="6" t="s">
        <v>40</v>
      </c>
      <c r="Y45" s="6" t="s">
        <v>39</v>
      </c>
      <c r="Z45" s="9">
        <v>178158</v>
      </c>
      <c r="AA45" s="6" t="s">
        <v>192</v>
      </c>
      <c r="AB45" s="10" t="s">
        <v>193</v>
      </c>
      <c r="AC45" s="11" t="str">
        <f t="shared" si="1"/>
        <v>Klik Here Bestie</v>
      </c>
      <c r="AD45" s="12" t="s">
        <v>30</v>
      </c>
    </row>
    <row r="46" spans="1:30" ht="14.25" customHeight="1" x14ac:dyDescent="0.3">
      <c r="A46" s="5">
        <v>44</v>
      </c>
      <c r="B46" s="6" t="s">
        <v>32</v>
      </c>
      <c r="C46" s="6" t="s">
        <v>33</v>
      </c>
      <c r="D46" s="6" t="s">
        <v>34</v>
      </c>
      <c r="E46" s="6" t="s">
        <v>194</v>
      </c>
      <c r="F46" s="6">
        <v>3323012017</v>
      </c>
      <c r="G46" s="6" t="s">
        <v>35</v>
      </c>
      <c r="H46" s="6" t="s">
        <v>36</v>
      </c>
      <c r="I46" s="6">
        <v>14436576</v>
      </c>
      <c r="J46" s="6" t="s">
        <v>195</v>
      </c>
      <c r="K46" s="6" t="str">
        <f t="shared" ref="K46:K47" si="13">"3323016005590001"</f>
        <v>3323016005590001</v>
      </c>
      <c r="L46" s="6" t="s">
        <v>196</v>
      </c>
      <c r="M46" s="6">
        <v>16</v>
      </c>
      <c r="N46" s="6">
        <v>20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 t="s">
        <v>39</v>
      </c>
      <c r="U46" s="7">
        <v>46030</v>
      </c>
      <c r="V46" s="8">
        <v>46235.468171296299</v>
      </c>
      <c r="W46" s="8">
        <v>46235.468171296299</v>
      </c>
      <c r="X46" s="6" t="s">
        <v>40</v>
      </c>
      <c r="Y46" s="6" t="s">
        <v>39</v>
      </c>
      <c r="Z46" s="9">
        <v>95385</v>
      </c>
      <c r="AA46" s="6" t="s">
        <v>197</v>
      </c>
      <c r="AB46" s="10" t="s">
        <v>198</v>
      </c>
      <c r="AC46" s="11" t="str">
        <f t="shared" si="1"/>
        <v>Klik Here Bestie</v>
      </c>
      <c r="AD46" s="12" t="s">
        <v>30</v>
      </c>
    </row>
    <row r="47" spans="1:30" ht="14.25" customHeight="1" x14ac:dyDescent="0.3">
      <c r="A47" s="5">
        <v>45</v>
      </c>
      <c r="B47" s="6" t="s">
        <v>32</v>
      </c>
      <c r="C47" s="6" t="s">
        <v>33</v>
      </c>
      <c r="D47" s="6" t="s">
        <v>34</v>
      </c>
      <c r="E47" s="6" t="s">
        <v>194</v>
      </c>
      <c r="F47" s="6">
        <v>3323012017</v>
      </c>
      <c r="G47" s="6" t="s">
        <v>35</v>
      </c>
      <c r="H47" s="6" t="s">
        <v>36</v>
      </c>
      <c r="I47" s="6">
        <v>14436715</v>
      </c>
      <c r="J47" s="6" t="s">
        <v>199</v>
      </c>
      <c r="K47" s="6" t="str">
        <f t="shared" si="13"/>
        <v>3323016005590001</v>
      </c>
      <c r="L47" s="6" t="s">
        <v>196</v>
      </c>
      <c r="M47" s="6">
        <v>0</v>
      </c>
      <c r="N47" s="6">
        <v>56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 t="s">
        <v>39</v>
      </c>
      <c r="U47" s="7">
        <v>46030</v>
      </c>
      <c r="V47" s="8">
        <v>46235.469386574077</v>
      </c>
      <c r="W47" s="8">
        <v>46235.469386574077</v>
      </c>
      <c r="X47" s="6" t="s">
        <v>40</v>
      </c>
      <c r="Y47" s="6" t="s">
        <v>39</v>
      </c>
      <c r="Z47" s="9">
        <v>95385</v>
      </c>
      <c r="AA47" s="6" t="s">
        <v>197</v>
      </c>
      <c r="AB47" s="10" t="s">
        <v>200</v>
      </c>
      <c r="AC47" s="11" t="str">
        <f t="shared" si="1"/>
        <v>Klik Here Bestie</v>
      </c>
      <c r="AD47" s="12" t="s">
        <v>30</v>
      </c>
    </row>
    <row r="48" spans="1:30" ht="14.25" customHeight="1" x14ac:dyDescent="0.3">
      <c r="A48" s="5">
        <v>46</v>
      </c>
      <c r="B48" s="6" t="s">
        <v>32</v>
      </c>
      <c r="C48" s="6" t="s">
        <v>33</v>
      </c>
      <c r="D48" s="6" t="s">
        <v>34</v>
      </c>
      <c r="E48" s="6" t="s">
        <v>194</v>
      </c>
      <c r="F48" s="6">
        <v>3323012017</v>
      </c>
      <c r="G48" s="6" t="s">
        <v>35</v>
      </c>
      <c r="H48" s="6" t="s">
        <v>36</v>
      </c>
      <c r="I48" s="6">
        <v>14437842</v>
      </c>
      <c r="J48" s="6" t="s">
        <v>201</v>
      </c>
      <c r="K48" s="6" t="str">
        <f t="shared" ref="K48:K49" si="14">"3509170203870008"</f>
        <v>3509170203870008</v>
      </c>
      <c r="L48" s="6" t="s">
        <v>202</v>
      </c>
      <c r="M48" s="6">
        <v>25</v>
      </c>
      <c r="N48" s="6">
        <v>30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 t="s">
        <v>39</v>
      </c>
      <c r="U48" s="7">
        <v>46030</v>
      </c>
      <c r="V48" s="8">
        <v>46235.482974537037</v>
      </c>
      <c r="W48" s="8">
        <v>46235.482974537037</v>
      </c>
      <c r="X48" s="6" t="s">
        <v>40</v>
      </c>
      <c r="Y48" s="6" t="s">
        <v>39</v>
      </c>
      <c r="Z48" s="9">
        <v>95300</v>
      </c>
      <c r="AA48" s="6" t="s">
        <v>203</v>
      </c>
      <c r="AB48" s="10" t="s">
        <v>204</v>
      </c>
      <c r="AC48" s="11" t="str">
        <f t="shared" si="1"/>
        <v>Klik Here Bestie</v>
      </c>
      <c r="AD48" s="12" t="s">
        <v>30</v>
      </c>
    </row>
    <row r="49" spans="1:30" ht="14.25" customHeight="1" x14ac:dyDescent="0.3">
      <c r="A49" s="5">
        <v>47</v>
      </c>
      <c r="B49" s="6" t="s">
        <v>32</v>
      </c>
      <c r="C49" s="6" t="s">
        <v>33</v>
      </c>
      <c r="D49" s="6" t="s">
        <v>34</v>
      </c>
      <c r="E49" s="6" t="s">
        <v>194</v>
      </c>
      <c r="F49" s="6">
        <v>3323012017</v>
      </c>
      <c r="G49" s="6" t="s">
        <v>35</v>
      </c>
      <c r="H49" s="6" t="s">
        <v>36</v>
      </c>
      <c r="I49" s="6">
        <v>14437966</v>
      </c>
      <c r="J49" s="6" t="s">
        <v>205</v>
      </c>
      <c r="K49" s="6" t="str">
        <f t="shared" si="14"/>
        <v>3509170203870008</v>
      </c>
      <c r="L49" s="6" t="s">
        <v>202</v>
      </c>
      <c r="M49" s="6">
        <v>0</v>
      </c>
      <c r="N49" s="6">
        <v>25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 t="s">
        <v>39</v>
      </c>
      <c r="U49" s="7">
        <v>46030</v>
      </c>
      <c r="V49" s="8">
        <v>46235.484467592592</v>
      </c>
      <c r="W49" s="8">
        <v>46235.484467592592</v>
      </c>
      <c r="X49" s="6" t="s">
        <v>40</v>
      </c>
      <c r="Y49" s="6" t="s">
        <v>39</v>
      </c>
      <c r="Z49" s="9">
        <v>95300</v>
      </c>
      <c r="AA49" s="6" t="s">
        <v>203</v>
      </c>
      <c r="AB49" s="10" t="s">
        <v>206</v>
      </c>
      <c r="AC49" s="11" t="str">
        <f t="shared" si="1"/>
        <v>Klik Here Bestie</v>
      </c>
      <c r="AD49" s="12" t="s">
        <v>30</v>
      </c>
    </row>
    <row r="50" spans="1:30" ht="14.25" customHeight="1" x14ac:dyDescent="0.3">
      <c r="A50" s="5">
        <v>48</v>
      </c>
      <c r="B50" s="6" t="s">
        <v>32</v>
      </c>
      <c r="C50" s="6" t="s">
        <v>33</v>
      </c>
      <c r="D50" s="6" t="s">
        <v>34</v>
      </c>
      <c r="E50" s="6" t="s">
        <v>194</v>
      </c>
      <c r="F50" s="6">
        <v>3323012017</v>
      </c>
      <c r="G50" s="6" t="s">
        <v>35</v>
      </c>
      <c r="H50" s="6" t="s">
        <v>36</v>
      </c>
      <c r="I50" s="6">
        <v>14739694</v>
      </c>
      <c r="J50" s="6" t="s">
        <v>207</v>
      </c>
      <c r="K50" s="6" t="str">
        <f t="shared" ref="K50:K51" si="15">"3323012007730002"</f>
        <v>3323012007730002</v>
      </c>
      <c r="L50" s="6" t="s">
        <v>208</v>
      </c>
      <c r="M50" s="6">
        <v>0</v>
      </c>
      <c r="N50" s="6">
        <v>28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 t="s">
        <v>39</v>
      </c>
      <c r="U50" s="7">
        <v>46211</v>
      </c>
      <c r="V50" s="8">
        <v>46241.553807870368</v>
      </c>
      <c r="W50" s="8">
        <v>46241.553807870368</v>
      </c>
      <c r="X50" s="6" t="s">
        <v>40</v>
      </c>
      <c r="Y50" s="6" t="s">
        <v>39</v>
      </c>
      <c r="Z50" s="9">
        <v>95385</v>
      </c>
      <c r="AA50" s="6" t="s">
        <v>197</v>
      </c>
      <c r="AB50" s="10" t="s">
        <v>209</v>
      </c>
      <c r="AC50" s="11" t="str">
        <f t="shared" si="1"/>
        <v>Klik Here Bestie</v>
      </c>
      <c r="AD50" s="12" t="s">
        <v>30</v>
      </c>
    </row>
    <row r="51" spans="1:30" ht="14.25" customHeight="1" x14ac:dyDescent="0.3">
      <c r="A51" s="5">
        <v>49</v>
      </c>
      <c r="B51" s="6" t="s">
        <v>32</v>
      </c>
      <c r="C51" s="6" t="s">
        <v>33</v>
      </c>
      <c r="D51" s="6" t="s">
        <v>34</v>
      </c>
      <c r="E51" s="6" t="s">
        <v>194</v>
      </c>
      <c r="F51" s="6">
        <v>3323012017</v>
      </c>
      <c r="G51" s="6" t="s">
        <v>35</v>
      </c>
      <c r="H51" s="6" t="s">
        <v>36</v>
      </c>
      <c r="I51" s="6">
        <v>14739912</v>
      </c>
      <c r="J51" s="6" t="s">
        <v>210</v>
      </c>
      <c r="K51" s="6" t="str">
        <f t="shared" si="15"/>
        <v>3323012007730002</v>
      </c>
      <c r="L51" s="6" t="s">
        <v>208</v>
      </c>
      <c r="M51" s="6">
        <v>0</v>
      </c>
      <c r="N51" s="6">
        <v>21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 t="s">
        <v>39</v>
      </c>
      <c r="U51" s="7">
        <v>46211</v>
      </c>
      <c r="V51" s="8">
        <v>46241.555439814816</v>
      </c>
      <c r="W51" s="8">
        <v>46241.555439814816</v>
      </c>
      <c r="X51" s="6" t="s">
        <v>40</v>
      </c>
      <c r="Y51" s="6" t="s">
        <v>39</v>
      </c>
      <c r="Z51" s="9">
        <v>95385</v>
      </c>
      <c r="AA51" s="6" t="s">
        <v>197</v>
      </c>
      <c r="AB51" s="10" t="s">
        <v>211</v>
      </c>
      <c r="AC51" s="11" t="str">
        <f t="shared" si="1"/>
        <v>Klik Here Bestie</v>
      </c>
      <c r="AD51" s="12" t="s">
        <v>30</v>
      </c>
    </row>
    <row r="52" spans="1:30" ht="14.25" customHeight="1" x14ac:dyDescent="0.3">
      <c r="A52" s="5">
        <v>50</v>
      </c>
      <c r="B52" s="6" t="s">
        <v>32</v>
      </c>
      <c r="C52" s="6" t="s">
        <v>33</v>
      </c>
      <c r="D52" s="6" t="s">
        <v>34</v>
      </c>
      <c r="E52" s="6" t="s">
        <v>194</v>
      </c>
      <c r="F52" s="6">
        <v>3323012017</v>
      </c>
      <c r="G52" s="6" t="s">
        <v>35</v>
      </c>
      <c r="H52" s="6" t="s">
        <v>36</v>
      </c>
      <c r="I52" s="6">
        <v>14691171</v>
      </c>
      <c r="J52" s="6" t="s">
        <v>212</v>
      </c>
      <c r="K52" s="6" t="str">
        <f>"3323012006700003"</f>
        <v>3323012006700003</v>
      </c>
      <c r="L52" s="6" t="s">
        <v>213</v>
      </c>
      <c r="M52" s="6">
        <v>0</v>
      </c>
      <c r="N52" s="6">
        <v>50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 t="s">
        <v>39</v>
      </c>
      <c r="U52" s="7">
        <v>46181</v>
      </c>
      <c r="V52" s="8">
        <v>46240.635405092595</v>
      </c>
      <c r="W52" s="8">
        <v>46240.635405092595</v>
      </c>
      <c r="X52" s="6" t="s">
        <v>40</v>
      </c>
      <c r="Y52" s="6" t="s">
        <v>39</v>
      </c>
      <c r="Z52" s="9">
        <v>95385</v>
      </c>
      <c r="AA52" s="6" t="s">
        <v>197</v>
      </c>
      <c r="AB52" s="10" t="s">
        <v>214</v>
      </c>
      <c r="AC52" s="11" t="str">
        <f t="shared" si="1"/>
        <v>Klik Here Bestie</v>
      </c>
      <c r="AD52" s="12" t="s">
        <v>30</v>
      </c>
    </row>
    <row r="53" spans="1:30" ht="14.25" customHeight="1" x14ac:dyDescent="0.3">
      <c r="A53" s="5">
        <v>51</v>
      </c>
      <c r="B53" s="6" t="s">
        <v>32</v>
      </c>
      <c r="C53" s="6" t="s">
        <v>33</v>
      </c>
      <c r="D53" s="6" t="s">
        <v>34</v>
      </c>
      <c r="E53" s="6" t="s">
        <v>215</v>
      </c>
      <c r="F53" s="6">
        <v>3323012018</v>
      </c>
      <c r="G53" s="6" t="s">
        <v>79</v>
      </c>
      <c r="H53" s="6" t="s">
        <v>80</v>
      </c>
      <c r="I53" s="6">
        <v>14492724</v>
      </c>
      <c r="J53" s="6" t="s">
        <v>216</v>
      </c>
      <c r="K53" s="6" t="str">
        <f>"3323010411760001"</f>
        <v>3323010411760001</v>
      </c>
      <c r="L53" s="6" t="s">
        <v>217</v>
      </c>
      <c r="M53" s="6">
        <v>0</v>
      </c>
      <c r="N53" s="6">
        <v>165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 t="s">
        <v>39</v>
      </c>
      <c r="U53" s="7">
        <v>46089</v>
      </c>
      <c r="V53" s="8">
        <v>46237.310624999998</v>
      </c>
      <c r="W53" s="8">
        <v>46237.310624999998</v>
      </c>
      <c r="X53" s="6" t="s">
        <v>40</v>
      </c>
      <c r="Y53" s="6" t="s">
        <v>39</v>
      </c>
      <c r="Z53" s="9">
        <v>913722</v>
      </c>
      <c r="AA53" s="6" t="s">
        <v>218</v>
      </c>
      <c r="AB53" s="10" t="s">
        <v>219</v>
      </c>
      <c r="AC53" s="11" t="str">
        <f t="shared" si="1"/>
        <v>Klik Here Bestie</v>
      </c>
      <c r="AD53" s="12" t="s">
        <v>30</v>
      </c>
    </row>
    <row r="54" spans="1:30" ht="14.25" customHeight="1" x14ac:dyDescent="0.3">
      <c r="A54" s="5">
        <v>52</v>
      </c>
      <c r="B54" s="6" t="s">
        <v>32</v>
      </c>
      <c r="C54" s="6" t="s">
        <v>33</v>
      </c>
      <c r="D54" s="6" t="s">
        <v>220</v>
      </c>
      <c r="E54" s="6" t="s">
        <v>220</v>
      </c>
      <c r="F54" s="6">
        <v>3323022001</v>
      </c>
      <c r="G54" s="6" t="s">
        <v>221</v>
      </c>
      <c r="H54" s="6" t="s">
        <v>222</v>
      </c>
      <c r="I54" s="6">
        <v>14614458</v>
      </c>
      <c r="J54" s="6" t="s">
        <v>223</v>
      </c>
      <c r="K54" s="6" t="str">
        <f>"3323023112930002"</f>
        <v>3323023112930002</v>
      </c>
      <c r="L54" s="6" t="s">
        <v>224</v>
      </c>
      <c r="M54" s="6">
        <v>125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 t="s">
        <v>39</v>
      </c>
      <c r="U54" s="7">
        <v>46150</v>
      </c>
      <c r="V54" s="8">
        <v>46239.463379629633</v>
      </c>
      <c r="W54" s="8">
        <v>46239.463379629633</v>
      </c>
      <c r="X54" s="6" t="s">
        <v>40</v>
      </c>
      <c r="Y54" s="6" t="s">
        <v>39</v>
      </c>
      <c r="Z54" s="9">
        <v>94905</v>
      </c>
      <c r="AA54" s="6" t="s">
        <v>225</v>
      </c>
      <c r="AB54" s="10" t="s">
        <v>226</v>
      </c>
      <c r="AC54" s="11" t="str">
        <f t="shared" si="1"/>
        <v>Klik Here Bestie</v>
      </c>
      <c r="AD54" s="12" t="s">
        <v>30</v>
      </c>
    </row>
    <row r="55" spans="1:30" ht="14.25" customHeight="1" x14ac:dyDescent="0.3">
      <c r="A55" s="5">
        <v>53</v>
      </c>
      <c r="B55" s="6" t="s">
        <v>32</v>
      </c>
      <c r="C55" s="6" t="s">
        <v>33</v>
      </c>
      <c r="D55" s="6" t="s">
        <v>220</v>
      </c>
      <c r="E55" s="6" t="s">
        <v>227</v>
      </c>
      <c r="F55" s="6">
        <v>3323022002</v>
      </c>
      <c r="G55" s="6" t="s">
        <v>221</v>
      </c>
      <c r="H55" s="6" t="s">
        <v>222</v>
      </c>
      <c r="I55" s="6">
        <v>14565506</v>
      </c>
      <c r="J55" s="6" t="s">
        <v>228</v>
      </c>
      <c r="K55" s="6" t="str">
        <f>"3323020106810001"</f>
        <v>3323020106810001</v>
      </c>
      <c r="L55" s="6" t="s">
        <v>229</v>
      </c>
      <c r="M55" s="6">
        <v>50</v>
      </c>
      <c r="N55" s="6">
        <v>50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 t="s">
        <v>39</v>
      </c>
      <c r="U55" s="7">
        <v>46120</v>
      </c>
      <c r="V55" s="8">
        <v>46238.53943287037</v>
      </c>
      <c r="W55" s="8">
        <v>46238.53943287037</v>
      </c>
      <c r="X55" s="6" t="s">
        <v>40</v>
      </c>
      <c r="Y55" s="6" t="s">
        <v>39</v>
      </c>
      <c r="Z55" s="9">
        <v>94674</v>
      </c>
      <c r="AA55" s="6" t="s">
        <v>230</v>
      </c>
      <c r="AB55" s="10" t="s">
        <v>231</v>
      </c>
      <c r="AC55" s="11" t="str">
        <f t="shared" si="1"/>
        <v>Klik Here Bestie</v>
      </c>
      <c r="AD55" s="12" t="s">
        <v>30</v>
      </c>
    </row>
    <row r="56" spans="1:30" ht="14.25" customHeight="1" x14ac:dyDescent="0.3">
      <c r="A56" s="5">
        <v>54</v>
      </c>
      <c r="B56" s="6" t="s">
        <v>32</v>
      </c>
      <c r="C56" s="6" t="s">
        <v>33</v>
      </c>
      <c r="D56" s="6" t="s">
        <v>220</v>
      </c>
      <c r="E56" s="6" t="s">
        <v>227</v>
      </c>
      <c r="F56" s="6">
        <v>3323022002</v>
      </c>
      <c r="G56" s="6" t="s">
        <v>221</v>
      </c>
      <c r="H56" s="6" t="s">
        <v>222</v>
      </c>
      <c r="I56" s="6">
        <v>14554804</v>
      </c>
      <c r="J56" s="6" t="s">
        <v>232</v>
      </c>
      <c r="K56" s="6" t="str">
        <f>"3323022106940001"</f>
        <v>3323022106940001</v>
      </c>
      <c r="L56" s="6" t="s">
        <v>233</v>
      </c>
      <c r="M56" s="6">
        <v>100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 t="s">
        <v>39</v>
      </c>
      <c r="U56" s="7">
        <v>46120</v>
      </c>
      <c r="V56" s="8">
        <v>46238.423310185186</v>
      </c>
      <c r="W56" s="8">
        <v>46238.423310185186</v>
      </c>
      <c r="X56" s="6" t="s">
        <v>40</v>
      </c>
      <c r="Y56" s="6" t="s">
        <v>39</v>
      </c>
      <c r="Z56" s="9">
        <v>94664</v>
      </c>
      <c r="AA56" s="6" t="s">
        <v>234</v>
      </c>
      <c r="AB56" s="10" t="s">
        <v>235</v>
      </c>
      <c r="AC56" s="11" t="str">
        <f t="shared" si="1"/>
        <v>Klik Here Bestie</v>
      </c>
      <c r="AD56" s="12" t="s">
        <v>30</v>
      </c>
    </row>
    <row r="57" spans="1:30" ht="14.25" customHeight="1" x14ac:dyDescent="0.3">
      <c r="A57" s="5">
        <v>55</v>
      </c>
      <c r="B57" s="6" t="s">
        <v>32</v>
      </c>
      <c r="C57" s="6" t="s">
        <v>33</v>
      </c>
      <c r="D57" s="6" t="s">
        <v>220</v>
      </c>
      <c r="E57" s="6" t="s">
        <v>236</v>
      </c>
      <c r="F57" s="6">
        <v>3323022003</v>
      </c>
      <c r="G57" s="6" t="s">
        <v>237</v>
      </c>
      <c r="H57" s="6" t="s">
        <v>238</v>
      </c>
      <c r="I57" s="6">
        <v>14480754</v>
      </c>
      <c r="J57" s="6" t="s">
        <v>239</v>
      </c>
      <c r="K57" s="6" t="str">
        <f>"3323020602870002"</f>
        <v>3323020602870002</v>
      </c>
      <c r="L57" s="6" t="s">
        <v>240</v>
      </c>
      <c r="M57" s="6">
        <v>24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 t="s">
        <v>39</v>
      </c>
      <c r="U57" s="7">
        <v>46061</v>
      </c>
      <c r="V57" s="8">
        <v>46236.608993055554</v>
      </c>
      <c r="W57" s="8">
        <v>46236.608993055554</v>
      </c>
      <c r="X57" s="6" t="s">
        <v>40</v>
      </c>
      <c r="Y57" s="6" t="s">
        <v>39</v>
      </c>
      <c r="Z57" s="9">
        <v>74854</v>
      </c>
      <c r="AA57" s="6" t="s">
        <v>241</v>
      </c>
      <c r="AB57" s="10" t="s">
        <v>242</v>
      </c>
      <c r="AC57" s="11" t="str">
        <f t="shared" si="1"/>
        <v>Klik Here Bestie</v>
      </c>
      <c r="AD57" s="12" t="s">
        <v>30</v>
      </c>
    </row>
    <row r="58" spans="1:30" ht="14.25" customHeight="1" x14ac:dyDescent="0.3">
      <c r="A58" s="5">
        <v>56</v>
      </c>
      <c r="B58" s="6" t="s">
        <v>32</v>
      </c>
      <c r="C58" s="6" t="s">
        <v>33</v>
      </c>
      <c r="D58" s="6" t="s">
        <v>220</v>
      </c>
      <c r="E58" s="6" t="s">
        <v>236</v>
      </c>
      <c r="F58" s="6">
        <v>3323022003</v>
      </c>
      <c r="G58" s="6" t="s">
        <v>237</v>
      </c>
      <c r="H58" s="6" t="s">
        <v>238</v>
      </c>
      <c r="I58" s="6">
        <v>14502878</v>
      </c>
      <c r="J58" s="6" t="s">
        <v>243</v>
      </c>
      <c r="K58" s="6" t="str">
        <f>"3323021010570001"</f>
        <v>3323021010570001</v>
      </c>
      <c r="L58" s="6" t="s">
        <v>244</v>
      </c>
      <c r="M58" s="6">
        <v>100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 t="s">
        <v>39</v>
      </c>
      <c r="U58" s="7">
        <v>46089</v>
      </c>
      <c r="V58" s="8">
        <v>46237.396898148145</v>
      </c>
      <c r="W58" s="8">
        <v>46237.396898148145</v>
      </c>
      <c r="X58" s="6" t="s">
        <v>40</v>
      </c>
      <c r="Y58" s="6" t="s">
        <v>39</v>
      </c>
      <c r="Z58" s="9">
        <v>74837</v>
      </c>
      <c r="AA58" s="6" t="s">
        <v>245</v>
      </c>
      <c r="AB58" s="10" t="s">
        <v>246</v>
      </c>
      <c r="AC58" s="11" t="str">
        <f t="shared" si="1"/>
        <v>Klik Here Bestie</v>
      </c>
      <c r="AD58" s="12" t="s">
        <v>30</v>
      </c>
    </row>
    <row r="59" spans="1:30" ht="14.25" customHeight="1" x14ac:dyDescent="0.3">
      <c r="A59" s="5">
        <v>57</v>
      </c>
      <c r="B59" s="6" t="s">
        <v>32</v>
      </c>
      <c r="C59" s="6" t="s">
        <v>33</v>
      </c>
      <c r="D59" s="6" t="s">
        <v>220</v>
      </c>
      <c r="E59" s="6" t="s">
        <v>236</v>
      </c>
      <c r="F59" s="6">
        <v>3323022003</v>
      </c>
      <c r="G59" s="6" t="s">
        <v>237</v>
      </c>
      <c r="H59" s="6" t="s">
        <v>238</v>
      </c>
      <c r="I59" s="6">
        <v>14507193</v>
      </c>
      <c r="J59" s="6" t="s">
        <v>247</v>
      </c>
      <c r="K59" s="6" t="str">
        <f t="shared" ref="K59:K60" si="16">"3323021807750001"</f>
        <v>3323021807750001</v>
      </c>
      <c r="L59" s="6" t="s">
        <v>248</v>
      </c>
      <c r="M59" s="6">
        <v>0</v>
      </c>
      <c r="N59" s="6">
        <v>77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 t="s">
        <v>39</v>
      </c>
      <c r="U59" s="7">
        <v>46089</v>
      </c>
      <c r="V59" s="8">
        <v>46237.428055555552</v>
      </c>
      <c r="W59" s="8">
        <v>46237.428055555552</v>
      </c>
      <c r="X59" s="6" t="s">
        <v>40</v>
      </c>
      <c r="Y59" s="6" t="s">
        <v>39</v>
      </c>
      <c r="Z59" s="9">
        <v>74854</v>
      </c>
      <c r="AA59" s="6" t="s">
        <v>241</v>
      </c>
      <c r="AB59" s="10" t="s">
        <v>249</v>
      </c>
      <c r="AC59" s="11" t="str">
        <f t="shared" si="1"/>
        <v>Klik Here Bestie</v>
      </c>
      <c r="AD59" s="12" t="s">
        <v>30</v>
      </c>
    </row>
    <row r="60" spans="1:30" ht="14.25" customHeight="1" x14ac:dyDescent="0.3">
      <c r="A60" s="5">
        <v>58</v>
      </c>
      <c r="B60" s="6" t="s">
        <v>32</v>
      </c>
      <c r="C60" s="6" t="s">
        <v>33</v>
      </c>
      <c r="D60" s="6" t="s">
        <v>220</v>
      </c>
      <c r="E60" s="6" t="s">
        <v>236</v>
      </c>
      <c r="F60" s="6">
        <v>3323022003</v>
      </c>
      <c r="G60" s="6" t="s">
        <v>237</v>
      </c>
      <c r="H60" s="6" t="s">
        <v>238</v>
      </c>
      <c r="I60" s="6">
        <v>14507386</v>
      </c>
      <c r="J60" s="6" t="s">
        <v>250</v>
      </c>
      <c r="K60" s="6" t="str">
        <f t="shared" si="16"/>
        <v>3323021807750001</v>
      </c>
      <c r="L60" s="6" t="s">
        <v>248</v>
      </c>
      <c r="M60" s="6">
        <v>60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 t="s">
        <v>39</v>
      </c>
      <c r="U60" s="7">
        <v>46089</v>
      </c>
      <c r="V60" s="8">
        <v>46237.42931712963</v>
      </c>
      <c r="W60" s="8">
        <v>46237.42931712963</v>
      </c>
      <c r="X60" s="6" t="s">
        <v>40</v>
      </c>
      <c r="Y60" s="6" t="s">
        <v>39</v>
      </c>
      <c r="Z60" s="9">
        <v>74854</v>
      </c>
      <c r="AA60" s="6" t="s">
        <v>241</v>
      </c>
      <c r="AB60" s="10" t="s">
        <v>251</v>
      </c>
      <c r="AC60" s="11" t="str">
        <f t="shared" si="1"/>
        <v>Klik Here Bestie</v>
      </c>
      <c r="AD60" s="12" t="s">
        <v>30</v>
      </c>
    </row>
    <row r="61" spans="1:30" ht="14.25" customHeight="1" x14ac:dyDescent="0.3">
      <c r="A61" s="5">
        <v>59</v>
      </c>
      <c r="B61" s="6" t="s">
        <v>32</v>
      </c>
      <c r="C61" s="6" t="s">
        <v>33</v>
      </c>
      <c r="D61" s="6" t="s">
        <v>220</v>
      </c>
      <c r="E61" s="6" t="s">
        <v>236</v>
      </c>
      <c r="F61" s="6">
        <v>3323022003</v>
      </c>
      <c r="G61" s="6" t="s">
        <v>237</v>
      </c>
      <c r="H61" s="6" t="s">
        <v>238</v>
      </c>
      <c r="I61" s="6">
        <v>14518748</v>
      </c>
      <c r="J61" s="6" t="s">
        <v>252</v>
      </c>
      <c r="K61" s="6" t="str">
        <f>"3323021608780003"</f>
        <v>3323021608780003</v>
      </c>
      <c r="L61" s="6" t="s">
        <v>253</v>
      </c>
      <c r="M61" s="6">
        <v>52</v>
      </c>
      <c r="N61" s="6">
        <v>33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 t="s">
        <v>39</v>
      </c>
      <c r="U61" s="7">
        <v>46089</v>
      </c>
      <c r="V61" s="8">
        <v>46237.560312499998</v>
      </c>
      <c r="W61" s="8">
        <v>46237.560312499998</v>
      </c>
      <c r="X61" s="6" t="s">
        <v>40</v>
      </c>
      <c r="Y61" s="6" t="s">
        <v>39</v>
      </c>
      <c r="Z61" s="9">
        <v>74854</v>
      </c>
      <c r="AA61" s="6" t="s">
        <v>241</v>
      </c>
      <c r="AB61" s="10" t="s">
        <v>254</v>
      </c>
      <c r="AC61" s="11" t="str">
        <f t="shared" si="1"/>
        <v>Klik Here Bestie</v>
      </c>
      <c r="AD61" s="12" t="s">
        <v>30</v>
      </c>
    </row>
    <row r="62" spans="1:30" ht="14.25" customHeight="1" x14ac:dyDescent="0.3">
      <c r="A62" s="5">
        <v>60</v>
      </c>
      <c r="B62" s="6" t="s">
        <v>32</v>
      </c>
      <c r="C62" s="6" t="s">
        <v>33</v>
      </c>
      <c r="D62" s="6" t="s">
        <v>220</v>
      </c>
      <c r="E62" s="6" t="s">
        <v>255</v>
      </c>
      <c r="F62" s="6">
        <v>3323022005</v>
      </c>
      <c r="G62" s="6" t="s">
        <v>221</v>
      </c>
      <c r="H62" s="6" t="s">
        <v>222</v>
      </c>
      <c r="I62" s="6">
        <v>14557404</v>
      </c>
      <c r="J62" s="6" t="s">
        <v>256</v>
      </c>
      <c r="K62" s="6" t="str">
        <f>"3323021309920001"</f>
        <v>3323021309920001</v>
      </c>
      <c r="L62" s="6" t="s">
        <v>257</v>
      </c>
      <c r="M62" s="6">
        <v>0</v>
      </c>
      <c r="N62" s="6">
        <v>54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 t="s">
        <v>39</v>
      </c>
      <c r="U62" s="7">
        <v>46120</v>
      </c>
      <c r="V62" s="8">
        <v>46238.445462962962</v>
      </c>
      <c r="W62" s="8">
        <v>46238.445462962962</v>
      </c>
      <c r="X62" s="6" t="s">
        <v>40</v>
      </c>
      <c r="Y62" s="6" t="s">
        <v>39</v>
      </c>
      <c r="Z62" s="9">
        <v>1160775</v>
      </c>
      <c r="AA62" s="6" t="s">
        <v>258</v>
      </c>
      <c r="AB62" s="10" t="s">
        <v>259</v>
      </c>
      <c r="AC62" s="11" t="str">
        <f t="shared" si="1"/>
        <v>Klik Here Bestie</v>
      </c>
      <c r="AD62" s="12" t="s">
        <v>30</v>
      </c>
    </row>
    <row r="63" spans="1:30" ht="14.25" customHeight="1" x14ac:dyDescent="0.3">
      <c r="A63" s="5">
        <v>61</v>
      </c>
      <c r="B63" s="6" t="s">
        <v>32</v>
      </c>
      <c r="C63" s="6" t="s">
        <v>33</v>
      </c>
      <c r="D63" s="6" t="s">
        <v>220</v>
      </c>
      <c r="E63" s="6" t="s">
        <v>255</v>
      </c>
      <c r="F63" s="6">
        <v>3323022005</v>
      </c>
      <c r="G63" s="6" t="s">
        <v>221</v>
      </c>
      <c r="H63" s="6" t="s">
        <v>222</v>
      </c>
      <c r="I63" s="6">
        <v>14505535</v>
      </c>
      <c r="J63" s="6" t="s">
        <v>260</v>
      </c>
      <c r="K63" s="6" t="str">
        <f>"3323021111950002"</f>
        <v>3323021111950002</v>
      </c>
      <c r="L63" s="6" t="s">
        <v>261</v>
      </c>
      <c r="M63" s="6">
        <v>32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 t="s">
        <v>39</v>
      </c>
      <c r="U63" s="7">
        <v>46089</v>
      </c>
      <c r="V63" s="8">
        <v>46237.415833333333</v>
      </c>
      <c r="W63" s="8">
        <v>46237.415833333333</v>
      </c>
      <c r="X63" s="6" t="s">
        <v>40</v>
      </c>
      <c r="Y63" s="6" t="s">
        <v>39</v>
      </c>
      <c r="Z63" s="9">
        <v>95105</v>
      </c>
      <c r="AA63" s="6" t="s">
        <v>262</v>
      </c>
      <c r="AB63" s="10" t="s">
        <v>263</v>
      </c>
      <c r="AC63" s="11" t="str">
        <f t="shared" si="1"/>
        <v>Klik Here Bestie</v>
      </c>
      <c r="AD63" s="12" t="s">
        <v>30</v>
      </c>
    </row>
    <row r="64" spans="1:30" ht="14.25" customHeight="1" x14ac:dyDescent="0.3">
      <c r="A64" s="5">
        <v>62</v>
      </c>
      <c r="B64" s="6" t="s">
        <v>32</v>
      </c>
      <c r="C64" s="6" t="s">
        <v>33</v>
      </c>
      <c r="D64" s="6" t="s">
        <v>220</v>
      </c>
      <c r="E64" s="6" t="s">
        <v>255</v>
      </c>
      <c r="F64" s="6">
        <v>3323022005</v>
      </c>
      <c r="G64" s="6" t="s">
        <v>221</v>
      </c>
      <c r="H64" s="6" t="s">
        <v>222</v>
      </c>
      <c r="I64" s="6">
        <v>14667966</v>
      </c>
      <c r="J64" s="6" t="s">
        <v>264</v>
      </c>
      <c r="K64" s="6" t="str">
        <f t="shared" ref="K64:K65" si="17">"3323023007800004"</f>
        <v>3323023007800004</v>
      </c>
      <c r="L64" s="6" t="s">
        <v>265</v>
      </c>
      <c r="M64" s="6">
        <v>0</v>
      </c>
      <c r="N64" s="6">
        <v>18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 t="s">
        <v>39</v>
      </c>
      <c r="U64" s="7">
        <v>46181</v>
      </c>
      <c r="V64" s="8">
        <v>46240.425405092596</v>
      </c>
      <c r="W64" s="8">
        <v>46240.425405092596</v>
      </c>
      <c r="X64" s="6" t="s">
        <v>40</v>
      </c>
      <c r="Y64" s="6" t="s">
        <v>39</v>
      </c>
      <c r="Z64" s="9">
        <v>5040332</v>
      </c>
      <c r="AA64" s="6" t="s">
        <v>266</v>
      </c>
      <c r="AB64" s="10" t="s">
        <v>267</v>
      </c>
      <c r="AC64" s="11" t="str">
        <f t="shared" si="1"/>
        <v>Klik Here Bestie</v>
      </c>
      <c r="AD64" s="12" t="s">
        <v>30</v>
      </c>
    </row>
    <row r="65" spans="1:30" ht="14.25" customHeight="1" x14ac:dyDescent="0.3">
      <c r="A65" s="5">
        <v>63</v>
      </c>
      <c r="B65" s="6" t="s">
        <v>32</v>
      </c>
      <c r="C65" s="6" t="s">
        <v>33</v>
      </c>
      <c r="D65" s="6" t="s">
        <v>220</v>
      </c>
      <c r="E65" s="6" t="s">
        <v>255</v>
      </c>
      <c r="F65" s="6">
        <v>3323022005</v>
      </c>
      <c r="G65" s="6" t="s">
        <v>221</v>
      </c>
      <c r="H65" s="6" t="s">
        <v>222</v>
      </c>
      <c r="I65" s="6">
        <v>14668027</v>
      </c>
      <c r="J65" s="6" t="s">
        <v>268</v>
      </c>
      <c r="K65" s="6" t="str">
        <f t="shared" si="17"/>
        <v>3323023007800004</v>
      </c>
      <c r="L65" s="6" t="s">
        <v>265</v>
      </c>
      <c r="M65" s="6">
        <v>0</v>
      </c>
      <c r="N65" s="6">
        <v>8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 t="s">
        <v>39</v>
      </c>
      <c r="U65" s="7">
        <v>46181</v>
      </c>
      <c r="V65" s="8">
        <v>46240.426099537035</v>
      </c>
      <c r="W65" s="8">
        <v>46240.426099537035</v>
      </c>
      <c r="X65" s="6" t="s">
        <v>40</v>
      </c>
      <c r="Y65" s="6" t="s">
        <v>39</v>
      </c>
      <c r="Z65" s="9">
        <v>5040332</v>
      </c>
      <c r="AA65" s="6" t="s">
        <v>266</v>
      </c>
      <c r="AB65" s="10" t="s">
        <v>269</v>
      </c>
      <c r="AC65" s="11" t="str">
        <f t="shared" si="1"/>
        <v>Klik Here Bestie</v>
      </c>
      <c r="AD65" s="12" t="s">
        <v>30</v>
      </c>
    </row>
    <row r="66" spans="1:30" ht="14.25" customHeight="1" x14ac:dyDescent="0.3">
      <c r="A66" s="5">
        <v>64</v>
      </c>
      <c r="B66" s="6" t="s">
        <v>32</v>
      </c>
      <c r="C66" s="6" t="s">
        <v>33</v>
      </c>
      <c r="D66" s="6" t="s">
        <v>220</v>
      </c>
      <c r="E66" s="6" t="s">
        <v>270</v>
      </c>
      <c r="F66" s="6">
        <v>3323022007</v>
      </c>
      <c r="G66" s="6" t="s">
        <v>221</v>
      </c>
      <c r="H66" s="6" t="s">
        <v>222</v>
      </c>
      <c r="I66" s="6">
        <v>14434938</v>
      </c>
      <c r="J66" s="6" t="s">
        <v>271</v>
      </c>
      <c r="K66" s="6" t="str">
        <f>"3323020605660001"</f>
        <v>3323020605660001</v>
      </c>
      <c r="L66" s="6" t="s">
        <v>272</v>
      </c>
      <c r="M66" s="6">
        <v>0</v>
      </c>
      <c r="N66" s="6">
        <v>50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 t="s">
        <v>39</v>
      </c>
      <c r="U66" s="7">
        <v>46030</v>
      </c>
      <c r="V66" s="8">
        <v>46235.452974537038</v>
      </c>
      <c r="W66" s="8">
        <v>46235.452974537038</v>
      </c>
      <c r="X66" s="6" t="s">
        <v>40</v>
      </c>
      <c r="Y66" s="6" t="s">
        <v>39</v>
      </c>
      <c r="Z66" s="9">
        <v>95044</v>
      </c>
      <c r="AA66" s="6" t="s">
        <v>273</v>
      </c>
      <c r="AB66" s="10" t="s">
        <v>274</v>
      </c>
      <c r="AC66" s="11" t="str">
        <f t="shared" si="1"/>
        <v>Klik Here Bestie</v>
      </c>
      <c r="AD66" s="12" t="s">
        <v>30</v>
      </c>
    </row>
    <row r="67" spans="1:30" ht="14.25" customHeight="1" x14ac:dyDescent="0.3">
      <c r="A67" s="5">
        <v>65</v>
      </c>
      <c r="B67" s="6" t="s">
        <v>32</v>
      </c>
      <c r="C67" s="6" t="s">
        <v>33</v>
      </c>
      <c r="D67" s="6" t="s">
        <v>220</v>
      </c>
      <c r="E67" s="6" t="s">
        <v>270</v>
      </c>
      <c r="F67" s="6">
        <v>3323022007</v>
      </c>
      <c r="G67" s="6" t="s">
        <v>221</v>
      </c>
      <c r="H67" s="6" t="s">
        <v>222</v>
      </c>
      <c r="I67" s="6">
        <v>14494698</v>
      </c>
      <c r="J67" s="6" t="s">
        <v>275</v>
      </c>
      <c r="K67" s="6" t="str">
        <f t="shared" ref="K67:K68" si="18">"3323022410420001"</f>
        <v>3323022410420001</v>
      </c>
      <c r="L67" s="6" t="s">
        <v>276</v>
      </c>
      <c r="M67" s="6">
        <v>25</v>
      </c>
      <c r="N67" s="6">
        <v>30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 t="s">
        <v>39</v>
      </c>
      <c r="U67" s="7">
        <v>46089</v>
      </c>
      <c r="V67" s="8">
        <v>46237.332488425927</v>
      </c>
      <c r="W67" s="8">
        <v>46237.332488425927</v>
      </c>
      <c r="X67" s="6" t="s">
        <v>40</v>
      </c>
      <c r="Y67" s="6" t="s">
        <v>39</v>
      </c>
      <c r="Z67" s="9">
        <v>1140906</v>
      </c>
      <c r="AA67" s="6" t="s">
        <v>277</v>
      </c>
      <c r="AB67" s="10" t="s">
        <v>278</v>
      </c>
      <c r="AC67" s="11" t="str">
        <f t="shared" si="1"/>
        <v>Klik Here Bestie</v>
      </c>
      <c r="AD67" s="12" t="s">
        <v>30</v>
      </c>
    </row>
    <row r="68" spans="1:30" ht="14.25" customHeight="1" x14ac:dyDescent="0.3">
      <c r="A68" s="5">
        <v>66</v>
      </c>
      <c r="B68" s="6" t="s">
        <v>32</v>
      </c>
      <c r="C68" s="6" t="s">
        <v>33</v>
      </c>
      <c r="D68" s="6" t="s">
        <v>220</v>
      </c>
      <c r="E68" s="6" t="s">
        <v>270</v>
      </c>
      <c r="F68" s="6">
        <v>3323022007</v>
      </c>
      <c r="G68" s="6" t="s">
        <v>221</v>
      </c>
      <c r="H68" s="6" t="s">
        <v>222</v>
      </c>
      <c r="I68" s="6">
        <v>14494986</v>
      </c>
      <c r="J68" s="6" t="s">
        <v>279</v>
      </c>
      <c r="K68" s="6" t="str">
        <f t="shared" si="18"/>
        <v>3323022410420001</v>
      </c>
      <c r="L68" s="6" t="s">
        <v>276</v>
      </c>
      <c r="M68" s="6">
        <v>0</v>
      </c>
      <c r="N68" s="6">
        <v>20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 t="s">
        <v>39</v>
      </c>
      <c r="U68" s="7">
        <v>46089</v>
      </c>
      <c r="V68" s="8">
        <v>46237.335520833331</v>
      </c>
      <c r="W68" s="8">
        <v>46237.335520833331</v>
      </c>
      <c r="X68" s="6" t="s">
        <v>40</v>
      </c>
      <c r="Y68" s="6" t="s">
        <v>39</v>
      </c>
      <c r="Z68" s="9">
        <v>1140906</v>
      </c>
      <c r="AA68" s="6" t="s">
        <v>277</v>
      </c>
      <c r="AB68" s="10" t="s">
        <v>280</v>
      </c>
      <c r="AC68" s="11" t="str">
        <f t="shared" si="1"/>
        <v>Klik Here Bestie</v>
      </c>
      <c r="AD68" s="12" t="s">
        <v>30</v>
      </c>
    </row>
    <row r="69" spans="1:30" ht="14.25" customHeight="1" x14ac:dyDescent="0.3">
      <c r="A69" s="5">
        <v>67</v>
      </c>
      <c r="B69" s="6" t="s">
        <v>32</v>
      </c>
      <c r="C69" s="6" t="s">
        <v>33</v>
      </c>
      <c r="D69" s="6" t="s">
        <v>220</v>
      </c>
      <c r="E69" s="6" t="s">
        <v>270</v>
      </c>
      <c r="F69" s="6">
        <v>3323022007</v>
      </c>
      <c r="G69" s="6" t="s">
        <v>221</v>
      </c>
      <c r="H69" s="6" t="s">
        <v>222</v>
      </c>
      <c r="I69" s="6">
        <v>14607299</v>
      </c>
      <c r="J69" s="6" t="s">
        <v>281</v>
      </c>
      <c r="K69" s="6" t="str">
        <f t="shared" ref="K69:K70" si="19">"3323021209880001"</f>
        <v>3323021209880001</v>
      </c>
      <c r="L69" s="6" t="s">
        <v>282</v>
      </c>
      <c r="M69" s="6">
        <v>167</v>
      </c>
      <c r="N69" s="6">
        <v>211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 t="s">
        <v>39</v>
      </c>
      <c r="U69" s="7">
        <v>46150</v>
      </c>
      <c r="V69" s="8">
        <v>46239.410370370373</v>
      </c>
      <c r="W69" s="8">
        <v>46239.410370370373</v>
      </c>
      <c r="X69" s="6" t="s">
        <v>40</v>
      </c>
      <c r="Y69" s="6" t="s">
        <v>39</v>
      </c>
      <c r="Z69" s="9">
        <v>1069535</v>
      </c>
      <c r="AA69" s="6" t="s">
        <v>283</v>
      </c>
      <c r="AB69" s="10" t="s">
        <v>284</v>
      </c>
      <c r="AC69" s="11" t="str">
        <f t="shared" si="1"/>
        <v>Klik Here Bestie</v>
      </c>
      <c r="AD69" s="12" t="s">
        <v>30</v>
      </c>
    </row>
    <row r="70" spans="1:30" ht="14.25" customHeight="1" x14ac:dyDescent="0.3">
      <c r="A70" s="5">
        <v>68</v>
      </c>
      <c r="B70" s="6" t="s">
        <v>32</v>
      </c>
      <c r="C70" s="6" t="s">
        <v>33</v>
      </c>
      <c r="D70" s="6" t="s">
        <v>220</v>
      </c>
      <c r="E70" s="6" t="s">
        <v>270</v>
      </c>
      <c r="F70" s="6">
        <v>3323022007</v>
      </c>
      <c r="G70" s="6" t="s">
        <v>221</v>
      </c>
      <c r="H70" s="6" t="s">
        <v>222</v>
      </c>
      <c r="I70" s="6">
        <v>14607455</v>
      </c>
      <c r="J70" s="6" t="s">
        <v>285</v>
      </c>
      <c r="K70" s="6" t="str">
        <f t="shared" si="19"/>
        <v>3323021209880001</v>
      </c>
      <c r="L70" s="6" t="s">
        <v>282</v>
      </c>
      <c r="M70" s="6">
        <v>0</v>
      </c>
      <c r="N70" s="6">
        <v>175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 t="s">
        <v>39</v>
      </c>
      <c r="U70" s="7">
        <v>46150</v>
      </c>
      <c r="V70" s="8">
        <v>46239.411400462966</v>
      </c>
      <c r="W70" s="8">
        <v>46239.411400462966</v>
      </c>
      <c r="X70" s="6" t="s">
        <v>40</v>
      </c>
      <c r="Y70" s="6" t="s">
        <v>39</v>
      </c>
      <c r="Z70" s="9">
        <v>1069535</v>
      </c>
      <c r="AA70" s="6" t="s">
        <v>283</v>
      </c>
      <c r="AB70" s="10" t="s">
        <v>286</v>
      </c>
      <c r="AC70" s="11" t="str">
        <f t="shared" si="1"/>
        <v>Klik Here Bestie</v>
      </c>
      <c r="AD70" s="12" t="s">
        <v>30</v>
      </c>
    </row>
    <row r="71" spans="1:30" ht="14.25" customHeight="1" x14ac:dyDescent="0.3">
      <c r="A71" s="5">
        <v>69</v>
      </c>
      <c r="B71" s="6" t="s">
        <v>32</v>
      </c>
      <c r="C71" s="6" t="s">
        <v>33</v>
      </c>
      <c r="D71" s="6" t="s">
        <v>220</v>
      </c>
      <c r="E71" s="6" t="s">
        <v>270</v>
      </c>
      <c r="F71" s="6">
        <v>3323022007</v>
      </c>
      <c r="G71" s="6" t="s">
        <v>221</v>
      </c>
      <c r="H71" s="6" t="s">
        <v>222</v>
      </c>
      <c r="I71" s="6">
        <v>14714376</v>
      </c>
      <c r="J71" s="6" t="s">
        <v>287</v>
      </c>
      <c r="K71" s="6" t="str">
        <f t="shared" ref="K71:K72" si="20">"3323022011660002"</f>
        <v>3323022011660002</v>
      </c>
      <c r="L71" s="6" t="s">
        <v>288</v>
      </c>
      <c r="M71" s="6">
        <v>50</v>
      </c>
      <c r="N71" s="6">
        <v>60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 t="s">
        <v>39</v>
      </c>
      <c r="U71" s="7">
        <v>46211</v>
      </c>
      <c r="V71" s="8">
        <v>46241.336388888885</v>
      </c>
      <c r="W71" s="8">
        <v>46241.336388888885</v>
      </c>
      <c r="X71" s="6" t="s">
        <v>40</v>
      </c>
      <c r="Y71" s="6" t="s">
        <v>39</v>
      </c>
      <c r="Z71" s="9">
        <v>1140906</v>
      </c>
      <c r="AA71" s="6" t="s">
        <v>277</v>
      </c>
      <c r="AB71" s="10" t="s">
        <v>289</v>
      </c>
      <c r="AC71" s="11" t="str">
        <f t="shared" si="1"/>
        <v>Klik Here Bestie</v>
      </c>
      <c r="AD71" s="12" t="s">
        <v>30</v>
      </c>
    </row>
    <row r="72" spans="1:30" ht="14.25" customHeight="1" x14ac:dyDescent="0.3">
      <c r="A72" s="5">
        <v>70</v>
      </c>
      <c r="B72" s="6" t="s">
        <v>32</v>
      </c>
      <c r="C72" s="6" t="s">
        <v>33</v>
      </c>
      <c r="D72" s="6" t="s">
        <v>220</v>
      </c>
      <c r="E72" s="6" t="s">
        <v>270</v>
      </c>
      <c r="F72" s="6">
        <v>3323022007</v>
      </c>
      <c r="G72" s="6" t="s">
        <v>221</v>
      </c>
      <c r="H72" s="6" t="s">
        <v>222</v>
      </c>
      <c r="I72" s="6">
        <v>14714541</v>
      </c>
      <c r="J72" s="6" t="s">
        <v>290</v>
      </c>
      <c r="K72" s="6" t="str">
        <f t="shared" si="20"/>
        <v>3323022011660002</v>
      </c>
      <c r="L72" s="6" t="s">
        <v>288</v>
      </c>
      <c r="M72" s="6">
        <v>0</v>
      </c>
      <c r="N72" s="6">
        <v>35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 t="s">
        <v>39</v>
      </c>
      <c r="U72" s="7">
        <v>46211</v>
      </c>
      <c r="V72" s="8">
        <v>46241.337280092594</v>
      </c>
      <c r="W72" s="8">
        <v>46241.337280092594</v>
      </c>
      <c r="X72" s="6" t="s">
        <v>40</v>
      </c>
      <c r="Y72" s="6" t="s">
        <v>39</v>
      </c>
      <c r="Z72" s="9">
        <v>1140906</v>
      </c>
      <c r="AA72" s="6" t="s">
        <v>277</v>
      </c>
      <c r="AB72" s="10" t="s">
        <v>291</v>
      </c>
      <c r="AC72" s="11" t="str">
        <f t="shared" si="1"/>
        <v>Klik Here Bestie</v>
      </c>
      <c r="AD72" s="12" t="s">
        <v>30</v>
      </c>
    </row>
    <row r="73" spans="1:30" ht="14.25" customHeight="1" x14ac:dyDescent="0.3">
      <c r="A73" s="5">
        <v>71</v>
      </c>
      <c r="B73" s="6" t="s">
        <v>32</v>
      </c>
      <c r="C73" s="6" t="s">
        <v>33</v>
      </c>
      <c r="D73" s="6" t="s">
        <v>220</v>
      </c>
      <c r="E73" s="6" t="s">
        <v>270</v>
      </c>
      <c r="F73" s="6">
        <v>3323022007</v>
      </c>
      <c r="G73" s="6" t="s">
        <v>221</v>
      </c>
      <c r="H73" s="6" t="s">
        <v>222</v>
      </c>
      <c r="I73" s="6">
        <v>14676864</v>
      </c>
      <c r="J73" s="6" t="s">
        <v>292</v>
      </c>
      <c r="K73" s="6" t="str">
        <f t="shared" ref="K73:K74" si="21">"3323026504760001"</f>
        <v>3323026504760001</v>
      </c>
      <c r="L73" s="6" t="s">
        <v>293</v>
      </c>
      <c r="M73" s="6">
        <v>37</v>
      </c>
      <c r="N73" s="6">
        <v>45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 t="s">
        <v>39</v>
      </c>
      <c r="U73" s="7">
        <v>46181</v>
      </c>
      <c r="V73" s="8">
        <v>46240.495671296296</v>
      </c>
      <c r="W73" s="8">
        <v>46240.495671296296</v>
      </c>
      <c r="X73" s="6" t="s">
        <v>40</v>
      </c>
      <c r="Y73" s="6" t="s">
        <v>39</v>
      </c>
      <c r="Z73" s="9">
        <v>95033</v>
      </c>
      <c r="AA73" s="6" t="s">
        <v>294</v>
      </c>
      <c r="AB73" s="10" t="s">
        <v>295</v>
      </c>
      <c r="AC73" s="11" t="str">
        <f t="shared" si="1"/>
        <v>Klik Here Bestie</v>
      </c>
      <c r="AD73" s="12" t="s">
        <v>30</v>
      </c>
    </row>
    <row r="74" spans="1:30" ht="14.25" customHeight="1" x14ac:dyDescent="0.3">
      <c r="A74" s="5">
        <v>72</v>
      </c>
      <c r="B74" s="6" t="s">
        <v>32</v>
      </c>
      <c r="C74" s="6" t="s">
        <v>33</v>
      </c>
      <c r="D74" s="6" t="s">
        <v>220</v>
      </c>
      <c r="E74" s="6" t="s">
        <v>270</v>
      </c>
      <c r="F74" s="6">
        <v>3323022007</v>
      </c>
      <c r="G74" s="6" t="s">
        <v>221</v>
      </c>
      <c r="H74" s="6" t="s">
        <v>222</v>
      </c>
      <c r="I74" s="6">
        <v>14677226</v>
      </c>
      <c r="J74" s="6" t="s">
        <v>296</v>
      </c>
      <c r="K74" s="6" t="str">
        <f t="shared" si="21"/>
        <v>3323026504760001</v>
      </c>
      <c r="L74" s="6" t="s">
        <v>293</v>
      </c>
      <c r="M74" s="6">
        <v>0</v>
      </c>
      <c r="N74" s="6">
        <v>52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 t="s">
        <v>39</v>
      </c>
      <c r="U74" s="7">
        <v>46181</v>
      </c>
      <c r="V74" s="8">
        <v>46240.499814814815</v>
      </c>
      <c r="W74" s="8">
        <v>46240.499814814815</v>
      </c>
      <c r="X74" s="6" t="s">
        <v>40</v>
      </c>
      <c r="Y74" s="6" t="s">
        <v>39</v>
      </c>
      <c r="Z74" s="9">
        <v>95033</v>
      </c>
      <c r="AA74" s="6" t="s">
        <v>294</v>
      </c>
      <c r="AB74" s="10" t="s">
        <v>297</v>
      </c>
      <c r="AC74" s="11" t="str">
        <f t="shared" si="1"/>
        <v>Klik Here Bestie</v>
      </c>
      <c r="AD74" s="12" t="s">
        <v>30</v>
      </c>
    </row>
    <row r="75" spans="1:30" ht="14.25" customHeight="1" x14ac:dyDescent="0.3">
      <c r="A75" s="5">
        <v>73</v>
      </c>
      <c r="B75" s="6" t="s">
        <v>32</v>
      </c>
      <c r="C75" s="6" t="s">
        <v>33</v>
      </c>
      <c r="D75" s="6" t="s">
        <v>220</v>
      </c>
      <c r="E75" s="6" t="s">
        <v>270</v>
      </c>
      <c r="F75" s="6">
        <v>3323022007</v>
      </c>
      <c r="G75" s="6" t="s">
        <v>221</v>
      </c>
      <c r="H75" s="6" t="s">
        <v>222</v>
      </c>
      <c r="I75" s="6">
        <v>14500008</v>
      </c>
      <c r="J75" s="6" t="s">
        <v>298</v>
      </c>
      <c r="K75" s="6" t="str">
        <f>"3323025312660001"</f>
        <v>3323025312660001</v>
      </c>
      <c r="L75" s="6" t="s">
        <v>299</v>
      </c>
      <c r="M75" s="6">
        <v>22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 t="s">
        <v>39</v>
      </c>
      <c r="U75" s="7">
        <v>46089</v>
      </c>
      <c r="V75" s="8">
        <v>46237.374872685185</v>
      </c>
      <c r="W75" s="8">
        <v>46237.374872685185</v>
      </c>
      <c r="X75" s="6" t="s">
        <v>40</v>
      </c>
      <c r="Y75" s="6" t="s">
        <v>39</v>
      </c>
      <c r="Z75" s="9">
        <v>95019</v>
      </c>
      <c r="AA75" s="6" t="s">
        <v>300</v>
      </c>
      <c r="AB75" s="10" t="s">
        <v>301</v>
      </c>
      <c r="AC75" s="11" t="str">
        <f t="shared" si="1"/>
        <v>Klik Here Bestie</v>
      </c>
      <c r="AD75" s="12" t="s">
        <v>30</v>
      </c>
    </row>
    <row r="76" spans="1:30" ht="14.25" customHeight="1" x14ac:dyDescent="0.3">
      <c r="A76" s="5">
        <v>74</v>
      </c>
      <c r="B76" s="6" t="s">
        <v>32</v>
      </c>
      <c r="C76" s="6" t="s">
        <v>33</v>
      </c>
      <c r="D76" s="6" t="s">
        <v>220</v>
      </c>
      <c r="E76" s="6" t="s">
        <v>302</v>
      </c>
      <c r="F76" s="6">
        <v>3323022008</v>
      </c>
      <c r="G76" s="6" t="s">
        <v>237</v>
      </c>
      <c r="H76" s="6" t="s">
        <v>238</v>
      </c>
      <c r="I76" s="6">
        <v>14524122</v>
      </c>
      <c r="J76" s="6" t="s">
        <v>303</v>
      </c>
      <c r="K76" s="6" t="str">
        <f t="shared" ref="K76:K77" si="22">"3323021701820001"</f>
        <v>3323021701820001</v>
      </c>
      <c r="L76" s="6" t="s">
        <v>304</v>
      </c>
      <c r="M76" s="6">
        <v>15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 t="s">
        <v>39</v>
      </c>
      <c r="U76" s="7">
        <v>46089</v>
      </c>
      <c r="V76" s="8">
        <v>46237.612523148149</v>
      </c>
      <c r="W76" s="8">
        <v>46237.612523148149</v>
      </c>
      <c r="X76" s="6" t="s">
        <v>40</v>
      </c>
      <c r="Y76" s="6" t="s">
        <v>39</v>
      </c>
      <c r="Z76" s="9">
        <v>186690</v>
      </c>
      <c r="AA76" s="6" t="s">
        <v>99</v>
      </c>
      <c r="AB76" s="10" t="s">
        <v>305</v>
      </c>
      <c r="AC76" s="11" t="str">
        <f t="shared" si="1"/>
        <v>Klik Here Bestie</v>
      </c>
      <c r="AD76" s="12" t="s">
        <v>30</v>
      </c>
    </row>
    <row r="77" spans="1:30" ht="14.25" customHeight="1" x14ac:dyDescent="0.3">
      <c r="A77" s="5">
        <v>75</v>
      </c>
      <c r="B77" s="6" t="s">
        <v>32</v>
      </c>
      <c r="C77" s="6" t="s">
        <v>33</v>
      </c>
      <c r="D77" s="6" t="s">
        <v>220</v>
      </c>
      <c r="E77" s="6" t="s">
        <v>302</v>
      </c>
      <c r="F77" s="6">
        <v>3323022008</v>
      </c>
      <c r="G77" s="6" t="s">
        <v>237</v>
      </c>
      <c r="H77" s="6" t="s">
        <v>238</v>
      </c>
      <c r="I77" s="6">
        <v>14524244</v>
      </c>
      <c r="J77" s="6" t="s">
        <v>306</v>
      </c>
      <c r="K77" s="6" t="str">
        <f t="shared" si="22"/>
        <v>3323021701820001</v>
      </c>
      <c r="L77" s="6" t="s">
        <v>304</v>
      </c>
      <c r="M77" s="6">
        <v>35</v>
      </c>
      <c r="N77" s="6">
        <v>50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 t="s">
        <v>39</v>
      </c>
      <c r="U77" s="7">
        <v>46089</v>
      </c>
      <c r="V77" s="8">
        <v>46237.614027777781</v>
      </c>
      <c r="W77" s="8">
        <v>46237.614027777781</v>
      </c>
      <c r="X77" s="6" t="s">
        <v>40</v>
      </c>
      <c r="Y77" s="6" t="s">
        <v>39</v>
      </c>
      <c r="Z77" s="9">
        <v>186690</v>
      </c>
      <c r="AA77" s="6" t="s">
        <v>99</v>
      </c>
      <c r="AB77" s="10" t="s">
        <v>307</v>
      </c>
      <c r="AC77" s="11" t="str">
        <f t="shared" si="1"/>
        <v>Klik Here Bestie</v>
      </c>
      <c r="AD77" s="12" t="s">
        <v>30</v>
      </c>
    </row>
    <row r="78" spans="1:30" ht="14.25" customHeight="1" x14ac:dyDescent="0.3">
      <c r="A78" s="5">
        <v>76</v>
      </c>
      <c r="B78" s="6" t="s">
        <v>32</v>
      </c>
      <c r="C78" s="6" t="s">
        <v>33</v>
      </c>
      <c r="D78" s="6" t="s">
        <v>220</v>
      </c>
      <c r="E78" s="6" t="s">
        <v>302</v>
      </c>
      <c r="F78" s="6">
        <v>3323022008</v>
      </c>
      <c r="G78" s="6" t="s">
        <v>237</v>
      </c>
      <c r="H78" s="6" t="s">
        <v>238</v>
      </c>
      <c r="I78" s="6">
        <v>14779602</v>
      </c>
      <c r="J78" s="6" t="s">
        <v>308</v>
      </c>
      <c r="K78" s="6" t="str">
        <f t="shared" ref="K78:K79" si="23">"3323022309950002"</f>
        <v>3323022309950002</v>
      </c>
      <c r="L78" s="6" t="s">
        <v>309</v>
      </c>
      <c r="M78" s="6">
        <v>40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 t="s">
        <v>39</v>
      </c>
      <c r="U78" s="7">
        <v>46242</v>
      </c>
      <c r="V78" s="8">
        <v>46242.359293981484</v>
      </c>
      <c r="W78" s="8">
        <v>46242.359293981484</v>
      </c>
      <c r="X78" s="6" t="s">
        <v>40</v>
      </c>
      <c r="Y78" s="6" t="s">
        <v>39</v>
      </c>
      <c r="Z78" s="9">
        <v>1101482</v>
      </c>
      <c r="AA78" s="6" t="s">
        <v>310</v>
      </c>
      <c r="AB78" s="10" t="s">
        <v>311</v>
      </c>
      <c r="AC78" s="11" t="str">
        <f t="shared" si="1"/>
        <v>Klik Here Bestie</v>
      </c>
      <c r="AD78" s="12" t="s">
        <v>30</v>
      </c>
    </row>
    <row r="79" spans="1:30" ht="14.25" customHeight="1" x14ac:dyDescent="0.3">
      <c r="A79" s="5">
        <v>77</v>
      </c>
      <c r="B79" s="6" t="s">
        <v>32</v>
      </c>
      <c r="C79" s="6" t="s">
        <v>33</v>
      </c>
      <c r="D79" s="6" t="s">
        <v>220</v>
      </c>
      <c r="E79" s="6" t="s">
        <v>302</v>
      </c>
      <c r="F79" s="6">
        <v>3323022008</v>
      </c>
      <c r="G79" s="6" t="s">
        <v>237</v>
      </c>
      <c r="H79" s="6" t="s">
        <v>238</v>
      </c>
      <c r="I79" s="6">
        <v>14779919</v>
      </c>
      <c r="J79" s="6" t="s">
        <v>312</v>
      </c>
      <c r="K79" s="6" t="str">
        <f t="shared" si="23"/>
        <v>3323022309950002</v>
      </c>
      <c r="L79" s="6" t="s">
        <v>309</v>
      </c>
      <c r="M79" s="6">
        <v>110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 t="s">
        <v>39</v>
      </c>
      <c r="U79" s="7">
        <v>46242</v>
      </c>
      <c r="V79" s="8">
        <v>46242.361203703702</v>
      </c>
      <c r="W79" s="8">
        <v>46242.361203703702</v>
      </c>
      <c r="X79" s="6" t="s">
        <v>40</v>
      </c>
      <c r="Y79" s="6" t="s">
        <v>39</v>
      </c>
      <c r="Z79" s="9">
        <v>1101482</v>
      </c>
      <c r="AA79" s="6" t="s">
        <v>310</v>
      </c>
      <c r="AB79" s="10" t="s">
        <v>313</v>
      </c>
      <c r="AC79" s="11" t="str">
        <f t="shared" si="1"/>
        <v>Klik Here Bestie</v>
      </c>
      <c r="AD79" s="12" t="s">
        <v>30</v>
      </c>
    </row>
    <row r="80" spans="1:30" ht="14.25" customHeight="1" x14ac:dyDescent="0.3">
      <c r="A80" s="5">
        <v>78</v>
      </c>
      <c r="B80" s="6" t="s">
        <v>32</v>
      </c>
      <c r="C80" s="6" t="s">
        <v>33</v>
      </c>
      <c r="D80" s="6" t="s">
        <v>220</v>
      </c>
      <c r="E80" s="6" t="s">
        <v>302</v>
      </c>
      <c r="F80" s="6">
        <v>3323022008</v>
      </c>
      <c r="G80" s="6" t="s">
        <v>237</v>
      </c>
      <c r="H80" s="6" t="s">
        <v>238</v>
      </c>
      <c r="I80" s="6">
        <v>14675319</v>
      </c>
      <c r="J80" s="6" t="s">
        <v>314</v>
      </c>
      <c r="K80" s="6" t="str">
        <f>"3323024806670001"</f>
        <v>3323024806670001</v>
      </c>
      <c r="L80" s="6" t="s">
        <v>315</v>
      </c>
      <c r="M80" s="6">
        <v>0</v>
      </c>
      <c r="N80" s="6">
        <v>26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 t="s">
        <v>39</v>
      </c>
      <c r="U80" s="7">
        <v>46181</v>
      </c>
      <c r="V80" s="8">
        <v>46240.481238425928</v>
      </c>
      <c r="W80" s="8">
        <v>46240.481238425928</v>
      </c>
      <c r="X80" s="6" t="s">
        <v>40</v>
      </c>
      <c r="Y80" s="6" t="s">
        <v>39</v>
      </c>
      <c r="Z80" s="9">
        <v>186425</v>
      </c>
      <c r="AA80" s="6" t="s">
        <v>316</v>
      </c>
      <c r="AB80" s="10" t="s">
        <v>317</v>
      </c>
      <c r="AC80" s="11" t="str">
        <f t="shared" si="1"/>
        <v>Klik Here Bestie</v>
      </c>
      <c r="AD80" s="12" t="s">
        <v>30</v>
      </c>
    </row>
    <row r="81" spans="1:30" ht="14.25" customHeight="1" x14ac:dyDescent="0.3">
      <c r="A81" s="5">
        <v>79</v>
      </c>
      <c r="B81" s="6" t="s">
        <v>32</v>
      </c>
      <c r="C81" s="6" t="s">
        <v>33</v>
      </c>
      <c r="D81" s="6" t="s">
        <v>220</v>
      </c>
      <c r="E81" s="6" t="s">
        <v>318</v>
      </c>
      <c r="F81" s="6">
        <v>3323022009</v>
      </c>
      <c r="G81" s="6" t="s">
        <v>319</v>
      </c>
      <c r="H81" s="6" t="s">
        <v>320</v>
      </c>
      <c r="I81" s="6">
        <v>14573076</v>
      </c>
      <c r="J81" s="6" t="s">
        <v>321</v>
      </c>
      <c r="K81" s="6" t="str">
        <f>"3323026509880001"</f>
        <v>3323026509880001</v>
      </c>
      <c r="L81" s="6" t="s">
        <v>322</v>
      </c>
      <c r="M81" s="6">
        <v>166</v>
      </c>
      <c r="N81" s="6">
        <v>152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 t="s">
        <v>39</v>
      </c>
      <c r="U81" s="7">
        <v>46120</v>
      </c>
      <c r="V81" s="8">
        <v>46238.619699074072</v>
      </c>
      <c r="W81" s="8">
        <v>46238.619699074072</v>
      </c>
      <c r="X81" s="6" t="s">
        <v>40</v>
      </c>
      <c r="Y81" s="6" t="s">
        <v>39</v>
      </c>
      <c r="Z81" s="9">
        <v>891789</v>
      </c>
      <c r="AA81" s="6" t="s">
        <v>323</v>
      </c>
      <c r="AB81" s="10" t="s">
        <v>324</v>
      </c>
      <c r="AC81" s="11" t="str">
        <f t="shared" si="1"/>
        <v>Klik Here Bestie</v>
      </c>
      <c r="AD81" s="12" t="s">
        <v>30</v>
      </c>
    </row>
    <row r="82" spans="1:30" ht="14.25" customHeight="1" x14ac:dyDescent="0.3">
      <c r="A82" s="5">
        <v>80</v>
      </c>
      <c r="B82" s="6" t="s">
        <v>32</v>
      </c>
      <c r="C82" s="6" t="s">
        <v>33</v>
      </c>
      <c r="D82" s="6" t="s">
        <v>220</v>
      </c>
      <c r="E82" s="6" t="s">
        <v>318</v>
      </c>
      <c r="F82" s="6">
        <v>3323022009</v>
      </c>
      <c r="G82" s="6" t="s">
        <v>319</v>
      </c>
      <c r="H82" s="6" t="s">
        <v>320</v>
      </c>
      <c r="I82" s="6">
        <v>14636947</v>
      </c>
      <c r="J82" s="6" t="s">
        <v>325</v>
      </c>
      <c r="K82" s="6" t="str">
        <f>"3323021202870002"</f>
        <v>3323021202870002</v>
      </c>
      <c r="L82" s="6" t="s">
        <v>326</v>
      </c>
      <c r="M82" s="6">
        <v>50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 t="s">
        <v>39</v>
      </c>
      <c r="U82" s="7">
        <v>46150</v>
      </c>
      <c r="V82" s="8">
        <v>46239.689525462964</v>
      </c>
      <c r="W82" s="8">
        <v>46239.689525462964</v>
      </c>
      <c r="X82" s="6" t="s">
        <v>40</v>
      </c>
      <c r="Y82" s="6" t="s">
        <v>39</v>
      </c>
      <c r="Z82" s="9">
        <v>95112</v>
      </c>
      <c r="AA82" s="6" t="s">
        <v>327</v>
      </c>
      <c r="AB82" s="10" t="s">
        <v>328</v>
      </c>
      <c r="AC82" s="11" t="str">
        <f t="shared" si="1"/>
        <v>Klik Here Bestie</v>
      </c>
      <c r="AD82" s="12" t="s">
        <v>30</v>
      </c>
    </row>
    <row r="83" spans="1:30" ht="14.25" customHeight="1" x14ac:dyDescent="0.3">
      <c r="A83" s="5">
        <v>81</v>
      </c>
      <c r="B83" s="6" t="s">
        <v>32</v>
      </c>
      <c r="C83" s="6" t="s">
        <v>33</v>
      </c>
      <c r="D83" s="6" t="s">
        <v>220</v>
      </c>
      <c r="E83" s="6" t="s">
        <v>318</v>
      </c>
      <c r="F83" s="6">
        <v>3323022009</v>
      </c>
      <c r="G83" s="6" t="s">
        <v>319</v>
      </c>
      <c r="H83" s="6" t="s">
        <v>320</v>
      </c>
      <c r="I83" s="6">
        <v>14810964</v>
      </c>
      <c r="J83" s="6" t="s">
        <v>329</v>
      </c>
      <c r="K83" s="6" t="str">
        <f>"3323022111690001"</f>
        <v>3323022111690001</v>
      </c>
      <c r="L83" s="6" t="s">
        <v>330</v>
      </c>
      <c r="M83" s="6">
        <v>41</v>
      </c>
      <c r="N83" s="6">
        <v>50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 t="s">
        <v>39</v>
      </c>
      <c r="U83" s="7">
        <v>46242</v>
      </c>
      <c r="V83" s="8">
        <v>46242.605740740742</v>
      </c>
      <c r="W83" s="8">
        <v>46242.605740740742</v>
      </c>
      <c r="X83" s="6" t="s">
        <v>40</v>
      </c>
      <c r="Y83" s="6" t="s">
        <v>39</v>
      </c>
      <c r="Z83" s="9">
        <v>95064</v>
      </c>
      <c r="AA83" s="6" t="s">
        <v>331</v>
      </c>
      <c r="AB83" s="10" t="s">
        <v>332</v>
      </c>
      <c r="AC83" s="11" t="str">
        <f t="shared" si="1"/>
        <v>Klik Here Bestie</v>
      </c>
      <c r="AD83" s="12" t="s">
        <v>30</v>
      </c>
    </row>
    <row r="84" spans="1:30" ht="14.25" customHeight="1" x14ac:dyDescent="0.3">
      <c r="A84" s="5">
        <v>82</v>
      </c>
      <c r="B84" s="6" t="s">
        <v>32</v>
      </c>
      <c r="C84" s="6" t="s">
        <v>33</v>
      </c>
      <c r="D84" s="6" t="s">
        <v>220</v>
      </c>
      <c r="E84" s="6" t="s">
        <v>318</v>
      </c>
      <c r="F84" s="6">
        <v>3323022009</v>
      </c>
      <c r="G84" s="6" t="s">
        <v>319</v>
      </c>
      <c r="H84" s="6" t="s">
        <v>320</v>
      </c>
      <c r="I84" s="6">
        <v>14553648</v>
      </c>
      <c r="J84" s="6" t="s">
        <v>333</v>
      </c>
      <c r="K84" s="6" t="str">
        <f>"3323021109920004"</f>
        <v>3323021109920004</v>
      </c>
      <c r="L84" s="6" t="s">
        <v>334</v>
      </c>
      <c r="M84" s="6">
        <v>19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 t="s">
        <v>39</v>
      </c>
      <c r="U84" s="7">
        <v>46120</v>
      </c>
      <c r="V84" s="8">
        <v>46238.414282407408</v>
      </c>
      <c r="W84" s="8">
        <v>46238.414282407408</v>
      </c>
      <c r="X84" s="6" t="s">
        <v>40</v>
      </c>
      <c r="Y84" s="6" t="s">
        <v>39</v>
      </c>
      <c r="Z84" s="9">
        <v>891788</v>
      </c>
      <c r="AA84" s="6" t="s">
        <v>335</v>
      </c>
      <c r="AB84" s="10" t="s">
        <v>336</v>
      </c>
      <c r="AC84" s="11" t="str">
        <f t="shared" si="1"/>
        <v>Klik Here Bestie</v>
      </c>
      <c r="AD84" s="12" t="s">
        <v>30</v>
      </c>
    </row>
    <row r="85" spans="1:30" ht="14.25" customHeight="1" x14ac:dyDescent="0.3">
      <c r="A85" s="5">
        <v>83</v>
      </c>
      <c r="B85" s="6" t="s">
        <v>32</v>
      </c>
      <c r="C85" s="6" t="s">
        <v>33</v>
      </c>
      <c r="D85" s="6" t="s">
        <v>220</v>
      </c>
      <c r="E85" s="6" t="s">
        <v>337</v>
      </c>
      <c r="F85" s="6">
        <v>3323022011</v>
      </c>
      <c r="G85" s="6" t="s">
        <v>319</v>
      </c>
      <c r="H85" s="6" t="s">
        <v>320</v>
      </c>
      <c r="I85" s="6">
        <v>14684059</v>
      </c>
      <c r="J85" s="6" t="s">
        <v>338</v>
      </c>
      <c r="K85" s="6" t="str">
        <f t="shared" ref="K85:K86" si="24">"3323020405750001"</f>
        <v>3323020405750001</v>
      </c>
      <c r="L85" s="6" t="s">
        <v>339</v>
      </c>
      <c r="M85" s="6">
        <v>0</v>
      </c>
      <c r="N85" s="6">
        <v>133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 t="s">
        <v>39</v>
      </c>
      <c r="U85" s="7">
        <v>46181</v>
      </c>
      <c r="V85" s="8">
        <v>46240.572800925926</v>
      </c>
      <c r="W85" s="8">
        <v>46240.572800925926</v>
      </c>
      <c r="X85" s="6" t="s">
        <v>40</v>
      </c>
      <c r="Y85" s="6" t="s">
        <v>39</v>
      </c>
      <c r="Z85" s="9">
        <v>891798</v>
      </c>
      <c r="AA85" s="6" t="s">
        <v>340</v>
      </c>
      <c r="AB85" s="10" t="s">
        <v>341</v>
      </c>
      <c r="AC85" s="11" t="str">
        <f t="shared" si="1"/>
        <v>Klik Here Bestie</v>
      </c>
      <c r="AD85" s="12" t="s">
        <v>30</v>
      </c>
    </row>
    <row r="86" spans="1:30" ht="14.25" customHeight="1" x14ac:dyDescent="0.3">
      <c r="A86" s="5">
        <v>84</v>
      </c>
      <c r="B86" s="6" t="s">
        <v>32</v>
      </c>
      <c r="C86" s="6" t="s">
        <v>33</v>
      </c>
      <c r="D86" s="6" t="s">
        <v>220</v>
      </c>
      <c r="E86" s="6" t="s">
        <v>337</v>
      </c>
      <c r="F86" s="6">
        <v>3323022011</v>
      </c>
      <c r="G86" s="6" t="s">
        <v>319</v>
      </c>
      <c r="H86" s="6" t="s">
        <v>320</v>
      </c>
      <c r="I86" s="6">
        <v>14684168</v>
      </c>
      <c r="J86" s="6" t="s">
        <v>342</v>
      </c>
      <c r="K86" s="6" t="str">
        <f t="shared" si="24"/>
        <v>3323020405750001</v>
      </c>
      <c r="L86" s="6" t="s">
        <v>339</v>
      </c>
      <c r="M86" s="6">
        <v>0</v>
      </c>
      <c r="N86" s="6">
        <v>67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 t="s">
        <v>39</v>
      </c>
      <c r="U86" s="7">
        <v>46181</v>
      </c>
      <c r="V86" s="8">
        <v>46240.574004629627</v>
      </c>
      <c r="W86" s="8">
        <v>46240.574004629627</v>
      </c>
      <c r="X86" s="6" t="s">
        <v>40</v>
      </c>
      <c r="Y86" s="6" t="s">
        <v>39</v>
      </c>
      <c r="Z86" s="9">
        <v>891798</v>
      </c>
      <c r="AA86" s="6" t="s">
        <v>340</v>
      </c>
      <c r="AB86" s="10" t="s">
        <v>343</v>
      </c>
      <c r="AC86" s="11" t="str">
        <f t="shared" si="1"/>
        <v>Klik Here Bestie</v>
      </c>
      <c r="AD86" s="12" t="s">
        <v>30</v>
      </c>
    </row>
    <row r="87" spans="1:30" ht="14.25" customHeight="1" x14ac:dyDescent="0.3">
      <c r="A87" s="5">
        <v>85</v>
      </c>
      <c r="B87" s="6" t="s">
        <v>32</v>
      </c>
      <c r="C87" s="6" t="s">
        <v>33</v>
      </c>
      <c r="D87" s="6" t="s">
        <v>220</v>
      </c>
      <c r="E87" s="6" t="s">
        <v>337</v>
      </c>
      <c r="F87" s="6">
        <v>3323022011</v>
      </c>
      <c r="G87" s="6" t="s">
        <v>319</v>
      </c>
      <c r="H87" s="6" t="s">
        <v>320</v>
      </c>
      <c r="I87" s="6">
        <v>14439996</v>
      </c>
      <c r="J87" s="6" t="s">
        <v>344</v>
      </c>
      <c r="K87" s="6" t="str">
        <f>"3323021807790001"</f>
        <v>3323021807790001</v>
      </c>
      <c r="L87" s="6" t="s">
        <v>345</v>
      </c>
      <c r="M87" s="6">
        <v>50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 t="s">
        <v>39</v>
      </c>
      <c r="U87" s="7">
        <v>46030</v>
      </c>
      <c r="V87" s="8">
        <v>46235.517268518517</v>
      </c>
      <c r="W87" s="8">
        <v>46235.517268518517</v>
      </c>
      <c r="X87" s="6" t="s">
        <v>40</v>
      </c>
      <c r="Y87" s="6" t="s">
        <v>39</v>
      </c>
      <c r="Z87" s="9">
        <v>95244</v>
      </c>
      <c r="AA87" s="6" t="s">
        <v>346</v>
      </c>
      <c r="AB87" s="10" t="s">
        <v>347</v>
      </c>
      <c r="AC87" s="11" t="str">
        <f t="shared" si="1"/>
        <v>Klik Here Bestie</v>
      </c>
      <c r="AD87" s="12" t="s">
        <v>30</v>
      </c>
    </row>
    <row r="88" spans="1:30" ht="14.25" customHeight="1" x14ac:dyDescent="0.3">
      <c r="A88" s="5">
        <v>86</v>
      </c>
      <c r="B88" s="6" t="s">
        <v>32</v>
      </c>
      <c r="C88" s="6" t="s">
        <v>33</v>
      </c>
      <c r="D88" s="6" t="s">
        <v>220</v>
      </c>
      <c r="E88" s="6" t="s">
        <v>337</v>
      </c>
      <c r="F88" s="6">
        <v>3323022011</v>
      </c>
      <c r="G88" s="6" t="s">
        <v>319</v>
      </c>
      <c r="H88" s="6" t="s">
        <v>320</v>
      </c>
      <c r="I88" s="6">
        <v>14631439</v>
      </c>
      <c r="J88" s="6" t="s">
        <v>348</v>
      </c>
      <c r="K88" s="6" t="str">
        <f>"3323025012750001"</f>
        <v>3323025012750001</v>
      </c>
      <c r="L88" s="6" t="s">
        <v>349</v>
      </c>
      <c r="M88" s="6">
        <v>50</v>
      </c>
      <c r="N88" s="6">
        <v>50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 t="s">
        <v>39</v>
      </c>
      <c r="U88" s="7">
        <v>46150</v>
      </c>
      <c r="V88" s="8">
        <v>46239.635729166665</v>
      </c>
      <c r="W88" s="8">
        <v>46239.635729166665</v>
      </c>
      <c r="X88" s="6" t="s">
        <v>40</v>
      </c>
      <c r="Y88" s="6" t="s">
        <v>39</v>
      </c>
      <c r="Z88" s="9">
        <v>95218</v>
      </c>
      <c r="AA88" s="6" t="s">
        <v>350</v>
      </c>
      <c r="AB88" s="10" t="s">
        <v>351</v>
      </c>
      <c r="AC88" s="11" t="str">
        <f t="shared" si="1"/>
        <v>Klik Here Bestie</v>
      </c>
      <c r="AD88" s="12" t="s">
        <v>30</v>
      </c>
    </row>
    <row r="89" spans="1:30" ht="14.25" customHeight="1" x14ac:dyDescent="0.3">
      <c r="A89" s="5">
        <v>87</v>
      </c>
      <c r="B89" s="6" t="s">
        <v>32</v>
      </c>
      <c r="C89" s="6" t="s">
        <v>33</v>
      </c>
      <c r="D89" s="6" t="s">
        <v>220</v>
      </c>
      <c r="E89" s="6" t="s">
        <v>352</v>
      </c>
      <c r="F89" s="6">
        <v>3323022012</v>
      </c>
      <c r="G89" s="6" t="s">
        <v>319</v>
      </c>
      <c r="H89" s="6" t="s">
        <v>320</v>
      </c>
      <c r="I89" s="6">
        <v>14634198</v>
      </c>
      <c r="J89" s="6" t="s">
        <v>353</v>
      </c>
      <c r="K89" s="6" t="str">
        <f t="shared" ref="K89:K90" si="25">"3323021310880004"</f>
        <v>3323021310880004</v>
      </c>
      <c r="L89" s="6" t="s">
        <v>354</v>
      </c>
      <c r="M89" s="6">
        <v>0</v>
      </c>
      <c r="N89" s="6">
        <v>82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 t="s">
        <v>39</v>
      </c>
      <c r="U89" s="7">
        <v>46150</v>
      </c>
      <c r="V89" s="8">
        <v>46239.662245370368</v>
      </c>
      <c r="W89" s="8">
        <v>46239.662245370368</v>
      </c>
      <c r="X89" s="6" t="s">
        <v>40</v>
      </c>
      <c r="Y89" s="6" t="s">
        <v>39</v>
      </c>
      <c r="Z89" s="9">
        <v>1069712</v>
      </c>
      <c r="AA89" s="6" t="s">
        <v>355</v>
      </c>
      <c r="AB89" s="10" t="s">
        <v>356</v>
      </c>
      <c r="AC89" s="11" t="str">
        <f t="shared" si="1"/>
        <v>Klik Here Bestie</v>
      </c>
      <c r="AD89" s="12" t="s">
        <v>30</v>
      </c>
    </row>
    <row r="90" spans="1:30" ht="14.25" customHeight="1" x14ac:dyDescent="0.3">
      <c r="A90" s="5">
        <v>88</v>
      </c>
      <c r="B90" s="6" t="s">
        <v>32</v>
      </c>
      <c r="C90" s="6" t="s">
        <v>33</v>
      </c>
      <c r="D90" s="6" t="s">
        <v>220</v>
      </c>
      <c r="E90" s="6" t="s">
        <v>352</v>
      </c>
      <c r="F90" s="6">
        <v>3323022012</v>
      </c>
      <c r="G90" s="6" t="s">
        <v>319</v>
      </c>
      <c r="H90" s="6" t="s">
        <v>320</v>
      </c>
      <c r="I90" s="6">
        <v>14634525</v>
      </c>
      <c r="J90" s="6" t="s">
        <v>357</v>
      </c>
      <c r="K90" s="6" t="str">
        <f t="shared" si="25"/>
        <v>3323021310880004</v>
      </c>
      <c r="L90" s="6" t="s">
        <v>354</v>
      </c>
      <c r="M90" s="6">
        <v>0</v>
      </c>
      <c r="N90" s="6">
        <v>41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 t="s">
        <v>39</v>
      </c>
      <c r="U90" s="7">
        <v>46150</v>
      </c>
      <c r="V90" s="8">
        <v>46239.665532407409</v>
      </c>
      <c r="W90" s="8">
        <v>46239.665532407409</v>
      </c>
      <c r="X90" s="6" t="s">
        <v>40</v>
      </c>
      <c r="Y90" s="6" t="s">
        <v>39</v>
      </c>
      <c r="Z90" s="9">
        <v>1069712</v>
      </c>
      <c r="AA90" s="6" t="s">
        <v>355</v>
      </c>
      <c r="AB90" s="10" t="s">
        <v>358</v>
      </c>
      <c r="AC90" s="11" t="str">
        <f t="shared" si="1"/>
        <v>Klik Here Bestie</v>
      </c>
      <c r="AD90" s="12" t="s">
        <v>30</v>
      </c>
    </row>
    <row r="91" spans="1:30" ht="14.25" customHeight="1" x14ac:dyDescent="0.3">
      <c r="A91" s="5">
        <v>89</v>
      </c>
      <c r="B91" s="6" t="s">
        <v>32</v>
      </c>
      <c r="C91" s="6" t="s">
        <v>33</v>
      </c>
      <c r="D91" s="6" t="s">
        <v>359</v>
      </c>
      <c r="E91" s="6" t="s">
        <v>360</v>
      </c>
      <c r="F91" s="6">
        <v>3323031001</v>
      </c>
      <c r="G91" s="6" t="s">
        <v>361</v>
      </c>
      <c r="H91" s="6" t="s">
        <v>362</v>
      </c>
      <c r="I91" s="6">
        <v>14634412</v>
      </c>
      <c r="J91" s="6" t="s">
        <v>363</v>
      </c>
      <c r="K91" s="6" t="str">
        <f t="shared" ref="K91:K92" si="26">"3323030807690001"</f>
        <v>3323030807690001</v>
      </c>
      <c r="L91" s="6" t="s">
        <v>364</v>
      </c>
      <c r="M91" s="6">
        <v>21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 t="s">
        <v>39</v>
      </c>
      <c r="U91" s="7">
        <v>46150</v>
      </c>
      <c r="V91" s="8">
        <v>46239.664259259262</v>
      </c>
      <c r="W91" s="8">
        <v>46239.664259259262</v>
      </c>
      <c r="X91" s="6" t="s">
        <v>40</v>
      </c>
      <c r="Y91" s="6" t="s">
        <v>39</v>
      </c>
      <c r="Z91" s="9">
        <v>922744</v>
      </c>
      <c r="AA91" s="6" t="s">
        <v>365</v>
      </c>
      <c r="AB91" s="13" t="s">
        <v>366</v>
      </c>
      <c r="AC91" s="11" t="str">
        <f t="shared" si="1"/>
        <v>Klik Here Bestie</v>
      </c>
      <c r="AD91" s="12" t="s">
        <v>30</v>
      </c>
    </row>
    <row r="92" spans="1:30" ht="14.25" customHeight="1" x14ac:dyDescent="0.3">
      <c r="A92" s="5">
        <v>90</v>
      </c>
      <c r="B92" s="6" t="s">
        <v>32</v>
      </c>
      <c r="C92" s="6" t="s">
        <v>33</v>
      </c>
      <c r="D92" s="6" t="s">
        <v>359</v>
      </c>
      <c r="E92" s="6" t="s">
        <v>360</v>
      </c>
      <c r="F92" s="6">
        <v>3323031001</v>
      </c>
      <c r="G92" s="6" t="s">
        <v>361</v>
      </c>
      <c r="H92" s="6" t="s">
        <v>362</v>
      </c>
      <c r="I92" s="6">
        <v>14634628</v>
      </c>
      <c r="J92" s="6" t="s">
        <v>367</v>
      </c>
      <c r="K92" s="6" t="str">
        <f t="shared" si="26"/>
        <v>3323030807690001</v>
      </c>
      <c r="L92" s="6" t="s">
        <v>364</v>
      </c>
      <c r="M92" s="6">
        <v>0</v>
      </c>
      <c r="N92" s="6">
        <v>47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 t="s">
        <v>39</v>
      </c>
      <c r="U92" s="7">
        <v>46150</v>
      </c>
      <c r="V92" s="8">
        <v>46239.666412037041</v>
      </c>
      <c r="W92" s="8">
        <v>46239.666412037041</v>
      </c>
      <c r="X92" s="6" t="s">
        <v>40</v>
      </c>
      <c r="Y92" s="6" t="s">
        <v>39</v>
      </c>
      <c r="Z92" s="9">
        <v>922744</v>
      </c>
      <c r="AA92" s="6" t="s">
        <v>365</v>
      </c>
      <c r="AB92" s="13" t="s">
        <v>368</v>
      </c>
      <c r="AC92" s="11" t="str">
        <f t="shared" si="1"/>
        <v>Klik Here Bestie</v>
      </c>
      <c r="AD92" s="12" t="s">
        <v>30</v>
      </c>
    </row>
    <row r="93" spans="1:30" ht="14.25" customHeight="1" x14ac:dyDescent="0.3">
      <c r="A93" s="5">
        <v>91</v>
      </c>
      <c r="B93" s="6" t="s">
        <v>32</v>
      </c>
      <c r="C93" s="6" t="s">
        <v>33</v>
      </c>
      <c r="D93" s="6" t="s">
        <v>359</v>
      </c>
      <c r="E93" s="6" t="s">
        <v>369</v>
      </c>
      <c r="F93" s="6">
        <v>3323031002</v>
      </c>
      <c r="G93" s="6" t="s">
        <v>370</v>
      </c>
      <c r="H93" s="6" t="s">
        <v>371</v>
      </c>
      <c r="I93" s="6">
        <v>14794103</v>
      </c>
      <c r="J93" s="6" t="s">
        <v>372</v>
      </c>
      <c r="K93" s="6" t="str">
        <f>"3323031111690007"</f>
        <v>3323031111690007</v>
      </c>
      <c r="L93" s="6" t="s">
        <v>373</v>
      </c>
      <c r="M93" s="6">
        <v>100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 t="s">
        <v>39</v>
      </c>
      <c r="U93" s="7">
        <v>46242</v>
      </c>
      <c r="V93" s="8">
        <v>46242.446527777778</v>
      </c>
      <c r="W93" s="8">
        <v>46242.446527777778</v>
      </c>
      <c r="X93" s="6" t="s">
        <v>40</v>
      </c>
      <c r="Y93" s="6" t="s">
        <v>39</v>
      </c>
      <c r="Z93" s="9">
        <v>96365</v>
      </c>
      <c r="AA93" s="6" t="s">
        <v>374</v>
      </c>
      <c r="AB93" s="13" t="s">
        <v>375</v>
      </c>
      <c r="AC93" s="11" t="str">
        <f t="shared" si="1"/>
        <v>Klik Here Bestie</v>
      </c>
      <c r="AD93" s="12" t="s">
        <v>30</v>
      </c>
    </row>
    <row r="94" spans="1:30" ht="14.25" customHeight="1" x14ac:dyDescent="0.3">
      <c r="A94" s="5">
        <v>92</v>
      </c>
      <c r="B94" s="6" t="s">
        <v>32</v>
      </c>
      <c r="C94" s="6" t="s">
        <v>33</v>
      </c>
      <c r="D94" s="6" t="s">
        <v>359</v>
      </c>
      <c r="E94" s="6" t="s">
        <v>376</v>
      </c>
      <c r="F94" s="6">
        <v>3323031007</v>
      </c>
      <c r="G94" s="6" t="s">
        <v>377</v>
      </c>
      <c r="H94" s="6" t="s">
        <v>378</v>
      </c>
      <c r="I94" s="6">
        <v>14513716</v>
      </c>
      <c r="J94" s="6" t="s">
        <v>379</v>
      </c>
      <c r="K94" s="6" t="str">
        <f>"3323031512750004"</f>
        <v>3323031512750004</v>
      </c>
      <c r="L94" s="6" t="s">
        <v>380</v>
      </c>
      <c r="M94" s="6">
        <v>0</v>
      </c>
      <c r="N94" s="6">
        <v>72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 t="s">
        <v>39</v>
      </c>
      <c r="U94" s="7">
        <v>46089</v>
      </c>
      <c r="V94" s="8">
        <v>46237.486493055556</v>
      </c>
      <c r="W94" s="8">
        <v>46237.486493055556</v>
      </c>
      <c r="X94" s="6" t="s">
        <v>40</v>
      </c>
      <c r="Y94" s="6" t="s">
        <v>39</v>
      </c>
      <c r="Z94" s="9">
        <v>96405</v>
      </c>
      <c r="AA94" s="6" t="s">
        <v>381</v>
      </c>
      <c r="AB94" s="10" t="s">
        <v>382</v>
      </c>
      <c r="AC94" s="11" t="str">
        <f t="shared" si="1"/>
        <v>Klik Here Bestie</v>
      </c>
      <c r="AD94" s="12" t="s">
        <v>30</v>
      </c>
    </row>
    <row r="95" spans="1:30" ht="14.25" customHeight="1" x14ac:dyDescent="0.3">
      <c r="A95" s="5">
        <v>93</v>
      </c>
      <c r="B95" s="6" t="s">
        <v>32</v>
      </c>
      <c r="C95" s="6" t="s">
        <v>33</v>
      </c>
      <c r="D95" s="6" t="s">
        <v>359</v>
      </c>
      <c r="E95" s="6" t="s">
        <v>383</v>
      </c>
      <c r="F95" s="6">
        <v>3323031008</v>
      </c>
      <c r="G95" s="6" t="s">
        <v>377</v>
      </c>
      <c r="H95" s="6" t="s">
        <v>378</v>
      </c>
      <c r="I95" s="6">
        <v>14506378</v>
      </c>
      <c r="J95" s="6" t="s">
        <v>384</v>
      </c>
      <c r="K95" s="6" t="str">
        <f>"3323132704640005"</f>
        <v>3323132704640005</v>
      </c>
      <c r="L95" s="6" t="s">
        <v>385</v>
      </c>
      <c r="M95" s="6">
        <v>70</v>
      </c>
      <c r="N95" s="6">
        <v>54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 t="s">
        <v>39</v>
      </c>
      <c r="U95" s="7">
        <v>46089</v>
      </c>
      <c r="V95" s="8">
        <v>46237.421446759261</v>
      </c>
      <c r="W95" s="8">
        <v>46237.421446759261</v>
      </c>
      <c r="X95" s="6" t="s">
        <v>40</v>
      </c>
      <c r="Y95" s="6" t="s">
        <v>39</v>
      </c>
      <c r="Z95" s="9">
        <v>76154</v>
      </c>
      <c r="AA95" s="6" t="s">
        <v>386</v>
      </c>
      <c r="AB95" s="10" t="s">
        <v>387</v>
      </c>
      <c r="AC95" s="11" t="str">
        <f t="shared" si="1"/>
        <v>Klik Here Bestie</v>
      </c>
      <c r="AD95" s="12" t="s">
        <v>30</v>
      </c>
    </row>
    <row r="96" spans="1:30" ht="14.25" customHeight="1" x14ac:dyDescent="0.3">
      <c r="A96" s="5">
        <v>94</v>
      </c>
      <c r="B96" s="6" t="s">
        <v>32</v>
      </c>
      <c r="C96" s="6" t="s">
        <v>33</v>
      </c>
      <c r="D96" s="6" t="s">
        <v>359</v>
      </c>
      <c r="E96" s="6" t="s">
        <v>388</v>
      </c>
      <c r="F96" s="6">
        <v>3323031009</v>
      </c>
      <c r="G96" s="6" t="s">
        <v>389</v>
      </c>
      <c r="H96" s="6" t="s">
        <v>390</v>
      </c>
      <c r="I96" s="6">
        <v>14617982</v>
      </c>
      <c r="J96" s="6" t="s">
        <v>391</v>
      </c>
      <c r="K96" s="6" t="str">
        <f>"3323032709840006"</f>
        <v>3323032709840006</v>
      </c>
      <c r="L96" s="6" t="s">
        <v>392</v>
      </c>
      <c r="M96" s="6">
        <v>19</v>
      </c>
      <c r="N96" s="6">
        <v>150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 t="s">
        <v>39</v>
      </c>
      <c r="U96" s="7">
        <v>46150</v>
      </c>
      <c r="V96" s="8">
        <v>46239.491689814815</v>
      </c>
      <c r="W96" s="8">
        <v>46239.491689814815</v>
      </c>
      <c r="X96" s="6" t="s">
        <v>40</v>
      </c>
      <c r="Y96" s="6" t="s">
        <v>39</v>
      </c>
      <c r="Z96" s="9">
        <v>5099999</v>
      </c>
      <c r="AA96" s="6" t="s">
        <v>393</v>
      </c>
      <c r="AB96" s="10" t="s">
        <v>394</v>
      </c>
      <c r="AC96" s="11" t="str">
        <f t="shared" si="1"/>
        <v>Klik Here Bestie</v>
      </c>
      <c r="AD96" s="12" t="s">
        <v>30</v>
      </c>
    </row>
    <row r="97" spans="1:30" ht="14.25" customHeight="1" x14ac:dyDescent="0.3">
      <c r="A97" s="5">
        <v>95</v>
      </c>
      <c r="B97" s="6" t="s">
        <v>32</v>
      </c>
      <c r="C97" s="6" t="s">
        <v>33</v>
      </c>
      <c r="D97" s="6" t="s">
        <v>359</v>
      </c>
      <c r="E97" s="6" t="s">
        <v>388</v>
      </c>
      <c r="F97" s="6">
        <v>3323031009</v>
      </c>
      <c r="G97" s="6" t="s">
        <v>389</v>
      </c>
      <c r="H97" s="6" t="s">
        <v>390</v>
      </c>
      <c r="I97" s="6">
        <v>14743559</v>
      </c>
      <c r="J97" s="6" t="s">
        <v>395</v>
      </c>
      <c r="K97" s="6" t="str">
        <f>"3323030707590008"</f>
        <v>3323030707590008</v>
      </c>
      <c r="L97" s="6" t="s">
        <v>396</v>
      </c>
      <c r="M97" s="6">
        <v>12</v>
      </c>
      <c r="N97" s="6">
        <v>109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 t="s">
        <v>39</v>
      </c>
      <c r="U97" s="7">
        <v>46211</v>
      </c>
      <c r="V97" s="8">
        <v>46241.582974537036</v>
      </c>
      <c r="W97" s="8">
        <v>46241.582974537036</v>
      </c>
      <c r="X97" s="6" t="s">
        <v>40</v>
      </c>
      <c r="Y97" s="6" t="s">
        <v>39</v>
      </c>
      <c r="Z97" s="9">
        <v>76638</v>
      </c>
      <c r="AA97" s="6" t="s">
        <v>397</v>
      </c>
      <c r="AB97" s="10" t="s">
        <v>398</v>
      </c>
      <c r="AC97" s="11" t="str">
        <f t="shared" si="1"/>
        <v>Klik Here Bestie</v>
      </c>
      <c r="AD97" s="12" t="s">
        <v>30</v>
      </c>
    </row>
    <row r="98" spans="1:30" ht="14.25" customHeight="1" x14ac:dyDescent="0.3">
      <c r="A98" s="5">
        <v>96</v>
      </c>
      <c r="B98" s="6" t="s">
        <v>32</v>
      </c>
      <c r="C98" s="6" t="s">
        <v>33</v>
      </c>
      <c r="D98" s="6" t="s">
        <v>359</v>
      </c>
      <c r="E98" s="6" t="s">
        <v>388</v>
      </c>
      <c r="F98" s="6">
        <v>3323031009</v>
      </c>
      <c r="G98" s="6" t="s">
        <v>389</v>
      </c>
      <c r="H98" s="6" t="s">
        <v>390</v>
      </c>
      <c r="I98" s="6">
        <v>14451450</v>
      </c>
      <c r="J98" s="6" t="s">
        <v>399</v>
      </c>
      <c r="K98" s="6" t="str">
        <f>"3323031703720003"</f>
        <v>3323031703720003</v>
      </c>
      <c r="L98" s="6" t="s">
        <v>400</v>
      </c>
      <c r="M98" s="6">
        <v>100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 t="s">
        <v>39</v>
      </c>
      <c r="U98" s="7">
        <v>46030</v>
      </c>
      <c r="V98" s="8">
        <v>46235.669953703706</v>
      </c>
      <c r="W98" s="8">
        <v>46235.669953703706</v>
      </c>
      <c r="X98" s="6" t="s">
        <v>40</v>
      </c>
      <c r="Y98" s="6" t="s">
        <v>39</v>
      </c>
      <c r="Z98" s="9">
        <v>76638</v>
      </c>
      <c r="AA98" s="6" t="s">
        <v>397</v>
      </c>
      <c r="AB98" s="10" t="s">
        <v>401</v>
      </c>
      <c r="AC98" s="11" t="str">
        <f t="shared" si="1"/>
        <v>Klik Here Bestie</v>
      </c>
      <c r="AD98" s="12" t="s">
        <v>30</v>
      </c>
    </row>
    <row r="99" spans="1:30" ht="14.25" customHeight="1" x14ac:dyDescent="0.3">
      <c r="A99" s="5">
        <v>97</v>
      </c>
      <c r="B99" s="6" t="s">
        <v>32</v>
      </c>
      <c r="C99" s="6" t="s">
        <v>33</v>
      </c>
      <c r="D99" s="6" t="s">
        <v>359</v>
      </c>
      <c r="E99" s="6" t="s">
        <v>388</v>
      </c>
      <c r="F99" s="6">
        <v>3323031009</v>
      </c>
      <c r="G99" s="6" t="s">
        <v>389</v>
      </c>
      <c r="H99" s="6" t="s">
        <v>390</v>
      </c>
      <c r="I99" s="6">
        <v>14629095</v>
      </c>
      <c r="J99" s="6" t="s">
        <v>402</v>
      </c>
      <c r="K99" s="6" t="str">
        <f t="shared" ref="K99:K100" si="27">"3323030704940005"</f>
        <v>3323030704940005</v>
      </c>
      <c r="L99" s="6" t="s">
        <v>403</v>
      </c>
      <c r="M99" s="6">
        <v>68</v>
      </c>
      <c r="N99" s="6">
        <v>62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 t="s">
        <v>39</v>
      </c>
      <c r="U99" s="7">
        <v>46150</v>
      </c>
      <c r="V99" s="8">
        <v>46239.614004629628</v>
      </c>
      <c r="W99" s="8">
        <v>46239.614004629628</v>
      </c>
      <c r="X99" s="6" t="s">
        <v>40</v>
      </c>
      <c r="Y99" s="6" t="s">
        <v>39</v>
      </c>
      <c r="Z99" s="9">
        <v>5099999</v>
      </c>
      <c r="AA99" s="6" t="s">
        <v>393</v>
      </c>
      <c r="AB99" s="10" t="s">
        <v>404</v>
      </c>
      <c r="AC99" s="11" t="str">
        <f t="shared" si="1"/>
        <v>Klik Here Bestie</v>
      </c>
      <c r="AD99" s="12" t="s">
        <v>30</v>
      </c>
    </row>
    <row r="100" spans="1:30" ht="14.25" customHeight="1" x14ac:dyDescent="0.3">
      <c r="A100" s="5">
        <v>98</v>
      </c>
      <c r="B100" s="6" t="s">
        <v>32</v>
      </c>
      <c r="C100" s="6" t="s">
        <v>33</v>
      </c>
      <c r="D100" s="6" t="s">
        <v>359</v>
      </c>
      <c r="E100" s="6" t="s">
        <v>388</v>
      </c>
      <c r="F100" s="6">
        <v>3323031009</v>
      </c>
      <c r="G100" s="6" t="s">
        <v>389</v>
      </c>
      <c r="H100" s="6" t="s">
        <v>390</v>
      </c>
      <c r="I100" s="6">
        <v>14629208</v>
      </c>
      <c r="J100" s="6" t="s">
        <v>405</v>
      </c>
      <c r="K100" s="6" t="str">
        <f t="shared" si="27"/>
        <v>3323030704940005</v>
      </c>
      <c r="L100" s="6" t="s">
        <v>403</v>
      </c>
      <c r="M100" s="6">
        <v>0</v>
      </c>
      <c r="N100" s="6">
        <v>20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 t="s">
        <v>39</v>
      </c>
      <c r="U100" s="7">
        <v>46150</v>
      </c>
      <c r="V100" s="8">
        <v>46239.61478009259</v>
      </c>
      <c r="W100" s="8">
        <v>46239.61478009259</v>
      </c>
      <c r="X100" s="6" t="s">
        <v>40</v>
      </c>
      <c r="Y100" s="6" t="s">
        <v>39</v>
      </c>
      <c r="Z100" s="9">
        <v>5099999</v>
      </c>
      <c r="AA100" s="6" t="s">
        <v>393</v>
      </c>
      <c r="AB100" s="10" t="s">
        <v>406</v>
      </c>
      <c r="AC100" s="11" t="str">
        <f t="shared" si="1"/>
        <v>Klik Here Bestie</v>
      </c>
      <c r="AD100" s="12" t="s">
        <v>30</v>
      </c>
    </row>
    <row r="101" spans="1:30" ht="14.25" customHeight="1" x14ac:dyDescent="0.3">
      <c r="A101" s="5">
        <v>99</v>
      </c>
      <c r="B101" s="6" t="s">
        <v>32</v>
      </c>
      <c r="C101" s="6" t="s">
        <v>33</v>
      </c>
      <c r="D101" s="6" t="s">
        <v>359</v>
      </c>
      <c r="E101" s="6" t="s">
        <v>388</v>
      </c>
      <c r="F101" s="6">
        <v>3323031009</v>
      </c>
      <c r="G101" s="6" t="s">
        <v>389</v>
      </c>
      <c r="H101" s="6" t="s">
        <v>390</v>
      </c>
      <c r="I101" s="6">
        <v>14630269</v>
      </c>
      <c r="J101" s="6" t="s">
        <v>407</v>
      </c>
      <c r="K101" s="6" t="str">
        <f>"3323032709860003"</f>
        <v>3323032709860003</v>
      </c>
      <c r="L101" s="6" t="s">
        <v>408</v>
      </c>
      <c r="M101" s="6">
        <v>0</v>
      </c>
      <c r="N101" s="6">
        <v>50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 t="s">
        <v>39</v>
      </c>
      <c r="U101" s="7">
        <v>46150</v>
      </c>
      <c r="V101" s="8">
        <v>46239.623402777775</v>
      </c>
      <c r="W101" s="8">
        <v>46239.623402777775</v>
      </c>
      <c r="X101" s="6" t="s">
        <v>40</v>
      </c>
      <c r="Y101" s="6" t="s">
        <v>39</v>
      </c>
      <c r="Z101" s="9">
        <v>76628</v>
      </c>
      <c r="AA101" s="6" t="s">
        <v>409</v>
      </c>
      <c r="AB101" s="10" t="s">
        <v>410</v>
      </c>
      <c r="AC101" s="11" t="str">
        <f t="shared" si="1"/>
        <v>Klik Here Bestie</v>
      </c>
      <c r="AD101" s="12" t="s">
        <v>30</v>
      </c>
    </row>
    <row r="102" spans="1:30" ht="14.25" customHeight="1" x14ac:dyDescent="0.3">
      <c r="A102" s="5">
        <v>100</v>
      </c>
      <c r="B102" s="6" t="s">
        <v>32</v>
      </c>
      <c r="C102" s="6" t="s">
        <v>33</v>
      </c>
      <c r="D102" s="6" t="s">
        <v>359</v>
      </c>
      <c r="E102" s="6" t="s">
        <v>388</v>
      </c>
      <c r="F102" s="6">
        <v>3323031009</v>
      </c>
      <c r="G102" s="6" t="s">
        <v>389</v>
      </c>
      <c r="H102" s="6" t="s">
        <v>390</v>
      </c>
      <c r="I102" s="6">
        <v>14634731</v>
      </c>
      <c r="J102" s="6" t="s">
        <v>411</v>
      </c>
      <c r="K102" s="6" t="str">
        <f>"3323031811690004"</f>
        <v>3323031811690004</v>
      </c>
      <c r="L102" s="6" t="s">
        <v>412</v>
      </c>
      <c r="M102" s="6">
        <v>100</v>
      </c>
      <c r="N102" s="6">
        <v>100</v>
      </c>
      <c r="O102" s="6">
        <v>0</v>
      </c>
      <c r="P102" s="6">
        <v>0</v>
      </c>
      <c r="Q102" s="6">
        <v>0</v>
      </c>
      <c r="R102" s="6">
        <v>40</v>
      </c>
      <c r="S102" s="6">
        <v>0</v>
      </c>
      <c r="T102" s="6" t="s">
        <v>39</v>
      </c>
      <c r="U102" s="7">
        <v>46150</v>
      </c>
      <c r="V102" s="8">
        <v>46239.667314814818</v>
      </c>
      <c r="W102" s="8">
        <v>46239.667314814818</v>
      </c>
      <c r="X102" s="6" t="s">
        <v>40</v>
      </c>
      <c r="Y102" s="6" t="s">
        <v>39</v>
      </c>
      <c r="Z102" s="9">
        <v>76619</v>
      </c>
      <c r="AA102" s="6" t="s">
        <v>413</v>
      </c>
      <c r="AB102" s="10" t="s">
        <v>414</v>
      </c>
      <c r="AC102" s="11" t="str">
        <f t="shared" si="1"/>
        <v>Klik Here Bestie</v>
      </c>
      <c r="AD102" s="12" t="s">
        <v>30</v>
      </c>
    </row>
    <row r="103" spans="1:30" ht="14.25" customHeight="1" x14ac:dyDescent="0.3">
      <c r="A103" s="5">
        <v>101</v>
      </c>
      <c r="B103" s="6" t="s">
        <v>32</v>
      </c>
      <c r="C103" s="6" t="s">
        <v>33</v>
      </c>
      <c r="D103" s="6" t="s">
        <v>359</v>
      </c>
      <c r="E103" s="6" t="s">
        <v>415</v>
      </c>
      <c r="F103" s="6">
        <v>3323031010</v>
      </c>
      <c r="G103" s="6" t="s">
        <v>389</v>
      </c>
      <c r="H103" s="6" t="s">
        <v>390</v>
      </c>
      <c r="I103" s="6">
        <v>14690878</v>
      </c>
      <c r="J103" s="6" t="s">
        <v>416</v>
      </c>
      <c r="K103" s="6" t="str">
        <f t="shared" ref="K103:K104" si="28">"3323030508870002"</f>
        <v>3323030508870002</v>
      </c>
      <c r="L103" s="6" t="s">
        <v>417</v>
      </c>
      <c r="M103" s="6">
        <v>285</v>
      </c>
      <c r="N103" s="6">
        <v>160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 t="s">
        <v>39</v>
      </c>
      <c r="U103" s="7">
        <v>46181</v>
      </c>
      <c r="V103" s="8">
        <v>46240.633090277777</v>
      </c>
      <c r="W103" s="8">
        <v>46240.633090277777</v>
      </c>
      <c r="X103" s="6" t="s">
        <v>40</v>
      </c>
      <c r="Y103" s="6" t="s">
        <v>39</v>
      </c>
      <c r="Z103" s="9">
        <v>88011</v>
      </c>
      <c r="AA103" s="6" t="s">
        <v>418</v>
      </c>
      <c r="AB103" s="10" t="s">
        <v>419</v>
      </c>
      <c r="AC103" s="11" t="str">
        <f t="shared" si="1"/>
        <v>Klik Here Bestie</v>
      </c>
      <c r="AD103" s="12" t="s">
        <v>30</v>
      </c>
    </row>
    <row r="104" spans="1:30" ht="14.25" customHeight="1" x14ac:dyDescent="0.3">
      <c r="A104" s="5">
        <v>102</v>
      </c>
      <c r="B104" s="6" t="s">
        <v>32</v>
      </c>
      <c r="C104" s="6" t="s">
        <v>33</v>
      </c>
      <c r="D104" s="6" t="s">
        <v>359</v>
      </c>
      <c r="E104" s="6" t="s">
        <v>415</v>
      </c>
      <c r="F104" s="6">
        <v>3323031010</v>
      </c>
      <c r="G104" s="6" t="s">
        <v>389</v>
      </c>
      <c r="H104" s="6" t="s">
        <v>390</v>
      </c>
      <c r="I104" s="6">
        <v>14690986</v>
      </c>
      <c r="J104" s="6" t="s">
        <v>420</v>
      </c>
      <c r="K104" s="6" t="str">
        <f t="shared" si="28"/>
        <v>3323030508870002</v>
      </c>
      <c r="L104" s="6" t="s">
        <v>417</v>
      </c>
      <c r="M104" s="6">
        <v>0</v>
      </c>
      <c r="N104" s="6">
        <v>70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 t="s">
        <v>39</v>
      </c>
      <c r="U104" s="7">
        <v>46181</v>
      </c>
      <c r="V104" s="8">
        <v>46240.633877314816</v>
      </c>
      <c r="W104" s="8">
        <v>46240.633877314816</v>
      </c>
      <c r="X104" s="6" t="s">
        <v>40</v>
      </c>
      <c r="Y104" s="6" t="s">
        <v>39</v>
      </c>
      <c r="Z104" s="9">
        <v>88011</v>
      </c>
      <c r="AA104" s="6" t="s">
        <v>418</v>
      </c>
      <c r="AB104" s="10" t="s">
        <v>421</v>
      </c>
      <c r="AC104" s="11" t="str">
        <f t="shared" si="1"/>
        <v>Klik Here Bestie</v>
      </c>
      <c r="AD104" s="12" t="s">
        <v>30</v>
      </c>
    </row>
    <row r="105" spans="1:30" ht="14.25" customHeight="1" x14ac:dyDescent="0.3">
      <c r="A105" s="5">
        <v>103</v>
      </c>
      <c r="B105" s="6" t="s">
        <v>32</v>
      </c>
      <c r="C105" s="6" t="s">
        <v>33</v>
      </c>
      <c r="D105" s="6" t="s">
        <v>359</v>
      </c>
      <c r="E105" s="6" t="s">
        <v>415</v>
      </c>
      <c r="F105" s="6">
        <v>3323031010</v>
      </c>
      <c r="G105" s="6" t="s">
        <v>389</v>
      </c>
      <c r="H105" s="6" t="s">
        <v>390</v>
      </c>
      <c r="I105" s="6">
        <v>14562547</v>
      </c>
      <c r="J105" s="6" t="s">
        <v>422</v>
      </c>
      <c r="K105" s="6" t="str">
        <f>"3323110112960001"</f>
        <v>3323110112960001</v>
      </c>
      <c r="L105" s="6" t="s">
        <v>423</v>
      </c>
      <c r="M105" s="6">
        <v>0</v>
      </c>
      <c r="N105" s="6">
        <v>74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 t="s">
        <v>39</v>
      </c>
      <c r="U105" s="7">
        <v>46120</v>
      </c>
      <c r="V105" s="8">
        <v>46238.494432870371</v>
      </c>
      <c r="W105" s="8">
        <v>46238.494432870371</v>
      </c>
      <c r="X105" s="6" t="s">
        <v>40</v>
      </c>
      <c r="Y105" s="6" t="s">
        <v>39</v>
      </c>
      <c r="Z105" s="9">
        <v>948551</v>
      </c>
      <c r="AA105" s="6" t="s">
        <v>424</v>
      </c>
      <c r="AB105" s="10" t="s">
        <v>425</v>
      </c>
      <c r="AC105" s="11" t="str">
        <f t="shared" si="1"/>
        <v>Klik Here Bestie</v>
      </c>
      <c r="AD105" s="12" t="s">
        <v>30</v>
      </c>
    </row>
    <row r="106" spans="1:30" ht="14.25" customHeight="1" x14ac:dyDescent="0.3">
      <c r="A106" s="5">
        <v>104</v>
      </c>
      <c r="B106" s="6" t="s">
        <v>32</v>
      </c>
      <c r="C106" s="6" t="s">
        <v>33</v>
      </c>
      <c r="D106" s="6" t="s">
        <v>359</v>
      </c>
      <c r="E106" s="6" t="s">
        <v>415</v>
      </c>
      <c r="F106" s="6">
        <v>3323031010</v>
      </c>
      <c r="G106" s="6" t="s">
        <v>389</v>
      </c>
      <c r="H106" s="6" t="s">
        <v>390</v>
      </c>
      <c r="I106" s="6">
        <v>14799971</v>
      </c>
      <c r="J106" s="6" t="s">
        <v>426</v>
      </c>
      <c r="K106" s="6" t="str">
        <f>"3323031204900003"</f>
        <v>3323031204900003</v>
      </c>
      <c r="L106" s="6" t="s">
        <v>427</v>
      </c>
      <c r="M106" s="6">
        <v>117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 t="s">
        <v>39</v>
      </c>
      <c r="U106" s="7">
        <v>46242</v>
      </c>
      <c r="V106" s="8">
        <v>46242.489340277774</v>
      </c>
      <c r="W106" s="8">
        <v>46242.489340277774</v>
      </c>
      <c r="X106" s="6" t="s">
        <v>40</v>
      </c>
      <c r="Y106" s="6" t="s">
        <v>39</v>
      </c>
      <c r="Z106" s="9">
        <v>1145475</v>
      </c>
      <c r="AA106" s="6" t="s">
        <v>428</v>
      </c>
      <c r="AB106" s="10" t="s">
        <v>429</v>
      </c>
      <c r="AC106" s="11" t="str">
        <f t="shared" si="1"/>
        <v>Klik Here Bestie</v>
      </c>
      <c r="AD106" s="12" t="s">
        <v>30</v>
      </c>
    </row>
    <row r="107" spans="1:30" ht="14.25" customHeight="1" x14ac:dyDescent="0.3">
      <c r="A107" s="5">
        <v>105</v>
      </c>
      <c r="B107" s="6" t="s">
        <v>32</v>
      </c>
      <c r="C107" s="6" t="s">
        <v>33</v>
      </c>
      <c r="D107" s="6" t="s">
        <v>359</v>
      </c>
      <c r="E107" s="6" t="s">
        <v>415</v>
      </c>
      <c r="F107" s="6">
        <v>3323031010</v>
      </c>
      <c r="G107" s="6" t="s">
        <v>389</v>
      </c>
      <c r="H107" s="6" t="s">
        <v>390</v>
      </c>
      <c r="I107" s="6">
        <v>14740738</v>
      </c>
      <c r="J107" s="6" t="s">
        <v>430</v>
      </c>
      <c r="K107" s="6" t="str">
        <f t="shared" ref="K107:K108" si="29">"3323031907860002"</f>
        <v>3323031907860002</v>
      </c>
      <c r="L107" s="6" t="s">
        <v>431</v>
      </c>
      <c r="M107" s="6">
        <v>32</v>
      </c>
      <c r="N107" s="6">
        <v>15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 t="s">
        <v>39</v>
      </c>
      <c r="U107" s="7">
        <v>46211</v>
      </c>
      <c r="V107" s="8">
        <v>46241.561631944445</v>
      </c>
      <c r="W107" s="8">
        <v>46241.561631944445</v>
      </c>
      <c r="X107" s="6" t="s">
        <v>40</v>
      </c>
      <c r="Y107" s="6" t="s">
        <v>39</v>
      </c>
      <c r="Z107" s="9">
        <v>1145475</v>
      </c>
      <c r="AA107" s="6" t="s">
        <v>428</v>
      </c>
      <c r="AB107" s="10" t="s">
        <v>432</v>
      </c>
      <c r="AC107" s="11" t="str">
        <f t="shared" si="1"/>
        <v>Klik Here Bestie</v>
      </c>
      <c r="AD107" s="12" t="s">
        <v>30</v>
      </c>
    </row>
    <row r="108" spans="1:30" ht="14.25" customHeight="1" x14ac:dyDescent="0.3">
      <c r="A108" s="5">
        <v>106</v>
      </c>
      <c r="B108" s="6" t="s">
        <v>32</v>
      </c>
      <c r="C108" s="6" t="s">
        <v>33</v>
      </c>
      <c r="D108" s="6" t="s">
        <v>359</v>
      </c>
      <c r="E108" s="6" t="s">
        <v>415</v>
      </c>
      <c r="F108" s="6">
        <v>3323031010</v>
      </c>
      <c r="G108" s="6" t="s">
        <v>389</v>
      </c>
      <c r="H108" s="6" t="s">
        <v>390</v>
      </c>
      <c r="I108" s="6">
        <v>14740799</v>
      </c>
      <c r="J108" s="6" t="s">
        <v>433</v>
      </c>
      <c r="K108" s="6" t="str">
        <f t="shared" si="29"/>
        <v>3323031907860002</v>
      </c>
      <c r="L108" s="6" t="s">
        <v>431</v>
      </c>
      <c r="M108" s="6">
        <v>0</v>
      </c>
      <c r="N108" s="6">
        <v>20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 t="s">
        <v>39</v>
      </c>
      <c r="U108" s="7">
        <v>46211</v>
      </c>
      <c r="V108" s="8">
        <v>46241.562372685185</v>
      </c>
      <c r="W108" s="8">
        <v>46241.562372685185</v>
      </c>
      <c r="X108" s="6" t="s">
        <v>40</v>
      </c>
      <c r="Y108" s="6" t="s">
        <v>39</v>
      </c>
      <c r="Z108" s="9">
        <v>1145475</v>
      </c>
      <c r="AA108" s="6" t="s">
        <v>428</v>
      </c>
      <c r="AB108" s="10" t="s">
        <v>434</v>
      </c>
      <c r="AC108" s="11" t="str">
        <f t="shared" si="1"/>
        <v>Klik Here Bestie</v>
      </c>
      <c r="AD108" s="12" t="s">
        <v>30</v>
      </c>
    </row>
    <row r="109" spans="1:30" ht="14.25" customHeight="1" x14ac:dyDescent="0.3">
      <c r="A109" s="5">
        <v>107</v>
      </c>
      <c r="B109" s="6" t="s">
        <v>32</v>
      </c>
      <c r="C109" s="6" t="s">
        <v>33</v>
      </c>
      <c r="D109" s="6" t="s">
        <v>359</v>
      </c>
      <c r="E109" s="6" t="s">
        <v>415</v>
      </c>
      <c r="F109" s="6">
        <v>3323031010</v>
      </c>
      <c r="G109" s="6" t="s">
        <v>389</v>
      </c>
      <c r="H109" s="6" t="s">
        <v>390</v>
      </c>
      <c r="I109" s="6">
        <v>14801830</v>
      </c>
      <c r="J109" s="6" t="s">
        <v>435</v>
      </c>
      <c r="K109" s="6" t="str">
        <f t="shared" ref="K109:K110" si="30">"3323032108720001"</f>
        <v>3323032108720001</v>
      </c>
      <c r="L109" s="6" t="s">
        <v>436</v>
      </c>
      <c r="M109" s="6">
        <v>100</v>
      </c>
      <c r="N109" s="6">
        <v>100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 t="s">
        <v>39</v>
      </c>
      <c r="U109" s="7">
        <v>46242</v>
      </c>
      <c r="V109" s="8">
        <v>46242.513113425928</v>
      </c>
      <c r="W109" s="8">
        <v>46242.513113425928</v>
      </c>
      <c r="X109" s="6" t="s">
        <v>40</v>
      </c>
      <c r="Y109" s="6" t="s">
        <v>39</v>
      </c>
      <c r="Z109" s="9">
        <v>88011</v>
      </c>
      <c r="AA109" s="6" t="s">
        <v>418</v>
      </c>
      <c r="AB109" s="10" t="s">
        <v>437</v>
      </c>
      <c r="AC109" s="11" t="str">
        <f t="shared" si="1"/>
        <v>Klik Here Bestie</v>
      </c>
      <c r="AD109" s="12" t="s">
        <v>30</v>
      </c>
    </row>
    <row r="110" spans="1:30" ht="14.25" customHeight="1" x14ac:dyDescent="0.3">
      <c r="A110" s="5">
        <v>108</v>
      </c>
      <c r="B110" s="6" t="s">
        <v>32</v>
      </c>
      <c r="C110" s="6" t="s">
        <v>33</v>
      </c>
      <c r="D110" s="6" t="s">
        <v>359</v>
      </c>
      <c r="E110" s="6" t="s">
        <v>415</v>
      </c>
      <c r="F110" s="6">
        <v>3323031010</v>
      </c>
      <c r="G110" s="6" t="s">
        <v>389</v>
      </c>
      <c r="H110" s="6" t="s">
        <v>390</v>
      </c>
      <c r="I110" s="6">
        <v>14801878</v>
      </c>
      <c r="J110" s="6" t="s">
        <v>438</v>
      </c>
      <c r="K110" s="6" t="str">
        <f t="shared" si="30"/>
        <v>3323032108720001</v>
      </c>
      <c r="L110" s="6" t="s">
        <v>436</v>
      </c>
      <c r="M110" s="6">
        <v>0</v>
      </c>
      <c r="N110" s="6">
        <v>58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 t="s">
        <v>39</v>
      </c>
      <c r="U110" s="7">
        <v>46242</v>
      </c>
      <c r="V110" s="8">
        <v>46242.513888888891</v>
      </c>
      <c r="W110" s="8">
        <v>46242.513888888891</v>
      </c>
      <c r="X110" s="6" t="s">
        <v>40</v>
      </c>
      <c r="Y110" s="6" t="s">
        <v>39</v>
      </c>
      <c r="Z110" s="9">
        <v>88011</v>
      </c>
      <c r="AA110" s="6" t="s">
        <v>418</v>
      </c>
      <c r="AB110" s="10" t="s">
        <v>439</v>
      </c>
      <c r="AC110" s="11" t="str">
        <f t="shared" si="1"/>
        <v>Klik Here Bestie</v>
      </c>
      <c r="AD110" s="12" t="s">
        <v>30</v>
      </c>
    </row>
    <row r="111" spans="1:30" ht="14.25" customHeight="1" x14ac:dyDescent="0.3">
      <c r="A111" s="5">
        <v>109</v>
      </c>
      <c r="B111" s="6" t="s">
        <v>32</v>
      </c>
      <c r="C111" s="6" t="s">
        <v>33</v>
      </c>
      <c r="D111" s="6" t="s">
        <v>359</v>
      </c>
      <c r="E111" s="6" t="s">
        <v>415</v>
      </c>
      <c r="F111" s="6">
        <v>3323031010</v>
      </c>
      <c r="G111" s="6" t="s">
        <v>389</v>
      </c>
      <c r="H111" s="6" t="s">
        <v>390</v>
      </c>
      <c r="I111" s="6">
        <v>14502067</v>
      </c>
      <c r="J111" s="6" t="s">
        <v>440</v>
      </c>
      <c r="K111" s="6" t="str">
        <f>"3323071612940001"</f>
        <v>3323071612940001</v>
      </c>
      <c r="L111" s="6" t="s">
        <v>441</v>
      </c>
      <c r="M111" s="6">
        <v>130</v>
      </c>
      <c r="N111" s="6">
        <v>10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 t="s">
        <v>39</v>
      </c>
      <c r="U111" s="7">
        <v>46089</v>
      </c>
      <c r="V111" s="8">
        <v>46237.390648148146</v>
      </c>
      <c r="W111" s="8">
        <v>46237.390648148146</v>
      </c>
      <c r="X111" s="6" t="s">
        <v>40</v>
      </c>
      <c r="Y111" s="6" t="s">
        <v>39</v>
      </c>
      <c r="Z111" s="9">
        <v>948551</v>
      </c>
      <c r="AA111" s="6" t="s">
        <v>424</v>
      </c>
      <c r="AB111" s="10" t="s">
        <v>442</v>
      </c>
      <c r="AC111" s="11" t="str">
        <f t="shared" si="1"/>
        <v>Klik Here Bestie</v>
      </c>
      <c r="AD111" s="12" t="s">
        <v>30</v>
      </c>
    </row>
    <row r="112" spans="1:30" ht="14.25" customHeight="1" x14ac:dyDescent="0.3">
      <c r="A112" s="5">
        <v>110</v>
      </c>
      <c r="B112" s="6" t="s">
        <v>32</v>
      </c>
      <c r="C112" s="6" t="s">
        <v>33</v>
      </c>
      <c r="D112" s="6" t="s">
        <v>359</v>
      </c>
      <c r="E112" s="6" t="s">
        <v>415</v>
      </c>
      <c r="F112" s="6">
        <v>3323031010</v>
      </c>
      <c r="G112" s="6" t="s">
        <v>389</v>
      </c>
      <c r="H112" s="6" t="s">
        <v>390</v>
      </c>
      <c r="I112" s="6">
        <v>14749475</v>
      </c>
      <c r="J112" s="6" t="s">
        <v>443</v>
      </c>
      <c r="K112" s="6" t="str">
        <f>"3323030512830004"</f>
        <v>3323030512830004</v>
      </c>
      <c r="L112" s="6" t="s">
        <v>444</v>
      </c>
      <c r="M112" s="6">
        <v>100</v>
      </c>
      <c r="N112" s="6">
        <v>150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 t="s">
        <v>39</v>
      </c>
      <c r="U112" s="7">
        <v>46211</v>
      </c>
      <c r="V112" s="8">
        <v>46241.623483796298</v>
      </c>
      <c r="W112" s="8">
        <v>46241.623483796298</v>
      </c>
      <c r="X112" s="6" t="s">
        <v>40</v>
      </c>
      <c r="Y112" s="6" t="s">
        <v>39</v>
      </c>
      <c r="Z112" s="9">
        <v>948001</v>
      </c>
      <c r="AA112" s="6" t="s">
        <v>445</v>
      </c>
      <c r="AB112" s="10" t="s">
        <v>446</v>
      </c>
      <c r="AC112" s="11" t="str">
        <f t="shared" si="1"/>
        <v>Klik Here Bestie</v>
      </c>
      <c r="AD112" s="12" t="s">
        <v>30</v>
      </c>
    </row>
    <row r="113" spans="1:30" ht="14.25" customHeight="1" x14ac:dyDescent="0.3">
      <c r="A113" s="5">
        <v>111</v>
      </c>
      <c r="B113" s="6" t="s">
        <v>32</v>
      </c>
      <c r="C113" s="6" t="s">
        <v>33</v>
      </c>
      <c r="D113" s="6" t="s">
        <v>359</v>
      </c>
      <c r="E113" s="6" t="s">
        <v>415</v>
      </c>
      <c r="F113" s="6">
        <v>3323031010</v>
      </c>
      <c r="G113" s="6" t="s">
        <v>389</v>
      </c>
      <c r="H113" s="6" t="s">
        <v>390</v>
      </c>
      <c r="I113" s="6">
        <v>14495045</v>
      </c>
      <c r="J113" s="6" t="s">
        <v>447</v>
      </c>
      <c r="K113" s="6" t="str">
        <f>"3323030502770002"</f>
        <v>3323030502770002</v>
      </c>
      <c r="L113" s="6" t="s">
        <v>448</v>
      </c>
      <c r="M113" s="6">
        <v>50</v>
      </c>
      <c r="N113" s="6">
        <v>52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 t="s">
        <v>39</v>
      </c>
      <c r="U113" s="7">
        <v>46089</v>
      </c>
      <c r="V113" s="8">
        <v>46237.336354166669</v>
      </c>
      <c r="W113" s="8">
        <v>46237.336354166669</v>
      </c>
      <c r="X113" s="6" t="s">
        <v>40</v>
      </c>
      <c r="Y113" s="6" t="s">
        <v>39</v>
      </c>
      <c r="Z113" s="9">
        <v>88009</v>
      </c>
      <c r="AA113" s="6" t="s">
        <v>449</v>
      </c>
      <c r="AB113" s="10" t="s">
        <v>450</v>
      </c>
      <c r="AC113" s="11" t="str">
        <f t="shared" si="1"/>
        <v>Klik Here Bestie</v>
      </c>
      <c r="AD113" s="12" t="s">
        <v>30</v>
      </c>
    </row>
    <row r="114" spans="1:30" ht="14.25" customHeight="1" x14ac:dyDescent="0.3">
      <c r="A114" s="5">
        <v>112</v>
      </c>
      <c r="B114" s="6" t="s">
        <v>32</v>
      </c>
      <c r="C114" s="6" t="s">
        <v>33</v>
      </c>
      <c r="D114" s="6" t="s">
        <v>359</v>
      </c>
      <c r="E114" s="6" t="s">
        <v>415</v>
      </c>
      <c r="F114" s="6">
        <v>3323031010</v>
      </c>
      <c r="G114" s="6" t="s">
        <v>389</v>
      </c>
      <c r="H114" s="6" t="s">
        <v>390</v>
      </c>
      <c r="I114" s="6">
        <v>14512418</v>
      </c>
      <c r="J114" s="6" t="s">
        <v>451</v>
      </c>
      <c r="K114" s="6" t="str">
        <f t="shared" ref="K114:K115" si="31">"3323030409860004"</f>
        <v>3323030409860004</v>
      </c>
      <c r="L114" s="6" t="s">
        <v>452</v>
      </c>
      <c r="M114" s="6">
        <v>100</v>
      </c>
      <c r="N114" s="6">
        <v>44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 t="s">
        <v>39</v>
      </c>
      <c r="U114" s="7">
        <v>46089</v>
      </c>
      <c r="V114" s="8">
        <v>46237.471574074072</v>
      </c>
      <c r="W114" s="8">
        <v>46237.471574074072</v>
      </c>
      <c r="X114" s="6" t="s">
        <v>40</v>
      </c>
      <c r="Y114" s="6" t="s">
        <v>39</v>
      </c>
      <c r="Z114" s="9">
        <v>948551</v>
      </c>
      <c r="AA114" s="6" t="s">
        <v>424</v>
      </c>
      <c r="AB114" s="10" t="s">
        <v>453</v>
      </c>
      <c r="AC114" s="11" t="str">
        <f t="shared" si="1"/>
        <v>Klik Here Bestie</v>
      </c>
      <c r="AD114" s="12" t="s">
        <v>30</v>
      </c>
    </row>
    <row r="115" spans="1:30" ht="14.25" customHeight="1" x14ac:dyDescent="0.3">
      <c r="A115" s="5">
        <v>113</v>
      </c>
      <c r="B115" s="6" t="s">
        <v>32</v>
      </c>
      <c r="C115" s="6" t="s">
        <v>33</v>
      </c>
      <c r="D115" s="6" t="s">
        <v>359</v>
      </c>
      <c r="E115" s="6" t="s">
        <v>415</v>
      </c>
      <c r="F115" s="6">
        <v>3323031010</v>
      </c>
      <c r="G115" s="6" t="s">
        <v>389</v>
      </c>
      <c r="H115" s="6" t="s">
        <v>390</v>
      </c>
      <c r="I115" s="6">
        <v>14512496</v>
      </c>
      <c r="J115" s="6" t="s">
        <v>454</v>
      </c>
      <c r="K115" s="6" t="str">
        <f t="shared" si="31"/>
        <v>3323030409860004</v>
      </c>
      <c r="L115" s="6" t="s">
        <v>452</v>
      </c>
      <c r="M115" s="6">
        <v>0</v>
      </c>
      <c r="N115" s="6">
        <v>66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 t="s">
        <v>39</v>
      </c>
      <c r="U115" s="7">
        <v>46089</v>
      </c>
      <c r="V115" s="8">
        <v>46237.47283564815</v>
      </c>
      <c r="W115" s="8">
        <v>46237.47283564815</v>
      </c>
      <c r="X115" s="6" t="s">
        <v>40</v>
      </c>
      <c r="Y115" s="6" t="s">
        <v>39</v>
      </c>
      <c r="Z115" s="9">
        <v>948551</v>
      </c>
      <c r="AA115" s="6" t="s">
        <v>424</v>
      </c>
      <c r="AB115" s="10" t="s">
        <v>455</v>
      </c>
      <c r="AC115" s="11" t="str">
        <f t="shared" si="1"/>
        <v>Klik Here Bestie</v>
      </c>
      <c r="AD115" s="12" t="s">
        <v>30</v>
      </c>
    </row>
    <row r="116" spans="1:30" ht="14.25" customHeight="1" x14ac:dyDescent="0.3">
      <c r="A116" s="5">
        <v>114</v>
      </c>
      <c r="B116" s="6" t="s">
        <v>32</v>
      </c>
      <c r="C116" s="6" t="s">
        <v>33</v>
      </c>
      <c r="D116" s="6" t="s">
        <v>359</v>
      </c>
      <c r="E116" s="6" t="s">
        <v>415</v>
      </c>
      <c r="F116" s="6">
        <v>3323031010</v>
      </c>
      <c r="G116" s="6" t="s">
        <v>389</v>
      </c>
      <c r="H116" s="6" t="s">
        <v>390</v>
      </c>
      <c r="I116" s="6">
        <v>14500786</v>
      </c>
      <c r="J116" s="6" t="s">
        <v>456</v>
      </c>
      <c r="K116" s="6" t="str">
        <f t="shared" ref="K116:K117" si="32">"3323030708660002"</f>
        <v>3323030708660002</v>
      </c>
      <c r="L116" s="6" t="s">
        <v>457</v>
      </c>
      <c r="M116" s="6">
        <v>50</v>
      </c>
      <c r="N116" s="6">
        <v>50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 t="s">
        <v>39</v>
      </c>
      <c r="U116" s="7">
        <v>46089</v>
      </c>
      <c r="V116" s="8">
        <v>46237.380671296298</v>
      </c>
      <c r="W116" s="8">
        <v>46237.380671296298</v>
      </c>
      <c r="X116" s="6" t="s">
        <v>40</v>
      </c>
      <c r="Y116" s="6" t="s">
        <v>39</v>
      </c>
      <c r="Z116" s="9">
        <v>948004</v>
      </c>
      <c r="AA116" s="6" t="s">
        <v>458</v>
      </c>
      <c r="AB116" s="10" t="s">
        <v>459</v>
      </c>
      <c r="AC116" s="11" t="str">
        <f t="shared" si="1"/>
        <v>Klik Here Bestie</v>
      </c>
      <c r="AD116" s="12" t="s">
        <v>30</v>
      </c>
    </row>
    <row r="117" spans="1:30" ht="14.25" customHeight="1" x14ac:dyDescent="0.3">
      <c r="A117" s="5">
        <v>115</v>
      </c>
      <c r="B117" s="6" t="s">
        <v>32</v>
      </c>
      <c r="C117" s="6" t="s">
        <v>33</v>
      </c>
      <c r="D117" s="6" t="s">
        <v>359</v>
      </c>
      <c r="E117" s="6" t="s">
        <v>415</v>
      </c>
      <c r="F117" s="6">
        <v>3323031010</v>
      </c>
      <c r="G117" s="6" t="s">
        <v>389</v>
      </c>
      <c r="H117" s="6" t="s">
        <v>390</v>
      </c>
      <c r="I117" s="6">
        <v>14500854</v>
      </c>
      <c r="J117" s="6" t="s">
        <v>460</v>
      </c>
      <c r="K117" s="6" t="str">
        <f t="shared" si="32"/>
        <v>3323030708660002</v>
      </c>
      <c r="L117" s="6" t="s">
        <v>457</v>
      </c>
      <c r="M117" s="6">
        <v>0</v>
      </c>
      <c r="N117" s="6">
        <v>32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 t="s">
        <v>39</v>
      </c>
      <c r="U117" s="7">
        <v>46089</v>
      </c>
      <c r="V117" s="8">
        <v>46237.381284722222</v>
      </c>
      <c r="W117" s="8">
        <v>46237.381284722222</v>
      </c>
      <c r="X117" s="6" t="s">
        <v>40</v>
      </c>
      <c r="Y117" s="6" t="s">
        <v>39</v>
      </c>
      <c r="Z117" s="9">
        <v>948004</v>
      </c>
      <c r="AA117" s="6" t="s">
        <v>458</v>
      </c>
      <c r="AB117" s="10" t="s">
        <v>461</v>
      </c>
      <c r="AC117" s="11" t="str">
        <f t="shared" si="1"/>
        <v>Klik Here Bestie</v>
      </c>
      <c r="AD117" s="12" t="s">
        <v>30</v>
      </c>
    </row>
    <row r="118" spans="1:30" ht="14.25" customHeight="1" x14ac:dyDescent="0.3">
      <c r="A118" s="5">
        <v>116</v>
      </c>
      <c r="B118" s="6" t="s">
        <v>32</v>
      </c>
      <c r="C118" s="6" t="s">
        <v>33</v>
      </c>
      <c r="D118" s="6" t="s">
        <v>359</v>
      </c>
      <c r="E118" s="6" t="s">
        <v>415</v>
      </c>
      <c r="F118" s="6">
        <v>3323031010</v>
      </c>
      <c r="G118" s="6" t="s">
        <v>389</v>
      </c>
      <c r="H118" s="6" t="s">
        <v>390</v>
      </c>
      <c r="I118" s="6">
        <v>14441972</v>
      </c>
      <c r="J118" s="6" t="s">
        <v>462</v>
      </c>
      <c r="K118" s="6" t="str">
        <f>"3323032907750002"</f>
        <v>3323032907750002</v>
      </c>
      <c r="L118" s="6" t="s">
        <v>463</v>
      </c>
      <c r="M118" s="6">
        <v>100</v>
      </c>
      <c r="N118" s="6">
        <v>100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 t="s">
        <v>39</v>
      </c>
      <c r="U118" s="7">
        <v>46030</v>
      </c>
      <c r="V118" s="8">
        <v>46235.55097222222</v>
      </c>
      <c r="W118" s="8">
        <v>46235.55097222222</v>
      </c>
      <c r="X118" s="6" t="s">
        <v>40</v>
      </c>
      <c r="Y118" s="6" t="s">
        <v>39</v>
      </c>
      <c r="Z118" s="9">
        <v>88009</v>
      </c>
      <c r="AA118" s="6" t="s">
        <v>449</v>
      </c>
      <c r="AB118" s="10" t="s">
        <v>464</v>
      </c>
      <c r="AC118" s="11" t="str">
        <f t="shared" si="1"/>
        <v>Klik Here Bestie</v>
      </c>
      <c r="AD118" s="12" t="s">
        <v>30</v>
      </c>
    </row>
    <row r="119" spans="1:30" ht="14.25" customHeight="1" x14ac:dyDescent="0.3">
      <c r="A119" s="5">
        <v>117</v>
      </c>
      <c r="B119" s="6" t="s">
        <v>32</v>
      </c>
      <c r="C119" s="6" t="s">
        <v>33</v>
      </c>
      <c r="D119" s="6" t="s">
        <v>359</v>
      </c>
      <c r="E119" s="6" t="s">
        <v>415</v>
      </c>
      <c r="F119" s="6">
        <v>3323031010</v>
      </c>
      <c r="G119" s="6" t="s">
        <v>389</v>
      </c>
      <c r="H119" s="6" t="s">
        <v>390</v>
      </c>
      <c r="I119" s="6">
        <v>14527589</v>
      </c>
      <c r="J119" s="6" t="s">
        <v>465</v>
      </c>
      <c r="K119" s="6" t="str">
        <f>"3323032907910002"</f>
        <v>3323032907910002</v>
      </c>
      <c r="L119" s="6" t="s">
        <v>466</v>
      </c>
      <c r="M119" s="6">
        <v>123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 t="s">
        <v>39</v>
      </c>
      <c r="U119" s="7">
        <v>46089</v>
      </c>
      <c r="V119" s="8">
        <v>46237.653055555558</v>
      </c>
      <c r="W119" s="8">
        <v>46237.653055555558</v>
      </c>
      <c r="X119" s="6" t="s">
        <v>40</v>
      </c>
      <c r="Y119" s="6" t="s">
        <v>39</v>
      </c>
      <c r="Z119" s="9">
        <v>1145475</v>
      </c>
      <c r="AA119" s="6" t="s">
        <v>428</v>
      </c>
      <c r="AB119" s="10" t="s">
        <v>467</v>
      </c>
      <c r="AC119" s="11" t="str">
        <f t="shared" si="1"/>
        <v>Klik Here Bestie</v>
      </c>
      <c r="AD119" s="12" t="s">
        <v>30</v>
      </c>
    </row>
    <row r="120" spans="1:30" ht="14.25" customHeight="1" x14ac:dyDescent="0.3">
      <c r="A120" s="5">
        <v>118</v>
      </c>
      <c r="B120" s="6" t="s">
        <v>32</v>
      </c>
      <c r="C120" s="6" t="s">
        <v>33</v>
      </c>
      <c r="D120" s="6" t="s">
        <v>359</v>
      </c>
      <c r="E120" s="6" t="s">
        <v>415</v>
      </c>
      <c r="F120" s="6">
        <v>3323031010</v>
      </c>
      <c r="G120" s="6" t="s">
        <v>389</v>
      </c>
      <c r="H120" s="6" t="s">
        <v>390</v>
      </c>
      <c r="I120" s="6">
        <v>14567333</v>
      </c>
      <c r="J120" s="6" t="s">
        <v>468</v>
      </c>
      <c r="K120" s="6" t="str">
        <f t="shared" ref="K120:K121" si="33">"3323033112630037"</f>
        <v>3323033112630037</v>
      </c>
      <c r="L120" s="6" t="s">
        <v>469</v>
      </c>
      <c r="M120" s="6">
        <v>37</v>
      </c>
      <c r="N120" s="6">
        <v>60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 t="s">
        <v>39</v>
      </c>
      <c r="U120" s="7">
        <v>46120</v>
      </c>
      <c r="V120" s="8">
        <v>46238.563946759263</v>
      </c>
      <c r="W120" s="8">
        <v>46238.563946759263</v>
      </c>
      <c r="X120" s="6" t="s">
        <v>40</v>
      </c>
      <c r="Y120" s="6" t="s">
        <v>39</v>
      </c>
      <c r="Z120" s="9">
        <v>88008</v>
      </c>
      <c r="AA120" s="6" t="s">
        <v>470</v>
      </c>
      <c r="AB120" s="10" t="s">
        <v>471</v>
      </c>
      <c r="AC120" s="11" t="str">
        <f t="shared" si="1"/>
        <v>Klik Here Bestie</v>
      </c>
      <c r="AD120" s="12" t="s">
        <v>30</v>
      </c>
    </row>
    <row r="121" spans="1:30" ht="14.25" customHeight="1" x14ac:dyDescent="0.3">
      <c r="A121" s="5">
        <v>119</v>
      </c>
      <c r="B121" s="6" t="s">
        <v>32</v>
      </c>
      <c r="C121" s="6" t="s">
        <v>33</v>
      </c>
      <c r="D121" s="6" t="s">
        <v>359</v>
      </c>
      <c r="E121" s="6" t="s">
        <v>415</v>
      </c>
      <c r="F121" s="6">
        <v>3323031010</v>
      </c>
      <c r="G121" s="6" t="s">
        <v>389</v>
      </c>
      <c r="H121" s="6" t="s">
        <v>390</v>
      </c>
      <c r="I121" s="6">
        <v>14567397</v>
      </c>
      <c r="J121" s="6" t="s">
        <v>472</v>
      </c>
      <c r="K121" s="6" t="str">
        <f t="shared" si="33"/>
        <v>3323033112630037</v>
      </c>
      <c r="L121" s="6" t="s">
        <v>469</v>
      </c>
      <c r="M121" s="6">
        <v>0</v>
      </c>
      <c r="N121" s="6">
        <v>40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 t="s">
        <v>39</v>
      </c>
      <c r="U121" s="7">
        <v>46120</v>
      </c>
      <c r="V121" s="8">
        <v>46238.56459490741</v>
      </c>
      <c r="W121" s="8">
        <v>46238.56459490741</v>
      </c>
      <c r="X121" s="6" t="s">
        <v>40</v>
      </c>
      <c r="Y121" s="6" t="s">
        <v>39</v>
      </c>
      <c r="Z121" s="9">
        <v>88008</v>
      </c>
      <c r="AA121" s="6" t="s">
        <v>470</v>
      </c>
      <c r="AB121" s="10" t="s">
        <v>473</v>
      </c>
      <c r="AC121" s="11" t="str">
        <f t="shared" si="1"/>
        <v>Klik Here Bestie</v>
      </c>
      <c r="AD121" s="12" t="s">
        <v>30</v>
      </c>
    </row>
    <row r="122" spans="1:30" ht="14.25" customHeight="1" x14ac:dyDescent="0.3">
      <c r="A122" s="5">
        <v>120</v>
      </c>
      <c r="B122" s="6" t="s">
        <v>32</v>
      </c>
      <c r="C122" s="6" t="s">
        <v>33</v>
      </c>
      <c r="D122" s="6" t="s">
        <v>359</v>
      </c>
      <c r="E122" s="6" t="s">
        <v>415</v>
      </c>
      <c r="F122" s="6">
        <v>3323031010</v>
      </c>
      <c r="G122" s="6" t="s">
        <v>389</v>
      </c>
      <c r="H122" s="6" t="s">
        <v>390</v>
      </c>
      <c r="I122" s="6">
        <v>14511983</v>
      </c>
      <c r="J122" s="6" t="s">
        <v>474</v>
      </c>
      <c r="K122" s="6" t="str">
        <f t="shared" ref="K122:K123" si="34">"3323030302580001"</f>
        <v>3323030302580001</v>
      </c>
      <c r="L122" s="6" t="s">
        <v>475</v>
      </c>
      <c r="M122" s="6">
        <v>296</v>
      </c>
      <c r="N122" s="6">
        <v>270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 t="s">
        <v>39</v>
      </c>
      <c r="U122" s="7">
        <v>46089</v>
      </c>
      <c r="V122" s="8">
        <v>46237.467534722222</v>
      </c>
      <c r="W122" s="8">
        <v>46237.467534722222</v>
      </c>
      <c r="X122" s="6" t="s">
        <v>40</v>
      </c>
      <c r="Y122" s="6" t="s">
        <v>39</v>
      </c>
      <c r="Z122" s="9">
        <v>948551</v>
      </c>
      <c r="AA122" s="6" t="s">
        <v>424</v>
      </c>
      <c r="AB122" s="10" t="s">
        <v>476</v>
      </c>
      <c r="AC122" s="11" t="str">
        <f t="shared" si="1"/>
        <v>Klik Here Bestie</v>
      </c>
      <c r="AD122" s="12" t="s">
        <v>30</v>
      </c>
    </row>
    <row r="123" spans="1:30" ht="14.25" customHeight="1" x14ac:dyDescent="0.3">
      <c r="A123" s="5">
        <v>121</v>
      </c>
      <c r="B123" s="6" t="s">
        <v>32</v>
      </c>
      <c r="C123" s="6" t="s">
        <v>33</v>
      </c>
      <c r="D123" s="6" t="s">
        <v>359</v>
      </c>
      <c r="E123" s="6" t="s">
        <v>415</v>
      </c>
      <c r="F123" s="6">
        <v>3323031010</v>
      </c>
      <c r="G123" s="6" t="s">
        <v>389</v>
      </c>
      <c r="H123" s="6" t="s">
        <v>390</v>
      </c>
      <c r="I123" s="6">
        <v>14512283</v>
      </c>
      <c r="J123" s="6" t="s">
        <v>477</v>
      </c>
      <c r="K123" s="6" t="str">
        <f t="shared" si="34"/>
        <v>3323030302580001</v>
      </c>
      <c r="L123" s="6" t="s">
        <v>475</v>
      </c>
      <c r="M123" s="6">
        <v>0</v>
      </c>
      <c r="N123" s="6">
        <v>90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 t="s">
        <v>39</v>
      </c>
      <c r="U123" s="7">
        <v>46089</v>
      </c>
      <c r="V123" s="8">
        <v>46237.470023148147</v>
      </c>
      <c r="W123" s="8">
        <v>46237.470023148147</v>
      </c>
      <c r="X123" s="6" t="s">
        <v>40</v>
      </c>
      <c r="Y123" s="6" t="s">
        <v>39</v>
      </c>
      <c r="Z123" s="9">
        <v>948551</v>
      </c>
      <c r="AA123" s="6" t="s">
        <v>424</v>
      </c>
      <c r="AB123" s="10" t="s">
        <v>478</v>
      </c>
      <c r="AC123" s="11" t="str">
        <f t="shared" si="1"/>
        <v>Klik Here Bestie</v>
      </c>
      <c r="AD123" s="12" t="s">
        <v>30</v>
      </c>
    </row>
    <row r="124" spans="1:30" ht="14.25" customHeight="1" x14ac:dyDescent="0.3">
      <c r="A124" s="5">
        <v>122</v>
      </c>
      <c r="B124" s="6" t="s">
        <v>32</v>
      </c>
      <c r="C124" s="6" t="s">
        <v>33</v>
      </c>
      <c r="D124" s="6" t="s">
        <v>359</v>
      </c>
      <c r="E124" s="6" t="s">
        <v>415</v>
      </c>
      <c r="F124" s="6">
        <v>3323031010</v>
      </c>
      <c r="G124" s="6" t="s">
        <v>389</v>
      </c>
      <c r="H124" s="6" t="s">
        <v>390</v>
      </c>
      <c r="I124" s="6">
        <v>14801696</v>
      </c>
      <c r="J124" s="6" t="s">
        <v>479</v>
      </c>
      <c r="K124" s="6" t="str">
        <f t="shared" ref="K124:K125" si="35">"3323031808980002"</f>
        <v>3323031808980002</v>
      </c>
      <c r="L124" s="6" t="s">
        <v>480</v>
      </c>
      <c r="M124" s="6">
        <v>90</v>
      </c>
      <c r="N124" s="6">
        <v>32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 t="s">
        <v>39</v>
      </c>
      <c r="U124" s="7">
        <v>46242</v>
      </c>
      <c r="V124" s="8">
        <v>46242.511388888888</v>
      </c>
      <c r="W124" s="8">
        <v>46242.511388888888</v>
      </c>
      <c r="X124" s="6" t="s">
        <v>40</v>
      </c>
      <c r="Y124" s="6" t="s">
        <v>39</v>
      </c>
      <c r="Z124" s="9">
        <v>5022172</v>
      </c>
      <c r="AA124" s="6" t="s">
        <v>481</v>
      </c>
      <c r="AB124" s="10" t="s">
        <v>482</v>
      </c>
      <c r="AC124" s="11" t="str">
        <f t="shared" si="1"/>
        <v>Klik Here Bestie</v>
      </c>
      <c r="AD124" s="12" t="s">
        <v>30</v>
      </c>
    </row>
    <row r="125" spans="1:30" ht="14.25" customHeight="1" x14ac:dyDescent="0.3">
      <c r="A125" s="5">
        <v>123</v>
      </c>
      <c r="B125" s="6" t="s">
        <v>32</v>
      </c>
      <c r="C125" s="6" t="s">
        <v>33</v>
      </c>
      <c r="D125" s="6" t="s">
        <v>359</v>
      </c>
      <c r="E125" s="6" t="s">
        <v>415</v>
      </c>
      <c r="F125" s="6">
        <v>3323031010</v>
      </c>
      <c r="G125" s="6" t="s">
        <v>389</v>
      </c>
      <c r="H125" s="6" t="s">
        <v>390</v>
      </c>
      <c r="I125" s="6">
        <v>14801786</v>
      </c>
      <c r="J125" s="6" t="s">
        <v>483</v>
      </c>
      <c r="K125" s="6" t="str">
        <f t="shared" si="35"/>
        <v>3323031808980002</v>
      </c>
      <c r="L125" s="6" t="s">
        <v>480</v>
      </c>
      <c r="M125" s="6">
        <v>0</v>
      </c>
      <c r="N125" s="6">
        <v>26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 t="s">
        <v>39</v>
      </c>
      <c r="U125" s="7">
        <v>46242</v>
      </c>
      <c r="V125" s="8">
        <v>46242.512152777781</v>
      </c>
      <c r="W125" s="8">
        <v>46242.512152777781</v>
      </c>
      <c r="X125" s="6" t="s">
        <v>40</v>
      </c>
      <c r="Y125" s="6" t="s">
        <v>39</v>
      </c>
      <c r="Z125" s="9">
        <v>5022172</v>
      </c>
      <c r="AA125" s="6" t="s">
        <v>481</v>
      </c>
      <c r="AB125" s="10" t="s">
        <v>484</v>
      </c>
      <c r="AC125" s="11" t="str">
        <f t="shared" si="1"/>
        <v>Klik Here Bestie</v>
      </c>
      <c r="AD125" s="12" t="s">
        <v>30</v>
      </c>
    </row>
    <row r="126" spans="1:30" ht="14.25" customHeight="1" x14ac:dyDescent="0.3">
      <c r="A126" s="5">
        <v>124</v>
      </c>
      <c r="B126" s="6" t="s">
        <v>32</v>
      </c>
      <c r="C126" s="6" t="s">
        <v>33</v>
      </c>
      <c r="D126" s="6" t="s">
        <v>359</v>
      </c>
      <c r="E126" s="6" t="s">
        <v>415</v>
      </c>
      <c r="F126" s="6">
        <v>3323031010</v>
      </c>
      <c r="G126" s="6" t="s">
        <v>389</v>
      </c>
      <c r="H126" s="6" t="s">
        <v>390</v>
      </c>
      <c r="I126" s="6">
        <v>14450131</v>
      </c>
      <c r="J126" s="6" t="s">
        <v>485</v>
      </c>
      <c r="K126" s="6" t="str">
        <f>"3323051708740001"</f>
        <v>3323051708740001</v>
      </c>
      <c r="L126" s="6" t="s">
        <v>486</v>
      </c>
      <c r="M126" s="6">
        <v>117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 t="s">
        <v>39</v>
      </c>
      <c r="U126" s="7">
        <v>46030</v>
      </c>
      <c r="V126" s="8">
        <v>46235.650972222225</v>
      </c>
      <c r="W126" s="8">
        <v>46235.650972222225</v>
      </c>
      <c r="X126" s="6" t="s">
        <v>40</v>
      </c>
      <c r="Y126" s="6" t="s">
        <v>39</v>
      </c>
      <c r="Z126" s="9">
        <v>88000</v>
      </c>
      <c r="AA126" s="6" t="s">
        <v>487</v>
      </c>
      <c r="AB126" s="10" t="s">
        <v>488</v>
      </c>
      <c r="AC126" s="11" t="str">
        <f t="shared" si="1"/>
        <v>Klik Here Bestie</v>
      </c>
      <c r="AD126" s="12" t="s">
        <v>30</v>
      </c>
    </row>
    <row r="127" spans="1:30" ht="14.25" customHeight="1" x14ac:dyDescent="0.3">
      <c r="A127" s="5">
        <v>125</v>
      </c>
      <c r="B127" s="6" t="s">
        <v>32</v>
      </c>
      <c r="C127" s="6" t="s">
        <v>33</v>
      </c>
      <c r="D127" s="6" t="s">
        <v>359</v>
      </c>
      <c r="E127" s="6" t="s">
        <v>415</v>
      </c>
      <c r="F127" s="6">
        <v>3323031010</v>
      </c>
      <c r="G127" s="6" t="s">
        <v>389</v>
      </c>
      <c r="H127" s="6" t="s">
        <v>390</v>
      </c>
      <c r="I127" s="6">
        <v>14424945</v>
      </c>
      <c r="J127" s="6" t="s">
        <v>489</v>
      </c>
      <c r="K127" s="6" t="str">
        <f>"3323031505750008"</f>
        <v>3323031505750008</v>
      </c>
      <c r="L127" s="6" t="s">
        <v>490</v>
      </c>
      <c r="M127" s="6">
        <v>87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 t="s">
        <v>39</v>
      </c>
      <c r="U127" s="7">
        <v>46030</v>
      </c>
      <c r="V127" s="8">
        <v>46235.377754629626</v>
      </c>
      <c r="W127" s="8">
        <v>46235.377754629626</v>
      </c>
      <c r="X127" s="6" t="s">
        <v>40</v>
      </c>
      <c r="Y127" s="6" t="s">
        <v>39</v>
      </c>
      <c r="Z127" s="9">
        <v>5022172</v>
      </c>
      <c r="AA127" s="6" t="s">
        <v>481</v>
      </c>
      <c r="AB127" s="10" t="s">
        <v>491</v>
      </c>
      <c r="AC127" s="11" t="str">
        <f t="shared" si="1"/>
        <v>Klik Here Bestie</v>
      </c>
      <c r="AD127" s="12" t="s">
        <v>30</v>
      </c>
    </row>
    <row r="128" spans="1:30" ht="14.25" customHeight="1" x14ac:dyDescent="0.3">
      <c r="A128" s="5">
        <v>126</v>
      </c>
      <c r="B128" s="6" t="s">
        <v>32</v>
      </c>
      <c r="C128" s="6" t="s">
        <v>33</v>
      </c>
      <c r="D128" s="6" t="s">
        <v>359</v>
      </c>
      <c r="E128" s="6" t="s">
        <v>415</v>
      </c>
      <c r="F128" s="6">
        <v>3323031010</v>
      </c>
      <c r="G128" s="6" t="s">
        <v>389</v>
      </c>
      <c r="H128" s="6" t="s">
        <v>390</v>
      </c>
      <c r="I128" s="6">
        <v>14628001</v>
      </c>
      <c r="J128" s="6" t="s">
        <v>492</v>
      </c>
      <c r="K128" s="6" t="str">
        <f>"3323040206880001"</f>
        <v>3323040206880001</v>
      </c>
      <c r="L128" s="6" t="s">
        <v>493</v>
      </c>
      <c r="M128" s="6">
        <v>50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 t="s">
        <v>39</v>
      </c>
      <c r="U128" s="7">
        <v>46150</v>
      </c>
      <c r="V128" s="8">
        <v>46239.603136574071</v>
      </c>
      <c r="W128" s="8">
        <v>46239.603136574071</v>
      </c>
      <c r="X128" s="6" t="s">
        <v>40</v>
      </c>
      <c r="Y128" s="6" t="s">
        <v>39</v>
      </c>
      <c r="Z128" s="9">
        <v>948551</v>
      </c>
      <c r="AA128" s="6" t="s">
        <v>424</v>
      </c>
      <c r="AB128" s="10" t="s">
        <v>494</v>
      </c>
      <c r="AC128" s="11" t="str">
        <f t="shared" si="1"/>
        <v>Klik Here Bestie</v>
      </c>
      <c r="AD128" s="12" t="s">
        <v>30</v>
      </c>
    </row>
    <row r="129" spans="1:30" ht="14.25" customHeight="1" x14ac:dyDescent="0.3">
      <c r="A129" s="5">
        <v>127</v>
      </c>
      <c r="B129" s="6" t="s">
        <v>32</v>
      </c>
      <c r="C129" s="6" t="s">
        <v>33</v>
      </c>
      <c r="D129" s="6" t="s">
        <v>359</v>
      </c>
      <c r="E129" s="6" t="s">
        <v>415</v>
      </c>
      <c r="F129" s="6">
        <v>3323031010</v>
      </c>
      <c r="G129" s="6" t="s">
        <v>389</v>
      </c>
      <c r="H129" s="6" t="s">
        <v>390</v>
      </c>
      <c r="I129" s="6">
        <v>14574770</v>
      </c>
      <c r="J129" s="6" t="s">
        <v>495</v>
      </c>
      <c r="K129" s="6" t="str">
        <f t="shared" ref="K129:K130" si="36">"3323032912720004"</f>
        <v>3323032912720004</v>
      </c>
      <c r="L129" s="6" t="s">
        <v>496</v>
      </c>
      <c r="M129" s="6">
        <v>100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 t="s">
        <v>39</v>
      </c>
      <c r="U129" s="7">
        <v>46120</v>
      </c>
      <c r="V129" s="8">
        <v>46238.634768518517</v>
      </c>
      <c r="W129" s="8">
        <v>46238.634768518517</v>
      </c>
      <c r="X129" s="6" t="s">
        <v>40</v>
      </c>
      <c r="Y129" s="6" t="s">
        <v>39</v>
      </c>
      <c r="Z129" s="9">
        <v>88011</v>
      </c>
      <c r="AA129" s="6" t="s">
        <v>418</v>
      </c>
      <c r="AB129" s="10" t="s">
        <v>497</v>
      </c>
      <c r="AC129" s="11" t="str">
        <f t="shared" si="1"/>
        <v>Klik Here Bestie</v>
      </c>
      <c r="AD129" s="12" t="s">
        <v>30</v>
      </c>
    </row>
    <row r="130" spans="1:30" ht="14.25" customHeight="1" x14ac:dyDescent="0.3">
      <c r="A130" s="5">
        <v>128</v>
      </c>
      <c r="B130" s="6" t="s">
        <v>32</v>
      </c>
      <c r="C130" s="6" t="s">
        <v>33</v>
      </c>
      <c r="D130" s="6" t="s">
        <v>359</v>
      </c>
      <c r="E130" s="6" t="s">
        <v>415</v>
      </c>
      <c r="F130" s="6">
        <v>3323031010</v>
      </c>
      <c r="G130" s="6" t="s">
        <v>389</v>
      </c>
      <c r="H130" s="6" t="s">
        <v>390</v>
      </c>
      <c r="I130" s="6">
        <v>14631389</v>
      </c>
      <c r="J130" s="6" t="s">
        <v>498</v>
      </c>
      <c r="K130" s="6" t="str">
        <f t="shared" si="36"/>
        <v>3323032912720004</v>
      </c>
      <c r="L130" s="6" t="s">
        <v>496</v>
      </c>
      <c r="M130" s="6">
        <v>0</v>
      </c>
      <c r="N130" s="6">
        <v>70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 t="s">
        <v>39</v>
      </c>
      <c r="U130" s="7">
        <v>46150</v>
      </c>
      <c r="V130" s="8">
        <v>46239.635335648149</v>
      </c>
      <c r="W130" s="8">
        <v>46239.635335648149</v>
      </c>
      <c r="X130" s="6" t="s">
        <v>40</v>
      </c>
      <c r="Y130" s="6" t="s">
        <v>39</v>
      </c>
      <c r="Z130" s="9">
        <v>88011</v>
      </c>
      <c r="AA130" s="6" t="s">
        <v>418</v>
      </c>
      <c r="AB130" s="10" t="s">
        <v>499</v>
      </c>
      <c r="AC130" s="11" t="str">
        <f t="shared" si="1"/>
        <v>Klik Here Bestie</v>
      </c>
      <c r="AD130" s="12" t="s">
        <v>30</v>
      </c>
    </row>
    <row r="131" spans="1:30" ht="14.25" customHeight="1" x14ac:dyDescent="0.3">
      <c r="A131" s="5">
        <v>129</v>
      </c>
      <c r="B131" s="6" t="s">
        <v>32</v>
      </c>
      <c r="C131" s="6" t="s">
        <v>33</v>
      </c>
      <c r="D131" s="6" t="s">
        <v>359</v>
      </c>
      <c r="E131" s="6" t="s">
        <v>415</v>
      </c>
      <c r="F131" s="6">
        <v>3323031010</v>
      </c>
      <c r="G131" s="6" t="s">
        <v>389</v>
      </c>
      <c r="H131" s="6" t="s">
        <v>390</v>
      </c>
      <c r="I131" s="6">
        <v>14810922</v>
      </c>
      <c r="J131" s="6" t="s">
        <v>500</v>
      </c>
      <c r="K131" s="6" t="str">
        <f>"3323031212610004"</f>
        <v>3323031212610004</v>
      </c>
      <c r="L131" s="6" t="s">
        <v>501</v>
      </c>
      <c r="M131" s="6">
        <v>114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 t="s">
        <v>39</v>
      </c>
      <c r="U131" s="7">
        <v>46242</v>
      </c>
      <c r="V131" s="8">
        <v>46242.605324074073</v>
      </c>
      <c r="W131" s="8">
        <v>46242.605324074073</v>
      </c>
      <c r="X131" s="6" t="s">
        <v>40</v>
      </c>
      <c r="Y131" s="6" t="s">
        <v>39</v>
      </c>
      <c r="Z131" s="9">
        <v>5022172</v>
      </c>
      <c r="AA131" s="6" t="s">
        <v>481</v>
      </c>
      <c r="AB131" s="10" t="s">
        <v>502</v>
      </c>
      <c r="AC131" s="11" t="str">
        <f t="shared" si="1"/>
        <v>Klik Here Bestie</v>
      </c>
      <c r="AD131" s="12" t="s">
        <v>30</v>
      </c>
    </row>
    <row r="132" spans="1:30" ht="14.25" customHeight="1" x14ac:dyDescent="0.3">
      <c r="A132" s="5">
        <v>130</v>
      </c>
      <c r="B132" s="6" t="s">
        <v>32</v>
      </c>
      <c r="C132" s="6" t="s">
        <v>33</v>
      </c>
      <c r="D132" s="6" t="s">
        <v>359</v>
      </c>
      <c r="E132" s="6" t="s">
        <v>415</v>
      </c>
      <c r="F132" s="6">
        <v>3323031010</v>
      </c>
      <c r="G132" s="6" t="s">
        <v>389</v>
      </c>
      <c r="H132" s="6" t="s">
        <v>390</v>
      </c>
      <c r="I132" s="6">
        <v>14493993</v>
      </c>
      <c r="J132" s="6" t="s">
        <v>503</v>
      </c>
      <c r="K132" s="6" t="str">
        <f t="shared" ref="K132:K134" si="37">"3323030602690004"</f>
        <v>3323030602690004</v>
      </c>
      <c r="L132" s="6" t="s">
        <v>504</v>
      </c>
      <c r="M132" s="6">
        <v>250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 t="s">
        <v>39</v>
      </c>
      <c r="U132" s="7">
        <v>46089</v>
      </c>
      <c r="V132" s="8">
        <v>46237.325462962966</v>
      </c>
      <c r="W132" s="8">
        <v>46237.325462962966</v>
      </c>
      <c r="X132" s="6" t="s">
        <v>40</v>
      </c>
      <c r="Y132" s="6" t="s">
        <v>39</v>
      </c>
      <c r="Z132" s="9">
        <v>88008</v>
      </c>
      <c r="AA132" s="6" t="s">
        <v>470</v>
      </c>
      <c r="AB132" s="10" t="s">
        <v>505</v>
      </c>
      <c r="AC132" s="11" t="str">
        <f t="shared" si="1"/>
        <v>Klik Here Bestie</v>
      </c>
      <c r="AD132" s="12" t="s">
        <v>30</v>
      </c>
    </row>
    <row r="133" spans="1:30" ht="14.25" customHeight="1" x14ac:dyDescent="0.3">
      <c r="A133" s="5">
        <v>131</v>
      </c>
      <c r="B133" s="6" t="s">
        <v>32</v>
      </c>
      <c r="C133" s="6" t="s">
        <v>33</v>
      </c>
      <c r="D133" s="6" t="s">
        <v>359</v>
      </c>
      <c r="E133" s="6" t="s">
        <v>415</v>
      </c>
      <c r="F133" s="6">
        <v>3323031010</v>
      </c>
      <c r="G133" s="6" t="s">
        <v>389</v>
      </c>
      <c r="H133" s="6" t="s">
        <v>390</v>
      </c>
      <c r="I133" s="6">
        <v>14627400</v>
      </c>
      <c r="J133" s="6" t="s">
        <v>506</v>
      </c>
      <c r="K133" s="6" t="str">
        <f t="shared" si="37"/>
        <v>3323030602690004</v>
      </c>
      <c r="L133" s="6" t="s">
        <v>504</v>
      </c>
      <c r="M133" s="6">
        <v>0</v>
      </c>
      <c r="N133" s="6">
        <v>50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 t="s">
        <v>39</v>
      </c>
      <c r="U133" s="7">
        <v>46150</v>
      </c>
      <c r="V133" s="8">
        <v>46239.597662037035</v>
      </c>
      <c r="W133" s="8">
        <v>46239.597662037035</v>
      </c>
      <c r="X133" s="6" t="s">
        <v>40</v>
      </c>
      <c r="Y133" s="6" t="s">
        <v>39</v>
      </c>
      <c r="Z133" s="9">
        <v>88008</v>
      </c>
      <c r="AA133" s="6" t="s">
        <v>470</v>
      </c>
      <c r="AB133" s="10" t="s">
        <v>507</v>
      </c>
      <c r="AC133" s="11" t="str">
        <f t="shared" si="1"/>
        <v>Klik Here Bestie</v>
      </c>
      <c r="AD133" s="12" t="s">
        <v>30</v>
      </c>
    </row>
    <row r="134" spans="1:30" ht="14.25" customHeight="1" x14ac:dyDescent="0.3">
      <c r="A134" s="5">
        <v>132</v>
      </c>
      <c r="B134" s="6" t="s">
        <v>32</v>
      </c>
      <c r="C134" s="6" t="s">
        <v>33</v>
      </c>
      <c r="D134" s="6" t="s">
        <v>359</v>
      </c>
      <c r="E134" s="6" t="s">
        <v>415</v>
      </c>
      <c r="F134" s="6">
        <v>3323031010</v>
      </c>
      <c r="G134" s="6" t="s">
        <v>389</v>
      </c>
      <c r="H134" s="6" t="s">
        <v>390</v>
      </c>
      <c r="I134" s="6">
        <v>14808942</v>
      </c>
      <c r="J134" s="6" t="s">
        <v>508</v>
      </c>
      <c r="K134" s="6" t="str">
        <f t="shared" si="37"/>
        <v>3323030602690004</v>
      </c>
      <c r="L134" s="6" t="s">
        <v>504</v>
      </c>
      <c r="M134" s="6">
        <v>0</v>
      </c>
      <c r="N134" s="6">
        <v>50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 t="s">
        <v>39</v>
      </c>
      <c r="U134" s="7">
        <v>46242</v>
      </c>
      <c r="V134" s="8">
        <v>46242.587326388886</v>
      </c>
      <c r="W134" s="8">
        <v>46242.587326388886</v>
      </c>
      <c r="X134" s="6" t="s">
        <v>40</v>
      </c>
      <c r="Y134" s="6" t="s">
        <v>39</v>
      </c>
      <c r="Z134" s="9">
        <v>88008</v>
      </c>
      <c r="AA134" s="6" t="s">
        <v>470</v>
      </c>
      <c r="AB134" s="10" t="s">
        <v>509</v>
      </c>
      <c r="AC134" s="11" t="str">
        <f t="shared" si="1"/>
        <v>Klik Here Bestie</v>
      </c>
      <c r="AD134" s="12" t="s">
        <v>30</v>
      </c>
    </row>
    <row r="135" spans="1:30" ht="14.25" customHeight="1" x14ac:dyDescent="0.3">
      <c r="A135" s="5">
        <v>133</v>
      </c>
      <c r="B135" s="6" t="s">
        <v>32</v>
      </c>
      <c r="C135" s="6" t="s">
        <v>33</v>
      </c>
      <c r="D135" s="6" t="s">
        <v>359</v>
      </c>
      <c r="E135" s="6" t="s">
        <v>415</v>
      </c>
      <c r="F135" s="6">
        <v>3323031010</v>
      </c>
      <c r="G135" s="6" t="s">
        <v>389</v>
      </c>
      <c r="H135" s="6" t="s">
        <v>390</v>
      </c>
      <c r="I135" s="6">
        <v>14522179</v>
      </c>
      <c r="J135" s="6" t="s">
        <v>510</v>
      </c>
      <c r="K135" s="6" t="str">
        <f t="shared" ref="K135:K136" si="38">"3323030306650002"</f>
        <v>3323030306650002</v>
      </c>
      <c r="L135" s="6" t="s">
        <v>511</v>
      </c>
      <c r="M135" s="6">
        <v>47</v>
      </c>
      <c r="N135" s="6">
        <v>26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 t="s">
        <v>39</v>
      </c>
      <c r="U135" s="7">
        <v>46089</v>
      </c>
      <c r="V135" s="8">
        <v>46237.594884259262</v>
      </c>
      <c r="W135" s="8">
        <v>46237.594884259262</v>
      </c>
      <c r="X135" s="6" t="s">
        <v>40</v>
      </c>
      <c r="Y135" s="6" t="s">
        <v>39</v>
      </c>
      <c r="Z135" s="9">
        <v>948004</v>
      </c>
      <c r="AA135" s="6" t="s">
        <v>458</v>
      </c>
      <c r="AB135" s="10" t="s">
        <v>512</v>
      </c>
      <c r="AC135" s="11" t="str">
        <f t="shared" si="1"/>
        <v>Klik Here Bestie</v>
      </c>
      <c r="AD135" s="12" t="s">
        <v>30</v>
      </c>
    </row>
    <row r="136" spans="1:30" ht="14.25" customHeight="1" x14ac:dyDescent="0.3">
      <c r="A136" s="5">
        <v>134</v>
      </c>
      <c r="B136" s="6" t="s">
        <v>32</v>
      </c>
      <c r="C136" s="6" t="s">
        <v>33</v>
      </c>
      <c r="D136" s="6" t="s">
        <v>359</v>
      </c>
      <c r="E136" s="6" t="s">
        <v>415</v>
      </c>
      <c r="F136" s="6">
        <v>3323031010</v>
      </c>
      <c r="G136" s="6" t="s">
        <v>389</v>
      </c>
      <c r="H136" s="6" t="s">
        <v>390</v>
      </c>
      <c r="I136" s="6">
        <v>14688990</v>
      </c>
      <c r="J136" s="6" t="s">
        <v>513</v>
      </c>
      <c r="K136" s="6" t="str">
        <f t="shared" si="38"/>
        <v>3323030306650002</v>
      </c>
      <c r="L136" s="6" t="s">
        <v>511</v>
      </c>
      <c r="M136" s="6">
        <v>0</v>
      </c>
      <c r="N136" s="6">
        <v>76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 t="s">
        <v>39</v>
      </c>
      <c r="U136" s="7">
        <v>46181</v>
      </c>
      <c r="V136" s="8">
        <v>46240.617048611108</v>
      </c>
      <c r="W136" s="8">
        <v>46240.617048611108</v>
      </c>
      <c r="X136" s="6" t="s">
        <v>40</v>
      </c>
      <c r="Y136" s="6" t="s">
        <v>39</v>
      </c>
      <c r="Z136" s="9">
        <v>948004</v>
      </c>
      <c r="AA136" s="6" t="s">
        <v>458</v>
      </c>
      <c r="AB136" s="10" t="s">
        <v>514</v>
      </c>
      <c r="AC136" s="11" t="str">
        <f t="shared" si="1"/>
        <v>Klik Here Bestie</v>
      </c>
      <c r="AD136" s="12" t="s">
        <v>30</v>
      </c>
    </row>
    <row r="137" spans="1:30" ht="14.25" customHeight="1" x14ac:dyDescent="0.3">
      <c r="A137" s="5">
        <v>135</v>
      </c>
      <c r="B137" s="6" t="s">
        <v>32</v>
      </c>
      <c r="C137" s="6" t="s">
        <v>33</v>
      </c>
      <c r="D137" s="6" t="s">
        <v>359</v>
      </c>
      <c r="E137" s="6" t="s">
        <v>415</v>
      </c>
      <c r="F137" s="6">
        <v>3323031010</v>
      </c>
      <c r="G137" s="6" t="s">
        <v>389</v>
      </c>
      <c r="H137" s="6" t="s">
        <v>390</v>
      </c>
      <c r="I137" s="6">
        <v>14542851</v>
      </c>
      <c r="J137" s="6" t="s">
        <v>515</v>
      </c>
      <c r="K137" s="6" t="str">
        <f>"3323031411880005"</f>
        <v>3323031411880005</v>
      </c>
      <c r="L137" s="6" t="s">
        <v>516</v>
      </c>
      <c r="M137" s="6">
        <v>100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 t="s">
        <v>39</v>
      </c>
      <c r="U137" s="7">
        <v>46120</v>
      </c>
      <c r="V137" s="8">
        <v>46238.330821759257</v>
      </c>
      <c r="W137" s="8">
        <v>46238.330821759257</v>
      </c>
      <c r="X137" s="6" t="s">
        <v>40</v>
      </c>
      <c r="Y137" s="6" t="s">
        <v>39</v>
      </c>
      <c r="Z137" s="9">
        <v>948551</v>
      </c>
      <c r="AA137" s="6" t="s">
        <v>424</v>
      </c>
      <c r="AB137" s="10" t="s">
        <v>517</v>
      </c>
      <c r="AC137" s="11" t="str">
        <f t="shared" si="1"/>
        <v>Klik Here Bestie</v>
      </c>
      <c r="AD137" s="12" t="s">
        <v>30</v>
      </c>
    </row>
    <row r="138" spans="1:30" ht="14.25" customHeight="1" x14ac:dyDescent="0.3">
      <c r="A138" s="5">
        <v>136</v>
      </c>
      <c r="B138" s="6" t="s">
        <v>32</v>
      </c>
      <c r="C138" s="6" t="s">
        <v>33</v>
      </c>
      <c r="D138" s="6" t="s">
        <v>359</v>
      </c>
      <c r="E138" s="6" t="s">
        <v>415</v>
      </c>
      <c r="F138" s="6">
        <v>3323031010</v>
      </c>
      <c r="G138" s="6" t="s">
        <v>389</v>
      </c>
      <c r="H138" s="6" t="s">
        <v>390</v>
      </c>
      <c r="I138" s="6">
        <v>14776948</v>
      </c>
      <c r="J138" s="6" t="s">
        <v>518</v>
      </c>
      <c r="K138" s="6" t="str">
        <f>"3323035208660003"</f>
        <v>3323035208660003</v>
      </c>
      <c r="L138" s="6" t="s">
        <v>519</v>
      </c>
      <c r="M138" s="6">
        <v>132</v>
      </c>
      <c r="N138" s="6">
        <v>120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 t="s">
        <v>39</v>
      </c>
      <c r="U138" s="7">
        <v>46242</v>
      </c>
      <c r="V138" s="8">
        <v>46242.343159722222</v>
      </c>
      <c r="W138" s="8">
        <v>46242.343159722222</v>
      </c>
      <c r="X138" s="6" t="s">
        <v>40</v>
      </c>
      <c r="Y138" s="6" t="s">
        <v>39</v>
      </c>
      <c r="Z138" s="9">
        <v>948551</v>
      </c>
      <c r="AA138" s="6" t="s">
        <v>424</v>
      </c>
      <c r="AB138" s="10" t="s">
        <v>520</v>
      </c>
      <c r="AC138" s="11" t="str">
        <f t="shared" si="1"/>
        <v>Klik Here Bestie</v>
      </c>
      <c r="AD138" s="12" t="s">
        <v>30</v>
      </c>
    </row>
    <row r="139" spans="1:30" ht="14.25" customHeight="1" x14ac:dyDescent="0.3">
      <c r="A139" s="5">
        <v>137</v>
      </c>
      <c r="B139" s="6" t="s">
        <v>32</v>
      </c>
      <c r="C139" s="6" t="s">
        <v>33</v>
      </c>
      <c r="D139" s="6" t="s">
        <v>359</v>
      </c>
      <c r="E139" s="6" t="s">
        <v>415</v>
      </c>
      <c r="F139" s="6">
        <v>3323031010</v>
      </c>
      <c r="G139" s="6" t="s">
        <v>389</v>
      </c>
      <c r="H139" s="6" t="s">
        <v>390</v>
      </c>
      <c r="I139" s="6">
        <v>14688804</v>
      </c>
      <c r="J139" s="6" t="s">
        <v>521</v>
      </c>
      <c r="K139" s="6" t="str">
        <f t="shared" ref="K139:K140" si="39">"3323033108610004"</f>
        <v>3323033108610004</v>
      </c>
      <c r="L139" s="6" t="s">
        <v>522</v>
      </c>
      <c r="M139" s="6">
        <v>100</v>
      </c>
      <c r="N139" s="6">
        <v>50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 t="s">
        <v>39</v>
      </c>
      <c r="U139" s="7">
        <v>46181</v>
      </c>
      <c r="V139" s="8">
        <v>46240.615763888891</v>
      </c>
      <c r="W139" s="8">
        <v>46240.615763888891</v>
      </c>
      <c r="X139" s="6" t="s">
        <v>40</v>
      </c>
      <c r="Y139" s="6" t="s">
        <v>39</v>
      </c>
      <c r="Z139" s="9">
        <v>948551</v>
      </c>
      <c r="AA139" s="6" t="s">
        <v>424</v>
      </c>
      <c r="AB139" s="10" t="s">
        <v>523</v>
      </c>
      <c r="AC139" s="11" t="str">
        <f t="shared" si="1"/>
        <v>Klik Here Bestie</v>
      </c>
      <c r="AD139" s="12" t="s">
        <v>30</v>
      </c>
    </row>
    <row r="140" spans="1:30" ht="14.25" customHeight="1" x14ac:dyDescent="0.3">
      <c r="A140" s="5">
        <v>138</v>
      </c>
      <c r="B140" s="6" t="s">
        <v>32</v>
      </c>
      <c r="C140" s="6" t="s">
        <v>33</v>
      </c>
      <c r="D140" s="6" t="s">
        <v>359</v>
      </c>
      <c r="E140" s="6" t="s">
        <v>415</v>
      </c>
      <c r="F140" s="6">
        <v>3323031010</v>
      </c>
      <c r="G140" s="6" t="s">
        <v>389</v>
      </c>
      <c r="H140" s="6" t="s">
        <v>390</v>
      </c>
      <c r="I140" s="6">
        <v>14811810</v>
      </c>
      <c r="J140" s="6" t="s">
        <v>524</v>
      </c>
      <c r="K140" s="6" t="str">
        <f t="shared" si="39"/>
        <v>3323033108610004</v>
      </c>
      <c r="L140" s="6" t="s">
        <v>522</v>
      </c>
      <c r="M140" s="6">
        <v>0</v>
      </c>
      <c r="N140" s="6">
        <v>50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 t="s">
        <v>39</v>
      </c>
      <c r="U140" s="7">
        <v>46242</v>
      </c>
      <c r="V140" s="8">
        <v>46242.613946759258</v>
      </c>
      <c r="W140" s="8">
        <v>46242.613946759258</v>
      </c>
      <c r="X140" s="6" t="s">
        <v>40</v>
      </c>
      <c r="Y140" s="6" t="s">
        <v>39</v>
      </c>
      <c r="Z140" s="9">
        <v>948551</v>
      </c>
      <c r="AA140" s="6" t="s">
        <v>424</v>
      </c>
      <c r="AB140" s="10" t="s">
        <v>525</v>
      </c>
      <c r="AC140" s="11" t="str">
        <f t="shared" si="1"/>
        <v>Klik Here Bestie</v>
      </c>
      <c r="AD140" s="12" t="s">
        <v>30</v>
      </c>
    </row>
    <row r="141" spans="1:30" ht="14.25" customHeight="1" x14ac:dyDescent="0.3">
      <c r="A141" s="5">
        <v>139</v>
      </c>
      <c r="B141" s="6" t="s">
        <v>32</v>
      </c>
      <c r="C141" s="6" t="s">
        <v>33</v>
      </c>
      <c r="D141" s="6" t="s">
        <v>359</v>
      </c>
      <c r="E141" s="6" t="s">
        <v>415</v>
      </c>
      <c r="F141" s="6">
        <v>3323031010</v>
      </c>
      <c r="G141" s="6" t="s">
        <v>389</v>
      </c>
      <c r="H141" s="6" t="s">
        <v>390</v>
      </c>
      <c r="I141" s="6">
        <v>14442088</v>
      </c>
      <c r="J141" s="6" t="s">
        <v>526</v>
      </c>
      <c r="K141" s="6" t="str">
        <f t="shared" ref="K141:K142" si="40">"3323032605790001"</f>
        <v>3323032605790001</v>
      </c>
      <c r="L141" s="14" t="s">
        <v>527</v>
      </c>
      <c r="M141" s="6">
        <v>48</v>
      </c>
      <c r="N141" s="6">
        <v>40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 t="s">
        <v>39</v>
      </c>
      <c r="U141" s="7">
        <v>46030</v>
      </c>
      <c r="V141" s="8">
        <v>46235.552395833336</v>
      </c>
      <c r="W141" s="8">
        <v>46235.552395833336</v>
      </c>
      <c r="X141" s="6" t="s">
        <v>40</v>
      </c>
      <c r="Y141" s="6" t="s">
        <v>39</v>
      </c>
      <c r="Z141" s="9">
        <v>948551</v>
      </c>
      <c r="AA141" s="6" t="s">
        <v>424</v>
      </c>
      <c r="AB141" s="10" t="s">
        <v>528</v>
      </c>
      <c r="AC141" s="11" t="str">
        <f t="shared" si="1"/>
        <v>Klik Here Bestie</v>
      </c>
      <c r="AD141" s="12" t="s">
        <v>30</v>
      </c>
    </row>
    <row r="142" spans="1:30" ht="14.25" customHeight="1" x14ac:dyDescent="0.3">
      <c r="A142" s="5">
        <v>140</v>
      </c>
      <c r="B142" s="6" t="s">
        <v>32</v>
      </c>
      <c r="C142" s="6" t="s">
        <v>33</v>
      </c>
      <c r="D142" s="6" t="s">
        <v>359</v>
      </c>
      <c r="E142" s="6" t="s">
        <v>415</v>
      </c>
      <c r="F142" s="6">
        <v>3323031010</v>
      </c>
      <c r="G142" s="6" t="s">
        <v>389</v>
      </c>
      <c r="H142" s="6" t="s">
        <v>390</v>
      </c>
      <c r="I142" s="6">
        <v>14442125</v>
      </c>
      <c r="J142" s="6" t="s">
        <v>529</v>
      </c>
      <c r="K142" s="6" t="str">
        <f t="shared" si="40"/>
        <v>3323032605790001</v>
      </c>
      <c r="L142" s="6" t="s">
        <v>527</v>
      </c>
      <c r="M142" s="6">
        <v>0</v>
      </c>
      <c r="N142" s="6">
        <v>30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 t="s">
        <v>39</v>
      </c>
      <c r="U142" s="7">
        <v>46030</v>
      </c>
      <c r="V142" s="8">
        <v>46235.553032407406</v>
      </c>
      <c r="W142" s="8">
        <v>46235.553032407406</v>
      </c>
      <c r="X142" s="6" t="s">
        <v>40</v>
      </c>
      <c r="Y142" s="6" t="s">
        <v>39</v>
      </c>
      <c r="Z142" s="9">
        <v>948551</v>
      </c>
      <c r="AA142" s="6" t="s">
        <v>424</v>
      </c>
      <c r="AB142" s="10" t="s">
        <v>530</v>
      </c>
      <c r="AC142" s="11" t="str">
        <f t="shared" si="1"/>
        <v>Klik Here Bestie</v>
      </c>
      <c r="AD142" s="12" t="s">
        <v>30</v>
      </c>
    </row>
    <row r="143" spans="1:30" ht="14.25" customHeight="1" x14ac:dyDescent="0.3">
      <c r="A143" s="5">
        <v>141</v>
      </c>
      <c r="B143" s="6" t="s">
        <v>32</v>
      </c>
      <c r="C143" s="6" t="s">
        <v>33</v>
      </c>
      <c r="D143" s="6" t="s">
        <v>359</v>
      </c>
      <c r="E143" s="6" t="s">
        <v>415</v>
      </c>
      <c r="F143" s="6">
        <v>3323031010</v>
      </c>
      <c r="G143" s="6" t="s">
        <v>389</v>
      </c>
      <c r="H143" s="6" t="s">
        <v>390</v>
      </c>
      <c r="I143" s="6">
        <v>14450914</v>
      </c>
      <c r="J143" s="6" t="s">
        <v>531</v>
      </c>
      <c r="K143" s="6" t="str">
        <f>"3323032411680003"</f>
        <v>3323032411680003</v>
      </c>
      <c r="L143" s="6" t="s">
        <v>532</v>
      </c>
      <c r="M143" s="6">
        <v>0</v>
      </c>
      <c r="N143" s="6">
        <v>50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 t="s">
        <v>39</v>
      </c>
      <c r="U143" s="7">
        <v>46030</v>
      </c>
      <c r="V143" s="8">
        <v>46235.662291666667</v>
      </c>
      <c r="W143" s="8">
        <v>46235.662291666667</v>
      </c>
      <c r="X143" s="6" t="s">
        <v>40</v>
      </c>
      <c r="Y143" s="6" t="s">
        <v>39</v>
      </c>
      <c r="Z143" s="9">
        <v>88009</v>
      </c>
      <c r="AA143" s="6" t="s">
        <v>449</v>
      </c>
      <c r="AB143" s="13" t="s">
        <v>533</v>
      </c>
      <c r="AC143" s="11" t="str">
        <f t="shared" si="1"/>
        <v>Klik Here Bestie</v>
      </c>
      <c r="AD143" s="12" t="s">
        <v>30</v>
      </c>
    </row>
    <row r="144" spans="1:30" ht="14.25" customHeight="1" x14ac:dyDescent="0.3">
      <c r="A144" s="5">
        <v>142</v>
      </c>
      <c r="B144" s="6" t="s">
        <v>32</v>
      </c>
      <c r="C144" s="6" t="s">
        <v>33</v>
      </c>
      <c r="D144" s="6" t="s">
        <v>359</v>
      </c>
      <c r="E144" s="6" t="s">
        <v>415</v>
      </c>
      <c r="F144" s="6">
        <v>3323031010</v>
      </c>
      <c r="G144" s="6" t="s">
        <v>389</v>
      </c>
      <c r="H144" s="6" t="s">
        <v>390</v>
      </c>
      <c r="I144" s="6">
        <v>14676676</v>
      </c>
      <c r="J144" s="6" t="s">
        <v>534</v>
      </c>
      <c r="K144" s="6" t="str">
        <f t="shared" ref="K144:K145" si="41">"3323030105810002"</f>
        <v>3323030105810002</v>
      </c>
      <c r="L144" s="6" t="s">
        <v>535</v>
      </c>
      <c r="M144" s="6">
        <v>100</v>
      </c>
      <c r="N144" s="6">
        <v>50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 t="s">
        <v>39</v>
      </c>
      <c r="U144" s="7">
        <v>46181</v>
      </c>
      <c r="V144" s="8">
        <v>46240.493564814817</v>
      </c>
      <c r="W144" s="8">
        <v>46240.493564814817</v>
      </c>
      <c r="X144" s="6" t="s">
        <v>40</v>
      </c>
      <c r="Y144" s="6" t="s">
        <v>39</v>
      </c>
      <c r="Z144" s="9">
        <v>1145475</v>
      </c>
      <c r="AA144" s="6" t="s">
        <v>428</v>
      </c>
      <c r="AB144" s="10" t="s">
        <v>536</v>
      </c>
      <c r="AC144" s="11" t="str">
        <f t="shared" si="1"/>
        <v>Klik Here Bestie</v>
      </c>
      <c r="AD144" s="12" t="s">
        <v>30</v>
      </c>
    </row>
    <row r="145" spans="1:30" ht="14.25" customHeight="1" x14ac:dyDescent="0.3">
      <c r="A145" s="5">
        <v>143</v>
      </c>
      <c r="B145" s="6" t="s">
        <v>32</v>
      </c>
      <c r="C145" s="6" t="s">
        <v>33</v>
      </c>
      <c r="D145" s="6" t="s">
        <v>359</v>
      </c>
      <c r="E145" s="6" t="s">
        <v>415</v>
      </c>
      <c r="F145" s="6">
        <v>3323031010</v>
      </c>
      <c r="G145" s="6" t="s">
        <v>389</v>
      </c>
      <c r="H145" s="6" t="s">
        <v>390</v>
      </c>
      <c r="I145" s="6">
        <v>14676775</v>
      </c>
      <c r="J145" s="6" t="s">
        <v>537</v>
      </c>
      <c r="K145" s="6" t="str">
        <f t="shared" si="41"/>
        <v>3323030105810002</v>
      </c>
      <c r="L145" s="6" t="s">
        <v>535</v>
      </c>
      <c r="M145" s="6">
        <v>0</v>
      </c>
      <c r="N145" s="6">
        <v>50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 t="s">
        <v>39</v>
      </c>
      <c r="U145" s="7">
        <v>46181</v>
      </c>
      <c r="V145" s="8">
        <v>46240.494583333333</v>
      </c>
      <c r="W145" s="8">
        <v>46240.494583333333</v>
      </c>
      <c r="X145" s="6" t="s">
        <v>40</v>
      </c>
      <c r="Y145" s="6" t="s">
        <v>39</v>
      </c>
      <c r="Z145" s="9">
        <v>1145475</v>
      </c>
      <c r="AA145" s="6" t="s">
        <v>428</v>
      </c>
      <c r="AB145" s="10" t="s">
        <v>538</v>
      </c>
      <c r="AC145" s="11" t="str">
        <f t="shared" si="1"/>
        <v>Klik Here Bestie</v>
      </c>
      <c r="AD145" s="12" t="s">
        <v>30</v>
      </c>
    </row>
    <row r="146" spans="1:30" ht="14.25" customHeight="1" x14ac:dyDescent="0.3">
      <c r="A146" s="5">
        <v>144</v>
      </c>
      <c r="B146" s="6" t="s">
        <v>32</v>
      </c>
      <c r="C146" s="6" t="s">
        <v>33</v>
      </c>
      <c r="D146" s="6" t="s">
        <v>359</v>
      </c>
      <c r="E146" s="6" t="s">
        <v>415</v>
      </c>
      <c r="F146" s="6">
        <v>3323031010</v>
      </c>
      <c r="G146" s="6" t="s">
        <v>389</v>
      </c>
      <c r="H146" s="6" t="s">
        <v>390</v>
      </c>
      <c r="I146" s="6">
        <v>14519537</v>
      </c>
      <c r="J146" s="6" t="s">
        <v>539</v>
      </c>
      <c r="K146" s="6" t="str">
        <f t="shared" ref="K146:K147" si="42">"3323030606770003"</f>
        <v>3323030606770003</v>
      </c>
      <c r="L146" s="6" t="s">
        <v>540</v>
      </c>
      <c r="M146" s="6">
        <v>209</v>
      </c>
      <c r="N146" s="6">
        <v>127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 t="s">
        <v>39</v>
      </c>
      <c r="U146" s="7">
        <v>46089</v>
      </c>
      <c r="V146" s="8">
        <v>46237.56931712963</v>
      </c>
      <c r="W146" s="8">
        <v>46237.56931712963</v>
      </c>
      <c r="X146" s="6" t="s">
        <v>40</v>
      </c>
      <c r="Y146" s="6" t="s">
        <v>39</v>
      </c>
      <c r="Z146" s="9">
        <v>948551</v>
      </c>
      <c r="AA146" s="6" t="s">
        <v>424</v>
      </c>
      <c r="AB146" s="10" t="s">
        <v>541</v>
      </c>
      <c r="AC146" s="11" t="str">
        <f t="shared" si="1"/>
        <v>Klik Here Bestie</v>
      </c>
      <c r="AD146" s="12" t="s">
        <v>30</v>
      </c>
    </row>
    <row r="147" spans="1:30" ht="14.25" customHeight="1" x14ac:dyDescent="0.3">
      <c r="A147" s="5">
        <v>145</v>
      </c>
      <c r="B147" s="6" t="s">
        <v>32</v>
      </c>
      <c r="C147" s="6" t="s">
        <v>33</v>
      </c>
      <c r="D147" s="6" t="s">
        <v>359</v>
      </c>
      <c r="E147" s="6" t="s">
        <v>415</v>
      </c>
      <c r="F147" s="6">
        <v>3323031010</v>
      </c>
      <c r="G147" s="6" t="s">
        <v>389</v>
      </c>
      <c r="H147" s="6" t="s">
        <v>390</v>
      </c>
      <c r="I147" s="6">
        <v>14519606</v>
      </c>
      <c r="J147" s="6" t="s">
        <v>542</v>
      </c>
      <c r="K147" s="6" t="str">
        <f t="shared" si="42"/>
        <v>3323030606770003</v>
      </c>
      <c r="L147" s="6" t="s">
        <v>540</v>
      </c>
      <c r="M147" s="6">
        <v>0</v>
      </c>
      <c r="N147" s="6">
        <v>110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 t="s">
        <v>39</v>
      </c>
      <c r="U147" s="7">
        <v>46089</v>
      </c>
      <c r="V147" s="8">
        <v>46237.5702662037</v>
      </c>
      <c r="W147" s="8">
        <v>46237.5702662037</v>
      </c>
      <c r="X147" s="6" t="s">
        <v>40</v>
      </c>
      <c r="Y147" s="6" t="s">
        <v>39</v>
      </c>
      <c r="Z147" s="9">
        <v>948551</v>
      </c>
      <c r="AA147" s="6" t="s">
        <v>424</v>
      </c>
      <c r="AB147" s="10" t="s">
        <v>543</v>
      </c>
      <c r="AC147" s="11" t="str">
        <f t="shared" si="1"/>
        <v>Klik Here Bestie</v>
      </c>
      <c r="AD147" s="12" t="s">
        <v>30</v>
      </c>
    </row>
    <row r="148" spans="1:30" ht="14.25" customHeight="1" x14ac:dyDescent="0.3">
      <c r="A148" s="5">
        <v>146</v>
      </c>
      <c r="B148" s="6" t="s">
        <v>32</v>
      </c>
      <c r="C148" s="6" t="s">
        <v>33</v>
      </c>
      <c r="D148" s="6" t="s">
        <v>359</v>
      </c>
      <c r="E148" s="6" t="s">
        <v>544</v>
      </c>
      <c r="F148" s="6">
        <v>3323031012</v>
      </c>
      <c r="G148" s="6" t="s">
        <v>389</v>
      </c>
      <c r="H148" s="6" t="s">
        <v>390</v>
      </c>
      <c r="I148" s="6">
        <v>14427604</v>
      </c>
      <c r="J148" s="6" t="s">
        <v>545</v>
      </c>
      <c r="K148" s="6" t="str">
        <f t="shared" ref="K148:K149" si="43">"3323030208740003"</f>
        <v>3323030208740003</v>
      </c>
      <c r="L148" s="6" t="s">
        <v>217</v>
      </c>
      <c r="M148" s="6">
        <v>142</v>
      </c>
      <c r="N148" s="6">
        <v>130</v>
      </c>
      <c r="O148" s="6">
        <v>0</v>
      </c>
      <c r="P148" s="6">
        <v>0</v>
      </c>
      <c r="Q148" s="6">
        <v>0</v>
      </c>
      <c r="R148" s="6">
        <v>40</v>
      </c>
      <c r="S148" s="6">
        <v>0</v>
      </c>
      <c r="T148" s="6" t="s">
        <v>39</v>
      </c>
      <c r="U148" s="7">
        <v>46030</v>
      </c>
      <c r="V148" s="8">
        <v>46235.396053240744</v>
      </c>
      <c r="W148" s="8">
        <v>46235.396053240744</v>
      </c>
      <c r="X148" s="6" t="s">
        <v>40</v>
      </c>
      <c r="Y148" s="6" t="s">
        <v>39</v>
      </c>
      <c r="Z148" s="9">
        <v>76426</v>
      </c>
      <c r="AA148" s="6" t="s">
        <v>546</v>
      </c>
      <c r="AB148" s="10" t="s">
        <v>547</v>
      </c>
      <c r="AC148" s="11" t="str">
        <f t="shared" si="1"/>
        <v>Klik Here Bestie</v>
      </c>
      <c r="AD148" s="12" t="s">
        <v>30</v>
      </c>
    </row>
    <row r="149" spans="1:30" ht="14.25" customHeight="1" x14ac:dyDescent="0.3">
      <c r="A149" s="5">
        <v>147</v>
      </c>
      <c r="B149" s="6" t="s">
        <v>32</v>
      </c>
      <c r="C149" s="6" t="s">
        <v>33</v>
      </c>
      <c r="D149" s="6" t="s">
        <v>359</v>
      </c>
      <c r="E149" s="6" t="s">
        <v>544</v>
      </c>
      <c r="F149" s="6">
        <v>3323031012</v>
      </c>
      <c r="G149" s="6" t="s">
        <v>389</v>
      </c>
      <c r="H149" s="6" t="s">
        <v>390</v>
      </c>
      <c r="I149" s="6">
        <v>14427689</v>
      </c>
      <c r="J149" s="6" t="s">
        <v>548</v>
      </c>
      <c r="K149" s="6" t="str">
        <f t="shared" si="43"/>
        <v>3323030208740003</v>
      </c>
      <c r="L149" s="6" t="s">
        <v>217</v>
      </c>
      <c r="M149" s="6">
        <v>0</v>
      </c>
      <c r="N149" s="6">
        <v>66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 t="s">
        <v>39</v>
      </c>
      <c r="U149" s="7">
        <v>46030</v>
      </c>
      <c r="V149" s="8">
        <v>46235.396747685183</v>
      </c>
      <c r="W149" s="8">
        <v>46235.396747685183</v>
      </c>
      <c r="X149" s="6" t="s">
        <v>40</v>
      </c>
      <c r="Y149" s="6" t="s">
        <v>39</v>
      </c>
      <c r="Z149" s="9">
        <v>76426</v>
      </c>
      <c r="AA149" s="6" t="s">
        <v>546</v>
      </c>
      <c r="AB149" s="10" t="s">
        <v>549</v>
      </c>
      <c r="AC149" s="11" t="str">
        <f t="shared" si="1"/>
        <v>Klik Here Bestie</v>
      </c>
      <c r="AD149" s="12" t="s">
        <v>30</v>
      </c>
    </row>
    <row r="150" spans="1:30" ht="14.25" customHeight="1" x14ac:dyDescent="0.3">
      <c r="A150" s="5">
        <v>148</v>
      </c>
      <c r="B150" s="6" t="s">
        <v>32</v>
      </c>
      <c r="C150" s="6" t="s">
        <v>33</v>
      </c>
      <c r="D150" s="6" t="s">
        <v>359</v>
      </c>
      <c r="E150" s="6" t="s">
        <v>544</v>
      </c>
      <c r="F150" s="6">
        <v>3323031012</v>
      </c>
      <c r="G150" s="6" t="s">
        <v>389</v>
      </c>
      <c r="H150" s="6" t="s">
        <v>390</v>
      </c>
      <c r="I150" s="6">
        <v>14717871</v>
      </c>
      <c r="J150" s="6" t="s">
        <v>550</v>
      </c>
      <c r="K150" s="6" t="str">
        <f t="shared" ref="K150:K151" si="44">"3323033012520099"</f>
        <v>3323033012520099</v>
      </c>
      <c r="L150" s="6" t="s">
        <v>551</v>
      </c>
      <c r="M150" s="6">
        <v>194</v>
      </c>
      <c r="N150" s="6">
        <v>177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 t="s">
        <v>39</v>
      </c>
      <c r="U150" s="7">
        <v>46211</v>
      </c>
      <c r="V150" s="8">
        <v>46241.358287037037</v>
      </c>
      <c r="W150" s="8">
        <v>46241.358287037037</v>
      </c>
      <c r="X150" s="6" t="s">
        <v>40</v>
      </c>
      <c r="Y150" s="6" t="s">
        <v>39</v>
      </c>
      <c r="Z150" s="9">
        <v>76426</v>
      </c>
      <c r="AA150" s="6" t="s">
        <v>546</v>
      </c>
      <c r="AB150" s="10" t="s">
        <v>552</v>
      </c>
      <c r="AC150" s="11" t="str">
        <f t="shared" si="1"/>
        <v>Klik Here Bestie</v>
      </c>
      <c r="AD150" s="12" t="s">
        <v>30</v>
      </c>
    </row>
    <row r="151" spans="1:30" ht="14.25" customHeight="1" x14ac:dyDescent="0.3">
      <c r="A151" s="5">
        <v>149</v>
      </c>
      <c r="B151" s="6" t="s">
        <v>32</v>
      </c>
      <c r="C151" s="6" t="s">
        <v>33</v>
      </c>
      <c r="D151" s="6" t="s">
        <v>359</v>
      </c>
      <c r="E151" s="6" t="s">
        <v>544</v>
      </c>
      <c r="F151" s="6">
        <v>3323031012</v>
      </c>
      <c r="G151" s="6" t="s">
        <v>389</v>
      </c>
      <c r="H151" s="6" t="s">
        <v>390</v>
      </c>
      <c r="I151" s="6">
        <v>14717963</v>
      </c>
      <c r="J151" s="6" t="s">
        <v>553</v>
      </c>
      <c r="K151" s="6" t="str">
        <f t="shared" si="44"/>
        <v>3323033012520099</v>
      </c>
      <c r="L151" s="6" t="s">
        <v>551</v>
      </c>
      <c r="M151" s="6">
        <v>0</v>
      </c>
      <c r="N151" s="6">
        <v>52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 t="s">
        <v>39</v>
      </c>
      <c r="U151" s="7">
        <v>46211</v>
      </c>
      <c r="V151" s="8">
        <v>46241.358854166669</v>
      </c>
      <c r="W151" s="8">
        <v>46241.358854166669</v>
      </c>
      <c r="X151" s="6" t="s">
        <v>40</v>
      </c>
      <c r="Y151" s="6" t="s">
        <v>39</v>
      </c>
      <c r="Z151" s="9">
        <v>76426</v>
      </c>
      <c r="AA151" s="6" t="s">
        <v>546</v>
      </c>
      <c r="AB151" s="10" t="s">
        <v>554</v>
      </c>
      <c r="AC151" s="11" t="str">
        <f t="shared" si="1"/>
        <v>Klik Here Bestie</v>
      </c>
      <c r="AD151" s="12" t="s">
        <v>30</v>
      </c>
    </row>
    <row r="152" spans="1:30" ht="14.25" customHeight="1" x14ac:dyDescent="0.3">
      <c r="A152" s="5">
        <v>150</v>
      </c>
      <c r="B152" s="6" t="s">
        <v>32</v>
      </c>
      <c r="C152" s="6" t="s">
        <v>33</v>
      </c>
      <c r="D152" s="6" t="s">
        <v>359</v>
      </c>
      <c r="E152" s="6" t="s">
        <v>544</v>
      </c>
      <c r="F152" s="6">
        <v>3323031012</v>
      </c>
      <c r="G152" s="6" t="s">
        <v>389</v>
      </c>
      <c r="H152" s="6" t="s">
        <v>390</v>
      </c>
      <c r="I152" s="6">
        <v>14805786</v>
      </c>
      <c r="J152" s="6" t="s">
        <v>555</v>
      </c>
      <c r="K152" s="6" t="str">
        <f t="shared" ref="K152:K153" si="45">"3323032510840002"</f>
        <v>3323032510840002</v>
      </c>
      <c r="L152" s="6" t="s">
        <v>556</v>
      </c>
      <c r="M152" s="6">
        <v>88</v>
      </c>
      <c r="N152" s="6">
        <v>80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 t="s">
        <v>39</v>
      </c>
      <c r="U152" s="7">
        <v>46242</v>
      </c>
      <c r="V152" s="8">
        <v>46242.55982638889</v>
      </c>
      <c r="W152" s="8">
        <v>46242.55982638889</v>
      </c>
      <c r="X152" s="6" t="s">
        <v>40</v>
      </c>
      <c r="Y152" s="6" t="s">
        <v>39</v>
      </c>
      <c r="Z152" s="9">
        <v>76429</v>
      </c>
      <c r="AA152" s="6" t="s">
        <v>557</v>
      </c>
      <c r="AB152" s="10" t="s">
        <v>558</v>
      </c>
      <c r="AC152" s="11" t="str">
        <f t="shared" si="1"/>
        <v>Klik Here Bestie</v>
      </c>
      <c r="AD152" s="12" t="s">
        <v>30</v>
      </c>
    </row>
    <row r="153" spans="1:30" ht="14.25" customHeight="1" x14ac:dyDescent="0.3">
      <c r="A153" s="5">
        <v>151</v>
      </c>
      <c r="B153" s="6" t="s">
        <v>32</v>
      </c>
      <c r="C153" s="6" t="s">
        <v>33</v>
      </c>
      <c r="D153" s="6" t="s">
        <v>359</v>
      </c>
      <c r="E153" s="6" t="s">
        <v>544</v>
      </c>
      <c r="F153" s="6">
        <v>3323031012</v>
      </c>
      <c r="G153" s="6" t="s">
        <v>389</v>
      </c>
      <c r="H153" s="6" t="s">
        <v>390</v>
      </c>
      <c r="I153" s="6">
        <v>14805916</v>
      </c>
      <c r="J153" s="6" t="s">
        <v>559</v>
      </c>
      <c r="K153" s="6" t="str">
        <f t="shared" si="45"/>
        <v>3323032510840002</v>
      </c>
      <c r="L153" s="6" t="s">
        <v>556</v>
      </c>
      <c r="M153" s="6">
        <v>0</v>
      </c>
      <c r="N153" s="6">
        <v>28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 t="s">
        <v>39</v>
      </c>
      <c r="U153" s="7">
        <v>46242</v>
      </c>
      <c r="V153" s="8">
        <v>46242.560567129629</v>
      </c>
      <c r="W153" s="8">
        <v>46242.560567129629</v>
      </c>
      <c r="X153" s="6" t="s">
        <v>40</v>
      </c>
      <c r="Y153" s="6" t="s">
        <v>39</v>
      </c>
      <c r="Z153" s="9">
        <v>76429</v>
      </c>
      <c r="AA153" s="6" t="s">
        <v>557</v>
      </c>
      <c r="AB153" s="10" t="s">
        <v>560</v>
      </c>
      <c r="AC153" s="11" t="str">
        <f t="shared" si="1"/>
        <v>Klik Here Bestie</v>
      </c>
      <c r="AD153" s="12" t="s">
        <v>30</v>
      </c>
    </row>
    <row r="154" spans="1:30" ht="14.25" customHeight="1" x14ac:dyDescent="0.3">
      <c r="A154" s="5">
        <v>152</v>
      </c>
      <c r="B154" s="6" t="s">
        <v>32</v>
      </c>
      <c r="C154" s="6" t="s">
        <v>33</v>
      </c>
      <c r="D154" s="6" t="s">
        <v>359</v>
      </c>
      <c r="E154" s="6" t="s">
        <v>544</v>
      </c>
      <c r="F154" s="6">
        <v>3323031012</v>
      </c>
      <c r="G154" s="6" t="s">
        <v>389</v>
      </c>
      <c r="H154" s="6" t="s">
        <v>390</v>
      </c>
      <c r="I154" s="6">
        <v>14791755</v>
      </c>
      <c r="J154" s="6" t="s">
        <v>561</v>
      </c>
      <c r="K154" s="6" t="str">
        <f>"3323033112490022"</f>
        <v>3323033112490022</v>
      </c>
      <c r="L154" s="6" t="s">
        <v>562</v>
      </c>
      <c r="M154" s="6">
        <v>73</v>
      </c>
      <c r="N154" s="6">
        <v>12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 t="s">
        <v>39</v>
      </c>
      <c r="U154" s="7">
        <v>46242</v>
      </c>
      <c r="V154" s="8">
        <v>46242.430266203701</v>
      </c>
      <c r="W154" s="8">
        <v>46242.430266203701</v>
      </c>
      <c r="X154" s="6" t="s">
        <v>40</v>
      </c>
      <c r="Y154" s="6" t="s">
        <v>39</v>
      </c>
      <c r="Z154" s="9">
        <v>76429</v>
      </c>
      <c r="AA154" s="6" t="s">
        <v>557</v>
      </c>
      <c r="AB154" s="10" t="s">
        <v>563</v>
      </c>
      <c r="AC154" s="11" t="str">
        <f t="shared" si="1"/>
        <v>Klik Here Bestie</v>
      </c>
      <c r="AD154" s="12" t="s">
        <v>30</v>
      </c>
    </row>
    <row r="155" spans="1:30" ht="14.25" customHeight="1" x14ac:dyDescent="0.3">
      <c r="A155" s="5">
        <v>153</v>
      </c>
      <c r="B155" s="6" t="s">
        <v>32</v>
      </c>
      <c r="C155" s="6" t="s">
        <v>33</v>
      </c>
      <c r="D155" s="6" t="s">
        <v>359</v>
      </c>
      <c r="E155" s="6" t="s">
        <v>544</v>
      </c>
      <c r="F155" s="6">
        <v>3323031012</v>
      </c>
      <c r="G155" s="6" t="s">
        <v>389</v>
      </c>
      <c r="H155" s="6" t="s">
        <v>390</v>
      </c>
      <c r="I155" s="6">
        <v>14633265</v>
      </c>
      <c r="J155" s="6" t="s">
        <v>564</v>
      </c>
      <c r="K155" s="6" t="str">
        <f t="shared" ref="K155:K156" si="46">"3323031607730002"</f>
        <v>3323031607730002</v>
      </c>
      <c r="L155" s="6" t="s">
        <v>565</v>
      </c>
      <c r="M155" s="6">
        <v>40</v>
      </c>
      <c r="N155" s="6">
        <v>37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 t="s">
        <v>39</v>
      </c>
      <c r="U155" s="7">
        <v>46150</v>
      </c>
      <c r="V155" s="8">
        <v>46239.653564814813</v>
      </c>
      <c r="W155" s="8">
        <v>46239.653564814813</v>
      </c>
      <c r="X155" s="6" t="s">
        <v>40</v>
      </c>
      <c r="Y155" s="6" t="s">
        <v>39</v>
      </c>
      <c r="Z155" s="9">
        <v>76426</v>
      </c>
      <c r="AA155" s="6" t="s">
        <v>546</v>
      </c>
      <c r="AB155" s="10" t="s">
        <v>566</v>
      </c>
      <c r="AC155" s="11" t="str">
        <f t="shared" si="1"/>
        <v>Klik Here Bestie</v>
      </c>
      <c r="AD155" s="12" t="s">
        <v>30</v>
      </c>
    </row>
    <row r="156" spans="1:30" ht="14.25" customHeight="1" x14ac:dyDescent="0.3">
      <c r="A156" s="5">
        <v>154</v>
      </c>
      <c r="B156" s="6" t="s">
        <v>32</v>
      </c>
      <c r="C156" s="6" t="s">
        <v>33</v>
      </c>
      <c r="D156" s="6" t="s">
        <v>359</v>
      </c>
      <c r="E156" s="6" t="s">
        <v>544</v>
      </c>
      <c r="F156" s="6">
        <v>3323031012</v>
      </c>
      <c r="G156" s="6" t="s">
        <v>389</v>
      </c>
      <c r="H156" s="6" t="s">
        <v>390</v>
      </c>
      <c r="I156" s="6">
        <v>14633359</v>
      </c>
      <c r="J156" s="6" t="s">
        <v>567</v>
      </c>
      <c r="K156" s="6" t="str">
        <f t="shared" si="46"/>
        <v>3323031607730002</v>
      </c>
      <c r="L156" s="6" t="s">
        <v>565</v>
      </c>
      <c r="M156" s="6">
        <v>0</v>
      </c>
      <c r="N156" s="6">
        <v>17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 t="s">
        <v>39</v>
      </c>
      <c r="U156" s="7">
        <v>46150</v>
      </c>
      <c r="V156" s="8">
        <v>46239.654178240744</v>
      </c>
      <c r="W156" s="8">
        <v>46239.654178240744</v>
      </c>
      <c r="X156" s="6" t="s">
        <v>40</v>
      </c>
      <c r="Y156" s="6" t="s">
        <v>39</v>
      </c>
      <c r="Z156" s="9">
        <v>76426</v>
      </c>
      <c r="AA156" s="6" t="s">
        <v>546</v>
      </c>
      <c r="AB156" s="10" t="s">
        <v>568</v>
      </c>
      <c r="AC156" s="11" t="str">
        <f t="shared" si="1"/>
        <v>Klik Here Bestie</v>
      </c>
      <c r="AD156" s="12" t="s">
        <v>30</v>
      </c>
    </row>
    <row r="157" spans="1:30" ht="14.25" customHeight="1" x14ac:dyDescent="0.3">
      <c r="A157" s="5">
        <v>155</v>
      </c>
      <c r="B157" s="6" t="s">
        <v>32</v>
      </c>
      <c r="C157" s="6" t="s">
        <v>33</v>
      </c>
      <c r="D157" s="6" t="s">
        <v>359</v>
      </c>
      <c r="E157" s="6" t="s">
        <v>544</v>
      </c>
      <c r="F157" s="6">
        <v>3323031012</v>
      </c>
      <c r="G157" s="6" t="s">
        <v>389</v>
      </c>
      <c r="H157" s="6" t="s">
        <v>390</v>
      </c>
      <c r="I157" s="6">
        <v>14508223</v>
      </c>
      <c r="J157" s="6" t="s">
        <v>569</v>
      </c>
      <c r="K157" s="6" t="str">
        <f>"3323033112570053"</f>
        <v>3323033112570053</v>
      </c>
      <c r="L157" s="6" t="s">
        <v>570</v>
      </c>
      <c r="M157" s="6">
        <v>0</v>
      </c>
      <c r="N157" s="6">
        <v>100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 t="s">
        <v>39</v>
      </c>
      <c r="U157" s="7">
        <v>46089</v>
      </c>
      <c r="V157" s="8">
        <v>46237.43550925926</v>
      </c>
      <c r="W157" s="8">
        <v>46237.43550925926</v>
      </c>
      <c r="X157" s="6" t="s">
        <v>40</v>
      </c>
      <c r="Y157" s="6" t="s">
        <v>39</v>
      </c>
      <c r="Z157" s="9">
        <v>76436</v>
      </c>
      <c r="AA157" s="6" t="s">
        <v>571</v>
      </c>
      <c r="AB157" s="10" t="s">
        <v>572</v>
      </c>
      <c r="AC157" s="11" t="str">
        <f t="shared" si="1"/>
        <v>Klik Here Bestie</v>
      </c>
      <c r="AD157" s="12" t="s">
        <v>30</v>
      </c>
    </row>
    <row r="158" spans="1:30" ht="14.25" customHeight="1" x14ac:dyDescent="0.3">
      <c r="A158" s="5">
        <v>156</v>
      </c>
      <c r="B158" s="6" t="s">
        <v>32</v>
      </c>
      <c r="C158" s="6" t="s">
        <v>33</v>
      </c>
      <c r="D158" s="6" t="s">
        <v>359</v>
      </c>
      <c r="E158" s="6" t="s">
        <v>544</v>
      </c>
      <c r="F158" s="6">
        <v>3323031012</v>
      </c>
      <c r="G158" s="6" t="s">
        <v>389</v>
      </c>
      <c r="H158" s="6" t="s">
        <v>390</v>
      </c>
      <c r="I158" s="6">
        <v>14516964</v>
      </c>
      <c r="J158" s="6" t="s">
        <v>573</v>
      </c>
      <c r="K158" s="6" t="str">
        <f>"3323030206780001"</f>
        <v>3323030206780001</v>
      </c>
      <c r="L158" s="6" t="s">
        <v>574</v>
      </c>
      <c r="M158" s="6">
        <v>37</v>
      </c>
      <c r="N158" s="6">
        <v>75</v>
      </c>
      <c r="O158" s="6">
        <v>0</v>
      </c>
      <c r="P158" s="6">
        <v>0</v>
      </c>
      <c r="Q158" s="6">
        <v>0</v>
      </c>
      <c r="R158" s="6">
        <v>40</v>
      </c>
      <c r="S158" s="6">
        <v>0</v>
      </c>
      <c r="T158" s="6" t="s">
        <v>39</v>
      </c>
      <c r="U158" s="7">
        <v>46089</v>
      </c>
      <c r="V158" s="8">
        <v>46237.535914351851</v>
      </c>
      <c r="W158" s="8">
        <v>46237.535914351851</v>
      </c>
      <c r="X158" s="6" t="s">
        <v>40</v>
      </c>
      <c r="Y158" s="6" t="s">
        <v>39</v>
      </c>
      <c r="Z158" s="9">
        <v>76426</v>
      </c>
      <c r="AA158" s="6" t="s">
        <v>546</v>
      </c>
      <c r="AB158" s="10" t="s">
        <v>575</v>
      </c>
      <c r="AC158" s="11" t="str">
        <f t="shared" si="1"/>
        <v>Klik Here Bestie</v>
      </c>
      <c r="AD158" s="12" t="s">
        <v>30</v>
      </c>
    </row>
    <row r="159" spans="1:30" ht="14.25" customHeight="1" x14ac:dyDescent="0.3">
      <c r="A159" s="5">
        <v>157</v>
      </c>
      <c r="B159" s="6" t="s">
        <v>32</v>
      </c>
      <c r="C159" s="6" t="s">
        <v>33</v>
      </c>
      <c r="D159" s="6" t="s">
        <v>359</v>
      </c>
      <c r="E159" s="6" t="s">
        <v>576</v>
      </c>
      <c r="F159" s="6">
        <v>3323031014</v>
      </c>
      <c r="G159" s="6" t="s">
        <v>370</v>
      </c>
      <c r="H159" s="6" t="s">
        <v>371</v>
      </c>
      <c r="I159" s="6">
        <v>14687103</v>
      </c>
      <c r="J159" s="6" t="s">
        <v>577</v>
      </c>
      <c r="K159" s="6" t="str">
        <f t="shared" ref="K159:K160" si="47">"3323031104580001"</f>
        <v>3323031104580001</v>
      </c>
      <c r="L159" s="6" t="s">
        <v>578</v>
      </c>
      <c r="M159" s="6">
        <v>0</v>
      </c>
      <c r="N159" s="6">
        <v>87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 t="s">
        <v>39</v>
      </c>
      <c r="U159" s="7">
        <v>46181</v>
      </c>
      <c r="V159" s="8">
        <v>46240.601226851853</v>
      </c>
      <c r="W159" s="8">
        <v>46240.601226851853</v>
      </c>
      <c r="X159" s="6" t="s">
        <v>40</v>
      </c>
      <c r="Y159" s="6" t="s">
        <v>39</v>
      </c>
      <c r="Z159" s="9">
        <v>78372</v>
      </c>
      <c r="AA159" s="6" t="s">
        <v>579</v>
      </c>
      <c r="AB159" s="10" t="s">
        <v>580</v>
      </c>
      <c r="AC159" s="11" t="str">
        <f t="shared" si="1"/>
        <v>Klik Here Bestie</v>
      </c>
      <c r="AD159" s="12" t="s">
        <v>30</v>
      </c>
    </row>
    <row r="160" spans="1:30" ht="14.25" customHeight="1" x14ac:dyDescent="0.3">
      <c r="A160" s="5">
        <v>158</v>
      </c>
      <c r="B160" s="6" t="s">
        <v>32</v>
      </c>
      <c r="C160" s="6" t="s">
        <v>33</v>
      </c>
      <c r="D160" s="6" t="s">
        <v>359</v>
      </c>
      <c r="E160" s="6" t="s">
        <v>576</v>
      </c>
      <c r="F160" s="6">
        <v>3323031014</v>
      </c>
      <c r="G160" s="6" t="s">
        <v>370</v>
      </c>
      <c r="H160" s="6" t="s">
        <v>371</v>
      </c>
      <c r="I160" s="6">
        <v>14687173</v>
      </c>
      <c r="J160" s="6" t="s">
        <v>581</v>
      </c>
      <c r="K160" s="6" t="str">
        <f t="shared" si="47"/>
        <v>3323031104580001</v>
      </c>
      <c r="L160" s="6" t="s">
        <v>578</v>
      </c>
      <c r="M160" s="6">
        <v>0</v>
      </c>
      <c r="N160" s="6">
        <v>30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 t="s">
        <v>39</v>
      </c>
      <c r="U160" s="7">
        <v>46181</v>
      </c>
      <c r="V160" s="8">
        <v>46240.601956018516</v>
      </c>
      <c r="W160" s="8">
        <v>46240.601956018516</v>
      </c>
      <c r="X160" s="6" t="s">
        <v>40</v>
      </c>
      <c r="Y160" s="6" t="s">
        <v>39</v>
      </c>
      <c r="Z160" s="9">
        <v>78372</v>
      </c>
      <c r="AA160" s="6" t="s">
        <v>579</v>
      </c>
      <c r="AB160" s="10" t="s">
        <v>582</v>
      </c>
      <c r="AC160" s="11" t="str">
        <f t="shared" si="1"/>
        <v>Klik Here Bestie</v>
      </c>
      <c r="AD160" s="12" t="s">
        <v>30</v>
      </c>
    </row>
    <row r="161" spans="1:30" ht="14.25" customHeight="1" x14ac:dyDescent="0.3">
      <c r="A161" s="5">
        <v>159</v>
      </c>
      <c r="B161" s="6" t="s">
        <v>32</v>
      </c>
      <c r="C161" s="6" t="s">
        <v>33</v>
      </c>
      <c r="D161" s="6" t="s">
        <v>359</v>
      </c>
      <c r="E161" s="6" t="s">
        <v>576</v>
      </c>
      <c r="F161" s="6">
        <v>3323031014</v>
      </c>
      <c r="G161" s="6" t="s">
        <v>370</v>
      </c>
      <c r="H161" s="6" t="s">
        <v>371</v>
      </c>
      <c r="I161" s="6">
        <v>14795580</v>
      </c>
      <c r="J161" s="6" t="s">
        <v>583</v>
      </c>
      <c r="K161" s="6" t="str">
        <f>"3323031101910001"</f>
        <v>3323031101910001</v>
      </c>
      <c r="L161" s="6" t="s">
        <v>584</v>
      </c>
      <c r="M161" s="6">
        <v>50</v>
      </c>
      <c r="N161" s="6">
        <v>100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 t="s">
        <v>39</v>
      </c>
      <c r="U161" s="7">
        <v>46242</v>
      </c>
      <c r="V161" s="8">
        <v>46242.456157407411</v>
      </c>
      <c r="W161" s="8">
        <v>46242.456157407411</v>
      </c>
      <c r="X161" s="6" t="s">
        <v>40</v>
      </c>
      <c r="Y161" s="6" t="s">
        <v>39</v>
      </c>
      <c r="Z161" s="9">
        <v>78372</v>
      </c>
      <c r="AA161" s="6" t="s">
        <v>579</v>
      </c>
      <c r="AB161" s="10" t="s">
        <v>585</v>
      </c>
      <c r="AC161" s="11" t="str">
        <f t="shared" si="1"/>
        <v>Klik Here Bestie</v>
      </c>
      <c r="AD161" s="12" t="s">
        <v>30</v>
      </c>
    </row>
    <row r="162" spans="1:30" ht="14.25" customHeight="1" x14ac:dyDescent="0.3">
      <c r="A162" s="5">
        <v>160</v>
      </c>
      <c r="B162" s="6" t="s">
        <v>32</v>
      </c>
      <c r="C162" s="6" t="s">
        <v>33</v>
      </c>
      <c r="D162" s="6" t="s">
        <v>359</v>
      </c>
      <c r="E162" s="6" t="s">
        <v>576</v>
      </c>
      <c r="F162" s="6">
        <v>3323031014</v>
      </c>
      <c r="G162" s="6" t="s">
        <v>370</v>
      </c>
      <c r="H162" s="6" t="s">
        <v>371</v>
      </c>
      <c r="I162" s="6">
        <v>14685999</v>
      </c>
      <c r="J162" s="6" t="s">
        <v>586</v>
      </c>
      <c r="K162" s="6" t="str">
        <f>"3323030206960003"</f>
        <v>3323030206960003</v>
      </c>
      <c r="L162" s="6" t="s">
        <v>587</v>
      </c>
      <c r="M162" s="6">
        <v>0</v>
      </c>
      <c r="N162" s="6">
        <v>100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 t="s">
        <v>39</v>
      </c>
      <c r="U162" s="7">
        <v>46181</v>
      </c>
      <c r="V162" s="8">
        <v>46240.591319444444</v>
      </c>
      <c r="W162" s="8">
        <v>46240.591319444444</v>
      </c>
      <c r="X162" s="6" t="s">
        <v>40</v>
      </c>
      <c r="Y162" s="6" t="s">
        <v>39</v>
      </c>
      <c r="Z162" s="9">
        <v>78372</v>
      </c>
      <c r="AA162" s="6" t="s">
        <v>579</v>
      </c>
      <c r="AB162" s="10" t="s">
        <v>588</v>
      </c>
      <c r="AC162" s="11" t="str">
        <f t="shared" si="1"/>
        <v>Klik Here Bestie</v>
      </c>
      <c r="AD162" s="12" t="s">
        <v>30</v>
      </c>
    </row>
    <row r="163" spans="1:30" ht="14.25" customHeight="1" x14ac:dyDescent="0.3">
      <c r="A163" s="5">
        <v>161</v>
      </c>
      <c r="B163" s="6" t="s">
        <v>32</v>
      </c>
      <c r="C163" s="6" t="s">
        <v>33</v>
      </c>
      <c r="D163" s="6" t="s">
        <v>359</v>
      </c>
      <c r="E163" s="6" t="s">
        <v>576</v>
      </c>
      <c r="F163" s="6">
        <v>3323031014</v>
      </c>
      <c r="G163" s="6" t="s">
        <v>370</v>
      </c>
      <c r="H163" s="6" t="s">
        <v>371</v>
      </c>
      <c r="I163" s="6">
        <v>14528976</v>
      </c>
      <c r="J163" s="6" t="s">
        <v>589</v>
      </c>
      <c r="K163" s="6" t="str">
        <f>"3323031504740001"</f>
        <v>3323031504740001</v>
      </c>
      <c r="L163" s="6" t="s">
        <v>590</v>
      </c>
      <c r="M163" s="6">
        <v>109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 t="s">
        <v>39</v>
      </c>
      <c r="U163" s="7">
        <v>46089</v>
      </c>
      <c r="V163" s="8">
        <v>46237.669490740744</v>
      </c>
      <c r="W163" s="8">
        <v>46237.669490740744</v>
      </c>
      <c r="X163" s="6" t="s">
        <v>40</v>
      </c>
      <c r="Y163" s="6" t="s">
        <v>39</v>
      </c>
      <c r="Z163" s="9">
        <v>78372</v>
      </c>
      <c r="AA163" s="6" t="s">
        <v>579</v>
      </c>
      <c r="AB163" s="10" t="s">
        <v>591</v>
      </c>
      <c r="AC163" s="11" t="str">
        <f t="shared" si="1"/>
        <v>Klik Here Bestie</v>
      </c>
      <c r="AD163" s="12" t="s">
        <v>30</v>
      </c>
    </row>
    <row r="164" spans="1:30" ht="14.25" customHeight="1" x14ac:dyDescent="0.3">
      <c r="A164" s="5">
        <v>162</v>
      </c>
      <c r="B164" s="6" t="s">
        <v>32</v>
      </c>
      <c r="C164" s="6" t="s">
        <v>33</v>
      </c>
      <c r="D164" s="6" t="s">
        <v>359</v>
      </c>
      <c r="E164" s="6" t="s">
        <v>592</v>
      </c>
      <c r="F164" s="6">
        <v>3323031015</v>
      </c>
      <c r="G164" s="6" t="s">
        <v>370</v>
      </c>
      <c r="H164" s="6" t="s">
        <v>371</v>
      </c>
      <c r="I164" s="6">
        <v>14670308</v>
      </c>
      <c r="J164" s="6" t="s">
        <v>593</v>
      </c>
      <c r="K164" s="6" t="str">
        <f t="shared" ref="K164:K165" si="48">"3323030210660004"</f>
        <v>3323030210660004</v>
      </c>
      <c r="L164" s="6" t="s">
        <v>46</v>
      </c>
      <c r="M164" s="6">
        <v>50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 t="s">
        <v>39</v>
      </c>
      <c r="U164" s="7">
        <v>46181</v>
      </c>
      <c r="V164" s="8">
        <v>46240.441435185188</v>
      </c>
      <c r="W164" s="8">
        <v>46240.441435185188</v>
      </c>
      <c r="X164" s="6" t="s">
        <v>40</v>
      </c>
      <c r="Y164" s="6" t="s">
        <v>39</v>
      </c>
      <c r="Z164" s="9">
        <v>78365</v>
      </c>
      <c r="AA164" s="6" t="s">
        <v>594</v>
      </c>
      <c r="AB164" s="10" t="s">
        <v>595</v>
      </c>
      <c r="AC164" s="11" t="str">
        <f t="shared" si="1"/>
        <v>Klik Here Bestie</v>
      </c>
      <c r="AD164" s="12" t="s">
        <v>30</v>
      </c>
    </row>
    <row r="165" spans="1:30" ht="14.25" customHeight="1" x14ac:dyDescent="0.3">
      <c r="A165" s="5">
        <v>163</v>
      </c>
      <c r="B165" s="6" t="s">
        <v>32</v>
      </c>
      <c r="C165" s="6" t="s">
        <v>33</v>
      </c>
      <c r="D165" s="6" t="s">
        <v>359</v>
      </c>
      <c r="E165" s="6" t="s">
        <v>592</v>
      </c>
      <c r="F165" s="6">
        <v>3323031015</v>
      </c>
      <c r="G165" s="6" t="s">
        <v>370</v>
      </c>
      <c r="H165" s="6" t="s">
        <v>371</v>
      </c>
      <c r="I165" s="6">
        <v>14670443</v>
      </c>
      <c r="J165" s="6" t="s">
        <v>596</v>
      </c>
      <c r="K165" s="6" t="str">
        <f t="shared" si="48"/>
        <v>3323030210660004</v>
      </c>
      <c r="L165" s="6" t="s">
        <v>46</v>
      </c>
      <c r="M165" s="6">
        <v>0</v>
      </c>
      <c r="N165" s="6">
        <v>48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 t="s">
        <v>39</v>
      </c>
      <c r="U165" s="7">
        <v>46181</v>
      </c>
      <c r="V165" s="8">
        <v>46240.442326388889</v>
      </c>
      <c r="W165" s="8">
        <v>46240.442326388889</v>
      </c>
      <c r="X165" s="6" t="s">
        <v>40</v>
      </c>
      <c r="Y165" s="6" t="s">
        <v>39</v>
      </c>
      <c r="Z165" s="9">
        <v>78365</v>
      </c>
      <c r="AA165" s="6" t="s">
        <v>594</v>
      </c>
      <c r="AB165" s="10" t="s">
        <v>597</v>
      </c>
      <c r="AC165" s="11" t="str">
        <f t="shared" si="1"/>
        <v>Klik Here Bestie</v>
      </c>
      <c r="AD165" s="12" t="s">
        <v>30</v>
      </c>
    </row>
    <row r="166" spans="1:30" ht="14.25" customHeight="1" x14ac:dyDescent="0.3">
      <c r="A166" s="5">
        <v>164</v>
      </c>
      <c r="B166" s="6" t="s">
        <v>32</v>
      </c>
      <c r="C166" s="6" t="s">
        <v>33</v>
      </c>
      <c r="D166" s="6" t="s">
        <v>359</v>
      </c>
      <c r="E166" s="6" t="s">
        <v>592</v>
      </c>
      <c r="F166" s="6">
        <v>3323031015</v>
      </c>
      <c r="G166" s="6" t="s">
        <v>370</v>
      </c>
      <c r="H166" s="6" t="s">
        <v>371</v>
      </c>
      <c r="I166" s="6">
        <v>14529125</v>
      </c>
      <c r="J166" s="6" t="s">
        <v>598</v>
      </c>
      <c r="K166" s="6" t="str">
        <f>"3323032302810002"</f>
        <v>3323032302810002</v>
      </c>
      <c r="L166" s="6" t="s">
        <v>599</v>
      </c>
      <c r="M166" s="6">
        <v>0</v>
      </c>
      <c r="N166" s="6">
        <v>50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 t="s">
        <v>39</v>
      </c>
      <c r="U166" s="7">
        <v>46089</v>
      </c>
      <c r="V166" s="8">
        <v>46237.671111111114</v>
      </c>
      <c r="W166" s="8">
        <v>46237.671111111114</v>
      </c>
      <c r="X166" s="6" t="s">
        <v>40</v>
      </c>
      <c r="Y166" s="6" t="s">
        <v>39</v>
      </c>
      <c r="Z166" s="9">
        <v>78366</v>
      </c>
      <c r="AA166" s="6" t="s">
        <v>600</v>
      </c>
      <c r="AB166" s="10" t="s">
        <v>601</v>
      </c>
      <c r="AC166" s="11" t="str">
        <f t="shared" si="1"/>
        <v>Klik Here Bestie</v>
      </c>
      <c r="AD166" s="12" t="s">
        <v>30</v>
      </c>
    </row>
    <row r="167" spans="1:30" ht="14.25" customHeight="1" x14ac:dyDescent="0.3">
      <c r="A167" s="5">
        <v>165</v>
      </c>
      <c r="B167" s="6" t="s">
        <v>32</v>
      </c>
      <c r="C167" s="6" t="s">
        <v>33</v>
      </c>
      <c r="D167" s="6" t="s">
        <v>359</v>
      </c>
      <c r="E167" s="6" t="s">
        <v>602</v>
      </c>
      <c r="F167" s="6">
        <v>3323031018</v>
      </c>
      <c r="G167" s="6" t="s">
        <v>377</v>
      </c>
      <c r="H167" s="6" t="s">
        <v>378</v>
      </c>
      <c r="I167" s="6">
        <v>14514064</v>
      </c>
      <c r="J167" s="6" t="s">
        <v>603</v>
      </c>
      <c r="K167" s="6" t="str">
        <f>"3323031503710007"</f>
        <v>3323031503710007</v>
      </c>
      <c r="L167" s="6" t="s">
        <v>604</v>
      </c>
      <c r="M167" s="6">
        <v>0</v>
      </c>
      <c r="N167" s="6">
        <v>50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 t="s">
        <v>39</v>
      </c>
      <c r="U167" s="7">
        <v>46089</v>
      </c>
      <c r="V167" s="8">
        <v>46237.49077546296</v>
      </c>
      <c r="W167" s="8">
        <v>46237.49077546296</v>
      </c>
      <c r="X167" s="6" t="s">
        <v>40</v>
      </c>
      <c r="Y167" s="6" t="s">
        <v>39</v>
      </c>
      <c r="Z167" s="9">
        <v>76333</v>
      </c>
      <c r="AA167" s="6" t="s">
        <v>605</v>
      </c>
      <c r="AB167" s="10" t="s">
        <v>606</v>
      </c>
      <c r="AC167" s="11" t="str">
        <f t="shared" si="1"/>
        <v>Klik Here Bestie</v>
      </c>
      <c r="AD167" s="12" t="s">
        <v>30</v>
      </c>
    </row>
    <row r="168" spans="1:30" ht="14.25" customHeight="1" x14ac:dyDescent="0.3">
      <c r="A168" s="5">
        <v>166</v>
      </c>
      <c r="B168" s="6" t="s">
        <v>32</v>
      </c>
      <c r="C168" s="6" t="s">
        <v>33</v>
      </c>
      <c r="D168" s="6" t="s">
        <v>359</v>
      </c>
      <c r="E168" s="6" t="s">
        <v>602</v>
      </c>
      <c r="F168" s="6">
        <v>3323031018</v>
      </c>
      <c r="G168" s="6" t="s">
        <v>377</v>
      </c>
      <c r="H168" s="6" t="s">
        <v>378</v>
      </c>
      <c r="I168" s="6">
        <v>14613794</v>
      </c>
      <c r="J168" s="6" t="s">
        <v>607</v>
      </c>
      <c r="K168" s="6" t="str">
        <f>"3323030309710002"</f>
        <v>3323030309710002</v>
      </c>
      <c r="L168" s="6" t="s">
        <v>608</v>
      </c>
      <c r="M168" s="6">
        <v>93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 t="s">
        <v>39</v>
      </c>
      <c r="U168" s="7">
        <v>46150</v>
      </c>
      <c r="V168" s="8">
        <v>46239.45890046296</v>
      </c>
      <c r="W168" s="8">
        <v>46239.45890046296</v>
      </c>
      <c r="X168" s="6" t="s">
        <v>40</v>
      </c>
      <c r="Y168" s="6" t="s">
        <v>39</v>
      </c>
      <c r="Z168" s="9">
        <v>76333</v>
      </c>
      <c r="AA168" s="6" t="s">
        <v>605</v>
      </c>
      <c r="AB168" s="10" t="s">
        <v>609</v>
      </c>
      <c r="AC168" s="11" t="str">
        <f t="shared" si="1"/>
        <v>Klik Here Bestie</v>
      </c>
      <c r="AD168" s="12" t="s">
        <v>30</v>
      </c>
    </row>
    <row r="169" spans="1:30" ht="14.25" customHeight="1" x14ac:dyDescent="0.3">
      <c r="A169" s="5">
        <v>167</v>
      </c>
      <c r="B169" s="6" t="s">
        <v>32</v>
      </c>
      <c r="C169" s="6" t="s">
        <v>33</v>
      </c>
      <c r="D169" s="6" t="s">
        <v>359</v>
      </c>
      <c r="E169" s="6" t="s">
        <v>602</v>
      </c>
      <c r="F169" s="6">
        <v>3323031018</v>
      </c>
      <c r="G169" s="6" t="s">
        <v>377</v>
      </c>
      <c r="H169" s="6" t="s">
        <v>378</v>
      </c>
      <c r="I169" s="6">
        <v>14430599</v>
      </c>
      <c r="J169" s="6" t="s">
        <v>610</v>
      </c>
      <c r="K169" s="6" t="str">
        <f t="shared" ref="K169:K170" si="49">"3323032807530001"</f>
        <v>3323032807530001</v>
      </c>
      <c r="L169" s="6" t="s">
        <v>611</v>
      </c>
      <c r="M169" s="6">
        <v>69</v>
      </c>
      <c r="N169" s="6">
        <v>62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 t="s">
        <v>39</v>
      </c>
      <c r="U169" s="7">
        <v>46030</v>
      </c>
      <c r="V169" s="8">
        <v>46235.418298611112</v>
      </c>
      <c r="W169" s="8">
        <v>46235.418298611112</v>
      </c>
      <c r="X169" s="6" t="s">
        <v>40</v>
      </c>
      <c r="Y169" s="6" t="s">
        <v>39</v>
      </c>
      <c r="Z169" s="9">
        <v>76333</v>
      </c>
      <c r="AA169" s="6" t="s">
        <v>605</v>
      </c>
      <c r="AB169" s="10" t="s">
        <v>612</v>
      </c>
      <c r="AC169" s="11" t="str">
        <f t="shared" si="1"/>
        <v>Klik Here Bestie</v>
      </c>
      <c r="AD169" s="12" t="s">
        <v>30</v>
      </c>
    </row>
    <row r="170" spans="1:30" ht="14.25" customHeight="1" x14ac:dyDescent="0.3">
      <c r="A170" s="5">
        <v>168</v>
      </c>
      <c r="B170" s="6" t="s">
        <v>32</v>
      </c>
      <c r="C170" s="6" t="s">
        <v>33</v>
      </c>
      <c r="D170" s="6" t="s">
        <v>359</v>
      </c>
      <c r="E170" s="6" t="s">
        <v>602</v>
      </c>
      <c r="F170" s="6">
        <v>3323031018</v>
      </c>
      <c r="G170" s="6" t="s">
        <v>377</v>
      </c>
      <c r="H170" s="6" t="s">
        <v>378</v>
      </c>
      <c r="I170" s="6">
        <v>14430676</v>
      </c>
      <c r="J170" s="6" t="s">
        <v>613</v>
      </c>
      <c r="K170" s="6" t="str">
        <f t="shared" si="49"/>
        <v>3323032807530001</v>
      </c>
      <c r="L170" s="6" t="s">
        <v>611</v>
      </c>
      <c r="M170" s="6">
        <v>26</v>
      </c>
      <c r="N170" s="6">
        <v>31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 t="s">
        <v>39</v>
      </c>
      <c r="U170" s="7">
        <v>46030</v>
      </c>
      <c r="V170" s="8">
        <v>46235.418981481482</v>
      </c>
      <c r="W170" s="8">
        <v>46235.418981481482</v>
      </c>
      <c r="X170" s="6" t="s">
        <v>40</v>
      </c>
      <c r="Y170" s="6" t="s">
        <v>39</v>
      </c>
      <c r="Z170" s="9">
        <v>76333</v>
      </c>
      <c r="AA170" s="6" t="s">
        <v>605</v>
      </c>
      <c r="AB170" s="10" t="s">
        <v>614</v>
      </c>
      <c r="AC170" s="11" t="str">
        <f t="shared" si="1"/>
        <v>Klik Here Bestie</v>
      </c>
      <c r="AD170" s="12" t="s">
        <v>30</v>
      </c>
    </row>
    <row r="171" spans="1:30" ht="14.25" customHeight="1" x14ac:dyDescent="0.3">
      <c r="A171" s="5">
        <v>169</v>
      </c>
      <c r="B171" s="6" t="s">
        <v>32</v>
      </c>
      <c r="C171" s="6" t="s">
        <v>33</v>
      </c>
      <c r="D171" s="6" t="s">
        <v>359</v>
      </c>
      <c r="E171" s="6" t="s">
        <v>602</v>
      </c>
      <c r="F171" s="6">
        <v>3323031018</v>
      </c>
      <c r="G171" s="6" t="s">
        <v>377</v>
      </c>
      <c r="H171" s="6" t="s">
        <v>378</v>
      </c>
      <c r="I171" s="6">
        <v>14725224</v>
      </c>
      <c r="J171" s="6" t="s">
        <v>615</v>
      </c>
      <c r="K171" s="6" t="str">
        <f>"3323033009680003"</f>
        <v>3323033009680003</v>
      </c>
      <c r="L171" s="6" t="s">
        <v>616</v>
      </c>
      <c r="M171" s="6">
        <v>50</v>
      </c>
      <c r="N171" s="6">
        <v>50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 t="s">
        <v>39</v>
      </c>
      <c r="U171" s="7">
        <v>46211</v>
      </c>
      <c r="V171" s="8">
        <v>46241.401689814818</v>
      </c>
      <c r="W171" s="8">
        <v>46241.401689814818</v>
      </c>
      <c r="X171" s="6" t="s">
        <v>40</v>
      </c>
      <c r="Y171" s="6" t="s">
        <v>39</v>
      </c>
      <c r="Z171" s="9">
        <v>76333</v>
      </c>
      <c r="AA171" s="6" t="s">
        <v>605</v>
      </c>
      <c r="AB171" s="10" t="s">
        <v>617</v>
      </c>
      <c r="AC171" s="11" t="str">
        <f t="shared" si="1"/>
        <v>Klik Here Bestie</v>
      </c>
      <c r="AD171" s="12" t="s">
        <v>30</v>
      </c>
    </row>
    <row r="172" spans="1:30" ht="14.25" customHeight="1" x14ac:dyDescent="0.3">
      <c r="A172" s="5">
        <v>170</v>
      </c>
      <c r="B172" s="6" t="s">
        <v>32</v>
      </c>
      <c r="C172" s="6" t="s">
        <v>33</v>
      </c>
      <c r="D172" s="6" t="s">
        <v>359</v>
      </c>
      <c r="E172" s="6" t="s">
        <v>602</v>
      </c>
      <c r="F172" s="6">
        <v>3323031018</v>
      </c>
      <c r="G172" s="6" t="s">
        <v>377</v>
      </c>
      <c r="H172" s="6" t="s">
        <v>378</v>
      </c>
      <c r="I172" s="6">
        <v>14685476</v>
      </c>
      <c r="J172" s="6" t="s">
        <v>618</v>
      </c>
      <c r="K172" s="6" t="str">
        <f>"3323031612680001"</f>
        <v>3323031612680001</v>
      </c>
      <c r="L172" s="6" t="s">
        <v>619</v>
      </c>
      <c r="M172" s="6">
        <v>0</v>
      </c>
      <c r="N172" s="6">
        <v>100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 t="s">
        <v>39</v>
      </c>
      <c r="U172" s="7">
        <v>46181</v>
      </c>
      <c r="V172" s="8">
        <v>46240.587199074071</v>
      </c>
      <c r="W172" s="8">
        <v>46240.587199074071</v>
      </c>
      <c r="X172" s="6" t="s">
        <v>40</v>
      </c>
      <c r="Y172" s="6" t="s">
        <v>39</v>
      </c>
      <c r="Z172" s="9">
        <v>76223</v>
      </c>
      <c r="AA172" s="6" t="s">
        <v>620</v>
      </c>
      <c r="AB172" s="10" t="s">
        <v>621</v>
      </c>
      <c r="AC172" s="11" t="str">
        <f t="shared" si="1"/>
        <v>Klik Here Bestie</v>
      </c>
      <c r="AD172" s="12" t="s">
        <v>30</v>
      </c>
    </row>
    <row r="173" spans="1:30" ht="14.25" customHeight="1" x14ac:dyDescent="0.3">
      <c r="A173" s="5">
        <v>171</v>
      </c>
      <c r="B173" s="6" t="s">
        <v>32</v>
      </c>
      <c r="C173" s="6" t="s">
        <v>33</v>
      </c>
      <c r="D173" s="6" t="s">
        <v>359</v>
      </c>
      <c r="E173" s="6" t="s">
        <v>622</v>
      </c>
      <c r="F173" s="6">
        <v>3323031022</v>
      </c>
      <c r="G173" s="6" t="s">
        <v>623</v>
      </c>
      <c r="H173" s="6" t="s">
        <v>624</v>
      </c>
      <c r="I173" s="6">
        <v>14810935</v>
      </c>
      <c r="J173" s="6" t="s">
        <v>625</v>
      </c>
      <c r="K173" s="6" t="str">
        <f>"3323034703650005"</f>
        <v>3323034703650005</v>
      </c>
      <c r="L173" s="6" t="s">
        <v>626</v>
      </c>
      <c r="M173" s="6">
        <v>100</v>
      </c>
      <c r="N173" s="6">
        <v>50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 t="s">
        <v>39</v>
      </c>
      <c r="U173" s="7">
        <v>46242</v>
      </c>
      <c r="V173" s="8">
        <v>46242.605451388888</v>
      </c>
      <c r="W173" s="8">
        <v>46242.605451388888</v>
      </c>
      <c r="X173" s="6" t="s">
        <v>40</v>
      </c>
      <c r="Y173" s="6" t="s">
        <v>39</v>
      </c>
      <c r="Z173" s="9">
        <v>94879</v>
      </c>
      <c r="AA173" s="6" t="s">
        <v>546</v>
      </c>
      <c r="AB173" s="10" t="s">
        <v>627</v>
      </c>
      <c r="AC173" s="11" t="str">
        <f t="shared" si="1"/>
        <v>Klik Here Bestie</v>
      </c>
      <c r="AD173" s="12" t="s">
        <v>30</v>
      </c>
    </row>
    <row r="174" spans="1:30" ht="14.25" customHeight="1" x14ac:dyDescent="0.3">
      <c r="A174" s="5">
        <v>172</v>
      </c>
      <c r="B174" s="6" t="s">
        <v>32</v>
      </c>
      <c r="C174" s="6" t="s">
        <v>33</v>
      </c>
      <c r="D174" s="6" t="s">
        <v>359</v>
      </c>
      <c r="E174" s="6" t="s">
        <v>622</v>
      </c>
      <c r="F174" s="6">
        <v>3323031022</v>
      </c>
      <c r="G174" s="6" t="s">
        <v>623</v>
      </c>
      <c r="H174" s="6" t="s">
        <v>624</v>
      </c>
      <c r="I174" s="6">
        <v>14431015</v>
      </c>
      <c r="J174" s="6" t="s">
        <v>628</v>
      </c>
      <c r="K174" s="6" t="str">
        <f>"3323031407550002"</f>
        <v>3323031407550002</v>
      </c>
      <c r="L174" s="6" t="s">
        <v>629</v>
      </c>
      <c r="M174" s="6">
        <v>100</v>
      </c>
      <c r="N174" s="6">
        <v>50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 t="s">
        <v>39</v>
      </c>
      <c r="U174" s="7">
        <v>46030</v>
      </c>
      <c r="V174" s="8">
        <v>46235.420995370368</v>
      </c>
      <c r="W174" s="8">
        <v>46235.420995370368</v>
      </c>
      <c r="X174" s="6" t="s">
        <v>40</v>
      </c>
      <c r="Y174" s="6" t="s">
        <v>39</v>
      </c>
      <c r="Z174" s="9">
        <v>94879</v>
      </c>
      <c r="AA174" s="6" t="s">
        <v>546</v>
      </c>
      <c r="AB174" s="10" t="s">
        <v>630</v>
      </c>
      <c r="AC174" s="11" t="str">
        <f t="shared" si="1"/>
        <v>Klik Here Bestie</v>
      </c>
      <c r="AD174" s="12" t="s">
        <v>30</v>
      </c>
    </row>
    <row r="175" spans="1:30" ht="14.25" customHeight="1" x14ac:dyDescent="0.3">
      <c r="A175" s="5">
        <v>173</v>
      </c>
      <c r="B175" s="6" t="s">
        <v>32</v>
      </c>
      <c r="C175" s="6" t="s">
        <v>33</v>
      </c>
      <c r="D175" s="6" t="s">
        <v>359</v>
      </c>
      <c r="E175" s="6" t="s">
        <v>622</v>
      </c>
      <c r="F175" s="6">
        <v>3323031022</v>
      </c>
      <c r="G175" s="6" t="s">
        <v>623</v>
      </c>
      <c r="H175" s="6" t="s">
        <v>624</v>
      </c>
      <c r="I175" s="6">
        <v>14682549</v>
      </c>
      <c r="J175" s="6" t="s">
        <v>631</v>
      </c>
      <c r="K175" s="6" t="str">
        <f>"3323031809720001"</f>
        <v>3323031809720001</v>
      </c>
      <c r="L175" s="6" t="s">
        <v>632</v>
      </c>
      <c r="M175" s="6">
        <v>0</v>
      </c>
      <c r="N175" s="6">
        <v>140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 t="s">
        <v>39</v>
      </c>
      <c r="U175" s="7">
        <v>46181</v>
      </c>
      <c r="V175" s="8">
        <v>46240.558796296296</v>
      </c>
      <c r="W175" s="8">
        <v>46240.558796296296</v>
      </c>
      <c r="X175" s="6" t="s">
        <v>40</v>
      </c>
      <c r="Y175" s="6" t="s">
        <v>39</v>
      </c>
      <c r="Z175" s="9">
        <v>946398</v>
      </c>
      <c r="AA175" s="6" t="s">
        <v>633</v>
      </c>
      <c r="AB175" s="10" t="s">
        <v>634</v>
      </c>
      <c r="AC175" s="11" t="str">
        <f t="shared" si="1"/>
        <v>Klik Here Bestie</v>
      </c>
      <c r="AD175" s="12" t="s">
        <v>30</v>
      </c>
    </row>
    <row r="176" spans="1:30" ht="14.25" customHeight="1" x14ac:dyDescent="0.3">
      <c r="A176" s="5">
        <v>174</v>
      </c>
      <c r="B176" s="6" t="s">
        <v>32</v>
      </c>
      <c r="C176" s="6" t="s">
        <v>33</v>
      </c>
      <c r="D176" s="6" t="s">
        <v>359</v>
      </c>
      <c r="E176" s="6" t="s">
        <v>622</v>
      </c>
      <c r="F176" s="6">
        <v>3323031022</v>
      </c>
      <c r="G176" s="6" t="s">
        <v>623</v>
      </c>
      <c r="H176" s="6" t="s">
        <v>624</v>
      </c>
      <c r="I176" s="6">
        <v>14525245</v>
      </c>
      <c r="J176" s="6" t="s">
        <v>635</v>
      </c>
      <c r="K176" s="6" t="str">
        <f t="shared" ref="K176:K177" si="50">"3323032512610001"</f>
        <v>3323032512610001</v>
      </c>
      <c r="L176" s="6" t="s">
        <v>636</v>
      </c>
      <c r="M176" s="6">
        <v>0</v>
      </c>
      <c r="N176" s="6">
        <v>50</v>
      </c>
      <c r="O176" s="6">
        <v>0</v>
      </c>
      <c r="P176" s="6">
        <v>0</v>
      </c>
      <c r="Q176" s="6">
        <v>0</v>
      </c>
      <c r="R176" s="6">
        <v>80</v>
      </c>
      <c r="S176" s="6">
        <v>0</v>
      </c>
      <c r="T176" s="6" t="s">
        <v>39</v>
      </c>
      <c r="U176" s="7">
        <v>46089</v>
      </c>
      <c r="V176" s="8">
        <v>46237.625763888886</v>
      </c>
      <c r="W176" s="8">
        <v>46237.625763888886</v>
      </c>
      <c r="X176" s="6" t="s">
        <v>40</v>
      </c>
      <c r="Y176" s="6" t="s">
        <v>39</v>
      </c>
      <c r="Z176" s="9">
        <v>946398</v>
      </c>
      <c r="AA176" s="6" t="s">
        <v>633</v>
      </c>
      <c r="AB176" s="10" t="s">
        <v>637</v>
      </c>
      <c r="AC176" s="11" t="str">
        <f t="shared" si="1"/>
        <v>Klik Here Bestie</v>
      </c>
      <c r="AD176" s="12" t="s">
        <v>30</v>
      </c>
    </row>
    <row r="177" spans="1:30" ht="14.25" customHeight="1" x14ac:dyDescent="0.3">
      <c r="A177" s="5">
        <v>175</v>
      </c>
      <c r="B177" s="6" t="s">
        <v>32</v>
      </c>
      <c r="C177" s="6" t="s">
        <v>33</v>
      </c>
      <c r="D177" s="6" t="s">
        <v>359</v>
      </c>
      <c r="E177" s="6" t="s">
        <v>622</v>
      </c>
      <c r="F177" s="6">
        <v>3323031022</v>
      </c>
      <c r="G177" s="6" t="s">
        <v>623</v>
      </c>
      <c r="H177" s="6" t="s">
        <v>624</v>
      </c>
      <c r="I177" s="6">
        <v>14525388</v>
      </c>
      <c r="J177" s="6" t="s">
        <v>638</v>
      </c>
      <c r="K177" s="6" t="str">
        <f t="shared" si="50"/>
        <v>3323032512610001</v>
      </c>
      <c r="L177" s="6" t="s">
        <v>636</v>
      </c>
      <c r="M177" s="6">
        <v>0</v>
      </c>
      <c r="N177" s="6">
        <v>100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 t="s">
        <v>39</v>
      </c>
      <c r="U177" s="7">
        <v>46089</v>
      </c>
      <c r="V177" s="8">
        <v>46237.627164351848</v>
      </c>
      <c r="W177" s="8">
        <v>46237.627164351848</v>
      </c>
      <c r="X177" s="6" t="s">
        <v>40</v>
      </c>
      <c r="Y177" s="6" t="s">
        <v>39</v>
      </c>
      <c r="Z177" s="9">
        <v>946398</v>
      </c>
      <c r="AA177" s="6" t="s">
        <v>633</v>
      </c>
      <c r="AB177" s="10" t="s">
        <v>639</v>
      </c>
      <c r="AC177" s="11" t="str">
        <f t="shared" si="1"/>
        <v>Klik Here Bestie</v>
      </c>
      <c r="AD177" s="12" t="s">
        <v>30</v>
      </c>
    </row>
    <row r="178" spans="1:30" ht="14.25" customHeight="1" x14ac:dyDescent="0.3">
      <c r="A178" s="5">
        <v>176</v>
      </c>
      <c r="B178" s="6" t="s">
        <v>32</v>
      </c>
      <c r="C178" s="6" t="s">
        <v>33</v>
      </c>
      <c r="D178" s="6" t="s">
        <v>359</v>
      </c>
      <c r="E178" s="6" t="s">
        <v>640</v>
      </c>
      <c r="F178" s="6">
        <v>3323031025</v>
      </c>
      <c r="G178" s="6" t="s">
        <v>623</v>
      </c>
      <c r="H178" s="6" t="s">
        <v>624</v>
      </c>
      <c r="I178" s="6">
        <v>14436918</v>
      </c>
      <c r="J178" s="6" t="s">
        <v>641</v>
      </c>
      <c r="K178" s="6" t="str">
        <f>"3323034205710002"</f>
        <v>3323034205710002</v>
      </c>
      <c r="L178" s="6" t="s">
        <v>642</v>
      </c>
      <c r="M178" s="6">
        <v>55</v>
      </c>
      <c r="N178" s="6">
        <v>50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 t="s">
        <v>39</v>
      </c>
      <c r="U178" s="7">
        <v>46030</v>
      </c>
      <c r="V178" s="8">
        <v>46235.47148148148</v>
      </c>
      <c r="W178" s="8">
        <v>46235.47148148148</v>
      </c>
      <c r="X178" s="6" t="s">
        <v>643</v>
      </c>
      <c r="Y178" s="6" t="str">
        <f t="shared" ref="Y178:Y183" si="51">"3323030708750005"</f>
        <v>3323030708750005</v>
      </c>
      <c r="Z178" s="9">
        <v>96265</v>
      </c>
      <c r="AA178" s="6" t="s">
        <v>644</v>
      </c>
      <c r="AB178" s="10" t="s">
        <v>645</v>
      </c>
      <c r="AC178" s="11" t="str">
        <f t="shared" si="1"/>
        <v>Klik Here Bestie</v>
      </c>
      <c r="AD178" s="12" t="s">
        <v>30</v>
      </c>
    </row>
    <row r="179" spans="1:30" ht="14.25" customHeight="1" x14ac:dyDescent="0.3">
      <c r="A179" s="5">
        <v>177</v>
      </c>
      <c r="B179" s="6" t="s">
        <v>32</v>
      </c>
      <c r="C179" s="6" t="s">
        <v>33</v>
      </c>
      <c r="D179" s="6" t="s">
        <v>359</v>
      </c>
      <c r="E179" s="6" t="s">
        <v>640</v>
      </c>
      <c r="F179" s="6">
        <v>3323031025</v>
      </c>
      <c r="G179" s="6" t="s">
        <v>623</v>
      </c>
      <c r="H179" s="6" t="s">
        <v>624</v>
      </c>
      <c r="I179" s="6">
        <v>14436924</v>
      </c>
      <c r="J179" s="6" t="s">
        <v>646</v>
      </c>
      <c r="K179" s="6" t="str">
        <f>"3323031508880005"</f>
        <v>3323031508880005</v>
      </c>
      <c r="L179" s="6" t="s">
        <v>647</v>
      </c>
      <c r="M179" s="6">
        <v>27</v>
      </c>
      <c r="N179" s="6">
        <v>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 t="s">
        <v>39</v>
      </c>
      <c r="U179" s="7">
        <v>46030</v>
      </c>
      <c r="V179" s="8">
        <v>46235.471504629626</v>
      </c>
      <c r="W179" s="8">
        <v>46235.471504629626</v>
      </c>
      <c r="X179" s="6" t="s">
        <v>643</v>
      </c>
      <c r="Y179" s="6" t="str">
        <f t="shared" si="51"/>
        <v>3323030708750005</v>
      </c>
      <c r="Z179" s="9">
        <v>96265</v>
      </c>
      <c r="AA179" s="6" t="s">
        <v>644</v>
      </c>
      <c r="AB179" s="10" t="s">
        <v>648</v>
      </c>
      <c r="AC179" s="11" t="str">
        <f t="shared" si="1"/>
        <v>Klik Here Bestie</v>
      </c>
      <c r="AD179" s="12" t="s">
        <v>30</v>
      </c>
    </row>
    <row r="180" spans="1:30" ht="14.25" customHeight="1" x14ac:dyDescent="0.3">
      <c r="A180" s="5">
        <v>178</v>
      </c>
      <c r="B180" s="6" t="s">
        <v>32</v>
      </c>
      <c r="C180" s="6" t="s">
        <v>33</v>
      </c>
      <c r="D180" s="6" t="s">
        <v>359</v>
      </c>
      <c r="E180" s="6" t="s">
        <v>640</v>
      </c>
      <c r="F180" s="6">
        <v>3323031025</v>
      </c>
      <c r="G180" s="6" t="s">
        <v>623</v>
      </c>
      <c r="H180" s="6" t="s">
        <v>624</v>
      </c>
      <c r="I180" s="6">
        <v>14436930</v>
      </c>
      <c r="J180" s="6" t="s">
        <v>649</v>
      </c>
      <c r="K180" s="6" t="str">
        <f>"3323032709840005"</f>
        <v>3323032709840005</v>
      </c>
      <c r="L180" s="6" t="s">
        <v>650</v>
      </c>
      <c r="M180" s="6">
        <v>11</v>
      </c>
      <c r="N180" s="6">
        <v>52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 t="s">
        <v>39</v>
      </c>
      <c r="U180" s="7">
        <v>46030</v>
      </c>
      <c r="V180" s="8">
        <v>46235.471539351849</v>
      </c>
      <c r="W180" s="8">
        <v>46235.471539351849</v>
      </c>
      <c r="X180" s="6" t="s">
        <v>643</v>
      </c>
      <c r="Y180" s="6" t="str">
        <f t="shared" si="51"/>
        <v>3323030708750005</v>
      </c>
      <c r="Z180" s="9">
        <v>96265</v>
      </c>
      <c r="AA180" s="6" t="s">
        <v>644</v>
      </c>
      <c r="AB180" s="10" t="s">
        <v>651</v>
      </c>
      <c r="AC180" s="11" t="str">
        <f t="shared" si="1"/>
        <v>Klik Here Bestie</v>
      </c>
      <c r="AD180" s="12" t="s">
        <v>30</v>
      </c>
    </row>
    <row r="181" spans="1:30" ht="14.25" customHeight="1" x14ac:dyDescent="0.3">
      <c r="A181" s="5">
        <v>179</v>
      </c>
      <c r="B181" s="6" t="s">
        <v>32</v>
      </c>
      <c r="C181" s="6" t="s">
        <v>33</v>
      </c>
      <c r="D181" s="6" t="s">
        <v>359</v>
      </c>
      <c r="E181" s="6" t="s">
        <v>640</v>
      </c>
      <c r="F181" s="6">
        <v>3323031025</v>
      </c>
      <c r="G181" s="6" t="s">
        <v>623</v>
      </c>
      <c r="H181" s="6" t="s">
        <v>624</v>
      </c>
      <c r="I181" s="6">
        <v>14436931</v>
      </c>
      <c r="J181" s="6" t="s">
        <v>652</v>
      </c>
      <c r="K181" s="6" t="str">
        <f>"3323030809930002"</f>
        <v>3323030809930002</v>
      </c>
      <c r="L181" s="6" t="s">
        <v>653</v>
      </c>
      <c r="M181" s="6">
        <v>27</v>
      </c>
      <c r="N181" s="6">
        <v>25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 t="s">
        <v>39</v>
      </c>
      <c r="U181" s="7">
        <v>46030</v>
      </c>
      <c r="V181" s="8">
        <v>46235.471539351849</v>
      </c>
      <c r="W181" s="8">
        <v>46235.471539351849</v>
      </c>
      <c r="X181" s="6" t="s">
        <v>643</v>
      </c>
      <c r="Y181" s="6" t="str">
        <f t="shared" si="51"/>
        <v>3323030708750005</v>
      </c>
      <c r="Z181" s="9">
        <v>96265</v>
      </c>
      <c r="AA181" s="6" t="s">
        <v>644</v>
      </c>
      <c r="AB181" s="10" t="s">
        <v>654</v>
      </c>
      <c r="AC181" s="11" t="str">
        <f t="shared" si="1"/>
        <v>Klik Here Bestie</v>
      </c>
      <c r="AD181" s="12" t="s">
        <v>30</v>
      </c>
    </row>
    <row r="182" spans="1:30" ht="14.25" customHeight="1" x14ac:dyDescent="0.3">
      <c r="A182" s="5">
        <v>180</v>
      </c>
      <c r="B182" s="6" t="s">
        <v>32</v>
      </c>
      <c r="C182" s="6" t="s">
        <v>33</v>
      </c>
      <c r="D182" s="6" t="s">
        <v>359</v>
      </c>
      <c r="E182" s="6" t="s">
        <v>640</v>
      </c>
      <c r="F182" s="6">
        <v>3323031025</v>
      </c>
      <c r="G182" s="6" t="s">
        <v>623</v>
      </c>
      <c r="H182" s="6" t="s">
        <v>624</v>
      </c>
      <c r="I182" s="6">
        <v>14436923</v>
      </c>
      <c r="J182" s="6" t="s">
        <v>655</v>
      </c>
      <c r="K182" s="6" t="str">
        <f>"3323032802820005"</f>
        <v>3323032802820005</v>
      </c>
      <c r="L182" s="6" t="s">
        <v>656</v>
      </c>
      <c r="M182" s="6">
        <v>55</v>
      </c>
      <c r="N182" s="6">
        <v>50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 t="s">
        <v>39</v>
      </c>
      <c r="U182" s="7">
        <v>46030</v>
      </c>
      <c r="V182" s="8">
        <v>46235.471504629626</v>
      </c>
      <c r="W182" s="8">
        <v>46235.471504629626</v>
      </c>
      <c r="X182" s="6" t="s">
        <v>643</v>
      </c>
      <c r="Y182" s="6" t="str">
        <f t="shared" si="51"/>
        <v>3323030708750005</v>
      </c>
      <c r="Z182" s="9">
        <v>96265</v>
      </c>
      <c r="AA182" s="6" t="s">
        <v>644</v>
      </c>
      <c r="AB182" s="10" t="s">
        <v>657</v>
      </c>
      <c r="AC182" s="11" t="str">
        <f t="shared" si="1"/>
        <v>Klik Here Bestie</v>
      </c>
      <c r="AD182" s="12" t="s">
        <v>30</v>
      </c>
    </row>
    <row r="183" spans="1:30" ht="14.25" customHeight="1" x14ac:dyDescent="0.3">
      <c r="A183" s="5">
        <v>181</v>
      </c>
      <c r="B183" s="6" t="s">
        <v>32</v>
      </c>
      <c r="C183" s="6" t="s">
        <v>33</v>
      </c>
      <c r="D183" s="6" t="s">
        <v>359</v>
      </c>
      <c r="E183" s="6" t="s">
        <v>640</v>
      </c>
      <c r="F183" s="6">
        <v>3323031025</v>
      </c>
      <c r="G183" s="6" t="s">
        <v>623</v>
      </c>
      <c r="H183" s="6" t="s">
        <v>624</v>
      </c>
      <c r="I183" s="6">
        <v>14436932</v>
      </c>
      <c r="J183" s="6" t="s">
        <v>658</v>
      </c>
      <c r="K183" s="6" t="str">
        <f>"3323030101570010"</f>
        <v>3323030101570010</v>
      </c>
      <c r="L183" s="6" t="s">
        <v>659</v>
      </c>
      <c r="M183" s="6">
        <v>26</v>
      </c>
      <c r="N183" s="6">
        <v>69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 t="s">
        <v>39</v>
      </c>
      <c r="U183" s="7">
        <v>46030</v>
      </c>
      <c r="V183" s="8">
        <v>46235.471550925926</v>
      </c>
      <c r="W183" s="8">
        <v>46235.471550925926</v>
      </c>
      <c r="X183" s="6" t="s">
        <v>643</v>
      </c>
      <c r="Y183" s="6" t="str">
        <f t="shared" si="51"/>
        <v>3323030708750005</v>
      </c>
      <c r="Z183" s="9">
        <v>96265</v>
      </c>
      <c r="AA183" s="6" t="s">
        <v>644</v>
      </c>
      <c r="AB183" s="10" t="s">
        <v>660</v>
      </c>
      <c r="AC183" s="11" t="str">
        <f t="shared" si="1"/>
        <v>Klik Here Bestie</v>
      </c>
      <c r="AD183" s="12" t="s">
        <v>30</v>
      </c>
    </row>
    <row r="184" spans="1:30" ht="14.25" customHeight="1" x14ac:dyDescent="0.3">
      <c r="A184" s="5">
        <v>182</v>
      </c>
      <c r="B184" s="6" t="s">
        <v>32</v>
      </c>
      <c r="C184" s="6" t="s">
        <v>33</v>
      </c>
      <c r="D184" s="6" t="s">
        <v>359</v>
      </c>
      <c r="E184" s="6" t="s">
        <v>640</v>
      </c>
      <c r="F184" s="6">
        <v>3323031025</v>
      </c>
      <c r="G184" s="6" t="s">
        <v>623</v>
      </c>
      <c r="H184" s="6" t="s">
        <v>624</v>
      </c>
      <c r="I184" s="6">
        <v>14441573</v>
      </c>
      <c r="J184" s="6" t="s">
        <v>661</v>
      </c>
      <c r="K184" s="6" t="str">
        <f t="shared" ref="K184:K185" si="52">"3323031403760002"</f>
        <v>3323031403760002</v>
      </c>
      <c r="L184" s="6" t="s">
        <v>662</v>
      </c>
      <c r="M184" s="6">
        <v>64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 t="s">
        <v>39</v>
      </c>
      <c r="U184" s="7">
        <v>46030</v>
      </c>
      <c r="V184" s="8">
        <v>46235.546238425923</v>
      </c>
      <c r="W184" s="8">
        <v>46235.546238425923</v>
      </c>
      <c r="X184" s="6" t="s">
        <v>40</v>
      </c>
      <c r="Y184" s="6" t="s">
        <v>39</v>
      </c>
      <c r="Z184" s="9">
        <v>96260</v>
      </c>
      <c r="AA184" s="6" t="s">
        <v>397</v>
      </c>
      <c r="AB184" s="10" t="s">
        <v>663</v>
      </c>
      <c r="AC184" s="11" t="str">
        <f t="shared" si="1"/>
        <v>Klik Here Bestie</v>
      </c>
      <c r="AD184" s="12" t="s">
        <v>30</v>
      </c>
    </row>
    <row r="185" spans="1:30" ht="14.25" customHeight="1" x14ac:dyDescent="0.3">
      <c r="A185" s="5">
        <v>183</v>
      </c>
      <c r="B185" s="6" t="s">
        <v>32</v>
      </c>
      <c r="C185" s="6" t="s">
        <v>33</v>
      </c>
      <c r="D185" s="6" t="s">
        <v>359</v>
      </c>
      <c r="E185" s="6" t="s">
        <v>640</v>
      </c>
      <c r="F185" s="6">
        <v>3323031025</v>
      </c>
      <c r="G185" s="6" t="s">
        <v>623</v>
      </c>
      <c r="H185" s="6" t="s">
        <v>624</v>
      </c>
      <c r="I185" s="6">
        <v>14441684</v>
      </c>
      <c r="J185" s="6" t="s">
        <v>664</v>
      </c>
      <c r="K185" s="6" t="str">
        <f t="shared" si="52"/>
        <v>3323031403760002</v>
      </c>
      <c r="L185" s="6" t="s">
        <v>662</v>
      </c>
      <c r="M185" s="6">
        <v>41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 t="s">
        <v>39</v>
      </c>
      <c r="U185" s="7">
        <v>46030</v>
      </c>
      <c r="V185" s="8">
        <v>46235.547569444447</v>
      </c>
      <c r="W185" s="8">
        <v>46235.547569444447</v>
      </c>
      <c r="X185" s="6" t="s">
        <v>40</v>
      </c>
      <c r="Y185" s="6" t="s">
        <v>39</v>
      </c>
      <c r="Z185" s="9">
        <v>96260</v>
      </c>
      <c r="AA185" s="6" t="s">
        <v>397</v>
      </c>
      <c r="AB185" s="10" t="s">
        <v>665</v>
      </c>
      <c r="AC185" s="11" t="str">
        <f t="shared" si="1"/>
        <v>Klik Here Bestie</v>
      </c>
      <c r="AD185" s="12" t="s">
        <v>30</v>
      </c>
    </row>
    <row r="186" spans="1:30" ht="14.25" customHeight="1" x14ac:dyDescent="0.3">
      <c r="A186" s="5">
        <v>184</v>
      </c>
      <c r="B186" s="6" t="s">
        <v>32</v>
      </c>
      <c r="C186" s="6" t="s">
        <v>33</v>
      </c>
      <c r="D186" s="6" t="s">
        <v>359</v>
      </c>
      <c r="E186" s="6" t="s">
        <v>640</v>
      </c>
      <c r="F186" s="6">
        <v>3323031025</v>
      </c>
      <c r="G186" s="6" t="s">
        <v>623</v>
      </c>
      <c r="H186" s="6" t="s">
        <v>624</v>
      </c>
      <c r="I186" s="6">
        <v>14436921</v>
      </c>
      <c r="J186" s="6" t="s">
        <v>666</v>
      </c>
      <c r="K186" s="6" t="str">
        <f>"3323030906790007"</f>
        <v>3323030906790007</v>
      </c>
      <c r="L186" s="6" t="s">
        <v>667</v>
      </c>
      <c r="M186" s="6">
        <v>27</v>
      </c>
      <c r="N186" s="6">
        <v>25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 t="s">
        <v>39</v>
      </c>
      <c r="U186" s="7">
        <v>46030</v>
      </c>
      <c r="V186" s="8">
        <v>46235.47148148148</v>
      </c>
      <c r="W186" s="8">
        <v>46235.47148148148</v>
      </c>
      <c r="X186" s="6" t="s">
        <v>643</v>
      </c>
      <c r="Y186" s="6" t="str">
        <f t="shared" ref="Y186:Y190" si="53">"3323030708750005"</f>
        <v>3323030708750005</v>
      </c>
      <c r="Z186" s="9">
        <v>96265</v>
      </c>
      <c r="AA186" s="6" t="s">
        <v>644</v>
      </c>
      <c r="AB186" s="10" t="s">
        <v>668</v>
      </c>
      <c r="AC186" s="11" t="str">
        <f t="shared" si="1"/>
        <v>Klik Here Bestie</v>
      </c>
      <c r="AD186" s="12" t="s">
        <v>30</v>
      </c>
    </row>
    <row r="187" spans="1:30" ht="14.25" customHeight="1" x14ac:dyDescent="0.3">
      <c r="A187" s="5">
        <v>185</v>
      </c>
      <c r="B187" s="6" t="s">
        <v>32</v>
      </c>
      <c r="C187" s="6" t="s">
        <v>33</v>
      </c>
      <c r="D187" s="6" t="s">
        <v>359</v>
      </c>
      <c r="E187" s="6" t="s">
        <v>640</v>
      </c>
      <c r="F187" s="6">
        <v>3323031025</v>
      </c>
      <c r="G187" s="6" t="s">
        <v>623</v>
      </c>
      <c r="H187" s="6" t="s">
        <v>624</v>
      </c>
      <c r="I187" s="6">
        <v>14436915</v>
      </c>
      <c r="J187" s="6" t="s">
        <v>669</v>
      </c>
      <c r="K187" s="6" t="str">
        <f>"3323032003580001"</f>
        <v>3323032003580001</v>
      </c>
      <c r="L187" s="6" t="s">
        <v>670</v>
      </c>
      <c r="M187" s="6">
        <v>30</v>
      </c>
      <c r="N187" s="6">
        <v>27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 t="s">
        <v>39</v>
      </c>
      <c r="U187" s="7">
        <v>46030</v>
      </c>
      <c r="V187" s="8">
        <v>46235.471458333333</v>
      </c>
      <c r="W187" s="8">
        <v>46235.471458333333</v>
      </c>
      <c r="X187" s="6" t="s">
        <v>643</v>
      </c>
      <c r="Y187" s="6" t="str">
        <f t="shared" si="53"/>
        <v>3323030708750005</v>
      </c>
      <c r="Z187" s="9">
        <v>96265</v>
      </c>
      <c r="AA187" s="6" t="s">
        <v>644</v>
      </c>
      <c r="AB187" s="10" t="s">
        <v>671</v>
      </c>
      <c r="AC187" s="11" t="str">
        <f t="shared" si="1"/>
        <v>Klik Here Bestie</v>
      </c>
      <c r="AD187" s="12" t="s">
        <v>30</v>
      </c>
    </row>
    <row r="188" spans="1:30" ht="14.25" customHeight="1" x14ac:dyDescent="0.3">
      <c r="A188" s="5">
        <v>186</v>
      </c>
      <c r="B188" s="6" t="s">
        <v>32</v>
      </c>
      <c r="C188" s="6" t="s">
        <v>33</v>
      </c>
      <c r="D188" s="6" t="s">
        <v>359</v>
      </c>
      <c r="E188" s="6" t="s">
        <v>640</v>
      </c>
      <c r="F188" s="6">
        <v>3323031025</v>
      </c>
      <c r="G188" s="6" t="s">
        <v>623</v>
      </c>
      <c r="H188" s="6" t="s">
        <v>624</v>
      </c>
      <c r="I188" s="6">
        <v>14436926</v>
      </c>
      <c r="J188" s="6" t="s">
        <v>672</v>
      </c>
      <c r="K188" s="6" t="str">
        <f>"3323140211870001"</f>
        <v>3323140211870001</v>
      </c>
      <c r="L188" s="6" t="s">
        <v>673</v>
      </c>
      <c r="M188" s="6">
        <v>55</v>
      </c>
      <c r="N188" s="6">
        <v>50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 t="s">
        <v>39</v>
      </c>
      <c r="U188" s="7">
        <v>46030</v>
      </c>
      <c r="V188" s="8">
        <v>46235.471516203703</v>
      </c>
      <c r="W188" s="8">
        <v>46235.471516203703</v>
      </c>
      <c r="X188" s="6" t="s">
        <v>643</v>
      </c>
      <c r="Y188" s="6" t="str">
        <f t="shared" si="53"/>
        <v>3323030708750005</v>
      </c>
      <c r="Z188" s="9">
        <v>96265</v>
      </c>
      <c r="AA188" s="6" t="s">
        <v>644</v>
      </c>
      <c r="AB188" s="10" t="s">
        <v>674</v>
      </c>
      <c r="AC188" s="11" t="str">
        <f t="shared" si="1"/>
        <v>Klik Here Bestie</v>
      </c>
      <c r="AD188" s="12" t="s">
        <v>30</v>
      </c>
    </row>
    <row r="189" spans="1:30" ht="14.25" customHeight="1" x14ac:dyDescent="0.3">
      <c r="A189" s="5">
        <v>187</v>
      </c>
      <c r="B189" s="6" t="s">
        <v>32</v>
      </c>
      <c r="C189" s="6" t="s">
        <v>33</v>
      </c>
      <c r="D189" s="6" t="s">
        <v>359</v>
      </c>
      <c r="E189" s="6" t="s">
        <v>640</v>
      </c>
      <c r="F189" s="6">
        <v>3323031025</v>
      </c>
      <c r="G189" s="6" t="s">
        <v>623</v>
      </c>
      <c r="H189" s="6" t="s">
        <v>624</v>
      </c>
      <c r="I189" s="6">
        <v>14436917</v>
      </c>
      <c r="J189" s="6" t="s">
        <v>675</v>
      </c>
      <c r="K189" s="6" t="str">
        <f>"3323035911770003"</f>
        <v>3323035911770003</v>
      </c>
      <c r="L189" s="6" t="s">
        <v>676</v>
      </c>
      <c r="M189" s="6">
        <v>27</v>
      </c>
      <c r="N189" s="6">
        <v>25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 t="s">
        <v>39</v>
      </c>
      <c r="U189" s="7">
        <v>46030</v>
      </c>
      <c r="V189" s="8">
        <v>46235.47146990741</v>
      </c>
      <c r="W189" s="8">
        <v>46235.47146990741</v>
      </c>
      <c r="X189" s="6" t="s">
        <v>643</v>
      </c>
      <c r="Y189" s="6" t="str">
        <f t="shared" si="53"/>
        <v>3323030708750005</v>
      </c>
      <c r="Z189" s="9">
        <v>96265</v>
      </c>
      <c r="AA189" s="6" t="s">
        <v>644</v>
      </c>
      <c r="AB189" s="10" t="s">
        <v>677</v>
      </c>
      <c r="AC189" s="11" t="str">
        <f t="shared" si="1"/>
        <v>Klik Here Bestie</v>
      </c>
      <c r="AD189" s="12" t="s">
        <v>30</v>
      </c>
    </row>
    <row r="190" spans="1:30" ht="14.25" customHeight="1" x14ac:dyDescent="0.3">
      <c r="A190" s="5">
        <v>188</v>
      </c>
      <c r="B190" s="6" t="s">
        <v>32</v>
      </c>
      <c r="C190" s="6" t="s">
        <v>33</v>
      </c>
      <c r="D190" s="6" t="s">
        <v>359</v>
      </c>
      <c r="E190" s="6" t="s">
        <v>640</v>
      </c>
      <c r="F190" s="6">
        <v>3323031025</v>
      </c>
      <c r="G190" s="6" t="s">
        <v>623</v>
      </c>
      <c r="H190" s="6" t="s">
        <v>624</v>
      </c>
      <c r="I190" s="6">
        <v>14436928</v>
      </c>
      <c r="J190" s="6" t="s">
        <v>678</v>
      </c>
      <c r="K190" s="6" t="str">
        <f>"3323033012670003"</f>
        <v>3323033012670003</v>
      </c>
      <c r="L190" s="6" t="s">
        <v>679</v>
      </c>
      <c r="M190" s="6">
        <v>125</v>
      </c>
      <c r="N190" s="6">
        <v>100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 t="s">
        <v>39</v>
      </c>
      <c r="U190" s="7">
        <v>46030</v>
      </c>
      <c r="V190" s="8">
        <v>46235.47152777778</v>
      </c>
      <c r="W190" s="8">
        <v>46235.47152777778</v>
      </c>
      <c r="X190" s="6" t="s">
        <v>643</v>
      </c>
      <c r="Y190" s="6" t="str">
        <f t="shared" si="53"/>
        <v>3323030708750005</v>
      </c>
      <c r="Z190" s="9">
        <v>96265</v>
      </c>
      <c r="AA190" s="6" t="s">
        <v>644</v>
      </c>
      <c r="AB190" s="10" t="s">
        <v>680</v>
      </c>
      <c r="AC190" s="11" t="str">
        <f t="shared" si="1"/>
        <v>Klik Here Bestie</v>
      </c>
      <c r="AD190" s="12" t="s">
        <v>30</v>
      </c>
    </row>
    <row r="191" spans="1:30" ht="14.25" customHeight="1" x14ac:dyDescent="0.3">
      <c r="A191" s="5">
        <v>189</v>
      </c>
      <c r="B191" s="6" t="s">
        <v>32</v>
      </c>
      <c r="C191" s="6" t="s">
        <v>33</v>
      </c>
      <c r="D191" s="6" t="s">
        <v>359</v>
      </c>
      <c r="E191" s="6" t="s">
        <v>640</v>
      </c>
      <c r="F191" s="6">
        <v>3323031025</v>
      </c>
      <c r="G191" s="6" t="s">
        <v>623</v>
      </c>
      <c r="H191" s="6" t="s">
        <v>624</v>
      </c>
      <c r="I191" s="6">
        <v>14445429</v>
      </c>
      <c r="J191" s="6" t="s">
        <v>681</v>
      </c>
      <c r="K191" s="6" t="str">
        <f>"3323033110670001"</f>
        <v>3323033110670001</v>
      </c>
      <c r="L191" s="6" t="s">
        <v>682</v>
      </c>
      <c r="M191" s="6">
        <v>100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 t="s">
        <v>39</v>
      </c>
      <c r="U191" s="7">
        <v>46030</v>
      </c>
      <c r="V191" s="8">
        <v>46235.59337962963</v>
      </c>
      <c r="W191" s="8">
        <v>46235.59337962963</v>
      </c>
      <c r="X191" s="6" t="s">
        <v>40</v>
      </c>
      <c r="Y191" s="6" t="s">
        <v>39</v>
      </c>
      <c r="Z191" s="9">
        <v>96260</v>
      </c>
      <c r="AA191" s="6" t="s">
        <v>397</v>
      </c>
      <c r="AB191" s="10" t="s">
        <v>683</v>
      </c>
      <c r="AC191" s="11" t="str">
        <f t="shared" si="1"/>
        <v>Klik Here Bestie</v>
      </c>
      <c r="AD191" s="12" t="s">
        <v>30</v>
      </c>
    </row>
    <row r="192" spans="1:30" ht="14.25" customHeight="1" x14ac:dyDescent="0.3">
      <c r="A192" s="5">
        <v>190</v>
      </c>
      <c r="B192" s="6" t="s">
        <v>32</v>
      </c>
      <c r="C192" s="6" t="s">
        <v>33</v>
      </c>
      <c r="D192" s="6" t="s">
        <v>359</v>
      </c>
      <c r="E192" s="6" t="s">
        <v>640</v>
      </c>
      <c r="F192" s="6">
        <v>3323031025</v>
      </c>
      <c r="G192" s="6" t="s">
        <v>623</v>
      </c>
      <c r="H192" s="6" t="s">
        <v>624</v>
      </c>
      <c r="I192" s="6">
        <v>14436916</v>
      </c>
      <c r="J192" s="6" t="s">
        <v>684</v>
      </c>
      <c r="K192" s="6" t="str">
        <f>"3323030909780004"</f>
        <v>3323030909780004</v>
      </c>
      <c r="L192" s="6" t="s">
        <v>685</v>
      </c>
      <c r="M192" s="6">
        <v>82</v>
      </c>
      <c r="N192" s="6">
        <v>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 t="s">
        <v>39</v>
      </c>
      <c r="U192" s="7">
        <v>46030</v>
      </c>
      <c r="V192" s="8">
        <v>46235.47146990741</v>
      </c>
      <c r="W192" s="8">
        <v>46235.47146990741</v>
      </c>
      <c r="X192" s="6" t="s">
        <v>643</v>
      </c>
      <c r="Y192" s="6" t="str">
        <f t="shared" ref="Y192:Y196" si="54">"3323030708750005"</f>
        <v>3323030708750005</v>
      </c>
      <c r="Z192" s="9">
        <v>96265</v>
      </c>
      <c r="AA192" s="6" t="s">
        <v>644</v>
      </c>
      <c r="AB192" s="10" t="s">
        <v>686</v>
      </c>
      <c r="AC192" s="11" t="str">
        <f t="shared" si="1"/>
        <v>Klik Here Bestie</v>
      </c>
      <c r="AD192" s="12" t="s">
        <v>30</v>
      </c>
    </row>
    <row r="193" spans="1:30" ht="14.25" customHeight="1" x14ac:dyDescent="0.3">
      <c r="A193" s="5">
        <v>191</v>
      </c>
      <c r="B193" s="6" t="s">
        <v>32</v>
      </c>
      <c r="C193" s="6" t="s">
        <v>33</v>
      </c>
      <c r="D193" s="6" t="s">
        <v>359</v>
      </c>
      <c r="E193" s="6" t="s">
        <v>640</v>
      </c>
      <c r="F193" s="6">
        <v>3323031025</v>
      </c>
      <c r="G193" s="6" t="s">
        <v>623</v>
      </c>
      <c r="H193" s="6" t="s">
        <v>624</v>
      </c>
      <c r="I193" s="6">
        <v>14436913</v>
      </c>
      <c r="J193" s="6" t="s">
        <v>687</v>
      </c>
      <c r="K193" s="6" t="str">
        <f>"3323030602620005"</f>
        <v>3323030602620005</v>
      </c>
      <c r="L193" s="6" t="s">
        <v>688</v>
      </c>
      <c r="M193" s="6">
        <v>132</v>
      </c>
      <c r="N193" s="6">
        <v>121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 t="s">
        <v>39</v>
      </c>
      <c r="U193" s="7">
        <v>46030</v>
      </c>
      <c r="V193" s="8">
        <v>46235.471458333333</v>
      </c>
      <c r="W193" s="8">
        <v>46235.471458333333</v>
      </c>
      <c r="X193" s="6" t="s">
        <v>643</v>
      </c>
      <c r="Y193" s="6" t="str">
        <f t="shared" si="54"/>
        <v>3323030708750005</v>
      </c>
      <c r="Z193" s="9">
        <v>96265</v>
      </c>
      <c r="AA193" s="6" t="s">
        <v>644</v>
      </c>
      <c r="AB193" s="10" t="s">
        <v>689</v>
      </c>
      <c r="AC193" s="11" t="str">
        <f t="shared" si="1"/>
        <v>Klik Here Bestie</v>
      </c>
      <c r="AD193" s="12" t="s">
        <v>30</v>
      </c>
    </row>
    <row r="194" spans="1:30" ht="14.25" customHeight="1" x14ac:dyDescent="0.3">
      <c r="A194" s="5">
        <v>192</v>
      </c>
      <c r="B194" s="6" t="s">
        <v>32</v>
      </c>
      <c r="C194" s="6" t="s">
        <v>33</v>
      </c>
      <c r="D194" s="6" t="s">
        <v>359</v>
      </c>
      <c r="E194" s="6" t="s">
        <v>640</v>
      </c>
      <c r="F194" s="6">
        <v>3323031025</v>
      </c>
      <c r="G194" s="6" t="s">
        <v>623</v>
      </c>
      <c r="H194" s="6" t="s">
        <v>624</v>
      </c>
      <c r="I194" s="6">
        <v>14436922</v>
      </c>
      <c r="J194" s="6" t="s">
        <v>690</v>
      </c>
      <c r="K194" s="6" t="str">
        <f>"3323031804840001"</f>
        <v>3323031804840001</v>
      </c>
      <c r="L194" s="6" t="s">
        <v>691</v>
      </c>
      <c r="M194" s="6">
        <v>204</v>
      </c>
      <c r="N194" s="6">
        <v>186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 t="s">
        <v>39</v>
      </c>
      <c r="U194" s="7">
        <v>46030</v>
      </c>
      <c r="V194" s="8">
        <v>46235.471493055556</v>
      </c>
      <c r="W194" s="8">
        <v>46235.471493055556</v>
      </c>
      <c r="X194" s="6" t="s">
        <v>643</v>
      </c>
      <c r="Y194" s="6" t="str">
        <f t="shared" si="54"/>
        <v>3323030708750005</v>
      </c>
      <c r="Z194" s="9">
        <v>96265</v>
      </c>
      <c r="AA194" s="6" t="s">
        <v>644</v>
      </c>
      <c r="AB194" s="10" t="s">
        <v>692</v>
      </c>
      <c r="AC194" s="11" t="str">
        <f t="shared" si="1"/>
        <v>Klik Here Bestie</v>
      </c>
      <c r="AD194" s="12" t="s">
        <v>30</v>
      </c>
    </row>
    <row r="195" spans="1:30" ht="14.25" customHeight="1" x14ac:dyDescent="0.3">
      <c r="A195" s="5">
        <v>193</v>
      </c>
      <c r="B195" s="6" t="s">
        <v>32</v>
      </c>
      <c r="C195" s="6" t="s">
        <v>33</v>
      </c>
      <c r="D195" s="6" t="s">
        <v>359</v>
      </c>
      <c r="E195" s="6" t="s">
        <v>640</v>
      </c>
      <c r="F195" s="6">
        <v>3323031025</v>
      </c>
      <c r="G195" s="6" t="s">
        <v>623</v>
      </c>
      <c r="H195" s="6" t="s">
        <v>624</v>
      </c>
      <c r="I195" s="6">
        <v>14436929</v>
      </c>
      <c r="J195" s="6" t="s">
        <v>693</v>
      </c>
      <c r="K195" s="6" t="str">
        <f>"3323032404780006"</f>
        <v>3323032404780006</v>
      </c>
      <c r="L195" s="6" t="s">
        <v>694</v>
      </c>
      <c r="M195" s="6">
        <v>82</v>
      </c>
      <c r="N195" s="6">
        <v>75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 t="s">
        <v>39</v>
      </c>
      <c r="U195" s="7">
        <v>46030</v>
      </c>
      <c r="V195" s="8">
        <v>46235.47152777778</v>
      </c>
      <c r="W195" s="8">
        <v>46235.47152777778</v>
      </c>
      <c r="X195" s="6" t="s">
        <v>643</v>
      </c>
      <c r="Y195" s="6" t="str">
        <f t="shared" si="54"/>
        <v>3323030708750005</v>
      </c>
      <c r="Z195" s="9">
        <v>96265</v>
      </c>
      <c r="AA195" s="6" t="s">
        <v>644</v>
      </c>
      <c r="AB195" s="10" t="s">
        <v>695</v>
      </c>
      <c r="AC195" s="11" t="str">
        <f t="shared" si="1"/>
        <v>Klik Here Bestie</v>
      </c>
      <c r="AD195" s="12" t="s">
        <v>30</v>
      </c>
    </row>
    <row r="196" spans="1:30" ht="14.25" customHeight="1" x14ac:dyDescent="0.3">
      <c r="A196" s="5">
        <v>194</v>
      </c>
      <c r="B196" s="6" t="s">
        <v>32</v>
      </c>
      <c r="C196" s="6" t="s">
        <v>33</v>
      </c>
      <c r="D196" s="6" t="s">
        <v>359</v>
      </c>
      <c r="E196" s="6" t="s">
        <v>640</v>
      </c>
      <c r="F196" s="6">
        <v>3323031025</v>
      </c>
      <c r="G196" s="6" t="s">
        <v>623</v>
      </c>
      <c r="H196" s="6" t="s">
        <v>624</v>
      </c>
      <c r="I196" s="6">
        <v>14436927</v>
      </c>
      <c r="J196" s="6" t="s">
        <v>696</v>
      </c>
      <c r="K196" s="6" t="str">
        <f>"3323031903880002"</f>
        <v>3323031903880002</v>
      </c>
      <c r="L196" s="6" t="s">
        <v>697</v>
      </c>
      <c r="M196" s="6">
        <v>55</v>
      </c>
      <c r="N196" s="6">
        <v>50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 t="s">
        <v>39</v>
      </c>
      <c r="U196" s="7">
        <v>46030</v>
      </c>
      <c r="V196" s="8">
        <v>46235.471516203703</v>
      </c>
      <c r="W196" s="8">
        <v>46235.471516203703</v>
      </c>
      <c r="X196" s="6" t="s">
        <v>643</v>
      </c>
      <c r="Y196" s="6" t="str">
        <f t="shared" si="54"/>
        <v>3323030708750005</v>
      </c>
      <c r="Z196" s="9">
        <v>96265</v>
      </c>
      <c r="AA196" s="6" t="s">
        <v>644</v>
      </c>
      <c r="AB196" s="10" t="s">
        <v>698</v>
      </c>
      <c r="AC196" s="11" t="str">
        <f t="shared" si="1"/>
        <v>Klik Here Bestie</v>
      </c>
      <c r="AD196" s="12" t="s">
        <v>30</v>
      </c>
    </row>
    <row r="197" spans="1:30" ht="14.25" customHeight="1" x14ac:dyDescent="0.3">
      <c r="A197" s="5">
        <v>195</v>
      </c>
      <c r="B197" s="6" t="s">
        <v>32</v>
      </c>
      <c r="C197" s="6" t="s">
        <v>33</v>
      </c>
      <c r="D197" s="6" t="s">
        <v>359</v>
      </c>
      <c r="E197" s="6" t="s">
        <v>699</v>
      </c>
      <c r="F197" s="6">
        <v>3323031026</v>
      </c>
      <c r="G197" s="6" t="s">
        <v>623</v>
      </c>
      <c r="H197" s="6" t="s">
        <v>624</v>
      </c>
      <c r="I197" s="6">
        <v>14444499</v>
      </c>
      <c r="J197" s="6" t="s">
        <v>700</v>
      </c>
      <c r="K197" s="6" t="str">
        <f>"3323032206850004"</f>
        <v>3323032206850004</v>
      </c>
      <c r="L197" s="6" t="s">
        <v>701</v>
      </c>
      <c r="M197" s="6">
        <v>160</v>
      </c>
      <c r="N197" s="6">
        <v>174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 t="s">
        <v>39</v>
      </c>
      <c r="U197" s="7">
        <v>46030</v>
      </c>
      <c r="V197" s="8">
        <v>46235.582418981481</v>
      </c>
      <c r="W197" s="8">
        <v>46235.582418981481</v>
      </c>
      <c r="X197" s="6" t="s">
        <v>40</v>
      </c>
      <c r="Y197" s="6" t="s">
        <v>39</v>
      </c>
      <c r="Z197" s="9">
        <v>96453</v>
      </c>
      <c r="AA197" s="6" t="s">
        <v>169</v>
      </c>
      <c r="AB197" s="10" t="s">
        <v>702</v>
      </c>
      <c r="AC197" s="11" t="str">
        <f t="shared" si="1"/>
        <v>Klik Here Bestie</v>
      </c>
      <c r="AD197" s="12" t="s">
        <v>30</v>
      </c>
    </row>
    <row r="198" spans="1:30" ht="14.25" customHeight="1" x14ac:dyDescent="0.3">
      <c r="A198" s="5">
        <v>196</v>
      </c>
      <c r="B198" s="6" t="s">
        <v>32</v>
      </c>
      <c r="C198" s="6" t="s">
        <v>33</v>
      </c>
      <c r="D198" s="6" t="s">
        <v>359</v>
      </c>
      <c r="E198" s="6" t="s">
        <v>699</v>
      </c>
      <c r="F198" s="6">
        <v>3323031026</v>
      </c>
      <c r="G198" s="6" t="s">
        <v>623</v>
      </c>
      <c r="H198" s="6" t="s">
        <v>624</v>
      </c>
      <c r="I198" s="6">
        <v>14684147</v>
      </c>
      <c r="J198" s="6" t="s">
        <v>703</v>
      </c>
      <c r="K198" s="6" t="str">
        <f>"3323031105800002"</f>
        <v>3323031105800002</v>
      </c>
      <c r="L198" s="6" t="s">
        <v>551</v>
      </c>
      <c r="M198" s="6">
        <v>50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 t="s">
        <v>39</v>
      </c>
      <c r="U198" s="7">
        <v>46181</v>
      </c>
      <c r="V198" s="8">
        <v>46240.573692129627</v>
      </c>
      <c r="W198" s="8">
        <v>46240.573692129627</v>
      </c>
      <c r="X198" s="6" t="s">
        <v>40</v>
      </c>
      <c r="Y198" s="6" t="s">
        <v>39</v>
      </c>
      <c r="Z198" s="9">
        <v>96447</v>
      </c>
      <c r="AA198" s="6" t="s">
        <v>704</v>
      </c>
      <c r="AB198" s="10" t="s">
        <v>705</v>
      </c>
      <c r="AC198" s="11" t="str">
        <f t="shared" si="1"/>
        <v>Klik Here Bestie</v>
      </c>
      <c r="AD198" s="12" t="s">
        <v>30</v>
      </c>
    </row>
    <row r="199" spans="1:30" ht="14.25" customHeight="1" x14ac:dyDescent="0.3">
      <c r="A199" s="5">
        <v>197</v>
      </c>
      <c r="B199" s="6" t="s">
        <v>32</v>
      </c>
      <c r="C199" s="6" t="s">
        <v>33</v>
      </c>
      <c r="D199" s="6" t="s">
        <v>359</v>
      </c>
      <c r="E199" s="6" t="s">
        <v>699</v>
      </c>
      <c r="F199" s="6">
        <v>3323031026</v>
      </c>
      <c r="G199" s="6" t="s">
        <v>623</v>
      </c>
      <c r="H199" s="6" t="s">
        <v>624</v>
      </c>
      <c r="I199" s="6">
        <v>14812534</v>
      </c>
      <c r="J199" s="6" t="s">
        <v>706</v>
      </c>
      <c r="K199" s="6" t="str">
        <f>"3323032005830002"</f>
        <v>3323032005830002</v>
      </c>
      <c r="L199" s="6" t="s">
        <v>707</v>
      </c>
      <c r="M199" s="6">
        <v>100</v>
      </c>
      <c r="N199" s="6">
        <v>50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 t="s">
        <v>39</v>
      </c>
      <c r="U199" s="7">
        <v>46242</v>
      </c>
      <c r="V199" s="8">
        <v>46242.619699074072</v>
      </c>
      <c r="W199" s="8">
        <v>46242.619699074072</v>
      </c>
      <c r="X199" s="6" t="s">
        <v>40</v>
      </c>
      <c r="Y199" s="6" t="s">
        <v>39</v>
      </c>
      <c r="Z199" s="9">
        <v>96449</v>
      </c>
      <c r="AA199" s="6" t="s">
        <v>708</v>
      </c>
      <c r="AB199" s="10" t="s">
        <v>709</v>
      </c>
      <c r="AC199" s="11" t="str">
        <f t="shared" si="1"/>
        <v>Klik Here Bestie</v>
      </c>
      <c r="AD199" s="12" t="s">
        <v>30</v>
      </c>
    </row>
    <row r="200" spans="1:30" ht="14.25" customHeight="1" x14ac:dyDescent="0.3">
      <c r="A200" s="5">
        <v>198</v>
      </c>
      <c r="B200" s="6" t="s">
        <v>32</v>
      </c>
      <c r="C200" s="6" t="s">
        <v>33</v>
      </c>
      <c r="D200" s="6" t="s">
        <v>359</v>
      </c>
      <c r="E200" s="6" t="s">
        <v>699</v>
      </c>
      <c r="F200" s="6">
        <v>3323031026</v>
      </c>
      <c r="G200" s="6" t="s">
        <v>623</v>
      </c>
      <c r="H200" s="6" t="s">
        <v>624</v>
      </c>
      <c r="I200" s="6">
        <v>14666877</v>
      </c>
      <c r="J200" s="6" t="s">
        <v>710</v>
      </c>
      <c r="K200" s="6" t="str">
        <f t="shared" ref="K200:K201" si="55">"3323030707590001"</f>
        <v>3323030707590001</v>
      </c>
      <c r="L200" s="6" t="s">
        <v>711</v>
      </c>
      <c r="M200" s="6">
        <v>7</v>
      </c>
      <c r="N200" s="6">
        <v>175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 t="s">
        <v>39</v>
      </c>
      <c r="U200" s="7">
        <v>46181</v>
      </c>
      <c r="V200" s="8">
        <v>46240.420173611114</v>
      </c>
      <c r="W200" s="8">
        <v>46240.420173611114</v>
      </c>
      <c r="X200" s="6" t="s">
        <v>40</v>
      </c>
      <c r="Y200" s="6" t="s">
        <v>39</v>
      </c>
      <c r="Z200" s="9">
        <v>96460</v>
      </c>
      <c r="AA200" s="6" t="s">
        <v>712</v>
      </c>
      <c r="AB200" s="10" t="s">
        <v>713</v>
      </c>
      <c r="AC200" s="11" t="str">
        <f t="shared" si="1"/>
        <v>Klik Here Bestie</v>
      </c>
      <c r="AD200" s="12" t="s">
        <v>30</v>
      </c>
    </row>
    <row r="201" spans="1:30" ht="14.25" customHeight="1" x14ac:dyDescent="0.3">
      <c r="A201" s="5">
        <v>199</v>
      </c>
      <c r="B201" s="6" t="s">
        <v>32</v>
      </c>
      <c r="C201" s="6" t="s">
        <v>33</v>
      </c>
      <c r="D201" s="6" t="s">
        <v>359</v>
      </c>
      <c r="E201" s="6" t="s">
        <v>699</v>
      </c>
      <c r="F201" s="6">
        <v>3323031026</v>
      </c>
      <c r="G201" s="6" t="s">
        <v>623</v>
      </c>
      <c r="H201" s="6" t="s">
        <v>624</v>
      </c>
      <c r="I201" s="6">
        <v>14667037</v>
      </c>
      <c r="J201" s="6" t="s">
        <v>714</v>
      </c>
      <c r="K201" s="6" t="str">
        <f t="shared" si="55"/>
        <v>3323030707590001</v>
      </c>
      <c r="L201" s="6" t="s">
        <v>711</v>
      </c>
      <c r="M201" s="6">
        <v>0</v>
      </c>
      <c r="N201" s="6">
        <v>25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 t="s">
        <v>39</v>
      </c>
      <c r="U201" s="7">
        <v>46181</v>
      </c>
      <c r="V201" s="8">
        <v>46240.421030092592</v>
      </c>
      <c r="W201" s="8">
        <v>46240.421030092592</v>
      </c>
      <c r="X201" s="6" t="s">
        <v>40</v>
      </c>
      <c r="Y201" s="6" t="s">
        <v>39</v>
      </c>
      <c r="Z201" s="9">
        <v>96460</v>
      </c>
      <c r="AA201" s="6" t="s">
        <v>712</v>
      </c>
      <c r="AB201" s="10" t="s">
        <v>715</v>
      </c>
      <c r="AC201" s="11" t="str">
        <f t="shared" si="1"/>
        <v>Klik Here Bestie</v>
      </c>
      <c r="AD201" s="12" t="s">
        <v>30</v>
      </c>
    </row>
    <row r="202" spans="1:30" ht="14.25" customHeight="1" x14ac:dyDescent="0.3">
      <c r="A202" s="5">
        <v>200</v>
      </c>
      <c r="B202" s="6" t="s">
        <v>32</v>
      </c>
      <c r="C202" s="6" t="s">
        <v>33</v>
      </c>
      <c r="D202" s="6" t="s">
        <v>359</v>
      </c>
      <c r="E202" s="6" t="s">
        <v>699</v>
      </c>
      <c r="F202" s="6">
        <v>3323031026</v>
      </c>
      <c r="G202" s="6" t="s">
        <v>623</v>
      </c>
      <c r="H202" s="6" t="s">
        <v>624</v>
      </c>
      <c r="I202" s="6">
        <v>14661302</v>
      </c>
      <c r="J202" s="6" t="s">
        <v>716</v>
      </c>
      <c r="K202" s="6" t="str">
        <f>"3323033112590020"</f>
        <v>3323033112590020</v>
      </c>
      <c r="L202" s="6" t="s">
        <v>717</v>
      </c>
      <c r="M202" s="6">
        <v>100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 t="s">
        <v>39</v>
      </c>
      <c r="U202" s="7">
        <v>46181</v>
      </c>
      <c r="V202" s="8">
        <v>46240.38658564815</v>
      </c>
      <c r="W202" s="8">
        <v>46240.38658564815</v>
      </c>
      <c r="X202" s="6" t="s">
        <v>40</v>
      </c>
      <c r="Y202" s="6" t="s">
        <v>39</v>
      </c>
      <c r="Z202" s="9">
        <v>1096832</v>
      </c>
      <c r="AA202" s="6" t="s">
        <v>283</v>
      </c>
      <c r="AB202" s="10" t="s">
        <v>718</v>
      </c>
      <c r="AC202" s="11" t="str">
        <f t="shared" si="1"/>
        <v>Klik Here Bestie</v>
      </c>
      <c r="AD202" s="12" t="s">
        <v>30</v>
      </c>
    </row>
    <row r="203" spans="1:30" ht="14.25" customHeight="1" x14ac:dyDescent="0.3">
      <c r="A203" s="5">
        <v>201</v>
      </c>
      <c r="B203" s="6" t="s">
        <v>32</v>
      </c>
      <c r="C203" s="6" t="s">
        <v>33</v>
      </c>
      <c r="D203" s="6" t="s">
        <v>359</v>
      </c>
      <c r="E203" s="6" t="s">
        <v>719</v>
      </c>
      <c r="F203" s="6">
        <v>3323032011</v>
      </c>
      <c r="G203" s="6" t="s">
        <v>389</v>
      </c>
      <c r="H203" s="6" t="s">
        <v>390</v>
      </c>
      <c r="I203" s="6">
        <v>14801224</v>
      </c>
      <c r="J203" s="6" t="s">
        <v>720</v>
      </c>
      <c r="K203" s="6" t="str">
        <f t="shared" ref="K203:K204" si="56">"3323030408720001"</f>
        <v>3323030408720001</v>
      </c>
      <c r="L203" s="6" t="s">
        <v>721</v>
      </c>
      <c r="M203" s="6">
        <v>50</v>
      </c>
      <c r="N203" s="6">
        <v>47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 t="s">
        <v>39</v>
      </c>
      <c r="U203" s="7">
        <v>46242</v>
      </c>
      <c r="V203" s="8">
        <v>46242.505659722221</v>
      </c>
      <c r="W203" s="8">
        <v>46242.505659722221</v>
      </c>
      <c r="X203" s="6" t="s">
        <v>40</v>
      </c>
      <c r="Y203" s="6" t="s">
        <v>39</v>
      </c>
      <c r="Z203" s="9">
        <v>76660</v>
      </c>
      <c r="AA203" s="6" t="s">
        <v>397</v>
      </c>
      <c r="AB203" s="10" t="s">
        <v>722</v>
      </c>
      <c r="AC203" s="11" t="str">
        <f t="shared" si="1"/>
        <v>Klik Here Bestie</v>
      </c>
      <c r="AD203" s="12" t="s">
        <v>30</v>
      </c>
    </row>
    <row r="204" spans="1:30" ht="14.25" customHeight="1" x14ac:dyDescent="0.3">
      <c r="A204" s="5">
        <v>202</v>
      </c>
      <c r="B204" s="6" t="s">
        <v>32</v>
      </c>
      <c r="C204" s="6" t="s">
        <v>33</v>
      </c>
      <c r="D204" s="6" t="s">
        <v>359</v>
      </c>
      <c r="E204" s="6" t="s">
        <v>719</v>
      </c>
      <c r="F204" s="6">
        <v>3323032011</v>
      </c>
      <c r="G204" s="6" t="s">
        <v>389</v>
      </c>
      <c r="H204" s="6" t="s">
        <v>390</v>
      </c>
      <c r="I204" s="6">
        <v>14801276</v>
      </c>
      <c r="J204" s="6" t="s">
        <v>723</v>
      </c>
      <c r="K204" s="6" t="str">
        <f t="shared" si="56"/>
        <v>3323030408720001</v>
      </c>
      <c r="L204" s="6" t="s">
        <v>721</v>
      </c>
      <c r="M204" s="6">
        <v>0</v>
      </c>
      <c r="N204" s="6">
        <v>35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 t="s">
        <v>39</v>
      </c>
      <c r="U204" s="7">
        <v>46242</v>
      </c>
      <c r="V204" s="8">
        <v>46242.506296296298</v>
      </c>
      <c r="W204" s="8">
        <v>46242.506296296298</v>
      </c>
      <c r="X204" s="6" t="s">
        <v>40</v>
      </c>
      <c r="Y204" s="6" t="s">
        <v>39</v>
      </c>
      <c r="Z204" s="9">
        <v>76660</v>
      </c>
      <c r="AA204" s="6" t="s">
        <v>397</v>
      </c>
      <c r="AB204" s="10" t="s">
        <v>724</v>
      </c>
      <c r="AC204" s="11" t="str">
        <f t="shared" si="1"/>
        <v>Klik Here Bestie</v>
      </c>
      <c r="AD204" s="12" t="s">
        <v>30</v>
      </c>
    </row>
    <row r="205" spans="1:30" ht="14.25" customHeight="1" x14ac:dyDescent="0.3">
      <c r="A205" s="5">
        <v>203</v>
      </c>
      <c r="B205" s="6" t="s">
        <v>32</v>
      </c>
      <c r="C205" s="6" t="s">
        <v>33</v>
      </c>
      <c r="D205" s="6" t="s">
        <v>359</v>
      </c>
      <c r="E205" s="6" t="s">
        <v>719</v>
      </c>
      <c r="F205" s="6">
        <v>3323032011</v>
      </c>
      <c r="G205" s="6" t="s">
        <v>389</v>
      </c>
      <c r="H205" s="6" t="s">
        <v>390</v>
      </c>
      <c r="I205" s="6">
        <v>14513644</v>
      </c>
      <c r="J205" s="6" t="s">
        <v>725</v>
      </c>
      <c r="K205" s="6" t="str">
        <f t="shared" ref="K205:K206" si="57">"3323032303770003"</f>
        <v>3323032303770003</v>
      </c>
      <c r="L205" s="6" t="s">
        <v>726</v>
      </c>
      <c r="M205" s="6">
        <v>0</v>
      </c>
      <c r="N205" s="6">
        <v>150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 t="s">
        <v>39</v>
      </c>
      <c r="U205" s="7">
        <v>46089</v>
      </c>
      <c r="V205" s="8">
        <v>46237.486041666663</v>
      </c>
      <c r="W205" s="8">
        <v>46237.486041666663</v>
      </c>
      <c r="X205" s="6" t="s">
        <v>40</v>
      </c>
      <c r="Y205" s="6" t="s">
        <v>39</v>
      </c>
      <c r="Z205" s="9">
        <v>76660</v>
      </c>
      <c r="AA205" s="6" t="s">
        <v>397</v>
      </c>
      <c r="AB205" s="10" t="s">
        <v>727</v>
      </c>
      <c r="AC205" s="11" t="str">
        <f t="shared" si="1"/>
        <v>Klik Here Bestie</v>
      </c>
      <c r="AD205" s="12" t="s">
        <v>30</v>
      </c>
    </row>
    <row r="206" spans="1:30" ht="14.25" customHeight="1" x14ac:dyDescent="0.3">
      <c r="A206" s="5">
        <v>204</v>
      </c>
      <c r="B206" s="6" t="s">
        <v>32</v>
      </c>
      <c r="C206" s="6" t="s">
        <v>33</v>
      </c>
      <c r="D206" s="6" t="s">
        <v>359</v>
      </c>
      <c r="E206" s="6" t="s">
        <v>719</v>
      </c>
      <c r="F206" s="6">
        <v>3323032011</v>
      </c>
      <c r="G206" s="6" t="s">
        <v>389</v>
      </c>
      <c r="H206" s="6" t="s">
        <v>390</v>
      </c>
      <c r="I206" s="6">
        <v>14513753</v>
      </c>
      <c r="J206" s="6" t="s">
        <v>728</v>
      </c>
      <c r="K206" s="6" t="str">
        <f t="shared" si="57"/>
        <v>3323032303770003</v>
      </c>
      <c r="L206" s="6" t="s">
        <v>726</v>
      </c>
      <c r="M206" s="6">
        <v>0</v>
      </c>
      <c r="N206" s="6">
        <v>38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 t="s">
        <v>39</v>
      </c>
      <c r="U206" s="7">
        <v>46089</v>
      </c>
      <c r="V206" s="8">
        <v>46237.487187500003</v>
      </c>
      <c r="W206" s="8">
        <v>46237.487187500003</v>
      </c>
      <c r="X206" s="6" t="s">
        <v>40</v>
      </c>
      <c r="Y206" s="6" t="s">
        <v>39</v>
      </c>
      <c r="Z206" s="9">
        <v>76660</v>
      </c>
      <c r="AA206" s="6" t="s">
        <v>397</v>
      </c>
      <c r="AB206" s="10" t="s">
        <v>729</v>
      </c>
      <c r="AC206" s="11" t="str">
        <f t="shared" si="1"/>
        <v>Klik Here Bestie</v>
      </c>
      <c r="AD206" s="12" t="s">
        <v>30</v>
      </c>
    </row>
    <row r="207" spans="1:30" ht="14.25" customHeight="1" x14ac:dyDescent="0.3">
      <c r="A207" s="5">
        <v>205</v>
      </c>
      <c r="B207" s="6" t="s">
        <v>32</v>
      </c>
      <c r="C207" s="6" t="s">
        <v>33</v>
      </c>
      <c r="D207" s="6" t="s">
        <v>359</v>
      </c>
      <c r="E207" s="6" t="s">
        <v>719</v>
      </c>
      <c r="F207" s="6">
        <v>3323032011</v>
      </c>
      <c r="G207" s="6" t="s">
        <v>389</v>
      </c>
      <c r="H207" s="6" t="s">
        <v>390</v>
      </c>
      <c r="I207" s="6">
        <v>14573723</v>
      </c>
      <c r="J207" s="6" t="s">
        <v>730</v>
      </c>
      <c r="K207" s="6" t="str">
        <f t="shared" ref="K207:K208" si="58">"3323037112650071"</f>
        <v>3323037112650071</v>
      </c>
      <c r="L207" s="6" t="s">
        <v>731</v>
      </c>
      <c r="M207" s="6">
        <v>105</v>
      </c>
      <c r="N207" s="6">
        <v>96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 t="s">
        <v>39</v>
      </c>
      <c r="U207" s="7">
        <v>46120</v>
      </c>
      <c r="V207" s="8">
        <v>46238.624606481484</v>
      </c>
      <c r="W207" s="8">
        <v>46238.624606481484</v>
      </c>
      <c r="X207" s="6" t="s">
        <v>40</v>
      </c>
      <c r="Y207" s="6" t="s">
        <v>39</v>
      </c>
      <c r="Z207" s="9">
        <v>76668</v>
      </c>
      <c r="AA207" s="6" t="s">
        <v>732</v>
      </c>
      <c r="AB207" s="10" t="s">
        <v>733</v>
      </c>
      <c r="AC207" s="11" t="str">
        <f t="shared" si="1"/>
        <v>Klik Here Bestie</v>
      </c>
      <c r="AD207" s="12" t="s">
        <v>30</v>
      </c>
    </row>
    <row r="208" spans="1:30" ht="14.25" customHeight="1" x14ac:dyDescent="0.3">
      <c r="A208" s="5">
        <v>206</v>
      </c>
      <c r="B208" s="6" t="s">
        <v>32</v>
      </c>
      <c r="C208" s="6" t="s">
        <v>33</v>
      </c>
      <c r="D208" s="6" t="s">
        <v>359</v>
      </c>
      <c r="E208" s="6" t="s">
        <v>719</v>
      </c>
      <c r="F208" s="6">
        <v>3323032011</v>
      </c>
      <c r="G208" s="6" t="s">
        <v>389</v>
      </c>
      <c r="H208" s="6" t="s">
        <v>390</v>
      </c>
      <c r="I208" s="6">
        <v>14573799</v>
      </c>
      <c r="J208" s="6" t="s">
        <v>734</v>
      </c>
      <c r="K208" s="6" t="str">
        <f t="shared" si="58"/>
        <v>3323037112650071</v>
      </c>
      <c r="L208" s="6" t="s">
        <v>731</v>
      </c>
      <c r="M208" s="6">
        <v>0</v>
      </c>
      <c r="N208" s="6">
        <v>35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 t="s">
        <v>39</v>
      </c>
      <c r="U208" s="7">
        <v>46120</v>
      </c>
      <c r="V208" s="8">
        <v>46238.625185185185</v>
      </c>
      <c r="W208" s="8">
        <v>46238.625185185185</v>
      </c>
      <c r="X208" s="6" t="s">
        <v>40</v>
      </c>
      <c r="Y208" s="6" t="s">
        <v>39</v>
      </c>
      <c r="Z208" s="9">
        <v>76668</v>
      </c>
      <c r="AA208" s="6" t="s">
        <v>732</v>
      </c>
      <c r="AB208" s="10" t="s">
        <v>735</v>
      </c>
      <c r="AC208" s="11" t="str">
        <f t="shared" si="1"/>
        <v>Klik Here Bestie</v>
      </c>
      <c r="AD208" s="12" t="s">
        <v>30</v>
      </c>
    </row>
    <row r="209" spans="1:31" ht="14.25" customHeight="1" x14ac:dyDescent="0.3">
      <c r="A209" s="5">
        <v>207</v>
      </c>
      <c r="B209" s="6" t="s">
        <v>32</v>
      </c>
      <c r="C209" s="6" t="s">
        <v>33</v>
      </c>
      <c r="D209" s="6" t="s">
        <v>359</v>
      </c>
      <c r="E209" s="6" t="s">
        <v>719</v>
      </c>
      <c r="F209" s="6">
        <v>3323032011</v>
      </c>
      <c r="G209" s="6" t="s">
        <v>389</v>
      </c>
      <c r="H209" s="6" t="s">
        <v>390</v>
      </c>
      <c r="I209" s="6">
        <v>14692719</v>
      </c>
      <c r="J209" s="6" t="s">
        <v>736</v>
      </c>
      <c r="K209" s="6" t="str">
        <f>"3323032304890004"</f>
        <v>3323032304890004</v>
      </c>
      <c r="L209" s="6" t="s">
        <v>737</v>
      </c>
      <c r="M209" s="6">
        <v>14</v>
      </c>
      <c r="N209" s="6">
        <v>186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 t="s">
        <v>39</v>
      </c>
      <c r="U209" s="7">
        <v>46181</v>
      </c>
      <c r="V209" s="8">
        <v>46240.647337962961</v>
      </c>
      <c r="W209" s="8">
        <v>46240.647337962961</v>
      </c>
      <c r="X209" s="6" t="s">
        <v>40</v>
      </c>
      <c r="Y209" s="6" t="s">
        <v>39</v>
      </c>
      <c r="Z209" s="9">
        <v>76668</v>
      </c>
      <c r="AA209" s="6" t="s">
        <v>732</v>
      </c>
      <c r="AB209" s="10" t="s">
        <v>738</v>
      </c>
      <c r="AC209" s="11" t="str">
        <f t="shared" si="1"/>
        <v>Klik Here Bestie</v>
      </c>
      <c r="AD209" s="12" t="s">
        <v>30</v>
      </c>
    </row>
    <row r="210" spans="1:31" ht="14.25" customHeight="1" x14ac:dyDescent="0.3">
      <c r="A210" s="5">
        <v>208</v>
      </c>
      <c r="B210" s="6" t="s">
        <v>32</v>
      </c>
      <c r="C210" s="6" t="s">
        <v>33</v>
      </c>
      <c r="D210" s="6" t="s">
        <v>359</v>
      </c>
      <c r="E210" s="6" t="s">
        <v>739</v>
      </c>
      <c r="F210" s="6">
        <v>3323032017</v>
      </c>
      <c r="G210" s="6" t="s">
        <v>377</v>
      </c>
      <c r="H210" s="6" t="s">
        <v>378</v>
      </c>
      <c r="I210" s="6">
        <v>14568646</v>
      </c>
      <c r="J210" s="6" t="s">
        <v>740</v>
      </c>
      <c r="K210" s="6" t="str">
        <f>"3323030605560004"</f>
        <v>3323030605560004</v>
      </c>
      <c r="L210" s="6" t="s">
        <v>741</v>
      </c>
      <c r="M210" s="6">
        <v>0</v>
      </c>
      <c r="N210" s="6">
        <v>80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 t="s">
        <v>39</v>
      </c>
      <c r="U210" s="7">
        <v>46120</v>
      </c>
      <c r="V210" s="8">
        <v>46238.577685185184</v>
      </c>
      <c r="W210" s="8">
        <v>46238.577685185184</v>
      </c>
      <c r="X210" s="6" t="s">
        <v>40</v>
      </c>
      <c r="Y210" s="6" t="s">
        <v>39</v>
      </c>
      <c r="Z210" s="9">
        <v>78379</v>
      </c>
      <c r="AA210" s="6" t="s">
        <v>397</v>
      </c>
      <c r="AB210" s="10" t="s">
        <v>742</v>
      </c>
      <c r="AC210" s="11" t="str">
        <f t="shared" si="1"/>
        <v>Klik Here Bestie</v>
      </c>
      <c r="AD210" s="12" t="s">
        <v>30</v>
      </c>
    </row>
    <row r="211" spans="1:31" ht="14.25" customHeight="1" x14ac:dyDescent="0.3">
      <c r="A211" s="5">
        <v>209</v>
      </c>
      <c r="B211" s="6" t="s">
        <v>32</v>
      </c>
      <c r="C211" s="6" t="s">
        <v>33</v>
      </c>
      <c r="D211" s="6" t="s">
        <v>359</v>
      </c>
      <c r="E211" s="6" t="s">
        <v>739</v>
      </c>
      <c r="F211" s="6">
        <v>3323032017</v>
      </c>
      <c r="G211" s="6" t="s">
        <v>377</v>
      </c>
      <c r="H211" s="6" t="s">
        <v>378</v>
      </c>
      <c r="I211" s="6">
        <v>14502611</v>
      </c>
      <c r="J211" s="6" t="s">
        <v>743</v>
      </c>
      <c r="K211" s="6" t="str">
        <f>"3323031307460002"</f>
        <v>3323031307460002</v>
      </c>
      <c r="L211" s="6" t="s">
        <v>744</v>
      </c>
      <c r="M211" s="6">
        <v>0</v>
      </c>
      <c r="N211" s="6">
        <v>100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 t="s">
        <v>39</v>
      </c>
      <c r="U211" s="7">
        <v>46089</v>
      </c>
      <c r="V211" s="8">
        <v>46237.394872685189</v>
      </c>
      <c r="W211" s="8">
        <v>46237.394872685189</v>
      </c>
      <c r="X211" s="6" t="s">
        <v>40</v>
      </c>
      <c r="Y211" s="6" t="s">
        <v>39</v>
      </c>
      <c r="Z211" s="9">
        <v>78379</v>
      </c>
      <c r="AA211" s="6" t="s">
        <v>397</v>
      </c>
      <c r="AB211" s="10" t="s">
        <v>745</v>
      </c>
      <c r="AC211" s="11" t="str">
        <f t="shared" si="1"/>
        <v>Klik Here Bestie</v>
      </c>
      <c r="AD211" s="12" t="s">
        <v>30</v>
      </c>
    </row>
    <row r="212" spans="1:31" ht="14.25" customHeight="1" x14ac:dyDescent="0.3">
      <c r="A212" s="5">
        <v>210</v>
      </c>
      <c r="B212" s="6" t="s">
        <v>32</v>
      </c>
      <c r="C212" s="6" t="s">
        <v>33</v>
      </c>
      <c r="D212" s="6" t="s">
        <v>359</v>
      </c>
      <c r="E212" s="6" t="s">
        <v>739</v>
      </c>
      <c r="F212" s="6">
        <v>3323032017</v>
      </c>
      <c r="G212" s="6" t="s">
        <v>377</v>
      </c>
      <c r="H212" s="6" t="s">
        <v>378</v>
      </c>
      <c r="I212" s="6">
        <v>14806818</v>
      </c>
      <c r="J212" s="6" t="s">
        <v>746</v>
      </c>
      <c r="K212" s="6" t="str">
        <f>"3323033112660024"</f>
        <v>3323033112660024</v>
      </c>
      <c r="L212" s="6" t="s">
        <v>747</v>
      </c>
      <c r="M212" s="6">
        <v>0</v>
      </c>
      <c r="N212" s="6">
        <v>100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 t="s">
        <v>39</v>
      </c>
      <c r="U212" s="7">
        <v>46242</v>
      </c>
      <c r="V212" s="8">
        <v>46242.569571759261</v>
      </c>
      <c r="W212" s="8">
        <v>46242.569571759261</v>
      </c>
      <c r="X212" s="6" t="s">
        <v>40</v>
      </c>
      <c r="Y212" s="6" t="s">
        <v>39</v>
      </c>
      <c r="Z212" s="9">
        <v>78379</v>
      </c>
      <c r="AA212" s="6" t="s">
        <v>397</v>
      </c>
      <c r="AB212" s="10" t="s">
        <v>748</v>
      </c>
      <c r="AC212" s="11" t="str">
        <f t="shared" si="1"/>
        <v>Klik Here Bestie</v>
      </c>
      <c r="AD212" s="12" t="s">
        <v>30</v>
      </c>
    </row>
    <row r="213" spans="1:31" ht="14.25" customHeight="1" x14ac:dyDescent="0.3">
      <c r="A213" s="5">
        <v>211</v>
      </c>
      <c r="B213" s="6" t="s">
        <v>32</v>
      </c>
      <c r="C213" s="6" t="s">
        <v>33</v>
      </c>
      <c r="D213" s="6" t="s">
        <v>359</v>
      </c>
      <c r="E213" s="6" t="s">
        <v>749</v>
      </c>
      <c r="F213" s="6">
        <v>3323032020</v>
      </c>
      <c r="G213" s="6" t="s">
        <v>370</v>
      </c>
      <c r="H213" s="6" t="s">
        <v>371</v>
      </c>
      <c r="I213" s="6">
        <v>14514608</v>
      </c>
      <c r="J213" s="6" t="s">
        <v>750</v>
      </c>
      <c r="K213" s="6" t="str">
        <f>"3323032807570001"</f>
        <v>3323032807570001</v>
      </c>
      <c r="L213" s="6" t="s">
        <v>751</v>
      </c>
      <c r="M213" s="6">
        <v>60</v>
      </c>
      <c r="N213" s="6">
        <v>48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 t="s">
        <v>39</v>
      </c>
      <c r="U213" s="7">
        <v>46089</v>
      </c>
      <c r="V213" s="8">
        <v>46237.497789351852</v>
      </c>
      <c r="W213" s="8">
        <v>46237.497789351852</v>
      </c>
      <c r="X213" s="6" t="s">
        <v>643</v>
      </c>
      <c r="Y213" s="6" t="str">
        <f>"3323032703790005"</f>
        <v>3323032703790005</v>
      </c>
      <c r="Z213" s="9">
        <v>76473</v>
      </c>
      <c r="AA213" s="6" t="s">
        <v>752</v>
      </c>
      <c r="AB213" s="10" t="s">
        <v>753</v>
      </c>
      <c r="AC213" s="11" t="str">
        <f t="shared" si="1"/>
        <v>Klik Here Bestie</v>
      </c>
      <c r="AD213" s="12" t="s">
        <v>30</v>
      </c>
    </row>
    <row r="214" spans="1:31" ht="14.25" customHeight="1" x14ac:dyDescent="0.3">
      <c r="A214" s="5">
        <v>212</v>
      </c>
      <c r="B214" s="6" t="s">
        <v>32</v>
      </c>
      <c r="C214" s="6" t="s">
        <v>33</v>
      </c>
      <c r="D214" s="6" t="s">
        <v>359</v>
      </c>
      <c r="E214" s="6" t="s">
        <v>749</v>
      </c>
      <c r="F214" s="6">
        <v>3323032020</v>
      </c>
      <c r="G214" s="6" t="s">
        <v>370</v>
      </c>
      <c r="H214" s="6" t="s">
        <v>371</v>
      </c>
      <c r="I214" s="6">
        <v>14523058</v>
      </c>
      <c r="J214" s="6" t="s">
        <v>754</v>
      </c>
      <c r="K214" s="6" t="str">
        <f>"3323032007640001"</f>
        <v>3323032007640001</v>
      </c>
      <c r="L214" s="6" t="s">
        <v>755</v>
      </c>
      <c r="M214" s="6">
        <v>85</v>
      </c>
      <c r="N214" s="6">
        <v>73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 t="s">
        <v>39</v>
      </c>
      <c r="U214" s="7">
        <v>46089</v>
      </c>
      <c r="V214" s="8">
        <v>46237.602638888886</v>
      </c>
      <c r="W214" s="8">
        <v>46237.602638888886</v>
      </c>
      <c r="X214" s="6" t="s">
        <v>643</v>
      </c>
      <c r="Y214" s="6" t="str">
        <f t="shared" ref="Y214:Y219" si="59">"3323031003730001"</f>
        <v>3323031003730001</v>
      </c>
      <c r="Z214" s="9">
        <v>76453</v>
      </c>
      <c r="AA214" s="6" t="s">
        <v>756</v>
      </c>
      <c r="AB214" s="10" t="s">
        <v>757</v>
      </c>
      <c r="AC214" s="11" t="str">
        <f t="shared" si="1"/>
        <v>Klik Here Bestie</v>
      </c>
      <c r="AD214" s="12" t="s">
        <v>30</v>
      </c>
    </row>
    <row r="215" spans="1:31" ht="14.25" customHeight="1" x14ac:dyDescent="0.3">
      <c r="A215" s="5">
        <v>213</v>
      </c>
      <c r="B215" s="6" t="s">
        <v>32</v>
      </c>
      <c r="C215" s="6" t="s">
        <v>33</v>
      </c>
      <c r="D215" s="6" t="s">
        <v>359</v>
      </c>
      <c r="E215" s="6" t="s">
        <v>749</v>
      </c>
      <c r="F215" s="6">
        <v>3323032020</v>
      </c>
      <c r="G215" s="6" t="s">
        <v>370</v>
      </c>
      <c r="H215" s="6" t="s">
        <v>371</v>
      </c>
      <c r="I215" s="6">
        <v>14523050</v>
      </c>
      <c r="J215" s="6" t="s">
        <v>758</v>
      </c>
      <c r="K215" s="6" t="str">
        <f>"3323031003730001"</f>
        <v>3323031003730001</v>
      </c>
      <c r="L215" s="6" t="s">
        <v>759</v>
      </c>
      <c r="M215" s="6">
        <v>233</v>
      </c>
      <c r="N215" s="6">
        <v>212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 t="s">
        <v>39</v>
      </c>
      <c r="U215" s="7">
        <v>46089</v>
      </c>
      <c r="V215" s="8">
        <v>46237.60260416667</v>
      </c>
      <c r="W215" s="8">
        <v>46237.60260416667</v>
      </c>
      <c r="X215" s="6" t="s">
        <v>643</v>
      </c>
      <c r="Y215" s="6" t="str">
        <f t="shared" si="59"/>
        <v>3323031003730001</v>
      </c>
      <c r="Z215" s="9">
        <v>76453</v>
      </c>
      <c r="AA215" s="6" t="s">
        <v>756</v>
      </c>
      <c r="AB215" s="10" t="s">
        <v>760</v>
      </c>
      <c r="AC215" s="11" t="str">
        <f t="shared" si="1"/>
        <v>Klik Here Bestie</v>
      </c>
      <c r="AD215" s="12" t="s">
        <v>30</v>
      </c>
    </row>
    <row r="216" spans="1:31" ht="14.25" customHeight="1" x14ac:dyDescent="0.3">
      <c r="A216" s="5">
        <v>214</v>
      </c>
      <c r="B216" s="6" t="s">
        <v>32</v>
      </c>
      <c r="C216" s="6" t="s">
        <v>33</v>
      </c>
      <c r="D216" s="6" t="s">
        <v>359</v>
      </c>
      <c r="E216" s="6" t="s">
        <v>749</v>
      </c>
      <c r="F216" s="6">
        <v>3323032020</v>
      </c>
      <c r="G216" s="6" t="s">
        <v>370</v>
      </c>
      <c r="H216" s="6" t="s">
        <v>371</v>
      </c>
      <c r="I216" s="6">
        <v>14523073</v>
      </c>
      <c r="J216" s="6" t="s">
        <v>761</v>
      </c>
      <c r="K216" s="6" t="str">
        <f>"3323031510790005"</f>
        <v>3323031510790005</v>
      </c>
      <c r="L216" s="6" t="s">
        <v>762</v>
      </c>
      <c r="M216" s="6">
        <v>73</v>
      </c>
      <c r="N216" s="6">
        <v>67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 t="s">
        <v>39</v>
      </c>
      <c r="U216" s="7">
        <v>46089</v>
      </c>
      <c r="V216" s="8">
        <v>46237.602708333332</v>
      </c>
      <c r="W216" s="8">
        <v>46237.602708333332</v>
      </c>
      <c r="X216" s="6" t="s">
        <v>643</v>
      </c>
      <c r="Y216" s="6" t="str">
        <f t="shared" si="59"/>
        <v>3323031003730001</v>
      </c>
      <c r="Z216" s="9">
        <v>76453</v>
      </c>
      <c r="AA216" s="6" t="s">
        <v>756</v>
      </c>
      <c r="AB216" s="10" t="s">
        <v>763</v>
      </c>
      <c r="AC216" s="11" t="str">
        <f t="shared" si="1"/>
        <v>Klik Here Bestie</v>
      </c>
      <c r="AD216" s="12" t="s">
        <v>30</v>
      </c>
    </row>
    <row r="217" spans="1:31" ht="14.25" customHeight="1" x14ac:dyDescent="0.3">
      <c r="A217" s="5">
        <v>215</v>
      </c>
      <c r="B217" s="6" t="s">
        <v>32</v>
      </c>
      <c r="C217" s="6" t="s">
        <v>33</v>
      </c>
      <c r="D217" s="6" t="s">
        <v>359</v>
      </c>
      <c r="E217" s="6" t="s">
        <v>749</v>
      </c>
      <c r="F217" s="6">
        <v>3323032020</v>
      </c>
      <c r="G217" s="6" t="s">
        <v>370</v>
      </c>
      <c r="H217" s="6" t="s">
        <v>371</v>
      </c>
      <c r="I217" s="6">
        <v>14523064</v>
      </c>
      <c r="J217" s="6" t="s">
        <v>764</v>
      </c>
      <c r="K217" s="6" t="str">
        <f>"3323031110920002"</f>
        <v>3323031110920002</v>
      </c>
      <c r="L217" s="6" t="s">
        <v>765</v>
      </c>
      <c r="M217" s="6">
        <v>61</v>
      </c>
      <c r="N217" s="6">
        <v>52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 t="s">
        <v>39</v>
      </c>
      <c r="U217" s="7">
        <v>46089</v>
      </c>
      <c r="V217" s="8">
        <v>46237.602673611109</v>
      </c>
      <c r="W217" s="8">
        <v>46237.602673611109</v>
      </c>
      <c r="X217" s="6" t="s">
        <v>643</v>
      </c>
      <c r="Y217" s="6" t="str">
        <f t="shared" si="59"/>
        <v>3323031003730001</v>
      </c>
      <c r="Z217" s="9">
        <v>76453</v>
      </c>
      <c r="AA217" s="6" t="s">
        <v>756</v>
      </c>
      <c r="AB217" s="10" t="s">
        <v>766</v>
      </c>
      <c r="AC217" s="11" t="str">
        <f t="shared" si="1"/>
        <v>Klik Here Bestie</v>
      </c>
      <c r="AD217" s="12" t="s">
        <v>30</v>
      </c>
    </row>
    <row r="218" spans="1:31" ht="14.25" customHeight="1" x14ac:dyDescent="0.3">
      <c r="A218" s="5">
        <v>216</v>
      </c>
      <c r="B218" s="6" t="s">
        <v>32</v>
      </c>
      <c r="C218" s="6" t="s">
        <v>33</v>
      </c>
      <c r="D218" s="6" t="s">
        <v>359</v>
      </c>
      <c r="E218" s="6" t="s">
        <v>749</v>
      </c>
      <c r="F218" s="6">
        <v>3323032020</v>
      </c>
      <c r="G218" s="6" t="s">
        <v>370</v>
      </c>
      <c r="H218" s="6" t="s">
        <v>371</v>
      </c>
      <c r="I218" s="6">
        <v>14523047</v>
      </c>
      <c r="J218" s="6" t="s">
        <v>767</v>
      </c>
      <c r="K218" s="6" t="str">
        <f>"3323032302920003"</f>
        <v>3323032302920003</v>
      </c>
      <c r="L218" s="6" t="s">
        <v>768</v>
      </c>
      <c r="M218" s="6">
        <v>100</v>
      </c>
      <c r="N218" s="6">
        <v>74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 t="s">
        <v>39</v>
      </c>
      <c r="U218" s="7">
        <v>46089</v>
      </c>
      <c r="V218" s="8">
        <v>46237.60260416667</v>
      </c>
      <c r="W218" s="8">
        <v>46237.60260416667</v>
      </c>
      <c r="X218" s="6" t="s">
        <v>643</v>
      </c>
      <c r="Y218" s="6" t="str">
        <f t="shared" si="59"/>
        <v>3323031003730001</v>
      </c>
      <c r="Z218" s="9">
        <v>76453</v>
      </c>
      <c r="AA218" s="6" t="s">
        <v>756</v>
      </c>
      <c r="AB218" s="10" t="s">
        <v>769</v>
      </c>
      <c r="AC218" s="11" t="str">
        <f t="shared" si="1"/>
        <v>Klik Here Bestie</v>
      </c>
      <c r="AD218" s="12" t="s">
        <v>30</v>
      </c>
    </row>
    <row r="219" spans="1:31" ht="14.25" customHeight="1" x14ac:dyDescent="0.3">
      <c r="A219" s="5">
        <v>217</v>
      </c>
      <c r="B219" s="6" t="s">
        <v>32</v>
      </c>
      <c r="C219" s="6" t="s">
        <v>33</v>
      </c>
      <c r="D219" s="6" t="s">
        <v>359</v>
      </c>
      <c r="E219" s="6" t="s">
        <v>749</v>
      </c>
      <c r="F219" s="6">
        <v>3323032020</v>
      </c>
      <c r="G219" s="6" t="s">
        <v>370</v>
      </c>
      <c r="H219" s="6" t="s">
        <v>371</v>
      </c>
      <c r="I219" s="6">
        <v>14523072</v>
      </c>
      <c r="J219" s="6" t="s">
        <v>770</v>
      </c>
      <c r="K219" s="6" t="str">
        <f>"3323031901740002"</f>
        <v>3323031901740002</v>
      </c>
      <c r="L219" s="6" t="s">
        <v>771</v>
      </c>
      <c r="M219" s="6">
        <v>117</v>
      </c>
      <c r="N219" s="6">
        <v>87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 t="s">
        <v>39</v>
      </c>
      <c r="U219" s="7">
        <v>46089</v>
      </c>
      <c r="V219" s="8">
        <v>46237.602696759262</v>
      </c>
      <c r="W219" s="8">
        <v>46237.602696759262</v>
      </c>
      <c r="X219" s="6" t="s">
        <v>643</v>
      </c>
      <c r="Y219" s="6" t="str">
        <f t="shared" si="59"/>
        <v>3323031003730001</v>
      </c>
      <c r="Z219" s="9">
        <v>76453</v>
      </c>
      <c r="AA219" s="6" t="s">
        <v>756</v>
      </c>
      <c r="AB219" s="10" t="s">
        <v>772</v>
      </c>
      <c r="AC219" s="11" t="str">
        <f t="shared" si="1"/>
        <v>Klik Here Bestie</v>
      </c>
      <c r="AD219" s="12" t="s">
        <v>30</v>
      </c>
    </row>
    <row r="220" spans="1:31" ht="14.25" customHeight="1" x14ac:dyDescent="0.3">
      <c r="A220" s="5">
        <v>218</v>
      </c>
      <c r="B220" s="6" t="s">
        <v>32</v>
      </c>
      <c r="C220" s="6" t="s">
        <v>33</v>
      </c>
      <c r="D220" s="6" t="s">
        <v>359</v>
      </c>
      <c r="E220" s="6" t="s">
        <v>749</v>
      </c>
      <c r="F220" s="6">
        <v>3323032020</v>
      </c>
      <c r="G220" s="6" t="s">
        <v>370</v>
      </c>
      <c r="H220" s="6" t="s">
        <v>371</v>
      </c>
      <c r="I220" s="6">
        <v>14514593</v>
      </c>
      <c r="J220" s="6" t="s">
        <v>773</v>
      </c>
      <c r="K220" s="6" t="str">
        <f>"3323031210540001"</f>
        <v>3323031210540001</v>
      </c>
      <c r="L220" s="6" t="s">
        <v>774</v>
      </c>
      <c r="M220" s="6">
        <v>181</v>
      </c>
      <c r="N220" s="6">
        <v>143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 t="s">
        <v>39</v>
      </c>
      <c r="U220" s="7">
        <v>46089</v>
      </c>
      <c r="V220" s="8">
        <v>46237.497719907406</v>
      </c>
      <c r="W220" s="8">
        <v>46237.497719907406</v>
      </c>
      <c r="X220" s="6" t="s">
        <v>643</v>
      </c>
      <c r="Y220" s="6" t="str">
        <f>"3323032703790005"</f>
        <v>3323032703790005</v>
      </c>
      <c r="Z220" s="9">
        <v>76473</v>
      </c>
      <c r="AA220" s="6" t="s">
        <v>752</v>
      </c>
      <c r="AB220" s="10" t="s">
        <v>775</v>
      </c>
      <c r="AC220" s="11" t="str">
        <f t="shared" si="1"/>
        <v>Klik Here Bestie</v>
      </c>
      <c r="AD220" s="12" t="s">
        <v>30</v>
      </c>
    </row>
    <row r="221" spans="1:31" ht="14.25" customHeight="1" x14ac:dyDescent="0.3">
      <c r="A221" s="5">
        <v>219</v>
      </c>
      <c r="B221" s="6" t="s">
        <v>32</v>
      </c>
      <c r="C221" s="6" t="s">
        <v>33</v>
      </c>
      <c r="D221" s="6" t="s">
        <v>359</v>
      </c>
      <c r="E221" s="6" t="s">
        <v>749</v>
      </c>
      <c r="F221" s="6">
        <v>3323032020</v>
      </c>
      <c r="G221" s="6" t="s">
        <v>370</v>
      </c>
      <c r="H221" s="6" t="s">
        <v>371</v>
      </c>
      <c r="I221" s="6">
        <v>14523046</v>
      </c>
      <c r="J221" s="6" t="s">
        <v>776</v>
      </c>
      <c r="K221" s="6" t="str">
        <f>"3323022511640001"</f>
        <v>3323022511640001</v>
      </c>
      <c r="L221" s="6" t="s">
        <v>777</v>
      </c>
      <c r="M221" s="6">
        <v>57</v>
      </c>
      <c r="N221" s="6">
        <v>49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 t="s">
        <v>39</v>
      </c>
      <c r="U221" s="7">
        <v>46089</v>
      </c>
      <c r="V221" s="8">
        <v>46237.602592592593</v>
      </c>
      <c r="W221" s="8">
        <v>46237.602592592593</v>
      </c>
      <c r="X221" s="6" t="s">
        <v>643</v>
      </c>
      <c r="Y221" s="6" t="str">
        <f>"3323031003730001"</f>
        <v>3323031003730001</v>
      </c>
      <c r="Z221" s="9">
        <v>76453</v>
      </c>
      <c r="AA221" s="6" t="s">
        <v>756</v>
      </c>
      <c r="AB221" s="10" t="s">
        <v>778</v>
      </c>
      <c r="AC221" s="11" t="str">
        <f t="shared" si="1"/>
        <v>Klik Here Bestie</v>
      </c>
      <c r="AD221" s="12" t="s">
        <v>30</v>
      </c>
    </row>
    <row r="222" spans="1:31" ht="14.25" customHeight="1" x14ac:dyDescent="0.3">
      <c r="A222" s="5">
        <v>220</v>
      </c>
      <c r="B222" s="6" t="s">
        <v>32</v>
      </c>
      <c r="C222" s="6" t="s">
        <v>33</v>
      </c>
      <c r="D222" s="6" t="s">
        <v>359</v>
      </c>
      <c r="E222" s="6" t="s">
        <v>749</v>
      </c>
      <c r="F222" s="6">
        <v>3323032020</v>
      </c>
      <c r="G222" s="6" t="s">
        <v>370</v>
      </c>
      <c r="H222" s="6" t="s">
        <v>371</v>
      </c>
      <c r="I222" s="6">
        <v>14514606</v>
      </c>
      <c r="J222" s="6" t="s">
        <v>779</v>
      </c>
      <c r="K222" s="6" t="str">
        <f>"3323030106660001"</f>
        <v>3323030106660001</v>
      </c>
      <c r="L222" s="6" t="s">
        <v>780</v>
      </c>
      <c r="M222" s="6">
        <v>150</v>
      </c>
      <c r="N222" s="6">
        <v>119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 t="s">
        <v>39</v>
      </c>
      <c r="U222" s="7">
        <v>46089</v>
      </c>
      <c r="V222" s="8">
        <v>46237.497777777775</v>
      </c>
      <c r="W222" s="8">
        <v>46237.497777777775</v>
      </c>
      <c r="X222" s="6" t="s">
        <v>643</v>
      </c>
      <c r="Y222" s="6" t="str">
        <f>"3323032703790005"</f>
        <v>3323032703790005</v>
      </c>
      <c r="Z222" s="9">
        <v>76473</v>
      </c>
      <c r="AA222" s="6" t="s">
        <v>752</v>
      </c>
      <c r="AB222" s="10" t="s">
        <v>781</v>
      </c>
      <c r="AC222" s="11" t="str">
        <f t="shared" si="1"/>
        <v>Klik Here Bestie</v>
      </c>
      <c r="AD222" s="12" t="s">
        <v>30</v>
      </c>
    </row>
    <row r="223" spans="1:31" ht="14.25" customHeight="1" x14ac:dyDescent="0.3">
      <c r="A223" s="5">
        <v>221</v>
      </c>
      <c r="B223" s="6" t="s">
        <v>32</v>
      </c>
      <c r="C223" s="6" t="s">
        <v>33</v>
      </c>
      <c r="D223" s="6" t="s">
        <v>359</v>
      </c>
      <c r="E223" s="6" t="s">
        <v>749</v>
      </c>
      <c r="F223" s="6">
        <v>3323032020</v>
      </c>
      <c r="G223" s="6" t="s">
        <v>370</v>
      </c>
      <c r="H223" s="6" t="s">
        <v>371</v>
      </c>
      <c r="I223" s="6">
        <v>14524056</v>
      </c>
      <c r="J223" s="6" t="s">
        <v>782</v>
      </c>
      <c r="K223" s="6" t="str">
        <f>"3323030102700001"</f>
        <v>3323030102700001</v>
      </c>
      <c r="L223" s="6" t="s">
        <v>783</v>
      </c>
      <c r="M223" s="6">
        <v>66</v>
      </c>
      <c r="N223" s="6">
        <v>56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 t="s">
        <v>39</v>
      </c>
      <c r="U223" s="7">
        <v>46089</v>
      </c>
      <c r="V223" s="8">
        <v>46237.611458333333</v>
      </c>
      <c r="W223" s="8">
        <v>46237.611458333333</v>
      </c>
      <c r="X223" s="6" t="s">
        <v>643</v>
      </c>
      <c r="Y223" s="6" t="str">
        <f>"3323030102700001"</f>
        <v>3323030102700001</v>
      </c>
      <c r="Z223" s="9">
        <v>76453</v>
      </c>
      <c r="AA223" s="6" t="s">
        <v>756</v>
      </c>
      <c r="AB223" s="10" t="s">
        <v>784</v>
      </c>
      <c r="AC223" s="11" t="str">
        <f t="shared" si="1"/>
        <v>Klik Here Bestie</v>
      </c>
      <c r="AE223" s="15" t="s">
        <v>31</v>
      </c>
    </row>
    <row r="224" spans="1:31" ht="14.25" customHeight="1" x14ac:dyDescent="0.3">
      <c r="A224" s="5">
        <v>222</v>
      </c>
      <c r="B224" s="6" t="s">
        <v>32</v>
      </c>
      <c r="C224" s="6" t="s">
        <v>33</v>
      </c>
      <c r="D224" s="6" t="s">
        <v>359</v>
      </c>
      <c r="E224" s="6" t="s">
        <v>749</v>
      </c>
      <c r="F224" s="6">
        <v>3323032020</v>
      </c>
      <c r="G224" s="6" t="s">
        <v>370</v>
      </c>
      <c r="H224" s="6" t="s">
        <v>371</v>
      </c>
      <c r="I224" s="6">
        <v>14528896</v>
      </c>
      <c r="J224" s="6" t="s">
        <v>785</v>
      </c>
      <c r="K224" s="6" t="str">
        <f>"3323030310980001"</f>
        <v>3323030310980001</v>
      </c>
      <c r="L224" s="6" t="s">
        <v>786</v>
      </c>
      <c r="M224" s="6">
        <v>100</v>
      </c>
      <c r="N224" s="6">
        <v>76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 t="s">
        <v>39</v>
      </c>
      <c r="U224" s="7">
        <v>46089</v>
      </c>
      <c r="V224" s="8">
        <v>46237.668136574073</v>
      </c>
      <c r="W224" s="8">
        <v>46237.668136574073</v>
      </c>
      <c r="X224" s="6" t="s">
        <v>643</v>
      </c>
      <c r="Y224" s="6" t="str">
        <f t="shared" ref="Y224:Y225" si="60">"3323030310980001"</f>
        <v>3323030310980001</v>
      </c>
      <c r="Z224" s="9">
        <v>76468</v>
      </c>
      <c r="AA224" s="6" t="s">
        <v>787</v>
      </c>
      <c r="AB224" s="10" t="s">
        <v>788</v>
      </c>
      <c r="AC224" s="11" t="str">
        <f t="shared" si="1"/>
        <v>Klik Here Bestie</v>
      </c>
      <c r="AD224" s="12" t="s">
        <v>30</v>
      </c>
    </row>
    <row r="225" spans="1:30" ht="14.25" customHeight="1" x14ac:dyDescent="0.3">
      <c r="A225" s="5">
        <v>223</v>
      </c>
      <c r="B225" s="6" t="s">
        <v>32</v>
      </c>
      <c r="C225" s="6" t="s">
        <v>33</v>
      </c>
      <c r="D225" s="6" t="s">
        <v>359</v>
      </c>
      <c r="E225" s="6" t="s">
        <v>749</v>
      </c>
      <c r="F225" s="6">
        <v>3323032020</v>
      </c>
      <c r="G225" s="6" t="s">
        <v>370</v>
      </c>
      <c r="H225" s="6" t="s">
        <v>371</v>
      </c>
      <c r="I225" s="6">
        <v>14528869</v>
      </c>
      <c r="J225" s="6" t="s">
        <v>789</v>
      </c>
      <c r="K225" s="6" t="str">
        <f>"3323031011520001"</f>
        <v>3323031011520001</v>
      </c>
      <c r="L225" s="6" t="s">
        <v>790</v>
      </c>
      <c r="M225" s="6">
        <v>5</v>
      </c>
      <c r="N225" s="6">
        <v>4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 t="s">
        <v>39</v>
      </c>
      <c r="U225" s="7">
        <v>46089</v>
      </c>
      <c r="V225" s="8">
        <v>46237.668055555558</v>
      </c>
      <c r="W225" s="8">
        <v>46237.668055555558</v>
      </c>
      <c r="X225" s="6" t="s">
        <v>643</v>
      </c>
      <c r="Y225" s="6" t="str">
        <f t="shared" si="60"/>
        <v>3323030310980001</v>
      </c>
      <c r="Z225" s="9">
        <v>76468</v>
      </c>
      <c r="AA225" s="6" t="s">
        <v>787</v>
      </c>
      <c r="AB225" s="10" t="s">
        <v>791</v>
      </c>
      <c r="AC225" s="11" t="str">
        <f t="shared" si="1"/>
        <v>Klik Here Bestie</v>
      </c>
      <c r="AD225" s="12" t="s">
        <v>30</v>
      </c>
    </row>
    <row r="226" spans="1:30" ht="14.25" customHeight="1" x14ac:dyDescent="0.3">
      <c r="A226" s="5">
        <v>224</v>
      </c>
      <c r="B226" s="6" t="s">
        <v>32</v>
      </c>
      <c r="C226" s="6" t="s">
        <v>33</v>
      </c>
      <c r="D226" s="6" t="s">
        <v>359</v>
      </c>
      <c r="E226" s="6" t="s">
        <v>749</v>
      </c>
      <c r="F226" s="6">
        <v>3323032020</v>
      </c>
      <c r="G226" s="6" t="s">
        <v>370</v>
      </c>
      <c r="H226" s="6" t="s">
        <v>371</v>
      </c>
      <c r="I226" s="6">
        <v>14514595</v>
      </c>
      <c r="J226" s="6" t="s">
        <v>792</v>
      </c>
      <c r="K226" s="6" t="str">
        <f>"3323032703790005"</f>
        <v>3323032703790005</v>
      </c>
      <c r="L226" s="6" t="s">
        <v>793</v>
      </c>
      <c r="M226" s="6">
        <v>0</v>
      </c>
      <c r="N226" s="6">
        <v>356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 t="s">
        <v>39</v>
      </c>
      <c r="U226" s="7">
        <v>46089</v>
      </c>
      <c r="V226" s="8">
        <v>46237.497731481482</v>
      </c>
      <c r="W226" s="8">
        <v>46237.497731481482</v>
      </c>
      <c r="X226" s="6" t="s">
        <v>643</v>
      </c>
      <c r="Y226" s="6" t="str">
        <f>"3323032703790005"</f>
        <v>3323032703790005</v>
      </c>
      <c r="Z226" s="9">
        <v>76473</v>
      </c>
      <c r="AA226" s="6" t="s">
        <v>752</v>
      </c>
      <c r="AB226" s="10" t="s">
        <v>794</v>
      </c>
      <c r="AC226" s="11" t="str">
        <f t="shared" si="1"/>
        <v>Klik Here Bestie</v>
      </c>
      <c r="AD226" s="12" t="s">
        <v>30</v>
      </c>
    </row>
    <row r="227" spans="1:30" ht="14.25" customHeight="1" x14ac:dyDescent="0.3">
      <c r="A227" s="5">
        <v>225</v>
      </c>
      <c r="B227" s="6" t="s">
        <v>32</v>
      </c>
      <c r="C227" s="6" t="s">
        <v>33</v>
      </c>
      <c r="D227" s="6" t="s">
        <v>359</v>
      </c>
      <c r="E227" s="6" t="s">
        <v>749</v>
      </c>
      <c r="F227" s="6">
        <v>3323032020</v>
      </c>
      <c r="G227" s="6" t="s">
        <v>370</v>
      </c>
      <c r="H227" s="6" t="s">
        <v>371</v>
      </c>
      <c r="I227" s="6">
        <v>14523062</v>
      </c>
      <c r="J227" s="6" t="s">
        <v>795</v>
      </c>
      <c r="K227" s="6" t="str">
        <f>"3323031402690001"</f>
        <v>3323031402690001</v>
      </c>
      <c r="L227" s="6" t="s">
        <v>796</v>
      </c>
      <c r="M227" s="6">
        <v>151</v>
      </c>
      <c r="N227" s="6">
        <v>129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 t="s">
        <v>39</v>
      </c>
      <c r="U227" s="7">
        <v>46089</v>
      </c>
      <c r="V227" s="8">
        <v>46237.602662037039</v>
      </c>
      <c r="W227" s="8">
        <v>46237.602662037039</v>
      </c>
      <c r="X227" s="6" t="s">
        <v>643</v>
      </c>
      <c r="Y227" s="6" t="str">
        <f>"3323031003730001"</f>
        <v>3323031003730001</v>
      </c>
      <c r="Z227" s="9">
        <v>76453</v>
      </c>
      <c r="AA227" s="6" t="s">
        <v>756</v>
      </c>
      <c r="AB227" s="10" t="s">
        <v>797</v>
      </c>
      <c r="AC227" s="11" t="str">
        <f t="shared" si="1"/>
        <v>Klik Here Bestie</v>
      </c>
      <c r="AD227" s="12" t="s">
        <v>30</v>
      </c>
    </row>
    <row r="228" spans="1:30" ht="14.25" customHeight="1" x14ac:dyDescent="0.3">
      <c r="A228" s="5">
        <v>226</v>
      </c>
      <c r="B228" s="6" t="s">
        <v>32</v>
      </c>
      <c r="C228" s="6" t="s">
        <v>33</v>
      </c>
      <c r="D228" s="6" t="s">
        <v>359</v>
      </c>
      <c r="E228" s="6" t="s">
        <v>749</v>
      </c>
      <c r="F228" s="6">
        <v>3323032020</v>
      </c>
      <c r="G228" s="6" t="s">
        <v>370</v>
      </c>
      <c r="H228" s="6" t="s">
        <v>371</v>
      </c>
      <c r="I228" s="6">
        <v>14790918</v>
      </c>
      <c r="J228" s="6" t="s">
        <v>798</v>
      </c>
      <c r="K228" s="6" t="str">
        <f>"3323032411700006"</f>
        <v>3323032411700006</v>
      </c>
      <c r="L228" s="6" t="s">
        <v>799</v>
      </c>
      <c r="M228" s="6">
        <v>50</v>
      </c>
      <c r="N228" s="6">
        <v>50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 t="s">
        <v>39</v>
      </c>
      <c r="U228" s="7">
        <v>46242</v>
      </c>
      <c r="V228" s="8">
        <v>46242.424398148149</v>
      </c>
      <c r="W228" s="8">
        <v>46242.424398148149</v>
      </c>
      <c r="X228" s="6" t="s">
        <v>40</v>
      </c>
      <c r="Y228" s="6" t="s">
        <v>39</v>
      </c>
      <c r="Z228" s="9">
        <v>76447</v>
      </c>
      <c r="AA228" s="6" t="s">
        <v>800</v>
      </c>
      <c r="AB228" s="10" t="s">
        <v>801</v>
      </c>
      <c r="AC228" s="11" t="str">
        <f t="shared" si="1"/>
        <v>Klik Here Bestie</v>
      </c>
      <c r="AD228" s="12" t="s">
        <v>30</v>
      </c>
    </row>
    <row r="229" spans="1:30" ht="14.25" customHeight="1" x14ac:dyDescent="0.3">
      <c r="A229" s="5">
        <v>227</v>
      </c>
      <c r="B229" s="6" t="s">
        <v>32</v>
      </c>
      <c r="C229" s="6" t="s">
        <v>33</v>
      </c>
      <c r="D229" s="6" t="s">
        <v>359</v>
      </c>
      <c r="E229" s="6" t="s">
        <v>749</v>
      </c>
      <c r="F229" s="6">
        <v>3323032020</v>
      </c>
      <c r="G229" s="6" t="s">
        <v>370</v>
      </c>
      <c r="H229" s="6" t="s">
        <v>371</v>
      </c>
      <c r="I229" s="6">
        <v>14523070</v>
      </c>
      <c r="J229" s="6" t="s">
        <v>802</v>
      </c>
      <c r="K229" s="6" t="str">
        <f>"3323030909690002"</f>
        <v>3323030909690002</v>
      </c>
      <c r="L229" s="6" t="s">
        <v>803</v>
      </c>
      <c r="M229" s="6">
        <v>19</v>
      </c>
      <c r="N229" s="6">
        <v>17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 t="s">
        <v>39</v>
      </c>
      <c r="U229" s="7">
        <v>46089</v>
      </c>
      <c r="V229" s="8">
        <v>46237.602696759262</v>
      </c>
      <c r="W229" s="8">
        <v>46237.602696759262</v>
      </c>
      <c r="X229" s="6" t="s">
        <v>643</v>
      </c>
      <c r="Y229" s="6" t="str">
        <f>"3323031003730001"</f>
        <v>3323031003730001</v>
      </c>
      <c r="Z229" s="9">
        <v>76453</v>
      </c>
      <c r="AA229" s="6" t="s">
        <v>756</v>
      </c>
      <c r="AB229" s="10" t="s">
        <v>804</v>
      </c>
      <c r="AC229" s="11" t="str">
        <f t="shared" si="1"/>
        <v>Klik Here Bestie</v>
      </c>
      <c r="AD229" s="12" t="s">
        <v>30</v>
      </c>
    </row>
    <row r="230" spans="1:30" ht="14.25" customHeight="1" x14ac:dyDescent="0.3">
      <c r="A230" s="5">
        <v>228</v>
      </c>
      <c r="B230" s="6" t="s">
        <v>32</v>
      </c>
      <c r="C230" s="6" t="s">
        <v>33</v>
      </c>
      <c r="D230" s="6" t="s">
        <v>359</v>
      </c>
      <c r="E230" s="6" t="s">
        <v>749</v>
      </c>
      <c r="F230" s="6">
        <v>3323032020</v>
      </c>
      <c r="G230" s="6" t="s">
        <v>370</v>
      </c>
      <c r="H230" s="6" t="s">
        <v>371</v>
      </c>
      <c r="I230" s="6">
        <v>14528883</v>
      </c>
      <c r="J230" s="6" t="s">
        <v>805</v>
      </c>
      <c r="K230" s="6" t="str">
        <f>"3323031810640001"</f>
        <v>3323031810640001</v>
      </c>
      <c r="L230" s="6" t="s">
        <v>806</v>
      </c>
      <c r="M230" s="6">
        <v>27</v>
      </c>
      <c r="N230" s="6">
        <v>20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 t="s">
        <v>39</v>
      </c>
      <c r="U230" s="7">
        <v>46089</v>
      </c>
      <c r="V230" s="8">
        <v>46237.66810185185</v>
      </c>
      <c r="W230" s="8">
        <v>46237.66810185185</v>
      </c>
      <c r="X230" s="6" t="s">
        <v>643</v>
      </c>
      <c r="Y230" s="6" t="str">
        <f>"3323030310980001"</f>
        <v>3323030310980001</v>
      </c>
      <c r="Z230" s="9">
        <v>76468</v>
      </c>
      <c r="AA230" s="6" t="s">
        <v>787</v>
      </c>
      <c r="AB230" s="10" t="s">
        <v>807</v>
      </c>
      <c r="AC230" s="11" t="str">
        <f t="shared" si="1"/>
        <v>Klik Here Bestie</v>
      </c>
      <c r="AD230" s="12" t="s">
        <v>30</v>
      </c>
    </row>
    <row r="231" spans="1:30" ht="14.25" customHeight="1" x14ac:dyDescent="0.3">
      <c r="A231" s="5">
        <v>229</v>
      </c>
      <c r="B231" s="6" t="s">
        <v>32</v>
      </c>
      <c r="C231" s="6" t="s">
        <v>33</v>
      </c>
      <c r="D231" s="6" t="s">
        <v>359</v>
      </c>
      <c r="E231" s="6" t="s">
        <v>749</v>
      </c>
      <c r="F231" s="6">
        <v>3323032020</v>
      </c>
      <c r="G231" s="6" t="s">
        <v>370</v>
      </c>
      <c r="H231" s="6" t="s">
        <v>371</v>
      </c>
      <c r="I231" s="6">
        <v>14514598</v>
      </c>
      <c r="J231" s="6" t="s">
        <v>808</v>
      </c>
      <c r="K231" s="6" t="str">
        <f>"3323030605750001"</f>
        <v>3323030605750001</v>
      </c>
      <c r="L231" s="6" t="s">
        <v>809</v>
      </c>
      <c r="M231" s="6">
        <v>32</v>
      </c>
      <c r="N231" s="6">
        <v>26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 t="s">
        <v>39</v>
      </c>
      <c r="U231" s="7">
        <v>46089</v>
      </c>
      <c r="V231" s="8">
        <v>46237.497743055559</v>
      </c>
      <c r="W231" s="8">
        <v>46237.497743055559</v>
      </c>
      <c r="X231" s="6" t="s">
        <v>643</v>
      </c>
      <c r="Y231" s="6" t="str">
        <f>"3323032703790005"</f>
        <v>3323032703790005</v>
      </c>
      <c r="Z231" s="9">
        <v>76473</v>
      </c>
      <c r="AA231" s="6" t="s">
        <v>752</v>
      </c>
      <c r="AB231" s="10" t="s">
        <v>810</v>
      </c>
      <c r="AC231" s="11" t="str">
        <f t="shared" si="1"/>
        <v>Klik Here Bestie</v>
      </c>
      <c r="AD231" s="12" t="s">
        <v>30</v>
      </c>
    </row>
    <row r="232" spans="1:30" ht="14.25" customHeight="1" x14ac:dyDescent="0.3">
      <c r="A232" s="5">
        <v>230</v>
      </c>
      <c r="B232" s="6" t="s">
        <v>32</v>
      </c>
      <c r="C232" s="6" t="s">
        <v>33</v>
      </c>
      <c r="D232" s="6" t="s">
        <v>359</v>
      </c>
      <c r="E232" s="6" t="s">
        <v>749</v>
      </c>
      <c r="F232" s="6">
        <v>3323032020</v>
      </c>
      <c r="G232" s="6" t="s">
        <v>370</v>
      </c>
      <c r="H232" s="6" t="s">
        <v>371</v>
      </c>
      <c r="I232" s="6">
        <v>14523055</v>
      </c>
      <c r="J232" s="6" t="s">
        <v>811</v>
      </c>
      <c r="K232" s="6" t="str">
        <f>"3323034610670004"</f>
        <v>3323034610670004</v>
      </c>
      <c r="L232" s="6" t="s">
        <v>812</v>
      </c>
      <c r="M232" s="6">
        <v>36</v>
      </c>
      <c r="N232" s="6">
        <v>27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 t="s">
        <v>39</v>
      </c>
      <c r="U232" s="7">
        <v>46089</v>
      </c>
      <c r="V232" s="8">
        <v>46237.602638888886</v>
      </c>
      <c r="W232" s="8">
        <v>46237.602638888886</v>
      </c>
      <c r="X232" s="6" t="s">
        <v>643</v>
      </c>
      <c r="Y232" s="6" t="str">
        <f>"3323031003730001"</f>
        <v>3323031003730001</v>
      </c>
      <c r="Z232" s="9">
        <v>76453</v>
      </c>
      <c r="AA232" s="6" t="s">
        <v>756</v>
      </c>
      <c r="AB232" s="10" t="s">
        <v>813</v>
      </c>
      <c r="AC232" s="11" t="str">
        <f t="shared" si="1"/>
        <v>Klik Here Bestie</v>
      </c>
      <c r="AD232" s="12" t="s">
        <v>30</v>
      </c>
    </row>
    <row r="233" spans="1:30" ht="14.25" customHeight="1" x14ac:dyDescent="0.3">
      <c r="A233" s="5">
        <v>231</v>
      </c>
      <c r="B233" s="6" t="s">
        <v>32</v>
      </c>
      <c r="C233" s="6" t="s">
        <v>33</v>
      </c>
      <c r="D233" s="6" t="s">
        <v>359</v>
      </c>
      <c r="E233" s="6" t="s">
        <v>749</v>
      </c>
      <c r="F233" s="6">
        <v>3323032020</v>
      </c>
      <c r="G233" s="6" t="s">
        <v>370</v>
      </c>
      <c r="H233" s="6" t="s">
        <v>371</v>
      </c>
      <c r="I233" s="6">
        <v>14443519</v>
      </c>
      <c r="J233" s="6" t="s">
        <v>814</v>
      </c>
      <c r="K233" s="6" t="str">
        <f t="shared" ref="K233:K234" si="61">"3323031308780001"</f>
        <v>3323031308780001</v>
      </c>
      <c r="L233" s="6" t="s">
        <v>815</v>
      </c>
      <c r="M233" s="6">
        <v>810</v>
      </c>
      <c r="N233" s="6">
        <v>650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 t="s">
        <v>39</v>
      </c>
      <c r="U233" s="7">
        <v>46030</v>
      </c>
      <c r="V233" s="8">
        <v>46235.570277777777</v>
      </c>
      <c r="W233" s="8">
        <v>46235.570277777777</v>
      </c>
      <c r="X233" s="6" t="s">
        <v>40</v>
      </c>
      <c r="Y233" s="6" t="s">
        <v>39</v>
      </c>
      <c r="Z233" s="9">
        <v>76463</v>
      </c>
      <c r="AA233" s="6" t="s">
        <v>816</v>
      </c>
      <c r="AB233" s="10" t="s">
        <v>817</v>
      </c>
      <c r="AC233" s="11" t="str">
        <f t="shared" si="1"/>
        <v>Klik Here Bestie</v>
      </c>
      <c r="AD233" s="12" t="s">
        <v>30</v>
      </c>
    </row>
    <row r="234" spans="1:30" ht="14.25" customHeight="1" x14ac:dyDescent="0.3">
      <c r="A234" s="5">
        <v>232</v>
      </c>
      <c r="B234" s="6" t="s">
        <v>32</v>
      </c>
      <c r="C234" s="6" t="s">
        <v>33</v>
      </c>
      <c r="D234" s="6" t="s">
        <v>359</v>
      </c>
      <c r="E234" s="6" t="s">
        <v>749</v>
      </c>
      <c r="F234" s="6">
        <v>3323032020</v>
      </c>
      <c r="G234" s="6" t="s">
        <v>370</v>
      </c>
      <c r="H234" s="6" t="s">
        <v>371</v>
      </c>
      <c r="I234" s="6">
        <v>14443652</v>
      </c>
      <c r="J234" s="6" t="s">
        <v>818</v>
      </c>
      <c r="K234" s="6" t="str">
        <f t="shared" si="61"/>
        <v>3323031308780001</v>
      </c>
      <c r="L234" s="6" t="s">
        <v>815</v>
      </c>
      <c r="M234" s="6">
        <v>0</v>
      </c>
      <c r="N234" s="6">
        <v>200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 t="s">
        <v>39</v>
      </c>
      <c r="U234" s="7">
        <v>46030</v>
      </c>
      <c r="V234" s="8">
        <v>46235.571747685186</v>
      </c>
      <c r="W234" s="8">
        <v>46235.571747685186</v>
      </c>
      <c r="X234" s="6" t="s">
        <v>40</v>
      </c>
      <c r="Y234" s="6" t="s">
        <v>39</v>
      </c>
      <c r="Z234" s="9">
        <v>76463</v>
      </c>
      <c r="AA234" s="6" t="s">
        <v>816</v>
      </c>
      <c r="AB234" s="10" t="s">
        <v>819</v>
      </c>
      <c r="AC234" s="11" t="str">
        <f t="shared" si="1"/>
        <v>Klik Here Bestie</v>
      </c>
      <c r="AD234" s="12" t="s">
        <v>30</v>
      </c>
    </row>
    <row r="235" spans="1:30" ht="14.25" customHeight="1" x14ac:dyDescent="0.3">
      <c r="A235" s="5">
        <v>233</v>
      </c>
      <c r="B235" s="6" t="s">
        <v>32</v>
      </c>
      <c r="C235" s="6" t="s">
        <v>33</v>
      </c>
      <c r="D235" s="6" t="s">
        <v>359</v>
      </c>
      <c r="E235" s="6" t="s">
        <v>749</v>
      </c>
      <c r="F235" s="6">
        <v>3323032020</v>
      </c>
      <c r="G235" s="6" t="s">
        <v>370</v>
      </c>
      <c r="H235" s="6" t="s">
        <v>371</v>
      </c>
      <c r="I235" s="6">
        <v>14523060</v>
      </c>
      <c r="J235" s="6" t="s">
        <v>820</v>
      </c>
      <c r="K235" s="6" t="str">
        <f>"3323030109980007"</f>
        <v>3323030109980007</v>
      </c>
      <c r="L235" s="6" t="s">
        <v>821</v>
      </c>
      <c r="M235" s="6">
        <v>90</v>
      </c>
      <c r="N235" s="6">
        <v>77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 t="s">
        <v>39</v>
      </c>
      <c r="U235" s="7">
        <v>46089</v>
      </c>
      <c r="V235" s="8">
        <v>46237.602650462963</v>
      </c>
      <c r="W235" s="8">
        <v>46237.602650462963</v>
      </c>
      <c r="X235" s="6" t="s">
        <v>643</v>
      </c>
      <c r="Y235" s="6" t="str">
        <f t="shared" ref="Y235:Y236" si="62">"3323031003730001"</f>
        <v>3323031003730001</v>
      </c>
      <c r="Z235" s="9">
        <v>76453</v>
      </c>
      <c r="AA235" s="6" t="s">
        <v>756</v>
      </c>
      <c r="AB235" s="10" t="s">
        <v>822</v>
      </c>
      <c r="AC235" s="11" t="str">
        <f t="shared" si="1"/>
        <v>Klik Here Bestie</v>
      </c>
      <c r="AD235" s="12" t="s">
        <v>30</v>
      </c>
    </row>
    <row r="236" spans="1:30" ht="14.25" customHeight="1" x14ac:dyDescent="0.3">
      <c r="A236" s="5">
        <v>234</v>
      </c>
      <c r="B236" s="6" t="s">
        <v>32</v>
      </c>
      <c r="C236" s="6" t="s">
        <v>33</v>
      </c>
      <c r="D236" s="6" t="s">
        <v>359</v>
      </c>
      <c r="E236" s="6" t="s">
        <v>749</v>
      </c>
      <c r="F236" s="6">
        <v>3323032020</v>
      </c>
      <c r="G236" s="6" t="s">
        <v>370</v>
      </c>
      <c r="H236" s="6" t="s">
        <v>371</v>
      </c>
      <c r="I236" s="6">
        <v>14523052</v>
      </c>
      <c r="J236" s="6" t="s">
        <v>823</v>
      </c>
      <c r="K236" s="6" t="str">
        <f>"3374080912880003"</f>
        <v>3374080912880003</v>
      </c>
      <c r="L236" s="6" t="s">
        <v>824</v>
      </c>
      <c r="M236" s="6">
        <v>16</v>
      </c>
      <c r="N236" s="6">
        <v>14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 t="s">
        <v>39</v>
      </c>
      <c r="U236" s="7">
        <v>46089</v>
      </c>
      <c r="V236" s="8">
        <v>46237.60261574074</v>
      </c>
      <c r="W236" s="8">
        <v>46237.60261574074</v>
      </c>
      <c r="X236" s="6" t="s">
        <v>643</v>
      </c>
      <c r="Y236" s="6" t="str">
        <f t="shared" si="62"/>
        <v>3323031003730001</v>
      </c>
      <c r="Z236" s="9">
        <v>76453</v>
      </c>
      <c r="AA236" s="6" t="s">
        <v>756</v>
      </c>
      <c r="AB236" s="10" t="s">
        <v>825</v>
      </c>
      <c r="AC236" s="11" t="str">
        <f t="shared" si="1"/>
        <v>Klik Here Bestie</v>
      </c>
      <c r="AD236" s="12" t="s">
        <v>30</v>
      </c>
    </row>
    <row r="237" spans="1:30" ht="14.25" customHeight="1" x14ac:dyDescent="0.3">
      <c r="A237" s="5">
        <v>235</v>
      </c>
      <c r="B237" s="6" t="s">
        <v>32</v>
      </c>
      <c r="C237" s="6" t="s">
        <v>33</v>
      </c>
      <c r="D237" s="6" t="s">
        <v>359</v>
      </c>
      <c r="E237" s="6" t="s">
        <v>749</v>
      </c>
      <c r="F237" s="6">
        <v>3323032020</v>
      </c>
      <c r="G237" s="6" t="s">
        <v>370</v>
      </c>
      <c r="H237" s="6" t="s">
        <v>371</v>
      </c>
      <c r="I237" s="6">
        <v>14546638</v>
      </c>
      <c r="J237" s="6" t="s">
        <v>826</v>
      </c>
      <c r="K237" s="6" t="str">
        <f>"3323032411520001"</f>
        <v>3323032411520001</v>
      </c>
      <c r="L237" s="6" t="s">
        <v>827</v>
      </c>
      <c r="M237" s="6">
        <v>81</v>
      </c>
      <c r="N237" s="6">
        <v>65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 t="s">
        <v>39</v>
      </c>
      <c r="U237" s="7">
        <v>46120</v>
      </c>
      <c r="V237" s="8">
        <v>46238.362442129626</v>
      </c>
      <c r="W237" s="8">
        <v>46238.362442129626</v>
      </c>
      <c r="X237" s="6" t="s">
        <v>40</v>
      </c>
      <c r="Y237" s="6" t="s">
        <v>39</v>
      </c>
      <c r="Z237" s="9">
        <v>76463</v>
      </c>
      <c r="AA237" s="6" t="s">
        <v>816</v>
      </c>
      <c r="AB237" s="10" t="s">
        <v>828</v>
      </c>
      <c r="AC237" s="11" t="str">
        <f t="shared" si="1"/>
        <v>Klik Here Bestie</v>
      </c>
      <c r="AD237" s="12" t="s">
        <v>30</v>
      </c>
    </row>
    <row r="238" spans="1:30" ht="14.25" customHeight="1" x14ac:dyDescent="0.3">
      <c r="A238" s="5">
        <v>236</v>
      </c>
      <c r="B238" s="6" t="s">
        <v>32</v>
      </c>
      <c r="C238" s="6" t="s">
        <v>33</v>
      </c>
      <c r="D238" s="6" t="s">
        <v>359</v>
      </c>
      <c r="E238" s="6" t="s">
        <v>749</v>
      </c>
      <c r="F238" s="6">
        <v>3323032020</v>
      </c>
      <c r="G238" s="6" t="s">
        <v>370</v>
      </c>
      <c r="H238" s="6" t="s">
        <v>371</v>
      </c>
      <c r="I238" s="6">
        <v>14528889</v>
      </c>
      <c r="J238" s="6" t="s">
        <v>829</v>
      </c>
      <c r="K238" s="6" t="str">
        <f>"3323030406740002"</f>
        <v>3323030406740002</v>
      </c>
      <c r="L238" s="6" t="s">
        <v>830</v>
      </c>
      <c r="M238" s="6">
        <v>85</v>
      </c>
      <c r="N238" s="6">
        <v>64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 t="s">
        <v>39</v>
      </c>
      <c r="U238" s="7">
        <v>46089</v>
      </c>
      <c r="V238" s="8">
        <v>46237.668124999997</v>
      </c>
      <c r="W238" s="8">
        <v>46237.668124999997</v>
      </c>
      <c r="X238" s="6" t="s">
        <v>643</v>
      </c>
      <c r="Y238" s="6" t="str">
        <f>"3323030310980001"</f>
        <v>3323030310980001</v>
      </c>
      <c r="Z238" s="9">
        <v>76468</v>
      </c>
      <c r="AA238" s="6" t="s">
        <v>787</v>
      </c>
      <c r="AB238" s="10" t="s">
        <v>831</v>
      </c>
      <c r="AC238" s="11" t="str">
        <f t="shared" si="1"/>
        <v>Klik Here Bestie</v>
      </c>
      <c r="AD238" s="12" t="s">
        <v>30</v>
      </c>
    </row>
    <row r="239" spans="1:30" ht="14.25" customHeight="1" x14ac:dyDescent="0.3">
      <c r="A239" s="5">
        <v>237</v>
      </c>
      <c r="B239" s="6" t="s">
        <v>32</v>
      </c>
      <c r="C239" s="6" t="s">
        <v>33</v>
      </c>
      <c r="D239" s="6" t="s">
        <v>359</v>
      </c>
      <c r="E239" s="6" t="s">
        <v>749</v>
      </c>
      <c r="F239" s="6">
        <v>3323032020</v>
      </c>
      <c r="G239" s="6" t="s">
        <v>370</v>
      </c>
      <c r="H239" s="6" t="s">
        <v>371</v>
      </c>
      <c r="I239" s="6">
        <v>14514603</v>
      </c>
      <c r="J239" s="6" t="s">
        <v>832</v>
      </c>
      <c r="K239" s="6" t="str">
        <f>"3323032108640001"</f>
        <v>3323032108640001</v>
      </c>
      <c r="L239" s="6" t="s">
        <v>611</v>
      </c>
      <c r="M239" s="6">
        <v>124</v>
      </c>
      <c r="N239" s="6">
        <v>100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 t="s">
        <v>39</v>
      </c>
      <c r="U239" s="7">
        <v>46089</v>
      </c>
      <c r="V239" s="8">
        <v>46237.497766203705</v>
      </c>
      <c r="W239" s="8">
        <v>46237.497766203705</v>
      </c>
      <c r="X239" s="6" t="s">
        <v>643</v>
      </c>
      <c r="Y239" s="6" t="str">
        <f>"3323032703790005"</f>
        <v>3323032703790005</v>
      </c>
      <c r="Z239" s="9">
        <v>76473</v>
      </c>
      <c r="AA239" s="6" t="s">
        <v>752</v>
      </c>
      <c r="AB239" s="10" t="s">
        <v>833</v>
      </c>
      <c r="AC239" s="11" t="str">
        <f t="shared" si="1"/>
        <v>Klik Here Bestie</v>
      </c>
      <c r="AD239" s="12" t="s">
        <v>30</v>
      </c>
    </row>
    <row r="240" spans="1:30" ht="14.25" customHeight="1" x14ac:dyDescent="0.3">
      <c r="A240" s="5">
        <v>238</v>
      </c>
      <c r="B240" s="6" t="s">
        <v>32</v>
      </c>
      <c r="C240" s="6" t="s">
        <v>33</v>
      </c>
      <c r="D240" s="6" t="s">
        <v>359</v>
      </c>
      <c r="E240" s="6" t="s">
        <v>749</v>
      </c>
      <c r="F240" s="6">
        <v>3323032020</v>
      </c>
      <c r="G240" s="6" t="s">
        <v>370</v>
      </c>
      <c r="H240" s="6" t="s">
        <v>371</v>
      </c>
      <c r="I240" s="6">
        <v>14523051</v>
      </c>
      <c r="J240" s="6" t="s">
        <v>834</v>
      </c>
      <c r="K240" s="6" t="str">
        <f>"3323031611760002"</f>
        <v>3323031611760002</v>
      </c>
      <c r="L240" s="6" t="s">
        <v>835</v>
      </c>
      <c r="M240" s="6">
        <v>95</v>
      </c>
      <c r="N240" s="6">
        <v>82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 t="s">
        <v>39</v>
      </c>
      <c r="U240" s="7">
        <v>46089</v>
      </c>
      <c r="V240" s="8">
        <v>46237.60261574074</v>
      </c>
      <c r="W240" s="8">
        <v>46237.60261574074</v>
      </c>
      <c r="X240" s="6" t="s">
        <v>643</v>
      </c>
      <c r="Y240" s="6" t="str">
        <f>"3323031003730001"</f>
        <v>3323031003730001</v>
      </c>
      <c r="Z240" s="9">
        <v>76453</v>
      </c>
      <c r="AA240" s="6" t="s">
        <v>756</v>
      </c>
      <c r="AB240" s="10" t="s">
        <v>836</v>
      </c>
      <c r="AC240" s="11" t="str">
        <f t="shared" si="1"/>
        <v>Klik Here Bestie</v>
      </c>
      <c r="AD240" s="12" t="s">
        <v>30</v>
      </c>
    </row>
    <row r="241" spans="1:31" ht="14.25" customHeight="1" x14ac:dyDescent="0.3">
      <c r="A241" s="5">
        <v>239</v>
      </c>
      <c r="B241" s="6" t="s">
        <v>32</v>
      </c>
      <c r="C241" s="6" t="s">
        <v>33</v>
      </c>
      <c r="D241" s="6" t="s">
        <v>359</v>
      </c>
      <c r="E241" s="6" t="s">
        <v>749</v>
      </c>
      <c r="F241" s="6">
        <v>3323032020</v>
      </c>
      <c r="G241" s="6" t="s">
        <v>370</v>
      </c>
      <c r="H241" s="6" t="s">
        <v>371</v>
      </c>
      <c r="I241" s="6">
        <v>14528879</v>
      </c>
      <c r="J241" s="6" t="s">
        <v>837</v>
      </c>
      <c r="K241" s="6" t="str">
        <f>"3323030910580001"</f>
        <v>3323030910580001</v>
      </c>
      <c r="L241" s="6" t="s">
        <v>835</v>
      </c>
      <c r="M241" s="6">
        <v>363</v>
      </c>
      <c r="N241" s="6">
        <v>224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 t="s">
        <v>39</v>
      </c>
      <c r="U241" s="7">
        <v>46089</v>
      </c>
      <c r="V241" s="8">
        <v>46237.668090277781</v>
      </c>
      <c r="W241" s="8">
        <v>46237.668090277781</v>
      </c>
      <c r="X241" s="6" t="s">
        <v>643</v>
      </c>
      <c r="Y241" s="6" t="str">
        <f>"3323030310980001"</f>
        <v>3323030310980001</v>
      </c>
      <c r="Z241" s="9">
        <v>76468</v>
      </c>
      <c r="AA241" s="6" t="s">
        <v>787</v>
      </c>
      <c r="AB241" s="10" t="s">
        <v>838</v>
      </c>
      <c r="AC241" s="11" t="str">
        <f t="shared" si="1"/>
        <v>Klik Here Bestie</v>
      </c>
      <c r="AD241" s="12" t="s">
        <v>30</v>
      </c>
    </row>
    <row r="242" spans="1:31" ht="14.25" customHeight="1" x14ac:dyDescent="0.3">
      <c r="A242" s="5">
        <v>240</v>
      </c>
      <c r="B242" s="6" t="s">
        <v>32</v>
      </c>
      <c r="C242" s="6" t="s">
        <v>33</v>
      </c>
      <c r="D242" s="6" t="s">
        <v>359</v>
      </c>
      <c r="E242" s="6" t="s">
        <v>749</v>
      </c>
      <c r="F242" s="6">
        <v>3323032020</v>
      </c>
      <c r="G242" s="6" t="s">
        <v>370</v>
      </c>
      <c r="H242" s="6" t="s">
        <v>371</v>
      </c>
      <c r="I242" s="6">
        <v>14523059</v>
      </c>
      <c r="J242" s="6" t="s">
        <v>839</v>
      </c>
      <c r="K242" s="6" t="str">
        <f>"3323035307660002"</f>
        <v>3323035307660002</v>
      </c>
      <c r="L242" s="6" t="s">
        <v>840</v>
      </c>
      <c r="M242" s="6">
        <v>52</v>
      </c>
      <c r="N242" s="6">
        <v>45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 t="s">
        <v>39</v>
      </c>
      <c r="U242" s="7">
        <v>46089</v>
      </c>
      <c r="V242" s="8">
        <v>46237.602650462963</v>
      </c>
      <c r="W242" s="8">
        <v>46237.602650462963</v>
      </c>
      <c r="X242" s="6" t="s">
        <v>643</v>
      </c>
      <c r="Y242" s="6" t="str">
        <f t="shared" ref="Y242:Y246" si="63">"3323031003730001"</f>
        <v>3323031003730001</v>
      </c>
      <c r="Z242" s="9">
        <v>76453</v>
      </c>
      <c r="AA242" s="6" t="s">
        <v>756</v>
      </c>
      <c r="AB242" s="10" t="s">
        <v>841</v>
      </c>
      <c r="AC242" s="11" t="str">
        <f t="shared" si="1"/>
        <v>Klik Here Bestie</v>
      </c>
      <c r="AD242" s="12" t="s">
        <v>30</v>
      </c>
    </row>
    <row r="243" spans="1:31" ht="14.25" customHeight="1" x14ac:dyDescent="0.3">
      <c r="A243" s="5">
        <v>241</v>
      </c>
      <c r="B243" s="6" t="s">
        <v>32</v>
      </c>
      <c r="C243" s="6" t="s">
        <v>33</v>
      </c>
      <c r="D243" s="6" t="s">
        <v>359</v>
      </c>
      <c r="E243" s="6" t="s">
        <v>749</v>
      </c>
      <c r="F243" s="6">
        <v>3323032020</v>
      </c>
      <c r="G243" s="6" t="s">
        <v>370</v>
      </c>
      <c r="H243" s="6" t="s">
        <v>371</v>
      </c>
      <c r="I243" s="6">
        <v>14523053</v>
      </c>
      <c r="J243" s="6" t="s">
        <v>842</v>
      </c>
      <c r="K243" s="6" t="str">
        <f>"3323036305680001"</f>
        <v>3323036305680001</v>
      </c>
      <c r="L243" s="6" t="s">
        <v>843</v>
      </c>
      <c r="M243" s="6">
        <v>121</v>
      </c>
      <c r="N243" s="6">
        <v>110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 t="s">
        <v>39</v>
      </c>
      <c r="U243" s="7">
        <v>46089</v>
      </c>
      <c r="V243" s="8">
        <v>46237.602627314816</v>
      </c>
      <c r="W243" s="8">
        <v>46237.602627314816</v>
      </c>
      <c r="X243" s="6" t="s">
        <v>643</v>
      </c>
      <c r="Y243" s="6" t="str">
        <f t="shared" si="63"/>
        <v>3323031003730001</v>
      </c>
      <c r="Z243" s="9">
        <v>76453</v>
      </c>
      <c r="AA243" s="6" t="s">
        <v>756</v>
      </c>
      <c r="AB243" s="10" t="s">
        <v>844</v>
      </c>
      <c r="AC243" s="11" t="str">
        <f t="shared" si="1"/>
        <v>Klik Here Bestie</v>
      </c>
      <c r="AD243" s="12" t="s">
        <v>30</v>
      </c>
    </row>
    <row r="244" spans="1:31" ht="14.25" customHeight="1" x14ac:dyDescent="0.3">
      <c r="A244" s="5">
        <v>242</v>
      </c>
      <c r="B244" s="6" t="s">
        <v>32</v>
      </c>
      <c r="C244" s="6" t="s">
        <v>33</v>
      </c>
      <c r="D244" s="6" t="s">
        <v>359</v>
      </c>
      <c r="E244" s="6" t="s">
        <v>749</v>
      </c>
      <c r="F244" s="6">
        <v>3323032020</v>
      </c>
      <c r="G244" s="6" t="s">
        <v>370</v>
      </c>
      <c r="H244" s="6" t="s">
        <v>371</v>
      </c>
      <c r="I244" s="6">
        <v>14523068</v>
      </c>
      <c r="J244" s="6" t="s">
        <v>845</v>
      </c>
      <c r="K244" s="6" t="str">
        <f>"3323035408670001"</f>
        <v>3323035408670001</v>
      </c>
      <c r="L244" s="6" t="s">
        <v>846</v>
      </c>
      <c r="M244" s="6">
        <v>36</v>
      </c>
      <c r="N244" s="6">
        <v>31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 t="s">
        <v>39</v>
      </c>
      <c r="U244" s="7">
        <v>46089</v>
      </c>
      <c r="V244" s="8">
        <v>46237.602685185186</v>
      </c>
      <c r="W244" s="8">
        <v>46237.602685185186</v>
      </c>
      <c r="X244" s="6" t="s">
        <v>643</v>
      </c>
      <c r="Y244" s="6" t="str">
        <f t="shared" si="63"/>
        <v>3323031003730001</v>
      </c>
      <c r="Z244" s="9">
        <v>76453</v>
      </c>
      <c r="AA244" s="6" t="s">
        <v>756</v>
      </c>
      <c r="AB244" s="10" t="s">
        <v>847</v>
      </c>
      <c r="AC244" s="11" t="str">
        <f t="shared" si="1"/>
        <v>Klik Here Bestie</v>
      </c>
      <c r="AD244" s="12" t="s">
        <v>30</v>
      </c>
    </row>
    <row r="245" spans="1:31" ht="14.25" customHeight="1" x14ac:dyDescent="0.3">
      <c r="A245" s="5">
        <v>243</v>
      </c>
      <c r="B245" s="6" t="s">
        <v>32</v>
      </c>
      <c r="C245" s="6" t="s">
        <v>33</v>
      </c>
      <c r="D245" s="6" t="s">
        <v>359</v>
      </c>
      <c r="E245" s="6" t="s">
        <v>749</v>
      </c>
      <c r="F245" s="6">
        <v>3323032020</v>
      </c>
      <c r="G245" s="6" t="s">
        <v>370</v>
      </c>
      <c r="H245" s="6" t="s">
        <v>371</v>
      </c>
      <c r="I245" s="6">
        <v>14523067</v>
      </c>
      <c r="J245" s="6" t="s">
        <v>848</v>
      </c>
      <c r="K245" s="6" t="str">
        <f>"3323032009850001"</f>
        <v>3323032009850001</v>
      </c>
      <c r="L245" s="6" t="s">
        <v>849</v>
      </c>
      <c r="M245" s="6">
        <v>98</v>
      </c>
      <c r="N245" s="6">
        <v>84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 t="s">
        <v>39</v>
      </c>
      <c r="U245" s="7">
        <v>46089</v>
      </c>
      <c r="V245" s="8">
        <v>46237.602673611109</v>
      </c>
      <c r="W245" s="8">
        <v>46237.602673611109</v>
      </c>
      <c r="X245" s="6" t="s">
        <v>643</v>
      </c>
      <c r="Y245" s="6" t="str">
        <f t="shared" si="63"/>
        <v>3323031003730001</v>
      </c>
      <c r="Z245" s="9">
        <v>76453</v>
      </c>
      <c r="AA245" s="6" t="s">
        <v>756</v>
      </c>
      <c r="AB245" s="10" t="s">
        <v>850</v>
      </c>
      <c r="AC245" s="11" t="str">
        <f t="shared" si="1"/>
        <v>Klik Here Bestie</v>
      </c>
      <c r="AD245" s="12" t="s">
        <v>30</v>
      </c>
    </row>
    <row r="246" spans="1:31" ht="14.25" customHeight="1" x14ac:dyDescent="0.3">
      <c r="A246" s="5">
        <v>244</v>
      </c>
      <c r="B246" s="6" t="s">
        <v>32</v>
      </c>
      <c r="C246" s="6" t="s">
        <v>33</v>
      </c>
      <c r="D246" s="6" t="s">
        <v>359</v>
      </c>
      <c r="E246" s="6" t="s">
        <v>749</v>
      </c>
      <c r="F246" s="6">
        <v>3323032020</v>
      </c>
      <c r="G246" s="6" t="s">
        <v>370</v>
      </c>
      <c r="H246" s="6" t="s">
        <v>371</v>
      </c>
      <c r="I246" s="6">
        <v>14523061</v>
      </c>
      <c r="J246" s="6" t="s">
        <v>851</v>
      </c>
      <c r="K246" s="6" t="str">
        <f>"3323030502740003"</f>
        <v>3323030502740003</v>
      </c>
      <c r="L246" s="6" t="s">
        <v>852</v>
      </c>
      <c r="M246" s="6">
        <v>40</v>
      </c>
      <c r="N246" s="6">
        <v>35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 t="s">
        <v>39</v>
      </c>
      <c r="U246" s="7">
        <v>46089</v>
      </c>
      <c r="V246" s="8">
        <v>46237.602662037039</v>
      </c>
      <c r="W246" s="8">
        <v>46237.602662037039</v>
      </c>
      <c r="X246" s="6" t="s">
        <v>643</v>
      </c>
      <c r="Y246" s="6" t="str">
        <f t="shared" si="63"/>
        <v>3323031003730001</v>
      </c>
      <c r="Z246" s="9">
        <v>76453</v>
      </c>
      <c r="AA246" s="6" t="s">
        <v>756</v>
      </c>
      <c r="AB246" s="10" t="s">
        <v>853</v>
      </c>
      <c r="AC246" s="11" t="str">
        <f t="shared" si="1"/>
        <v>Klik Here Bestie</v>
      </c>
      <c r="AD246" s="12" t="s">
        <v>30</v>
      </c>
    </row>
    <row r="247" spans="1:31" ht="14.25" customHeight="1" x14ac:dyDescent="0.3">
      <c r="A247" s="5">
        <v>245</v>
      </c>
      <c r="B247" s="6" t="s">
        <v>32</v>
      </c>
      <c r="C247" s="6" t="s">
        <v>33</v>
      </c>
      <c r="D247" s="6" t="s">
        <v>359</v>
      </c>
      <c r="E247" s="6" t="s">
        <v>749</v>
      </c>
      <c r="F247" s="6">
        <v>3323032020</v>
      </c>
      <c r="G247" s="6" t="s">
        <v>370</v>
      </c>
      <c r="H247" s="6" t="s">
        <v>371</v>
      </c>
      <c r="I247" s="6">
        <v>14524059</v>
      </c>
      <c r="J247" s="6" t="s">
        <v>854</v>
      </c>
      <c r="K247" s="6" t="str">
        <f>"3323032011700001"</f>
        <v>3323032011700001</v>
      </c>
      <c r="L247" s="6" t="s">
        <v>855</v>
      </c>
      <c r="M247" s="6">
        <v>28</v>
      </c>
      <c r="N247" s="6">
        <v>24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 t="s">
        <v>39</v>
      </c>
      <c r="U247" s="7">
        <v>46089</v>
      </c>
      <c r="V247" s="8">
        <v>46237.61146990741</v>
      </c>
      <c r="W247" s="8">
        <v>46237.61146990741</v>
      </c>
      <c r="X247" s="6" t="s">
        <v>643</v>
      </c>
      <c r="Y247" s="6" t="str">
        <f>"3323030102700001"</f>
        <v>3323030102700001</v>
      </c>
      <c r="Z247" s="9">
        <v>76453</v>
      </c>
      <c r="AA247" s="6" t="s">
        <v>756</v>
      </c>
      <c r="AB247" s="10" t="s">
        <v>856</v>
      </c>
      <c r="AC247" s="11" t="str">
        <f t="shared" si="1"/>
        <v>Klik Here Bestie</v>
      </c>
      <c r="AE247" s="15" t="s">
        <v>31</v>
      </c>
    </row>
    <row r="248" spans="1:31" ht="14.25" customHeight="1" x14ac:dyDescent="0.3">
      <c r="A248" s="5">
        <v>246</v>
      </c>
      <c r="B248" s="6" t="s">
        <v>32</v>
      </c>
      <c r="C248" s="6" t="s">
        <v>33</v>
      </c>
      <c r="D248" s="6" t="s">
        <v>359</v>
      </c>
      <c r="E248" s="6" t="s">
        <v>749</v>
      </c>
      <c r="F248" s="6">
        <v>3323032020</v>
      </c>
      <c r="G248" s="6" t="s">
        <v>370</v>
      </c>
      <c r="H248" s="6" t="s">
        <v>371</v>
      </c>
      <c r="I248" s="6">
        <v>14514594</v>
      </c>
      <c r="J248" s="6" t="s">
        <v>857</v>
      </c>
      <c r="K248" s="6" t="str">
        <f>"3323032208750005"</f>
        <v>3323032208750005</v>
      </c>
      <c r="L248" s="6" t="s">
        <v>858</v>
      </c>
      <c r="M248" s="6">
        <v>153</v>
      </c>
      <c r="N248" s="6">
        <v>123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 t="s">
        <v>39</v>
      </c>
      <c r="U248" s="7">
        <v>46089</v>
      </c>
      <c r="V248" s="8">
        <v>46237.497731481482</v>
      </c>
      <c r="W248" s="8">
        <v>46237.497731481482</v>
      </c>
      <c r="X248" s="6" t="s">
        <v>643</v>
      </c>
      <c r="Y248" s="6" t="str">
        <f>"3323032703790005"</f>
        <v>3323032703790005</v>
      </c>
      <c r="Z248" s="9">
        <v>76473</v>
      </c>
      <c r="AA248" s="6" t="s">
        <v>752</v>
      </c>
      <c r="AB248" s="10" t="s">
        <v>859</v>
      </c>
      <c r="AC248" s="11" t="str">
        <f t="shared" si="1"/>
        <v>Klik Here Bestie</v>
      </c>
      <c r="AD248" s="12" t="s">
        <v>30</v>
      </c>
    </row>
    <row r="249" spans="1:31" ht="14.25" customHeight="1" x14ac:dyDescent="0.3">
      <c r="A249" s="5">
        <v>247</v>
      </c>
      <c r="B249" s="6" t="s">
        <v>32</v>
      </c>
      <c r="C249" s="6" t="s">
        <v>33</v>
      </c>
      <c r="D249" s="6" t="s">
        <v>359</v>
      </c>
      <c r="E249" s="6" t="s">
        <v>749</v>
      </c>
      <c r="F249" s="6">
        <v>3323032020</v>
      </c>
      <c r="G249" s="6" t="s">
        <v>370</v>
      </c>
      <c r="H249" s="6" t="s">
        <v>371</v>
      </c>
      <c r="I249" s="6">
        <v>14524055</v>
      </c>
      <c r="J249" s="6" t="s">
        <v>860</v>
      </c>
      <c r="K249" s="6" t="str">
        <f>"3323036004710001"</f>
        <v>3323036004710001</v>
      </c>
      <c r="L249" s="6" t="s">
        <v>861</v>
      </c>
      <c r="M249" s="6">
        <v>45</v>
      </c>
      <c r="N249" s="6">
        <v>38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 t="s">
        <v>39</v>
      </c>
      <c r="U249" s="7">
        <v>46089</v>
      </c>
      <c r="V249" s="8">
        <v>46237.611446759256</v>
      </c>
      <c r="W249" s="8">
        <v>46237.611446759256</v>
      </c>
      <c r="X249" s="6" t="s">
        <v>643</v>
      </c>
      <c r="Y249" s="6" t="str">
        <f>"3323030102700001"</f>
        <v>3323030102700001</v>
      </c>
      <c r="Z249" s="9">
        <v>76453</v>
      </c>
      <c r="AA249" s="6" t="s">
        <v>756</v>
      </c>
      <c r="AB249" s="10" t="s">
        <v>862</v>
      </c>
      <c r="AC249" s="11" t="str">
        <f t="shared" si="1"/>
        <v>Klik Here Bestie</v>
      </c>
      <c r="AE249" s="15" t="s">
        <v>31</v>
      </c>
    </row>
    <row r="250" spans="1:31" ht="14.25" customHeight="1" x14ac:dyDescent="0.3">
      <c r="A250" s="5">
        <v>248</v>
      </c>
      <c r="B250" s="6" t="s">
        <v>32</v>
      </c>
      <c r="C250" s="6" t="s">
        <v>33</v>
      </c>
      <c r="D250" s="6" t="s">
        <v>359</v>
      </c>
      <c r="E250" s="6" t="s">
        <v>749</v>
      </c>
      <c r="F250" s="6">
        <v>3323032020</v>
      </c>
      <c r="G250" s="6" t="s">
        <v>370</v>
      </c>
      <c r="H250" s="6" t="s">
        <v>371</v>
      </c>
      <c r="I250" s="6">
        <v>14528877</v>
      </c>
      <c r="J250" s="6" t="s">
        <v>863</v>
      </c>
      <c r="K250" s="6" t="str">
        <f>"3323030307550001"</f>
        <v>3323030307550001</v>
      </c>
      <c r="L250" s="6" t="s">
        <v>864</v>
      </c>
      <c r="M250" s="6">
        <v>120</v>
      </c>
      <c r="N250" s="6">
        <v>90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 t="s">
        <v>39</v>
      </c>
      <c r="U250" s="7">
        <v>46089</v>
      </c>
      <c r="V250" s="8">
        <v>46237.668078703704</v>
      </c>
      <c r="W250" s="8">
        <v>46237.668078703704</v>
      </c>
      <c r="X250" s="6" t="s">
        <v>643</v>
      </c>
      <c r="Y250" s="6" t="str">
        <f t="shared" ref="Y250:Y251" si="64">"3323030310980001"</f>
        <v>3323030310980001</v>
      </c>
      <c r="Z250" s="9">
        <v>76468</v>
      </c>
      <c r="AA250" s="6" t="s">
        <v>787</v>
      </c>
      <c r="AB250" s="10" t="s">
        <v>865</v>
      </c>
      <c r="AC250" s="11" t="str">
        <f t="shared" si="1"/>
        <v>Klik Here Bestie</v>
      </c>
      <c r="AD250" s="12" t="s">
        <v>30</v>
      </c>
    </row>
    <row r="251" spans="1:31" ht="14.25" customHeight="1" x14ac:dyDescent="0.3">
      <c r="A251" s="5">
        <v>249</v>
      </c>
      <c r="B251" s="6" t="s">
        <v>32</v>
      </c>
      <c r="C251" s="6" t="s">
        <v>33</v>
      </c>
      <c r="D251" s="6" t="s">
        <v>359</v>
      </c>
      <c r="E251" s="6" t="s">
        <v>749</v>
      </c>
      <c r="F251" s="6">
        <v>3323032020</v>
      </c>
      <c r="G251" s="6" t="s">
        <v>370</v>
      </c>
      <c r="H251" s="6" t="s">
        <v>371</v>
      </c>
      <c r="I251" s="6">
        <v>14528881</v>
      </c>
      <c r="J251" s="6" t="s">
        <v>866</v>
      </c>
      <c r="K251" s="6" t="str">
        <f>"3323032006830001"</f>
        <v>3323032006830001</v>
      </c>
      <c r="L251" s="6" t="s">
        <v>867</v>
      </c>
      <c r="M251" s="6">
        <v>124</v>
      </c>
      <c r="N251" s="6">
        <v>94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 t="s">
        <v>39</v>
      </c>
      <c r="U251" s="7">
        <v>46089</v>
      </c>
      <c r="V251" s="8">
        <v>46237.66810185185</v>
      </c>
      <c r="W251" s="8">
        <v>46237.66810185185</v>
      </c>
      <c r="X251" s="6" t="s">
        <v>643</v>
      </c>
      <c r="Y251" s="6" t="str">
        <f t="shared" si="64"/>
        <v>3323030310980001</v>
      </c>
      <c r="Z251" s="9">
        <v>76468</v>
      </c>
      <c r="AA251" s="6" t="s">
        <v>787</v>
      </c>
      <c r="AB251" s="10" t="s">
        <v>868</v>
      </c>
      <c r="AC251" s="11" t="str">
        <f t="shared" si="1"/>
        <v>Klik Here Bestie</v>
      </c>
      <c r="AD251" s="12" t="s">
        <v>30</v>
      </c>
    </row>
    <row r="252" spans="1:31" ht="14.25" customHeight="1" x14ac:dyDescent="0.3">
      <c r="A252" s="5">
        <v>250</v>
      </c>
      <c r="B252" s="6" t="s">
        <v>32</v>
      </c>
      <c r="C252" s="6" t="s">
        <v>33</v>
      </c>
      <c r="D252" s="6" t="s">
        <v>359</v>
      </c>
      <c r="E252" s="6" t="s">
        <v>749</v>
      </c>
      <c r="F252" s="6">
        <v>3323032020</v>
      </c>
      <c r="G252" s="6" t="s">
        <v>370</v>
      </c>
      <c r="H252" s="6" t="s">
        <v>371</v>
      </c>
      <c r="I252" s="6">
        <v>14524044</v>
      </c>
      <c r="J252" s="6" t="s">
        <v>869</v>
      </c>
      <c r="K252" s="6" t="str">
        <f>"3323031008800003"</f>
        <v>3323031008800003</v>
      </c>
      <c r="L252" s="6" t="s">
        <v>870</v>
      </c>
      <c r="M252" s="6">
        <v>40</v>
      </c>
      <c r="N252" s="6">
        <v>30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 t="s">
        <v>39</v>
      </c>
      <c r="U252" s="7">
        <v>46089</v>
      </c>
      <c r="V252" s="8">
        <v>46237.61141203704</v>
      </c>
      <c r="W252" s="8">
        <v>46237.61141203704</v>
      </c>
      <c r="X252" s="6" t="s">
        <v>643</v>
      </c>
      <c r="Y252" s="6" t="str">
        <f t="shared" ref="Y252:Y254" si="65">"3323030102700001"</f>
        <v>3323030102700001</v>
      </c>
      <c r="Z252" s="9">
        <v>76453</v>
      </c>
      <c r="AA252" s="6" t="s">
        <v>756</v>
      </c>
      <c r="AB252" s="10" t="s">
        <v>871</v>
      </c>
      <c r="AC252" s="11" t="str">
        <f t="shared" si="1"/>
        <v>Klik Here Bestie</v>
      </c>
      <c r="AE252" s="15" t="s">
        <v>31</v>
      </c>
    </row>
    <row r="253" spans="1:31" ht="14.25" customHeight="1" x14ac:dyDescent="0.3">
      <c r="A253" s="5">
        <v>251</v>
      </c>
      <c r="B253" s="6" t="s">
        <v>32</v>
      </c>
      <c r="C253" s="6" t="s">
        <v>33</v>
      </c>
      <c r="D253" s="6" t="s">
        <v>359</v>
      </c>
      <c r="E253" s="6" t="s">
        <v>749</v>
      </c>
      <c r="F253" s="6">
        <v>3323032020</v>
      </c>
      <c r="G253" s="6" t="s">
        <v>370</v>
      </c>
      <c r="H253" s="6" t="s">
        <v>371</v>
      </c>
      <c r="I253" s="6">
        <v>14524048</v>
      </c>
      <c r="J253" s="6" t="s">
        <v>872</v>
      </c>
      <c r="K253" s="6" t="str">
        <f>"3323031211690001"</f>
        <v>3323031211690001</v>
      </c>
      <c r="L253" s="6" t="s">
        <v>870</v>
      </c>
      <c r="M253" s="6">
        <v>45</v>
      </c>
      <c r="N253" s="6">
        <v>38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 t="s">
        <v>39</v>
      </c>
      <c r="U253" s="7">
        <v>46089</v>
      </c>
      <c r="V253" s="8">
        <v>46237.611435185187</v>
      </c>
      <c r="W253" s="8">
        <v>46237.611435185187</v>
      </c>
      <c r="X253" s="6" t="s">
        <v>643</v>
      </c>
      <c r="Y253" s="6" t="str">
        <f t="shared" si="65"/>
        <v>3323030102700001</v>
      </c>
      <c r="Z253" s="9">
        <v>76453</v>
      </c>
      <c r="AA253" s="6" t="s">
        <v>756</v>
      </c>
      <c r="AB253" s="10" t="s">
        <v>873</v>
      </c>
      <c r="AC253" s="11" t="str">
        <f t="shared" si="1"/>
        <v>Klik Here Bestie</v>
      </c>
      <c r="AE253" s="15" t="s">
        <v>31</v>
      </c>
    </row>
    <row r="254" spans="1:31" ht="14.25" customHeight="1" x14ac:dyDescent="0.3">
      <c r="A254" s="5">
        <v>252</v>
      </c>
      <c r="B254" s="6" t="s">
        <v>32</v>
      </c>
      <c r="C254" s="6" t="s">
        <v>33</v>
      </c>
      <c r="D254" s="6" t="s">
        <v>359</v>
      </c>
      <c r="E254" s="6" t="s">
        <v>749</v>
      </c>
      <c r="F254" s="6">
        <v>3323032020</v>
      </c>
      <c r="G254" s="6" t="s">
        <v>370</v>
      </c>
      <c r="H254" s="6" t="s">
        <v>371</v>
      </c>
      <c r="I254" s="6">
        <v>14524045</v>
      </c>
      <c r="J254" s="6" t="s">
        <v>874</v>
      </c>
      <c r="K254" s="6" t="str">
        <f>"3323030306820006"</f>
        <v>3323030306820006</v>
      </c>
      <c r="L254" s="6" t="s">
        <v>875</v>
      </c>
      <c r="M254" s="6">
        <v>94</v>
      </c>
      <c r="N254" s="6">
        <v>80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 t="s">
        <v>39</v>
      </c>
      <c r="U254" s="7">
        <v>46089</v>
      </c>
      <c r="V254" s="8">
        <v>46237.61142361111</v>
      </c>
      <c r="W254" s="8">
        <v>46237.61142361111</v>
      </c>
      <c r="X254" s="6" t="s">
        <v>643</v>
      </c>
      <c r="Y254" s="6" t="str">
        <f t="shared" si="65"/>
        <v>3323030102700001</v>
      </c>
      <c r="Z254" s="9">
        <v>76453</v>
      </c>
      <c r="AA254" s="6" t="s">
        <v>756</v>
      </c>
      <c r="AB254" s="10" t="s">
        <v>876</v>
      </c>
      <c r="AC254" s="11" t="str">
        <f t="shared" si="1"/>
        <v>Klik Here Bestie</v>
      </c>
      <c r="AE254" s="15" t="s">
        <v>31</v>
      </c>
    </row>
    <row r="255" spans="1:31" ht="14.25" customHeight="1" x14ac:dyDescent="0.3">
      <c r="A255" s="5">
        <v>253</v>
      </c>
      <c r="B255" s="6" t="s">
        <v>32</v>
      </c>
      <c r="C255" s="6" t="s">
        <v>33</v>
      </c>
      <c r="D255" s="6" t="s">
        <v>359</v>
      </c>
      <c r="E255" s="6" t="s">
        <v>749</v>
      </c>
      <c r="F255" s="6">
        <v>3323032020</v>
      </c>
      <c r="G255" s="6" t="s">
        <v>370</v>
      </c>
      <c r="H255" s="6" t="s">
        <v>371</v>
      </c>
      <c r="I255" s="6">
        <v>14528875</v>
      </c>
      <c r="J255" s="6" t="s">
        <v>877</v>
      </c>
      <c r="K255" s="6" t="str">
        <f>"3323031211670001"</f>
        <v>3323031211670001</v>
      </c>
      <c r="L255" s="6" t="s">
        <v>878</v>
      </c>
      <c r="M255" s="6">
        <v>77</v>
      </c>
      <c r="N255" s="6">
        <v>58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 t="s">
        <v>39</v>
      </c>
      <c r="U255" s="7">
        <v>46089</v>
      </c>
      <c r="V255" s="8">
        <v>46237.668078703704</v>
      </c>
      <c r="W255" s="8">
        <v>46237.668078703704</v>
      </c>
      <c r="X255" s="6" t="s">
        <v>643</v>
      </c>
      <c r="Y255" s="6" t="str">
        <f>"3323030310980001"</f>
        <v>3323030310980001</v>
      </c>
      <c r="Z255" s="9">
        <v>76468</v>
      </c>
      <c r="AA255" s="6" t="s">
        <v>787</v>
      </c>
      <c r="AB255" s="10" t="s">
        <v>879</v>
      </c>
      <c r="AC255" s="11" t="str">
        <f t="shared" si="1"/>
        <v>Klik Here Bestie</v>
      </c>
      <c r="AD255" s="12" t="s">
        <v>30</v>
      </c>
    </row>
    <row r="256" spans="1:31" ht="14.25" customHeight="1" x14ac:dyDescent="0.3">
      <c r="A256" s="5">
        <v>254</v>
      </c>
      <c r="B256" s="6" t="s">
        <v>32</v>
      </c>
      <c r="C256" s="6" t="s">
        <v>33</v>
      </c>
      <c r="D256" s="6" t="s">
        <v>359</v>
      </c>
      <c r="E256" s="6" t="s">
        <v>749</v>
      </c>
      <c r="F256" s="6">
        <v>3323032020</v>
      </c>
      <c r="G256" s="6" t="s">
        <v>370</v>
      </c>
      <c r="H256" s="6" t="s">
        <v>371</v>
      </c>
      <c r="I256" s="6">
        <v>14524046</v>
      </c>
      <c r="J256" s="6" t="s">
        <v>880</v>
      </c>
      <c r="K256" s="6" t="str">
        <f>"3323031212700001"</f>
        <v>3323031212700001</v>
      </c>
      <c r="L256" s="6" t="s">
        <v>881</v>
      </c>
      <c r="M256" s="6">
        <v>52</v>
      </c>
      <c r="N256" s="6">
        <v>45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 t="s">
        <v>39</v>
      </c>
      <c r="U256" s="7">
        <v>46089</v>
      </c>
      <c r="V256" s="8">
        <v>46237.61142361111</v>
      </c>
      <c r="W256" s="8">
        <v>46237.61142361111</v>
      </c>
      <c r="X256" s="6" t="s">
        <v>643</v>
      </c>
      <c r="Y256" s="6" t="str">
        <f t="shared" ref="Y256:Y257" si="66">"3323030102700001"</f>
        <v>3323030102700001</v>
      </c>
      <c r="Z256" s="9">
        <v>76453</v>
      </c>
      <c r="AA256" s="6" t="s">
        <v>756</v>
      </c>
      <c r="AB256" s="10" t="s">
        <v>882</v>
      </c>
      <c r="AC256" s="11" t="str">
        <f t="shared" si="1"/>
        <v>Klik Here Bestie</v>
      </c>
      <c r="AE256" s="15" t="s">
        <v>31</v>
      </c>
    </row>
    <row r="257" spans="1:31" ht="14.25" customHeight="1" x14ac:dyDescent="0.3">
      <c r="A257" s="5">
        <v>255</v>
      </c>
      <c r="B257" s="6" t="s">
        <v>32</v>
      </c>
      <c r="C257" s="6" t="s">
        <v>33</v>
      </c>
      <c r="D257" s="6" t="s">
        <v>359</v>
      </c>
      <c r="E257" s="6" t="s">
        <v>749</v>
      </c>
      <c r="F257" s="6">
        <v>3323032020</v>
      </c>
      <c r="G257" s="6" t="s">
        <v>370</v>
      </c>
      <c r="H257" s="6" t="s">
        <v>371</v>
      </c>
      <c r="I257" s="6">
        <v>14524053</v>
      </c>
      <c r="J257" s="6" t="s">
        <v>883</v>
      </c>
      <c r="K257" s="6" t="str">
        <f>"3323030107660001"</f>
        <v>3323030107660001</v>
      </c>
      <c r="L257" s="6" t="s">
        <v>884</v>
      </c>
      <c r="M257" s="6">
        <v>28</v>
      </c>
      <c r="N257" s="6">
        <v>24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 t="s">
        <v>39</v>
      </c>
      <c r="U257" s="7">
        <v>46089</v>
      </c>
      <c r="V257" s="8">
        <v>46237.611446759256</v>
      </c>
      <c r="W257" s="8">
        <v>46237.611446759256</v>
      </c>
      <c r="X257" s="6" t="s">
        <v>643</v>
      </c>
      <c r="Y257" s="6" t="str">
        <f t="shared" si="66"/>
        <v>3323030102700001</v>
      </c>
      <c r="Z257" s="9">
        <v>76453</v>
      </c>
      <c r="AA257" s="6" t="s">
        <v>756</v>
      </c>
      <c r="AB257" s="10" t="s">
        <v>885</v>
      </c>
      <c r="AC257" s="11" t="str">
        <f t="shared" si="1"/>
        <v>Klik Here Bestie</v>
      </c>
      <c r="AE257" s="15" t="s">
        <v>31</v>
      </c>
    </row>
    <row r="258" spans="1:31" ht="14.25" customHeight="1" x14ac:dyDescent="0.3">
      <c r="A258" s="5">
        <v>256</v>
      </c>
      <c r="B258" s="6" t="s">
        <v>32</v>
      </c>
      <c r="C258" s="6" t="s">
        <v>33</v>
      </c>
      <c r="D258" s="6" t="s">
        <v>359</v>
      </c>
      <c r="E258" s="6" t="s">
        <v>749</v>
      </c>
      <c r="F258" s="6">
        <v>3323032020</v>
      </c>
      <c r="G258" s="6" t="s">
        <v>370</v>
      </c>
      <c r="H258" s="6" t="s">
        <v>371</v>
      </c>
      <c r="I258" s="6">
        <v>14528880</v>
      </c>
      <c r="J258" s="6" t="s">
        <v>886</v>
      </c>
      <c r="K258" s="6" t="str">
        <f>"3323032210680001"</f>
        <v>3323032210680001</v>
      </c>
      <c r="L258" s="6" t="s">
        <v>887</v>
      </c>
      <c r="M258" s="6">
        <v>100</v>
      </c>
      <c r="N258" s="6">
        <v>76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 t="s">
        <v>39</v>
      </c>
      <c r="U258" s="7">
        <v>46089</v>
      </c>
      <c r="V258" s="8">
        <v>46237.668090277781</v>
      </c>
      <c r="W258" s="8">
        <v>46237.668090277781</v>
      </c>
      <c r="X258" s="6" t="s">
        <v>643</v>
      </c>
      <c r="Y258" s="6" t="str">
        <f>"3323030310980001"</f>
        <v>3323030310980001</v>
      </c>
      <c r="Z258" s="9">
        <v>76468</v>
      </c>
      <c r="AA258" s="6" t="s">
        <v>787</v>
      </c>
      <c r="AB258" s="10" t="s">
        <v>888</v>
      </c>
      <c r="AC258" s="11" t="str">
        <f t="shared" ref="AC258:AC512" si="67">HYPERLINK(AB258,"Klik Here Bestie")</f>
        <v>Klik Here Bestie</v>
      </c>
      <c r="AD258" s="12" t="s">
        <v>30</v>
      </c>
    </row>
    <row r="259" spans="1:31" ht="14.25" customHeight="1" x14ac:dyDescent="0.3">
      <c r="A259" s="5">
        <v>257</v>
      </c>
      <c r="B259" s="6" t="s">
        <v>32</v>
      </c>
      <c r="C259" s="6" t="s">
        <v>33</v>
      </c>
      <c r="D259" s="6" t="s">
        <v>359</v>
      </c>
      <c r="E259" s="6" t="s">
        <v>749</v>
      </c>
      <c r="F259" s="6">
        <v>3323032020</v>
      </c>
      <c r="G259" s="6" t="s">
        <v>370</v>
      </c>
      <c r="H259" s="6" t="s">
        <v>371</v>
      </c>
      <c r="I259" s="6">
        <v>14514602</v>
      </c>
      <c r="J259" s="6" t="s">
        <v>889</v>
      </c>
      <c r="K259" s="6" t="str">
        <f>"3323030406650001"</f>
        <v>3323030406650001</v>
      </c>
      <c r="L259" s="6" t="s">
        <v>890</v>
      </c>
      <c r="M259" s="6">
        <v>144</v>
      </c>
      <c r="N259" s="6">
        <v>117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 t="s">
        <v>39</v>
      </c>
      <c r="U259" s="7">
        <v>46089</v>
      </c>
      <c r="V259" s="8">
        <v>46237.497766203705</v>
      </c>
      <c r="W259" s="8">
        <v>46237.497766203705</v>
      </c>
      <c r="X259" s="6" t="s">
        <v>643</v>
      </c>
      <c r="Y259" s="6" t="str">
        <f t="shared" ref="Y259:Y261" si="68">"3323032703790005"</f>
        <v>3323032703790005</v>
      </c>
      <c r="Z259" s="9">
        <v>76473</v>
      </c>
      <c r="AA259" s="6" t="s">
        <v>752</v>
      </c>
      <c r="AB259" s="10" t="s">
        <v>891</v>
      </c>
      <c r="AC259" s="11" t="str">
        <f t="shared" si="67"/>
        <v>Klik Here Bestie</v>
      </c>
      <c r="AD259" s="12" t="s">
        <v>30</v>
      </c>
    </row>
    <row r="260" spans="1:31" ht="14.25" customHeight="1" x14ac:dyDescent="0.3">
      <c r="A260" s="5">
        <v>258</v>
      </c>
      <c r="B260" s="6" t="s">
        <v>32</v>
      </c>
      <c r="C260" s="6" t="s">
        <v>33</v>
      </c>
      <c r="D260" s="6" t="s">
        <v>359</v>
      </c>
      <c r="E260" s="6" t="s">
        <v>749</v>
      </c>
      <c r="F260" s="6">
        <v>3323032020</v>
      </c>
      <c r="G260" s="6" t="s">
        <v>370</v>
      </c>
      <c r="H260" s="6" t="s">
        <v>371</v>
      </c>
      <c r="I260" s="6">
        <v>14514599</v>
      </c>
      <c r="J260" s="6" t="s">
        <v>892</v>
      </c>
      <c r="K260" s="6" t="str">
        <f>"3323030112560003"</f>
        <v>3323030112560003</v>
      </c>
      <c r="L260" s="6" t="s">
        <v>893</v>
      </c>
      <c r="M260" s="6">
        <v>208</v>
      </c>
      <c r="N260" s="6">
        <v>163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 t="s">
        <v>39</v>
      </c>
      <c r="U260" s="7">
        <v>46089</v>
      </c>
      <c r="V260" s="8">
        <v>46237.497754629629</v>
      </c>
      <c r="W260" s="8">
        <v>46237.497754629629</v>
      </c>
      <c r="X260" s="6" t="s">
        <v>643</v>
      </c>
      <c r="Y260" s="6" t="str">
        <f t="shared" si="68"/>
        <v>3323032703790005</v>
      </c>
      <c r="Z260" s="9">
        <v>76473</v>
      </c>
      <c r="AA260" s="6" t="s">
        <v>752</v>
      </c>
      <c r="AB260" s="10" t="s">
        <v>894</v>
      </c>
      <c r="AC260" s="11" t="str">
        <f t="shared" si="67"/>
        <v>Klik Here Bestie</v>
      </c>
      <c r="AD260" s="12" t="s">
        <v>30</v>
      </c>
    </row>
    <row r="261" spans="1:31" ht="14.25" customHeight="1" x14ac:dyDescent="0.3">
      <c r="A261" s="5">
        <v>259</v>
      </c>
      <c r="B261" s="6" t="s">
        <v>32</v>
      </c>
      <c r="C261" s="6" t="s">
        <v>33</v>
      </c>
      <c r="D261" s="6" t="s">
        <v>359</v>
      </c>
      <c r="E261" s="6" t="s">
        <v>749</v>
      </c>
      <c r="F261" s="6">
        <v>3323032020</v>
      </c>
      <c r="G261" s="6" t="s">
        <v>370</v>
      </c>
      <c r="H261" s="6" t="s">
        <v>371</v>
      </c>
      <c r="I261" s="6">
        <v>14514596</v>
      </c>
      <c r="J261" s="6" t="s">
        <v>895</v>
      </c>
      <c r="K261" s="6" t="str">
        <f>"3323031108680001"</f>
        <v>3323031108680001</v>
      </c>
      <c r="L261" s="6" t="s">
        <v>896</v>
      </c>
      <c r="M261" s="6">
        <v>254</v>
      </c>
      <c r="N261" s="6">
        <v>200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 t="s">
        <v>39</v>
      </c>
      <c r="U261" s="7">
        <v>46089</v>
      </c>
      <c r="V261" s="8">
        <v>46237.497743055559</v>
      </c>
      <c r="W261" s="8">
        <v>46237.497743055559</v>
      </c>
      <c r="X261" s="6" t="s">
        <v>643</v>
      </c>
      <c r="Y261" s="6" t="str">
        <f t="shared" si="68"/>
        <v>3323032703790005</v>
      </c>
      <c r="Z261" s="9">
        <v>76473</v>
      </c>
      <c r="AA261" s="6" t="s">
        <v>752</v>
      </c>
      <c r="AB261" s="10" t="s">
        <v>897</v>
      </c>
      <c r="AC261" s="11" t="str">
        <f t="shared" si="67"/>
        <v>Klik Here Bestie</v>
      </c>
      <c r="AD261" s="12" t="s">
        <v>30</v>
      </c>
    </row>
    <row r="262" spans="1:31" ht="14.25" customHeight="1" x14ac:dyDescent="0.3">
      <c r="A262" s="5">
        <v>260</v>
      </c>
      <c r="B262" s="6" t="s">
        <v>32</v>
      </c>
      <c r="C262" s="6" t="s">
        <v>33</v>
      </c>
      <c r="D262" s="6" t="s">
        <v>359</v>
      </c>
      <c r="E262" s="6" t="s">
        <v>749</v>
      </c>
      <c r="F262" s="6">
        <v>3323032020</v>
      </c>
      <c r="G262" s="6" t="s">
        <v>370</v>
      </c>
      <c r="H262" s="6" t="s">
        <v>371</v>
      </c>
      <c r="I262" s="6">
        <v>14528890</v>
      </c>
      <c r="J262" s="6" t="s">
        <v>898</v>
      </c>
      <c r="K262" s="6" t="str">
        <f>"3323031709600001"</f>
        <v>3323031709600001</v>
      </c>
      <c r="L262" s="6" t="s">
        <v>896</v>
      </c>
      <c r="M262" s="6">
        <v>72</v>
      </c>
      <c r="N262" s="6">
        <v>54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 t="s">
        <v>39</v>
      </c>
      <c r="U262" s="7">
        <v>46089</v>
      </c>
      <c r="V262" s="8">
        <v>46237.668136574073</v>
      </c>
      <c r="W262" s="8">
        <v>46237.668136574073</v>
      </c>
      <c r="X262" s="6" t="s">
        <v>643</v>
      </c>
      <c r="Y262" s="6" t="str">
        <f t="shared" ref="Y262:Y263" si="69">"3323030310980001"</f>
        <v>3323030310980001</v>
      </c>
      <c r="Z262" s="9">
        <v>76468</v>
      </c>
      <c r="AA262" s="6" t="s">
        <v>787</v>
      </c>
      <c r="AB262" s="10" t="s">
        <v>899</v>
      </c>
      <c r="AC262" s="11" t="str">
        <f t="shared" si="67"/>
        <v>Klik Here Bestie</v>
      </c>
      <c r="AD262" s="12" t="s">
        <v>30</v>
      </c>
    </row>
    <row r="263" spans="1:31" ht="14.25" customHeight="1" x14ac:dyDescent="0.3">
      <c r="A263" s="5">
        <v>261</v>
      </c>
      <c r="B263" s="6" t="s">
        <v>32</v>
      </c>
      <c r="C263" s="6" t="s">
        <v>33</v>
      </c>
      <c r="D263" s="6" t="s">
        <v>359</v>
      </c>
      <c r="E263" s="6" t="s">
        <v>749</v>
      </c>
      <c r="F263" s="6">
        <v>3323032020</v>
      </c>
      <c r="G263" s="6" t="s">
        <v>370</v>
      </c>
      <c r="H263" s="6" t="s">
        <v>371</v>
      </c>
      <c r="I263" s="6">
        <v>14528885</v>
      </c>
      <c r="J263" s="6" t="s">
        <v>900</v>
      </c>
      <c r="K263" s="6" t="str">
        <f>"3323141608720002"</f>
        <v>3323141608720002</v>
      </c>
      <c r="L263" s="6" t="s">
        <v>901</v>
      </c>
      <c r="M263" s="6">
        <v>40</v>
      </c>
      <c r="N263" s="6">
        <v>30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 t="s">
        <v>39</v>
      </c>
      <c r="U263" s="7">
        <v>46089</v>
      </c>
      <c r="V263" s="8">
        <v>46237.668113425927</v>
      </c>
      <c r="W263" s="8">
        <v>46237.668113425927</v>
      </c>
      <c r="X263" s="6" t="s">
        <v>643</v>
      </c>
      <c r="Y263" s="6" t="str">
        <f t="shared" si="69"/>
        <v>3323030310980001</v>
      </c>
      <c r="Z263" s="9">
        <v>76468</v>
      </c>
      <c r="AA263" s="6" t="s">
        <v>787</v>
      </c>
      <c r="AB263" s="10" t="s">
        <v>902</v>
      </c>
      <c r="AC263" s="11" t="str">
        <f t="shared" si="67"/>
        <v>Klik Here Bestie</v>
      </c>
      <c r="AD263" s="12" t="s">
        <v>30</v>
      </c>
    </row>
    <row r="264" spans="1:31" ht="14.25" customHeight="1" x14ac:dyDescent="0.3">
      <c r="A264" s="5">
        <v>262</v>
      </c>
      <c r="B264" s="6" t="s">
        <v>32</v>
      </c>
      <c r="C264" s="6" t="s">
        <v>33</v>
      </c>
      <c r="D264" s="6" t="s">
        <v>359</v>
      </c>
      <c r="E264" s="6" t="s">
        <v>749</v>
      </c>
      <c r="F264" s="6">
        <v>3323032020</v>
      </c>
      <c r="G264" s="6" t="s">
        <v>370</v>
      </c>
      <c r="H264" s="6" t="s">
        <v>371</v>
      </c>
      <c r="I264" s="6">
        <v>14514604</v>
      </c>
      <c r="J264" s="6" t="s">
        <v>903</v>
      </c>
      <c r="K264" s="6" t="str">
        <f>"3323032006560003"</f>
        <v>3323032006560003</v>
      </c>
      <c r="L264" s="6" t="s">
        <v>522</v>
      </c>
      <c r="M264" s="6">
        <v>34</v>
      </c>
      <c r="N264" s="6">
        <v>27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 t="s">
        <v>39</v>
      </c>
      <c r="U264" s="7">
        <v>46089</v>
      </c>
      <c r="V264" s="8">
        <v>46237.497777777775</v>
      </c>
      <c r="W264" s="8">
        <v>46237.497777777775</v>
      </c>
      <c r="X264" s="6" t="s">
        <v>643</v>
      </c>
      <c r="Y264" s="6" t="str">
        <f t="shared" ref="Y264:Y265" si="70">"3323032703790005"</f>
        <v>3323032703790005</v>
      </c>
      <c r="Z264" s="9">
        <v>76473</v>
      </c>
      <c r="AA264" s="6" t="s">
        <v>752</v>
      </c>
      <c r="AB264" s="13" t="s">
        <v>904</v>
      </c>
      <c r="AC264" s="11" t="str">
        <f t="shared" si="67"/>
        <v>Klik Here Bestie</v>
      </c>
      <c r="AD264" s="12" t="s">
        <v>30</v>
      </c>
    </row>
    <row r="265" spans="1:31" ht="14.25" customHeight="1" x14ac:dyDescent="0.3">
      <c r="A265" s="5">
        <v>263</v>
      </c>
      <c r="B265" s="6" t="s">
        <v>32</v>
      </c>
      <c r="C265" s="6" t="s">
        <v>33</v>
      </c>
      <c r="D265" s="6" t="s">
        <v>359</v>
      </c>
      <c r="E265" s="6" t="s">
        <v>749</v>
      </c>
      <c r="F265" s="6">
        <v>3323032020</v>
      </c>
      <c r="G265" s="6" t="s">
        <v>370</v>
      </c>
      <c r="H265" s="6" t="s">
        <v>371</v>
      </c>
      <c r="I265" s="6">
        <v>14514600</v>
      </c>
      <c r="J265" s="6" t="s">
        <v>905</v>
      </c>
      <c r="K265" s="6" t="str">
        <f>"3323032202750001"</f>
        <v>3323032202750001</v>
      </c>
      <c r="L265" s="6" t="s">
        <v>906</v>
      </c>
      <c r="M265" s="6">
        <v>264</v>
      </c>
      <c r="N265" s="6">
        <v>253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 t="s">
        <v>39</v>
      </c>
      <c r="U265" s="7">
        <v>46089</v>
      </c>
      <c r="V265" s="8">
        <v>46237.497754629629</v>
      </c>
      <c r="W265" s="8">
        <v>46237.497754629629</v>
      </c>
      <c r="X265" s="6" t="s">
        <v>643</v>
      </c>
      <c r="Y265" s="6" t="str">
        <f t="shared" si="70"/>
        <v>3323032703790005</v>
      </c>
      <c r="Z265" s="9">
        <v>76473</v>
      </c>
      <c r="AA265" s="6" t="s">
        <v>752</v>
      </c>
      <c r="AB265" s="10" t="s">
        <v>907</v>
      </c>
      <c r="AC265" s="11" t="str">
        <f t="shared" si="67"/>
        <v>Klik Here Bestie</v>
      </c>
      <c r="AD265" s="12" t="s">
        <v>30</v>
      </c>
    </row>
    <row r="266" spans="1:31" ht="14.25" customHeight="1" x14ac:dyDescent="0.3">
      <c r="A266" s="5">
        <v>264</v>
      </c>
      <c r="B266" s="6" t="s">
        <v>32</v>
      </c>
      <c r="C266" s="6" t="s">
        <v>33</v>
      </c>
      <c r="D266" s="6" t="s">
        <v>359</v>
      </c>
      <c r="E266" s="6" t="s">
        <v>749</v>
      </c>
      <c r="F266" s="6">
        <v>3323032020</v>
      </c>
      <c r="G266" s="6" t="s">
        <v>370</v>
      </c>
      <c r="H266" s="6" t="s">
        <v>371</v>
      </c>
      <c r="I266" s="6">
        <v>14528871</v>
      </c>
      <c r="J266" s="6" t="s">
        <v>908</v>
      </c>
      <c r="K266" s="6" t="str">
        <f>"3323030702770001"</f>
        <v>3323030702770001</v>
      </c>
      <c r="L266" s="6" t="s">
        <v>909</v>
      </c>
      <c r="M266" s="6">
        <v>117</v>
      </c>
      <c r="N266" s="6">
        <v>88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 t="s">
        <v>39</v>
      </c>
      <c r="U266" s="7">
        <v>46089</v>
      </c>
      <c r="V266" s="8">
        <v>46237.668055555558</v>
      </c>
      <c r="W266" s="8">
        <v>46237.668055555558</v>
      </c>
      <c r="X266" s="6" t="s">
        <v>643</v>
      </c>
      <c r="Y266" s="6" t="str">
        <f>"3323030310980001"</f>
        <v>3323030310980001</v>
      </c>
      <c r="Z266" s="9">
        <v>76468</v>
      </c>
      <c r="AA266" s="6" t="s">
        <v>787</v>
      </c>
      <c r="AB266" s="10" t="s">
        <v>910</v>
      </c>
      <c r="AC266" s="11" t="str">
        <f t="shared" si="67"/>
        <v>Klik Here Bestie</v>
      </c>
      <c r="AD266" s="12" t="s">
        <v>30</v>
      </c>
    </row>
    <row r="267" spans="1:31" ht="14.25" customHeight="1" x14ac:dyDescent="0.3">
      <c r="A267" s="5">
        <v>265</v>
      </c>
      <c r="B267" s="6" t="s">
        <v>32</v>
      </c>
      <c r="C267" s="6" t="s">
        <v>33</v>
      </c>
      <c r="D267" s="6" t="s">
        <v>359</v>
      </c>
      <c r="E267" s="6" t="s">
        <v>749</v>
      </c>
      <c r="F267" s="6">
        <v>3323032020</v>
      </c>
      <c r="G267" s="6" t="s">
        <v>370</v>
      </c>
      <c r="H267" s="6" t="s">
        <v>371</v>
      </c>
      <c r="I267" s="6">
        <v>14514610</v>
      </c>
      <c r="J267" s="6" t="s">
        <v>911</v>
      </c>
      <c r="K267" s="6" t="str">
        <f>"3323032206770001"</f>
        <v>3323032206770001</v>
      </c>
      <c r="L267" s="6" t="s">
        <v>912</v>
      </c>
      <c r="M267" s="6">
        <v>68</v>
      </c>
      <c r="N267" s="6">
        <v>55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 t="s">
        <v>39</v>
      </c>
      <c r="U267" s="7">
        <v>46089</v>
      </c>
      <c r="V267" s="8">
        <v>46237.497789351852</v>
      </c>
      <c r="W267" s="8">
        <v>46237.497789351852</v>
      </c>
      <c r="X267" s="6" t="s">
        <v>643</v>
      </c>
      <c r="Y267" s="6" t="str">
        <f>"3323032703790005"</f>
        <v>3323032703790005</v>
      </c>
      <c r="Z267" s="9">
        <v>76473</v>
      </c>
      <c r="AA267" s="6" t="s">
        <v>752</v>
      </c>
      <c r="AB267" s="10" t="s">
        <v>913</v>
      </c>
      <c r="AC267" s="11" t="str">
        <f t="shared" si="67"/>
        <v>Klik Here Bestie</v>
      </c>
      <c r="AD267" s="12" t="s">
        <v>30</v>
      </c>
    </row>
    <row r="268" spans="1:31" ht="14.25" customHeight="1" x14ac:dyDescent="0.3">
      <c r="A268" s="5">
        <v>266</v>
      </c>
      <c r="B268" s="6" t="s">
        <v>32</v>
      </c>
      <c r="C268" s="6" t="s">
        <v>33</v>
      </c>
      <c r="D268" s="6" t="s">
        <v>359</v>
      </c>
      <c r="E268" s="6" t="s">
        <v>749</v>
      </c>
      <c r="F268" s="6">
        <v>3323032020</v>
      </c>
      <c r="G268" s="6" t="s">
        <v>370</v>
      </c>
      <c r="H268" s="6" t="s">
        <v>371</v>
      </c>
      <c r="I268" s="6">
        <v>14528873</v>
      </c>
      <c r="J268" s="6" t="s">
        <v>914</v>
      </c>
      <c r="K268" s="6" t="str">
        <f>"3323032603780001"</f>
        <v>3323032603780001</v>
      </c>
      <c r="L268" s="6" t="s">
        <v>912</v>
      </c>
      <c r="M268" s="6">
        <v>87</v>
      </c>
      <c r="N268" s="6">
        <v>66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 t="s">
        <v>39</v>
      </c>
      <c r="U268" s="7">
        <v>46089</v>
      </c>
      <c r="V268" s="8">
        <v>46237.668067129627</v>
      </c>
      <c r="W268" s="8">
        <v>46237.668067129627</v>
      </c>
      <c r="X268" s="6" t="s">
        <v>643</v>
      </c>
      <c r="Y268" s="6" t="str">
        <f>"3323030310980001"</f>
        <v>3323030310980001</v>
      </c>
      <c r="Z268" s="9">
        <v>76468</v>
      </c>
      <c r="AA268" s="6" t="s">
        <v>787</v>
      </c>
      <c r="AB268" s="10" t="s">
        <v>915</v>
      </c>
      <c r="AC268" s="11" t="str">
        <f t="shared" si="67"/>
        <v>Klik Here Bestie</v>
      </c>
      <c r="AD268" s="12" t="s">
        <v>30</v>
      </c>
    </row>
    <row r="269" spans="1:31" ht="14.25" customHeight="1" x14ac:dyDescent="0.3">
      <c r="A269" s="5">
        <v>267</v>
      </c>
      <c r="B269" s="6" t="s">
        <v>32</v>
      </c>
      <c r="C269" s="6" t="s">
        <v>33</v>
      </c>
      <c r="D269" s="6" t="s">
        <v>359</v>
      </c>
      <c r="E269" s="6" t="s">
        <v>749</v>
      </c>
      <c r="F269" s="6">
        <v>3323032020</v>
      </c>
      <c r="G269" s="6" t="s">
        <v>370</v>
      </c>
      <c r="H269" s="6" t="s">
        <v>371</v>
      </c>
      <c r="I269" s="6">
        <v>14524049</v>
      </c>
      <c r="J269" s="6" t="s">
        <v>916</v>
      </c>
      <c r="K269" s="6" t="str">
        <f>"3323030412740002"</f>
        <v>3323030412740002</v>
      </c>
      <c r="L269" s="6" t="s">
        <v>917</v>
      </c>
      <c r="M269" s="6">
        <v>49</v>
      </c>
      <c r="N269" s="6">
        <v>42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 t="s">
        <v>39</v>
      </c>
      <c r="U269" s="7">
        <v>46089</v>
      </c>
      <c r="V269" s="8">
        <v>46237.611435185187</v>
      </c>
      <c r="W269" s="8">
        <v>46237.611435185187</v>
      </c>
      <c r="X269" s="6" t="s">
        <v>643</v>
      </c>
      <c r="Y269" s="6" t="str">
        <f>"3323030102700001"</f>
        <v>3323030102700001</v>
      </c>
      <c r="Z269" s="9">
        <v>76453</v>
      </c>
      <c r="AA269" s="6" t="s">
        <v>756</v>
      </c>
      <c r="AB269" s="10" t="s">
        <v>918</v>
      </c>
      <c r="AC269" s="11" t="str">
        <f t="shared" si="67"/>
        <v>Klik Here Bestie</v>
      </c>
      <c r="AE269" s="15" t="s">
        <v>31</v>
      </c>
    </row>
    <row r="270" spans="1:31" ht="14.25" customHeight="1" x14ac:dyDescent="0.3">
      <c r="A270" s="5">
        <v>268</v>
      </c>
      <c r="B270" s="6" t="s">
        <v>32</v>
      </c>
      <c r="C270" s="6" t="s">
        <v>33</v>
      </c>
      <c r="D270" s="6" t="s">
        <v>359</v>
      </c>
      <c r="E270" s="6" t="s">
        <v>749</v>
      </c>
      <c r="F270" s="6">
        <v>3323032020</v>
      </c>
      <c r="G270" s="6" t="s">
        <v>370</v>
      </c>
      <c r="H270" s="6" t="s">
        <v>371</v>
      </c>
      <c r="I270" s="6">
        <v>14528887</v>
      </c>
      <c r="J270" s="6" t="s">
        <v>919</v>
      </c>
      <c r="K270" s="6" t="str">
        <f>"3323035409600001"</f>
        <v>3323035409600001</v>
      </c>
      <c r="L270" s="6" t="s">
        <v>920</v>
      </c>
      <c r="M270" s="6">
        <v>120</v>
      </c>
      <c r="N270" s="6">
        <v>90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 t="s">
        <v>39</v>
      </c>
      <c r="U270" s="7">
        <v>46089</v>
      </c>
      <c r="V270" s="8">
        <v>46237.668124999997</v>
      </c>
      <c r="W270" s="8">
        <v>46237.668124999997</v>
      </c>
      <c r="X270" s="6" t="s">
        <v>643</v>
      </c>
      <c r="Y270" s="6" t="str">
        <f>"3323030310980001"</f>
        <v>3323030310980001</v>
      </c>
      <c r="Z270" s="9">
        <v>76468</v>
      </c>
      <c r="AA270" s="6" t="s">
        <v>787</v>
      </c>
      <c r="AB270" s="10" t="s">
        <v>921</v>
      </c>
      <c r="AC270" s="11" t="str">
        <f t="shared" si="67"/>
        <v>Klik Here Bestie</v>
      </c>
      <c r="AD270" s="12" t="s">
        <v>30</v>
      </c>
    </row>
    <row r="271" spans="1:31" ht="14.25" customHeight="1" x14ac:dyDescent="0.3">
      <c r="A271" s="5">
        <v>269</v>
      </c>
      <c r="B271" s="6" t="s">
        <v>32</v>
      </c>
      <c r="C271" s="6" t="s">
        <v>33</v>
      </c>
      <c r="D271" s="6" t="s">
        <v>359</v>
      </c>
      <c r="E271" s="6" t="s">
        <v>922</v>
      </c>
      <c r="F271" s="6">
        <v>3323032021</v>
      </c>
      <c r="G271" s="6" t="s">
        <v>370</v>
      </c>
      <c r="H271" s="6" t="s">
        <v>371</v>
      </c>
      <c r="I271" s="6">
        <v>14516609</v>
      </c>
      <c r="J271" s="6" t="s">
        <v>923</v>
      </c>
      <c r="K271" s="6" t="str">
        <f>"3323036604540002"</f>
        <v>3323036604540002</v>
      </c>
      <c r="L271" s="6" t="s">
        <v>924</v>
      </c>
      <c r="M271" s="6">
        <v>100</v>
      </c>
      <c r="N271" s="6">
        <v>250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 t="s">
        <v>39</v>
      </c>
      <c r="U271" s="7">
        <v>46089</v>
      </c>
      <c r="V271" s="8">
        <v>46237.529490740744</v>
      </c>
      <c r="W271" s="8">
        <v>46237.529490740744</v>
      </c>
      <c r="X271" s="6" t="s">
        <v>40</v>
      </c>
      <c r="Y271" s="6" t="s">
        <v>39</v>
      </c>
      <c r="Z271" s="9">
        <v>76365</v>
      </c>
      <c r="AA271" s="6" t="s">
        <v>925</v>
      </c>
      <c r="AB271" s="10" t="s">
        <v>926</v>
      </c>
      <c r="AC271" s="11" t="str">
        <f t="shared" si="67"/>
        <v>Klik Here Bestie</v>
      </c>
      <c r="AD271" s="12" t="s">
        <v>30</v>
      </c>
    </row>
    <row r="272" spans="1:31" ht="14.25" customHeight="1" x14ac:dyDescent="0.3">
      <c r="A272" s="5">
        <v>270</v>
      </c>
      <c r="B272" s="6" t="s">
        <v>32</v>
      </c>
      <c r="C272" s="6" t="s">
        <v>33</v>
      </c>
      <c r="D272" s="6" t="s">
        <v>359</v>
      </c>
      <c r="E272" s="6" t="s">
        <v>922</v>
      </c>
      <c r="F272" s="6">
        <v>3323032021</v>
      </c>
      <c r="G272" s="6" t="s">
        <v>370</v>
      </c>
      <c r="H272" s="6" t="s">
        <v>371</v>
      </c>
      <c r="I272" s="6">
        <v>14577266</v>
      </c>
      <c r="J272" s="6" t="s">
        <v>927</v>
      </c>
      <c r="K272" s="6" t="str">
        <f>"3323031106630002"</f>
        <v>3323031106630002</v>
      </c>
      <c r="L272" s="6" t="s">
        <v>928</v>
      </c>
      <c r="M272" s="6">
        <v>50</v>
      </c>
      <c r="N272" s="6">
        <v>100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 t="s">
        <v>39</v>
      </c>
      <c r="U272" s="7">
        <v>46120</v>
      </c>
      <c r="V272" s="8">
        <v>46238.655636574076</v>
      </c>
      <c r="W272" s="8">
        <v>46238.655636574076</v>
      </c>
      <c r="X272" s="6" t="s">
        <v>40</v>
      </c>
      <c r="Y272" s="6" t="s">
        <v>39</v>
      </c>
      <c r="Z272" s="9">
        <v>921864</v>
      </c>
      <c r="AA272" s="6" t="s">
        <v>929</v>
      </c>
      <c r="AB272" s="10" t="s">
        <v>930</v>
      </c>
      <c r="AC272" s="11" t="str">
        <f t="shared" si="67"/>
        <v>Klik Here Bestie</v>
      </c>
      <c r="AD272" s="12" t="s">
        <v>30</v>
      </c>
    </row>
    <row r="273" spans="1:30" ht="14.25" customHeight="1" x14ac:dyDescent="0.3">
      <c r="A273" s="5">
        <v>271</v>
      </c>
      <c r="B273" s="6" t="s">
        <v>32</v>
      </c>
      <c r="C273" s="6" t="s">
        <v>33</v>
      </c>
      <c r="D273" s="6" t="s">
        <v>359</v>
      </c>
      <c r="E273" s="6" t="s">
        <v>922</v>
      </c>
      <c r="F273" s="6">
        <v>3323032021</v>
      </c>
      <c r="G273" s="6" t="s">
        <v>370</v>
      </c>
      <c r="H273" s="6" t="s">
        <v>371</v>
      </c>
      <c r="I273" s="6">
        <v>14794521</v>
      </c>
      <c r="J273" s="6" t="s">
        <v>931</v>
      </c>
      <c r="K273" s="6" t="str">
        <f>"3323030911600003"</f>
        <v>3323030911600003</v>
      </c>
      <c r="L273" s="6" t="s">
        <v>932</v>
      </c>
      <c r="M273" s="6">
        <v>0</v>
      </c>
      <c r="N273" s="6">
        <v>50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 t="s">
        <v>39</v>
      </c>
      <c r="U273" s="7">
        <v>46242</v>
      </c>
      <c r="V273" s="8">
        <v>46242.449756944443</v>
      </c>
      <c r="W273" s="8">
        <v>46242.449756944443</v>
      </c>
      <c r="X273" s="6" t="s">
        <v>40</v>
      </c>
      <c r="Y273" s="6" t="s">
        <v>39</v>
      </c>
      <c r="Z273" s="9">
        <v>76365</v>
      </c>
      <c r="AA273" s="6" t="s">
        <v>925</v>
      </c>
      <c r="AB273" s="10" t="s">
        <v>933</v>
      </c>
      <c r="AC273" s="11" t="str">
        <f t="shared" si="67"/>
        <v>Klik Here Bestie</v>
      </c>
      <c r="AD273" s="12" t="s">
        <v>30</v>
      </c>
    </row>
    <row r="274" spans="1:30" ht="14.25" customHeight="1" x14ac:dyDescent="0.3">
      <c r="A274" s="5">
        <v>272</v>
      </c>
      <c r="B274" s="6" t="s">
        <v>32</v>
      </c>
      <c r="C274" s="6" t="s">
        <v>33</v>
      </c>
      <c r="D274" s="6" t="s">
        <v>359</v>
      </c>
      <c r="E274" s="6" t="s">
        <v>934</v>
      </c>
      <c r="F274" s="6">
        <v>3323032024</v>
      </c>
      <c r="G274" s="6" t="s">
        <v>370</v>
      </c>
      <c r="H274" s="6" t="s">
        <v>371</v>
      </c>
      <c r="I274" s="6">
        <v>14681779</v>
      </c>
      <c r="J274" s="6" t="s">
        <v>935</v>
      </c>
      <c r="K274" s="6" t="str">
        <f t="shared" ref="K274:K275" si="71">"3323033112630017"</f>
        <v>3323033112630017</v>
      </c>
      <c r="L274" s="6" t="s">
        <v>936</v>
      </c>
      <c r="M274" s="6">
        <v>100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 t="s">
        <v>39</v>
      </c>
      <c r="U274" s="7">
        <v>46181</v>
      </c>
      <c r="V274" s="8">
        <v>46240.550509259258</v>
      </c>
      <c r="W274" s="8">
        <v>46240.550509259258</v>
      </c>
      <c r="X274" s="6" t="s">
        <v>40</v>
      </c>
      <c r="Y274" s="6" t="s">
        <v>39</v>
      </c>
      <c r="Z274" s="9">
        <v>76494</v>
      </c>
      <c r="AA274" s="6" t="s">
        <v>458</v>
      </c>
      <c r="AB274" s="10" t="s">
        <v>937</v>
      </c>
      <c r="AC274" s="11" t="str">
        <f t="shared" si="67"/>
        <v>Klik Here Bestie</v>
      </c>
      <c r="AD274" s="12" t="s">
        <v>30</v>
      </c>
    </row>
    <row r="275" spans="1:30" ht="14.25" customHeight="1" x14ac:dyDescent="0.3">
      <c r="A275" s="5">
        <v>273</v>
      </c>
      <c r="B275" s="6" t="s">
        <v>32</v>
      </c>
      <c r="C275" s="6" t="s">
        <v>33</v>
      </c>
      <c r="D275" s="6" t="s">
        <v>359</v>
      </c>
      <c r="E275" s="6" t="s">
        <v>934</v>
      </c>
      <c r="F275" s="6">
        <v>3323032024</v>
      </c>
      <c r="G275" s="6" t="s">
        <v>370</v>
      </c>
      <c r="H275" s="6" t="s">
        <v>371</v>
      </c>
      <c r="I275" s="6">
        <v>14681878</v>
      </c>
      <c r="J275" s="6" t="s">
        <v>938</v>
      </c>
      <c r="K275" s="6" t="str">
        <f t="shared" si="71"/>
        <v>3323033112630017</v>
      </c>
      <c r="L275" s="6" t="s">
        <v>936</v>
      </c>
      <c r="M275" s="6">
        <v>0</v>
      </c>
      <c r="N275" s="6">
        <v>100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 t="s">
        <v>39</v>
      </c>
      <c r="U275" s="7">
        <v>46181</v>
      </c>
      <c r="V275" s="8">
        <v>46240.551504629628</v>
      </c>
      <c r="W275" s="8">
        <v>46240.551504629628</v>
      </c>
      <c r="X275" s="6" t="s">
        <v>40</v>
      </c>
      <c r="Y275" s="6" t="s">
        <v>39</v>
      </c>
      <c r="Z275" s="9">
        <v>76494</v>
      </c>
      <c r="AA275" s="6" t="s">
        <v>458</v>
      </c>
      <c r="AB275" s="10" t="s">
        <v>939</v>
      </c>
      <c r="AC275" s="11" t="str">
        <f t="shared" si="67"/>
        <v>Klik Here Bestie</v>
      </c>
      <c r="AD275" s="12" t="s">
        <v>30</v>
      </c>
    </row>
    <row r="276" spans="1:30" ht="14.25" customHeight="1" x14ac:dyDescent="0.3">
      <c r="A276" s="5">
        <v>274</v>
      </c>
      <c r="B276" s="6" t="s">
        <v>32</v>
      </c>
      <c r="C276" s="6" t="s">
        <v>33</v>
      </c>
      <c r="D276" s="6" t="s">
        <v>359</v>
      </c>
      <c r="E276" s="6" t="s">
        <v>934</v>
      </c>
      <c r="F276" s="6">
        <v>3323032024</v>
      </c>
      <c r="G276" s="6" t="s">
        <v>370</v>
      </c>
      <c r="H276" s="6" t="s">
        <v>371</v>
      </c>
      <c r="I276" s="6">
        <v>14687400</v>
      </c>
      <c r="J276" s="6" t="s">
        <v>940</v>
      </c>
      <c r="K276" s="6" t="str">
        <f>"3323030912670001"</f>
        <v>3323030912670001</v>
      </c>
      <c r="L276" s="6" t="s">
        <v>941</v>
      </c>
      <c r="M276" s="6">
        <v>0</v>
      </c>
      <c r="N276" s="6">
        <v>100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 t="s">
        <v>39</v>
      </c>
      <c r="U276" s="7">
        <v>46181</v>
      </c>
      <c r="V276" s="8">
        <v>46240.604456018518</v>
      </c>
      <c r="W276" s="8">
        <v>46240.604456018518</v>
      </c>
      <c r="X276" s="6" t="s">
        <v>40</v>
      </c>
      <c r="Y276" s="6" t="s">
        <v>39</v>
      </c>
      <c r="Z276" s="9">
        <v>76510</v>
      </c>
      <c r="AA276" s="6" t="s">
        <v>942</v>
      </c>
      <c r="AB276" s="10" t="s">
        <v>943</v>
      </c>
      <c r="AC276" s="11" t="str">
        <f t="shared" si="67"/>
        <v>Klik Here Bestie</v>
      </c>
      <c r="AD276" s="12" t="s">
        <v>30</v>
      </c>
    </row>
    <row r="277" spans="1:30" ht="14.25" customHeight="1" x14ac:dyDescent="0.3">
      <c r="A277" s="5">
        <v>275</v>
      </c>
      <c r="B277" s="6" t="s">
        <v>32</v>
      </c>
      <c r="C277" s="6" t="s">
        <v>33</v>
      </c>
      <c r="D277" s="6" t="s">
        <v>944</v>
      </c>
      <c r="E277" s="6" t="s">
        <v>944</v>
      </c>
      <c r="F277" s="6">
        <v>3323042001</v>
      </c>
      <c r="G277" s="6" t="s">
        <v>945</v>
      </c>
      <c r="H277" s="6" t="s">
        <v>946</v>
      </c>
      <c r="I277" s="6">
        <v>14555209</v>
      </c>
      <c r="J277" s="6" t="s">
        <v>947</v>
      </c>
      <c r="K277" s="6" t="str">
        <f>"3323040607710008"</f>
        <v>3323040607710008</v>
      </c>
      <c r="L277" s="6" t="s">
        <v>948</v>
      </c>
      <c r="M277" s="6">
        <v>0</v>
      </c>
      <c r="N277" s="6">
        <v>50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 t="s">
        <v>39</v>
      </c>
      <c r="U277" s="7">
        <v>46120</v>
      </c>
      <c r="V277" s="8">
        <v>46238.426574074074</v>
      </c>
      <c r="W277" s="8">
        <v>46238.426574074074</v>
      </c>
      <c r="X277" s="6" t="s">
        <v>40</v>
      </c>
      <c r="Y277" s="6" t="s">
        <v>39</v>
      </c>
      <c r="Z277" s="9">
        <v>88090</v>
      </c>
      <c r="AA277" s="6" t="s">
        <v>949</v>
      </c>
      <c r="AB277" s="10" t="s">
        <v>950</v>
      </c>
      <c r="AC277" s="11" t="str">
        <f t="shared" si="67"/>
        <v>Klik Here Bestie</v>
      </c>
      <c r="AD277" s="12" t="s">
        <v>30</v>
      </c>
    </row>
    <row r="278" spans="1:30" ht="14.25" customHeight="1" x14ac:dyDescent="0.3">
      <c r="A278" s="5">
        <v>276</v>
      </c>
      <c r="B278" s="6" t="s">
        <v>32</v>
      </c>
      <c r="C278" s="6" t="s">
        <v>33</v>
      </c>
      <c r="D278" s="6" t="s">
        <v>944</v>
      </c>
      <c r="E278" s="6" t="s">
        <v>944</v>
      </c>
      <c r="F278" s="6">
        <v>3323042001</v>
      </c>
      <c r="G278" s="6" t="s">
        <v>945</v>
      </c>
      <c r="H278" s="6" t="s">
        <v>946</v>
      </c>
      <c r="I278" s="6">
        <v>14815917</v>
      </c>
      <c r="J278" s="6" t="s">
        <v>951</v>
      </c>
      <c r="K278" s="6" t="str">
        <f>"3308185202880001"</f>
        <v>3308185202880001</v>
      </c>
      <c r="L278" s="6" t="s">
        <v>952</v>
      </c>
      <c r="M278" s="6">
        <v>50</v>
      </c>
      <c r="N278" s="6">
        <v>50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 t="s">
        <v>39</v>
      </c>
      <c r="U278" s="7">
        <v>46242</v>
      </c>
      <c r="V278" s="8">
        <v>46242.649027777778</v>
      </c>
      <c r="W278" s="8">
        <v>46242.649027777778</v>
      </c>
      <c r="X278" s="6" t="s">
        <v>40</v>
      </c>
      <c r="Y278" s="6" t="s">
        <v>39</v>
      </c>
      <c r="Z278" s="9">
        <v>88090</v>
      </c>
      <c r="AA278" s="6" t="s">
        <v>949</v>
      </c>
      <c r="AB278" s="10" t="s">
        <v>953</v>
      </c>
      <c r="AC278" s="11" t="str">
        <f t="shared" si="67"/>
        <v>Klik Here Bestie</v>
      </c>
      <c r="AD278" s="12" t="s">
        <v>30</v>
      </c>
    </row>
    <row r="279" spans="1:30" ht="14.25" customHeight="1" x14ac:dyDescent="0.3">
      <c r="A279" s="5">
        <v>277</v>
      </c>
      <c r="B279" s="6" t="s">
        <v>32</v>
      </c>
      <c r="C279" s="6" t="s">
        <v>33</v>
      </c>
      <c r="D279" s="6" t="s">
        <v>944</v>
      </c>
      <c r="E279" s="6" t="s">
        <v>954</v>
      </c>
      <c r="F279" s="6">
        <v>3323042002</v>
      </c>
      <c r="G279" s="6" t="s">
        <v>945</v>
      </c>
      <c r="H279" s="6" t="s">
        <v>946</v>
      </c>
      <c r="I279" s="6">
        <v>14624245</v>
      </c>
      <c r="J279" s="6" t="s">
        <v>955</v>
      </c>
      <c r="K279" s="6" t="str">
        <f>"3323041802740001"</f>
        <v>3323041802740001</v>
      </c>
      <c r="L279" s="6" t="s">
        <v>956</v>
      </c>
      <c r="M279" s="6">
        <v>50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 t="s">
        <v>39</v>
      </c>
      <c r="U279" s="7">
        <v>46150</v>
      </c>
      <c r="V279" s="8">
        <v>46239.566689814812</v>
      </c>
      <c r="W279" s="8">
        <v>46239.566689814812</v>
      </c>
      <c r="X279" s="6" t="s">
        <v>40</v>
      </c>
      <c r="Y279" s="6" t="s">
        <v>39</v>
      </c>
      <c r="Z279" s="9">
        <v>78025</v>
      </c>
      <c r="AA279" s="6" t="s">
        <v>957</v>
      </c>
      <c r="AB279" s="10" t="s">
        <v>958</v>
      </c>
      <c r="AC279" s="11" t="str">
        <f t="shared" si="67"/>
        <v>Klik Here Bestie</v>
      </c>
      <c r="AD279" s="12" t="s">
        <v>30</v>
      </c>
    </row>
    <row r="280" spans="1:30" ht="14.25" customHeight="1" x14ac:dyDescent="0.3">
      <c r="A280" s="5">
        <v>278</v>
      </c>
      <c r="B280" s="6" t="s">
        <v>32</v>
      </c>
      <c r="C280" s="6" t="s">
        <v>33</v>
      </c>
      <c r="D280" s="6" t="s">
        <v>944</v>
      </c>
      <c r="E280" s="6" t="s">
        <v>959</v>
      </c>
      <c r="F280" s="6">
        <v>3323042003</v>
      </c>
      <c r="G280" s="6" t="s">
        <v>945</v>
      </c>
      <c r="H280" s="6" t="s">
        <v>946</v>
      </c>
      <c r="I280" s="6">
        <v>14502635</v>
      </c>
      <c r="J280" s="6" t="s">
        <v>960</v>
      </c>
      <c r="K280" s="6" t="str">
        <f>"3323042908770002"</f>
        <v>3323042908770002</v>
      </c>
      <c r="L280" s="6" t="s">
        <v>961</v>
      </c>
      <c r="M280" s="6">
        <v>44</v>
      </c>
      <c r="N280" s="6">
        <v>40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 t="s">
        <v>39</v>
      </c>
      <c r="U280" s="7">
        <v>46089</v>
      </c>
      <c r="V280" s="8">
        <v>46237.395046296297</v>
      </c>
      <c r="W280" s="8">
        <v>46237.395046296297</v>
      </c>
      <c r="X280" s="6" t="s">
        <v>40</v>
      </c>
      <c r="Y280" s="6" t="s">
        <v>39</v>
      </c>
      <c r="Z280" s="9">
        <v>87757</v>
      </c>
      <c r="AA280" s="6" t="s">
        <v>962</v>
      </c>
      <c r="AB280" s="10" t="s">
        <v>963</v>
      </c>
      <c r="AC280" s="11" t="str">
        <f t="shared" si="67"/>
        <v>Klik Here Bestie</v>
      </c>
      <c r="AD280" s="12" t="s">
        <v>30</v>
      </c>
    </row>
    <row r="281" spans="1:30" ht="14.25" customHeight="1" x14ac:dyDescent="0.3">
      <c r="A281" s="5">
        <v>279</v>
      </c>
      <c r="B281" s="6" t="s">
        <v>32</v>
      </c>
      <c r="C281" s="6" t="s">
        <v>33</v>
      </c>
      <c r="D281" s="6" t="s">
        <v>944</v>
      </c>
      <c r="E281" s="6" t="s">
        <v>959</v>
      </c>
      <c r="F281" s="6">
        <v>3323042003</v>
      </c>
      <c r="G281" s="6" t="s">
        <v>945</v>
      </c>
      <c r="H281" s="6" t="s">
        <v>946</v>
      </c>
      <c r="I281" s="6">
        <v>14425771</v>
      </c>
      <c r="J281" s="6" t="s">
        <v>964</v>
      </c>
      <c r="K281" s="6" t="str">
        <f>"3323041903780001"</f>
        <v>3323041903780001</v>
      </c>
      <c r="L281" s="6" t="s">
        <v>965</v>
      </c>
      <c r="M281" s="6">
        <v>50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 t="s">
        <v>39</v>
      </c>
      <c r="U281" s="7">
        <v>46030</v>
      </c>
      <c r="V281" s="8">
        <v>46235.383113425924</v>
      </c>
      <c r="W281" s="8">
        <v>46235.383113425924</v>
      </c>
      <c r="X281" s="6" t="s">
        <v>40</v>
      </c>
      <c r="Y281" s="6" t="s">
        <v>39</v>
      </c>
      <c r="Z281" s="9">
        <v>87749</v>
      </c>
      <c r="AA281" s="6" t="s">
        <v>966</v>
      </c>
      <c r="AB281" s="10" t="s">
        <v>967</v>
      </c>
      <c r="AC281" s="11" t="str">
        <f t="shared" si="67"/>
        <v>Klik Here Bestie</v>
      </c>
      <c r="AD281" s="12" t="s">
        <v>30</v>
      </c>
    </row>
    <row r="282" spans="1:30" ht="14.25" customHeight="1" x14ac:dyDescent="0.3">
      <c r="A282" s="5">
        <v>280</v>
      </c>
      <c r="B282" s="6" t="s">
        <v>32</v>
      </c>
      <c r="C282" s="6" t="s">
        <v>33</v>
      </c>
      <c r="D282" s="6" t="s">
        <v>944</v>
      </c>
      <c r="E282" s="6" t="s">
        <v>959</v>
      </c>
      <c r="F282" s="6">
        <v>3323042003</v>
      </c>
      <c r="G282" s="6" t="s">
        <v>945</v>
      </c>
      <c r="H282" s="6" t="s">
        <v>946</v>
      </c>
      <c r="I282" s="6">
        <v>14611671</v>
      </c>
      <c r="J282" s="6" t="s">
        <v>968</v>
      </c>
      <c r="K282" s="6" t="str">
        <f>"3323040404740001"</f>
        <v>3323040404740001</v>
      </c>
      <c r="L282" s="6" t="s">
        <v>969</v>
      </c>
      <c r="M282" s="6">
        <v>66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 t="s">
        <v>39</v>
      </c>
      <c r="U282" s="7">
        <v>46150</v>
      </c>
      <c r="V282" s="8">
        <v>46239.439143518517</v>
      </c>
      <c r="W282" s="8">
        <v>46239.439143518517</v>
      </c>
      <c r="X282" s="6" t="s">
        <v>40</v>
      </c>
      <c r="Y282" s="6" t="s">
        <v>39</v>
      </c>
      <c r="Z282" s="9">
        <v>87757</v>
      </c>
      <c r="AA282" s="6" t="s">
        <v>962</v>
      </c>
      <c r="AB282" s="10" t="s">
        <v>970</v>
      </c>
      <c r="AC282" s="11" t="str">
        <f t="shared" si="67"/>
        <v>Klik Here Bestie</v>
      </c>
      <c r="AD282" s="12" t="s">
        <v>30</v>
      </c>
    </row>
    <row r="283" spans="1:30" ht="14.25" customHeight="1" x14ac:dyDescent="0.3">
      <c r="A283" s="5">
        <v>281</v>
      </c>
      <c r="B283" s="6" t="s">
        <v>32</v>
      </c>
      <c r="C283" s="6" t="s">
        <v>33</v>
      </c>
      <c r="D283" s="6" t="s">
        <v>944</v>
      </c>
      <c r="E283" s="6" t="s">
        <v>959</v>
      </c>
      <c r="F283" s="6">
        <v>3323042003</v>
      </c>
      <c r="G283" s="6" t="s">
        <v>945</v>
      </c>
      <c r="H283" s="6" t="s">
        <v>946</v>
      </c>
      <c r="I283" s="6">
        <v>14429275</v>
      </c>
      <c r="J283" s="6" t="s">
        <v>971</v>
      </c>
      <c r="K283" s="6" t="str">
        <f>"3323041206570001"</f>
        <v>3323041206570001</v>
      </c>
      <c r="L283" s="6" t="s">
        <v>972</v>
      </c>
      <c r="M283" s="6">
        <v>50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 t="s">
        <v>39</v>
      </c>
      <c r="U283" s="7">
        <v>46030</v>
      </c>
      <c r="V283" s="8">
        <v>46235.407997685186</v>
      </c>
      <c r="W283" s="8">
        <v>46235.407997685186</v>
      </c>
      <c r="X283" s="6" t="s">
        <v>40</v>
      </c>
      <c r="Y283" s="6" t="s">
        <v>39</v>
      </c>
      <c r="Z283" s="9">
        <v>87751</v>
      </c>
      <c r="AA283" s="6" t="s">
        <v>169</v>
      </c>
      <c r="AB283" s="10" t="s">
        <v>973</v>
      </c>
      <c r="AC283" s="11" t="str">
        <f t="shared" si="67"/>
        <v>Klik Here Bestie</v>
      </c>
      <c r="AD283" s="12" t="s">
        <v>30</v>
      </c>
    </row>
    <row r="284" spans="1:30" ht="14.25" customHeight="1" x14ac:dyDescent="0.3">
      <c r="A284" s="5">
        <v>282</v>
      </c>
      <c r="B284" s="6" t="s">
        <v>32</v>
      </c>
      <c r="C284" s="6" t="s">
        <v>33</v>
      </c>
      <c r="D284" s="6" t="s">
        <v>944</v>
      </c>
      <c r="E284" s="6" t="s">
        <v>959</v>
      </c>
      <c r="F284" s="6">
        <v>3323042003</v>
      </c>
      <c r="G284" s="6" t="s">
        <v>945</v>
      </c>
      <c r="H284" s="6" t="s">
        <v>946</v>
      </c>
      <c r="I284" s="6">
        <v>14623265</v>
      </c>
      <c r="J284" s="6" t="s">
        <v>974</v>
      </c>
      <c r="K284" s="6" t="str">
        <f>"3323041704840001"</f>
        <v>3323041704840001</v>
      </c>
      <c r="L284" s="6" t="s">
        <v>975</v>
      </c>
      <c r="M284" s="6">
        <v>0</v>
      </c>
      <c r="N284" s="6">
        <v>50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 t="s">
        <v>39</v>
      </c>
      <c r="U284" s="7">
        <v>46150</v>
      </c>
      <c r="V284" s="8">
        <v>46239.555532407408</v>
      </c>
      <c r="W284" s="8">
        <v>46239.555532407408</v>
      </c>
      <c r="X284" s="6" t="s">
        <v>40</v>
      </c>
      <c r="Y284" s="6" t="s">
        <v>39</v>
      </c>
      <c r="Z284" s="9">
        <v>87755</v>
      </c>
      <c r="AA284" s="6" t="s">
        <v>976</v>
      </c>
      <c r="AB284" s="10" t="s">
        <v>977</v>
      </c>
      <c r="AC284" s="11" t="str">
        <f t="shared" si="67"/>
        <v>Klik Here Bestie</v>
      </c>
      <c r="AD284" s="12" t="s">
        <v>30</v>
      </c>
    </row>
    <row r="285" spans="1:30" ht="14.25" customHeight="1" x14ac:dyDescent="0.3">
      <c r="A285" s="5">
        <v>283</v>
      </c>
      <c r="B285" s="6" t="s">
        <v>32</v>
      </c>
      <c r="C285" s="6" t="s">
        <v>33</v>
      </c>
      <c r="D285" s="6" t="s">
        <v>944</v>
      </c>
      <c r="E285" s="6" t="s">
        <v>959</v>
      </c>
      <c r="F285" s="6">
        <v>3323042003</v>
      </c>
      <c r="G285" s="6" t="s">
        <v>945</v>
      </c>
      <c r="H285" s="6" t="s">
        <v>946</v>
      </c>
      <c r="I285" s="6">
        <v>14447424</v>
      </c>
      <c r="J285" s="6" t="s">
        <v>978</v>
      </c>
      <c r="K285" s="6" t="str">
        <f>"3323043112620001"</f>
        <v>3323043112620001</v>
      </c>
      <c r="L285" s="6" t="s">
        <v>979</v>
      </c>
      <c r="M285" s="6">
        <v>150</v>
      </c>
      <c r="N285" s="6">
        <v>150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 t="s">
        <v>39</v>
      </c>
      <c r="U285" s="7">
        <v>46030</v>
      </c>
      <c r="V285" s="8">
        <v>46235.6171412037</v>
      </c>
      <c r="W285" s="8">
        <v>46235.6171412037</v>
      </c>
      <c r="X285" s="6" t="s">
        <v>40</v>
      </c>
      <c r="Y285" s="6" t="s">
        <v>39</v>
      </c>
      <c r="Z285" s="9">
        <v>87757</v>
      </c>
      <c r="AA285" s="6" t="s">
        <v>962</v>
      </c>
      <c r="AB285" s="10" t="s">
        <v>980</v>
      </c>
      <c r="AC285" s="11" t="str">
        <f t="shared" si="67"/>
        <v>Klik Here Bestie</v>
      </c>
      <c r="AD285" s="12" t="s">
        <v>30</v>
      </c>
    </row>
    <row r="286" spans="1:30" ht="14.25" customHeight="1" x14ac:dyDescent="0.3">
      <c r="A286" s="5">
        <v>284</v>
      </c>
      <c r="B286" s="6" t="s">
        <v>32</v>
      </c>
      <c r="C286" s="6" t="s">
        <v>33</v>
      </c>
      <c r="D286" s="6" t="s">
        <v>944</v>
      </c>
      <c r="E286" s="6" t="s">
        <v>981</v>
      </c>
      <c r="F286" s="6">
        <v>3323042004</v>
      </c>
      <c r="G286" s="6" t="s">
        <v>982</v>
      </c>
      <c r="H286" s="6" t="s">
        <v>983</v>
      </c>
      <c r="I286" s="6">
        <v>14516645</v>
      </c>
      <c r="J286" s="6" t="s">
        <v>984</v>
      </c>
      <c r="K286" s="6" t="str">
        <f>"3323040907920001"</f>
        <v>3323040907920001</v>
      </c>
      <c r="L286" s="6" t="s">
        <v>985</v>
      </c>
      <c r="M286" s="6">
        <v>50</v>
      </c>
      <c r="N286" s="6">
        <v>150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 t="s">
        <v>39</v>
      </c>
      <c r="U286" s="7">
        <v>46089</v>
      </c>
      <c r="V286" s="8">
        <v>46237.530069444445</v>
      </c>
      <c r="W286" s="8">
        <v>46237.530069444445</v>
      </c>
      <c r="X286" s="6" t="s">
        <v>40</v>
      </c>
      <c r="Y286" s="6" t="s">
        <v>39</v>
      </c>
      <c r="Z286" s="9">
        <v>88117</v>
      </c>
      <c r="AA286" s="6" t="s">
        <v>986</v>
      </c>
      <c r="AB286" s="10" t="s">
        <v>987</v>
      </c>
      <c r="AC286" s="11" t="str">
        <f t="shared" si="67"/>
        <v>Klik Here Bestie</v>
      </c>
      <c r="AD286" s="12" t="s">
        <v>30</v>
      </c>
    </row>
    <row r="287" spans="1:30" ht="14.25" customHeight="1" x14ac:dyDescent="0.3">
      <c r="A287" s="5">
        <v>285</v>
      </c>
      <c r="B287" s="6" t="s">
        <v>32</v>
      </c>
      <c r="C287" s="6" t="s">
        <v>33</v>
      </c>
      <c r="D287" s="6" t="s">
        <v>944</v>
      </c>
      <c r="E287" s="6" t="s">
        <v>981</v>
      </c>
      <c r="F287" s="6">
        <v>3323042004</v>
      </c>
      <c r="G287" s="6" t="s">
        <v>982</v>
      </c>
      <c r="H287" s="6" t="s">
        <v>983</v>
      </c>
      <c r="I287" s="6">
        <v>14451447</v>
      </c>
      <c r="J287" s="6" t="s">
        <v>988</v>
      </c>
      <c r="K287" s="6" t="str">
        <f>"3323043003850001"</f>
        <v>3323043003850001</v>
      </c>
      <c r="L287" s="6" t="s">
        <v>989</v>
      </c>
      <c r="M287" s="6">
        <v>100</v>
      </c>
      <c r="N287" s="6">
        <v>100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 t="s">
        <v>39</v>
      </c>
      <c r="U287" s="7">
        <v>46030</v>
      </c>
      <c r="V287" s="8">
        <v>46235.669895833336</v>
      </c>
      <c r="W287" s="8">
        <v>46235.669895833336</v>
      </c>
      <c r="X287" s="6" t="s">
        <v>40</v>
      </c>
      <c r="Y287" s="6" t="s">
        <v>39</v>
      </c>
      <c r="Z287" s="9">
        <v>88121</v>
      </c>
      <c r="AA287" s="6" t="s">
        <v>990</v>
      </c>
      <c r="AB287" s="10" t="s">
        <v>991</v>
      </c>
      <c r="AC287" s="11" t="str">
        <f t="shared" si="67"/>
        <v>Klik Here Bestie</v>
      </c>
      <c r="AD287" s="12" t="s">
        <v>30</v>
      </c>
    </row>
    <row r="288" spans="1:30" ht="14.25" customHeight="1" x14ac:dyDescent="0.3">
      <c r="A288" s="5">
        <v>286</v>
      </c>
      <c r="B288" s="6" t="s">
        <v>32</v>
      </c>
      <c r="C288" s="6" t="s">
        <v>33</v>
      </c>
      <c r="D288" s="6" t="s">
        <v>944</v>
      </c>
      <c r="E288" s="6" t="s">
        <v>981</v>
      </c>
      <c r="F288" s="6">
        <v>3323042004</v>
      </c>
      <c r="G288" s="6" t="s">
        <v>982</v>
      </c>
      <c r="H288" s="6" t="s">
        <v>983</v>
      </c>
      <c r="I288" s="6">
        <v>14572152</v>
      </c>
      <c r="J288" s="6" t="s">
        <v>992</v>
      </c>
      <c r="K288" s="6" t="str">
        <f>"3323046509580001"</f>
        <v>3323046509580001</v>
      </c>
      <c r="L288" s="6" t="s">
        <v>993</v>
      </c>
      <c r="M288" s="6">
        <v>0</v>
      </c>
      <c r="N288" s="6">
        <v>54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 t="s">
        <v>39</v>
      </c>
      <c r="U288" s="7">
        <v>46120</v>
      </c>
      <c r="V288" s="8">
        <v>46238.610196759262</v>
      </c>
      <c r="W288" s="8">
        <v>46238.610196759262</v>
      </c>
      <c r="X288" s="6" t="s">
        <v>40</v>
      </c>
      <c r="Y288" s="6" t="s">
        <v>39</v>
      </c>
      <c r="Z288" s="9">
        <v>88118</v>
      </c>
      <c r="AA288" s="6" t="s">
        <v>594</v>
      </c>
      <c r="AB288" s="10" t="s">
        <v>994</v>
      </c>
      <c r="AC288" s="11" t="str">
        <f t="shared" si="67"/>
        <v>Klik Here Bestie</v>
      </c>
      <c r="AD288" s="12" t="s">
        <v>30</v>
      </c>
    </row>
    <row r="289" spans="1:30" ht="14.25" customHeight="1" x14ac:dyDescent="0.3">
      <c r="A289" s="5">
        <v>287</v>
      </c>
      <c r="B289" s="6" t="s">
        <v>32</v>
      </c>
      <c r="C289" s="6" t="s">
        <v>33</v>
      </c>
      <c r="D289" s="6" t="s">
        <v>944</v>
      </c>
      <c r="E289" s="6" t="s">
        <v>981</v>
      </c>
      <c r="F289" s="6">
        <v>3323042004</v>
      </c>
      <c r="G289" s="6" t="s">
        <v>982</v>
      </c>
      <c r="H289" s="6" t="s">
        <v>983</v>
      </c>
      <c r="I289" s="6">
        <v>14722551</v>
      </c>
      <c r="J289" s="6" t="s">
        <v>995</v>
      </c>
      <c r="K289" s="6" t="str">
        <f>"3323041609690001"</f>
        <v>3323041609690001</v>
      </c>
      <c r="L289" s="6" t="s">
        <v>996</v>
      </c>
      <c r="M289" s="6">
        <v>50</v>
      </c>
      <c r="N289" s="6">
        <v>100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 t="s">
        <v>39</v>
      </c>
      <c r="U289" s="7">
        <v>46211</v>
      </c>
      <c r="V289" s="8">
        <v>46241.386018518519</v>
      </c>
      <c r="W289" s="8">
        <v>46241.386018518519</v>
      </c>
      <c r="X289" s="6" t="s">
        <v>40</v>
      </c>
      <c r="Y289" s="6" t="s">
        <v>39</v>
      </c>
      <c r="Z289" s="9">
        <v>88119</v>
      </c>
      <c r="AA289" s="6" t="s">
        <v>997</v>
      </c>
      <c r="AB289" s="10" t="s">
        <v>998</v>
      </c>
      <c r="AC289" s="11" t="str">
        <f t="shared" si="67"/>
        <v>Klik Here Bestie</v>
      </c>
      <c r="AD289" s="12" t="s">
        <v>30</v>
      </c>
    </row>
    <row r="290" spans="1:30" ht="14.25" customHeight="1" x14ac:dyDescent="0.3">
      <c r="A290" s="5">
        <v>288</v>
      </c>
      <c r="B290" s="6" t="s">
        <v>32</v>
      </c>
      <c r="C290" s="6" t="s">
        <v>33</v>
      </c>
      <c r="D290" s="6" t="s">
        <v>944</v>
      </c>
      <c r="E290" s="6" t="s">
        <v>999</v>
      </c>
      <c r="F290" s="6">
        <v>3323042005</v>
      </c>
      <c r="G290" s="6" t="s">
        <v>982</v>
      </c>
      <c r="H290" s="6" t="s">
        <v>983</v>
      </c>
      <c r="I290" s="6">
        <v>14674373</v>
      </c>
      <c r="J290" s="6" t="s">
        <v>1000</v>
      </c>
      <c r="K290" s="6" t="str">
        <f>"3323043012660002"</f>
        <v>3323043012660002</v>
      </c>
      <c r="L290" s="6" t="s">
        <v>1001</v>
      </c>
      <c r="M290" s="6">
        <v>0</v>
      </c>
      <c r="N290" s="6">
        <v>1204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 t="s">
        <v>39</v>
      </c>
      <c r="U290" s="7">
        <v>46181</v>
      </c>
      <c r="V290" s="8">
        <v>46240.470995370371</v>
      </c>
      <c r="W290" s="8">
        <v>46240.470995370371</v>
      </c>
      <c r="X290" s="6" t="s">
        <v>40</v>
      </c>
      <c r="Y290" s="6" t="s">
        <v>39</v>
      </c>
      <c r="Z290" s="9">
        <v>88144</v>
      </c>
      <c r="AA290" s="6" t="s">
        <v>1002</v>
      </c>
      <c r="AB290" s="10" t="s">
        <v>1003</v>
      </c>
      <c r="AC290" s="11" t="str">
        <f t="shared" si="67"/>
        <v>Klik Here Bestie</v>
      </c>
      <c r="AD290" s="12" t="s">
        <v>30</v>
      </c>
    </row>
    <row r="291" spans="1:30" ht="14.25" customHeight="1" x14ac:dyDescent="0.3">
      <c r="A291" s="5">
        <v>289</v>
      </c>
      <c r="B291" s="6" t="s">
        <v>32</v>
      </c>
      <c r="C291" s="6" t="s">
        <v>33</v>
      </c>
      <c r="D291" s="6" t="s">
        <v>944</v>
      </c>
      <c r="E291" s="6" t="s">
        <v>999</v>
      </c>
      <c r="F291" s="6">
        <v>3323042005</v>
      </c>
      <c r="G291" s="6" t="s">
        <v>982</v>
      </c>
      <c r="H291" s="6" t="s">
        <v>983</v>
      </c>
      <c r="I291" s="6">
        <v>14544740</v>
      </c>
      <c r="J291" s="6" t="s">
        <v>1004</v>
      </c>
      <c r="K291" s="6" t="str">
        <f>"1311070504790003"</f>
        <v>1311070504790003</v>
      </c>
      <c r="L291" s="6" t="s">
        <v>1005</v>
      </c>
      <c r="M291" s="6">
        <v>50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 t="s">
        <v>39</v>
      </c>
      <c r="U291" s="7">
        <v>46120</v>
      </c>
      <c r="V291" s="8">
        <v>46238.347557870373</v>
      </c>
      <c r="W291" s="8">
        <v>46238.347557870373</v>
      </c>
      <c r="X291" s="6" t="s">
        <v>40</v>
      </c>
      <c r="Y291" s="6" t="s">
        <v>39</v>
      </c>
      <c r="Z291" s="9">
        <v>1148056</v>
      </c>
      <c r="AA291" s="6" t="s">
        <v>1006</v>
      </c>
      <c r="AB291" s="10" t="s">
        <v>1007</v>
      </c>
      <c r="AC291" s="11" t="str">
        <f t="shared" si="67"/>
        <v>Klik Here Bestie</v>
      </c>
      <c r="AD291" s="12" t="s">
        <v>30</v>
      </c>
    </row>
    <row r="292" spans="1:30" ht="14.25" customHeight="1" x14ac:dyDescent="0.3">
      <c r="A292" s="5">
        <v>290</v>
      </c>
      <c r="B292" s="6" t="s">
        <v>32</v>
      </c>
      <c r="C292" s="6" t="s">
        <v>33</v>
      </c>
      <c r="D292" s="6" t="s">
        <v>944</v>
      </c>
      <c r="E292" s="6" t="s">
        <v>999</v>
      </c>
      <c r="F292" s="6">
        <v>3323042005</v>
      </c>
      <c r="G292" s="6" t="s">
        <v>982</v>
      </c>
      <c r="H292" s="6" t="s">
        <v>983</v>
      </c>
      <c r="I292" s="6">
        <v>14419006</v>
      </c>
      <c r="J292" s="6" t="s">
        <v>1008</v>
      </c>
      <c r="K292" s="6" t="str">
        <f>"3323040812760002"</f>
        <v>3323040812760002</v>
      </c>
      <c r="L292" s="6" t="s">
        <v>1009</v>
      </c>
      <c r="M292" s="6">
        <v>50</v>
      </c>
      <c r="N292" s="6">
        <v>100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 t="s">
        <v>39</v>
      </c>
      <c r="U292" s="7">
        <v>46030</v>
      </c>
      <c r="V292" s="8">
        <v>46235.329722222225</v>
      </c>
      <c r="W292" s="8">
        <v>46235.329722222225</v>
      </c>
      <c r="X292" s="6" t="s">
        <v>40</v>
      </c>
      <c r="Y292" s="6" t="s">
        <v>39</v>
      </c>
      <c r="Z292" s="9">
        <v>88138</v>
      </c>
      <c r="AA292" s="6" t="s">
        <v>1010</v>
      </c>
      <c r="AB292" s="10" t="s">
        <v>1011</v>
      </c>
      <c r="AC292" s="11" t="str">
        <f t="shared" si="67"/>
        <v>Klik Here Bestie</v>
      </c>
      <c r="AD292" s="12" t="s">
        <v>30</v>
      </c>
    </row>
    <row r="293" spans="1:30" ht="14.25" customHeight="1" x14ac:dyDescent="0.3">
      <c r="A293" s="5">
        <v>291</v>
      </c>
      <c r="B293" s="6" t="s">
        <v>32</v>
      </c>
      <c r="C293" s="6" t="s">
        <v>33</v>
      </c>
      <c r="D293" s="6" t="s">
        <v>944</v>
      </c>
      <c r="E293" s="6" t="s">
        <v>999</v>
      </c>
      <c r="F293" s="6">
        <v>3323042005</v>
      </c>
      <c r="G293" s="6" t="s">
        <v>982</v>
      </c>
      <c r="H293" s="6" t="s">
        <v>983</v>
      </c>
      <c r="I293" s="6">
        <v>14503243</v>
      </c>
      <c r="J293" s="6" t="s">
        <v>1012</v>
      </c>
      <c r="K293" s="6" t="str">
        <f>"3323040107530008"</f>
        <v>3323040107530008</v>
      </c>
      <c r="L293" s="6" t="s">
        <v>1013</v>
      </c>
      <c r="M293" s="6">
        <v>82</v>
      </c>
      <c r="N293" s="6">
        <v>74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 t="s">
        <v>39</v>
      </c>
      <c r="U293" s="7">
        <v>46089</v>
      </c>
      <c r="V293" s="8">
        <v>46237.399560185186</v>
      </c>
      <c r="W293" s="8">
        <v>46237.399560185186</v>
      </c>
      <c r="X293" s="6" t="s">
        <v>40</v>
      </c>
      <c r="Y293" s="6" t="s">
        <v>39</v>
      </c>
      <c r="Z293" s="9">
        <v>88138</v>
      </c>
      <c r="AA293" s="6" t="s">
        <v>1010</v>
      </c>
      <c r="AB293" s="10" t="s">
        <v>1014</v>
      </c>
      <c r="AC293" s="11" t="str">
        <f t="shared" si="67"/>
        <v>Klik Here Bestie</v>
      </c>
      <c r="AD293" s="12" t="s">
        <v>30</v>
      </c>
    </row>
    <row r="294" spans="1:30" ht="14.25" customHeight="1" x14ac:dyDescent="0.3">
      <c r="A294" s="5">
        <v>292</v>
      </c>
      <c r="B294" s="6" t="s">
        <v>32</v>
      </c>
      <c r="C294" s="6" t="s">
        <v>33</v>
      </c>
      <c r="D294" s="6" t="s">
        <v>944</v>
      </c>
      <c r="E294" s="6" t="s">
        <v>999</v>
      </c>
      <c r="F294" s="6">
        <v>3323042005</v>
      </c>
      <c r="G294" s="6" t="s">
        <v>982</v>
      </c>
      <c r="H294" s="6" t="s">
        <v>983</v>
      </c>
      <c r="I294" s="6">
        <v>14419506</v>
      </c>
      <c r="J294" s="6" t="s">
        <v>1015</v>
      </c>
      <c r="K294" s="6" t="str">
        <f>"3323043112600010"</f>
        <v>3323043112600010</v>
      </c>
      <c r="L294" s="6" t="s">
        <v>1016</v>
      </c>
      <c r="M294" s="6">
        <v>0</v>
      </c>
      <c r="N294" s="6">
        <v>560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 t="s">
        <v>39</v>
      </c>
      <c r="U294" s="7">
        <v>46030</v>
      </c>
      <c r="V294" s="8">
        <v>46235.33394675926</v>
      </c>
      <c r="W294" s="8">
        <v>46235.33394675926</v>
      </c>
      <c r="X294" s="6" t="s">
        <v>40</v>
      </c>
      <c r="Y294" s="6" t="s">
        <v>39</v>
      </c>
      <c r="Z294" s="9">
        <v>88144</v>
      </c>
      <c r="AA294" s="6" t="s">
        <v>1002</v>
      </c>
      <c r="AB294" s="10" t="s">
        <v>1017</v>
      </c>
      <c r="AC294" s="11" t="str">
        <f t="shared" si="67"/>
        <v>Klik Here Bestie</v>
      </c>
      <c r="AD294" s="12" t="s">
        <v>30</v>
      </c>
    </row>
    <row r="295" spans="1:30" ht="14.25" customHeight="1" x14ac:dyDescent="0.3">
      <c r="A295" s="5">
        <v>293</v>
      </c>
      <c r="B295" s="6" t="s">
        <v>32</v>
      </c>
      <c r="C295" s="6" t="s">
        <v>33</v>
      </c>
      <c r="D295" s="6" t="s">
        <v>944</v>
      </c>
      <c r="E295" s="6" t="s">
        <v>1018</v>
      </c>
      <c r="F295" s="6">
        <v>3323042006</v>
      </c>
      <c r="G295" s="6" t="s">
        <v>982</v>
      </c>
      <c r="H295" s="6" t="s">
        <v>983</v>
      </c>
      <c r="I295" s="6">
        <v>14485396</v>
      </c>
      <c r="J295" s="6" t="s">
        <v>1019</v>
      </c>
      <c r="K295" s="6" t="str">
        <f>"3323042009700001"</f>
        <v>3323042009700001</v>
      </c>
      <c r="L295" s="6" t="s">
        <v>1020</v>
      </c>
      <c r="M295" s="6">
        <v>0</v>
      </c>
      <c r="N295" s="6">
        <v>652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 t="s">
        <v>39</v>
      </c>
      <c r="U295" s="7">
        <v>46061</v>
      </c>
      <c r="V295" s="8">
        <v>46236.699606481481</v>
      </c>
      <c r="W295" s="8">
        <v>46236.699606481481</v>
      </c>
      <c r="X295" s="6" t="s">
        <v>40</v>
      </c>
      <c r="Y295" s="6" t="s">
        <v>39</v>
      </c>
      <c r="Z295" s="9">
        <v>88156</v>
      </c>
      <c r="AA295" s="6" t="s">
        <v>424</v>
      </c>
      <c r="AB295" s="10" t="s">
        <v>1021</v>
      </c>
      <c r="AC295" s="11" t="str">
        <f t="shared" si="67"/>
        <v>Klik Here Bestie</v>
      </c>
      <c r="AD295" s="12" t="s">
        <v>30</v>
      </c>
    </row>
    <row r="296" spans="1:30" ht="14.25" customHeight="1" x14ac:dyDescent="0.3">
      <c r="A296" s="5">
        <v>294</v>
      </c>
      <c r="B296" s="6" t="s">
        <v>32</v>
      </c>
      <c r="C296" s="6" t="s">
        <v>33</v>
      </c>
      <c r="D296" s="6" t="s">
        <v>944</v>
      </c>
      <c r="E296" s="6" t="s">
        <v>1018</v>
      </c>
      <c r="F296" s="6">
        <v>3323042006</v>
      </c>
      <c r="G296" s="6" t="s">
        <v>982</v>
      </c>
      <c r="H296" s="6" t="s">
        <v>983</v>
      </c>
      <c r="I296" s="6">
        <v>14493820</v>
      </c>
      <c r="J296" s="6" t="s">
        <v>1022</v>
      </c>
      <c r="K296" s="6" t="str">
        <f>"3323042009790003"</f>
        <v>3323042009790003</v>
      </c>
      <c r="L296" s="6" t="s">
        <v>1023</v>
      </c>
      <c r="M296" s="6">
        <v>0</v>
      </c>
      <c r="N296" s="6">
        <v>248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 t="s">
        <v>39</v>
      </c>
      <c r="U296" s="7">
        <v>46089</v>
      </c>
      <c r="V296" s="8">
        <v>46237.323622685188</v>
      </c>
      <c r="W296" s="8">
        <v>46237.323622685188</v>
      </c>
      <c r="X296" s="6" t="s">
        <v>40</v>
      </c>
      <c r="Y296" s="6" t="s">
        <v>39</v>
      </c>
      <c r="Z296" s="9">
        <v>88156</v>
      </c>
      <c r="AA296" s="6" t="s">
        <v>424</v>
      </c>
      <c r="AB296" s="10" t="s">
        <v>1024</v>
      </c>
      <c r="AC296" s="11" t="str">
        <f t="shared" si="67"/>
        <v>Klik Here Bestie</v>
      </c>
      <c r="AD296" s="12" t="s">
        <v>30</v>
      </c>
    </row>
    <row r="297" spans="1:30" ht="14.25" customHeight="1" x14ac:dyDescent="0.3">
      <c r="A297" s="5">
        <v>295</v>
      </c>
      <c r="B297" s="6" t="s">
        <v>32</v>
      </c>
      <c r="C297" s="6" t="s">
        <v>33</v>
      </c>
      <c r="D297" s="6" t="s">
        <v>944</v>
      </c>
      <c r="E297" s="6" t="s">
        <v>1018</v>
      </c>
      <c r="F297" s="6">
        <v>3323042006</v>
      </c>
      <c r="G297" s="6" t="s">
        <v>982</v>
      </c>
      <c r="H297" s="6" t="s">
        <v>983</v>
      </c>
      <c r="I297" s="6">
        <v>14721843</v>
      </c>
      <c r="J297" s="6" t="s">
        <v>1025</v>
      </c>
      <c r="K297" s="6" t="str">
        <f>"3323040511790002"</f>
        <v>3323040511790002</v>
      </c>
      <c r="L297" s="6" t="s">
        <v>1026</v>
      </c>
      <c r="M297" s="6">
        <v>0</v>
      </c>
      <c r="N297" s="6">
        <v>144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 t="s">
        <v>39</v>
      </c>
      <c r="U297" s="7">
        <v>46211</v>
      </c>
      <c r="V297" s="8">
        <v>46241.381828703707</v>
      </c>
      <c r="W297" s="8">
        <v>46241.381828703707</v>
      </c>
      <c r="X297" s="6" t="s">
        <v>40</v>
      </c>
      <c r="Y297" s="6" t="s">
        <v>39</v>
      </c>
      <c r="Z297" s="9">
        <v>88156</v>
      </c>
      <c r="AA297" s="6" t="s">
        <v>424</v>
      </c>
      <c r="AB297" s="10" t="s">
        <v>1027</v>
      </c>
      <c r="AC297" s="11" t="str">
        <f t="shared" si="67"/>
        <v>Klik Here Bestie</v>
      </c>
      <c r="AD297" s="12" t="s">
        <v>30</v>
      </c>
    </row>
    <row r="298" spans="1:30" ht="14.25" customHeight="1" x14ac:dyDescent="0.3">
      <c r="A298" s="5">
        <v>296</v>
      </c>
      <c r="B298" s="6" t="s">
        <v>32</v>
      </c>
      <c r="C298" s="6" t="s">
        <v>33</v>
      </c>
      <c r="D298" s="6" t="s">
        <v>944</v>
      </c>
      <c r="E298" s="6" t="s">
        <v>1018</v>
      </c>
      <c r="F298" s="6">
        <v>3323042006</v>
      </c>
      <c r="G298" s="6" t="s">
        <v>982</v>
      </c>
      <c r="H298" s="6" t="s">
        <v>983</v>
      </c>
      <c r="I298" s="6">
        <v>14449920</v>
      </c>
      <c r="J298" s="6" t="s">
        <v>1028</v>
      </c>
      <c r="K298" s="6" t="str">
        <f>"3323040311720001"</f>
        <v>3323040311720001</v>
      </c>
      <c r="L298" s="6" t="s">
        <v>1029</v>
      </c>
      <c r="M298" s="6">
        <v>0</v>
      </c>
      <c r="N298" s="6">
        <v>688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 t="s">
        <v>39</v>
      </c>
      <c r="U298" s="7">
        <v>46030</v>
      </c>
      <c r="V298" s="8">
        <v>46235.648969907408</v>
      </c>
      <c r="W298" s="8">
        <v>46235.648969907408</v>
      </c>
      <c r="X298" s="6" t="s">
        <v>40</v>
      </c>
      <c r="Y298" s="6" t="s">
        <v>39</v>
      </c>
      <c r="Z298" s="9">
        <v>88156</v>
      </c>
      <c r="AA298" s="6" t="s">
        <v>424</v>
      </c>
      <c r="AB298" s="10" t="s">
        <v>1030</v>
      </c>
      <c r="AC298" s="11" t="str">
        <f t="shared" si="67"/>
        <v>Klik Here Bestie</v>
      </c>
      <c r="AD298" s="12" t="s">
        <v>30</v>
      </c>
    </row>
    <row r="299" spans="1:30" ht="14.25" customHeight="1" x14ac:dyDescent="0.3">
      <c r="A299" s="5">
        <v>297</v>
      </c>
      <c r="B299" s="6" t="s">
        <v>32</v>
      </c>
      <c r="C299" s="6" t="s">
        <v>33</v>
      </c>
      <c r="D299" s="6" t="s">
        <v>944</v>
      </c>
      <c r="E299" s="6" t="s">
        <v>1018</v>
      </c>
      <c r="F299" s="6">
        <v>3323042006</v>
      </c>
      <c r="G299" s="6" t="s">
        <v>982</v>
      </c>
      <c r="H299" s="6" t="s">
        <v>983</v>
      </c>
      <c r="I299" s="6">
        <v>14484425</v>
      </c>
      <c r="J299" s="6" t="s">
        <v>1031</v>
      </c>
      <c r="K299" s="6" t="str">
        <f>"3323042006580001"</f>
        <v>3323042006580001</v>
      </c>
      <c r="L299" s="6" t="s">
        <v>1032</v>
      </c>
      <c r="M299" s="6">
        <v>0</v>
      </c>
      <c r="N299" s="6">
        <v>1126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 t="s">
        <v>39</v>
      </c>
      <c r="U299" s="7">
        <v>46061</v>
      </c>
      <c r="V299" s="8">
        <v>46236.679212962961</v>
      </c>
      <c r="W299" s="8">
        <v>46236.679212962961</v>
      </c>
      <c r="X299" s="6" t="s">
        <v>40</v>
      </c>
      <c r="Y299" s="6" t="s">
        <v>39</v>
      </c>
      <c r="Z299" s="9">
        <v>88156</v>
      </c>
      <c r="AA299" s="6" t="s">
        <v>424</v>
      </c>
      <c r="AB299" s="10" t="s">
        <v>1033</v>
      </c>
      <c r="AC299" s="11" t="str">
        <f t="shared" si="67"/>
        <v>Klik Here Bestie</v>
      </c>
      <c r="AD299" s="12" t="s">
        <v>30</v>
      </c>
    </row>
    <row r="300" spans="1:30" ht="14.25" customHeight="1" x14ac:dyDescent="0.3">
      <c r="A300" s="5">
        <v>298</v>
      </c>
      <c r="B300" s="6" t="s">
        <v>32</v>
      </c>
      <c r="C300" s="6" t="s">
        <v>33</v>
      </c>
      <c r="D300" s="6" t="s">
        <v>944</v>
      </c>
      <c r="E300" s="6" t="s">
        <v>1034</v>
      </c>
      <c r="F300" s="6">
        <v>3323042007</v>
      </c>
      <c r="G300" s="6" t="s">
        <v>945</v>
      </c>
      <c r="H300" s="6" t="s">
        <v>946</v>
      </c>
      <c r="I300" s="6">
        <v>14596022</v>
      </c>
      <c r="J300" s="6" t="s">
        <v>1035</v>
      </c>
      <c r="K300" s="6" t="str">
        <f>"3323043112550041"</f>
        <v>3323043112550041</v>
      </c>
      <c r="L300" s="6" t="s">
        <v>1036</v>
      </c>
      <c r="M300" s="6">
        <v>50</v>
      </c>
      <c r="N300" s="6">
        <v>50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 t="s">
        <v>39</v>
      </c>
      <c r="U300" s="7">
        <v>46150</v>
      </c>
      <c r="V300" s="8">
        <v>46239.334768518522</v>
      </c>
      <c r="W300" s="8">
        <v>46239.334768518522</v>
      </c>
      <c r="X300" s="6" t="s">
        <v>40</v>
      </c>
      <c r="Y300" s="6" t="s">
        <v>39</v>
      </c>
      <c r="Z300" s="9">
        <v>88070</v>
      </c>
      <c r="AA300" s="6" t="s">
        <v>1037</v>
      </c>
      <c r="AB300" s="10" t="s">
        <v>1038</v>
      </c>
      <c r="AC300" s="11" t="str">
        <f t="shared" si="67"/>
        <v>Klik Here Bestie</v>
      </c>
      <c r="AD300" s="12" t="s">
        <v>30</v>
      </c>
    </row>
    <row r="301" spans="1:30" ht="14.25" customHeight="1" x14ac:dyDescent="0.3">
      <c r="A301" s="5">
        <v>299</v>
      </c>
      <c r="B301" s="6" t="s">
        <v>32</v>
      </c>
      <c r="C301" s="6" t="s">
        <v>33</v>
      </c>
      <c r="D301" s="6" t="s">
        <v>944</v>
      </c>
      <c r="E301" s="6" t="s">
        <v>1034</v>
      </c>
      <c r="F301" s="6">
        <v>3323042007</v>
      </c>
      <c r="G301" s="6" t="s">
        <v>945</v>
      </c>
      <c r="H301" s="6" t="s">
        <v>946</v>
      </c>
      <c r="I301" s="6">
        <v>14451169</v>
      </c>
      <c r="J301" s="6" t="s">
        <v>1039</v>
      </c>
      <c r="K301" s="6" t="str">
        <f>"3323045305710001"</f>
        <v>3323045305710001</v>
      </c>
      <c r="L301" s="6" t="s">
        <v>1040</v>
      </c>
      <c r="M301" s="6">
        <v>50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 t="s">
        <v>39</v>
      </c>
      <c r="U301" s="7">
        <v>46030</v>
      </c>
      <c r="V301" s="8">
        <v>46235.666215277779</v>
      </c>
      <c r="W301" s="8">
        <v>46235.666215277779</v>
      </c>
      <c r="X301" s="6" t="s">
        <v>40</v>
      </c>
      <c r="Y301" s="6" t="s">
        <v>39</v>
      </c>
      <c r="Z301" s="9">
        <v>88072</v>
      </c>
      <c r="AA301" s="6" t="s">
        <v>1041</v>
      </c>
      <c r="AB301" s="10" t="s">
        <v>1042</v>
      </c>
      <c r="AC301" s="11" t="str">
        <f t="shared" si="67"/>
        <v>Klik Here Bestie</v>
      </c>
      <c r="AD301" s="12" t="s">
        <v>30</v>
      </c>
    </row>
    <row r="302" spans="1:30" ht="14.25" customHeight="1" x14ac:dyDescent="0.3">
      <c r="A302" s="5">
        <v>300</v>
      </c>
      <c r="B302" s="6" t="s">
        <v>32</v>
      </c>
      <c r="C302" s="6" t="s">
        <v>33</v>
      </c>
      <c r="D302" s="6" t="s">
        <v>944</v>
      </c>
      <c r="E302" s="6" t="s">
        <v>1043</v>
      </c>
      <c r="F302" s="6">
        <v>3323042010</v>
      </c>
      <c r="G302" s="6" t="s">
        <v>1044</v>
      </c>
      <c r="H302" s="6" t="s">
        <v>1045</v>
      </c>
      <c r="I302" s="6">
        <v>14533104</v>
      </c>
      <c r="J302" s="6" t="s">
        <v>1046</v>
      </c>
      <c r="K302" s="6" t="str">
        <f>"3323041506770003"</f>
        <v>3323041506770003</v>
      </c>
      <c r="L302" s="6" t="s">
        <v>1047</v>
      </c>
      <c r="M302" s="6">
        <v>0</v>
      </c>
      <c r="N302" s="6">
        <v>100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 t="s">
        <v>39</v>
      </c>
      <c r="U302" s="7">
        <v>46089</v>
      </c>
      <c r="V302" s="8">
        <v>46237.729664351849</v>
      </c>
      <c r="W302" s="8">
        <v>46237.729664351849</v>
      </c>
      <c r="X302" s="6" t="s">
        <v>40</v>
      </c>
      <c r="Y302" s="6" t="s">
        <v>39</v>
      </c>
      <c r="Z302" s="9">
        <v>88125</v>
      </c>
      <c r="AA302" s="6" t="s">
        <v>397</v>
      </c>
      <c r="AB302" s="13" t="s">
        <v>1048</v>
      </c>
      <c r="AC302" s="11" t="str">
        <f t="shared" si="67"/>
        <v>Klik Here Bestie</v>
      </c>
      <c r="AD302" s="12" t="s">
        <v>30</v>
      </c>
    </row>
    <row r="303" spans="1:30" ht="14.25" customHeight="1" x14ac:dyDescent="0.3">
      <c r="A303" s="5">
        <v>301</v>
      </c>
      <c r="B303" s="6" t="s">
        <v>32</v>
      </c>
      <c r="C303" s="6" t="s">
        <v>33</v>
      </c>
      <c r="D303" s="6" t="s">
        <v>944</v>
      </c>
      <c r="E303" s="6" t="s">
        <v>1043</v>
      </c>
      <c r="F303" s="6">
        <v>3323042010</v>
      </c>
      <c r="G303" s="6" t="s">
        <v>1044</v>
      </c>
      <c r="H303" s="6" t="s">
        <v>1045</v>
      </c>
      <c r="I303" s="6">
        <v>14560905</v>
      </c>
      <c r="J303" s="6" t="s">
        <v>1049</v>
      </c>
      <c r="K303" s="6" t="str">
        <f>"3323041005730002"</f>
        <v>3323041005730002</v>
      </c>
      <c r="L303" s="6" t="s">
        <v>1050</v>
      </c>
      <c r="M303" s="6">
        <v>220</v>
      </c>
      <c r="N303" s="6">
        <v>200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 t="s">
        <v>39</v>
      </c>
      <c r="U303" s="7">
        <v>46120</v>
      </c>
      <c r="V303" s="8">
        <v>46238.476689814815</v>
      </c>
      <c r="W303" s="8">
        <v>46238.476689814815</v>
      </c>
      <c r="X303" s="6" t="s">
        <v>40</v>
      </c>
      <c r="Y303" s="6" t="s">
        <v>39</v>
      </c>
      <c r="Z303" s="9">
        <v>88124</v>
      </c>
      <c r="AA303" s="6" t="s">
        <v>1051</v>
      </c>
      <c r="AB303" s="10" t="s">
        <v>1052</v>
      </c>
      <c r="AC303" s="11" t="str">
        <f t="shared" si="67"/>
        <v>Klik Here Bestie</v>
      </c>
      <c r="AD303" s="12" t="s">
        <v>30</v>
      </c>
    </row>
    <row r="304" spans="1:30" ht="14.25" customHeight="1" x14ac:dyDescent="0.3">
      <c r="A304" s="5">
        <v>302</v>
      </c>
      <c r="B304" s="6" t="s">
        <v>32</v>
      </c>
      <c r="C304" s="6" t="s">
        <v>33</v>
      </c>
      <c r="D304" s="6" t="s">
        <v>944</v>
      </c>
      <c r="E304" s="6" t="s">
        <v>1043</v>
      </c>
      <c r="F304" s="6">
        <v>3323042010</v>
      </c>
      <c r="G304" s="6" t="s">
        <v>1044</v>
      </c>
      <c r="H304" s="6" t="s">
        <v>1045</v>
      </c>
      <c r="I304" s="6">
        <v>14698826</v>
      </c>
      <c r="J304" s="6" t="s">
        <v>1053</v>
      </c>
      <c r="K304" s="6" t="str">
        <f>"3323040609600001"</f>
        <v>3323040609600001</v>
      </c>
      <c r="L304" s="6" t="s">
        <v>1054</v>
      </c>
      <c r="M304" s="6">
        <v>164</v>
      </c>
      <c r="N304" s="6">
        <v>150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 t="s">
        <v>39</v>
      </c>
      <c r="U304" s="7">
        <v>46181</v>
      </c>
      <c r="V304" s="8">
        <v>46240.710648148146</v>
      </c>
      <c r="W304" s="8">
        <v>46240.710648148146</v>
      </c>
      <c r="X304" s="6" t="s">
        <v>40</v>
      </c>
      <c r="Y304" s="6" t="s">
        <v>39</v>
      </c>
      <c r="Z304" s="9">
        <v>88124</v>
      </c>
      <c r="AA304" s="6" t="s">
        <v>1051</v>
      </c>
      <c r="AB304" s="10" t="s">
        <v>1055</v>
      </c>
      <c r="AC304" s="11" t="str">
        <f t="shared" si="67"/>
        <v>Klik Here Bestie</v>
      </c>
      <c r="AD304" s="12" t="s">
        <v>30</v>
      </c>
    </row>
    <row r="305" spans="1:30" ht="14.25" customHeight="1" x14ac:dyDescent="0.3">
      <c r="A305" s="5">
        <v>303</v>
      </c>
      <c r="B305" s="6" t="s">
        <v>32</v>
      </c>
      <c r="C305" s="6" t="s">
        <v>33</v>
      </c>
      <c r="D305" s="6" t="s">
        <v>944</v>
      </c>
      <c r="E305" s="6" t="s">
        <v>1043</v>
      </c>
      <c r="F305" s="6">
        <v>3323042010</v>
      </c>
      <c r="G305" s="6" t="s">
        <v>1044</v>
      </c>
      <c r="H305" s="6" t="s">
        <v>1045</v>
      </c>
      <c r="I305" s="6">
        <v>14562453</v>
      </c>
      <c r="J305" s="6" t="s">
        <v>1056</v>
      </c>
      <c r="K305" s="6" t="str">
        <f>"3323041207680002"</f>
        <v>3323041207680002</v>
      </c>
      <c r="L305" s="6" t="s">
        <v>1057</v>
      </c>
      <c r="M305" s="6">
        <v>0</v>
      </c>
      <c r="N305" s="6">
        <v>100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 t="s">
        <v>39</v>
      </c>
      <c r="U305" s="7">
        <v>46120</v>
      </c>
      <c r="V305" s="8">
        <v>46238.493136574078</v>
      </c>
      <c r="W305" s="8">
        <v>46238.493136574078</v>
      </c>
      <c r="X305" s="6" t="s">
        <v>40</v>
      </c>
      <c r="Y305" s="6" t="s">
        <v>39</v>
      </c>
      <c r="Z305" s="9">
        <v>88126</v>
      </c>
      <c r="AA305" s="6" t="s">
        <v>424</v>
      </c>
      <c r="AB305" s="10" t="s">
        <v>1058</v>
      </c>
      <c r="AC305" s="11" t="str">
        <f t="shared" si="67"/>
        <v>Klik Here Bestie</v>
      </c>
      <c r="AD305" s="12" t="s">
        <v>30</v>
      </c>
    </row>
    <row r="306" spans="1:30" ht="14.25" customHeight="1" x14ac:dyDescent="0.3">
      <c r="A306" s="5">
        <v>304</v>
      </c>
      <c r="B306" s="6" t="s">
        <v>32</v>
      </c>
      <c r="C306" s="6" t="s">
        <v>33</v>
      </c>
      <c r="D306" s="6" t="s">
        <v>944</v>
      </c>
      <c r="E306" s="6" t="s">
        <v>1043</v>
      </c>
      <c r="F306" s="6">
        <v>3323042010</v>
      </c>
      <c r="G306" s="6" t="s">
        <v>1044</v>
      </c>
      <c r="H306" s="6" t="s">
        <v>1045</v>
      </c>
      <c r="I306" s="6">
        <v>14612556</v>
      </c>
      <c r="J306" s="6" t="s">
        <v>1059</v>
      </c>
      <c r="K306" s="6" t="str">
        <f>"3323040509760002"</f>
        <v>3323040509760002</v>
      </c>
      <c r="L306" s="6" t="s">
        <v>1060</v>
      </c>
      <c r="M306" s="6">
        <v>0</v>
      </c>
      <c r="N306" s="6">
        <v>100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 t="s">
        <v>39</v>
      </c>
      <c r="U306" s="7">
        <v>46150</v>
      </c>
      <c r="V306" s="8">
        <v>46239.445914351854</v>
      </c>
      <c r="W306" s="8">
        <v>46239.445914351854</v>
      </c>
      <c r="X306" s="6" t="s">
        <v>40</v>
      </c>
      <c r="Y306" s="6" t="s">
        <v>39</v>
      </c>
      <c r="Z306" s="9">
        <v>88127</v>
      </c>
      <c r="AA306" s="6" t="s">
        <v>966</v>
      </c>
      <c r="AB306" s="10" t="s">
        <v>1061</v>
      </c>
      <c r="AC306" s="11" t="str">
        <f t="shared" si="67"/>
        <v>Klik Here Bestie</v>
      </c>
      <c r="AD306" s="12" t="s">
        <v>30</v>
      </c>
    </row>
    <row r="307" spans="1:30" ht="14.25" customHeight="1" x14ac:dyDescent="0.3">
      <c r="A307" s="5">
        <v>305</v>
      </c>
      <c r="B307" s="6" t="s">
        <v>32</v>
      </c>
      <c r="C307" s="6" t="s">
        <v>33</v>
      </c>
      <c r="D307" s="6" t="s">
        <v>944</v>
      </c>
      <c r="E307" s="6" t="s">
        <v>1062</v>
      </c>
      <c r="F307" s="6">
        <v>3323042011</v>
      </c>
      <c r="G307" s="6" t="s">
        <v>1044</v>
      </c>
      <c r="H307" s="6" t="s">
        <v>1045</v>
      </c>
      <c r="I307" s="6">
        <v>14532293</v>
      </c>
      <c r="J307" s="6" t="s">
        <v>1063</v>
      </c>
      <c r="K307" s="6" t="str">
        <f>"3323041107560002"</f>
        <v>3323041107560002</v>
      </c>
      <c r="L307" s="6" t="s">
        <v>1064</v>
      </c>
      <c r="M307" s="6">
        <v>0</v>
      </c>
      <c r="N307" s="6">
        <v>300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 t="s">
        <v>39</v>
      </c>
      <c r="U307" s="7">
        <v>46089</v>
      </c>
      <c r="V307" s="8">
        <v>46237.714826388888</v>
      </c>
      <c r="W307" s="8">
        <v>46237.714826388888</v>
      </c>
      <c r="X307" s="6" t="s">
        <v>40</v>
      </c>
      <c r="Y307" s="6" t="s">
        <v>39</v>
      </c>
      <c r="Z307" s="9">
        <v>87763</v>
      </c>
      <c r="AA307" s="6" t="s">
        <v>1065</v>
      </c>
      <c r="AB307" s="10" t="s">
        <v>1066</v>
      </c>
      <c r="AC307" s="11" t="str">
        <f t="shared" si="67"/>
        <v>Klik Here Bestie</v>
      </c>
      <c r="AD307" s="12" t="s">
        <v>30</v>
      </c>
    </row>
    <row r="308" spans="1:30" ht="14.25" customHeight="1" x14ac:dyDescent="0.3">
      <c r="A308" s="5">
        <v>306</v>
      </c>
      <c r="B308" s="6" t="s">
        <v>32</v>
      </c>
      <c r="C308" s="6" t="s">
        <v>33</v>
      </c>
      <c r="D308" s="6" t="s">
        <v>944</v>
      </c>
      <c r="E308" s="6" t="s">
        <v>1062</v>
      </c>
      <c r="F308" s="6">
        <v>3323042011</v>
      </c>
      <c r="G308" s="6" t="s">
        <v>1044</v>
      </c>
      <c r="H308" s="6" t="s">
        <v>1045</v>
      </c>
      <c r="I308" s="6">
        <v>14690190</v>
      </c>
      <c r="J308" s="6" t="s">
        <v>1067</v>
      </c>
      <c r="K308" s="6" t="str">
        <f>"3323041507710002"</f>
        <v>3323041507710002</v>
      </c>
      <c r="L308" s="6" t="s">
        <v>1068</v>
      </c>
      <c r="M308" s="6">
        <v>0</v>
      </c>
      <c r="N308" s="6">
        <v>498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 t="s">
        <v>39</v>
      </c>
      <c r="U308" s="7">
        <v>46181</v>
      </c>
      <c r="V308" s="8">
        <v>46240.626550925925</v>
      </c>
      <c r="W308" s="8">
        <v>46240.626550925925</v>
      </c>
      <c r="X308" s="6" t="s">
        <v>40</v>
      </c>
      <c r="Y308" s="6" t="s">
        <v>39</v>
      </c>
      <c r="Z308" s="9">
        <v>87763</v>
      </c>
      <c r="AA308" s="6" t="s">
        <v>1065</v>
      </c>
      <c r="AB308" s="10" t="s">
        <v>1069</v>
      </c>
      <c r="AC308" s="11" t="str">
        <f t="shared" si="67"/>
        <v>Klik Here Bestie</v>
      </c>
      <c r="AD308" s="12" t="s">
        <v>30</v>
      </c>
    </row>
    <row r="309" spans="1:30" ht="14.25" customHeight="1" x14ac:dyDescent="0.3">
      <c r="A309" s="5">
        <v>307</v>
      </c>
      <c r="B309" s="6" t="s">
        <v>32</v>
      </c>
      <c r="C309" s="6" t="s">
        <v>33</v>
      </c>
      <c r="D309" s="6" t="s">
        <v>944</v>
      </c>
      <c r="E309" s="6" t="s">
        <v>1070</v>
      </c>
      <c r="F309" s="6">
        <v>3323042012</v>
      </c>
      <c r="G309" s="6" t="s">
        <v>1044</v>
      </c>
      <c r="H309" s="6" t="s">
        <v>1045</v>
      </c>
      <c r="I309" s="6">
        <v>14558906</v>
      </c>
      <c r="J309" s="6" t="s">
        <v>1071</v>
      </c>
      <c r="K309" s="6" t="str">
        <f>"3323043006540001"</f>
        <v>3323043006540001</v>
      </c>
      <c r="L309" s="6" t="s">
        <v>1072</v>
      </c>
      <c r="M309" s="6">
        <v>0</v>
      </c>
      <c r="N309" s="6">
        <v>250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 t="s">
        <v>39</v>
      </c>
      <c r="U309" s="7">
        <v>46120</v>
      </c>
      <c r="V309" s="8">
        <v>46238.45753472222</v>
      </c>
      <c r="W309" s="8">
        <v>46238.45753472222</v>
      </c>
      <c r="X309" s="6" t="s">
        <v>40</v>
      </c>
      <c r="Y309" s="6" t="s">
        <v>39</v>
      </c>
      <c r="Z309" s="9">
        <v>88048</v>
      </c>
      <c r="AA309" s="6" t="s">
        <v>169</v>
      </c>
      <c r="AB309" s="10" t="s">
        <v>1073</v>
      </c>
      <c r="AC309" s="11" t="str">
        <f t="shared" si="67"/>
        <v>Klik Here Bestie</v>
      </c>
      <c r="AD309" s="12" t="s">
        <v>30</v>
      </c>
    </row>
    <row r="310" spans="1:30" ht="14.25" customHeight="1" x14ac:dyDescent="0.3">
      <c r="A310" s="5">
        <v>308</v>
      </c>
      <c r="B310" s="6" t="s">
        <v>32</v>
      </c>
      <c r="C310" s="6" t="s">
        <v>33</v>
      </c>
      <c r="D310" s="6" t="s">
        <v>1074</v>
      </c>
      <c r="E310" s="6" t="s">
        <v>1074</v>
      </c>
      <c r="F310" s="6">
        <v>3323052001</v>
      </c>
      <c r="G310" s="6" t="s">
        <v>1075</v>
      </c>
      <c r="H310" s="6" t="s">
        <v>1076</v>
      </c>
      <c r="I310" s="6">
        <v>14545324</v>
      </c>
      <c r="J310" s="6" t="s">
        <v>1077</v>
      </c>
      <c r="K310" s="6" t="str">
        <f>"3323051201680002"</f>
        <v>3323051201680002</v>
      </c>
      <c r="L310" s="6" t="s">
        <v>339</v>
      </c>
      <c r="M310" s="6">
        <v>0</v>
      </c>
      <c r="N310" s="6">
        <v>50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 t="s">
        <v>39</v>
      </c>
      <c r="U310" s="7">
        <v>46120</v>
      </c>
      <c r="V310" s="8">
        <v>46238.352824074071</v>
      </c>
      <c r="W310" s="8">
        <v>46238.352824074071</v>
      </c>
      <c r="X310" s="6" t="s">
        <v>40</v>
      </c>
      <c r="Y310" s="6" t="s">
        <v>39</v>
      </c>
      <c r="Z310" s="9">
        <v>89214</v>
      </c>
      <c r="AA310" s="6" t="s">
        <v>1078</v>
      </c>
      <c r="AB310" s="10" t="s">
        <v>1079</v>
      </c>
      <c r="AC310" s="11" t="str">
        <f t="shared" si="67"/>
        <v>Klik Here Bestie</v>
      </c>
      <c r="AD310" s="12" t="s">
        <v>30</v>
      </c>
    </row>
    <row r="311" spans="1:30" ht="14.25" customHeight="1" x14ac:dyDescent="0.3">
      <c r="A311" s="5">
        <v>309</v>
      </c>
      <c r="B311" s="6" t="s">
        <v>32</v>
      </c>
      <c r="C311" s="6" t="s">
        <v>33</v>
      </c>
      <c r="D311" s="6" t="s">
        <v>1074</v>
      </c>
      <c r="E311" s="6" t="s">
        <v>1074</v>
      </c>
      <c r="F311" s="6">
        <v>3323052001</v>
      </c>
      <c r="G311" s="6" t="s">
        <v>1075</v>
      </c>
      <c r="H311" s="6" t="s">
        <v>1076</v>
      </c>
      <c r="I311" s="6">
        <v>14634522</v>
      </c>
      <c r="J311" s="6" t="s">
        <v>1080</v>
      </c>
      <c r="K311" s="6" t="str">
        <f>"3323050910590003"</f>
        <v>3323050910590003</v>
      </c>
      <c r="L311" s="6" t="s">
        <v>1081</v>
      </c>
      <c r="M311" s="6">
        <v>26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 t="s">
        <v>39</v>
      </c>
      <c r="U311" s="7">
        <v>46150</v>
      </c>
      <c r="V311" s="8">
        <v>46239.665462962963</v>
      </c>
      <c r="W311" s="8">
        <v>46239.665462962963</v>
      </c>
      <c r="X311" s="6" t="s">
        <v>40</v>
      </c>
      <c r="Y311" s="6" t="s">
        <v>39</v>
      </c>
      <c r="Z311" s="9">
        <v>89214</v>
      </c>
      <c r="AA311" s="6" t="s">
        <v>1078</v>
      </c>
      <c r="AB311" s="10" t="s">
        <v>1082</v>
      </c>
      <c r="AC311" s="11" t="str">
        <f t="shared" si="67"/>
        <v>Klik Here Bestie</v>
      </c>
      <c r="AD311" s="12" t="s">
        <v>30</v>
      </c>
    </row>
    <row r="312" spans="1:30" ht="14.25" customHeight="1" x14ac:dyDescent="0.3">
      <c r="A312" s="5">
        <v>310</v>
      </c>
      <c r="B312" s="6" t="s">
        <v>32</v>
      </c>
      <c r="C312" s="6" t="s">
        <v>33</v>
      </c>
      <c r="D312" s="6" t="s">
        <v>1074</v>
      </c>
      <c r="E312" s="6" t="s">
        <v>1083</v>
      </c>
      <c r="F312" s="6">
        <v>3323052002</v>
      </c>
      <c r="G312" s="6" t="s">
        <v>1075</v>
      </c>
      <c r="H312" s="6" t="s">
        <v>1076</v>
      </c>
      <c r="I312" s="6">
        <v>14510790</v>
      </c>
      <c r="J312" s="6" t="s">
        <v>1084</v>
      </c>
      <c r="K312" s="6" t="str">
        <f>"3323053112660015"</f>
        <v>3323053112660015</v>
      </c>
      <c r="L312" s="6" t="s">
        <v>1085</v>
      </c>
      <c r="M312" s="6">
        <v>50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 t="s">
        <v>39</v>
      </c>
      <c r="U312" s="7">
        <v>46089</v>
      </c>
      <c r="V312" s="8">
        <v>46237.456817129627</v>
      </c>
      <c r="W312" s="8">
        <v>46237.456817129627</v>
      </c>
      <c r="X312" s="6" t="s">
        <v>40</v>
      </c>
      <c r="Y312" s="6" t="s">
        <v>39</v>
      </c>
      <c r="Z312" s="9">
        <v>77637</v>
      </c>
      <c r="AA312" s="6" t="s">
        <v>1086</v>
      </c>
      <c r="AB312" s="10" t="s">
        <v>1087</v>
      </c>
      <c r="AC312" s="11" t="str">
        <f t="shared" si="67"/>
        <v>Klik Here Bestie</v>
      </c>
      <c r="AD312" s="12" t="s">
        <v>30</v>
      </c>
    </row>
    <row r="313" spans="1:30" ht="14.25" customHeight="1" x14ac:dyDescent="0.3">
      <c r="A313" s="5">
        <v>311</v>
      </c>
      <c r="B313" s="6" t="s">
        <v>32</v>
      </c>
      <c r="C313" s="6" t="s">
        <v>33</v>
      </c>
      <c r="D313" s="6" t="s">
        <v>1074</v>
      </c>
      <c r="E313" s="6" t="s">
        <v>1083</v>
      </c>
      <c r="F313" s="6">
        <v>3323052002</v>
      </c>
      <c r="G313" s="6" t="s">
        <v>1075</v>
      </c>
      <c r="H313" s="6" t="s">
        <v>1076</v>
      </c>
      <c r="I313" s="6">
        <v>14561681</v>
      </c>
      <c r="J313" s="6" t="s">
        <v>1088</v>
      </c>
      <c r="K313" s="6" t="str">
        <f>"3323051312450001"</f>
        <v>3323051312450001</v>
      </c>
      <c r="L313" s="6" t="s">
        <v>1089</v>
      </c>
      <c r="M313" s="6">
        <v>34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 t="s">
        <v>39</v>
      </c>
      <c r="U313" s="7">
        <v>46120</v>
      </c>
      <c r="V313" s="8">
        <v>46238.484710648147</v>
      </c>
      <c r="W313" s="8">
        <v>46238.484710648147</v>
      </c>
      <c r="X313" s="6" t="s">
        <v>40</v>
      </c>
      <c r="Y313" s="6" t="s">
        <v>39</v>
      </c>
      <c r="Z313" s="9">
        <v>77639</v>
      </c>
      <c r="AA313" s="6" t="s">
        <v>1037</v>
      </c>
      <c r="AB313" s="10" t="s">
        <v>1090</v>
      </c>
      <c r="AC313" s="11" t="str">
        <f t="shared" si="67"/>
        <v>Klik Here Bestie</v>
      </c>
      <c r="AD313" s="12" t="s">
        <v>30</v>
      </c>
    </row>
    <row r="314" spans="1:30" ht="14.25" customHeight="1" x14ac:dyDescent="0.3">
      <c r="A314" s="5">
        <v>312</v>
      </c>
      <c r="B314" s="6" t="s">
        <v>32</v>
      </c>
      <c r="C314" s="6" t="s">
        <v>33</v>
      </c>
      <c r="D314" s="6" t="s">
        <v>1074</v>
      </c>
      <c r="E314" s="6" t="s">
        <v>1083</v>
      </c>
      <c r="F314" s="6">
        <v>3323052002</v>
      </c>
      <c r="G314" s="6" t="s">
        <v>1075</v>
      </c>
      <c r="H314" s="6" t="s">
        <v>1076</v>
      </c>
      <c r="I314" s="6">
        <v>14688606</v>
      </c>
      <c r="J314" s="6" t="s">
        <v>1091</v>
      </c>
      <c r="K314" s="6" t="str">
        <f>"3323053112630019"</f>
        <v>3323053112630019</v>
      </c>
      <c r="L314" s="6" t="s">
        <v>1092</v>
      </c>
      <c r="M314" s="6">
        <v>152</v>
      </c>
      <c r="N314" s="6">
        <v>50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 t="s">
        <v>39</v>
      </c>
      <c r="U314" s="7">
        <v>46181</v>
      </c>
      <c r="V314" s="8">
        <v>46240.614305555559</v>
      </c>
      <c r="W314" s="8">
        <v>46240.614305555559</v>
      </c>
      <c r="X314" s="6" t="s">
        <v>40</v>
      </c>
      <c r="Y314" s="6" t="s">
        <v>39</v>
      </c>
      <c r="Z314" s="9">
        <v>77624</v>
      </c>
      <c r="AA314" s="6" t="s">
        <v>1093</v>
      </c>
      <c r="AB314" s="10" t="s">
        <v>1094</v>
      </c>
      <c r="AC314" s="11" t="str">
        <f t="shared" si="67"/>
        <v>Klik Here Bestie</v>
      </c>
      <c r="AD314" s="12" t="s">
        <v>30</v>
      </c>
    </row>
    <row r="315" spans="1:30" ht="14.25" customHeight="1" x14ac:dyDescent="0.3">
      <c r="A315" s="5">
        <v>313</v>
      </c>
      <c r="B315" s="6" t="s">
        <v>32</v>
      </c>
      <c r="C315" s="6" t="s">
        <v>33</v>
      </c>
      <c r="D315" s="6" t="s">
        <v>1074</v>
      </c>
      <c r="E315" s="6" t="s">
        <v>1083</v>
      </c>
      <c r="F315" s="6">
        <v>3323052002</v>
      </c>
      <c r="G315" s="6" t="s">
        <v>1075</v>
      </c>
      <c r="H315" s="6" t="s">
        <v>1076</v>
      </c>
      <c r="I315" s="6">
        <v>14508770</v>
      </c>
      <c r="J315" s="6" t="s">
        <v>1095</v>
      </c>
      <c r="K315" s="6" t="str">
        <f>"3323053105810003"</f>
        <v>3323053105810003</v>
      </c>
      <c r="L315" s="6" t="s">
        <v>1096</v>
      </c>
      <c r="M315" s="6">
        <v>196</v>
      </c>
      <c r="N315" s="6">
        <v>150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 t="s">
        <v>39</v>
      </c>
      <c r="U315" s="7">
        <v>46089</v>
      </c>
      <c r="V315" s="8">
        <v>46237.440405092595</v>
      </c>
      <c r="W315" s="8">
        <v>46237.440405092595</v>
      </c>
      <c r="X315" s="6" t="s">
        <v>40</v>
      </c>
      <c r="Y315" s="6" t="s">
        <v>39</v>
      </c>
      <c r="Z315" s="9">
        <v>77639</v>
      </c>
      <c r="AA315" s="6" t="s">
        <v>1037</v>
      </c>
      <c r="AB315" s="10" t="s">
        <v>1097</v>
      </c>
      <c r="AC315" s="11" t="str">
        <f t="shared" si="67"/>
        <v>Klik Here Bestie</v>
      </c>
      <c r="AD315" s="12" t="s">
        <v>30</v>
      </c>
    </row>
    <row r="316" spans="1:30" ht="14.25" customHeight="1" x14ac:dyDescent="0.3">
      <c r="A316" s="5">
        <v>314</v>
      </c>
      <c r="B316" s="6" t="s">
        <v>32</v>
      </c>
      <c r="C316" s="6" t="s">
        <v>33</v>
      </c>
      <c r="D316" s="6" t="s">
        <v>1074</v>
      </c>
      <c r="E316" s="6" t="s">
        <v>1083</v>
      </c>
      <c r="F316" s="6">
        <v>3323052002</v>
      </c>
      <c r="G316" s="6" t="s">
        <v>1075</v>
      </c>
      <c r="H316" s="6" t="s">
        <v>1076</v>
      </c>
      <c r="I316" s="6">
        <v>14770638</v>
      </c>
      <c r="J316" s="6" t="s">
        <v>1098</v>
      </c>
      <c r="K316" s="6" t="str">
        <f>"3323051001880004"</f>
        <v>3323051001880004</v>
      </c>
      <c r="L316" s="6" t="s">
        <v>380</v>
      </c>
      <c r="M316" s="6">
        <v>0</v>
      </c>
      <c r="N316" s="6">
        <v>150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 t="s">
        <v>39</v>
      </c>
      <c r="U316" s="7">
        <v>46242</v>
      </c>
      <c r="V316" s="8">
        <v>46242.28019675926</v>
      </c>
      <c r="W316" s="8">
        <v>46242.28019675926</v>
      </c>
      <c r="X316" s="6" t="s">
        <v>40</v>
      </c>
      <c r="Y316" s="6" t="s">
        <v>39</v>
      </c>
      <c r="Z316" s="9">
        <v>204743</v>
      </c>
      <c r="AA316" s="6" t="s">
        <v>1099</v>
      </c>
      <c r="AB316" s="10" t="s">
        <v>1100</v>
      </c>
      <c r="AC316" s="11" t="str">
        <f t="shared" si="67"/>
        <v>Klik Here Bestie</v>
      </c>
      <c r="AD316" s="12" t="s">
        <v>30</v>
      </c>
    </row>
    <row r="317" spans="1:30" ht="14.25" customHeight="1" x14ac:dyDescent="0.3">
      <c r="A317" s="5">
        <v>315</v>
      </c>
      <c r="B317" s="6" t="s">
        <v>32</v>
      </c>
      <c r="C317" s="6" t="s">
        <v>33</v>
      </c>
      <c r="D317" s="6" t="s">
        <v>1074</v>
      </c>
      <c r="E317" s="6" t="s">
        <v>1101</v>
      </c>
      <c r="F317" s="6">
        <v>3323052003</v>
      </c>
      <c r="G317" s="6" t="s">
        <v>1102</v>
      </c>
      <c r="H317" s="6" t="s">
        <v>1103</v>
      </c>
      <c r="I317" s="6">
        <v>14806356</v>
      </c>
      <c r="J317" s="6" t="s">
        <v>1104</v>
      </c>
      <c r="K317" s="6" t="str">
        <f t="shared" ref="K317:K318" si="72">"3323053012700001"</f>
        <v>3323053012700001</v>
      </c>
      <c r="L317" s="6" t="s">
        <v>1105</v>
      </c>
      <c r="M317" s="6">
        <v>0</v>
      </c>
      <c r="N317" s="6">
        <v>20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 t="s">
        <v>39</v>
      </c>
      <c r="U317" s="7">
        <v>46242</v>
      </c>
      <c r="V317" s="8">
        <v>46242.565439814818</v>
      </c>
      <c r="W317" s="8">
        <v>46242.565439814818</v>
      </c>
      <c r="X317" s="6" t="s">
        <v>40</v>
      </c>
      <c r="Y317" s="6" t="s">
        <v>39</v>
      </c>
      <c r="Z317" s="9">
        <v>88189</v>
      </c>
      <c r="AA317" s="6" t="s">
        <v>1106</v>
      </c>
      <c r="AB317" s="10" t="s">
        <v>1107</v>
      </c>
      <c r="AC317" s="11" t="str">
        <f t="shared" si="67"/>
        <v>Klik Here Bestie</v>
      </c>
      <c r="AD317" s="12" t="s">
        <v>30</v>
      </c>
    </row>
    <row r="318" spans="1:30" ht="14.25" customHeight="1" x14ac:dyDescent="0.3">
      <c r="A318" s="5">
        <v>316</v>
      </c>
      <c r="B318" s="6" t="s">
        <v>32</v>
      </c>
      <c r="C318" s="6" t="s">
        <v>33</v>
      </c>
      <c r="D318" s="6" t="s">
        <v>1074</v>
      </c>
      <c r="E318" s="6" t="s">
        <v>1101</v>
      </c>
      <c r="F318" s="6">
        <v>3323052003</v>
      </c>
      <c r="G318" s="6" t="s">
        <v>1102</v>
      </c>
      <c r="H318" s="6" t="s">
        <v>1103</v>
      </c>
      <c r="I318" s="6">
        <v>14806433</v>
      </c>
      <c r="J318" s="6" t="s">
        <v>1108</v>
      </c>
      <c r="K318" s="6" t="str">
        <f t="shared" si="72"/>
        <v>3323053012700001</v>
      </c>
      <c r="L318" s="6" t="s">
        <v>1105</v>
      </c>
      <c r="M318" s="6">
        <v>0</v>
      </c>
      <c r="N318" s="6">
        <v>50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 t="s">
        <v>39</v>
      </c>
      <c r="U318" s="7">
        <v>46242</v>
      </c>
      <c r="V318" s="8">
        <v>46242.566145833334</v>
      </c>
      <c r="W318" s="8">
        <v>46242.566145833334</v>
      </c>
      <c r="X318" s="6" t="s">
        <v>40</v>
      </c>
      <c r="Y318" s="6" t="s">
        <v>39</v>
      </c>
      <c r="Z318" s="9">
        <v>88189</v>
      </c>
      <c r="AA318" s="6" t="s">
        <v>1106</v>
      </c>
      <c r="AB318" s="10" t="s">
        <v>1109</v>
      </c>
      <c r="AC318" s="11" t="str">
        <f t="shared" si="67"/>
        <v>Klik Here Bestie</v>
      </c>
      <c r="AD318" s="12" t="s">
        <v>30</v>
      </c>
    </row>
    <row r="319" spans="1:30" ht="14.25" customHeight="1" x14ac:dyDescent="0.3">
      <c r="A319" s="5">
        <v>317</v>
      </c>
      <c r="B319" s="6" t="s">
        <v>32</v>
      </c>
      <c r="C319" s="6" t="s">
        <v>33</v>
      </c>
      <c r="D319" s="6" t="s">
        <v>1074</v>
      </c>
      <c r="E319" s="6" t="s">
        <v>1101</v>
      </c>
      <c r="F319" s="6">
        <v>3323052003</v>
      </c>
      <c r="G319" s="6" t="s">
        <v>1102</v>
      </c>
      <c r="H319" s="6" t="s">
        <v>1103</v>
      </c>
      <c r="I319" s="6">
        <v>14512886</v>
      </c>
      <c r="J319" s="6" t="s">
        <v>1110</v>
      </c>
      <c r="K319" s="6" t="str">
        <f>"3323052702820003"</f>
        <v>3323052702820003</v>
      </c>
      <c r="L319" s="6" t="s">
        <v>1111</v>
      </c>
      <c r="M319" s="6">
        <v>0</v>
      </c>
      <c r="N319" s="6">
        <v>50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 t="s">
        <v>39</v>
      </c>
      <c r="U319" s="7">
        <v>46089</v>
      </c>
      <c r="V319" s="8">
        <v>46237.476979166669</v>
      </c>
      <c r="W319" s="8">
        <v>46237.476979166669</v>
      </c>
      <c r="X319" s="6" t="s">
        <v>40</v>
      </c>
      <c r="Y319" s="6" t="s">
        <v>39</v>
      </c>
      <c r="Z319" s="9">
        <v>88193</v>
      </c>
      <c r="AA319" s="6" t="s">
        <v>1112</v>
      </c>
      <c r="AB319" s="10" t="s">
        <v>1113</v>
      </c>
      <c r="AC319" s="11" t="str">
        <f t="shared" si="67"/>
        <v>Klik Here Bestie</v>
      </c>
      <c r="AD319" s="12" t="s">
        <v>30</v>
      </c>
    </row>
    <row r="320" spans="1:30" ht="14.25" customHeight="1" x14ac:dyDescent="0.3">
      <c r="A320" s="5">
        <v>318</v>
      </c>
      <c r="B320" s="6" t="s">
        <v>32</v>
      </c>
      <c r="C320" s="6" t="s">
        <v>33</v>
      </c>
      <c r="D320" s="6" t="s">
        <v>1074</v>
      </c>
      <c r="E320" s="6" t="s">
        <v>1114</v>
      </c>
      <c r="F320" s="6">
        <v>3323052004</v>
      </c>
      <c r="G320" s="6" t="s">
        <v>1102</v>
      </c>
      <c r="H320" s="6" t="s">
        <v>1103</v>
      </c>
      <c r="I320" s="6">
        <v>14573960</v>
      </c>
      <c r="J320" s="6" t="s">
        <v>1115</v>
      </c>
      <c r="K320" s="6" t="str">
        <f>"3323052109730002"</f>
        <v>3323052109730002</v>
      </c>
      <c r="L320" s="6" t="s">
        <v>1116</v>
      </c>
      <c r="M320" s="6">
        <v>0</v>
      </c>
      <c r="N320" s="6">
        <v>50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 t="s">
        <v>39</v>
      </c>
      <c r="U320" s="7">
        <v>46120</v>
      </c>
      <c r="V320" s="8">
        <v>46238.626643518517</v>
      </c>
      <c r="W320" s="8">
        <v>46238.626643518517</v>
      </c>
      <c r="X320" s="6" t="s">
        <v>40</v>
      </c>
      <c r="Y320" s="6" t="s">
        <v>39</v>
      </c>
      <c r="Z320" s="9">
        <v>1098563</v>
      </c>
      <c r="AA320" s="6" t="s">
        <v>1117</v>
      </c>
      <c r="AB320" s="10" t="s">
        <v>1118</v>
      </c>
      <c r="AC320" s="11" t="str">
        <f t="shared" si="67"/>
        <v>Klik Here Bestie</v>
      </c>
      <c r="AD320" s="12" t="s">
        <v>30</v>
      </c>
    </row>
    <row r="321" spans="1:31" ht="14.25" customHeight="1" x14ac:dyDescent="0.3">
      <c r="A321" s="5">
        <v>319</v>
      </c>
      <c r="B321" s="6" t="s">
        <v>32</v>
      </c>
      <c r="C321" s="6" t="s">
        <v>33</v>
      </c>
      <c r="D321" s="6" t="s">
        <v>1074</v>
      </c>
      <c r="E321" s="6" t="s">
        <v>1114</v>
      </c>
      <c r="F321" s="6">
        <v>3323052004</v>
      </c>
      <c r="G321" s="6" t="s">
        <v>1102</v>
      </c>
      <c r="H321" s="6" t="s">
        <v>1103</v>
      </c>
      <c r="I321" s="6">
        <v>14508379</v>
      </c>
      <c r="J321" s="6" t="s">
        <v>1119</v>
      </c>
      <c r="K321" s="6" t="str">
        <f t="shared" ref="K321:K323" si="73">"3323051006640001"</f>
        <v>3323051006640001</v>
      </c>
      <c r="L321" s="6" t="s">
        <v>1120</v>
      </c>
      <c r="M321" s="6">
        <v>15</v>
      </c>
      <c r="N321" s="6">
        <v>15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 t="s">
        <v>39</v>
      </c>
      <c r="U321" s="7">
        <v>46089</v>
      </c>
      <c r="V321" s="8">
        <v>46237.436701388891</v>
      </c>
      <c r="W321" s="8">
        <v>46237.436701388891</v>
      </c>
      <c r="X321" s="6" t="s">
        <v>40</v>
      </c>
      <c r="Y321" s="6" t="s">
        <v>39</v>
      </c>
      <c r="Z321" s="9">
        <v>987053</v>
      </c>
      <c r="AA321" s="6" t="s">
        <v>1121</v>
      </c>
      <c r="AB321" s="10" t="s">
        <v>1122</v>
      </c>
      <c r="AC321" s="11" t="str">
        <f t="shared" si="67"/>
        <v>Klik Here Bestie</v>
      </c>
      <c r="AD321" s="12" t="s">
        <v>30</v>
      </c>
    </row>
    <row r="322" spans="1:31" ht="14.25" customHeight="1" x14ac:dyDescent="0.3">
      <c r="A322" s="5">
        <v>320</v>
      </c>
      <c r="B322" s="6" t="s">
        <v>32</v>
      </c>
      <c r="C322" s="6" t="s">
        <v>33</v>
      </c>
      <c r="D322" s="6" t="s">
        <v>1074</v>
      </c>
      <c r="E322" s="6" t="s">
        <v>1114</v>
      </c>
      <c r="F322" s="6">
        <v>3323052004</v>
      </c>
      <c r="G322" s="6" t="s">
        <v>1102</v>
      </c>
      <c r="H322" s="6" t="s">
        <v>1103</v>
      </c>
      <c r="I322" s="6">
        <v>14508477</v>
      </c>
      <c r="J322" s="6" t="s">
        <v>1123</v>
      </c>
      <c r="K322" s="6" t="str">
        <f t="shared" si="73"/>
        <v>3323051006640001</v>
      </c>
      <c r="L322" s="6" t="s">
        <v>1120</v>
      </c>
      <c r="M322" s="6">
        <v>0</v>
      </c>
      <c r="N322" s="6">
        <v>25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 t="s">
        <v>39</v>
      </c>
      <c r="U322" s="7">
        <v>46089</v>
      </c>
      <c r="V322" s="8">
        <v>46237.437719907408</v>
      </c>
      <c r="W322" s="8">
        <v>46237.437719907408</v>
      </c>
      <c r="X322" s="6" t="s">
        <v>40</v>
      </c>
      <c r="Y322" s="6" t="s">
        <v>39</v>
      </c>
      <c r="Z322" s="9">
        <v>987053</v>
      </c>
      <c r="AA322" s="6" t="s">
        <v>1121</v>
      </c>
      <c r="AB322" s="10" t="s">
        <v>1124</v>
      </c>
      <c r="AC322" s="11" t="str">
        <f t="shared" si="67"/>
        <v>Klik Here Bestie</v>
      </c>
      <c r="AD322" s="12" t="s">
        <v>30</v>
      </c>
    </row>
    <row r="323" spans="1:31" ht="14.25" customHeight="1" x14ac:dyDescent="0.3">
      <c r="A323" s="5">
        <v>321</v>
      </c>
      <c r="B323" s="6" t="s">
        <v>32</v>
      </c>
      <c r="C323" s="6" t="s">
        <v>33</v>
      </c>
      <c r="D323" s="6" t="s">
        <v>1074</v>
      </c>
      <c r="E323" s="6" t="s">
        <v>1114</v>
      </c>
      <c r="F323" s="6">
        <v>3323052004</v>
      </c>
      <c r="G323" s="6" t="s">
        <v>1102</v>
      </c>
      <c r="H323" s="6" t="s">
        <v>1103</v>
      </c>
      <c r="I323" s="6">
        <v>14508559</v>
      </c>
      <c r="J323" s="6" t="s">
        <v>1125</v>
      </c>
      <c r="K323" s="6" t="str">
        <f t="shared" si="73"/>
        <v>3323051006640001</v>
      </c>
      <c r="L323" s="6" t="s">
        <v>1120</v>
      </c>
      <c r="M323" s="6">
        <v>27</v>
      </c>
      <c r="N323" s="6">
        <v>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 t="s">
        <v>39</v>
      </c>
      <c r="U323" s="7">
        <v>46089</v>
      </c>
      <c r="V323" s="8">
        <v>46237.43855324074</v>
      </c>
      <c r="W323" s="8">
        <v>46237.43855324074</v>
      </c>
      <c r="X323" s="6" t="s">
        <v>40</v>
      </c>
      <c r="Y323" s="6" t="s">
        <v>39</v>
      </c>
      <c r="Z323" s="9">
        <v>987053</v>
      </c>
      <c r="AA323" s="6" t="s">
        <v>1121</v>
      </c>
      <c r="AB323" s="10" t="s">
        <v>1126</v>
      </c>
      <c r="AC323" s="11" t="str">
        <f t="shared" si="67"/>
        <v>Klik Here Bestie</v>
      </c>
      <c r="AD323" s="12" t="s">
        <v>30</v>
      </c>
    </row>
    <row r="324" spans="1:31" ht="14.25" customHeight="1" x14ac:dyDescent="0.3">
      <c r="A324" s="5">
        <v>322</v>
      </c>
      <c r="B324" s="6" t="s">
        <v>32</v>
      </c>
      <c r="C324" s="6" t="s">
        <v>33</v>
      </c>
      <c r="D324" s="6" t="s">
        <v>1074</v>
      </c>
      <c r="E324" s="6" t="s">
        <v>1127</v>
      </c>
      <c r="F324" s="6">
        <v>3323052005</v>
      </c>
      <c r="G324" s="6" t="s">
        <v>1102</v>
      </c>
      <c r="H324" s="6" t="s">
        <v>1103</v>
      </c>
      <c r="I324" s="6">
        <v>14675032</v>
      </c>
      <c r="J324" s="6" t="s">
        <v>1128</v>
      </c>
      <c r="K324" s="6" t="str">
        <f t="shared" ref="K324:K325" si="74">"3315181406010001"</f>
        <v>3315181406010001</v>
      </c>
      <c r="L324" s="6" t="s">
        <v>1129</v>
      </c>
      <c r="M324" s="6">
        <v>0</v>
      </c>
      <c r="N324" s="6">
        <v>42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 t="s">
        <v>39</v>
      </c>
      <c r="U324" s="7">
        <v>46181</v>
      </c>
      <c r="V324" s="8">
        <v>46240.478113425925</v>
      </c>
      <c r="W324" s="8">
        <v>46240.478113425925</v>
      </c>
      <c r="X324" s="6" t="s">
        <v>40</v>
      </c>
      <c r="Y324" s="6" t="s">
        <v>39</v>
      </c>
      <c r="Z324" s="9">
        <v>77657</v>
      </c>
      <c r="AA324" s="6" t="s">
        <v>1130</v>
      </c>
      <c r="AB324" s="10" t="s">
        <v>1131</v>
      </c>
      <c r="AC324" s="11" t="str">
        <f t="shared" si="67"/>
        <v>Klik Here Bestie</v>
      </c>
      <c r="AD324" s="12" t="s">
        <v>30</v>
      </c>
    </row>
    <row r="325" spans="1:31" ht="14.25" customHeight="1" x14ac:dyDescent="0.3">
      <c r="A325" s="5">
        <v>323</v>
      </c>
      <c r="B325" s="6" t="s">
        <v>32</v>
      </c>
      <c r="C325" s="6" t="s">
        <v>33</v>
      </c>
      <c r="D325" s="6" t="s">
        <v>1074</v>
      </c>
      <c r="E325" s="6" t="s">
        <v>1127</v>
      </c>
      <c r="F325" s="6">
        <v>3323052005</v>
      </c>
      <c r="G325" s="6" t="s">
        <v>1102</v>
      </c>
      <c r="H325" s="6" t="s">
        <v>1103</v>
      </c>
      <c r="I325" s="6">
        <v>14675089</v>
      </c>
      <c r="J325" s="6" t="s">
        <v>1132</v>
      </c>
      <c r="K325" s="6" t="str">
        <f t="shared" si="74"/>
        <v>3315181406010001</v>
      </c>
      <c r="L325" s="6" t="s">
        <v>1129</v>
      </c>
      <c r="M325" s="6">
        <v>27</v>
      </c>
      <c r="N325" s="6">
        <v>28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 t="s">
        <v>39</v>
      </c>
      <c r="U325" s="7">
        <v>46181</v>
      </c>
      <c r="V325" s="8">
        <v>46240.478854166664</v>
      </c>
      <c r="W325" s="8">
        <v>46240.478854166664</v>
      </c>
      <c r="X325" s="6" t="s">
        <v>40</v>
      </c>
      <c r="Y325" s="6" t="s">
        <v>39</v>
      </c>
      <c r="Z325" s="9">
        <v>77657</v>
      </c>
      <c r="AA325" s="6" t="s">
        <v>1130</v>
      </c>
      <c r="AB325" s="10" t="s">
        <v>1133</v>
      </c>
      <c r="AC325" s="11" t="str">
        <f t="shared" si="67"/>
        <v>Klik Here Bestie</v>
      </c>
      <c r="AD325" s="12" t="s">
        <v>30</v>
      </c>
    </row>
    <row r="326" spans="1:31" ht="14.25" customHeight="1" x14ac:dyDescent="0.3">
      <c r="A326" s="5">
        <v>324</v>
      </c>
      <c r="B326" s="6" t="s">
        <v>32</v>
      </c>
      <c r="C326" s="6" t="s">
        <v>33</v>
      </c>
      <c r="D326" s="6" t="s">
        <v>1074</v>
      </c>
      <c r="E326" s="6" t="s">
        <v>1127</v>
      </c>
      <c r="F326" s="6">
        <v>3323052005</v>
      </c>
      <c r="G326" s="6" t="s">
        <v>1102</v>
      </c>
      <c r="H326" s="6" t="s">
        <v>1103</v>
      </c>
      <c r="I326" s="6">
        <v>14688352</v>
      </c>
      <c r="J326" s="6" t="s">
        <v>1134</v>
      </c>
      <c r="K326" s="6" t="str">
        <f>"3323051808770002"</f>
        <v>3323051808770002</v>
      </c>
      <c r="L326" s="6" t="s">
        <v>1135</v>
      </c>
      <c r="M326" s="6">
        <v>0</v>
      </c>
      <c r="N326" s="6">
        <v>135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 t="s">
        <v>39</v>
      </c>
      <c r="U326" s="7">
        <v>46181</v>
      </c>
      <c r="V326" s="8">
        <v>46240.611701388887</v>
      </c>
      <c r="W326" s="8">
        <v>46240.611701388887</v>
      </c>
      <c r="X326" s="6" t="s">
        <v>40</v>
      </c>
      <c r="Y326" s="6" t="s">
        <v>39</v>
      </c>
      <c r="Z326" s="9">
        <v>77669</v>
      </c>
      <c r="AA326" s="6" t="s">
        <v>1136</v>
      </c>
      <c r="AB326" s="10" t="s">
        <v>1137</v>
      </c>
      <c r="AC326" s="11" t="str">
        <f t="shared" si="67"/>
        <v>Klik Here Bestie</v>
      </c>
      <c r="AD326" s="12" t="s">
        <v>30</v>
      </c>
    </row>
    <row r="327" spans="1:31" ht="14.25" customHeight="1" x14ac:dyDescent="0.3">
      <c r="A327" s="5">
        <v>325</v>
      </c>
      <c r="B327" s="6" t="s">
        <v>32</v>
      </c>
      <c r="C327" s="6" t="s">
        <v>33</v>
      </c>
      <c r="D327" s="6" t="s">
        <v>1074</v>
      </c>
      <c r="E327" s="6" t="s">
        <v>1138</v>
      </c>
      <c r="F327" s="6">
        <v>3323052006</v>
      </c>
      <c r="G327" s="6" t="s">
        <v>1075</v>
      </c>
      <c r="H327" s="6" t="s">
        <v>1076</v>
      </c>
      <c r="I327" s="6">
        <v>14423034</v>
      </c>
      <c r="J327" s="6" t="s">
        <v>1139</v>
      </c>
      <c r="K327" s="6" t="str">
        <f>"3323056501940002"</f>
        <v>3323056501940002</v>
      </c>
      <c r="L327" s="6" t="s">
        <v>1140</v>
      </c>
      <c r="M327" s="6">
        <v>250</v>
      </c>
      <c r="N327" s="6">
        <v>150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 t="s">
        <v>39</v>
      </c>
      <c r="U327" s="7">
        <v>46030</v>
      </c>
      <c r="V327" s="8">
        <v>46235.362951388888</v>
      </c>
      <c r="W327" s="8">
        <v>46235.362951388888</v>
      </c>
      <c r="X327" s="6" t="s">
        <v>40</v>
      </c>
      <c r="Y327" s="6" t="s">
        <v>39</v>
      </c>
      <c r="Z327" s="9">
        <v>93081</v>
      </c>
      <c r="AA327" s="6" t="s">
        <v>1141</v>
      </c>
      <c r="AB327" s="10" t="s">
        <v>1142</v>
      </c>
      <c r="AC327" s="11" t="str">
        <f t="shared" si="67"/>
        <v>Klik Here Bestie</v>
      </c>
      <c r="AD327" s="12" t="s">
        <v>30</v>
      </c>
    </row>
    <row r="328" spans="1:31" ht="14.25" customHeight="1" x14ac:dyDescent="0.3">
      <c r="A328" s="5">
        <v>326</v>
      </c>
      <c r="B328" s="6" t="s">
        <v>32</v>
      </c>
      <c r="C328" s="6" t="s">
        <v>33</v>
      </c>
      <c r="D328" s="6" t="s">
        <v>1074</v>
      </c>
      <c r="E328" s="6" t="s">
        <v>1138</v>
      </c>
      <c r="F328" s="6">
        <v>3323052006</v>
      </c>
      <c r="G328" s="6" t="s">
        <v>1075</v>
      </c>
      <c r="H328" s="6" t="s">
        <v>1076</v>
      </c>
      <c r="I328" s="6">
        <v>14513841</v>
      </c>
      <c r="J328" s="6" t="s">
        <v>1143</v>
      </c>
      <c r="K328" s="6" t="str">
        <f>"3323055605860003"</f>
        <v>3323055605860003</v>
      </c>
      <c r="L328" s="6" t="s">
        <v>1144</v>
      </c>
      <c r="M328" s="6">
        <v>50</v>
      </c>
      <c r="N328" s="6">
        <v>50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 t="s">
        <v>39</v>
      </c>
      <c r="U328" s="7">
        <v>46089</v>
      </c>
      <c r="V328" s="8">
        <v>46237.488113425927</v>
      </c>
      <c r="W328" s="8">
        <v>46237.488113425927</v>
      </c>
      <c r="X328" s="6" t="s">
        <v>40</v>
      </c>
      <c r="Y328" s="6" t="s">
        <v>39</v>
      </c>
      <c r="Z328" s="9">
        <v>93027</v>
      </c>
      <c r="AA328" s="6" t="s">
        <v>1145</v>
      </c>
      <c r="AB328" s="13" t="s">
        <v>1146</v>
      </c>
      <c r="AC328" s="11" t="str">
        <f t="shared" si="67"/>
        <v>Klik Here Bestie</v>
      </c>
      <c r="AE328" s="16" t="s">
        <v>1147</v>
      </c>
    </row>
    <row r="329" spans="1:31" ht="14.25" customHeight="1" x14ac:dyDescent="0.3">
      <c r="A329" s="5">
        <v>327</v>
      </c>
      <c r="B329" s="6" t="s">
        <v>32</v>
      </c>
      <c r="C329" s="6" t="s">
        <v>33</v>
      </c>
      <c r="D329" s="6" t="s">
        <v>1074</v>
      </c>
      <c r="E329" s="6" t="s">
        <v>1138</v>
      </c>
      <c r="F329" s="6">
        <v>3323052006</v>
      </c>
      <c r="G329" s="6" t="s">
        <v>1075</v>
      </c>
      <c r="H329" s="6" t="s">
        <v>1076</v>
      </c>
      <c r="I329" s="6">
        <v>14479832</v>
      </c>
      <c r="J329" s="6" t="s">
        <v>1148</v>
      </c>
      <c r="K329" s="6" t="str">
        <f>"3323055004830005"</f>
        <v>3323055004830005</v>
      </c>
      <c r="L329" s="6" t="s">
        <v>1149</v>
      </c>
      <c r="M329" s="6">
        <v>126</v>
      </c>
      <c r="N329" s="6">
        <v>115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 t="s">
        <v>39</v>
      </c>
      <c r="U329" s="7">
        <v>46061</v>
      </c>
      <c r="V329" s="8">
        <v>46236.592511574076</v>
      </c>
      <c r="W329" s="8">
        <v>46236.592511574076</v>
      </c>
      <c r="X329" s="6" t="s">
        <v>40</v>
      </c>
      <c r="Y329" s="6" t="s">
        <v>39</v>
      </c>
      <c r="Z329" s="9">
        <v>93063</v>
      </c>
      <c r="AA329" s="6" t="s">
        <v>1150</v>
      </c>
      <c r="AB329" s="10" t="s">
        <v>1151</v>
      </c>
      <c r="AC329" s="11" t="str">
        <f t="shared" si="67"/>
        <v>Klik Here Bestie</v>
      </c>
      <c r="AD329" s="12" t="s">
        <v>30</v>
      </c>
    </row>
    <row r="330" spans="1:31" ht="14.25" customHeight="1" x14ac:dyDescent="0.3">
      <c r="A330" s="5">
        <v>328</v>
      </c>
      <c r="B330" s="6" t="s">
        <v>32</v>
      </c>
      <c r="C330" s="6" t="s">
        <v>33</v>
      </c>
      <c r="D330" s="6" t="s">
        <v>1074</v>
      </c>
      <c r="E330" s="6" t="s">
        <v>1138</v>
      </c>
      <c r="F330" s="6">
        <v>3323052006</v>
      </c>
      <c r="G330" s="6" t="s">
        <v>1075</v>
      </c>
      <c r="H330" s="6" t="s">
        <v>1076</v>
      </c>
      <c r="I330" s="6">
        <v>14543989</v>
      </c>
      <c r="J330" s="6" t="s">
        <v>1152</v>
      </c>
      <c r="K330" s="6" t="str">
        <f>"3323050610680001"</f>
        <v>3323050610680001</v>
      </c>
      <c r="L330" s="6" t="s">
        <v>1153</v>
      </c>
      <c r="M330" s="6">
        <v>0</v>
      </c>
      <c r="N330" s="6">
        <v>50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 t="s">
        <v>39</v>
      </c>
      <c r="U330" s="7">
        <v>46120</v>
      </c>
      <c r="V330" s="8">
        <v>46238.340960648151</v>
      </c>
      <c r="W330" s="8">
        <v>46238.340960648151</v>
      </c>
      <c r="X330" s="6" t="s">
        <v>40</v>
      </c>
      <c r="Y330" s="6" t="s">
        <v>39</v>
      </c>
      <c r="Z330" s="9">
        <v>93081</v>
      </c>
      <c r="AA330" s="6" t="s">
        <v>1141</v>
      </c>
      <c r="AB330" s="10" t="s">
        <v>1154</v>
      </c>
      <c r="AC330" s="11" t="str">
        <f t="shared" si="67"/>
        <v>Klik Here Bestie</v>
      </c>
      <c r="AD330" s="12" t="s">
        <v>30</v>
      </c>
    </row>
    <row r="331" spans="1:31" ht="14.25" customHeight="1" x14ac:dyDescent="0.3">
      <c r="A331" s="5">
        <v>329</v>
      </c>
      <c r="B331" s="6" t="s">
        <v>32</v>
      </c>
      <c r="C331" s="6" t="s">
        <v>33</v>
      </c>
      <c r="D331" s="6" t="s">
        <v>1074</v>
      </c>
      <c r="E331" s="6" t="s">
        <v>1138</v>
      </c>
      <c r="F331" s="6">
        <v>3323052006</v>
      </c>
      <c r="G331" s="6" t="s">
        <v>1075</v>
      </c>
      <c r="H331" s="6" t="s">
        <v>1076</v>
      </c>
      <c r="I331" s="6">
        <v>14771503</v>
      </c>
      <c r="J331" s="6" t="s">
        <v>1155</v>
      </c>
      <c r="K331" s="6" t="str">
        <f t="shared" ref="K331:K332" si="75">"3323051005590003"</f>
        <v>3323051005590003</v>
      </c>
      <c r="L331" s="6" t="s">
        <v>1156</v>
      </c>
      <c r="M331" s="6">
        <v>90</v>
      </c>
      <c r="N331" s="6">
        <v>91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 t="s">
        <v>39</v>
      </c>
      <c r="U331" s="7">
        <v>46242</v>
      </c>
      <c r="V331" s="8">
        <v>46242.29519675926</v>
      </c>
      <c r="W331" s="8">
        <v>46242.29519675926</v>
      </c>
      <c r="X331" s="6" t="s">
        <v>40</v>
      </c>
      <c r="Y331" s="6" t="s">
        <v>39</v>
      </c>
      <c r="Z331" s="9">
        <v>93115</v>
      </c>
      <c r="AA331" s="6" t="s">
        <v>1157</v>
      </c>
      <c r="AB331" s="10" t="s">
        <v>1158</v>
      </c>
      <c r="AC331" s="11" t="str">
        <f t="shared" si="67"/>
        <v>Klik Here Bestie</v>
      </c>
      <c r="AD331" s="12" t="s">
        <v>30</v>
      </c>
    </row>
    <row r="332" spans="1:31" ht="14.25" customHeight="1" x14ac:dyDescent="0.3">
      <c r="A332" s="5">
        <v>330</v>
      </c>
      <c r="B332" s="6" t="s">
        <v>32</v>
      </c>
      <c r="C332" s="6" t="s">
        <v>33</v>
      </c>
      <c r="D332" s="6" t="s">
        <v>1074</v>
      </c>
      <c r="E332" s="6" t="s">
        <v>1138</v>
      </c>
      <c r="F332" s="6">
        <v>3323052006</v>
      </c>
      <c r="G332" s="6" t="s">
        <v>1075</v>
      </c>
      <c r="H332" s="6" t="s">
        <v>1076</v>
      </c>
      <c r="I332" s="6">
        <v>14771607</v>
      </c>
      <c r="J332" s="6" t="s">
        <v>1159</v>
      </c>
      <c r="K332" s="6" t="str">
        <f t="shared" si="75"/>
        <v>3323051005590003</v>
      </c>
      <c r="L332" s="6" t="s">
        <v>1156</v>
      </c>
      <c r="M332" s="6">
        <v>0</v>
      </c>
      <c r="N332" s="6">
        <v>64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 t="s">
        <v>39</v>
      </c>
      <c r="U332" s="7">
        <v>46242</v>
      </c>
      <c r="V332" s="8">
        <v>46242.29619212963</v>
      </c>
      <c r="W332" s="8">
        <v>46242.29619212963</v>
      </c>
      <c r="X332" s="6" t="s">
        <v>40</v>
      </c>
      <c r="Y332" s="6" t="s">
        <v>39</v>
      </c>
      <c r="Z332" s="9">
        <v>93115</v>
      </c>
      <c r="AA332" s="6" t="s">
        <v>1157</v>
      </c>
      <c r="AB332" s="10" t="s">
        <v>1160</v>
      </c>
      <c r="AC332" s="11" t="str">
        <f t="shared" si="67"/>
        <v>Klik Here Bestie</v>
      </c>
      <c r="AD332" s="12" t="s">
        <v>30</v>
      </c>
    </row>
    <row r="333" spans="1:31" ht="14.25" customHeight="1" x14ac:dyDescent="0.3">
      <c r="A333" s="5">
        <v>331</v>
      </c>
      <c r="B333" s="6" t="s">
        <v>32</v>
      </c>
      <c r="C333" s="6" t="s">
        <v>33</v>
      </c>
      <c r="D333" s="6" t="s">
        <v>1074</v>
      </c>
      <c r="E333" s="6" t="s">
        <v>1161</v>
      </c>
      <c r="F333" s="6">
        <v>3323052007</v>
      </c>
      <c r="G333" s="6" t="s">
        <v>1162</v>
      </c>
      <c r="H333" s="6" t="s">
        <v>1163</v>
      </c>
      <c r="I333" s="6">
        <v>14674448</v>
      </c>
      <c r="J333" s="6" t="s">
        <v>1164</v>
      </c>
      <c r="K333" s="6" t="str">
        <f t="shared" ref="K333:K335" si="76">"3323050807600001"</f>
        <v>3323050807600001</v>
      </c>
      <c r="L333" s="6" t="s">
        <v>1165</v>
      </c>
      <c r="M333" s="6">
        <v>0</v>
      </c>
      <c r="N333" s="6">
        <v>50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 t="s">
        <v>39</v>
      </c>
      <c r="U333" s="7">
        <v>46181</v>
      </c>
      <c r="V333" s="8">
        <v>46240.471863425926</v>
      </c>
      <c r="W333" s="8">
        <v>46240.471863425926</v>
      </c>
      <c r="X333" s="6" t="s">
        <v>40</v>
      </c>
      <c r="Y333" s="6" t="s">
        <v>39</v>
      </c>
      <c r="Z333" s="9">
        <v>89817</v>
      </c>
      <c r="AA333" s="6" t="s">
        <v>1166</v>
      </c>
      <c r="AB333" s="10" t="s">
        <v>1167</v>
      </c>
      <c r="AC333" s="11" t="str">
        <f t="shared" si="67"/>
        <v>Klik Here Bestie</v>
      </c>
      <c r="AD333" s="12" t="s">
        <v>30</v>
      </c>
    </row>
    <row r="334" spans="1:31" ht="14.25" customHeight="1" x14ac:dyDescent="0.3">
      <c r="A334" s="5">
        <v>332</v>
      </c>
      <c r="B334" s="6" t="s">
        <v>32</v>
      </c>
      <c r="C334" s="6" t="s">
        <v>33</v>
      </c>
      <c r="D334" s="6" t="s">
        <v>1074</v>
      </c>
      <c r="E334" s="6" t="s">
        <v>1161</v>
      </c>
      <c r="F334" s="6">
        <v>3323052007</v>
      </c>
      <c r="G334" s="6" t="s">
        <v>1162</v>
      </c>
      <c r="H334" s="6" t="s">
        <v>1163</v>
      </c>
      <c r="I334" s="6">
        <v>14674521</v>
      </c>
      <c r="J334" s="6" t="s">
        <v>1168</v>
      </c>
      <c r="K334" s="6" t="str">
        <f t="shared" si="76"/>
        <v>3323050807600001</v>
      </c>
      <c r="L334" s="6" t="s">
        <v>1165</v>
      </c>
      <c r="M334" s="6">
        <v>6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 t="s">
        <v>39</v>
      </c>
      <c r="U334" s="7">
        <v>46181</v>
      </c>
      <c r="V334" s="8">
        <v>46240.472627314812</v>
      </c>
      <c r="W334" s="8">
        <v>46240.472627314812</v>
      </c>
      <c r="X334" s="6" t="s">
        <v>40</v>
      </c>
      <c r="Y334" s="6" t="s">
        <v>39</v>
      </c>
      <c r="Z334" s="9">
        <v>89817</v>
      </c>
      <c r="AA334" s="6" t="s">
        <v>1166</v>
      </c>
      <c r="AB334" s="10" t="s">
        <v>1169</v>
      </c>
      <c r="AC334" s="11" t="str">
        <f t="shared" si="67"/>
        <v>Klik Here Bestie</v>
      </c>
      <c r="AD334" s="12" t="s">
        <v>30</v>
      </c>
    </row>
    <row r="335" spans="1:31" ht="14.25" customHeight="1" x14ac:dyDescent="0.3">
      <c r="A335" s="5">
        <v>333</v>
      </c>
      <c r="B335" s="6" t="s">
        <v>32</v>
      </c>
      <c r="C335" s="6" t="s">
        <v>33</v>
      </c>
      <c r="D335" s="6" t="s">
        <v>1074</v>
      </c>
      <c r="E335" s="6" t="s">
        <v>1161</v>
      </c>
      <c r="F335" s="6">
        <v>3323052007</v>
      </c>
      <c r="G335" s="6" t="s">
        <v>1162</v>
      </c>
      <c r="H335" s="6" t="s">
        <v>1163</v>
      </c>
      <c r="I335" s="6">
        <v>14674618</v>
      </c>
      <c r="J335" s="6" t="s">
        <v>1170</v>
      </c>
      <c r="K335" s="6" t="str">
        <f t="shared" si="76"/>
        <v>3323050807600001</v>
      </c>
      <c r="L335" s="6" t="s">
        <v>1165</v>
      </c>
      <c r="M335" s="6">
        <v>26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 t="s">
        <v>39</v>
      </c>
      <c r="U335" s="7">
        <v>46181</v>
      </c>
      <c r="V335" s="8">
        <v>46240.473506944443</v>
      </c>
      <c r="W335" s="8">
        <v>46240.473506944443</v>
      </c>
      <c r="X335" s="6" t="s">
        <v>40</v>
      </c>
      <c r="Y335" s="6" t="s">
        <v>39</v>
      </c>
      <c r="Z335" s="9">
        <v>89817</v>
      </c>
      <c r="AA335" s="6" t="s">
        <v>1166</v>
      </c>
      <c r="AB335" s="10" t="s">
        <v>1171</v>
      </c>
      <c r="AC335" s="11" t="str">
        <f t="shared" si="67"/>
        <v>Klik Here Bestie</v>
      </c>
      <c r="AD335" s="12" t="s">
        <v>30</v>
      </c>
    </row>
    <row r="336" spans="1:31" ht="14.25" customHeight="1" x14ac:dyDescent="0.3">
      <c r="A336" s="5">
        <v>334</v>
      </c>
      <c r="B336" s="6" t="s">
        <v>32</v>
      </c>
      <c r="C336" s="6" t="s">
        <v>33</v>
      </c>
      <c r="D336" s="6" t="s">
        <v>1074</v>
      </c>
      <c r="E336" s="6" t="s">
        <v>1161</v>
      </c>
      <c r="F336" s="6">
        <v>3323052007</v>
      </c>
      <c r="G336" s="6" t="s">
        <v>1162</v>
      </c>
      <c r="H336" s="6" t="s">
        <v>1163</v>
      </c>
      <c r="I336" s="6">
        <v>14673044</v>
      </c>
      <c r="J336" s="6" t="s">
        <v>1172</v>
      </c>
      <c r="K336" s="6" t="str">
        <f>"3323051505520001"</f>
        <v>3323051505520001</v>
      </c>
      <c r="L336" s="6" t="s">
        <v>1173</v>
      </c>
      <c r="M336" s="6">
        <v>0</v>
      </c>
      <c r="N336" s="6">
        <v>103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 t="s">
        <v>39</v>
      </c>
      <c r="U336" s="7">
        <v>46181</v>
      </c>
      <c r="V336" s="8">
        <v>46240.460868055554</v>
      </c>
      <c r="W336" s="8">
        <v>46240.460868055554</v>
      </c>
      <c r="X336" s="6" t="s">
        <v>40</v>
      </c>
      <c r="Y336" s="6" t="s">
        <v>39</v>
      </c>
      <c r="Z336" s="9">
        <v>89817</v>
      </c>
      <c r="AA336" s="6" t="s">
        <v>1166</v>
      </c>
      <c r="AB336" s="10" t="s">
        <v>1174</v>
      </c>
      <c r="AC336" s="11" t="str">
        <f t="shared" si="67"/>
        <v>Klik Here Bestie</v>
      </c>
      <c r="AD336" s="12" t="s">
        <v>30</v>
      </c>
    </row>
    <row r="337" spans="1:30" ht="14.25" customHeight="1" x14ac:dyDescent="0.3">
      <c r="A337" s="5">
        <v>335</v>
      </c>
      <c r="B337" s="6" t="s">
        <v>32</v>
      </c>
      <c r="C337" s="6" t="s">
        <v>33</v>
      </c>
      <c r="D337" s="6" t="s">
        <v>1074</v>
      </c>
      <c r="E337" s="6" t="s">
        <v>1161</v>
      </c>
      <c r="F337" s="6">
        <v>3323052007</v>
      </c>
      <c r="G337" s="6" t="s">
        <v>1162</v>
      </c>
      <c r="H337" s="6" t="s">
        <v>1163</v>
      </c>
      <c r="I337" s="6">
        <v>14439569</v>
      </c>
      <c r="J337" s="6" t="s">
        <v>1175</v>
      </c>
      <c r="K337" s="6" t="str">
        <f t="shared" ref="K337:K339" si="77">"3323053012710002"</f>
        <v>3323053012710002</v>
      </c>
      <c r="L337" s="6" t="s">
        <v>1176</v>
      </c>
      <c r="M337" s="6">
        <v>17</v>
      </c>
      <c r="N337" s="6">
        <v>18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 t="s">
        <v>39</v>
      </c>
      <c r="U337" s="7">
        <v>46030</v>
      </c>
      <c r="V337" s="8">
        <v>46235.51</v>
      </c>
      <c r="W337" s="8">
        <v>46235.51</v>
      </c>
      <c r="X337" s="6" t="s">
        <v>40</v>
      </c>
      <c r="Y337" s="6" t="s">
        <v>39</v>
      </c>
      <c r="Z337" s="9">
        <v>89882</v>
      </c>
      <c r="AA337" s="6" t="s">
        <v>1177</v>
      </c>
      <c r="AB337" s="10" t="s">
        <v>1178</v>
      </c>
      <c r="AC337" s="11" t="str">
        <f t="shared" si="67"/>
        <v>Klik Here Bestie</v>
      </c>
      <c r="AD337" s="12" t="s">
        <v>30</v>
      </c>
    </row>
    <row r="338" spans="1:30" ht="14.25" customHeight="1" x14ac:dyDescent="0.3">
      <c r="A338" s="5">
        <v>336</v>
      </c>
      <c r="B338" s="6" t="s">
        <v>32</v>
      </c>
      <c r="C338" s="6" t="s">
        <v>33</v>
      </c>
      <c r="D338" s="6" t="s">
        <v>1074</v>
      </c>
      <c r="E338" s="6" t="s">
        <v>1161</v>
      </c>
      <c r="F338" s="6">
        <v>3323052007</v>
      </c>
      <c r="G338" s="6" t="s">
        <v>1162</v>
      </c>
      <c r="H338" s="6" t="s">
        <v>1163</v>
      </c>
      <c r="I338" s="6">
        <v>14439601</v>
      </c>
      <c r="J338" s="6" t="s">
        <v>1179</v>
      </c>
      <c r="K338" s="6" t="str">
        <f t="shared" si="77"/>
        <v>3323053012710002</v>
      </c>
      <c r="L338" s="6" t="s">
        <v>1176</v>
      </c>
      <c r="M338" s="6">
        <v>0</v>
      </c>
      <c r="N338" s="6">
        <v>99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 t="s">
        <v>39</v>
      </c>
      <c r="U338" s="7">
        <v>46030</v>
      </c>
      <c r="V338" s="8">
        <v>46235.510601851849</v>
      </c>
      <c r="W338" s="8">
        <v>46235.510601851849</v>
      </c>
      <c r="X338" s="6" t="s">
        <v>40</v>
      </c>
      <c r="Y338" s="6" t="s">
        <v>39</v>
      </c>
      <c r="Z338" s="9">
        <v>89882</v>
      </c>
      <c r="AA338" s="6" t="s">
        <v>1177</v>
      </c>
      <c r="AB338" s="10" t="s">
        <v>1180</v>
      </c>
      <c r="AC338" s="11" t="str">
        <f t="shared" si="67"/>
        <v>Klik Here Bestie</v>
      </c>
      <c r="AD338" s="17" t="s">
        <v>30</v>
      </c>
    </row>
    <row r="339" spans="1:30" ht="14.25" customHeight="1" x14ac:dyDescent="0.3">
      <c r="A339" s="5">
        <v>337</v>
      </c>
      <c r="B339" s="6" t="s">
        <v>32</v>
      </c>
      <c r="C339" s="6" t="s">
        <v>33</v>
      </c>
      <c r="D339" s="6" t="s">
        <v>1074</v>
      </c>
      <c r="E339" s="6" t="s">
        <v>1161</v>
      </c>
      <c r="F339" s="6">
        <v>3323052007</v>
      </c>
      <c r="G339" s="6" t="s">
        <v>1162</v>
      </c>
      <c r="H339" s="6" t="s">
        <v>1163</v>
      </c>
      <c r="I339" s="6">
        <v>14439668</v>
      </c>
      <c r="J339" s="6" t="s">
        <v>1181</v>
      </c>
      <c r="K339" s="6" t="str">
        <f t="shared" si="77"/>
        <v>3323053012710002</v>
      </c>
      <c r="L339" s="6" t="s">
        <v>1176</v>
      </c>
      <c r="M339" s="6">
        <v>34</v>
      </c>
      <c r="N339" s="6">
        <v>31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 t="s">
        <v>39</v>
      </c>
      <c r="U339" s="7">
        <v>46030</v>
      </c>
      <c r="V339" s="8">
        <v>46235.511435185188</v>
      </c>
      <c r="W339" s="8">
        <v>46235.511435185188</v>
      </c>
      <c r="X339" s="6" t="s">
        <v>40</v>
      </c>
      <c r="Y339" s="6" t="s">
        <v>39</v>
      </c>
      <c r="Z339" s="9">
        <v>89882</v>
      </c>
      <c r="AA339" s="6" t="s">
        <v>1177</v>
      </c>
      <c r="AB339" s="10" t="s">
        <v>1182</v>
      </c>
      <c r="AC339" s="11" t="str">
        <f t="shared" si="67"/>
        <v>Klik Here Bestie</v>
      </c>
      <c r="AD339" s="12" t="s">
        <v>30</v>
      </c>
    </row>
    <row r="340" spans="1:30" ht="14.25" customHeight="1" x14ac:dyDescent="0.3">
      <c r="A340" s="5">
        <v>338</v>
      </c>
      <c r="B340" s="6" t="s">
        <v>32</v>
      </c>
      <c r="C340" s="6" t="s">
        <v>33</v>
      </c>
      <c r="D340" s="6" t="s">
        <v>1074</v>
      </c>
      <c r="E340" s="6" t="s">
        <v>1183</v>
      </c>
      <c r="F340" s="6">
        <v>3323052008</v>
      </c>
      <c r="G340" s="6" t="s">
        <v>1162</v>
      </c>
      <c r="H340" s="6" t="s">
        <v>1163</v>
      </c>
      <c r="I340" s="6">
        <v>14568514</v>
      </c>
      <c r="J340" s="6" t="s">
        <v>1184</v>
      </c>
      <c r="K340" s="6" t="str">
        <f>"3323050707500002"</f>
        <v>3323050707500002</v>
      </c>
      <c r="L340" s="6" t="s">
        <v>1185</v>
      </c>
      <c r="M340" s="6">
        <v>0</v>
      </c>
      <c r="N340" s="6">
        <v>50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 t="s">
        <v>39</v>
      </c>
      <c r="U340" s="7">
        <v>46120</v>
      </c>
      <c r="V340" s="8">
        <v>46238.576562499999</v>
      </c>
      <c r="W340" s="8">
        <v>46238.576562499999</v>
      </c>
      <c r="X340" s="6" t="s">
        <v>40</v>
      </c>
      <c r="Y340" s="6" t="s">
        <v>39</v>
      </c>
      <c r="Z340" s="9">
        <v>94276</v>
      </c>
      <c r="AA340" s="6" t="s">
        <v>111</v>
      </c>
      <c r="AB340" s="10" t="s">
        <v>1186</v>
      </c>
      <c r="AC340" s="11" t="str">
        <f t="shared" si="67"/>
        <v>Klik Here Bestie</v>
      </c>
      <c r="AD340" s="12" t="s">
        <v>30</v>
      </c>
    </row>
    <row r="341" spans="1:30" ht="14.25" customHeight="1" x14ac:dyDescent="0.3">
      <c r="A341" s="5">
        <v>339</v>
      </c>
      <c r="B341" s="6" t="s">
        <v>32</v>
      </c>
      <c r="C341" s="6" t="s">
        <v>33</v>
      </c>
      <c r="D341" s="6" t="s">
        <v>1074</v>
      </c>
      <c r="E341" s="6" t="s">
        <v>1187</v>
      </c>
      <c r="F341" s="6">
        <v>3323052009</v>
      </c>
      <c r="G341" s="6" t="s">
        <v>1102</v>
      </c>
      <c r="H341" s="6" t="s">
        <v>1103</v>
      </c>
      <c r="I341" s="6">
        <v>14800214</v>
      </c>
      <c r="J341" s="6" t="s">
        <v>1188</v>
      </c>
      <c r="K341" s="6" t="str">
        <f t="shared" ref="K341:K343" si="78">"3323055401660001"</f>
        <v>3323055401660001</v>
      </c>
      <c r="L341" s="6" t="s">
        <v>1189</v>
      </c>
      <c r="M341" s="6">
        <v>0</v>
      </c>
      <c r="N341" s="6">
        <v>20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 t="s">
        <v>39</v>
      </c>
      <c r="U341" s="7">
        <v>46242</v>
      </c>
      <c r="V341" s="8">
        <v>46242.493020833332</v>
      </c>
      <c r="W341" s="8">
        <v>46242.493020833332</v>
      </c>
      <c r="X341" s="6" t="s">
        <v>40</v>
      </c>
      <c r="Y341" s="6" t="s">
        <v>39</v>
      </c>
      <c r="Z341" s="9">
        <v>74628</v>
      </c>
      <c r="AA341" s="6" t="s">
        <v>1190</v>
      </c>
      <c r="AB341" s="10" t="s">
        <v>1191</v>
      </c>
      <c r="AC341" s="11" t="str">
        <f t="shared" si="67"/>
        <v>Klik Here Bestie</v>
      </c>
      <c r="AD341" s="12" t="s">
        <v>30</v>
      </c>
    </row>
    <row r="342" spans="1:30" ht="14.25" customHeight="1" x14ac:dyDescent="0.3">
      <c r="A342" s="5">
        <v>340</v>
      </c>
      <c r="B342" s="6" t="s">
        <v>32</v>
      </c>
      <c r="C342" s="6" t="s">
        <v>33</v>
      </c>
      <c r="D342" s="6" t="s">
        <v>1074</v>
      </c>
      <c r="E342" s="6" t="s">
        <v>1187</v>
      </c>
      <c r="F342" s="6">
        <v>3323052009</v>
      </c>
      <c r="G342" s="6" t="s">
        <v>1102</v>
      </c>
      <c r="H342" s="6" t="s">
        <v>1103</v>
      </c>
      <c r="I342" s="6">
        <v>14800257</v>
      </c>
      <c r="J342" s="6" t="s">
        <v>1192</v>
      </c>
      <c r="K342" s="6" t="str">
        <f t="shared" si="78"/>
        <v>3323055401660001</v>
      </c>
      <c r="L342" s="6" t="s">
        <v>1189</v>
      </c>
      <c r="M342" s="6">
        <v>0</v>
      </c>
      <c r="N342" s="6">
        <v>30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 t="s">
        <v>39</v>
      </c>
      <c r="U342" s="7">
        <v>46242</v>
      </c>
      <c r="V342" s="8">
        <v>46242.493541666663</v>
      </c>
      <c r="W342" s="8">
        <v>46242.493541666663</v>
      </c>
      <c r="X342" s="6" t="s">
        <v>40</v>
      </c>
      <c r="Y342" s="6" t="s">
        <v>39</v>
      </c>
      <c r="Z342" s="9">
        <v>74628</v>
      </c>
      <c r="AA342" s="6" t="s">
        <v>1190</v>
      </c>
      <c r="AB342" s="10" t="s">
        <v>1193</v>
      </c>
      <c r="AC342" s="11" t="str">
        <f t="shared" si="67"/>
        <v>Klik Here Bestie</v>
      </c>
      <c r="AD342" s="12" t="s">
        <v>30</v>
      </c>
    </row>
    <row r="343" spans="1:30" ht="14.25" customHeight="1" x14ac:dyDescent="0.3">
      <c r="A343" s="5">
        <v>341</v>
      </c>
      <c r="B343" s="6" t="s">
        <v>32</v>
      </c>
      <c r="C343" s="6" t="s">
        <v>33</v>
      </c>
      <c r="D343" s="6" t="s">
        <v>1074</v>
      </c>
      <c r="E343" s="6" t="s">
        <v>1187</v>
      </c>
      <c r="F343" s="6">
        <v>3323052009</v>
      </c>
      <c r="G343" s="6" t="s">
        <v>1102</v>
      </c>
      <c r="H343" s="6" t="s">
        <v>1103</v>
      </c>
      <c r="I343" s="6">
        <v>14800324</v>
      </c>
      <c r="J343" s="6" t="s">
        <v>1194</v>
      </c>
      <c r="K343" s="6" t="str">
        <f t="shared" si="78"/>
        <v>3323055401660001</v>
      </c>
      <c r="L343" s="6" t="s">
        <v>1189</v>
      </c>
      <c r="M343" s="6">
        <v>0</v>
      </c>
      <c r="N343" s="6">
        <v>34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 t="s">
        <v>39</v>
      </c>
      <c r="U343" s="7">
        <v>46242</v>
      </c>
      <c r="V343" s="8">
        <v>46242.494131944448</v>
      </c>
      <c r="W343" s="8">
        <v>46242.494131944448</v>
      </c>
      <c r="X343" s="6" t="s">
        <v>40</v>
      </c>
      <c r="Y343" s="6" t="s">
        <v>39</v>
      </c>
      <c r="Z343" s="9">
        <v>74628</v>
      </c>
      <c r="AA343" s="6" t="s">
        <v>1190</v>
      </c>
      <c r="AB343" s="10" t="s">
        <v>1195</v>
      </c>
      <c r="AC343" s="11" t="str">
        <f t="shared" si="67"/>
        <v>Klik Here Bestie</v>
      </c>
      <c r="AD343" s="12" t="s">
        <v>30</v>
      </c>
    </row>
    <row r="344" spans="1:30" ht="14.25" customHeight="1" x14ac:dyDescent="0.3">
      <c r="A344" s="5">
        <v>342</v>
      </c>
      <c r="B344" s="6" t="s">
        <v>32</v>
      </c>
      <c r="C344" s="6" t="s">
        <v>33</v>
      </c>
      <c r="D344" s="6" t="s">
        <v>1074</v>
      </c>
      <c r="E344" s="6" t="s">
        <v>1187</v>
      </c>
      <c r="F344" s="6">
        <v>3323052009</v>
      </c>
      <c r="G344" s="6" t="s">
        <v>1102</v>
      </c>
      <c r="H344" s="6" t="s">
        <v>1103</v>
      </c>
      <c r="I344" s="6">
        <v>14627414</v>
      </c>
      <c r="J344" s="6" t="s">
        <v>1196</v>
      </c>
      <c r="K344" s="6" t="str">
        <f t="shared" ref="K344:K345" si="79">"3323055501720003"</f>
        <v>3323055501720003</v>
      </c>
      <c r="L344" s="6" t="s">
        <v>1197</v>
      </c>
      <c r="M344" s="6">
        <v>22</v>
      </c>
      <c r="N344" s="6">
        <v>22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 t="s">
        <v>39</v>
      </c>
      <c r="U344" s="7">
        <v>46150</v>
      </c>
      <c r="V344" s="8">
        <v>46239.597858796296</v>
      </c>
      <c r="W344" s="8">
        <v>46239.597858796296</v>
      </c>
      <c r="X344" s="6" t="s">
        <v>40</v>
      </c>
      <c r="Y344" s="6" t="s">
        <v>39</v>
      </c>
      <c r="Z344" s="9">
        <v>74604</v>
      </c>
      <c r="AA344" s="6" t="s">
        <v>1198</v>
      </c>
      <c r="AB344" s="10" t="s">
        <v>1199</v>
      </c>
      <c r="AC344" s="11" t="str">
        <f t="shared" si="67"/>
        <v>Klik Here Bestie</v>
      </c>
      <c r="AD344" s="12" t="s">
        <v>30</v>
      </c>
    </row>
    <row r="345" spans="1:30" ht="14.25" customHeight="1" x14ac:dyDescent="0.3">
      <c r="A345" s="5">
        <v>343</v>
      </c>
      <c r="B345" s="6" t="s">
        <v>32</v>
      </c>
      <c r="C345" s="6" t="s">
        <v>33</v>
      </c>
      <c r="D345" s="6" t="s">
        <v>1074</v>
      </c>
      <c r="E345" s="6" t="s">
        <v>1187</v>
      </c>
      <c r="F345" s="6">
        <v>3323052009</v>
      </c>
      <c r="G345" s="6" t="s">
        <v>1102</v>
      </c>
      <c r="H345" s="6" t="s">
        <v>1103</v>
      </c>
      <c r="I345" s="6">
        <v>14627508</v>
      </c>
      <c r="J345" s="6" t="s">
        <v>1200</v>
      </c>
      <c r="K345" s="6" t="str">
        <f t="shared" si="79"/>
        <v>3323055501720003</v>
      </c>
      <c r="L345" s="6" t="s">
        <v>1197</v>
      </c>
      <c r="M345" s="6">
        <v>0</v>
      </c>
      <c r="N345" s="6">
        <v>78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 t="s">
        <v>39</v>
      </c>
      <c r="U345" s="7">
        <v>46150</v>
      </c>
      <c r="V345" s="8">
        <v>46239.598680555559</v>
      </c>
      <c r="W345" s="8">
        <v>46239.598680555559</v>
      </c>
      <c r="X345" s="6" t="s">
        <v>40</v>
      </c>
      <c r="Y345" s="6" t="s">
        <v>39</v>
      </c>
      <c r="Z345" s="9">
        <v>74604</v>
      </c>
      <c r="AA345" s="6" t="s">
        <v>1198</v>
      </c>
      <c r="AB345" s="10" t="s">
        <v>1201</v>
      </c>
      <c r="AC345" s="11" t="str">
        <f t="shared" si="67"/>
        <v>Klik Here Bestie</v>
      </c>
      <c r="AD345" s="12" t="s">
        <v>30</v>
      </c>
    </row>
    <row r="346" spans="1:30" ht="14.25" customHeight="1" x14ac:dyDescent="0.3">
      <c r="A346" s="5">
        <v>344</v>
      </c>
      <c r="B346" s="6" t="s">
        <v>32</v>
      </c>
      <c r="C346" s="6" t="s">
        <v>33</v>
      </c>
      <c r="D346" s="6" t="s">
        <v>1074</v>
      </c>
      <c r="E346" s="6" t="s">
        <v>1202</v>
      </c>
      <c r="F346" s="6">
        <v>3323052010</v>
      </c>
      <c r="G346" s="6" t="s">
        <v>1203</v>
      </c>
      <c r="H346" s="6" t="s">
        <v>1204</v>
      </c>
      <c r="I346" s="6">
        <v>14527569</v>
      </c>
      <c r="J346" s="6" t="s">
        <v>1205</v>
      </c>
      <c r="K346" s="6" t="str">
        <f t="shared" ref="K346:K347" si="80">"3323050904640002"</f>
        <v>3323050904640002</v>
      </c>
      <c r="L346" s="6" t="s">
        <v>1206</v>
      </c>
      <c r="M346" s="6">
        <v>10</v>
      </c>
      <c r="N346" s="6">
        <v>55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 t="s">
        <v>39</v>
      </c>
      <c r="U346" s="7">
        <v>46089</v>
      </c>
      <c r="V346" s="8">
        <v>46237.652731481481</v>
      </c>
      <c r="W346" s="8">
        <v>46237.652731481481</v>
      </c>
      <c r="X346" s="6" t="s">
        <v>40</v>
      </c>
      <c r="Y346" s="6" t="s">
        <v>39</v>
      </c>
      <c r="Z346" s="9">
        <v>94520</v>
      </c>
      <c r="AA346" s="6" t="s">
        <v>323</v>
      </c>
      <c r="AB346" s="10" t="s">
        <v>1207</v>
      </c>
      <c r="AC346" s="11" t="str">
        <f t="shared" si="67"/>
        <v>Klik Here Bestie</v>
      </c>
      <c r="AD346" s="12" t="s">
        <v>30</v>
      </c>
    </row>
    <row r="347" spans="1:30" ht="14.25" customHeight="1" x14ac:dyDescent="0.3">
      <c r="A347" s="5">
        <v>345</v>
      </c>
      <c r="B347" s="6" t="s">
        <v>32</v>
      </c>
      <c r="C347" s="6" t="s">
        <v>33</v>
      </c>
      <c r="D347" s="6" t="s">
        <v>1074</v>
      </c>
      <c r="E347" s="6" t="s">
        <v>1202</v>
      </c>
      <c r="F347" s="6">
        <v>3323052010</v>
      </c>
      <c r="G347" s="6" t="s">
        <v>1203</v>
      </c>
      <c r="H347" s="6" t="s">
        <v>1204</v>
      </c>
      <c r="I347" s="6">
        <v>14527685</v>
      </c>
      <c r="J347" s="6" t="s">
        <v>1208</v>
      </c>
      <c r="K347" s="6" t="str">
        <f t="shared" si="80"/>
        <v>3323050904640002</v>
      </c>
      <c r="L347" s="6" t="s">
        <v>1206</v>
      </c>
      <c r="M347" s="6">
        <v>16</v>
      </c>
      <c r="N347" s="6">
        <v>16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 t="s">
        <v>39</v>
      </c>
      <c r="U347" s="7">
        <v>46089</v>
      </c>
      <c r="V347" s="8">
        <v>46237.654027777775</v>
      </c>
      <c r="W347" s="8">
        <v>46237.654027777775</v>
      </c>
      <c r="X347" s="6" t="s">
        <v>40</v>
      </c>
      <c r="Y347" s="6" t="s">
        <v>39</v>
      </c>
      <c r="Z347" s="9">
        <v>94520</v>
      </c>
      <c r="AA347" s="6" t="s">
        <v>323</v>
      </c>
      <c r="AB347" s="10" t="s">
        <v>1209</v>
      </c>
      <c r="AC347" s="11" t="str">
        <f t="shared" si="67"/>
        <v>Klik Here Bestie</v>
      </c>
      <c r="AD347" s="12" t="s">
        <v>30</v>
      </c>
    </row>
    <row r="348" spans="1:30" ht="14.25" customHeight="1" x14ac:dyDescent="0.3">
      <c r="A348" s="5">
        <v>346</v>
      </c>
      <c r="B348" s="6" t="s">
        <v>32</v>
      </c>
      <c r="C348" s="6" t="s">
        <v>33</v>
      </c>
      <c r="D348" s="6" t="s">
        <v>1074</v>
      </c>
      <c r="E348" s="6" t="s">
        <v>1202</v>
      </c>
      <c r="F348" s="6">
        <v>3323052010</v>
      </c>
      <c r="G348" s="6" t="s">
        <v>1203</v>
      </c>
      <c r="H348" s="6" t="s">
        <v>1204</v>
      </c>
      <c r="I348" s="6">
        <v>14667977</v>
      </c>
      <c r="J348" s="6" t="s">
        <v>1210</v>
      </c>
      <c r="K348" s="6" t="str">
        <f>"3323055710790001"</f>
        <v>3323055710790001</v>
      </c>
      <c r="L348" s="6" t="s">
        <v>1211</v>
      </c>
      <c r="M348" s="6">
        <v>50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 t="s">
        <v>39</v>
      </c>
      <c r="U348" s="7">
        <v>46181</v>
      </c>
      <c r="V348" s="8">
        <v>46240.425520833334</v>
      </c>
      <c r="W348" s="8">
        <v>46240.425520833334</v>
      </c>
      <c r="X348" s="6" t="s">
        <v>40</v>
      </c>
      <c r="Y348" s="6" t="s">
        <v>39</v>
      </c>
      <c r="Z348" s="9">
        <v>94557</v>
      </c>
      <c r="AA348" s="6" t="s">
        <v>58</v>
      </c>
      <c r="AB348" s="10" t="s">
        <v>1212</v>
      </c>
      <c r="AC348" s="11" t="str">
        <f t="shared" si="67"/>
        <v>Klik Here Bestie</v>
      </c>
      <c r="AD348" s="12" t="s">
        <v>30</v>
      </c>
    </row>
    <row r="349" spans="1:30" ht="14.25" customHeight="1" x14ac:dyDescent="0.3">
      <c r="A349" s="5">
        <v>347</v>
      </c>
      <c r="B349" s="6" t="s">
        <v>32</v>
      </c>
      <c r="C349" s="6" t="s">
        <v>33</v>
      </c>
      <c r="D349" s="6" t="s">
        <v>1074</v>
      </c>
      <c r="E349" s="6" t="s">
        <v>1202</v>
      </c>
      <c r="F349" s="6">
        <v>3323052010</v>
      </c>
      <c r="G349" s="6" t="s">
        <v>1203</v>
      </c>
      <c r="H349" s="6" t="s">
        <v>1204</v>
      </c>
      <c r="I349" s="6">
        <v>14539826</v>
      </c>
      <c r="J349" s="6" t="s">
        <v>1213</v>
      </c>
      <c r="K349" s="6" t="str">
        <f>"3323051405710002"</f>
        <v>3323051405710002</v>
      </c>
      <c r="L349" s="6" t="s">
        <v>1214</v>
      </c>
      <c r="M349" s="6">
        <v>0</v>
      </c>
      <c r="N349" s="6">
        <v>50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 t="s">
        <v>39</v>
      </c>
      <c r="U349" s="7">
        <v>46120</v>
      </c>
      <c r="V349" s="8">
        <v>46238.292581018519</v>
      </c>
      <c r="W349" s="8">
        <v>46238.292581018519</v>
      </c>
      <c r="X349" s="6" t="s">
        <v>40</v>
      </c>
      <c r="Y349" s="6" t="s">
        <v>39</v>
      </c>
      <c r="Z349" s="9">
        <v>94530</v>
      </c>
      <c r="AA349" s="6" t="s">
        <v>1215</v>
      </c>
      <c r="AB349" s="10" t="s">
        <v>1216</v>
      </c>
      <c r="AC349" s="11" t="str">
        <f t="shared" si="67"/>
        <v>Klik Here Bestie</v>
      </c>
      <c r="AD349" s="12" t="s">
        <v>30</v>
      </c>
    </row>
    <row r="350" spans="1:30" ht="14.25" customHeight="1" x14ac:dyDescent="0.3">
      <c r="A350" s="5">
        <v>348</v>
      </c>
      <c r="B350" s="6" t="s">
        <v>32</v>
      </c>
      <c r="C350" s="6" t="s">
        <v>33</v>
      </c>
      <c r="D350" s="6" t="s">
        <v>1074</v>
      </c>
      <c r="E350" s="6" t="s">
        <v>1202</v>
      </c>
      <c r="F350" s="6">
        <v>3323052010</v>
      </c>
      <c r="G350" s="6" t="s">
        <v>1203</v>
      </c>
      <c r="H350" s="6" t="s">
        <v>1204</v>
      </c>
      <c r="I350" s="6">
        <v>14621956</v>
      </c>
      <c r="J350" s="6" t="s">
        <v>1217</v>
      </c>
      <c r="K350" s="6" t="str">
        <f>"3323051206540001"</f>
        <v>3323051206540001</v>
      </c>
      <c r="L350" s="6" t="s">
        <v>1218</v>
      </c>
      <c r="M350" s="6">
        <v>52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 t="s">
        <v>39</v>
      </c>
      <c r="U350" s="7">
        <v>46150</v>
      </c>
      <c r="V350" s="8">
        <v>46239.540844907409</v>
      </c>
      <c r="W350" s="8">
        <v>46239.540844907409</v>
      </c>
      <c r="X350" s="6" t="s">
        <v>40</v>
      </c>
      <c r="Y350" s="6" t="s">
        <v>39</v>
      </c>
      <c r="Z350" s="9">
        <v>94530</v>
      </c>
      <c r="AA350" s="6" t="s">
        <v>1215</v>
      </c>
      <c r="AB350" s="10" t="s">
        <v>1219</v>
      </c>
      <c r="AC350" s="11" t="str">
        <f t="shared" si="67"/>
        <v>Klik Here Bestie</v>
      </c>
      <c r="AD350" s="12" t="s">
        <v>30</v>
      </c>
    </row>
    <row r="351" spans="1:30" ht="14.25" customHeight="1" x14ac:dyDescent="0.3">
      <c r="A351" s="5">
        <v>349</v>
      </c>
      <c r="B351" s="6" t="s">
        <v>32</v>
      </c>
      <c r="C351" s="6" t="s">
        <v>33</v>
      </c>
      <c r="D351" s="6" t="s">
        <v>1074</v>
      </c>
      <c r="E351" s="6" t="s">
        <v>1202</v>
      </c>
      <c r="F351" s="6">
        <v>3323052010</v>
      </c>
      <c r="G351" s="6" t="s">
        <v>1203</v>
      </c>
      <c r="H351" s="6" t="s">
        <v>1204</v>
      </c>
      <c r="I351" s="6">
        <v>14561584</v>
      </c>
      <c r="J351" s="6" t="s">
        <v>1220</v>
      </c>
      <c r="K351" s="6" t="str">
        <f>"3323050812790002"</f>
        <v>3323050812790002</v>
      </c>
      <c r="L351" s="6" t="s">
        <v>1221</v>
      </c>
      <c r="M351" s="6">
        <v>50</v>
      </c>
      <c r="N351" s="6">
        <v>50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 t="s">
        <v>39</v>
      </c>
      <c r="U351" s="7">
        <v>46120</v>
      </c>
      <c r="V351" s="8">
        <v>46238.483877314815</v>
      </c>
      <c r="W351" s="8">
        <v>46238.483877314815</v>
      </c>
      <c r="X351" s="6" t="s">
        <v>40</v>
      </c>
      <c r="Y351" s="6" t="s">
        <v>39</v>
      </c>
      <c r="Z351" s="9">
        <v>94557</v>
      </c>
      <c r="AA351" s="6" t="s">
        <v>58</v>
      </c>
      <c r="AB351" s="10" t="s">
        <v>1222</v>
      </c>
      <c r="AC351" s="11" t="str">
        <f t="shared" si="67"/>
        <v>Klik Here Bestie</v>
      </c>
      <c r="AD351" s="12" t="s">
        <v>30</v>
      </c>
    </row>
    <row r="352" spans="1:30" ht="14.25" customHeight="1" x14ac:dyDescent="0.3">
      <c r="A352" s="5">
        <v>350</v>
      </c>
      <c r="B352" s="6" t="s">
        <v>32</v>
      </c>
      <c r="C352" s="6" t="s">
        <v>33</v>
      </c>
      <c r="D352" s="6" t="s">
        <v>1074</v>
      </c>
      <c r="E352" s="6" t="s">
        <v>1223</v>
      </c>
      <c r="F352" s="6">
        <v>3323052011</v>
      </c>
      <c r="G352" s="6" t="s">
        <v>1203</v>
      </c>
      <c r="H352" s="6" t="s">
        <v>1204</v>
      </c>
      <c r="I352" s="6">
        <v>14721463</v>
      </c>
      <c r="J352" s="6" t="s">
        <v>1224</v>
      </c>
      <c r="K352" s="6" t="str">
        <f t="shared" ref="K352:K353" si="81">"3323051109580001"</f>
        <v>3323051109580001</v>
      </c>
      <c r="L352" s="6" t="s">
        <v>1225</v>
      </c>
      <c r="M352" s="6">
        <v>81</v>
      </c>
      <c r="N352" s="6">
        <v>74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 t="s">
        <v>39</v>
      </c>
      <c r="U352" s="7">
        <v>46211</v>
      </c>
      <c r="V352" s="8">
        <v>46241.379745370374</v>
      </c>
      <c r="W352" s="8">
        <v>46241.379745370374</v>
      </c>
      <c r="X352" s="6" t="s">
        <v>40</v>
      </c>
      <c r="Y352" s="6" t="s">
        <v>39</v>
      </c>
      <c r="Z352" s="9">
        <v>94005</v>
      </c>
      <c r="AA352" s="6" t="s">
        <v>397</v>
      </c>
      <c r="AB352" s="13" t="s">
        <v>1226</v>
      </c>
      <c r="AC352" s="11" t="str">
        <f t="shared" si="67"/>
        <v>Klik Here Bestie</v>
      </c>
      <c r="AD352" s="12" t="s">
        <v>30</v>
      </c>
    </row>
    <row r="353" spans="1:30" ht="14.25" customHeight="1" x14ac:dyDescent="0.3">
      <c r="A353" s="5">
        <v>351</v>
      </c>
      <c r="B353" s="6" t="s">
        <v>32</v>
      </c>
      <c r="C353" s="6" t="s">
        <v>33</v>
      </c>
      <c r="D353" s="6" t="s">
        <v>1074</v>
      </c>
      <c r="E353" s="6" t="s">
        <v>1223</v>
      </c>
      <c r="F353" s="6">
        <v>3323052011</v>
      </c>
      <c r="G353" s="6" t="s">
        <v>1203</v>
      </c>
      <c r="H353" s="6" t="s">
        <v>1204</v>
      </c>
      <c r="I353" s="6">
        <v>14721653</v>
      </c>
      <c r="J353" s="6" t="s">
        <v>1227</v>
      </c>
      <c r="K353" s="6" t="str">
        <f t="shared" si="81"/>
        <v>3323051109580001</v>
      </c>
      <c r="L353" s="6" t="s">
        <v>1225</v>
      </c>
      <c r="M353" s="6">
        <v>20</v>
      </c>
      <c r="N353" s="6">
        <v>20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 t="s">
        <v>39</v>
      </c>
      <c r="U353" s="7">
        <v>46211</v>
      </c>
      <c r="V353" s="8">
        <v>46241.380752314813</v>
      </c>
      <c r="W353" s="8">
        <v>46241.380752314813</v>
      </c>
      <c r="X353" s="6" t="s">
        <v>40</v>
      </c>
      <c r="Y353" s="6" t="s">
        <v>39</v>
      </c>
      <c r="Z353" s="9">
        <v>94005</v>
      </c>
      <c r="AA353" s="6" t="s">
        <v>397</v>
      </c>
      <c r="AB353" s="10" t="s">
        <v>1228</v>
      </c>
      <c r="AC353" s="11" t="str">
        <f t="shared" si="67"/>
        <v>Klik Here Bestie</v>
      </c>
      <c r="AD353" s="12" t="s">
        <v>30</v>
      </c>
    </row>
    <row r="354" spans="1:30" ht="14.25" customHeight="1" x14ac:dyDescent="0.3">
      <c r="A354" s="5">
        <v>352</v>
      </c>
      <c r="B354" s="6" t="s">
        <v>32</v>
      </c>
      <c r="C354" s="6" t="s">
        <v>33</v>
      </c>
      <c r="D354" s="6" t="s">
        <v>1074</v>
      </c>
      <c r="E354" s="6" t="s">
        <v>1229</v>
      </c>
      <c r="F354" s="6">
        <v>3323052012</v>
      </c>
      <c r="G354" s="6" t="s">
        <v>1162</v>
      </c>
      <c r="H354" s="6" t="s">
        <v>1163</v>
      </c>
      <c r="I354" s="6">
        <v>14507114</v>
      </c>
      <c r="J354" s="6" t="s">
        <v>1230</v>
      </c>
      <c r="K354" s="6" t="str">
        <f t="shared" ref="K354:K357" si="82">"3323051903780001"</f>
        <v>3323051903780001</v>
      </c>
      <c r="L354" s="6" t="s">
        <v>1231</v>
      </c>
      <c r="M354" s="6">
        <v>19</v>
      </c>
      <c r="N354" s="6">
        <v>17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 t="s">
        <v>39</v>
      </c>
      <c r="U354" s="7">
        <v>46089</v>
      </c>
      <c r="V354" s="8">
        <v>46237.427395833336</v>
      </c>
      <c r="W354" s="8">
        <v>46237.427395833336</v>
      </c>
      <c r="X354" s="6" t="s">
        <v>40</v>
      </c>
      <c r="Y354" s="6" t="s">
        <v>39</v>
      </c>
      <c r="Z354" s="9">
        <v>94107</v>
      </c>
      <c r="AA354" s="6" t="s">
        <v>487</v>
      </c>
      <c r="AB354" s="10" t="s">
        <v>1232</v>
      </c>
      <c r="AC354" s="11" t="str">
        <f t="shared" si="67"/>
        <v>Klik Here Bestie</v>
      </c>
      <c r="AD354" s="12" t="s">
        <v>30</v>
      </c>
    </row>
    <row r="355" spans="1:30" ht="14.25" customHeight="1" x14ac:dyDescent="0.3">
      <c r="A355" s="5">
        <v>353</v>
      </c>
      <c r="B355" s="6" t="s">
        <v>32</v>
      </c>
      <c r="C355" s="6" t="s">
        <v>33</v>
      </c>
      <c r="D355" s="6" t="s">
        <v>1074</v>
      </c>
      <c r="E355" s="6" t="s">
        <v>1229</v>
      </c>
      <c r="F355" s="6">
        <v>3323052012</v>
      </c>
      <c r="G355" s="6" t="s">
        <v>1162</v>
      </c>
      <c r="H355" s="6" t="s">
        <v>1163</v>
      </c>
      <c r="I355" s="6">
        <v>14507182</v>
      </c>
      <c r="J355" s="6" t="s">
        <v>1233</v>
      </c>
      <c r="K355" s="6" t="str">
        <f t="shared" si="82"/>
        <v>3323051903780001</v>
      </c>
      <c r="L355" s="6" t="s">
        <v>1231</v>
      </c>
      <c r="M355" s="6">
        <v>0</v>
      </c>
      <c r="N355" s="6">
        <v>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 t="s">
        <v>39</v>
      </c>
      <c r="U355" s="7">
        <v>46089</v>
      </c>
      <c r="V355" s="8">
        <v>46237.427974537037</v>
      </c>
      <c r="W355" s="8">
        <v>46237.427974537037</v>
      </c>
      <c r="X355" s="6" t="s">
        <v>40</v>
      </c>
      <c r="Y355" s="6" t="s">
        <v>39</v>
      </c>
      <c r="Z355" s="9">
        <v>94107</v>
      </c>
      <c r="AA355" s="6" t="s">
        <v>487</v>
      </c>
      <c r="AB355" s="10" t="s">
        <v>1234</v>
      </c>
      <c r="AC355" s="11" t="str">
        <f t="shared" si="67"/>
        <v>Klik Here Bestie</v>
      </c>
      <c r="AD355" s="12" t="s">
        <v>30</v>
      </c>
    </row>
    <row r="356" spans="1:30" ht="14.25" customHeight="1" x14ac:dyDescent="0.3">
      <c r="A356" s="5">
        <v>354</v>
      </c>
      <c r="B356" s="6" t="s">
        <v>32</v>
      </c>
      <c r="C356" s="6" t="s">
        <v>33</v>
      </c>
      <c r="D356" s="6" t="s">
        <v>1074</v>
      </c>
      <c r="E356" s="6" t="s">
        <v>1229</v>
      </c>
      <c r="F356" s="6">
        <v>3323052012</v>
      </c>
      <c r="G356" s="6" t="s">
        <v>1162</v>
      </c>
      <c r="H356" s="6" t="s">
        <v>1163</v>
      </c>
      <c r="I356" s="6">
        <v>14507246</v>
      </c>
      <c r="J356" s="6" t="s">
        <v>1235</v>
      </c>
      <c r="K356" s="6" t="str">
        <f t="shared" si="82"/>
        <v>3323051903780001</v>
      </c>
      <c r="L356" s="6" t="s">
        <v>1231</v>
      </c>
      <c r="M356" s="6">
        <v>7</v>
      </c>
      <c r="N356" s="6">
        <v>8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 t="s">
        <v>39</v>
      </c>
      <c r="U356" s="7">
        <v>46089</v>
      </c>
      <c r="V356" s="8">
        <v>46237.428553240738</v>
      </c>
      <c r="W356" s="8">
        <v>46237.428553240738</v>
      </c>
      <c r="X356" s="6" t="s">
        <v>40</v>
      </c>
      <c r="Y356" s="6" t="s">
        <v>39</v>
      </c>
      <c r="Z356" s="9">
        <v>94107</v>
      </c>
      <c r="AA356" s="6" t="s">
        <v>487</v>
      </c>
      <c r="AB356" s="10" t="s">
        <v>1236</v>
      </c>
      <c r="AC356" s="11" t="str">
        <f t="shared" si="67"/>
        <v>Klik Here Bestie</v>
      </c>
      <c r="AD356" s="12" t="s">
        <v>30</v>
      </c>
    </row>
    <row r="357" spans="1:30" ht="14.25" customHeight="1" x14ac:dyDescent="0.3">
      <c r="A357" s="5">
        <v>355</v>
      </c>
      <c r="B357" s="6" t="s">
        <v>32</v>
      </c>
      <c r="C357" s="6" t="s">
        <v>33</v>
      </c>
      <c r="D357" s="6" t="s">
        <v>1074</v>
      </c>
      <c r="E357" s="6" t="s">
        <v>1229</v>
      </c>
      <c r="F357" s="6">
        <v>3323052012</v>
      </c>
      <c r="G357" s="6" t="s">
        <v>1162</v>
      </c>
      <c r="H357" s="6" t="s">
        <v>1163</v>
      </c>
      <c r="I357" s="6">
        <v>14507356</v>
      </c>
      <c r="J357" s="6" t="s">
        <v>1237</v>
      </c>
      <c r="K357" s="6" t="str">
        <f t="shared" si="82"/>
        <v>3323051903780001</v>
      </c>
      <c r="L357" s="6" t="s">
        <v>1231</v>
      </c>
      <c r="M357" s="6">
        <v>0</v>
      </c>
      <c r="N357" s="6">
        <v>2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 t="s">
        <v>39</v>
      </c>
      <c r="U357" s="7">
        <v>46089</v>
      </c>
      <c r="V357" s="8">
        <v>46237.429155092592</v>
      </c>
      <c r="W357" s="8">
        <v>46237.429155092592</v>
      </c>
      <c r="X357" s="6" t="s">
        <v>40</v>
      </c>
      <c r="Y357" s="6" t="s">
        <v>39</v>
      </c>
      <c r="Z357" s="9">
        <v>94107</v>
      </c>
      <c r="AA357" s="6" t="s">
        <v>487</v>
      </c>
      <c r="AB357" s="10" t="s">
        <v>1238</v>
      </c>
      <c r="AC357" s="11" t="str">
        <f t="shared" si="67"/>
        <v>Klik Here Bestie</v>
      </c>
      <c r="AD357" s="12" t="s">
        <v>30</v>
      </c>
    </row>
    <row r="358" spans="1:30" ht="14.25" customHeight="1" x14ac:dyDescent="0.3">
      <c r="A358" s="5">
        <v>356</v>
      </c>
      <c r="B358" s="6" t="s">
        <v>32</v>
      </c>
      <c r="C358" s="6" t="s">
        <v>33</v>
      </c>
      <c r="D358" s="6" t="s">
        <v>1074</v>
      </c>
      <c r="E358" s="6" t="s">
        <v>1229</v>
      </c>
      <c r="F358" s="6">
        <v>3323052012</v>
      </c>
      <c r="G358" s="6" t="s">
        <v>1162</v>
      </c>
      <c r="H358" s="6" t="s">
        <v>1163</v>
      </c>
      <c r="I358" s="6">
        <v>14607358</v>
      </c>
      <c r="J358" s="6" t="s">
        <v>1239</v>
      </c>
      <c r="K358" s="6" t="str">
        <f t="shared" ref="K358:K359" si="83">"3323051709890003"</f>
        <v>3323051709890003</v>
      </c>
      <c r="L358" s="6" t="s">
        <v>1240</v>
      </c>
      <c r="M358" s="6">
        <v>14</v>
      </c>
      <c r="N358" s="6">
        <v>11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 t="s">
        <v>39</v>
      </c>
      <c r="U358" s="7">
        <v>46150</v>
      </c>
      <c r="V358" s="8">
        <v>46239.410729166666</v>
      </c>
      <c r="W358" s="8">
        <v>46239.410729166666</v>
      </c>
      <c r="X358" s="6" t="s">
        <v>40</v>
      </c>
      <c r="Y358" s="6" t="s">
        <v>39</v>
      </c>
      <c r="Z358" s="9">
        <v>5101867</v>
      </c>
      <c r="AA358" s="6" t="s">
        <v>1241</v>
      </c>
      <c r="AB358" s="10" t="s">
        <v>1242</v>
      </c>
      <c r="AC358" s="11" t="str">
        <f t="shared" si="67"/>
        <v>Klik Here Bestie</v>
      </c>
      <c r="AD358" s="12" t="s">
        <v>30</v>
      </c>
    </row>
    <row r="359" spans="1:30" ht="14.25" customHeight="1" x14ac:dyDescent="0.3">
      <c r="A359" s="5">
        <v>357</v>
      </c>
      <c r="B359" s="6" t="s">
        <v>32</v>
      </c>
      <c r="C359" s="6" t="s">
        <v>33</v>
      </c>
      <c r="D359" s="6" t="s">
        <v>1074</v>
      </c>
      <c r="E359" s="6" t="s">
        <v>1229</v>
      </c>
      <c r="F359" s="6">
        <v>3323052012</v>
      </c>
      <c r="G359" s="6" t="s">
        <v>1162</v>
      </c>
      <c r="H359" s="6" t="s">
        <v>1163</v>
      </c>
      <c r="I359" s="6">
        <v>14607495</v>
      </c>
      <c r="J359" s="6" t="s">
        <v>1243</v>
      </c>
      <c r="K359" s="6" t="str">
        <f t="shared" si="83"/>
        <v>3323051709890003</v>
      </c>
      <c r="L359" s="6" t="s">
        <v>1240</v>
      </c>
      <c r="M359" s="6">
        <v>0</v>
      </c>
      <c r="N359" s="6">
        <v>49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 t="s">
        <v>39</v>
      </c>
      <c r="U359" s="7">
        <v>46150</v>
      </c>
      <c r="V359" s="8">
        <v>46239.411516203705</v>
      </c>
      <c r="W359" s="8">
        <v>46239.411516203705</v>
      </c>
      <c r="X359" s="6" t="s">
        <v>40</v>
      </c>
      <c r="Y359" s="6" t="s">
        <v>39</v>
      </c>
      <c r="Z359" s="9">
        <v>5101867</v>
      </c>
      <c r="AA359" s="6" t="s">
        <v>1241</v>
      </c>
      <c r="AB359" s="10" t="s">
        <v>1244</v>
      </c>
      <c r="AC359" s="11" t="str">
        <f t="shared" si="67"/>
        <v>Klik Here Bestie</v>
      </c>
      <c r="AD359" s="12" t="s">
        <v>30</v>
      </c>
    </row>
    <row r="360" spans="1:30" ht="14.25" customHeight="1" x14ac:dyDescent="0.3">
      <c r="A360" s="5">
        <v>358</v>
      </c>
      <c r="B360" s="6" t="s">
        <v>32</v>
      </c>
      <c r="C360" s="6" t="s">
        <v>33</v>
      </c>
      <c r="D360" s="6" t="s">
        <v>1074</v>
      </c>
      <c r="E360" s="6" t="s">
        <v>1229</v>
      </c>
      <c r="F360" s="6">
        <v>3323052012</v>
      </c>
      <c r="G360" s="6" t="s">
        <v>1162</v>
      </c>
      <c r="H360" s="6" t="s">
        <v>1163</v>
      </c>
      <c r="I360" s="6">
        <v>14673803</v>
      </c>
      <c r="J360" s="6" t="s">
        <v>1245</v>
      </c>
      <c r="K360" s="6" t="str">
        <f t="shared" ref="K360:K361" si="84">"3323051606700002"</f>
        <v>3323051606700002</v>
      </c>
      <c r="L360" s="6" t="s">
        <v>1246</v>
      </c>
      <c r="M360" s="6">
        <v>97</v>
      </c>
      <c r="N360" s="6">
        <v>88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 t="s">
        <v>39</v>
      </c>
      <c r="U360" s="7">
        <v>46181</v>
      </c>
      <c r="V360" s="8">
        <v>46240.46533564815</v>
      </c>
      <c r="W360" s="8">
        <v>46240.46533564815</v>
      </c>
      <c r="X360" s="6" t="s">
        <v>40</v>
      </c>
      <c r="Y360" s="6" t="s">
        <v>39</v>
      </c>
      <c r="Z360" s="9">
        <v>5101867</v>
      </c>
      <c r="AA360" s="6" t="s">
        <v>1241</v>
      </c>
      <c r="AB360" s="10" t="s">
        <v>1247</v>
      </c>
      <c r="AC360" s="11" t="str">
        <f t="shared" si="67"/>
        <v>Klik Here Bestie</v>
      </c>
      <c r="AD360" s="12" t="s">
        <v>30</v>
      </c>
    </row>
    <row r="361" spans="1:30" ht="14.25" customHeight="1" x14ac:dyDescent="0.3">
      <c r="A361" s="5">
        <v>359</v>
      </c>
      <c r="B361" s="6" t="s">
        <v>32</v>
      </c>
      <c r="C361" s="6" t="s">
        <v>33</v>
      </c>
      <c r="D361" s="6" t="s">
        <v>1074</v>
      </c>
      <c r="E361" s="6" t="s">
        <v>1229</v>
      </c>
      <c r="F361" s="6">
        <v>3323052012</v>
      </c>
      <c r="G361" s="6" t="s">
        <v>1162</v>
      </c>
      <c r="H361" s="6" t="s">
        <v>1163</v>
      </c>
      <c r="I361" s="6">
        <v>14673886</v>
      </c>
      <c r="J361" s="6" t="s">
        <v>1248</v>
      </c>
      <c r="K361" s="6" t="str">
        <f t="shared" si="84"/>
        <v>3323051606700002</v>
      </c>
      <c r="L361" s="6" t="s">
        <v>1246</v>
      </c>
      <c r="M361" s="6">
        <v>3</v>
      </c>
      <c r="N361" s="6">
        <v>70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 t="s">
        <v>39</v>
      </c>
      <c r="U361" s="7">
        <v>46181</v>
      </c>
      <c r="V361" s="8">
        <v>46240.466412037036</v>
      </c>
      <c r="W361" s="8">
        <v>46240.466412037036</v>
      </c>
      <c r="X361" s="6" t="s">
        <v>40</v>
      </c>
      <c r="Y361" s="6" t="s">
        <v>39</v>
      </c>
      <c r="Z361" s="9">
        <v>5101867</v>
      </c>
      <c r="AA361" s="6" t="s">
        <v>1241</v>
      </c>
      <c r="AB361" s="10" t="s">
        <v>1249</v>
      </c>
      <c r="AC361" s="11" t="str">
        <f t="shared" si="67"/>
        <v>Klik Here Bestie</v>
      </c>
      <c r="AD361" s="12" t="s">
        <v>30</v>
      </c>
    </row>
    <row r="362" spans="1:30" ht="14.25" customHeight="1" x14ac:dyDescent="0.3">
      <c r="A362" s="5">
        <v>360</v>
      </c>
      <c r="B362" s="6" t="s">
        <v>32</v>
      </c>
      <c r="C362" s="6" t="s">
        <v>33</v>
      </c>
      <c r="D362" s="6" t="s">
        <v>1074</v>
      </c>
      <c r="E362" s="6" t="s">
        <v>1250</v>
      </c>
      <c r="F362" s="6">
        <v>3323052013</v>
      </c>
      <c r="G362" s="6" t="s">
        <v>1203</v>
      </c>
      <c r="H362" s="6" t="s">
        <v>1204</v>
      </c>
      <c r="I362" s="6">
        <v>14815293</v>
      </c>
      <c r="J362" s="6" t="s">
        <v>1251</v>
      </c>
      <c r="K362" s="6" t="str">
        <f t="shared" ref="K362:K363" si="85">"3323051904640001"</f>
        <v>3323051904640001</v>
      </c>
      <c r="L362" s="6" t="s">
        <v>1252</v>
      </c>
      <c r="M362" s="6">
        <v>0</v>
      </c>
      <c r="N362" s="6">
        <v>28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 t="s">
        <v>39</v>
      </c>
      <c r="U362" s="7">
        <v>46242</v>
      </c>
      <c r="V362" s="8">
        <v>46242.644571759258</v>
      </c>
      <c r="W362" s="8">
        <v>46242.644571759258</v>
      </c>
      <c r="X362" s="6" t="s">
        <v>40</v>
      </c>
      <c r="Y362" s="6" t="s">
        <v>39</v>
      </c>
      <c r="Z362" s="9">
        <v>94413</v>
      </c>
      <c r="AA362" s="6" t="s">
        <v>62</v>
      </c>
      <c r="AB362" s="10" t="s">
        <v>1253</v>
      </c>
      <c r="AC362" s="11" t="str">
        <f t="shared" si="67"/>
        <v>Klik Here Bestie</v>
      </c>
      <c r="AD362" s="12" t="s">
        <v>30</v>
      </c>
    </row>
    <row r="363" spans="1:30" ht="14.25" customHeight="1" x14ac:dyDescent="0.3">
      <c r="A363" s="5">
        <v>361</v>
      </c>
      <c r="B363" s="6" t="s">
        <v>32</v>
      </c>
      <c r="C363" s="6" t="s">
        <v>33</v>
      </c>
      <c r="D363" s="6" t="s">
        <v>1074</v>
      </c>
      <c r="E363" s="6" t="s">
        <v>1250</v>
      </c>
      <c r="F363" s="6">
        <v>3323052013</v>
      </c>
      <c r="G363" s="6" t="s">
        <v>1203</v>
      </c>
      <c r="H363" s="6" t="s">
        <v>1204</v>
      </c>
      <c r="I363" s="6">
        <v>14815419</v>
      </c>
      <c r="J363" s="6" t="s">
        <v>1254</v>
      </c>
      <c r="K363" s="6" t="str">
        <f t="shared" si="85"/>
        <v>3323051904640001</v>
      </c>
      <c r="L363" s="6" t="s">
        <v>1252</v>
      </c>
      <c r="M363" s="6">
        <v>0</v>
      </c>
      <c r="N363" s="6">
        <v>34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 t="s">
        <v>39</v>
      </c>
      <c r="U363" s="7">
        <v>46242</v>
      </c>
      <c r="V363" s="8">
        <v>46242.645439814813</v>
      </c>
      <c r="W363" s="8">
        <v>46242.645439814813</v>
      </c>
      <c r="X363" s="6" t="s">
        <v>40</v>
      </c>
      <c r="Y363" s="6" t="s">
        <v>39</v>
      </c>
      <c r="Z363" s="9">
        <v>94413</v>
      </c>
      <c r="AA363" s="6" t="s">
        <v>62</v>
      </c>
      <c r="AB363" s="10" t="s">
        <v>1255</v>
      </c>
      <c r="AC363" s="11" t="str">
        <f t="shared" si="67"/>
        <v>Klik Here Bestie</v>
      </c>
      <c r="AD363" s="12" t="s">
        <v>30</v>
      </c>
    </row>
    <row r="364" spans="1:30" ht="14.25" customHeight="1" x14ac:dyDescent="0.3">
      <c r="A364" s="5">
        <v>362</v>
      </c>
      <c r="B364" s="6" t="s">
        <v>32</v>
      </c>
      <c r="C364" s="6" t="s">
        <v>33</v>
      </c>
      <c r="D364" s="6" t="s">
        <v>1256</v>
      </c>
      <c r="E364" s="6" t="s">
        <v>1256</v>
      </c>
      <c r="F364" s="6">
        <v>3323062001</v>
      </c>
      <c r="G364" s="6" t="s">
        <v>1257</v>
      </c>
      <c r="H364" s="6" t="s">
        <v>1258</v>
      </c>
      <c r="I364" s="6">
        <v>14506838</v>
      </c>
      <c r="J364" s="6" t="s">
        <v>1259</v>
      </c>
      <c r="K364" s="6" t="str">
        <f>"3323061508660001"</f>
        <v>3323061508660001</v>
      </c>
      <c r="L364" s="6" t="s">
        <v>1260</v>
      </c>
      <c r="M364" s="6">
        <v>0</v>
      </c>
      <c r="N364" s="6">
        <v>50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 t="s">
        <v>39</v>
      </c>
      <c r="U364" s="7">
        <v>46089</v>
      </c>
      <c r="V364" s="8">
        <v>46237.425127314818</v>
      </c>
      <c r="W364" s="8">
        <v>46237.425127314818</v>
      </c>
      <c r="X364" s="6" t="s">
        <v>40</v>
      </c>
      <c r="Y364" s="6" t="s">
        <v>39</v>
      </c>
      <c r="Z364" s="9">
        <v>95859</v>
      </c>
      <c r="AA364" s="6" t="s">
        <v>1261</v>
      </c>
      <c r="AB364" s="10" t="s">
        <v>1262</v>
      </c>
      <c r="AC364" s="11" t="str">
        <f t="shared" si="67"/>
        <v>Klik Here Bestie</v>
      </c>
      <c r="AD364" s="12" t="s">
        <v>30</v>
      </c>
    </row>
    <row r="365" spans="1:30" ht="14.25" customHeight="1" x14ac:dyDescent="0.3">
      <c r="A365" s="5">
        <v>363</v>
      </c>
      <c r="B365" s="6" t="s">
        <v>32</v>
      </c>
      <c r="C365" s="6" t="s">
        <v>33</v>
      </c>
      <c r="D365" s="6" t="s">
        <v>1256</v>
      </c>
      <c r="E365" s="6" t="s">
        <v>1256</v>
      </c>
      <c r="F365" s="6">
        <v>3323062001</v>
      </c>
      <c r="G365" s="6" t="s">
        <v>1257</v>
      </c>
      <c r="H365" s="6" t="s">
        <v>1258</v>
      </c>
      <c r="I365" s="6">
        <v>14618752</v>
      </c>
      <c r="J365" s="6" t="s">
        <v>1263</v>
      </c>
      <c r="K365" s="6" t="str">
        <f>"3323060705640004"</f>
        <v>3323060705640004</v>
      </c>
      <c r="L365" s="6" t="s">
        <v>1264</v>
      </c>
      <c r="M365" s="6">
        <v>113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 t="s">
        <v>39</v>
      </c>
      <c r="U365" s="7">
        <v>46150</v>
      </c>
      <c r="V365" s="8">
        <v>46239.502129629633</v>
      </c>
      <c r="W365" s="8">
        <v>46239.502129629633</v>
      </c>
      <c r="X365" s="6" t="s">
        <v>40</v>
      </c>
      <c r="Y365" s="6" t="s">
        <v>39</v>
      </c>
      <c r="Z365" s="9">
        <v>95854</v>
      </c>
      <c r="AA365" s="6" t="s">
        <v>1265</v>
      </c>
      <c r="AB365" s="10" t="s">
        <v>1266</v>
      </c>
      <c r="AC365" s="11" t="str">
        <f t="shared" si="67"/>
        <v>Klik Here Bestie</v>
      </c>
      <c r="AD365" s="12" t="s">
        <v>30</v>
      </c>
    </row>
    <row r="366" spans="1:30" ht="14.25" customHeight="1" x14ac:dyDescent="0.3">
      <c r="A366" s="5">
        <v>364</v>
      </c>
      <c r="B366" s="6" t="s">
        <v>32</v>
      </c>
      <c r="C366" s="6" t="s">
        <v>33</v>
      </c>
      <c r="D366" s="6" t="s">
        <v>1256</v>
      </c>
      <c r="E366" s="6" t="s">
        <v>1267</v>
      </c>
      <c r="F366" s="6">
        <v>3323062002</v>
      </c>
      <c r="G366" s="6" t="s">
        <v>1268</v>
      </c>
      <c r="H366" s="6" t="s">
        <v>1269</v>
      </c>
      <c r="I366" s="6">
        <v>14527179</v>
      </c>
      <c r="J366" s="6" t="s">
        <v>1270</v>
      </c>
      <c r="K366" s="6" t="str">
        <f t="shared" ref="K366:K367" si="86">"3323061001880001"</f>
        <v>3323061001880001</v>
      </c>
      <c r="L366" s="6" t="s">
        <v>1271</v>
      </c>
      <c r="M366" s="6">
        <v>0</v>
      </c>
      <c r="N366" s="6">
        <v>1157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 t="s">
        <v>39</v>
      </c>
      <c r="U366" s="7">
        <v>46089</v>
      </c>
      <c r="V366" s="8">
        <v>46237.648032407407</v>
      </c>
      <c r="W366" s="8">
        <v>46237.648032407407</v>
      </c>
      <c r="X366" s="6" t="s">
        <v>40</v>
      </c>
      <c r="Y366" s="6" t="s">
        <v>39</v>
      </c>
      <c r="Z366" s="9">
        <v>95951</v>
      </c>
      <c r="AA366" s="6" t="s">
        <v>1272</v>
      </c>
      <c r="AB366" s="10" t="s">
        <v>1273</v>
      </c>
      <c r="AC366" s="11" t="str">
        <f t="shared" si="67"/>
        <v>Klik Here Bestie</v>
      </c>
      <c r="AD366" s="12" t="s">
        <v>30</v>
      </c>
    </row>
    <row r="367" spans="1:30" ht="14.25" customHeight="1" x14ac:dyDescent="0.3">
      <c r="A367" s="5">
        <v>365</v>
      </c>
      <c r="B367" s="6" t="s">
        <v>32</v>
      </c>
      <c r="C367" s="6" t="s">
        <v>33</v>
      </c>
      <c r="D367" s="6" t="s">
        <v>1256</v>
      </c>
      <c r="E367" s="6" t="s">
        <v>1267</v>
      </c>
      <c r="F367" s="6">
        <v>3323062002</v>
      </c>
      <c r="G367" s="6" t="s">
        <v>1268</v>
      </c>
      <c r="H367" s="6" t="s">
        <v>1269</v>
      </c>
      <c r="I367" s="6">
        <v>14527245</v>
      </c>
      <c r="J367" s="6" t="s">
        <v>1274</v>
      </c>
      <c r="K367" s="6" t="str">
        <f t="shared" si="86"/>
        <v>3323061001880001</v>
      </c>
      <c r="L367" s="6" t="s">
        <v>1271</v>
      </c>
      <c r="M367" s="6">
        <v>0</v>
      </c>
      <c r="N367" s="6">
        <v>43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 t="s">
        <v>39</v>
      </c>
      <c r="U367" s="7">
        <v>46089</v>
      </c>
      <c r="V367" s="8">
        <v>46237.648715277777</v>
      </c>
      <c r="W367" s="8">
        <v>46237.648715277777</v>
      </c>
      <c r="X367" s="6" t="s">
        <v>40</v>
      </c>
      <c r="Y367" s="6" t="s">
        <v>39</v>
      </c>
      <c r="Z367" s="9">
        <v>95951</v>
      </c>
      <c r="AA367" s="6" t="s">
        <v>1272</v>
      </c>
      <c r="AB367" s="10" t="s">
        <v>1275</v>
      </c>
      <c r="AC367" s="11" t="str">
        <f t="shared" si="67"/>
        <v>Klik Here Bestie</v>
      </c>
      <c r="AD367" s="12" t="s">
        <v>30</v>
      </c>
    </row>
    <row r="368" spans="1:30" ht="14.25" customHeight="1" x14ac:dyDescent="0.3">
      <c r="A368" s="5">
        <v>366</v>
      </c>
      <c r="B368" s="6" t="s">
        <v>32</v>
      </c>
      <c r="C368" s="6" t="s">
        <v>33</v>
      </c>
      <c r="D368" s="6" t="s">
        <v>1256</v>
      </c>
      <c r="E368" s="6" t="s">
        <v>1267</v>
      </c>
      <c r="F368" s="6">
        <v>3323062002</v>
      </c>
      <c r="G368" s="6" t="s">
        <v>1268</v>
      </c>
      <c r="H368" s="6" t="s">
        <v>1269</v>
      </c>
      <c r="I368" s="6">
        <v>14524105</v>
      </c>
      <c r="J368" s="6" t="s">
        <v>1276</v>
      </c>
      <c r="K368" s="6" t="str">
        <f t="shared" ref="K368:K374" si="87">"3323066707770001"</f>
        <v>3323066707770001</v>
      </c>
      <c r="L368" s="6" t="s">
        <v>1277</v>
      </c>
      <c r="M368" s="6">
        <v>0</v>
      </c>
      <c r="N368" s="6">
        <v>17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 t="s">
        <v>39</v>
      </c>
      <c r="U368" s="7">
        <v>46089</v>
      </c>
      <c r="V368" s="8">
        <v>46237.61209490741</v>
      </c>
      <c r="W368" s="8">
        <v>46237.61209490741</v>
      </c>
      <c r="X368" s="6" t="s">
        <v>40</v>
      </c>
      <c r="Y368" s="6" t="s">
        <v>39</v>
      </c>
      <c r="Z368" s="9">
        <v>95959</v>
      </c>
      <c r="AA368" s="6" t="s">
        <v>966</v>
      </c>
      <c r="AB368" s="10" t="s">
        <v>1278</v>
      </c>
      <c r="AC368" s="11" t="str">
        <f t="shared" si="67"/>
        <v>Klik Here Bestie</v>
      </c>
      <c r="AD368" s="12" t="s">
        <v>30</v>
      </c>
    </row>
    <row r="369" spans="1:30" ht="14.25" customHeight="1" x14ac:dyDescent="0.3">
      <c r="A369" s="5">
        <v>367</v>
      </c>
      <c r="B369" s="6" t="s">
        <v>32</v>
      </c>
      <c r="C369" s="6" t="s">
        <v>33</v>
      </c>
      <c r="D369" s="6" t="s">
        <v>1256</v>
      </c>
      <c r="E369" s="6" t="s">
        <v>1267</v>
      </c>
      <c r="F369" s="6">
        <v>3323062002</v>
      </c>
      <c r="G369" s="6" t="s">
        <v>1268</v>
      </c>
      <c r="H369" s="6" t="s">
        <v>1269</v>
      </c>
      <c r="I369" s="6">
        <v>14524172</v>
      </c>
      <c r="J369" s="6" t="s">
        <v>1279</v>
      </c>
      <c r="K369" s="6" t="str">
        <f t="shared" si="87"/>
        <v>3323066707770001</v>
      </c>
      <c r="L369" s="6" t="s">
        <v>1277</v>
      </c>
      <c r="M369" s="6">
        <v>0</v>
      </c>
      <c r="N369" s="6">
        <v>29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 t="s">
        <v>39</v>
      </c>
      <c r="U369" s="7">
        <v>46089</v>
      </c>
      <c r="V369" s="8">
        <v>46237.613055555557</v>
      </c>
      <c r="W369" s="8">
        <v>46237.613055555557</v>
      </c>
      <c r="X369" s="6" t="s">
        <v>40</v>
      </c>
      <c r="Y369" s="6" t="s">
        <v>39</v>
      </c>
      <c r="Z369" s="9">
        <v>95959</v>
      </c>
      <c r="AA369" s="6" t="s">
        <v>966</v>
      </c>
      <c r="AB369" s="10" t="s">
        <v>1280</v>
      </c>
      <c r="AC369" s="11" t="str">
        <f t="shared" si="67"/>
        <v>Klik Here Bestie</v>
      </c>
      <c r="AD369" s="12" t="s">
        <v>30</v>
      </c>
    </row>
    <row r="370" spans="1:30" ht="14.25" customHeight="1" x14ac:dyDescent="0.3">
      <c r="A370" s="5">
        <v>368</v>
      </c>
      <c r="B370" s="6" t="s">
        <v>32</v>
      </c>
      <c r="C370" s="6" t="s">
        <v>33</v>
      </c>
      <c r="D370" s="6" t="s">
        <v>1256</v>
      </c>
      <c r="E370" s="6" t="s">
        <v>1267</v>
      </c>
      <c r="F370" s="6">
        <v>3323062002</v>
      </c>
      <c r="G370" s="6" t="s">
        <v>1268</v>
      </c>
      <c r="H370" s="6" t="s">
        <v>1269</v>
      </c>
      <c r="I370" s="6">
        <v>14524234</v>
      </c>
      <c r="J370" s="6" t="s">
        <v>1281</v>
      </c>
      <c r="K370" s="6" t="str">
        <f t="shared" si="87"/>
        <v>3323066707770001</v>
      </c>
      <c r="L370" s="6" t="s">
        <v>1277</v>
      </c>
      <c r="M370" s="6">
        <v>0</v>
      </c>
      <c r="N370" s="6">
        <v>206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 t="s">
        <v>39</v>
      </c>
      <c r="U370" s="7">
        <v>46089</v>
      </c>
      <c r="V370" s="8">
        <v>46237.613888888889</v>
      </c>
      <c r="W370" s="8">
        <v>46237.613888888889</v>
      </c>
      <c r="X370" s="6" t="s">
        <v>40</v>
      </c>
      <c r="Y370" s="6" t="s">
        <v>39</v>
      </c>
      <c r="Z370" s="9">
        <v>95959</v>
      </c>
      <c r="AA370" s="6" t="s">
        <v>966</v>
      </c>
      <c r="AB370" s="10" t="s">
        <v>1282</v>
      </c>
      <c r="AC370" s="11" t="str">
        <f t="shared" si="67"/>
        <v>Klik Here Bestie</v>
      </c>
      <c r="AD370" s="12" t="s">
        <v>30</v>
      </c>
    </row>
    <row r="371" spans="1:30" ht="14.25" customHeight="1" x14ac:dyDescent="0.3">
      <c r="A371" s="5">
        <v>369</v>
      </c>
      <c r="B371" s="6" t="s">
        <v>32</v>
      </c>
      <c r="C371" s="6" t="s">
        <v>33</v>
      </c>
      <c r="D371" s="6" t="s">
        <v>1256</v>
      </c>
      <c r="E371" s="6" t="s">
        <v>1267</v>
      </c>
      <c r="F371" s="6">
        <v>3323062002</v>
      </c>
      <c r="G371" s="6" t="s">
        <v>1268</v>
      </c>
      <c r="H371" s="6" t="s">
        <v>1269</v>
      </c>
      <c r="I371" s="6">
        <v>14524296</v>
      </c>
      <c r="J371" s="6" t="s">
        <v>1283</v>
      </c>
      <c r="K371" s="6" t="str">
        <f t="shared" si="87"/>
        <v>3323066707770001</v>
      </c>
      <c r="L371" s="6" t="s">
        <v>1277</v>
      </c>
      <c r="M371" s="6">
        <v>0</v>
      </c>
      <c r="N371" s="6">
        <v>48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 t="s">
        <v>39</v>
      </c>
      <c r="U371" s="7">
        <v>46089</v>
      </c>
      <c r="V371" s="8">
        <v>46237.61478009259</v>
      </c>
      <c r="W371" s="8">
        <v>46237.61478009259</v>
      </c>
      <c r="X371" s="6" t="s">
        <v>40</v>
      </c>
      <c r="Y371" s="6" t="s">
        <v>39</v>
      </c>
      <c r="Z371" s="9">
        <v>95959</v>
      </c>
      <c r="AA371" s="6" t="s">
        <v>966</v>
      </c>
      <c r="AB371" s="10" t="s">
        <v>1284</v>
      </c>
      <c r="AC371" s="11" t="str">
        <f t="shared" si="67"/>
        <v>Klik Here Bestie</v>
      </c>
      <c r="AD371" s="12" t="s">
        <v>30</v>
      </c>
    </row>
    <row r="372" spans="1:30" ht="14.25" customHeight="1" x14ac:dyDescent="0.3">
      <c r="A372" s="5">
        <v>370</v>
      </c>
      <c r="B372" s="6" t="s">
        <v>32</v>
      </c>
      <c r="C372" s="6" t="s">
        <v>33</v>
      </c>
      <c r="D372" s="6" t="s">
        <v>1256</v>
      </c>
      <c r="E372" s="6" t="s">
        <v>1267</v>
      </c>
      <c r="F372" s="6">
        <v>3323062002</v>
      </c>
      <c r="G372" s="6" t="s">
        <v>1268</v>
      </c>
      <c r="H372" s="6" t="s">
        <v>1269</v>
      </c>
      <c r="I372" s="6">
        <v>14524354</v>
      </c>
      <c r="J372" s="6" t="s">
        <v>1285</v>
      </c>
      <c r="K372" s="6" t="str">
        <f t="shared" si="87"/>
        <v>3323066707770001</v>
      </c>
      <c r="L372" s="6" t="s">
        <v>1277</v>
      </c>
      <c r="M372" s="6">
        <v>0</v>
      </c>
      <c r="N372" s="6">
        <v>17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 t="s">
        <v>39</v>
      </c>
      <c r="U372" s="7">
        <v>46089</v>
      </c>
      <c r="V372" s="8">
        <v>46237.615659722222</v>
      </c>
      <c r="W372" s="8">
        <v>46237.615659722222</v>
      </c>
      <c r="X372" s="6" t="s">
        <v>40</v>
      </c>
      <c r="Y372" s="6" t="s">
        <v>39</v>
      </c>
      <c r="Z372" s="9">
        <v>95959</v>
      </c>
      <c r="AA372" s="6" t="s">
        <v>966</v>
      </c>
      <c r="AB372" s="10" t="s">
        <v>1286</v>
      </c>
      <c r="AC372" s="11" t="str">
        <f t="shared" si="67"/>
        <v>Klik Here Bestie</v>
      </c>
      <c r="AD372" s="12" t="s">
        <v>30</v>
      </c>
    </row>
    <row r="373" spans="1:30" ht="14.25" customHeight="1" x14ac:dyDescent="0.3">
      <c r="A373" s="5">
        <v>371</v>
      </c>
      <c r="B373" s="6" t="s">
        <v>32</v>
      </c>
      <c r="C373" s="6" t="s">
        <v>33</v>
      </c>
      <c r="D373" s="6" t="s">
        <v>1256</v>
      </c>
      <c r="E373" s="6" t="s">
        <v>1267</v>
      </c>
      <c r="F373" s="6">
        <v>3323062002</v>
      </c>
      <c r="G373" s="6" t="s">
        <v>1268</v>
      </c>
      <c r="H373" s="6" t="s">
        <v>1269</v>
      </c>
      <c r="I373" s="6">
        <v>14564618</v>
      </c>
      <c r="J373" s="6" t="s">
        <v>1287</v>
      </c>
      <c r="K373" s="6" t="str">
        <f t="shared" si="87"/>
        <v>3323066707770001</v>
      </c>
      <c r="L373" s="6" t="s">
        <v>1277</v>
      </c>
      <c r="M373" s="6">
        <v>24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 t="s">
        <v>39</v>
      </c>
      <c r="U373" s="7">
        <v>46120</v>
      </c>
      <c r="V373" s="8">
        <v>46238.526365740741</v>
      </c>
      <c r="W373" s="8">
        <v>46238.526365740741</v>
      </c>
      <c r="X373" s="6" t="s">
        <v>40</v>
      </c>
      <c r="Y373" s="6" t="s">
        <v>39</v>
      </c>
      <c r="Z373" s="9">
        <v>95959</v>
      </c>
      <c r="AA373" s="6" t="s">
        <v>966</v>
      </c>
      <c r="AB373" s="10" t="s">
        <v>1288</v>
      </c>
      <c r="AC373" s="11" t="str">
        <f t="shared" si="67"/>
        <v>Klik Here Bestie</v>
      </c>
      <c r="AD373" s="12" t="s">
        <v>30</v>
      </c>
    </row>
    <row r="374" spans="1:30" ht="14.25" customHeight="1" x14ac:dyDescent="0.3">
      <c r="A374" s="5">
        <v>372</v>
      </c>
      <c r="B374" s="6" t="s">
        <v>32</v>
      </c>
      <c r="C374" s="6" t="s">
        <v>33</v>
      </c>
      <c r="D374" s="6" t="s">
        <v>1256</v>
      </c>
      <c r="E374" s="6" t="s">
        <v>1267</v>
      </c>
      <c r="F374" s="6">
        <v>3323062002</v>
      </c>
      <c r="G374" s="6" t="s">
        <v>1268</v>
      </c>
      <c r="H374" s="6" t="s">
        <v>1269</v>
      </c>
      <c r="I374" s="6">
        <v>14564644</v>
      </c>
      <c r="J374" s="6" t="s">
        <v>1289</v>
      </c>
      <c r="K374" s="6" t="str">
        <f t="shared" si="87"/>
        <v>3323066707770001</v>
      </c>
      <c r="L374" s="6" t="s">
        <v>1277</v>
      </c>
      <c r="M374" s="6">
        <v>53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 t="s">
        <v>39</v>
      </c>
      <c r="U374" s="7">
        <v>46120</v>
      </c>
      <c r="V374" s="8">
        <v>46238.527233796296</v>
      </c>
      <c r="W374" s="8">
        <v>46238.527233796296</v>
      </c>
      <c r="X374" s="6" t="s">
        <v>40</v>
      </c>
      <c r="Y374" s="6" t="s">
        <v>39</v>
      </c>
      <c r="Z374" s="9">
        <v>95959</v>
      </c>
      <c r="AA374" s="6" t="s">
        <v>966</v>
      </c>
      <c r="AB374" s="10" t="s">
        <v>1290</v>
      </c>
      <c r="AC374" s="11" t="str">
        <f t="shared" si="67"/>
        <v>Klik Here Bestie</v>
      </c>
      <c r="AD374" s="12" t="s">
        <v>30</v>
      </c>
    </row>
    <row r="375" spans="1:30" ht="14.25" customHeight="1" x14ac:dyDescent="0.3">
      <c r="A375" s="5">
        <v>373</v>
      </c>
      <c r="B375" s="6" t="s">
        <v>32</v>
      </c>
      <c r="C375" s="6" t="s">
        <v>33</v>
      </c>
      <c r="D375" s="6" t="s">
        <v>1256</v>
      </c>
      <c r="E375" s="6" t="s">
        <v>1267</v>
      </c>
      <c r="F375" s="6">
        <v>3323062002</v>
      </c>
      <c r="G375" s="6" t="s">
        <v>1268</v>
      </c>
      <c r="H375" s="6" t="s">
        <v>1269</v>
      </c>
      <c r="I375" s="6">
        <v>14687454</v>
      </c>
      <c r="J375" s="6" t="s">
        <v>1291</v>
      </c>
      <c r="K375" s="6" t="str">
        <f t="shared" ref="K375:K376" si="88">"3323061007680004"</f>
        <v>3323061007680004</v>
      </c>
      <c r="L375" s="6" t="s">
        <v>1292</v>
      </c>
      <c r="M375" s="6">
        <v>0</v>
      </c>
      <c r="N375" s="6">
        <v>400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 t="s">
        <v>39</v>
      </c>
      <c r="U375" s="7">
        <v>46181</v>
      </c>
      <c r="V375" s="8">
        <v>46240.604930555557</v>
      </c>
      <c r="W375" s="8">
        <v>46240.604930555557</v>
      </c>
      <c r="X375" s="6" t="s">
        <v>40</v>
      </c>
      <c r="Y375" s="6" t="s">
        <v>39</v>
      </c>
      <c r="Z375" s="9">
        <v>95929</v>
      </c>
      <c r="AA375" s="6" t="s">
        <v>1150</v>
      </c>
      <c r="AB375" s="10" t="s">
        <v>1293</v>
      </c>
      <c r="AC375" s="11" t="str">
        <f t="shared" si="67"/>
        <v>Klik Here Bestie</v>
      </c>
      <c r="AD375" s="12" t="s">
        <v>30</v>
      </c>
    </row>
    <row r="376" spans="1:30" ht="14.25" customHeight="1" x14ac:dyDescent="0.3">
      <c r="A376" s="5">
        <v>374</v>
      </c>
      <c r="B376" s="6" t="s">
        <v>32</v>
      </c>
      <c r="C376" s="6" t="s">
        <v>33</v>
      </c>
      <c r="D376" s="6" t="s">
        <v>1256</v>
      </c>
      <c r="E376" s="6" t="s">
        <v>1267</v>
      </c>
      <c r="F376" s="6">
        <v>3323062002</v>
      </c>
      <c r="G376" s="6" t="s">
        <v>1268</v>
      </c>
      <c r="H376" s="6" t="s">
        <v>1269</v>
      </c>
      <c r="I376" s="6">
        <v>14687542</v>
      </c>
      <c r="J376" s="6" t="s">
        <v>1294</v>
      </c>
      <c r="K376" s="6" t="str">
        <f t="shared" si="88"/>
        <v>3323061007680004</v>
      </c>
      <c r="L376" s="6" t="s">
        <v>1292</v>
      </c>
      <c r="M376" s="6">
        <v>0</v>
      </c>
      <c r="N376" s="6">
        <v>4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 t="s">
        <v>39</v>
      </c>
      <c r="U376" s="7">
        <v>46181</v>
      </c>
      <c r="V376" s="8">
        <v>46240.605694444443</v>
      </c>
      <c r="W376" s="8">
        <v>46240.605694444443</v>
      </c>
      <c r="X376" s="6" t="s">
        <v>40</v>
      </c>
      <c r="Y376" s="6" t="s">
        <v>39</v>
      </c>
      <c r="Z376" s="9">
        <v>95929</v>
      </c>
      <c r="AA376" s="6" t="s">
        <v>1150</v>
      </c>
      <c r="AB376" s="10" t="s">
        <v>1295</v>
      </c>
      <c r="AC376" s="11" t="str">
        <f t="shared" si="67"/>
        <v>Klik Here Bestie</v>
      </c>
      <c r="AD376" s="12" t="s">
        <v>30</v>
      </c>
    </row>
    <row r="377" spans="1:30" ht="14.25" customHeight="1" x14ac:dyDescent="0.3">
      <c r="A377" s="5">
        <v>375</v>
      </c>
      <c r="B377" s="6" t="s">
        <v>32</v>
      </c>
      <c r="C377" s="6" t="s">
        <v>33</v>
      </c>
      <c r="D377" s="6" t="s">
        <v>1256</v>
      </c>
      <c r="E377" s="6" t="s">
        <v>1267</v>
      </c>
      <c r="F377" s="6">
        <v>3323062002</v>
      </c>
      <c r="G377" s="6" t="s">
        <v>1268</v>
      </c>
      <c r="H377" s="6" t="s">
        <v>1269</v>
      </c>
      <c r="I377" s="6">
        <v>14785214</v>
      </c>
      <c r="J377" s="6" t="s">
        <v>1296</v>
      </c>
      <c r="K377" s="6" t="str">
        <f t="shared" ref="K377:K379" si="89">"3323063012690002"</f>
        <v>3323063012690002</v>
      </c>
      <c r="L377" s="6" t="s">
        <v>1297</v>
      </c>
      <c r="M377" s="6">
        <v>0</v>
      </c>
      <c r="N377" s="6">
        <v>23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 t="s">
        <v>39</v>
      </c>
      <c r="U377" s="7">
        <v>46242</v>
      </c>
      <c r="V377" s="8">
        <v>46242.392557870371</v>
      </c>
      <c r="W377" s="8">
        <v>46242.392557870371</v>
      </c>
      <c r="X377" s="6" t="s">
        <v>40</v>
      </c>
      <c r="Y377" s="6" t="s">
        <v>39</v>
      </c>
      <c r="Z377" s="9">
        <v>95929</v>
      </c>
      <c r="AA377" s="6" t="s">
        <v>1150</v>
      </c>
      <c r="AB377" s="10" t="s">
        <v>1298</v>
      </c>
      <c r="AC377" s="11" t="str">
        <f t="shared" si="67"/>
        <v>Klik Here Bestie</v>
      </c>
      <c r="AD377" s="12" t="s">
        <v>30</v>
      </c>
    </row>
    <row r="378" spans="1:30" ht="14.25" customHeight="1" x14ac:dyDescent="0.3">
      <c r="A378" s="5">
        <v>376</v>
      </c>
      <c r="B378" s="6" t="s">
        <v>32</v>
      </c>
      <c r="C378" s="6" t="s">
        <v>33</v>
      </c>
      <c r="D378" s="6" t="s">
        <v>1256</v>
      </c>
      <c r="E378" s="6" t="s">
        <v>1267</v>
      </c>
      <c r="F378" s="6">
        <v>3323062002</v>
      </c>
      <c r="G378" s="6" t="s">
        <v>1268</v>
      </c>
      <c r="H378" s="6" t="s">
        <v>1269</v>
      </c>
      <c r="I378" s="6">
        <v>14785345</v>
      </c>
      <c r="J378" s="6" t="s">
        <v>1299</v>
      </c>
      <c r="K378" s="6" t="str">
        <f t="shared" si="89"/>
        <v>3323063012690002</v>
      </c>
      <c r="L378" s="6" t="s">
        <v>1297</v>
      </c>
      <c r="M378" s="6">
        <v>0</v>
      </c>
      <c r="N378" s="6">
        <v>177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 t="s">
        <v>39</v>
      </c>
      <c r="U378" s="7">
        <v>46242</v>
      </c>
      <c r="V378" s="8">
        <v>46242.39329861111</v>
      </c>
      <c r="W378" s="8">
        <v>46242.39329861111</v>
      </c>
      <c r="X378" s="6" t="s">
        <v>40</v>
      </c>
      <c r="Y378" s="6" t="s">
        <v>39</v>
      </c>
      <c r="Z378" s="9">
        <v>95929</v>
      </c>
      <c r="AA378" s="6" t="s">
        <v>1150</v>
      </c>
      <c r="AB378" s="10" t="s">
        <v>1300</v>
      </c>
      <c r="AC378" s="11" t="str">
        <f t="shared" si="67"/>
        <v>Klik Here Bestie</v>
      </c>
      <c r="AD378" s="12" t="s">
        <v>30</v>
      </c>
    </row>
    <row r="379" spans="1:30" ht="14.25" customHeight="1" x14ac:dyDescent="0.3">
      <c r="A379" s="5">
        <v>377</v>
      </c>
      <c r="B379" s="6" t="s">
        <v>32</v>
      </c>
      <c r="C379" s="6" t="s">
        <v>33</v>
      </c>
      <c r="D379" s="6" t="s">
        <v>1256</v>
      </c>
      <c r="E379" s="6" t="s">
        <v>1267</v>
      </c>
      <c r="F379" s="6">
        <v>3323062002</v>
      </c>
      <c r="G379" s="6" t="s">
        <v>1268</v>
      </c>
      <c r="H379" s="6" t="s">
        <v>1269</v>
      </c>
      <c r="I379" s="6">
        <v>14785514</v>
      </c>
      <c r="J379" s="6" t="s">
        <v>1301</v>
      </c>
      <c r="K379" s="6" t="str">
        <f t="shared" si="89"/>
        <v>3323063012690002</v>
      </c>
      <c r="L379" s="6" t="s">
        <v>1297</v>
      </c>
      <c r="M379" s="6">
        <v>10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 t="s">
        <v>39</v>
      </c>
      <c r="U379" s="7">
        <v>46242</v>
      </c>
      <c r="V379" s="8">
        <v>46242.39403935185</v>
      </c>
      <c r="W379" s="8">
        <v>46242.39403935185</v>
      </c>
      <c r="X379" s="6" t="s">
        <v>40</v>
      </c>
      <c r="Y379" s="6" t="s">
        <v>39</v>
      </c>
      <c r="Z379" s="9">
        <v>95929</v>
      </c>
      <c r="AA379" s="6" t="s">
        <v>1150</v>
      </c>
      <c r="AB379" s="10" t="s">
        <v>1302</v>
      </c>
      <c r="AC379" s="11" t="str">
        <f t="shared" si="67"/>
        <v>Klik Here Bestie</v>
      </c>
      <c r="AD379" s="12" t="s">
        <v>30</v>
      </c>
    </row>
    <row r="380" spans="1:30" ht="14.25" customHeight="1" x14ac:dyDescent="0.3">
      <c r="A380" s="5">
        <v>378</v>
      </c>
      <c r="B380" s="6" t="s">
        <v>32</v>
      </c>
      <c r="C380" s="6" t="s">
        <v>33</v>
      </c>
      <c r="D380" s="6" t="s">
        <v>1256</v>
      </c>
      <c r="E380" s="6" t="s">
        <v>1267</v>
      </c>
      <c r="F380" s="6">
        <v>3323062002</v>
      </c>
      <c r="G380" s="6" t="s">
        <v>1268</v>
      </c>
      <c r="H380" s="6" t="s">
        <v>1269</v>
      </c>
      <c r="I380" s="6">
        <v>14447367</v>
      </c>
      <c r="J380" s="6" t="s">
        <v>1303</v>
      </c>
      <c r="K380" s="6" t="str">
        <f>"3323061606780001"</f>
        <v>3323061606780001</v>
      </c>
      <c r="L380" s="6" t="s">
        <v>893</v>
      </c>
      <c r="M380" s="6">
        <v>0</v>
      </c>
      <c r="N380" s="6">
        <v>50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 t="s">
        <v>39</v>
      </c>
      <c r="U380" s="7">
        <v>46030</v>
      </c>
      <c r="V380" s="8">
        <v>46235.616435185184</v>
      </c>
      <c r="W380" s="8">
        <v>46235.616435185184</v>
      </c>
      <c r="X380" s="6" t="s">
        <v>40</v>
      </c>
      <c r="Y380" s="6" t="s">
        <v>39</v>
      </c>
      <c r="Z380" s="9">
        <v>948825</v>
      </c>
      <c r="AA380" s="6" t="s">
        <v>1304</v>
      </c>
      <c r="AB380" s="10" t="s">
        <v>1305</v>
      </c>
      <c r="AC380" s="11" t="str">
        <f t="shared" si="67"/>
        <v>Klik Here Bestie</v>
      </c>
      <c r="AD380" s="12" t="s">
        <v>30</v>
      </c>
    </row>
    <row r="381" spans="1:30" ht="14.25" customHeight="1" x14ac:dyDescent="0.3">
      <c r="A381" s="5">
        <v>379</v>
      </c>
      <c r="B381" s="6" t="s">
        <v>32</v>
      </c>
      <c r="C381" s="6" t="s">
        <v>33</v>
      </c>
      <c r="D381" s="6" t="s">
        <v>1256</v>
      </c>
      <c r="E381" s="6" t="s">
        <v>1267</v>
      </c>
      <c r="F381" s="6">
        <v>3323062002</v>
      </c>
      <c r="G381" s="6" t="s">
        <v>1268</v>
      </c>
      <c r="H381" s="6" t="s">
        <v>1269</v>
      </c>
      <c r="I381" s="6">
        <v>14562690</v>
      </c>
      <c r="J381" s="6" t="s">
        <v>1306</v>
      </c>
      <c r="K381" s="6" t="str">
        <f t="shared" ref="K381:K386" si="90">"3323063112640119"</f>
        <v>3323063112640119</v>
      </c>
      <c r="L381" s="6" t="s">
        <v>1307</v>
      </c>
      <c r="M381" s="6">
        <v>11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 t="s">
        <v>39</v>
      </c>
      <c r="U381" s="7">
        <v>46120</v>
      </c>
      <c r="V381" s="8">
        <v>46238.496817129628</v>
      </c>
      <c r="W381" s="8">
        <v>46238.496817129628</v>
      </c>
      <c r="X381" s="6" t="s">
        <v>40</v>
      </c>
      <c r="Y381" s="6" t="s">
        <v>39</v>
      </c>
      <c r="Z381" s="9">
        <v>95942</v>
      </c>
      <c r="AA381" s="6" t="s">
        <v>1308</v>
      </c>
      <c r="AB381" s="10" t="s">
        <v>1309</v>
      </c>
      <c r="AC381" s="11" t="str">
        <f t="shared" si="67"/>
        <v>Klik Here Bestie</v>
      </c>
      <c r="AD381" s="12" t="s">
        <v>30</v>
      </c>
    </row>
    <row r="382" spans="1:30" ht="14.25" customHeight="1" x14ac:dyDescent="0.3">
      <c r="A382" s="5">
        <v>380</v>
      </c>
      <c r="B382" s="6" t="s">
        <v>32</v>
      </c>
      <c r="C382" s="6" t="s">
        <v>33</v>
      </c>
      <c r="D382" s="6" t="s">
        <v>1256</v>
      </c>
      <c r="E382" s="6" t="s">
        <v>1267</v>
      </c>
      <c r="F382" s="6">
        <v>3323062002</v>
      </c>
      <c r="G382" s="6" t="s">
        <v>1268</v>
      </c>
      <c r="H382" s="6" t="s">
        <v>1269</v>
      </c>
      <c r="I382" s="6">
        <v>14562747</v>
      </c>
      <c r="J382" s="6" t="s">
        <v>1310</v>
      </c>
      <c r="K382" s="6" t="str">
        <f t="shared" si="90"/>
        <v>3323063112640119</v>
      </c>
      <c r="L382" s="6" t="s">
        <v>1307</v>
      </c>
      <c r="M382" s="6">
        <v>24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 t="s">
        <v>39</v>
      </c>
      <c r="U382" s="7">
        <v>46120</v>
      </c>
      <c r="V382" s="8">
        <v>46238.497615740744</v>
      </c>
      <c r="W382" s="8">
        <v>46238.497615740744</v>
      </c>
      <c r="X382" s="6" t="s">
        <v>40</v>
      </c>
      <c r="Y382" s="6" t="s">
        <v>39</v>
      </c>
      <c r="Z382" s="9">
        <v>95942</v>
      </c>
      <c r="AA382" s="6" t="s">
        <v>1308</v>
      </c>
      <c r="AB382" s="10" t="s">
        <v>1311</v>
      </c>
      <c r="AC382" s="11" t="str">
        <f t="shared" si="67"/>
        <v>Klik Here Bestie</v>
      </c>
      <c r="AD382" s="12" t="s">
        <v>30</v>
      </c>
    </row>
    <row r="383" spans="1:30" ht="14.25" customHeight="1" x14ac:dyDescent="0.3">
      <c r="A383" s="5">
        <v>381</v>
      </c>
      <c r="B383" s="6" t="s">
        <v>32</v>
      </c>
      <c r="C383" s="6" t="s">
        <v>33</v>
      </c>
      <c r="D383" s="6" t="s">
        <v>1256</v>
      </c>
      <c r="E383" s="6" t="s">
        <v>1267</v>
      </c>
      <c r="F383" s="6">
        <v>3323062002</v>
      </c>
      <c r="G383" s="6" t="s">
        <v>1268</v>
      </c>
      <c r="H383" s="6" t="s">
        <v>1269</v>
      </c>
      <c r="I383" s="6">
        <v>14567765</v>
      </c>
      <c r="J383" s="6" t="s">
        <v>1312</v>
      </c>
      <c r="K383" s="6" t="str">
        <f t="shared" si="90"/>
        <v>3323063112640119</v>
      </c>
      <c r="L383" s="6" t="s">
        <v>1307</v>
      </c>
      <c r="M383" s="6">
        <v>0</v>
      </c>
      <c r="N383" s="6">
        <v>15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 t="s">
        <v>39</v>
      </c>
      <c r="U383" s="7">
        <v>46120</v>
      </c>
      <c r="V383" s="8">
        <v>46238.569050925929</v>
      </c>
      <c r="W383" s="8">
        <v>46238.569050925929</v>
      </c>
      <c r="X383" s="6" t="s">
        <v>40</v>
      </c>
      <c r="Y383" s="6" t="s">
        <v>39</v>
      </c>
      <c r="Z383" s="9">
        <v>95942</v>
      </c>
      <c r="AA383" s="6" t="s">
        <v>1308</v>
      </c>
      <c r="AB383" s="10" t="s">
        <v>1313</v>
      </c>
      <c r="AC383" s="11" t="str">
        <f t="shared" si="67"/>
        <v>Klik Here Bestie</v>
      </c>
      <c r="AD383" s="12" t="s">
        <v>30</v>
      </c>
    </row>
    <row r="384" spans="1:30" ht="14.25" customHeight="1" x14ac:dyDescent="0.3">
      <c r="A384" s="5">
        <v>382</v>
      </c>
      <c r="B384" s="6" t="s">
        <v>32</v>
      </c>
      <c r="C384" s="6" t="s">
        <v>33</v>
      </c>
      <c r="D384" s="6" t="s">
        <v>1256</v>
      </c>
      <c r="E384" s="6" t="s">
        <v>1267</v>
      </c>
      <c r="F384" s="6">
        <v>3323062002</v>
      </c>
      <c r="G384" s="6" t="s">
        <v>1268</v>
      </c>
      <c r="H384" s="6" t="s">
        <v>1269</v>
      </c>
      <c r="I384" s="6">
        <v>14567832</v>
      </c>
      <c r="J384" s="6" t="s">
        <v>1314</v>
      </c>
      <c r="K384" s="6" t="str">
        <f t="shared" si="90"/>
        <v>3323063112640119</v>
      </c>
      <c r="L384" s="6" t="s">
        <v>1307</v>
      </c>
      <c r="M384" s="6">
        <v>0</v>
      </c>
      <c r="N384" s="6">
        <v>13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 t="s">
        <v>39</v>
      </c>
      <c r="U384" s="7">
        <v>46120</v>
      </c>
      <c r="V384" s="8">
        <v>46238.569837962961</v>
      </c>
      <c r="W384" s="8">
        <v>46238.569837962961</v>
      </c>
      <c r="X384" s="6" t="s">
        <v>40</v>
      </c>
      <c r="Y384" s="6" t="s">
        <v>39</v>
      </c>
      <c r="Z384" s="9">
        <v>95942</v>
      </c>
      <c r="AA384" s="6" t="s">
        <v>1308</v>
      </c>
      <c r="AB384" s="10" t="s">
        <v>1315</v>
      </c>
      <c r="AC384" s="11" t="str">
        <f t="shared" si="67"/>
        <v>Klik Here Bestie</v>
      </c>
      <c r="AD384" s="12" t="s">
        <v>30</v>
      </c>
    </row>
    <row r="385" spans="1:30" ht="14.25" customHeight="1" x14ac:dyDescent="0.3">
      <c r="A385" s="5">
        <v>383</v>
      </c>
      <c r="B385" s="6" t="s">
        <v>32</v>
      </c>
      <c r="C385" s="6" t="s">
        <v>33</v>
      </c>
      <c r="D385" s="6" t="s">
        <v>1256</v>
      </c>
      <c r="E385" s="6" t="s">
        <v>1267</v>
      </c>
      <c r="F385" s="6">
        <v>3323062002</v>
      </c>
      <c r="G385" s="6" t="s">
        <v>1268</v>
      </c>
      <c r="H385" s="6" t="s">
        <v>1269</v>
      </c>
      <c r="I385" s="6">
        <v>14567952</v>
      </c>
      <c r="J385" s="6" t="s">
        <v>1316</v>
      </c>
      <c r="K385" s="6" t="str">
        <f t="shared" si="90"/>
        <v>3323063112640119</v>
      </c>
      <c r="L385" s="6" t="s">
        <v>1307</v>
      </c>
      <c r="M385" s="6">
        <v>0</v>
      </c>
      <c r="N385" s="6">
        <v>25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 t="s">
        <v>39</v>
      </c>
      <c r="U385" s="7">
        <v>46120</v>
      </c>
      <c r="V385" s="8">
        <v>46238.570567129631</v>
      </c>
      <c r="W385" s="8">
        <v>46238.570567129631</v>
      </c>
      <c r="X385" s="6" t="s">
        <v>40</v>
      </c>
      <c r="Y385" s="6" t="s">
        <v>39</v>
      </c>
      <c r="Z385" s="9">
        <v>95942</v>
      </c>
      <c r="AA385" s="6" t="s">
        <v>1308</v>
      </c>
      <c r="AB385" s="10" t="s">
        <v>1317</v>
      </c>
      <c r="AC385" s="11" t="str">
        <f t="shared" si="67"/>
        <v>Klik Here Bestie</v>
      </c>
      <c r="AD385" s="12" t="s">
        <v>30</v>
      </c>
    </row>
    <row r="386" spans="1:30" ht="14.25" customHeight="1" x14ac:dyDescent="0.3">
      <c r="A386" s="5">
        <v>384</v>
      </c>
      <c r="B386" s="6" t="s">
        <v>32</v>
      </c>
      <c r="C386" s="6" t="s">
        <v>33</v>
      </c>
      <c r="D386" s="6" t="s">
        <v>1256</v>
      </c>
      <c r="E386" s="6" t="s">
        <v>1267</v>
      </c>
      <c r="F386" s="6">
        <v>3323062002</v>
      </c>
      <c r="G386" s="6" t="s">
        <v>1268</v>
      </c>
      <c r="H386" s="6" t="s">
        <v>1269</v>
      </c>
      <c r="I386" s="6">
        <v>14568056</v>
      </c>
      <c r="J386" s="6" t="s">
        <v>1318</v>
      </c>
      <c r="K386" s="6" t="str">
        <f t="shared" si="90"/>
        <v>3323063112640119</v>
      </c>
      <c r="L386" s="6" t="s">
        <v>1307</v>
      </c>
      <c r="M386" s="6">
        <v>0</v>
      </c>
      <c r="N386" s="6">
        <v>22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 t="s">
        <v>39</v>
      </c>
      <c r="U386" s="7">
        <v>46120</v>
      </c>
      <c r="V386" s="8">
        <v>46238.571377314816</v>
      </c>
      <c r="W386" s="8">
        <v>46238.571377314816</v>
      </c>
      <c r="X386" s="6" t="s">
        <v>40</v>
      </c>
      <c r="Y386" s="6" t="s">
        <v>39</v>
      </c>
      <c r="Z386" s="9">
        <v>95942</v>
      </c>
      <c r="AA386" s="6" t="s">
        <v>1308</v>
      </c>
      <c r="AB386" s="10" t="s">
        <v>1319</v>
      </c>
      <c r="AC386" s="11" t="str">
        <f t="shared" si="67"/>
        <v>Klik Here Bestie</v>
      </c>
      <c r="AD386" s="12" t="s">
        <v>30</v>
      </c>
    </row>
    <row r="387" spans="1:30" ht="14.25" customHeight="1" x14ac:dyDescent="0.3">
      <c r="A387" s="5">
        <v>385</v>
      </c>
      <c r="B387" s="6" t="s">
        <v>32</v>
      </c>
      <c r="C387" s="6" t="s">
        <v>33</v>
      </c>
      <c r="D387" s="6" t="s">
        <v>1256</v>
      </c>
      <c r="E387" s="6" t="s">
        <v>1320</v>
      </c>
      <c r="F387" s="6">
        <v>3323062004</v>
      </c>
      <c r="G387" s="6" t="s">
        <v>1321</v>
      </c>
      <c r="H387" s="6" t="s">
        <v>1322</v>
      </c>
      <c r="I387" s="6">
        <v>14514960</v>
      </c>
      <c r="J387" s="6" t="s">
        <v>1323</v>
      </c>
      <c r="K387" s="6" t="str">
        <f t="shared" ref="K387:K388" si="91">"3323062006730003"</f>
        <v>3323062006730003</v>
      </c>
      <c r="L387" s="6" t="s">
        <v>1324</v>
      </c>
      <c r="M387" s="6">
        <v>0</v>
      </c>
      <c r="N387" s="6">
        <v>117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 t="s">
        <v>39</v>
      </c>
      <c r="U387" s="7">
        <v>46089</v>
      </c>
      <c r="V387" s="8">
        <v>46237.504259259258</v>
      </c>
      <c r="W387" s="8">
        <v>46237.504259259258</v>
      </c>
      <c r="X387" s="6" t="s">
        <v>40</v>
      </c>
      <c r="Y387" s="6" t="s">
        <v>39</v>
      </c>
      <c r="Z387" s="9">
        <v>78905</v>
      </c>
      <c r="AA387" s="6" t="s">
        <v>1325</v>
      </c>
      <c r="AB387" s="10" t="s">
        <v>1326</v>
      </c>
      <c r="AC387" s="11" t="str">
        <f t="shared" si="67"/>
        <v>Klik Here Bestie</v>
      </c>
      <c r="AD387" s="12" t="s">
        <v>30</v>
      </c>
    </row>
    <row r="388" spans="1:30" ht="14.25" customHeight="1" x14ac:dyDescent="0.3">
      <c r="A388" s="5">
        <v>386</v>
      </c>
      <c r="B388" s="6" t="s">
        <v>32</v>
      </c>
      <c r="C388" s="6" t="s">
        <v>33</v>
      </c>
      <c r="D388" s="6" t="s">
        <v>1256</v>
      </c>
      <c r="E388" s="6" t="s">
        <v>1320</v>
      </c>
      <c r="F388" s="6">
        <v>3323062004</v>
      </c>
      <c r="G388" s="6" t="s">
        <v>1321</v>
      </c>
      <c r="H388" s="6" t="s">
        <v>1322</v>
      </c>
      <c r="I388" s="6">
        <v>14784023</v>
      </c>
      <c r="J388" s="6" t="s">
        <v>1327</v>
      </c>
      <c r="K388" s="6" t="str">
        <f t="shared" si="91"/>
        <v>3323062006730003</v>
      </c>
      <c r="L388" s="6" t="s">
        <v>1324</v>
      </c>
      <c r="M388" s="6">
        <v>100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 t="s">
        <v>39</v>
      </c>
      <c r="U388" s="7">
        <v>46242</v>
      </c>
      <c r="V388" s="8">
        <v>46242.38548611111</v>
      </c>
      <c r="W388" s="8">
        <v>46242.38548611111</v>
      </c>
      <c r="X388" s="6" t="s">
        <v>40</v>
      </c>
      <c r="Y388" s="6" t="s">
        <v>39</v>
      </c>
      <c r="Z388" s="9">
        <v>78905</v>
      </c>
      <c r="AA388" s="6" t="s">
        <v>1325</v>
      </c>
      <c r="AB388" s="10" t="s">
        <v>1328</v>
      </c>
      <c r="AC388" s="11" t="str">
        <f t="shared" si="67"/>
        <v>Klik Here Bestie</v>
      </c>
      <c r="AD388" s="12" t="s">
        <v>30</v>
      </c>
    </row>
    <row r="389" spans="1:30" ht="14.25" customHeight="1" x14ac:dyDescent="0.3">
      <c r="A389" s="5">
        <v>387</v>
      </c>
      <c r="B389" s="6" t="s">
        <v>32</v>
      </c>
      <c r="C389" s="6" t="s">
        <v>33</v>
      </c>
      <c r="D389" s="6" t="s">
        <v>1256</v>
      </c>
      <c r="E389" s="6" t="s">
        <v>1320</v>
      </c>
      <c r="F389" s="6">
        <v>3323062004</v>
      </c>
      <c r="G389" s="6" t="s">
        <v>1321</v>
      </c>
      <c r="H389" s="6" t="s">
        <v>1322</v>
      </c>
      <c r="I389" s="6">
        <v>14571227</v>
      </c>
      <c r="J389" s="6" t="s">
        <v>1329</v>
      </c>
      <c r="K389" s="6" t="str">
        <f t="shared" ref="K389:K391" si="92">"3323080805770001"</f>
        <v>3323080805770001</v>
      </c>
      <c r="L389" s="6" t="s">
        <v>1330</v>
      </c>
      <c r="M389" s="6">
        <v>20</v>
      </c>
      <c r="N389" s="6">
        <v>20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 t="s">
        <v>39</v>
      </c>
      <c r="U389" s="7">
        <v>46120</v>
      </c>
      <c r="V389" s="8">
        <v>46238.602569444447</v>
      </c>
      <c r="W389" s="8">
        <v>46238.602569444447</v>
      </c>
      <c r="X389" s="6" t="s">
        <v>40</v>
      </c>
      <c r="Y389" s="6" t="s">
        <v>39</v>
      </c>
      <c r="Z389" s="9">
        <v>78875</v>
      </c>
      <c r="AA389" s="6" t="s">
        <v>174</v>
      </c>
      <c r="AB389" s="10" t="s">
        <v>1331</v>
      </c>
      <c r="AC389" s="11" t="str">
        <f t="shared" si="67"/>
        <v>Klik Here Bestie</v>
      </c>
      <c r="AD389" s="12" t="s">
        <v>30</v>
      </c>
    </row>
    <row r="390" spans="1:30" ht="14.25" customHeight="1" x14ac:dyDescent="0.3">
      <c r="A390" s="5">
        <v>388</v>
      </c>
      <c r="B390" s="6" t="s">
        <v>32</v>
      </c>
      <c r="C390" s="6" t="s">
        <v>33</v>
      </c>
      <c r="D390" s="6" t="s">
        <v>1256</v>
      </c>
      <c r="E390" s="6" t="s">
        <v>1320</v>
      </c>
      <c r="F390" s="6">
        <v>3323062004</v>
      </c>
      <c r="G390" s="6" t="s">
        <v>1321</v>
      </c>
      <c r="H390" s="6" t="s">
        <v>1322</v>
      </c>
      <c r="I390" s="6">
        <v>14571359</v>
      </c>
      <c r="J390" s="6" t="s">
        <v>1332</v>
      </c>
      <c r="K390" s="6" t="str">
        <f t="shared" si="92"/>
        <v>3323080805770001</v>
      </c>
      <c r="L390" s="6" t="s">
        <v>1330</v>
      </c>
      <c r="M390" s="6">
        <v>0</v>
      </c>
      <c r="N390" s="6">
        <v>15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 t="s">
        <v>39</v>
      </c>
      <c r="U390" s="7">
        <v>46120</v>
      </c>
      <c r="V390" s="8">
        <v>46238.60355324074</v>
      </c>
      <c r="W390" s="8">
        <v>46238.60355324074</v>
      </c>
      <c r="X390" s="6" t="s">
        <v>40</v>
      </c>
      <c r="Y390" s="6" t="s">
        <v>39</v>
      </c>
      <c r="Z390" s="9">
        <v>78875</v>
      </c>
      <c r="AA390" s="6" t="s">
        <v>174</v>
      </c>
      <c r="AB390" s="10" t="s">
        <v>1333</v>
      </c>
      <c r="AC390" s="11" t="str">
        <f t="shared" si="67"/>
        <v>Klik Here Bestie</v>
      </c>
      <c r="AD390" s="12" t="s">
        <v>30</v>
      </c>
    </row>
    <row r="391" spans="1:30" ht="14.25" customHeight="1" x14ac:dyDescent="0.3">
      <c r="A391" s="5">
        <v>389</v>
      </c>
      <c r="B391" s="6" t="s">
        <v>32</v>
      </c>
      <c r="C391" s="6" t="s">
        <v>33</v>
      </c>
      <c r="D391" s="6" t="s">
        <v>1256</v>
      </c>
      <c r="E391" s="6" t="s">
        <v>1320</v>
      </c>
      <c r="F391" s="6">
        <v>3323062004</v>
      </c>
      <c r="G391" s="6" t="s">
        <v>1321</v>
      </c>
      <c r="H391" s="6" t="s">
        <v>1322</v>
      </c>
      <c r="I391" s="6">
        <v>14571451</v>
      </c>
      <c r="J391" s="6" t="s">
        <v>1334</v>
      </c>
      <c r="K391" s="6" t="str">
        <f t="shared" si="92"/>
        <v>3323080805770001</v>
      </c>
      <c r="L391" s="6" t="s">
        <v>1330</v>
      </c>
      <c r="M391" s="6">
        <v>35</v>
      </c>
      <c r="N391" s="6">
        <v>32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 t="s">
        <v>39</v>
      </c>
      <c r="U391" s="7">
        <v>46120</v>
      </c>
      <c r="V391" s="8">
        <v>46238.604398148149</v>
      </c>
      <c r="W391" s="8">
        <v>46238.604398148149</v>
      </c>
      <c r="X391" s="6" t="s">
        <v>40</v>
      </c>
      <c r="Y391" s="6" t="s">
        <v>39</v>
      </c>
      <c r="Z391" s="9">
        <v>78875</v>
      </c>
      <c r="AA391" s="6" t="s">
        <v>174</v>
      </c>
      <c r="AB391" s="10" t="s">
        <v>1335</v>
      </c>
      <c r="AC391" s="11" t="str">
        <f t="shared" si="67"/>
        <v>Klik Here Bestie</v>
      </c>
      <c r="AD391" s="12" t="s">
        <v>30</v>
      </c>
    </row>
    <row r="392" spans="1:30" ht="14.25" customHeight="1" x14ac:dyDescent="0.3">
      <c r="A392" s="5">
        <v>390</v>
      </c>
      <c r="B392" s="6" t="s">
        <v>32</v>
      </c>
      <c r="C392" s="6" t="s">
        <v>33</v>
      </c>
      <c r="D392" s="6" t="s">
        <v>1256</v>
      </c>
      <c r="E392" s="6" t="s">
        <v>1336</v>
      </c>
      <c r="F392" s="6">
        <v>3323062006</v>
      </c>
      <c r="G392" s="6" t="s">
        <v>1257</v>
      </c>
      <c r="H392" s="6" t="s">
        <v>1258</v>
      </c>
      <c r="I392" s="6">
        <v>14522858</v>
      </c>
      <c r="J392" s="6" t="s">
        <v>1337</v>
      </c>
      <c r="K392" s="6" t="str">
        <f t="shared" ref="K392:K393" si="93">"3323063112660031"</f>
        <v>3323063112660031</v>
      </c>
      <c r="L392" s="6" t="s">
        <v>1338</v>
      </c>
      <c r="M392" s="6">
        <v>22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 t="s">
        <v>39</v>
      </c>
      <c r="U392" s="7">
        <v>46089</v>
      </c>
      <c r="V392" s="8">
        <v>46237.601053240738</v>
      </c>
      <c r="W392" s="8">
        <v>46237.601053240738</v>
      </c>
      <c r="X392" s="6" t="s">
        <v>40</v>
      </c>
      <c r="Y392" s="6" t="s">
        <v>39</v>
      </c>
      <c r="Z392" s="9">
        <v>95793</v>
      </c>
      <c r="AA392" s="6" t="s">
        <v>957</v>
      </c>
      <c r="AB392" s="10" t="s">
        <v>1339</v>
      </c>
      <c r="AC392" s="11" t="str">
        <f t="shared" si="67"/>
        <v>Klik Here Bestie</v>
      </c>
      <c r="AD392" s="12" t="s">
        <v>30</v>
      </c>
    </row>
    <row r="393" spans="1:30" ht="14.25" customHeight="1" x14ac:dyDescent="0.3">
      <c r="A393" s="5">
        <v>391</v>
      </c>
      <c r="B393" s="6" t="s">
        <v>32</v>
      </c>
      <c r="C393" s="6" t="s">
        <v>33</v>
      </c>
      <c r="D393" s="6" t="s">
        <v>1256</v>
      </c>
      <c r="E393" s="6" t="s">
        <v>1336</v>
      </c>
      <c r="F393" s="6">
        <v>3323062006</v>
      </c>
      <c r="G393" s="6" t="s">
        <v>1257</v>
      </c>
      <c r="H393" s="6" t="s">
        <v>1258</v>
      </c>
      <c r="I393" s="6">
        <v>14522972</v>
      </c>
      <c r="J393" s="6" t="s">
        <v>1340</v>
      </c>
      <c r="K393" s="6" t="str">
        <f t="shared" si="93"/>
        <v>3323063112660031</v>
      </c>
      <c r="L393" s="6" t="s">
        <v>1338</v>
      </c>
      <c r="M393" s="6">
        <v>20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 t="s">
        <v>39</v>
      </c>
      <c r="U393" s="7">
        <v>46089</v>
      </c>
      <c r="V393" s="8">
        <v>46237.601967592593</v>
      </c>
      <c r="W393" s="8">
        <v>46237.601967592593</v>
      </c>
      <c r="X393" s="6" t="s">
        <v>40</v>
      </c>
      <c r="Y393" s="6" t="s">
        <v>39</v>
      </c>
      <c r="Z393" s="9">
        <v>95793</v>
      </c>
      <c r="AA393" s="6" t="s">
        <v>957</v>
      </c>
      <c r="AB393" s="10" t="s">
        <v>1341</v>
      </c>
      <c r="AC393" s="11" t="str">
        <f t="shared" si="67"/>
        <v>Klik Here Bestie</v>
      </c>
      <c r="AD393" s="12" t="s">
        <v>30</v>
      </c>
    </row>
    <row r="394" spans="1:30" ht="14.25" customHeight="1" x14ac:dyDescent="0.3">
      <c r="A394" s="5">
        <v>392</v>
      </c>
      <c r="B394" s="6" t="s">
        <v>32</v>
      </c>
      <c r="C394" s="6" t="s">
        <v>33</v>
      </c>
      <c r="D394" s="6" t="s">
        <v>1256</v>
      </c>
      <c r="E394" s="6" t="s">
        <v>1342</v>
      </c>
      <c r="F394" s="6">
        <v>3323062007</v>
      </c>
      <c r="G394" s="6" t="s">
        <v>1321</v>
      </c>
      <c r="H394" s="6" t="s">
        <v>1322</v>
      </c>
      <c r="I394" s="6">
        <v>14571846</v>
      </c>
      <c r="J394" s="6" t="s">
        <v>1343</v>
      </c>
      <c r="K394" s="6" t="str">
        <f t="shared" ref="K394:K395" si="94">"3323062303740001"</f>
        <v>3323062303740001</v>
      </c>
      <c r="L394" s="6" t="s">
        <v>1344</v>
      </c>
      <c r="M394" s="6">
        <v>0</v>
      </c>
      <c r="N394" s="6">
        <v>150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 t="s">
        <v>39</v>
      </c>
      <c r="U394" s="7">
        <v>46120</v>
      </c>
      <c r="V394" s="8">
        <v>46238.607233796298</v>
      </c>
      <c r="W394" s="8">
        <v>46238.607233796298</v>
      </c>
      <c r="X394" s="6" t="s">
        <v>40</v>
      </c>
      <c r="Y394" s="6" t="s">
        <v>39</v>
      </c>
      <c r="Z394" s="9">
        <v>192159</v>
      </c>
      <c r="AA394" s="6" t="s">
        <v>1345</v>
      </c>
      <c r="AB394" s="10" t="s">
        <v>1346</v>
      </c>
      <c r="AC394" s="11" t="str">
        <f t="shared" si="67"/>
        <v>Klik Here Bestie</v>
      </c>
      <c r="AD394" s="12" t="s">
        <v>30</v>
      </c>
    </row>
    <row r="395" spans="1:30" ht="14.25" customHeight="1" x14ac:dyDescent="0.3">
      <c r="A395" s="5">
        <v>393</v>
      </c>
      <c r="B395" s="6" t="s">
        <v>32</v>
      </c>
      <c r="C395" s="6" t="s">
        <v>33</v>
      </c>
      <c r="D395" s="6" t="s">
        <v>1256</v>
      </c>
      <c r="E395" s="6" t="s">
        <v>1342</v>
      </c>
      <c r="F395" s="6">
        <v>3323062007</v>
      </c>
      <c r="G395" s="6" t="s">
        <v>1321</v>
      </c>
      <c r="H395" s="6" t="s">
        <v>1322</v>
      </c>
      <c r="I395" s="6">
        <v>14812740</v>
      </c>
      <c r="J395" s="6" t="s">
        <v>1347</v>
      </c>
      <c r="K395" s="6" t="str">
        <f t="shared" si="94"/>
        <v>3323062303740001</v>
      </c>
      <c r="L395" s="6" t="s">
        <v>1344</v>
      </c>
      <c r="M395" s="6">
        <v>0</v>
      </c>
      <c r="N395" s="6">
        <v>150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 t="s">
        <v>39</v>
      </c>
      <c r="U395" s="7">
        <v>46242</v>
      </c>
      <c r="V395" s="8">
        <v>46242.621388888889</v>
      </c>
      <c r="W395" s="8">
        <v>46242.621388888889</v>
      </c>
      <c r="X395" s="6" t="s">
        <v>40</v>
      </c>
      <c r="Y395" s="6" t="s">
        <v>39</v>
      </c>
      <c r="Z395" s="9">
        <v>192159</v>
      </c>
      <c r="AA395" s="6" t="s">
        <v>1345</v>
      </c>
      <c r="AB395" s="10" t="s">
        <v>1348</v>
      </c>
      <c r="AC395" s="11" t="str">
        <f t="shared" si="67"/>
        <v>Klik Here Bestie</v>
      </c>
      <c r="AD395" s="12" t="s">
        <v>30</v>
      </c>
    </row>
    <row r="396" spans="1:30" ht="14.25" customHeight="1" x14ac:dyDescent="0.3">
      <c r="A396" s="5">
        <v>394</v>
      </c>
      <c r="B396" s="6" t="s">
        <v>32</v>
      </c>
      <c r="C396" s="6" t="s">
        <v>33</v>
      </c>
      <c r="D396" s="6" t="s">
        <v>1256</v>
      </c>
      <c r="E396" s="6" t="s">
        <v>1342</v>
      </c>
      <c r="F396" s="6">
        <v>3323062007</v>
      </c>
      <c r="G396" s="6" t="s">
        <v>1321</v>
      </c>
      <c r="H396" s="6" t="s">
        <v>1322</v>
      </c>
      <c r="I396" s="6">
        <v>14552781</v>
      </c>
      <c r="J396" s="6" t="s">
        <v>1349</v>
      </c>
      <c r="K396" s="6" t="str">
        <f t="shared" ref="K396:K398" si="95">"3323067005860001"</f>
        <v>3323067005860001</v>
      </c>
      <c r="L396" s="6" t="s">
        <v>1350</v>
      </c>
      <c r="M396" s="6">
        <v>51</v>
      </c>
      <c r="N396" s="6">
        <v>51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 t="s">
        <v>39</v>
      </c>
      <c r="U396" s="7">
        <v>46120</v>
      </c>
      <c r="V396" s="8">
        <v>46238.407395833332</v>
      </c>
      <c r="W396" s="8">
        <v>46238.407395833332</v>
      </c>
      <c r="X396" s="6" t="s">
        <v>40</v>
      </c>
      <c r="Y396" s="6" t="s">
        <v>39</v>
      </c>
      <c r="Z396" s="9">
        <v>95899</v>
      </c>
      <c r="AA396" s="6" t="s">
        <v>1351</v>
      </c>
      <c r="AB396" s="10" t="s">
        <v>1352</v>
      </c>
      <c r="AC396" s="11" t="str">
        <f t="shared" si="67"/>
        <v>Klik Here Bestie</v>
      </c>
      <c r="AD396" s="12" t="s">
        <v>30</v>
      </c>
    </row>
    <row r="397" spans="1:30" ht="14.25" customHeight="1" x14ac:dyDescent="0.3">
      <c r="A397" s="5">
        <v>395</v>
      </c>
      <c r="B397" s="6" t="s">
        <v>32</v>
      </c>
      <c r="C397" s="6" t="s">
        <v>33</v>
      </c>
      <c r="D397" s="6" t="s">
        <v>1256</v>
      </c>
      <c r="E397" s="6" t="s">
        <v>1342</v>
      </c>
      <c r="F397" s="6">
        <v>3323062007</v>
      </c>
      <c r="G397" s="6" t="s">
        <v>1321</v>
      </c>
      <c r="H397" s="6" t="s">
        <v>1322</v>
      </c>
      <c r="I397" s="6">
        <v>14552884</v>
      </c>
      <c r="J397" s="6" t="s">
        <v>1353</v>
      </c>
      <c r="K397" s="6" t="str">
        <f t="shared" si="95"/>
        <v>3323067005860001</v>
      </c>
      <c r="L397" s="6" t="s">
        <v>1350</v>
      </c>
      <c r="M397" s="6">
        <v>0</v>
      </c>
      <c r="N397" s="6">
        <v>707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 t="s">
        <v>39</v>
      </c>
      <c r="U397" s="7">
        <v>46120</v>
      </c>
      <c r="V397" s="8">
        <v>46238.408391203702</v>
      </c>
      <c r="W397" s="8">
        <v>46238.408391203702</v>
      </c>
      <c r="X397" s="6" t="s">
        <v>40</v>
      </c>
      <c r="Y397" s="6" t="s">
        <v>39</v>
      </c>
      <c r="Z397" s="9">
        <v>95899</v>
      </c>
      <c r="AA397" s="6" t="s">
        <v>1351</v>
      </c>
      <c r="AB397" s="10" t="s">
        <v>1354</v>
      </c>
      <c r="AC397" s="11" t="str">
        <f t="shared" si="67"/>
        <v>Klik Here Bestie</v>
      </c>
      <c r="AD397" s="12" t="s">
        <v>30</v>
      </c>
    </row>
    <row r="398" spans="1:30" ht="14.25" customHeight="1" x14ac:dyDescent="0.3">
      <c r="A398" s="5">
        <v>396</v>
      </c>
      <c r="B398" s="6" t="s">
        <v>32</v>
      </c>
      <c r="C398" s="6" t="s">
        <v>33</v>
      </c>
      <c r="D398" s="6" t="s">
        <v>1256</v>
      </c>
      <c r="E398" s="6" t="s">
        <v>1342</v>
      </c>
      <c r="F398" s="6">
        <v>3323062007</v>
      </c>
      <c r="G398" s="6" t="s">
        <v>1321</v>
      </c>
      <c r="H398" s="6" t="s">
        <v>1322</v>
      </c>
      <c r="I398" s="6">
        <v>14553003</v>
      </c>
      <c r="J398" s="6" t="s">
        <v>1355</v>
      </c>
      <c r="K398" s="6" t="str">
        <f t="shared" si="95"/>
        <v>3323067005860001</v>
      </c>
      <c r="L398" s="6" t="s">
        <v>1350</v>
      </c>
      <c r="M398" s="6">
        <v>56</v>
      </c>
      <c r="N398" s="6">
        <v>51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 t="s">
        <v>39</v>
      </c>
      <c r="U398" s="7">
        <v>46120</v>
      </c>
      <c r="V398" s="8">
        <v>46238.409444444442</v>
      </c>
      <c r="W398" s="8">
        <v>46238.409444444442</v>
      </c>
      <c r="X398" s="6" t="s">
        <v>40</v>
      </c>
      <c r="Y398" s="6" t="s">
        <v>39</v>
      </c>
      <c r="Z398" s="9">
        <v>95899</v>
      </c>
      <c r="AA398" s="6" t="s">
        <v>1351</v>
      </c>
      <c r="AB398" s="10" t="s">
        <v>1356</v>
      </c>
      <c r="AC398" s="11" t="str">
        <f t="shared" si="67"/>
        <v>Klik Here Bestie</v>
      </c>
      <c r="AD398" s="12" t="s">
        <v>30</v>
      </c>
    </row>
    <row r="399" spans="1:30" ht="14.25" customHeight="1" x14ac:dyDescent="0.3">
      <c r="A399" s="5">
        <v>397</v>
      </c>
      <c r="B399" s="6" t="s">
        <v>32</v>
      </c>
      <c r="C399" s="6" t="s">
        <v>33</v>
      </c>
      <c r="D399" s="6" t="s">
        <v>1256</v>
      </c>
      <c r="E399" s="6" t="s">
        <v>1357</v>
      </c>
      <c r="F399" s="6">
        <v>3323062008</v>
      </c>
      <c r="G399" s="6" t="s">
        <v>1268</v>
      </c>
      <c r="H399" s="6" t="s">
        <v>1269</v>
      </c>
      <c r="I399" s="6">
        <v>14685191</v>
      </c>
      <c r="J399" s="6" t="s">
        <v>1358</v>
      </c>
      <c r="K399" s="6" t="str">
        <f>"3323064204030002"</f>
        <v>3323064204030002</v>
      </c>
      <c r="L399" s="6" t="s">
        <v>1359</v>
      </c>
      <c r="M399" s="6">
        <v>0</v>
      </c>
      <c r="N399" s="6">
        <v>240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 t="s">
        <v>39</v>
      </c>
      <c r="U399" s="7">
        <v>46181</v>
      </c>
      <c r="V399" s="8">
        <v>46240.584016203706</v>
      </c>
      <c r="W399" s="8">
        <v>46240.584016203706</v>
      </c>
      <c r="X399" s="6" t="s">
        <v>40</v>
      </c>
      <c r="Y399" s="6" t="s">
        <v>39</v>
      </c>
      <c r="Z399" s="9">
        <v>95849</v>
      </c>
      <c r="AA399" s="6" t="s">
        <v>397</v>
      </c>
      <c r="AB399" s="10" t="s">
        <v>1360</v>
      </c>
      <c r="AC399" s="11" t="str">
        <f t="shared" si="67"/>
        <v>Klik Here Bestie</v>
      </c>
      <c r="AD399" s="12" t="s">
        <v>30</v>
      </c>
    </row>
    <row r="400" spans="1:30" ht="14.25" customHeight="1" x14ac:dyDescent="0.3">
      <c r="A400" s="5">
        <v>398</v>
      </c>
      <c r="B400" s="6" t="s">
        <v>32</v>
      </c>
      <c r="C400" s="6" t="s">
        <v>33</v>
      </c>
      <c r="D400" s="6" t="s">
        <v>1256</v>
      </c>
      <c r="E400" s="6" t="s">
        <v>1357</v>
      </c>
      <c r="F400" s="6">
        <v>3323062008</v>
      </c>
      <c r="G400" s="6" t="s">
        <v>1268</v>
      </c>
      <c r="H400" s="6" t="s">
        <v>1269</v>
      </c>
      <c r="I400" s="6">
        <v>14525315</v>
      </c>
      <c r="J400" s="6" t="s">
        <v>1361</v>
      </c>
      <c r="K400" s="6" t="str">
        <f t="shared" ref="K400:K402" si="96">"3323062002760001"</f>
        <v>3323062002760001</v>
      </c>
      <c r="L400" s="6" t="s">
        <v>217</v>
      </c>
      <c r="M400" s="6">
        <v>0</v>
      </c>
      <c r="N400" s="6">
        <v>500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 t="s">
        <v>39</v>
      </c>
      <c r="U400" s="7">
        <v>46089</v>
      </c>
      <c r="V400" s="8">
        <v>46237.626388888886</v>
      </c>
      <c r="W400" s="8">
        <v>46237.626388888886</v>
      </c>
      <c r="X400" s="6" t="s">
        <v>40</v>
      </c>
      <c r="Y400" s="6" t="s">
        <v>39</v>
      </c>
      <c r="Z400" s="9">
        <v>95868</v>
      </c>
      <c r="AA400" s="6" t="s">
        <v>409</v>
      </c>
      <c r="AB400" s="10" t="s">
        <v>1362</v>
      </c>
      <c r="AC400" s="11" t="str">
        <f t="shared" si="67"/>
        <v>Klik Here Bestie</v>
      </c>
      <c r="AD400" s="12" t="s">
        <v>30</v>
      </c>
    </row>
    <row r="401" spans="1:30" ht="14.25" customHeight="1" x14ac:dyDescent="0.3">
      <c r="A401" s="5">
        <v>399</v>
      </c>
      <c r="B401" s="6" t="s">
        <v>32</v>
      </c>
      <c r="C401" s="6" t="s">
        <v>33</v>
      </c>
      <c r="D401" s="6" t="s">
        <v>1256</v>
      </c>
      <c r="E401" s="6" t="s">
        <v>1357</v>
      </c>
      <c r="F401" s="6">
        <v>3323062008</v>
      </c>
      <c r="G401" s="6" t="s">
        <v>1268</v>
      </c>
      <c r="H401" s="6" t="s">
        <v>1269</v>
      </c>
      <c r="I401" s="6">
        <v>14525403</v>
      </c>
      <c r="J401" s="6" t="s">
        <v>1363</v>
      </c>
      <c r="K401" s="6" t="str">
        <f t="shared" si="96"/>
        <v>3323062002760001</v>
      </c>
      <c r="L401" s="6" t="s">
        <v>217</v>
      </c>
      <c r="M401" s="6">
        <v>0</v>
      </c>
      <c r="N401" s="6">
        <v>9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 t="s">
        <v>39</v>
      </c>
      <c r="U401" s="7">
        <v>46089</v>
      </c>
      <c r="V401" s="8">
        <v>46237.627418981479</v>
      </c>
      <c r="W401" s="8">
        <v>46237.627418981479</v>
      </c>
      <c r="X401" s="6" t="s">
        <v>40</v>
      </c>
      <c r="Y401" s="6" t="s">
        <v>39</v>
      </c>
      <c r="Z401" s="9">
        <v>95868</v>
      </c>
      <c r="AA401" s="6" t="s">
        <v>409</v>
      </c>
      <c r="AB401" s="10" t="s">
        <v>1364</v>
      </c>
      <c r="AC401" s="11" t="str">
        <f t="shared" si="67"/>
        <v>Klik Here Bestie</v>
      </c>
      <c r="AD401" s="12" t="s">
        <v>30</v>
      </c>
    </row>
    <row r="402" spans="1:30" ht="14.25" customHeight="1" x14ac:dyDescent="0.3">
      <c r="A402" s="5">
        <v>400</v>
      </c>
      <c r="B402" s="6" t="s">
        <v>32</v>
      </c>
      <c r="C402" s="6" t="s">
        <v>33</v>
      </c>
      <c r="D402" s="6" t="s">
        <v>1256</v>
      </c>
      <c r="E402" s="6" t="s">
        <v>1357</v>
      </c>
      <c r="F402" s="6">
        <v>3323062008</v>
      </c>
      <c r="G402" s="6" t="s">
        <v>1268</v>
      </c>
      <c r="H402" s="6" t="s">
        <v>1269</v>
      </c>
      <c r="I402" s="6">
        <v>14525568</v>
      </c>
      <c r="J402" s="6" t="s">
        <v>1365</v>
      </c>
      <c r="K402" s="6" t="str">
        <f t="shared" si="96"/>
        <v>3323062002760001</v>
      </c>
      <c r="L402" s="6" t="s">
        <v>217</v>
      </c>
      <c r="M402" s="6">
        <v>0</v>
      </c>
      <c r="N402" s="6">
        <v>9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 t="s">
        <v>39</v>
      </c>
      <c r="U402" s="7">
        <v>46089</v>
      </c>
      <c r="V402" s="8">
        <v>46237.629305555558</v>
      </c>
      <c r="W402" s="8">
        <v>46237.629305555558</v>
      </c>
      <c r="X402" s="6" t="s">
        <v>40</v>
      </c>
      <c r="Y402" s="6" t="s">
        <v>39</v>
      </c>
      <c r="Z402" s="9">
        <v>95868</v>
      </c>
      <c r="AA402" s="6" t="s">
        <v>409</v>
      </c>
      <c r="AB402" s="10" t="s">
        <v>1366</v>
      </c>
      <c r="AC402" s="11" t="str">
        <f t="shared" si="67"/>
        <v>Klik Here Bestie</v>
      </c>
      <c r="AD402" s="12" t="s">
        <v>30</v>
      </c>
    </row>
    <row r="403" spans="1:30" ht="14.25" customHeight="1" x14ac:dyDescent="0.3">
      <c r="A403" s="5">
        <v>401</v>
      </c>
      <c r="B403" s="6" t="s">
        <v>32</v>
      </c>
      <c r="C403" s="6" t="s">
        <v>33</v>
      </c>
      <c r="D403" s="6" t="s">
        <v>1256</v>
      </c>
      <c r="E403" s="6" t="s">
        <v>1357</v>
      </c>
      <c r="F403" s="6">
        <v>3323062008</v>
      </c>
      <c r="G403" s="6" t="s">
        <v>1268</v>
      </c>
      <c r="H403" s="6" t="s">
        <v>1269</v>
      </c>
      <c r="I403" s="6">
        <v>14746302</v>
      </c>
      <c r="J403" s="6" t="s">
        <v>1367</v>
      </c>
      <c r="K403" s="6" t="str">
        <f>"3323065202670004"</f>
        <v>3323065202670004</v>
      </c>
      <c r="L403" s="6" t="s">
        <v>1368</v>
      </c>
      <c r="M403" s="6">
        <v>0</v>
      </c>
      <c r="N403" s="6">
        <v>50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 t="s">
        <v>39</v>
      </c>
      <c r="U403" s="7">
        <v>46211</v>
      </c>
      <c r="V403" s="8">
        <v>46241.60224537037</v>
      </c>
      <c r="W403" s="8">
        <v>46241.60224537037</v>
      </c>
      <c r="X403" s="6" t="s">
        <v>40</v>
      </c>
      <c r="Y403" s="6" t="s">
        <v>39</v>
      </c>
      <c r="Z403" s="9">
        <v>95853</v>
      </c>
      <c r="AA403" s="6" t="s">
        <v>1369</v>
      </c>
      <c r="AB403" s="10" t="s">
        <v>1370</v>
      </c>
      <c r="AC403" s="11" t="str">
        <f t="shared" si="67"/>
        <v>Klik Here Bestie</v>
      </c>
      <c r="AD403" s="12" t="s">
        <v>30</v>
      </c>
    </row>
    <row r="404" spans="1:30" ht="14.25" customHeight="1" x14ac:dyDescent="0.3">
      <c r="A404" s="5">
        <v>402</v>
      </c>
      <c r="B404" s="6" t="s">
        <v>32</v>
      </c>
      <c r="C404" s="6" t="s">
        <v>33</v>
      </c>
      <c r="D404" s="6" t="s">
        <v>1256</v>
      </c>
      <c r="E404" s="6" t="s">
        <v>1357</v>
      </c>
      <c r="F404" s="6">
        <v>3323062008</v>
      </c>
      <c r="G404" s="6" t="s">
        <v>1268</v>
      </c>
      <c r="H404" s="6" t="s">
        <v>1269</v>
      </c>
      <c r="I404" s="6">
        <v>14746065</v>
      </c>
      <c r="J404" s="6" t="s">
        <v>1371</v>
      </c>
      <c r="K404" s="6" t="str">
        <f>"3323061902600001"</f>
        <v>3323061902600001</v>
      </c>
      <c r="L404" s="6" t="s">
        <v>1372</v>
      </c>
      <c r="M404" s="6">
        <v>0</v>
      </c>
      <c r="N404" s="6">
        <v>550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 t="s">
        <v>39</v>
      </c>
      <c r="U404" s="7">
        <v>46211</v>
      </c>
      <c r="V404" s="8">
        <v>46241.600821759261</v>
      </c>
      <c r="W404" s="8">
        <v>46241.600821759261</v>
      </c>
      <c r="X404" s="6" t="s">
        <v>40</v>
      </c>
      <c r="Y404" s="6" t="s">
        <v>39</v>
      </c>
      <c r="Z404" s="9">
        <v>95853</v>
      </c>
      <c r="AA404" s="6" t="s">
        <v>1369</v>
      </c>
      <c r="AB404" s="10" t="s">
        <v>1373</v>
      </c>
      <c r="AC404" s="11" t="str">
        <f t="shared" si="67"/>
        <v>Klik Here Bestie</v>
      </c>
      <c r="AD404" s="12" t="s">
        <v>30</v>
      </c>
    </row>
    <row r="405" spans="1:30" ht="14.25" customHeight="1" x14ac:dyDescent="0.3">
      <c r="A405" s="5">
        <v>403</v>
      </c>
      <c r="B405" s="6" t="s">
        <v>32</v>
      </c>
      <c r="C405" s="6" t="s">
        <v>33</v>
      </c>
      <c r="D405" s="6" t="s">
        <v>1256</v>
      </c>
      <c r="E405" s="6" t="s">
        <v>1357</v>
      </c>
      <c r="F405" s="6">
        <v>3323062008</v>
      </c>
      <c r="G405" s="6" t="s">
        <v>1268</v>
      </c>
      <c r="H405" s="6" t="s">
        <v>1269</v>
      </c>
      <c r="I405" s="6">
        <v>14568741</v>
      </c>
      <c r="J405" s="6" t="s">
        <v>1374</v>
      </c>
      <c r="K405" s="6" t="str">
        <f>"3323060507730002"</f>
        <v>3323060507730002</v>
      </c>
      <c r="L405" s="6" t="s">
        <v>1375</v>
      </c>
      <c r="M405" s="6">
        <v>0</v>
      </c>
      <c r="N405" s="6">
        <v>1290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 t="s">
        <v>39</v>
      </c>
      <c r="U405" s="7">
        <v>46120</v>
      </c>
      <c r="V405" s="8">
        <v>46238.578969907408</v>
      </c>
      <c r="W405" s="8">
        <v>46238.578969907408</v>
      </c>
      <c r="X405" s="6" t="s">
        <v>40</v>
      </c>
      <c r="Y405" s="6" t="s">
        <v>39</v>
      </c>
      <c r="Z405" s="9">
        <v>95812</v>
      </c>
      <c r="AA405" s="6" t="s">
        <v>1376</v>
      </c>
      <c r="AB405" s="10" t="s">
        <v>1377</v>
      </c>
      <c r="AC405" s="11" t="str">
        <f t="shared" si="67"/>
        <v>Klik Here Bestie</v>
      </c>
      <c r="AD405" s="12" t="s">
        <v>30</v>
      </c>
    </row>
    <row r="406" spans="1:30" ht="14.25" customHeight="1" x14ac:dyDescent="0.3">
      <c r="A406" s="5">
        <v>404</v>
      </c>
      <c r="B406" s="6" t="s">
        <v>32</v>
      </c>
      <c r="C406" s="6" t="s">
        <v>33</v>
      </c>
      <c r="D406" s="6" t="s">
        <v>1256</v>
      </c>
      <c r="E406" s="6" t="s">
        <v>1357</v>
      </c>
      <c r="F406" s="6">
        <v>3323062008</v>
      </c>
      <c r="G406" s="6" t="s">
        <v>1268</v>
      </c>
      <c r="H406" s="6" t="s">
        <v>1269</v>
      </c>
      <c r="I406" s="6">
        <v>14774910</v>
      </c>
      <c r="J406" s="6" t="s">
        <v>1378</v>
      </c>
      <c r="K406" s="6" t="str">
        <f>"1802012802810005"</f>
        <v>1802012802810005</v>
      </c>
      <c r="L406" s="6" t="s">
        <v>1379</v>
      </c>
      <c r="M406" s="6">
        <v>0</v>
      </c>
      <c r="N406" s="6">
        <v>1300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 t="s">
        <v>39</v>
      </c>
      <c r="U406" s="7">
        <v>46242</v>
      </c>
      <c r="V406" s="8">
        <v>46242.328993055555</v>
      </c>
      <c r="W406" s="8">
        <v>46242.328993055555</v>
      </c>
      <c r="X406" s="6" t="s">
        <v>40</v>
      </c>
      <c r="Y406" s="6" t="s">
        <v>39</v>
      </c>
      <c r="Z406" s="9">
        <v>95868</v>
      </c>
      <c r="AA406" s="6" t="s">
        <v>409</v>
      </c>
      <c r="AB406" s="10" t="s">
        <v>1380</v>
      </c>
      <c r="AC406" s="11" t="str">
        <f t="shared" si="67"/>
        <v>Klik Here Bestie</v>
      </c>
      <c r="AD406" s="12" t="s">
        <v>30</v>
      </c>
    </row>
    <row r="407" spans="1:30" ht="14.25" customHeight="1" x14ac:dyDescent="0.3">
      <c r="A407" s="5">
        <v>405</v>
      </c>
      <c r="B407" s="6" t="s">
        <v>32</v>
      </c>
      <c r="C407" s="6" t="s">
        <v>33</v>
      </c>
      <c r="D407" s="6" t="s">
        <v>1256</v>
      </c>
      <c r="E407" s="6" t="s">
        <v>1357</v>
      </c>
      <c r="F407" s="6">
        <v>3323062008</v>
      </c>
      <c r="G407" s="6" t="s">
        <v>1268</v>
      </c>
      <c r="H407" s="6" t="s">
        <v>1269</v>
      </c>
      <c r="I407" s="6">
        <v>14521674</v>
      </c>
      <c r="J407" s="6" t="s">
        <v>1381</v>
      </c>
      <c r="K407" s="6" t="str">
        <f>"3323060402520001"</f>
        <v>3323060402520001</v>
      </c>
      <c r="L407" s="6" t="s">
        <v>1382</v>
      </c>
      <c r="M407" s="6">
        <v>0</v>
      </c>
      <c r="N407" s="6">
        <v>1032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 t="s">
        <v>39</v>
      </c>
      <c r="U407" s="7">
        <v>46089</v>
      </c>
      <c r="V407" s="8">
        <v>46237.590162037035</v>
      </c>
      <c r="W407" s="8">
        <v>46237.590162037035</v>
      </c>
      <c r="X407" s="6" t="s">
        <v>40</v>
      </c>
      <c r="Y407" s="6" t="s">
        <v>39</v>
      </c>
      <c r="Z407" s="9">
        <v>95843</v>
      </c>
      <c r="AA407" s="6" t="s">
        <v>1383</v>
      </c>
      <c r="AB407" s="10" t="s">
        <v>1384</v>
      </c>
      <c r="AC407" s="11" t="str">
        <f t="shared" si="67"/>
        <v>Klik Here Bestie</v>
      </c>
      <c r="AD407" s="12" t="s">
        <v>30</v>
      </c>
    </row>
    <row r="408" spans="1:30" ht="14.25" customHeight="1" x14ac:dyDescent="0.3">
      <c r="A408" s="5">
        <v>406</v>
      </c>
      <c r="B408" s="6" t="s">
        <v>32</v>
      </c>
      <c r="C408" s="6" t="s">
        <v>33</v>
      </c>
      <c r="D408" s="6" t="s">
        <v>1256</v>
      </c>
      <c r="E408" s="6" t="s">
        <v>1357</v>
      </c>
      <c r="F408" s="6">
        <v>3323062008</v>
      </c>
      <c r="G408" s="6" t="s">
        <v>1268</v>
      </c>
      <c r="H408" s="6" t="s">
        <v>1269</v>
      </c>
      <c r="I408" s="6">
        <v>14783357</v>
      </c>
      <c r="J408" s="6" t="s">
        <v>1385</v>
      </c>
      <c r="K408" s="6" t="str">
        <f t="shared" ref="K408:K409" si="97">"3323060202870001"</f>
        <v>3323060202870001</v>
      </c>
      <c r="L408" s="6" t="s">
        <v>1386</v>
      </c>
      <c r="M408" s="6">
        <v>0</v>
      </c>
      <c r="N408" s="6">
        <v>50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 t="s">
        <v>39</v>
      </c>
      <c r="U408" s="7">
        <v>46242</v>
      </c>
      <c r="V408" s="8">
        <v>46242.381296296298</v>
      </c>
      <c r="W408" s="8">
        <v>46242.381296296298</v>
      </c>
      <c r="X408" s="6" t="s">
        <v>40</v>
      </c>
      <c r="Y408" s="6" t="s">
        <v>39</v>
      </c>
      <c r="Z408" s="9">
        <v>95817</v>
      </c>
      <c r="AA408" s="6" t="s">
        <v>1387</v>
      </c>
      <c r="AB408" s="10" t="s">
        <v>1388</v>
      </c>
      <c r="AC408" s="11" t="str">
        <f t="shared" si="67"/>
        <v>Klik Here Bestie</v>
      </c>
      <c r="AD408" s="12" t="s">
        <v>30</v>
      </c>
    </row>
    <row r="409" spans="1:30" ht="14.25" customHeight="1" x14ac:dyDescent="0.3">
      <c r="A409" s="5">
        <v>407</v>
      </c>
      <c r="B409" s="6" t="s">
        <v>32</v>
      </c>
      <c r="C409" s="6" t="s">
        <v>33</v>
      </c>
      <c r="D409" s="6" t="s">
        <v>1256</v>
      </c>
      <c r="E409" s="6" t="s">
        <v>1357</v>
      </c>
      <c r="F409" s="6">
        <v>3323062008</v>
      </c>
      <c r="G409" s="6" t="s">
        <v>1268</v>
      </c>
      <c r="H409" s="6" t="s">
        <v>1269</v>
      </c>
      <c r="I409" s="6">
        <v>14783474</v>
      </c>
      <c r="J409" s="6" t="s">
        <v>1389</v>
      </c>
      <c r="K409" s="6" t="str">
        <f t="shared" si="97"/>
        <v>3323060202870001</v>
      </c>
      <c r="L409" s="6" t="s">
        <v>1386</v>
      </c>
      <c r="M409" s="6">
        <v>0</v>
      </c>
      <c r="N409" s="6">
        <v>14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 t="s">
        <v>39</v>
      </c>
      <c r="U409" s="7">
        <v>46242</v>
      </c>
      <c r="V409" s="8">
        <v>46242.381921296299</v>
      </c>
      <c r="W409" s="8">
        <v>46242.381921296299</v>
      </c>
      <c r="X409" s="6" t="s">
        <v>40</v>
      </c>
      <c r="Y409" s="6" t="s">
        <v>39</v>
      </c>
      <c r="Z409" s="9">
        <v>95817</v>
      </c>
      <c r="AA409" s="6" t="s">
        <v>1387</v>
      </c>
      <c r="AB409" s="10" t="s">
        <v>1390</v>
      </c>
      <c r="AC409" s="11" t="str">
        <f t="shared" si="67"/>
        <v>Klik Here Bestie</v>
      </c>
      <c r="AD409" s="12" t="s">
        <v>30</v>
      </c>
    </row>
    <row r="410" spans="1:30" ht="14.25" customHeight="1" x14ac:dyDescent="0.3">
      <c r="A410" s="5">
        <v>408</v>
      </c>
      <c r="B410" s="6" t="s">
        <v>32</v>
      </c>
      <c r="C410" s="6" t="s">
        <v>33</v>
      </c>
      <c r="D410" s="6" t="s">
        <v>1256</v>
      </c>
      <c r="E410" s="6" t="s">
        <v>1357</v>
      </c>
      <c r="F410" s="6">
        <v>3323062008</v>
      </c>
      <c r="G410" s="6" t="s">
        <v>1268</v>
      </c>
      <c r="H410" s="6" t="s">
        <v>1269</v>
      </c>
      <c r="I410" s="6">
        <v>14481227</v>
      </c>
      <c r="J410" s="6" t="s">
        <v>1391</v>
      </c>
      <c r="K410" s="6" t="str">
        <f>"3323062308710001"</f>
        <v>3323062308710001</v>
      </c>
      <c r="L410" s="6" t="s">
        <v>1392</v>
      </c>
      <c r="M410" s="6">
        <v>0</v>
      </c>
      <c r="N410" s="6">
        <v>300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 t="s">
        <v>39</v>
      </c>
      <c r="U410" s="7">
        <v>46061</v>
      </c>
      <c r="V410" s="8">
        <v>46236.618298611109</v>
      </c>
      <c r="W410" s="8">
        <v>46236.618298611109</v>
      </c>
      <c r="X410" s="6" t="s">
        <v>40</v>
      </c>
      <c r="Y410" s="6" t="s">
        <v>39</v>
      </c>
      <c r="Z410" s="9">
        <v>95838</v>
      </c>
      <c r="AA410" s="6" t="s">
        <v>1393</v>
      </c>
      <c r="AB410" s="10" t="s">
        <v>1394</v>
      </c>
      <c r="AC410" s="11" t="str">
        <f t="shared" si="67"/>
        <v>Klik Here Bestie</v>
      </c>
      <c r="AD410" s="12" t="s">
        <v>30</v>
      </c>
    </row>
    <row r="411" spans="1:30" ht="14.25" customHeight="1" x14ac:dyDescent="0.3">
      <c r="A411" s="5">
        <v>409</v>
      </c>
      <c r="B411" s="6" t="s">
        <v>32</v>
      </c>
      <c r="C411" s="6" t="s">
        <v>33</v>
      </c>
      <c r="D411" s="6" t="s">
        <v>1256</v>
      </c>
      <c r="E411" s="6" t="s">
        <v>1357</v>
      </c>
      <c r="F411" s="6">
        <v>3323062008</v>
      </c>
      <c r="G411" s="6" t="s">
        <v>1268</v>
      </c>
      <c r="H411" s="6" t="s">
        <v>1269</v>
      </c>
      <c r="I411" s="6">
        <v>14691511</v>
      </c>
      <c r="J411" s="6" t="s">
        <v>1395</v>
      </c>
      <c r="K411" s="6" t="str">
        <f t="shared" ref="K411:K412" si="98">"3323064507660004"</f>
        <v>3323064507660004</v>
      </c>
      <c r="L411" s="6" t="s">
        <v>1396</v>
      </c>
      <c r="M411" s="6">
        <v>0</v>
      </c>
      <c r="N411" s="6">
        <v>400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 t="s">
        <v>39</v>
      </c>
      <c r="U411" s="7">
        <v>46181</v>
      </c>
      <c r="V411" s="8">
        <v>46240.637569444443</v>
      </c>
      <c r="W411" s="8">
        <v>46240.637569444443</v>
      </c>
      <c r="X411" s="6" t="s">
        <v>40</v>
      </c>
      <c r="Y411" s="6" t="s">
        <v>39</v>
      </c>
      <c r="Z411" s="9">
        <v>95868</v>
      </c>
      <c r="AA411" s="6" t="s">
        <v>409</v>
      </c>
      <c r="AB411" s="10" t="s">
        <v>1397</v>
      </c>
      <c r="AC411" s="11" t="str">
        <f t="shared" si="67"/>
        <v>Klik Here Bestie</v>
      </c>
      <c r="AD411" s="12" t="s">
        <v>30</v>
      </c>
    </row>
    <row r="412" spans="1:30" ht="14.25" customHeight="1" x14ac:dyDescent="0.3">
      <c r="A412" s="5">
        <v>410</v>
      </c>
      <c r="B412" s="6" t="s">
        <v>32</v>
      </c>
      <c r="C412" s="6" t="s">
        <v>33</v>
      </c>
      <c r="D412" s="6" t="s">
        <v>1256</v>
      </c>
      <c r="E412" s="6" t="s">
        <v>1357</v>
      </c>
      <c r="F412" s="6">
        <v>3323062008</v>
      </c>
      <c r="G412" s="6" t="s">
        <v>1268</v>
      </c>
      <c r="H412" s="6" t="s">
        <v>1269</v>
      </c>
      <c r="I412" s="6">
        <v>14691629</v>
      </c>
      <c r="J412" s="6" t="s">
        <v>1398</v>
      </c>
      <c r="K412" s="6" t="str">
        <f t="shared" si="98"/>
        <v>3323064507660004</v>
      </c>
      <c r="L412" s="6" t="s">
        <v>1396</v>
      </c>
      <c r="M412" s="6">
        <v>0</v>
      </c>
      <c r="N412" s="6">
        <v>21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 t="s">
        <v>39</v>
      </c>
      <c r="U412" s="7">
        <v>46181</v>
      </c>
      <c r="V412" s="8">
        <v>46240.63863425926</v>
      </c>
      <c r="W412" s="8">
        <v>46240.63863425926</v>
      </c>
      <c r="X412" s="6" t="s">
        <v>40</v>
      </c>
      <c r="Y412" s="6" t="s">
        <v>39</v>
      </c>
      <c r="Z412" s="9">
        <v>95868</v>
      </c>
      <c r="AA412" s="6" t="s">
        <v>409</v>
      </c>
      <c r="AB412" s="10" t="s">
        <v>1399</v>
      </c>
      <c r="AC412" s="11" t="str">
        <f t="shared" si="67"/>
        <v>Klik Here Bestie</v>
      </c>
      <c r="AD412" s="12" t="s">
        <v>30</v>
      </c>
    </row>
    <row r="413" spans="1:30" ht="14.25" customHeight="1" x14ac:dyDescent="0.3">
      <c r="A413" s="5">
        <v>411</v>
      </c>
      <c r="B413" s="6" t="s">
        <v>32</v>
      </c>
      <c r="C413" s="6" t="s">
        <v>33</v>
      </c>
      <c r="D413" s="6" t="s">
        <v>1256</v>
      </c>
      <c r="E413" s="6" t="s">
        <v>1357</v>
      </c>
      <c r="F413" s="6">
        <v>3323062008</v>
      </c>
      <c r="G413" s="6" t="s">
        <v>1268</v>
      </c>
      <c r="H413" s="6" t="s">
        <v>1269</v>
      </c>
      <c r="I413" s="6">
        <v>14582216</v>
      </c>
      <c r="J413" s="6" t="s">
        <v>1400</v>
      </c>
      <c r="K413" s="6" t="str">
        <f t="shared" ref="K413:K418" si="99">"3323065011390001"</f>
        <v>3323065011390001</v>
      </c>
      <c r="L413" s="6" t="s">
        <v>1401</v>
      </c>
      <c r="M413" s="6">
        <v>0</v>
      </c>
      <c r="N413" s="6">
        <v>36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 t="s">
        <v>39</v>
      </c>
      <c r="U413" s="7">
        <v>46120</v>
      </c>
      <c r="V413" s="8">
        <v>46238.702488425923</v>
      </c>
      <c r="W413" s="8">
        <v>46238.702488425923</v>
      </c>
      <c r="X413" s="6" t="s">
        <v>40</v>
      </c>
      <c r="Y413" s="6" t="s">
        <v>39</v>
      </c>
      <c r="Z413" s="9">
        <v>95801</v>
      </c>
      <c r="AA413" s="6" t="s">
        <v>1402</v>
      </c>
      <c r="AB413" s="10" t="s">
        <v>1403</v>
      </c>
      <c r="AC413" s="11" t="str">
        <f t="shared" si="67"/>
        <v>Klik Here Bestie</v>
      </c>
      <c r="AD413" s="12" t="s">
        <v>30</v>
      </c>
    </row>
    <row r="414" spans="1:30" ht="14.25" customHeight="1" x14ac:dyDescent="0.3">
      <c r="A414" s="5">
        <v>412</v>
      </c>
      <c r="B414" s="6" t="s">
        <v>32</v>
      </c>
      <c r="C414" s="6" t="s">
        <v>33</v>
      </c>
      <c r="D414" s="6" t="s">
        <v>1256</v>
      </c>
      <c r="E414" s="6" t="s">
        <v>1357</v>
      </c>
      <c r="F414" s="6">
        <v>3323062008</v>
      </c>
      <c r="G414" s="6" t="s">
        <v>1268</v>
      </c>
      <c r="H414" s="6" t="s">
        <v>1269</v>
      </c>
      <c r="I414" s="6">
        <v>14582263</v>
      </c>
      <c r="J414" s="6" t="s">
        <v>1404</v>
      </c>
      <c r="K414" s="6" t="str">
        <f t="shared" si="99"/>
        <v>3323065011390001</v>
      </c>
      <c r="L414" s="6" t="s">
        <v>1401</v>
      </c>
      <c r="M414" s="6">
        <v>0</v>
      </c>
      <c r="N414" s="6">
        <v>128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 t="s">
        <v>39</v>
      </c>
      <c r="U414" s="7">
        <v>46120</v>
      </c>
      <c r="V414" s="8">
        <v>46238.703194444446</v>
      </c>
      <c r="W414" s="8">
        <v>46238.703194444446</v>
      </c>
      <c r="X414" s="6" t="s">
        <v>40</v>
      </c>
      <c r="Y414" s="6" t="s">
        <v>39</v>
      </c>
      <c r="Z414" s="9">
        <v>95801</v>
      </c>
      <c r="AA414" s="6" t="s">
        <v>1402</v>
      </c>
      <c r="AB414" s="10" t="s">
        <v>1405</v>
      </c>
      <c r="AC414" s="11" t="str">
        <f t="shared" si="67"/>
        <v>Klik Here Bestie</v>
      </c>
      <c r="AD414" s="12" t="s">
        <v>30</v>
      </c>
    </row>
    <row r="415" spans="1:30" ht="14.25" customHeight="1" x14ac:dyDescent="0.3">
      <c r="A415" s="5">
        <v>413</v>
      </c>
      <c r="B415" s="6" t="s">
        <v>32</v>
      </c>
      <c r="C415" s="6" t="s">
        <v>33</v>
      </c>
      <c r="D415" s="6" t="s">
        <v>1256</v>
      </c>
      <c r="E415" s="6" t="s">
        <v>1357</v>
      </c>
      <c r="F415" s="6">
        <v>3323062008</v>
      </c>
      <c r="G415" s="6" t="s">
        <v>1268</v>
      </c>
      <c r="H415" s="6" t="s">
        <v>1269</v>
      </c>
      <c r="I415" s="6">
        <v>14582375</v>
      </c>
      <c r="J415" s="6" t="s">
        <v>1406</v>
      </c>
      <c r="K415" s="6" t="str">
        <f t="shared" si="99"/>
        <v>3323065011390001</v>
      </c>
      <c r="L415" s="6" t="s">
        <v>1401</v>
      </c>
      <c r="M415" s="6">
        <v>0</v>
      </c>
      <c r="N415" s="6">
        <v>678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 t="s">
        <v>39</v>
      </c>
      <c r="U415" s="7">
        <v>46120</v>
      </c>
      <c r="V415" s="8">
        <v>46238.703842592593</v>
      </c>
      <c r="W415" s="8">
        <v>46238.703842592593</v>
      </c>
      <c r="X415" s="6" t="s">
        <v>40</v>
      </c>
      <c r="Y415" s="6" t="s">
        <v>39</v>
      </c>
      <c r="Z415" s="9">
        <v>95801</v>
      </c>
      <c r="AA415" s="6" t="s">
        <v>1402</v>
      </c>
      <c r="AB415" s="10" t="s">
        <v>1407</v>
      </c>
      <c r="AC415" s="11" t="str">
        <f t="shared" si="67"/>
        <v>Klik Here Bestie</v>
      </c>
      <c r="AD415" s="12" t="s">
        <v>30</v>
      </c>
    </row>
    <row r="416" spans="1:30" ht="14.25" customHeight="1" x14ac:dyDescent="0.3">
      <c r="A416" s="5">
        <v>414</v>
      </c>
      <c r="B416" s="6" t="s">
        <v>32</v>
      </c>
      <c r="C416" s="6" t="s">
        <v>33</v>
      </c>
      <c r="D416" s="6" t="s">
        <v>1256</v>
      </c>
      <c r="E416" s="6" t="s">
        <v>1357</v>
      </c>
      <c r="F416" s="6">
        <v>3323062008</v>
      </c>
      <c r="G416" s="6" t="s">
        <v>1268</v>
      </c>
      <c r="H416" s="6" t="s">
        <v>1269</v>
      </c>
      <c r="I416" s="6">
        <v>14582418</v>
      </c>
      <c r="J416" s="6" t="s">
        <v>1408</v>
      </c>
      <c r="K416" s="6" t="str">
        <f t="shared" si="99"/>
        <v>3323065011390001</v>
      </c>
      <c r="L416" s="6" t="s">
        <v>1401</v>
      </c>
      <c r="M416" s="6">
        <v>0</v>
      </c>
      <c r="N416" s="6">
        <v>158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 t="s">
        <v>39</v>
      </c>
      <c r="U416" s="7">
        <v>46120</v>
      </c>
      <c r="V416" s="8">
        <v>46238.704513888886</v>
      </c>
      <c r="W416" s="8">
        <v>46238.704513888886</v>
      </c>
      <c r="X416" s="6" t="s">
        <v>40</v>
      </c>
      <c r="Y416" s="6" t="s">
        <v>39</v>
      </c>
      <c r="Z416" s="9">
        <v>95801</v>
      </c>
      <c r="AA416" s="6" t="s">
        <v>1402</v>
      </c>
      <c r="AB416" s="10" t="s">
        <v>1409</v>
      </c>
      <c r="AC416" s="11" t="str">
        <f t="shared" si="67"/>
        <v>Klik Here Bestie</v>
      </c>
      <c r="AD416" s="12" t="s">
        <v>30</v>
      </c>
    </row>
    <row r="417" spans="1:30" ht="14.25" customHeight="1" x14ac:dyDescent="0.3">
      <c r="A417" s="5">
        <v>415</v>
      </c>
      <c r="B417" s="6" t="s">
        <v>32</v>
      </c>
      <c r="C417" s="6" t="s">
        <v>33</v>
      </c>
      <c r="D417" s="6" t="s">
        <v>1256</v>
      </c>
      <c r="E417" s="6" t="s">
        <v>1357</v>
      </c>
      <c r="F417" s="6">
        <v>3323062008</v>
      </c>
      <c r="G417" s="6" t="s">
        <v>1268</v>
      </c>
      <c r="H417" s="6" t="s">
        <v>1269</v>
      </c>
      <c r="I417" s="6">
        <v>14582477</v>
      </c>
      <c r="J417" s="6" t="s">
        <v>1410</v>
      </c>
      <c r="K417" s="6" t="str">
        <f t="shared" si="99"/>
        <v>3323065011390001</v>
      </c>
      <c r="L417" s="6" t="s">
        <v>1401</v>
      </c>
      <c r="M417" s="6">
        <v>126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 t="s">
        <v>39</v>
      </c>
      <c r="U417" s="7">
        <v>46120</v>
      </c>
      <c r="V417" s="8">
        <v>46238.705231481479</v>
      </c>
      <c r="W417" s="8">
        <v>46238.705231481479</v>
      </c>
      <c r="X417" s="6" t="s">
        <v>40</v>
      </c>
      <c r="Y417" s="6" t="s">
        <v>39</v>
      </c>
      <c r="Z417" s="9">
        <v>95801</v>
      </c>
      <c r="AA417" s="6" t="s">
        <v>1402</v>
      </c>
      <c r="AB417" s="10" t="s">
        <v>1411</v>
      </c>
      <c r="AC417" s="11" t="str">
        <f t="shared" si="67"/>
        <v>Klik Here Bestie</v>
      </c>
      <c r="AD417" s="12" t="s">
        <v>30</v>
      </c>
    </row>
    <row r="418" spans="1:30" ht="14.25" customHeight="1" x14ac:dyDescent="0.3">
      <c r="A418" s="5">
        <v>416</v>
      </c>
      <c r="B418" s="6" t="s">
        <v>32</v>
      </c>
      <c r="C418" s="6" t="s">
        <v>33</v>
      </c>
      <c r="D418" s="6" t="s">
        <v>1256</v>
      </c>
      <c r="E418" s="6" t="s">
        <v>1357</v>
      </c>
      <c r="F418" s="6">
        <v>3323062008</v>
      </c>
      <c r="G418" s="6" t="s">
        <v>1268</v>
      </c>
      <c r="H418" s="6" t="s">
        <v>1269</v>
      </c>
      <c r="I418" s="6">
        <v>14582570</v>
      </c>
      <c r="J418" s="6" t="s">
        <v>1412</v>
      </c>
      <c r="K418" s="6" t="str">
        <f t="shared" si="99"/>
        <v>3323065011390001</v>
      </c>
      <c r="L418" s="6" t="s">
        <v>1401</v>
      </c>
      <c r="M418" s="6">
        <v>174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 t="s">
        <v>39</v>
      </c>
      <c r="U418" s="7">
        <v>46120</v>
      </c>
      <c r="V418" s="8">
        <v>46238.706030092595</v>
      </c>
      <c r="W418" s="8">
        <v>46238.706030092595</v>
      </c>
      <c r="X418" s="6" t="s">
        <v>40</v>
      </c>
      <c r="Y418" s="6" t="s">
        <v>39</v>
      </c>
      <c r="Z418" s="9">
        <v>95801</v>
      </c>
      <c r="AA418" s="6" t="s">
        <v>1402</v>
      </c>
      <c r="AB418" s="10" t="s">
        <v>1413</v>
      </c>
      <c r="AC418" s="11" t="str">
        <f t="shared" si="67"/>
        <v>Klik Here Bestie</v>
      </c>
      <c r="AD418" s="12" t="s">
        <v>30</v>
      </c>
    </row>
    <row r="419" spans="1:30" ht="14.25" customHeight="1" x14ac:dyDescent="0.3">
      <c r="A419" s="5">
        <v>417</v>
      </c>
      <c r="B419" s="6" t="s">
        <v>32</v>
      </c>
      <c r="C419" s="6" t="s">
        <v>33</v>
      </c>
      <c r="D419" s="6" t="s">
        <v>1256</v>
      </c>
      <c r="E419" s="6" t="s">
        <v>1357</v>
      </c>
      <c r="F419" s="6">
        <v>3323062008</v>
      </c>
      <c r="G419" s="6" t="s">
        <v>1268</v>
      </c>
      <c r="H419" s="6" t="s">
        <v>1269</v>
      </c>
      <c r="I419" s="6">
        <v>14757445</v>
      </c>
      <c r="J419" s="6" t="s">
        <v>1414</v>
      </c>
      <c r="K419" s="6" t="str">
        <f t="shared" ref="K419:K426" si="100">"3323060502660001"</f>
        <v>3323060502660001</v>
      </c>
      <c r="L419" s="6" t="s">
        <v>1415</v>
      </c>
      <c r="M419" s="6">
        <v>0</v>
      </c>
      <c r="N419" s="6">
        <v>63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 t="s">
        <v>39</v>
      </c>
      <c r="U419" s="7">
        <v>46211</v>
      </c>
      <c r="V419" s="8">
        <v>46241.691655092596</v>
      </c>
      <c r="W419" s="8">
        <v>46241.691655092596</v>
      </c>
      <c r="X419" s="6" t="s">
        <v>40</v>
      </c>
      <c r="Y419" s="6" t="s">
        <v>39</v>
      </c>
      <c r="Z419" s="9">
        <v>95843</v>
      </c>
      <c r="AA419" s="6" t="s">
        <v>1383</v>
      </c>
      <c r="AB419" s="10" t="s">
        <v>1416</v>
      </c>
      <c r="AC419" s="11" t="str">
        <f t="shared" si="67"/>
        <v>Klik Here Bestie</v>
      </c>
      <c r="AD419" s="12" t="s">
        <v>30</v>
      </c>
    </row>
    <row r="420" spans="1:30" ht="14.25" customHeight="1" x14ac:dyDescent="0.3">
      <c r="A420" s="5">
        <v>418</v>
      </c>
      <c r="B420" s="6" t="s">
        <v>32</v>
      </c>
      <c r="C420" s="6" t="s">
        <v>33</v>
      </c>
      <c r="D420" s="6" t="s">
        <v>1256</v>
      </c>
      <c r="E420" s="6" t="s">
        <v>1357</v>
      </c>
      <c r="F420" s="6">
        <v>3323062008</v>
      </c>
      <c r="G420" s="6" t="s">
        <v>1268</v>
      </c>
      <c r="H420" s="6" t="s">
        <v>1269</v>
      </c>
      <c r="I420" s="6">
        <v>14757572</v>
      </c>
      <c r="J420" s="6" t="s">
        <v>1417</v>
      </c>
      <c r="K420" s="6" t="str">
        <f t="shared" si="100"/>
        <v>3323060502660001</v>
      </c>
      <c r="L420" s="6" t="s">
        <v>1415</v>
      </c>
      <c r="M420" s="6">
        <v>0</v>
      </c>
      <c r="N420" s="6">
        <v>1160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 t="s">
        <v>39</v>
      </c>
      <c r="U420" s="7">
        <v>46211</v>
      </c>
      <c r="V420" s="8">
        <v>46241.693206018521</v>
      </c>
      <c r="W420" s="8">
        <v>46241.693206018521</v>
      </c>
      <c r="X420" s="6" t="s">
        <v>40</v>
      </c>
      <c r="Y420" s="6" t="s">
        <v>39</v>
      </c>
      <c r="Z420" s="9">
        <v>95843</v>
      </c>
      <c r="AA420" s="6" t="s">
        <v>1383</v>
      </c>
      <c r="AB420" s="10" t="s">
        <v>1418</v>
      </c>
      <c r="AC420" s="11" t="str">
        <f t="shared" si="67"/>
        <v>Klik Here Bestie</v>
      </c>
      <c r="AD420" s="12" t="s">
        <v>30</v>
      </c>
    </row>
    <row r="421" spans="1:30" ht="14.25" customHeight="1" x14ac:dyDescent="0.3">
      <c r="A421" s="5">
        <v>419</v>
      </c>
      <c r="B421" s="6" t="s">
        <v>32</v>
      </c>
      <c r="C421" s="6" t="s">
        <v>33</v>
      </c>
      <c r="D421" s="6" t="s">
        <v>1256</v>
      </c>
      <c r="E421" s="6" t="s">
        <v>1357</v>
      </c>
      <c r="F421" s="6">
        <v>3323062008</v>
      </c>
      <c r="G421" s="6" t="s">
        <v>1268</v>
      </c>
      <c r="H421" s="6" t="s">
        <v>1269</v>
      </c>
      <c r="I421" s="6">
        <v>14757658</v>
      </c>
      <c r="J421" s="6" t="s">
        <v>1419</v>
      </c>
      <c r="K421" s="6" t="str">
        <f t="shared" si="100"/>
        <v>3323060502660001</v>
      </c>
      <c r="L421" s="6" t="s">
        <v>1415</v>
      </c>
      <c r="M421" s="6">
        <v>0</v>
      </c>
      <c r="N421" s="6">
        <v>63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 t="s">
        <v>39</v>
      </c>
      <c r="U421" s="7">
        <v>46211</v>
      </c>
      <c r="V421" s="8">
        <v>46241.694050925929</v>
      </c>
      <c r="W421" s="8">
        <v>46241.694050925929</v>
      </c>
      <c r="X421" s="6" t="s">
        <v>40</v>
      </c>
      <c r="Y421" s="6" t="s">
        <v>39</v>
      </c>
      <c r="Z421" s="9">
        <v>95843</v>
      </c>
      <c r="AA421" s="6" t="s">
        <v>1383</v>
      </c>
      <c r="AB421" s="10" t="s">
        <v>1420</v>
      </c>
      <c r="AC421" s="11" t="str">
        <f t="shared" si="67"/>
        <v>Klik Here Bestie</v>
      </c>
      <c r="AD421" s="12" t="s">
        <v>30</v>
      </c>
    </row>
    <row r="422" spans="1:30" ht="14.25" customHeight="1" x14ac:dyDescent="0.3">
      <c r="A422" s="5">
        <v>420</v>
      </c>
      <c r="B422" s="6" t="s">
        <v>32</v>
      </c>
      <c r="C422" s="6" t="s">
        <v>33</v>
      </c>
      <c r="D422" s="6" t="s">
        <v>1256</v>
      </c>
      <c r="E422" s="6" t="s">
        <v>1357</v>
      </c>
      <c r="F422" s="6">
        <v>3323062008</v>
      </c>
      <c r="G422" s="6" t="s">
        <v>1268</v>
      </c>
      <c r="H422" s="6" t="s">
        <v>1269</v>
      </c>
      <c r="I422" s="6">
        <v>14757739</v>
      </c>
      <c r="J422" s="6" t="s">
        <v>1421</v>
      </c>
      <c r="K422" s="6" t="str">
        <f t="shared" si="100"/>
        <v>3323060502660001</v>
      </c>
      <c r="L422" s="6" t="s">
        <v>1415</v>
      </c>
      <c r="M422" s="6">
        <v>31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 t="s">
        <v>39</v>
      </c>
      <c r="U422" s="7">
        <v>46211</v>
      </c>
      <c r="V422" s="8">
        <v>46241.694814814815</v>
      </c>
      <c r="W422" s="8">
        <v>46241.694814814815</v>
      </c>
      <c r="X422" s="6" t="s">
        <v>40</v>
      </c>
      <c r="Y422" s="6" t="s">
        <v>39</v>
      </c>
      <c r="Z422" s="9">
        <v>95843</v>
      </c>
      <c r="AA422" s="6" t="s">
        <v>1383</v>
      </c>
      <c r="AB422" s="10" t="s">
        <v>1422</v>
      </c>
      <c r="AC422" s="11" t="str">
        <f t="shared" si="67"/>
        <v>Klik Here Bestie</v>
      </c>
      <c r="AD422" s="12" t="s">
        <v>30</v>
      </c>
    </row>
    <row r="423" spans="1:30" ht="14.25" customHeight="1" x14ac:dyDescent="0.3">
      <c r="A423" s="5">
        <v>421</v>
      </c>
      <c r="B423" s="6" t="s">
        <v>32</v>
      </c>
      <c r="C423" s="6" t="s">
        <v>33</v>
      </c>
      <c r="D423" s="6" t="s">
        <v>1256</v>
      </c>
      <c r="E423" s="6" t="s">
        <v>1357</v>
      </c>
      <c r="F423" s="6">
        <v>3323062008</v>
      </c>
      <c r="G423" s="6" t="s">
        <v>1268</v>
      </c>
      <c r="H423" s="6" t="s">
        <v>1269</v>
      </c>
      <c r="I423" s="6">
        <v>14757794</v>
      </c>
      <c r="J423" s="6" t="s">
        <v>1423</v>
      </c>
      <c r="K423" s="6" t="str">
        <f t="shared" si="100"/>
        <v>3323060502660001</v>
      </c>
      <c r="L423" s="6" t="s">
        <v>1415</v>
      </c>
      <c r="M423" s="6">
        <v>69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 t="s">
        <v>39</v>
      </c>
      <c r="U423" s="7">
        <v>46211</v>
      </c>
      <c r="V423" s="8">
        <v>46241.695694444446</v>
      </c>
      <c r="W423" s="8">
        <v>46241.695694444446</v>
      </c>
      <c r="X423" s="6" t="s">
        <v>40</v>
      </c>
      <c r="Y423" s="6" t="s">
        <v>39</v>
      </c>
      <c r="Z423" s="9">
        <v>95843</v>
      </c>
      <c r="AA423" s="6" t="s">
        <v>1383</v>
      </c>
      <c r="AB423" s="10" t="s">
        <v>1424</v>
      </c>
      <c r="AC423" s="11" t="str">
        <f t="shared" si="67"/>
        <v>Klik Here Bestie</v>
      </c>
      <c r="AD423" s="12" t="s">
        <v>30</v>
      </c>
    </row>
    <row r="424" spans="1:30" ht="14.25" customHeight="1" x14ac:dyDescent="0.3">
      <c r="A424" s="5">
        <v>422</v>
      </c>
      <c r="B424" s="6" t="s">
        <v>32</v>
      </c>
      <c r="C424" s="6" t="s">
        <v>33</v>
      </c>
      <c r="D424" s="6" t="s">
        <v>1256</v>
      </c>
      <c r="E424" s="6" t="s">
        <v>1357</v>
      </c>
      <c r="F424" s="6">
        <v>3323062008</v>
      </c>
      <c r="G424" s="6" t="s">
        <v>1268</v>
      </c>
      <c r="H424" s="6" t="s">
        <v>1269</v>
      </c>
      <c r="I424" s="6">
        <v>14757845</v>
      </c>
      <c r="J424" s="6" t="s">
        <v>1425</v>
      </c>
      <c r="K424" s="6" t="str">
        <f t="shared" si="100"/>
        <v>3323060502660001</v>
      </c>
      <c r="L424" s="6" t="s">
        <v>1415</v>
      </c>
      <c r="M424" s="6">
        <v>14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 t="s">
        <v>39</v>
      </c>
      <c r="U424" s="7">
        <v>46211</v>
      </c>
      <c r="V424" s="8">
        <v>46241.696435185186</v>
      </c>
      <c r="W424" s="8">
        <v>46241.696435185186</v>
      </c>
      <c r="X424" s="6" t="s">
        <v>40</v>
      </c>
      <c r="Y424" s="6" t="s">
        <v>39</v>
      </c>
      <c r="Z424" s="9">
        <v>95843</v>
      </c>
      <c r="AA424" s="6" t="s">
        <v>1383</v>
      </c>
      <c r="AB424" s="10" t="s">
        <v>1426</v>
      </c>
      <c r="AC424" s="11" t="str">
        <f t="shared" si="67"/>
        <v>Klik Here Bestie</v>
      </c>
      <c r="AD424" s="12" t="s">
        <v>30</v>
      </c>
    </row>
    <row r="425" spans="1:30" ht="14.25" customHeight="1" x14ac:dyDescent="0.3">
      <c r="A425" s="5">
        <v>423</v>
      </c>
      <c r="B425" s="6" t="s">
        <v>32</v>
      </c>
      <c r="C425" s="6" t="s">
        <v>33</v>
      </c>
      <c r="D425" s="6" t="s">
        <v>1256</v>
      </c>
      <c r="E425" s="6" t="s">
        <v>1357</v>
      </c>
      <c r="F425" s="6">
        <v>3323062008</v>
      </c>
      <c r="G425" s="6" t="s">
        <v>1268</v>
      </c>
      <c r="H425" s="6" t="s">
        <v>1269</v>
      </c>
      <c r="I425" s="6">
        <v>14757900</v>
      </c>
      <c r="J425" s="6" t="s">
        <v>1427</v>
      </c>
      <c r="K425" s="6" t="str">
        <f t="shared" si="100"/>
        <v>3323060502660001</v>
      </c>
      <c r="L425" s="6" t="s">
        <v>1415</v>
      </c>
      <c r="M425" s="6">
        <v>13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 t="s">
        <v>39</v>
      </c>
      <c r="U425" s="7">
        <v>46211</v>
      </c>
      <c r="V425" s="8">
        <v>46241.697256944448</v>
      </c>
      <c r="W425" s="8">
        <v>46241.697256944448</v>
      </c>
      <c r="X425" s="6" t="s">
        <v>40</v>
      </c>
      <c r="Y425" s="6" t="s">
        <v>39</v>
      </c>
      <c r="Z425" s="9">
        <v>95843</v>
      </c>
      <c r="AA425" s="6" t="s">
        <v>1383</v>
      </c>
      <c r="AB425" s="10" t="s">
        <v>1428</v>
      </c>
      <c r="AC425" s="11" t="str">
        <f t="shared" si="67"/>
        <v>Klik Here Bestie</v>
      </c>
      <c r="AD425" s="12" t="s">
        <v>30</v>
      </c>
    </row>
    <row r="426" spans="1:30" ht="14.25" customHeight="1" x14ac:dyDescent="0.3">
      <c r="A426" s="5">
        <v>424</v>
      </c>
      <c r="B426" s="6" t="s">
        <v>32</v>
      </c>
      <c r="C426" s="6" t="s">
        <v>33</v>
      </c>
      <c r="D426" s="6" t="s">
        <v>1256</v>
      </c>
      <c r="E426" s="6" t="s">
        <v>1357</v>
      </c>
      <c r="F426" s="6">
        <v>3323062008</v>
      </c>
      <c r="G426" s="6" t="s">
        <v>1268</v>
      </c>
      <c r="H426" s="6" t="s">
        <v>1269</v>
      </c>
      <c r="I426" s="6">
        <v>14758003</v>
      </c>
      <c r="J426" s="6" t="s">
        <v>1429</v>
      </c>
      <c r="K426" s="6" t="str">
        <f t="shared" si="100"/>
        <v>3323060502660001</v>
      </c>
      <c r="L426" s="6" t="s">
        <v>1415</v>
      </c>
      <c r="M426" s="6">
        <v>4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 t="s">
        <v>39</v>
      </c>
      <c r="U426" s="7">
        <v>46211</v>
      </c>
      <c r="V426" s="8">
        <v>46241.698020833333</v>
      </c>
      <c r="W426" s="8">
        <v>46241.698020833333</v>
      </c>
      <c r="X426" s="6" t="s">
        <v>40</v>
      </c>
      <c r="Y426" s="6" t="s">
        <v>39</v>
      </c>
      <c r="Z426" s="9">
        <v>95843</v>
      </c>
      <c r="AA426" s="6" t="s">
        <v>1383</v>
      </c>
      <c r="AB426" s="10" t="s">
        <v>1430</v>
      </c>
      <c r="AC426" s="11" t="str">
        <f t="shared" si="67"/>
        <v>Klik Here Bestie</v>
      </c>
      <c r="AD426" s="12" t="s">
        <v>30</v>
      </c>
    </row>
    <row r="427" spans="1:30" ht="14.25" customHeight="1" x14ac:dyDescent="0.3">
      <c r="A427" s="5">
        <v>425</v>
      </c>
      <c r="B427" s="6" t="s">
        <v>32</v>
      </c>
      <c r="C427" s="6" t="s">
        <v>33</v>
      </c>
      <c r="D427" s="6" t="s">
        <v>1256</v>
      </c>
      <c r="E427" s="6" t="s">
        <v>1357</v>
      </c>
      <c r="F427" s="6">
        <v>3323062008</v>
      </c>
      <c r="G427" s="6" t="s">
        <v>1268</v>
      </c>
      <c r="H427" s="6" t="s">
        <v>1269</v>
      </c>
      <c r="I427" s="6">
        <v>14570803</v>
      </c>
      <c r="J427" s="6" t="s">
        <v>1431</v>
      </c>
      <c r="K427" s="6" t="str">
        <f t="shared" ref="K427:K429" si="101">"3323066603720003"</f>
        <v>3323066603720003</v>
      </c>
      <c r="L427" s="6" t="s">
        <v>1432</v>
      </c>
      <c r="M427" s="6">
        <v>0</v>
      </c>
      <c r="N427" s="6">
        <v>140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 t="s">
        <v>39</v>
      </c>
      <c r="U427" s="7">
        <v>46120</v>
      </c>
      <c r="V427" s="8">
        <v>46238.598622685182</v>
      </c>
      <c r="W427" s="8">
        <v>46238.598622685182</v>
      </c>
      <c r="X427" s="6" t="s">
        <v>40</v>
      </c>
      <c r="Y427" s="6" t="s">
        <v>39</v>
      </c>
      <c r="Z427" s="9">
        <v>95817</v>
      </c>
      <c r="AA427" s="6" t="s">
        <v>1387</v>
      </c>
      <c r="AB427" s="10" t="s">
        <v>1433</v>
      </c>
      <c r="AC427" s="11" t="str">
        <f t="shared" si="67"/>
        <v>Klik Here Bestie</v>
      </c>
      <c r="AD427" s="12" t="s">
        <v>30</v>
      </c>
    </row>
    <row r="428" spans="1:30" ht="14.25" customHeight="1" x14ac:dyDescent="0.3">
      <c r="A428" s="5">
        <v>426</v>
      </c>
      <c r="B428" s="6" t="s">
        <v>32</v>
      </c>
      <c r="C428" s="6" t="s">
        <v>33</v>
      </c>
      <c r="D428" s="6" t="s">
        <v>1256</v>
      </c>
      <c r="E428" s="6" t="s">
        <v>1357</v>
      </c>
      <c r="F428" s="6">
        <v>3323062008</v>
      </c>
      <c r="G428" s="6" t="s">
        <v>1268</v>
      </c>
      <c r="H428" s="6" t="s">
        <v>1269</v>
      </c>
      <c r="I428" s="6">
        <v>14570900</v>
      </c>
      <c r="J428" s="6" t="s">
        <v>1434</v>
      </c>
      <c r="K428" s="6" t="str">
        <f t="shared" si="101"/>
        <v>3323066603720003</v>
      </c>
      <c r="L428" s="6" t="s">
        <v>1432</v>
      </c>
      <c r="M428" s="6">
        <v>0</v>
      </c>
      <c r="N428" s="6">
        <v>60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 t="s">
        <v>39</v>
      </c>
      <c r="U428" s="7">
        <v>46120</v>
      </c>
      <c r="V428" s="8">
        <v>46238.59983796296</v>
      </c>
      <c r="W428" s="8">
        <v>46238.59983796296</v>
      </c>
      <c r="X428" s="6" t="s">
        <v>40</v>
      </c>
      <c r="Y428" s="6" t="s">
        <v>39</v>
      </c>
      <c r="Z428" s="9">
        <v>95817</v>
      </c>
      <c r="AA428" s="6" t="s">
        <v>1387</v>
      </c>
      <c r="AB428" s="10" t="s">
        <v>1435</v>
      </c>
      <c r="AC428" s="11" t="str">
        <f t="shared" si="67"/>
        <v>Klik Here Bestie</v>
      </c>
      <c r="AD428" s="12" t="s">
        <v>30</v>
      </c>
    </row>
    <row r="429" spans="1:30" ht="14.25" customHeight="1" x14ac:dyDescent="0.3">
      <c r="A429" s="5">
        <v>427</v>
      </c>
      <c r="B429" s="6" t="s">
        <v>32</v>
      </c>
      <c r="C429" s="6" t="s">
        <v>33</v>
      </c>
      <c r="D429" s="6" t="s">
        <v>1256</v>
      </c>
      <c r="E429" s="6" t="s">
        <v>1357</v>
      </c>
      <c r="F429" s="6">
        <v>3323062008</v>
      </c>
      <c r="G429" s="6" t="s">
        <v>1268</v>
      </c>
      <c r="H429" s="6" t="s">
        <v>1269</v>
      </c>
      <c r="I429" s="6">
        <v>14570977</v>
      </c>
      <c r="J429" s="6" t="s">
        <v>1436</v>
      </c>
      <c r="K429" s="6" t="str">
        <f t="shared" si="101"/>
        <v>3323066603720003</v>
      </c>
      <c r="L429" s="6" t="s">
        <v>1432</v>
      </c>
      <c r="M429" s="6">
        <v>4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 t="s">
        <v>39</v>
      </c>
      <c r="U429" s="7">
        <v>46120</v>
      </c>
      <c r="V429" s="8">
        <v>46238.600752314815</v>
      </c>
      <c r="W429" s="8">
        <v>46238.600752314815</v>
      </c>
      <c r="X429" s="6" t="s">
        <v>40</v>
      </c>
      <c r="Y429" s="6" t="s">
        <v>39</v>
      </c>
      <c r="Z429" s="9">
        <v>95817</v>
      </c>
      <c r="AA429" s="6" t="s">
        <v>1387</v>
      </c>
      <c r="AB429" s="17" t="s">
        <v>30</v>
      </c>
      <c r="AC429" s="11" t="str">
        <f t="shared" si="67"/>
        <v>Klik Here Bestie</v>
      </c>
      <c r="AD429" s="12" t="s">
        <v>30</v>
      </c>
    </row>
    <row r="430" spans="1:30" ht="14.25" customHeight="1" x14ac:dyDescent="0.3">
      <c r="A430" s="5">
        <v>428</v>
      </c>
      <c r="B430" s="6" t="s">
        <v>32</v>
      </c>
      <c r="C430" s="6" t="s">
        <v>33</v>
      </c>
      <c r="D430" s="6" t="s">
        <v>1256</v>
      </c>
      <c r="E430" s="6" t="s">
        <v>1357</v>
      </c>
      <c r="F430" s="6">
        <v>3323062008</v>
      </c>
      <c r="G430" s="6" t="s">
        <v>1268</v>
      </c>
      <c r="H430" s="6" t="s">
        <v>1269</v>
      </c>
      <c r="I430" s="6">
        <v>14583731</v>
      </c>
      <c r="J430" s="6" t="s">
        <v>1437</v>
      </c>
      <c r="K430" s="6" t="str">
        <f>"3323062002700001"</f>
        <v>3323062002700001</v>
      </c>
      <c r="L430" s="6" t="s">
        <v>131</v>
      </c>
      <c r="M430" s="6">
        <v>0</v>
      </c>
      <c r="N430" s="6">
        <v>290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 t="s">
        <v>39</v>
      </c>
      <c r="U430" s="7">
        <v>46120</v>
      </c>
      <c r="V430" s="8">
        <v>46238.719872685186</v>
      </c>
      <c r="W430" s="8">
        <v>46238.719872685186</v>
      </c>
      <c r="X430" s="6" t="s">
        <v>40</v>
      </c>
      <c r="Y430" s="6" t="s">
        <v>39</v>
      </c>
      <c r="Z430" s="9">
        <v>95829</v>
      </c>
      <c r="AA430" s="6" t="s">
        <v>424</v>
      </c>
      <c r="AB430" s="10" t="s">
        <v>1438</v>
      </c>
      <c r="AC430" s="11" t="str">
        <f t="shared" si="67"/>
        <v>Klik Here Bestie</v>
      </c>
      <c r="AD430" s="12" t="s">
        <v>30</v>
      </c>
    </row>
    <row r="431" spans="1:30" ht="14.25" customHeight="1" x14ac:dyDescent="0.3">
      <c r="A431" s="5">
        <v>429</v>
      </c>
      <c r="B431" s="6" t="s">
        <v>32</v>
      </c>
      <c r="C431" s="6" t="s">
        <v>33</v>
      </c>
      <c r="D431" s="6" t="s">
        <v>1256</v>
      </c>
      <c r="E431" s="6" t="s">
        <v>1357</v>
      </c>
      <c r="F431" s="6">
        <v>3323062008</v>
      </c>
      <c r="G431" s="6" t="s">
        <v>1268</v>
      </c>
      <c r="H431" s="6" t="s">
        <v>1269</v>
      </c>
      <c r="I431" s="6">
        <v>14722512</v>
      </c>
      <c r="J431" s="6" t="s">
        <v>1439</v>
      </c>
      <c r="K431" s="6" t="str">
        <f t="shared" ref="K431:K436" si="102">"3323060904480001"</f>
        <v>3323060904480001</v>
      </c>
      <c r="L431" s="6" t="s">
        <v>1440</v>
      </c>
      <c r="M431" s="6">
        <v>22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 t="s">
        <v>39</v>
      </c>
      <c r="U431" s="7">
        <v>46211</v>
      </c>
      <c r="V431" s="8">
        <v>46241.38585648148</v>
      </c>
      <c r="W431" s="8">
        <v>46241.38585648148</v>
      </c>
      <c r="X431" s="6" t="s">
        <v>40</v>
      </c>
      <c r="Y431" s="6" t="s">
        <v>39</v>
      </c>
      <c r="Z431" s="9">
        <v>95799</v>
      </c>
      <c r="AA431" s="6" t="s">
        <v>1441</v>
      </c>
      <c r="AB431" s="10" t="s">
        <v>1442</v>
      </c>
      <c r="AC431" s="11" t="str">
        <f t="shared" si="67"/>
        <v>Klik Here Bestie</v>
      </c>
      <c r="AD431" s="12" t="s">
        <v>30</v>
      </c>
    </row>
    <row r="432" spans="1:30" ht="14.25" customHeight="1" x14ac:dyDescent="0.3">
      <c r="A432" s="5">
        <v>430</v>
      </c>
      <c r="B432" s="6" t="s">
        <v>32</v>
      </c>
      <c r="C432" s="6" t="s">
        <v>33</v>
      </c>
      <c r="D432" s="6" t="s">
        <v>1256</v>
      </c>
      <c r="E432" s="6" t="s">
        <v>1357</v>
      </c>
      <c r="F432" s="6">
        <v>3323062008</v>
      </c>
      <c r="G432" s="6" t="s">
        <v>1268</v>
      </c>
      <c r="H432" s="6" t="s">
        <v>1269</v>
      </c>
      <c r="I432" s="6">
        <v>14722697</v>
      </c>
      <c r="J432" s="6" t="s">
        <v>1443</v>
      </c>
      <c r="K432" s="6" t="str">
        <f t="shared" si="102"/>
        <v>3323060904480001</v>
      </c>
      <c r="L432" s="6" t="s">
        <v>1440</v>
      </c>
      <c r="M432" s="6">
        <v>128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 t="s">
        <v>39</v>
      </c>
      <c r="U432" s="7">
        <v>46211</v>
      </c>
      <c r="V432" s="8">
        <v>46241.386793981481</v>
      </c>
      <c r="W432" s="8">
        <v>46241.386793981481</v>
      </c>
      <c r="X432" s="6" t="s">
        <v>40</v>
      </c>
      <c r="Y432" s="6" t="s">
        <v>39</v>
      </c>
      <c r="Z432" s="9">
        <v>95799</v>
      </c>
      <c r="AA432" s="6" t="s">
        <v>1441</v>
      </c>
      <c r="AB432" s="10" t="s">
        <v>1444</v>
      </c>
      <c r="AC432" s="11" t="str">
        <f t="shared" si="67"/>
        <v>Klik Here Bestie</v>
      </c>
      <c r="AD432" s="12" t="s">
        <v>30</v>
      </c>
    </row>
    <row r="433" spans="1:30" ht="14.25" customHeight="1" x14ac:dyDescent="0.3">
      <c r="A433" s="5">
        <v>431</v>
      </c>
      <c r="B433" s="6" t="s">
        <v>32</v>
      </c>
      <c r="C433" s="6" t="s">
        <v>33</v>
      </c>
      <c r="D433" s="6" t="s">
        <v>1256</v>
      </c>
      <c r="E433" s="6" t="s">
        <v>1357</v>
      </c>
      <c r="F433" s="6">
        <v>3323062008</v>
      </c>
      <c r="G433" s="6" t="s">
        <v>1268</v>
      </c>
      <c r="H433" s="6" t="s">
        <v>1269</v>
      </c>
      <c r="I433" s="6">
        <v>14722796</v>
      </c>
      <c r="J433" s="6" t="s">
        <v>1445</v>
      </c>
      <c r="K433" s="6" t="str">
        <f t="shared" si="102"/>
        <v>3323060904480001</v>
      </c>
      <c r="L433" s="6" t="s">
        <v>1440</v>
      </c>
      <c r="M433" s="6">
        <v>0</v>
      </c>
      <c r="N433" s="6">
        <v>48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 t="s">
        <v>39</v>
      </c>
      <c r="U433" s="7">
        <v>46211</v>
      </c>
      <c r="V433" s="8">
        <v>46241.387615740743</v>
      </c>
      <c r="W433" s="8">
        <v>46241.387615740743</v>
      </c>
      <c r="X433" s="6" t="s">
        <v>40</v>
      </c>
      <c r="Y433" s="6" t="s">
        <v>39</v>
      </c>
      <c r="Z433" s="9">
        <v>95799</v>
      </c>
      <c r="AA433" s="6" t="s">
        <v>1441</v>
      </c>
      <c r="AB433" s="10" t="s">
        <v>1446</v>
      </c>
      <c r="AC433" s="11" t="str">
        <f t="shared" si="67"/>
        <v>Klik Here Bestie</v>
      </c>
      <c r="AD433" s="12" t="s">
        <v>30</v>
      </c>
    </row>
    <row r="434" spans="1:30" ht="14.25" customHeight="1" x14ac:dyDescent="0.3">
      <c r="A434" s="5">
        <v>432</v>
      </c>
      <c r="B434" s="6" t="s">
        <v>32</v>
      </c>
      <c r="C434" s="6" t="s">
        <v>33</v>
      </c>
      <c r="D434" s="6" t="s">
        <v>1256</v>
      </c>
      <c r="E434" s="6" t="s">
        <v>1357</v>
      </c>
      <c r="F434" s="6">
        <v>3323062008</v>
      </c>
      <c r="G434" s="6" t="s">
        <v>1268</v>
      </c>
      <c r="H434" s="6" t="s">
        <v>1269</v>
      </c>
      <c r="I434" s="6">
        <v>14722994</v>
      </c>
      <c r="J434" s="6" t="s">
        <v>1447</v>
      </c>
      <c r="K434" s="6" t="str">
        <f t="shared" si="102"/>
        <v>3323060904480001</v>
      </c>
      <c r="L434" s="6" t="s">
        <v>1440</v>
      </c>
      <c r="M434" s="6">
        <v>0</v>
      </c>
      <c r="N434" s="6">
        <v>23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 t="s">
        <v>39</v>
      </c>
      <c r="U434" s="7">
        <v>46211</v>
      </c>
      <c r="V434" s="8">
        <v>46241.388483796298</v>
      </c>
      <c r="W434" s="8">
        <v>46241.388483796298</v>
      </c>
      <c r="X434" s="6" t="s">
        <v>40</v>
      </c>
      <c r="Y434" s="6" t="s">
        <v>39</v>
      </c>
      <c r="Z434" s="9">
        <v>95799</v>
      </c>
      <c r="AA434" s="6" t="s">
        <v>1441</v>
      </c>
      <c r="AB434" s="10" t="s">
        <v>1448</v>
      </c>
      <c r="AC434" s="11" t="str">
        <f t="shared" si="67"/>
        <v>Klik Here Bestie</v>
      </c>
      <c r="AD434" s="12" t="s">
        <v>30</v>
      </c>
    </row>
    <row r="435" spans="1:30" ht="14.25" customHeight="1" x14ac:dyDescent="0.3">
      <c r="A435" s="5">
        <v>433</v>
      </c>
      <c r="B435" s="6" t="s">
        <v>32</v>
      </c>
      <c r="C435" s="6" t="s">
        <v>33</v>
      </c>
      <c r="D435" s="6" t="s">
        <v>1256</v>
      </c>
      <c r="E435" s="6" t="s">
        <v>1357</v>
      </c>
      <c r="F435" s="6">
        <v>3323062008</v>
      </c>
      <c r="G435" s="6" t="s">
        <v>1268</v>
      </c>
      <c r="H435" s="6" t="s">
        <v>1269</v>
      </c>
      <c r="I435" s="6">
        <v>14723132</v>
      </c>
      <c r="J435" s="6" t="s">
        <v>1449</v>
      </c>
      <c r="K435" s="6" t="str">
        <f t="shared" si="102"/>
        <v>3323060904480001</v>
      </c>
      <c r="L435" s="6" t="s">
        <v>1440</v>
      </c>
      <c r="M435" s="6">
        <v>0</v>
      </c>
      <c r="N435" s="6">
        <v>8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 t="s">
        <v>39</v>
      </c>
      <c r="U435" s="7">
        <v>46211</v>
      </c>
      <c r="V435" s="8">
        <v>46241.389502314814</v>
      </c>
      <c r="W435" s="8">
        <v>46241.389502314814</v>
      </c>
      <c r="X435" s="6" t="s">
        <v>40</v>
      </c>
      <c r="Y435" s="6" t="s">
        <v>39</v>
      </c>
      <c r="Z435" s="9">
        <v>95799</v>
      </c>
      <c r="AA435" s="6" t="s">
        <v>1441</v>
      </c>
      <c r="AB435" s="10" t="s">
        <v>1450</v>
      </c>
      <c r="AC435" s="11" t="str">
        <f t="shared" si="67"/>
        <v>Klik Here Bestie</v>
      </c>
      <c r="AD435" s="12" t="s">
        <v>30</v>
      </c>
    </row>
    <row r="436" spans="1:30" ht="14.25" customHeight="1" x14ac:dyDescent="0.3">
      <c r="A436" s="5">
        <v>434</v>
      </c>
      <c r="B436" s="6" t="s">
        <v>32</v>
      </c>
      <c r="C436" s="6" t="s">
        <v>33</v>
      </c>
      <c r="D436" s="6" t="s">
        <v>1256</v>
      </c>
      <c r="E436" s="6" t="s">
        <v>1357</v>
      </c>
      <c r="F436" s="6">
        <v>3323062008</v>
      </c>
      <c r="G436" s="6" t="s">
        <v>1268</v>
      </c>
      <c r="H436" s="6" t="s">
        <v>1269</v>
      </c>
      <c r="I436" s="6">
        <v>14723235</v>
      </c>
      <c r="J436" s="6" t="s">
        <v>1451</v>
      </c>
      <c r="K436" s="6" t="str">
        <f t="shared" si="102"/>
        <v>3323060904480001</v>
      </c>
      <c r="L436" s="6" t="s">
        <v>1440</v>
      </c>
      <c r="M436" s="6">
        <v>0</v>
      </c>
      <c r="N436" s="6">
        <v>162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 t="s">
        <v>39</v>
      </c>
      <c r="U436" s="7">
        <v>46211</v>
      </c>
      <c r="V436" s="8">
        <v>46241.390289351853</v>
      </c>
      <c r="W436" s="8">
        <v>46241.390289351853</v>
      </c>
      <c r="X436" s="6" t="s">
        <v>40</v>
      </c>
      <c r="Y436" s="6" t="s">
        <v>39</v>
      </c>
      <c r="Z436" s="9">
        <v>95799</v>
      </c>
      <c r="AA436" s="6" t="s">
        <v>1441</v>
      </c>
      <c r="AB436" s="10" t="s">
        <v>1452</v>
      </c>
      <c r="AC436" s="11" t="str">
        <f t="shared" si="67"/>
        <v>Klik Here Bestie</v>
      </c>
      <c r="AD436" s="12" t="s">
        <v>30</v>
      </c>
    </row>
    <row r="437" spans="1:30" ht="14.25" customHeight="1" x14ac:dyDescent="0.3">
      <c r="A437" s="5">
        <v>435</v>
      </c>
      <c r="B437" s="6" t="s">
        <v>32</v>
      </c>
      <c r="C437" s="6" t="s">
        <v>33</v>
      </c>
      <c r="D437" s="6" t="s">
        <v>1256</v>
      </c>
      <c r="E437" s="6" t="s">
        <v>1357</v>
      </c>
      <c r="F437" s="6">
        <v>3323062008</v>
      </c>
      <c r="G437" s="6" t="s">
        <v>1268</v>
      </c>
      <c r="H437" s="6" t="s">
        <v>1269</v>
      </c>
      <c r="I437" s="6">
        <v>14687015</v>
      </c>
      <c r="J437" s="6" t="s">
        <v>1453</v>
      </c>
      <c r="K437" s="6" t="str">
        <f>"3323063005790002"</f>
        <v>3323063005790002</v>
      </c>
      <c r="L437" s="6" t="s">
        <v>1454</v>
      </c>
      <c r="M437" s="6">
        <v>0</v>
      </c>
      <c r="N437" s="6">
        <v>400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 t="s">
        <v>39</v>
      </c>
      <c r="U437" s="7">
        <v>46181</v>
      </c>
      <c r="V437" s="8">
        <v>46240.600127314814</v>
      </c>
      <c r="W437" s="8">
        <v>46240.600127314814</v>
      </c>
      <c r="X437" s="6" t="s">
        <v>40</v>
      </c>
      <c r="Y437" s="6" t="s">
        <v>39</v>
      </c>
      <c r="Z437" s="9">
        <v>95843</v>
      </c>
      <c r="AA437" s="6" t="s">
        <v>1383</v>
      </c>
      <c r="AB437" s="10" t="s">
        <v>1455</v>
      </c>
      <c r="AC437" s="11" t="str">
        <f t="shared" si="67"/>
        <v>Klik Here Bestie</v>
      </c>
      <c r="AD437" s="12" t="s">
        <v>30</v>
      </c>
    </row>
    <row r="438" spans="1:30" ht="14.25" customHeight="1" x14ac:dyDescent="0.3">
      <c r="A438" s="5">
        <v>436</v>
      </c>
      <c r="B438" s="6" t="s">
        <v>32</v>
      </c>
      <c r="C438" s="6" t="s">
        <v>33</v>
      </c>
      <c r="D438" s="6" t="s">
        <v>1256</v>
      </c>
      <c r="E438" s="6" t="s">
        <v>1357</v>
      </c>
      <c r="F438" s="6">
        <v>3323062008</v>
      </c>
      <c r="G438" s="6" t="s">
        <v>1268</v>
      </c>
      <c r="H438" s="6" t="s">
        <v>1269</v>
      </c>
      <c r="I438" s="6">
        <v>14688983</v>
      </c>
      <c r="J438" s="6" t="s">
        <v>1456</v>
      </c>
      <c r="K438" s="6" t="str">
        <f>"3323060812540002"</f>
        <v>3323060812540002</v>
      </c>
      <c r="L438" s="6" t="s">
        <v>1457</v>
      </c>
      <c r="M438" s="6">
        <v>0</v>
      </c>
      <c r="N438" s="6">
        <v>490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 t="s">
        <v>39</v>
      </c>
      <c r="U438" s="7">
        <v>46181</v>
      </c>
      <c r="V438" s="8">
        <v>46240.617002314815</v>
      </c>
      <c r="W438" s="8">
        <v>46240.617002314815</v>
      </c>
      <c r="X438" s="6" t="s">
        <v>40</v>
      </c>
      <c r="Y438" s="6" t="s">
        <v>39</v>
      </c>
      <c r="Z438" s="9">
        <v>95843</v>
      </c>
      <c r="AA438" s="6" t="s">
        <v>1383</v>
      </c>
      <c r="AB438" s="10" t="s">
        <v>1458</v>
      </c>
      <c r="AC438" s="11" t="str">
        <f t="shared" si="67"/>
        <v>Klik Here Bestie</v>
      </c>
      <c r="AD438" s="12" t="s">
        <v>30</v>
      </c>
    </row>
    <row r="439" spans="1:30" ht="14.25" customHeight="1" x14ac:dyDescent="0.3">
      <c r="A439" s="5">
        <v>437</v>
      </c>
      <c r="B439" s="6" t="s">
        <v>32</v>
      </c>
      <c r="C439" s="6" t="s">
        <v>33</v>
      </c>
      <c r="D439" s="6" t="s">
        <v>1256</v>
      </c>
      <c r="E439" s="6" t="s">
        <v>1357</v>
      </c>
      <c r="F439" s="6">
        <v>3323062008</v>
      </c>
      <c r="G439" s="6" t="s">
        <v>1268</v>
      </c>
      <c r="H439" s="6" t="s">
        <v>1269</v>
      </c>
      <c r="I439" s="6">
        <v>14694481</v>
      </c>
      <c r="J439" s="6" t="s">
        <v>1459</v>
      </c>
      <c r="K439" s="6" t="str">
        <f t="shared" ref="K439:K445" si="103">"3323060306510001"</f>
        <v>3323060306510001</v>
      </c>
      <c r="L439" s="6" t="s">
        <v>1460</v>
      </c>
      <c r="M439" s="6">
        <v>26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 t="s">
        <v>39</v>
      </c>
      <c r="U439" s="7">
        <v>46181</v>
      </c>
      <c r="V439" s="8">
        <v>46240.662835648145</v>
      </c>
      <c r="W439" s="8">
        <v>46240.662835648145</v>
      </c>
      <c r="X439" s="6" t="s">
        <v>40</v>
      </c>
      <c r="Y439" s="6" t="s">
        <v>39</v>
      </c>
      <c r="Z439" s="9">
        <v>95868</v>
      </c>
      <c r="AA439" s="6" t="s">
        <v>409</v>
      </c>
      <c r="AB439" s="10" t="s">
        <v>1461</v>
      </c>
      <c r="AC439" s="11" t="str">
        <f t="shared" si="67"/>
        <v>Klik Here Bestie</v>
      </c>
      <c r="AD439" s="12" t="s">
        <v>30</v>
      </c>
    </row>
    <row r="440" spans="1:30" ht="14.25" customHeight="1" x14ac:dyDescent="0.3">
      <c r="A440" s="5">
        <v>438</v>
      </c>
      <c r="B440" s="6" t="s">
        <v>32</v>
      </c>
      <c r="C440" s="6" t="s">
        <v>33</v>
      </c>
      <c r="D440" s="6" t="s">
        <v>1256</v>
      </c>
      <c r="E440" s="6" t="s">
        <v>1357</v>
      </c>
      <c r="F440" s="6">
        <v>3323062008</v>
      </c>
      <c r="G440" s="6" t="s">
        <v>1268</v>
      </c>
      <c r="H440" s="6" t="s">
        <v>1269</v>
      </c>
      <c r="I440" s="6">
        <v>14694552</v>
      </c>
      <c r="J440" s="6" t="s">
        <v>1462</v>
      </c>
      <c r="K440" s="6" t="str">
        <f t="shared" si="103"/>
        <v>3323060306510001</v>
      </c>
      <c r="L440" s="6" t="s">
        <v>1460</v>
      </c>
      <c r="M440" s="6">
        <v>0</v>
      </c>
      <c r="N440" s="6">
        <v>26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 t="s">
        <v>39</v>
      </c>
      <c r="U440" s="7">
        <v>46181</v>
      </c>
      <c r="V440" s="8">
        <v>46240.663657407407</v>
      </c>
      <c r="W440" s="8">
        <v>46240.663657407407</v>
      </c>
      <c r="X440" s="6" t="s">
        <v>40</v>
      </c>
      <c r="Y440" s="6" t="s">
        <v>39</v>
      </c>
      <c r="Z440" s="9">
        <v>95868</v>
      </c>
      <c r="AA440" s="6" t="s">
        <v>409</v>
      </c>
      <c r="AB440" s="10" t="s">
        <v>1463</v>
      </c>
      <c r="AC440" s="11" t="str">
        <f t="shared" si="67"/>
        <v>Klik Here Bestie</v>
      </c>
      <c r="AD440" s="12" t="s">
        <v>30</v>
      </c>
    </row>
    <row r="441" spans="1:30" ht="14.25" customHeight="1" x14ac:dyDescent="0.3">
      <c r="A441" s="5">
        <v>439</v>
      </c>
      <c r="B441" s="6" t="s">
        <v>32</v>
      </c>
      <c r="C441" s="6" t="s">
        <v>33</v>
      </c>
      <c r="D441" s="6" t="s">
        <v>1256</v>
      </c>
      <c r="E441" s="6" t="s">
        <v>1357</v>
      </c>
      <c r="F441" s="6">
        <v>3323062008</v>
      </c>
      <c r="G441" s="6" t="s">
        <v>1268</v>
      </c>
      <c r="H441" s="6" t="s">
        <v>1269</v>
      </c>
      <c r="I441" s="6">
        <v>14694623</v>
      </c>
      <c r="J441" s="6" t="s">
        <v>1464</v>
      </c>
      <c r="K441" s="6" t="str">
        <f t="shared" si="103"/>
        <v>3323060306510001</v>
      </c>
      <c r="L441" s="6" t="s">
        <v>1460</v>
      </c>
      <c r="M441" s="6">
        <v>24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 t="s">
        <v>39</v>
      </c>
      <c r="U441" s="7">
        <v>46181</v>
      </c>
      <c r="V441" s="8">
        <v>46240.664594907408</v>
      </c>
      <c r="W441" s="8">
        <v>46240.664594907408</v>
      </c>
      <c r="X441" s="6" t="s">
        <v>40</v>
      </c>
      <c r="Y441" s="6" t="s">
        <v>39</v>
      </c>
      <c r="Z441" s="9">
        <v>95868</v>
      </c>
      <c r="AA441" s="6" t="s">
        <v>409</v>
      </c>
      <c r="AB441" s="10" t="s">
        <v>1465</v>
      </c>
      <c r="AC441" s="11" t="str">
        <f t="shared" si="67"/>
        <v>Klik Here Bestie</v>
      </c>
      <c r="AD441" s="12" t="s">
        <v>30</v>
      </c>
    </row>
    <row r="442" spans="1:30" ht="14.25" customHeight="1" x14ac:dyDescent="0.3">
      <c r="A442" s="5">
        <v>440</v>
      </c>
      <c r="B442" s="6" t="s">
        <v>32</v>
      </c>
      <c r="C442" s="6" t="s">
        <v>33</v>
      </c>
      <c r="D442" s="6" t="s">
        <v>1256</v>
      </c>
      <c r="E442" s="6" t="s">
        <v>1357</v>
      </c>
      <c r="F442" s="6">
        <v>3323062008</v>
      </c>
      <c r="G442" s="6" t="s">
        <v>1268</v>
      </c>
      <c r="H442" s="6" t="s">
        <v>1269</v>
      </c>
      <c r="I442" s="6">
        <v>14694767</v>
      </c>
      <c r="J442" s="6" t="s">
        <v>1466</v>
      </c>
      <c r="K442" s="6" t="str">
        <f t="shared" si="103"/>
        <v>3323060306510001</v>
      </c>
      <c r="L442" s="6" t="s">
        <v>1460</v>
      </c>
      <c r="M442" s="6">
        <v>4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 t="s">
        <v>39</v>
      </c>
      <c r="U442" s="7">
        <v>46181</v>
      </c>
      <c r="V442" s="8">
        <v>46240.665543981479</v>
      </c>
      <c r="W442" s="8">
        <v>46240.665543981479</v>
      </c>
      <c r="X442" s="6" t="s">
        <v>40</v>
      </c>
      <c r="Y442" s="6" t="s">
        <v>39</v>
      </c>
      <c r="Z442" s="9">
        <v>95868</v>
      </c>
      <c r="AA442" s="6" t="s">
        <v>409</v>
      </c>
      <c r="AB442" s="10" t="s">
        <v>1467</v>
      </c>
      <c r="AC442" s="11" t="str">
        <f t="shared" si="67"/>
        <v>Klik Here Bestie</v>
      </c>
      <c r="AD442" s="12" t="s">
        <v>30</v>
      </c>
    </row>
    <row r="443" spans="1:30" ht="14.25" customHeight="1" x14ac:dyDescent="0.3">
      <c r="A443" s="5">
        <v>441</v>
      </c>
      <c r="B443" s="6" t="s">
        <v>32</v>
      </c>
      <c r="C443" s="6" t="s">
        <v>33</v>
      </c>
      <c r="D443" s="6" t="s">
        <v>1256</v>
      </c>
      <c r="E443" s="6" t="s">
        <v>1357</v>
      </c>
      <c r="F443" s="6">
        <v>3323062008</v>
      </c>
      <c r="G443" s="6" t="s">
        <v>1268</v>
      </c>
      <c r="H443" s="6" t="s">
        <v>1269</v>
      </c>
      <c r="I443" s="6">
        <v>14694896</v>
      </c>
      <c r="J443" s="6" t="s">
        <v>1468</v>
      </c>
      <c r="K443" s="6" t="str">
        <f t="shared" si="103"/>
        <v>3323060306510001</v>
      </c>
      <c r="L443" s="6" t="s">
        <v>1460</v>
      </c>
      <c r="M443" s="6">
        <v>0</v>
      </c>
      <c r="N443" s="6">
        <v>100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 t="s">
        <v>39</v>
      </c>
      <c r="U443" s="7">
        <v>46181</v>
      </c>
      <c r="V443" s="8">
        <v>46240.666527777779</v>
      </c>
      <c r="W443" s="8">
        <v>46240.666527777779</v>
      </c>
      <c r="X443" s="6" t="s">
        <v>40</v>
      </c>
      <c r="Y443" s="6" t="s">
        <v>39</v>
      </c>
      <c r="Z443" s="9">
        <v>95868</v>
      </c>
      <c r="AA443" s="6" t="s">
        <v>409</v>
      </c>
      <c r="AB443" s="10" t="s">
        <v>1469</v>
      </c>
      <c r="AC443" s="11" t="str">
        <f t="shared" si="67"/>
        <v>Klik Here Bestie</v>
      </c>
      <c r="AD443" s="12" t="s">
        <v>30</v>
      </c>
    </row>
    <row r="444" spans="1:30" ht="14.25" customHeight="1" x14ac:dyDescent="0.3">
      <c r="A444" s="5">
        <v>442</v>
      </c>
      <c r="B444" s="6" t="s">
        <v>32</v>
      </c>
      <c r="C444" s="6" t="s">
        <v>33</v>
      </c>
      <c r="D444" s="6" t="s">
        <v>1256</v>
      </c>
      <c r="E444" s="6" t="s">
        <v>1357</v>
      </c>
      <c r="F444" s="6">
        <v>3323062008</v>
      </c>
      <c r="G444" s="6" t="s">
        <v>1268</v>
      </c>
      <c r="H444" s="6" t="s">
        <v>1269</v>
      </c>
      <c r="I444" s="6">
        <v>14694956</v>
      </c>
      <c r="J444" s="6" t="s">
        <v>1470</v>
      </c>
      <c r="K444" s="6" t="str">
        <f t="shared" si="103"/>
        <v>3323060306510001</v>
      </c>
      <c r="L444" s="6" t="s">
        <v>1460</v>
      </c>
      <c r="M444" s="6">
        <v>0</v>
      </c>
      <c r="N444" s="6">
        <v>24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 t="s">
        <v>39</v>
      </c>
      <c r="U444" s="7">
        <v>46181</v>
      </c>
      <c r="V444" s="8">
        <v>46240.667326388888</v>
      </c>
      <c r="W444" s="8">
        <v>46240.667326388888</v>
      </c>
      <c r="X444" s="6" t="s">
        <v>40</v>
      </c>
      <c r="Y444" s="6" t="s">
        <v>39</v>
      </c>
      <c r="Z444" s="9">
        <v>95868</v>
      </c>
      <c r="AA444" s="6" t="s">
        <v>409</v>
      </c>
      <c r="AB444" s="10" t="s">
        <v>1471</v>
      </c>
      <c r="AC444" s="11" t="str">
        <f t="shared" si="67"/>
        <v>Klik Here Bestie</v>
      </c>
      <c r="AD444" s="12" t="s">
        <v>30</v>
      </c>
    </row>
    <row r="445" spans="1:30" ht="14.25" customHeight="1" x14ac:dyDescent="0.3">
      <c r="A445" s="5">
        <v>443</v>
      </c>
      <c r="B445" s="6" t="s">
        <v>32</v>
      </c>
      <c r="C445" s="6" t="s">
        <v>33</v>
      </c>
      <c r="D445" s="6" t="s">
        <v>1256</v>
      </c>
      <c r="E445" s="6" t="s">
        <v>1357</v>
      </c>
      <c r="F445" s="6">
        <v>3323062008</v>
      </c>
      <c r="G445" s="6" t="s">
        <v>1268</v>
      </c>
      <c r="H445" s="6" t="s">
        <v>1269</v>
      </c>
      <c r="I445" s="6">
        <v>14695020</v>
      </c>
      <c r="J445" s="6" t="s">
        <v>1472</v>
      </c>
      <c r="K445" s="6" t="str">
        <f t="shared" si="103"/>
        <v>3323060306510001</v>
      </c>
      <c r="L445" s="6" t="s">
        <v>1460</v>
      </c>
      <c r="M445" s="6">
        <v>0</v>
      </c>
      <c r="N445" s="6">
        <v>2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 t="s">
        <v>39</v>
      </c>
      <c r="U445" s="7">
        <v>46181</v>
      </c>
      <c r="V445" s="8">
        <v>46240.668090277781</v>
      </c>
      <c r="W445" s="8">
        <v>46240.668090277781</v>
      </c>
      <c r="X445" s="6" t="s">
        <v>40</v>
      </c>
      <c r="Y445" s="6" t="s">
        <v>39</v>
      </c>
      <c r="Z445" s="9">
        <v>95868</v>
      </c>
      <c r="AA445" s="6" t="s">
        <v>409</v>
      </c>
      <c r="AB445" s="10" t="s">
        <v>1473</v>
      </c>
      <c r="AC445" s="11" t="str">
        <f t="shared" si="67"/>
        <v>Klik Here Bestie</v>
      </c>
      <c r="AD445" s="12" t="s">
        <v>30</v>
      </c>
    </row>
    <row r="446" spans="1:30" ht="14.25" customHeight="1" x14ac:dyDescent="0.3">
      <c r="A446" s="5">
        <v>444</v>
      </c>
      <c r="B446" s="6" t="s">
        <v>32</v>
      </c>
      <c r="C446" s="6" t="s">
        <v>33</v>
      </c>
      <c r="D446" s="6" t="s">
        <v>1256</v>
      </c>
      <c r="E446" s="6" t="s">
        <v>1357</v>
      </c>
      <c r="F446" s="6">
        <v>3323062008</v>
      </c>
      <c r="G446" s="6" t="s">
        <v>1268</v>
      </c>
      <c r="H446" s="6" t="s">
        <v>1269</v>
      </c>
      <c r="I446" s="6">
        <v>14746865</v>
      </c>
      <c r="J446" s="6" t="s">
        <v>1474</v>
      </c>
      <c r="K446" s="6" t="str">
        <f>"3323060102780006"</f>
        <v>3323060102780006</v>
      </c>
      <c r="L446" s="6" t="s">
        <v>1475</v>
      </c>
      <c r="M446" s="6">
        <v>0</v>
      </c>
      <c r="N446" s="6">
        <v>283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 t="s">
        <v>39</v>
      </c>
      <c r="U446" s="7">
        <v>46211</v>
      </c>
      <c r="V446" s="8">
        <v>46241.605219907404</v>
      </c>
      <c r="W446" s="8">
        <v>46241.605219907404</v>
      </c>
      <c r="X446" s="6" t="s">
        <v>40</v>
      </c>
      <c r="Y446" s="6" t="s">
        <v>39</v>
      </c>
      <c r="Z446" s="9">
        <v>95829</v>
      </c>
      <c r="AA446" s="6" t="s">
        <v>424</v>
      </c>
      <c r="AB446" s="10" t="s">
        <v>1476</v>
      </c>
      <c r="AC446" s="11" t="str">
        <f t="shared" si="67"/>
        <v>Klik Here Bestie</v>
      </c>
      <c r="AD446" s="12" t="s">
        <v>30</v>
      </c>
    </row>
    <row r="447" spans="1:30" ht="14.25" customHeight="1" x14ac:dyDescent="0.3">
      <c r="A447" s="5">
        <v>445</v>
      </c>
      <c r="B447" s="6" t="s">
        <v>32</v>
      </c>
      <c r="C447" s="6" t="s">
        <v>33</v>
      </c>
      <c r="D447" s="6" t="s">
        <v>1256</v>
      </c>
      <c r="E447" s="6" t="s">
        <v>1357</v>
      </c>
      <c r="F447" s="6">
        <v>3323062008</v>
      </c>
      <c r="G447" s="6" t="s">
        <v>1268</v>
      </c>
      <c r="H447" s="6" t="s">
        <v>1269</v>
      </c>
      <c r="I447" s="6">
        <v>14520752</v>
      </c>
      <c r="J447" s="6" t="s">
        <v>1477</v>
      </c>
      <c r="K447" s="6" t="str">
        <f>"3323065212620001"</f>
        <v>3323065212620001</v>
      </c>
      <c r="L447" s="6" t="s">
        <v>1478</v>
      </c>
      <c r="M447" s="6">
        <v>0</v>
      </c>
      <c r="N447" s="6">
        <v>800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 t="s">
        <v>39</v>
      </c>
      <c r="U447" s="7">
        <v>46089</v>
      </c>
      <c r="V447" s="8">
        <v>46237.581875000003</v>
      </c>
      <c r="W447" s="8">
        <v>46237.581875000003</v>
      </c>
      <c r="X447" s="6" t="s">
        <v>40</v>
      </c>
      <c r="Y447" s="6" t="s">
        <v>39</v>
      </c>
      <c r="Z447" s="9">
        <v>95853</v>
      </c>
      <c r="AA447" s="6" t="s">
        <v>1369</v>
      </c>
      <c r="AB447" s="10" t="s">
        <v>1479</v>
      </c>
      <c r="AC447" s="11" t="str">
        <f t="shared" si="67"/>
        <v>Klik Here Bestie</v>
      </c>
      <c r="AD447" s="12" t="s">
        <v>30</v>
      </c>
    </row>
    <row r="448" spans="1:30" ht="14.25" customHeight="1" x14ac:dyDescent="0.3">
      <c r="A448" s="5">
        <v>446</v>
      </c>
      <c r="B448" s="6" t="s">
        <v>32</v>
      </c>
      <c r="C448" s="6" t="s">
        <v>33</v>
      </c>
      <c r="D448" s="6" t="s">
        <v>1256</v>
      </c>
      <c r="E448" s="6" t="s">
        <v>1357</v>
      </c>
      <c r="F448" s="6">
        <v>3323062008</v>
      </c>
      <c r="G448" s="6" t="s">
        <v>1268</v>
      </c>
      <c r="H448" s="6" t="s">
        <v>1269</v>
      </c>
      <c r="I448" s="6">
        <v>14750107</v>
      </c>
      <c r="J448" s="6" t="s">
        <v>1480</v>
      </c>
      <c r="K448" s="6" t="str">
        <f>"3323063112810016"</f>
        <v>3323063112810016</v>
      </c>
      <c r="L448" s="6" t="s">
        <v>1481</v>
      </c>
      <c r="M448" s="6">
        <v>0</v>
      </c>
      <c r="N448" s="6">
        <v>50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 t="s">
        <v>39</v>
      </c>
      <c r="U448" s="7">
        <v>46211</v>
      </c>
      <c r="V448" s="8">
        <v>46241.627696759257</v>
      </c>
      <c r="W448" s="8">
        <v>46241.627696759257</v>
      </c>
      <c r="X448" s="6" t="s">
        <v>40</v>
      </c>
      <c r="Y448" s="6" t="s">
        <v>39</v>
      </c>
      <c r="Z448" s="9">
        <v>95829</v>
      </c>
      <c r="AA448" s="6" t="s">
        <v>424</v>
      </c>
      <c r="AB448" s="10" t="s">
        <v>1482</v>
      </c>
      <c r="AC448" s="11" t="str">
        <f t="shared" si="67"/>
        <v>Klik Here Bestie</v>
      </c>
      <c r="AD448" s="12" t="s">
        <v>30</v>
      </c>
    </row>
    <row r="449" spans="1:30" ht="14.25" customHeight="1" x14ac:dyDescent="0.3">
      <c r="A449" s="5">
        <v>447</v>
      </c>
      <c r="B449" s="6" t="s">
        <v>32</v>
      </c>
      <c r="C449" s="6" t="s">
        <v>33</v>
      </c>
      <c r="D449" s="6" t="s">
        <v>1256</v>
      </c>
      <c r="E449" s="6" t="s">
        <v>1357</v>
      </c>
      <c r="F449" s="6">
        <v>3323062008</v>
      </c>
      <c r="G449" s="6" t="s">
        <v>1268</v>
      </c>
      <c r="H449" s="6" t="s">
        <v>1269</v>
      </c>
      <c r="I449" s="6">
        <v>14730660</v>
      </c>
      <c r="J449" s="6" t="s">
        <v>1483</v>
      </c>
      <c r="K449" s="6" t="str">
        <f>"3323063112660028"</f>
        <v>3323063112660028</v>
      </c>
      <c r="L449" s="6" t="s">
        <v>1484</v>
      </c>
      <c r="M449" s="6">
        <v>0</v>
      </c>
      <c r="N449" s="6">
        <v>45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 t="s">
        <v>39</v>
      </c>
      <c r="U449" s="7">
        <v>46211</v>
      </c>
      <c r="V449" s="8">
        <v>46241.4378125</v>
      </c>
      <c r="W449" s="8">
        <v>46241.4378125</v>
      </c>
      <c r="X449" s="6" t="s">
        <v>40</v>
      </c>
      <c r="Y449" s="6" t="s">
        <v>39</v>
      </c>
      <c r="Z449" s="9">
        <v>95799</v>
      </c>
      <c r="AA449" s="6" t="s">
        <v>1441</v>
      </c>
      <c r="AB449" s="10" t="s">
        <v>1485</v>
      </c>
      <c r="AC449" s="11" t="str">
        <f t="shared" si="67"/>
        <v>Klik Here Bestie</v>
      </c>
      <c r="AD449" s="12" t="s">
        <v>30</v>
      </c>
    </row>
    <row r="450" spans="1:30" ht="14.25" customHeight="1" x14ac:dyDescent="0.3">
      <c r="A450" s="5">
        <v>448</v>
      </c>
      <c r="B450" s="6" t="s">
        <v>32</v>
      </c>
      <c r="C450" s="6" t="s">
        <v>33</v>
      </c>
      <c r="D450" s="6" t="s">
        <v>1256</v>
      </c>
      <c r="E450" s="6" t="s">
        <v>1357</v>
      </c>
      <c r="F450" s="6">
        <v>3323062008</v>
      </c>
      <c r="G450" s="6" t="s">
        <v>1268</v>
      </c>
      <c r="H450" s="6" t="s">
        <v>1269</v>
      </c>
      <c r="I450" s="6">
        <v>14693475</v>
      </c>
      <c r="J450" s="6" t="s">
        <v>1486</v>
      </c>
      <c r="K450" s="6" t="str">
        <f t="shared" ref="K450:K457" si="104">"3323060112880002"</f>
        <v>3323060112880002</v>
      </c>
      <c r="L450" s="6" t="s">
        <v>1487</v>
      </c>
      <c r="M450" s="6">
        <v>45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 t="s">
        <v>39</v>
      </c>
      <c r="U450" s="7">
        <v>46181</v>
      </c>
      <c r="V450" s="8">
        <v>46240.653043981481</v>
      </c>
      <c r="W450" s="8">
        <v>46240.653043981481</v>
      </c>
      <c r="X450" s="6" t="s">
        <v>40</v>
      </c>
      <c r="Y450" s="6" t="s">
        <v>39</v>
      </c>
      <c r="Z450" s="9">
        <v>95868</v>
      </c>
      <c r="AA450" s="6" t="s">
        <v>409</v>
      </c>
      <c r="AB450" s="10" t="s">
        <v>1488</v>
      </c>
      <c r="AC450" s="11" t="str">
        <f t="shared" si="67"/>
        <v>Klik Here Bestie</v>
      </c>
      <c r="AD450" s="12" t="s">
        <v>30</v>
      </c>
    </row>
    <row r="451" spans="1:30" ht="14.25" customHeight="1" x14ac:dyDescent="0.3">
      <c r="A451" s="5">
        <v>449</v>
      </c>
      <c r="B451" s="6" t="s">
        <v>32</v>
      </c>
      <c r="C451" s="6" t="s">
        <v>33</v>
      </c>
      <c r="D451" s="6" t="s">
        <v>1256</v>
      </c>
      <c r="E451" s="6" t="s">
        <v>1357</v>
      </c>
      <c r="F451" s="6">
        <v>3323062008</v>
      </c>
      <c r="G451" s="6" t="s">
        <v>1268</v>
      </c>
      <c r="H451" s="6" t="s">
        <v>1269</v>
      </c>
      <c r="I451" s="6">
        <v>14693534</v>
      </c>
      <c r="J451" s="6" t="s">
        <v>1489</v>
      </c>
      <c r="K451" s="6" t="str">
        <f t="shared" si="104"/>
        <v>3323060112880002</v>
      </c>
      <c r="L451" s="6" t="s">
        <v>1487</v>
      </c>
      <c r="M451" s="6">
        <v>105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 t="s">
        <v>39</v>
      </c>
      <c r="U451" s="7">
        <v>46181</v>
      </c>
      <c r="V451" s="8">
        <v>46240.653807870367</v>
      </c>
      <c r="W451" s="8">
        <v>46240.653807870367</v>
      </c>
      <c r="X451" s="6" t="s">
        <v>40</v>
      </c>
      <c r="Y451" s="6" t="s">
        <v>39</v>
      </c>
      <c r="Z451" s="9">
        <v>95868</v>
      </c>
      <c r="AA451" s="6" t="s">
        <v>409</v>
      </c>
      <c r="AB451" s="10" t="s">
        <v>1490</v>
      </c>
      <c r="AC451" s="11" t="str">
        <f t="shared" si="67"/>
        <v>Klik Here Bestie</v>
      </c>
      <c r="AD451" s="12" t="s">
        <v>30</v>
      </c>
    </row>
    <row r="452" spans="1:30" ht="14.25" customHeight="1" x14ac:dyDescent="0.3">
      <c r="A452" s="5">
        <v>450</v>
      </c>
      <c r="B452" s="6" t="s">
        <v>32</v>
      </c>
      <c r="C452" s="6" t="s">
        <v>33</v>
      </c>
      <c r="D452" s="6" t="s">
        <v>1256</v>
      </c>
      <c r="E452" s="6" t="s">
        <v>1357</v>
      </c>
      <c r="F452" s="6">
        <v>3323062008</v>
      </c>
      <c r="G452" s="6" t="s">
        <v>1268</v>
      </c>
      <c r="H452" s="6" t="s">
        <v>1269</v>
      </c>
      <c r="I452" s="6">
        <v>14693601</v>
      </c>
      <c r="J452" s="6" t="s">
        <v>1491</v>
      </c>
      <c r="K452" s="6" t="str">
        <f t="shared" si="104"/>
        <v>3323060112880002</v>
      </c>
      <c r="L452" s="6" t="s">
        <v>1487</v>
      </c>
      <c r="M452" s="6">
        <v>2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 t="s">
        <v>39</v>
      </c>
      <c r="U452" s="7">
        <v>46181</v>
      </c>
      <c r="V452" s="8">
        <v>46240.654560185183</v>
      </c>
      <c r="W452" s="8">
        <v>46240.654560185183</v>
      </c>
      <c r="X452" s="6" t="s">
        <v>40</v>
      </c>
      <c r="Y452" s="6" t="s">
        <v>39</v>
      </c>
      <c r="Z452" s="9">
        <v>95868</v>
      </c>
      <c r="AA452" s="6" t="s">
        <v>409</v>
      </c>
      <c r="AB452" s="10" t="s">
        <v>1492</v>
      </c>
      <c r="AC452" s="11" t="str">
        <f t="shared" si="67"/>
        <v>Klik Here Bestie</v>
      </c>
      <c r="AD452" s="12" t="s">
        <v>30</v>
      </c>
    </row>
    <row r="453" spans="1:30" ht="14.25" customHeight="1" x14ac:dyDescent="0.3">
      <c r="A453" s="5">
        <v>451</v>
      </c>
      <c r="B453" s="6" t="s">
        <v>32</v>
      </c>
      <c r="C453" s="6" t="s">
        <v>33</v>
      </c>
      <c r="D453" s="6" t="s">
        <v>1256</v>
      </c>
      <c r="E453" s="6" t="s">
        <v>1357</v>
      </c>
      <c r="F453" s="6">
        <v>3323062008</v>
      </c>
      <c r="G453" s="6" t="s">
        <v>1268</v>
      </c>
      <c r="H453" s="6" t="s">
        <v>1269</v>
      </c>
      <c r="I453" s="6">
        <v>14693667</v>
      </c>
      <c r="J453" s="6" t="s">
        <v>1493</v>
      </c>
      <c r="K453" s="6" t="str">
        <f t="shared" si="104"/>
        <v>3323060112880002</v>
      </c>
      <c r="L453" s="6" t="s">
        <v>1487</v>
      </c>
      <c r="M453" s="6">
        <v>0</v>
      </c>
      <c r="N453" s="6">
        <v>51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 t="s">
        <v>39</v>
      </c>
      <c r="U453" s="7">
        <v>46181</v>
      </c>
      <c r="V453" s="8">
        <v>46240.655300925922</v>
      </c>
      <c r="W453" s="8">
        <v>46240.655300925922</v>
      </c>
      <c r="X453" s="6" t="s">
        <v>40</v>
      </c>
      <c r="Y453" s="6" t="s">
        <v>39</v>
      </c>
      <c r="Z453" s="9">
        <v>95868</v>
      </c>
      <c r="AA453" s="6" t="s">
        <v>409</v>
      </c>
      <c r="AB453" s="10" t="s">
        <v>1494</v>
      </c>
      <c r="AC453" s="11" t="str">
        <f t="shared" si="67"/>
        <v>Klik Here Bestie</v>
      </c>
      <c r="AD453" s="12" t="s">
        <v>30</v>
      </c>
    </row>
    <row r="454" spans="1:30" ht="14.25" customHeight="1" x14ac:dyDescent="0.3">
      <c r="A454" s="5">
        <v>452</v>
      </c>
      <c r="B454" s="6" t="s">
        <v>32</v>
      </c>
      <c r="C454" s="6" t="s">
        <v>33</v>
      </c>
      <c r="D454" s="6" t="s">
        <v>1256</v>
      </c>
      <c r="E454" s="6" t="s">
        <v>1357</v>
      </c>
      <c r="F454" s="6">
        <v>3323062008</v>
      </c>
      <c r="G454" s="6" t="s">
        <v>1268</v>
      </c>
      <c r="H454" s="6" t="s">
        <v>1269</v>
      </c>
      <c r="I454" s="6">
        <v>14693773</v>
      </c>
      <c r="J454" s="6" t="s">
        <v>1495</v>
      </c>
      <c r="K454" s="6" t="str">
        <f t="shared" si="104"/>
        <v>3323060112880002</v>
      </c>
      <c r="L454" s="6" t="s">
        <v>1487</v>
      </c>
      <c r="M454" s="6">
        <v>0</v>
      </c>
      <c r="N454" s="6">
        <v>48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 t="s">
        <v>39</v>
      </c>
      <c r="U454" s="7">
        <v>46181</v>
      </c>
      <c r="V454" s="8">
        <v>46240.656122685185</v>
      </c>
      <c r="W454" s="8">
        <v>46240.656122685185</v>
      </c>
      <c r="X454" s="6" t="s">
        <v>40</v>
      </c>
      <c r="Y454" s="6" t="s">
        <v>39</v>
      </c>
      <c r="Z454" s="9">
        <v>95868</v>
      </c>
      <c r="AA454" s="6" t="s">
        <v>409</v>
      </c>
      <c r="AB454" s="10" t="s">
        <v>1496</v>
      </c>
      <c r="AC454" s="11" t="str">
        <f t="shared" si="67"/>
        <v>Klik Here Bestie</v>
      </c>
      <c r="AD454" s="12" t="s">
        <v>30</v>
      </c>
    </row>
    <row r="455" spans="1:30" ht="14.25" customHeight="1" x14ac:dyDescent="0.3">
      <c r="A455" s="5">
        <v>453</v>
      </c>
      <c r="B455" s="6" t="s">
        <v>32</v>
      </c>
      <c r="C455" s="6" t="s">
        <v>33</v>
      </c>
      <c r="D455" s="6" t="s">
        <v>1256</v>
      </c>
      <c r="E455" s="6" t="s">
        <v>1357</v>
      </c>
      <c r="F455" s="6">
        <v>3323062008</v>
      </c>
      <c r="G455" s="6" t="s">
        <v>1268</v>
      </c>
      <c r="H455" s="6" t="s">
        <v>1269</v>
      </c>
      <c r="I455" s="6">
        <v>14693847</v>
      </c>
      <c r="J455" s="6" t="s">
        <v>1497</v>
      </c>
      <c r="K455" s="6" t="str">
        <f t="shared" si="104"/>
        <v>3323060112880002</v>
      </c>
      <c r="L455" s="6" t="s">
        <v>1487</v>
      </c>
      <c r="M455" s="6">
        <v>0</v>
      </c>
      <c r="N455" s="6">
        <v>409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 t="s">
        <v>39</v>
      </c>
      <c r="U455" s="7">
        <v>46181</v>
      </c>
      <c r="V455" s="8">
        <v>46240.656875000001</v>
      </c>
      <c r="W455" s="8">
        <v>46240.656875000001</v>
      </c>
      <c r="X455" s="6" t="s">
        <v>40</v>
      </c>
      <c r="Y455" s="6" t="s">
        <v>39</v>
      </c>
      <c r="Z455" s="9">
        <v>95868</v>
      </c>
      <c r="AA455" s="6" t="s">
        <v>409</v>
      </c>
      <c r="AB455" s="10" t="s">
        <v>1498</v>
      </c>
      <c r="AC455" s="11" t="str">
        <f t="shared" si="67"/>
        <v>Klik Here Bestie</v>
      </c>
      <c r="AD455" s="12" t="s">
        <v>30</v>
      </c>
    </row>
    <row r="456" spans="1:30" ht="14.25" customHeight="1" x14ac:dyDescent="0.3">
      <c r="A456" s="5">
        <v>454</v>
      </c>
      <c r="B456" s="6" t="s">
        <v>32</v>
      </c>
      <c r="C456" s="6" t="s">
        <v>33</v>
      </c>
      <c r="D456" s="6" t="s">
        <v>1256</v>
      </c>
      <c r="E456" s="6" t="s">
        <v>1357</v>
      </c>
      <c r="F456" s="6">
        <v>3323062008</v>
      </c>
      <c r="G456" s="6" t="s">
        <v>1268</v>
      </c>
      <c r="H456" s="6" t="s">
        <v>1269</v>
      </c>
      <c r="I456" s="6">
        <v>14693940</v>
      </c>
      <c r="J456" s="6" t="s">
        <v>1499</v>
      </c>
      <c r="K456" s="6" t="str">
        <f t="shared" si="104"/>
        <v>3323060112880002</v>
      </c>
      <c r="L456" s="6" t="s">
        <v>1487</v>
      </c>
      <c r="M456" s="6">
        <v>0</v>
      </c>
      <c r="N456" s="6">
        <v>142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 t="s">
        <v>39</v>
      </c>
      <c r="U456" s="7">
        <v>46181</v>
      </c>
      <c r="V456" s="8">
        <v>46240.657627314817</v>
      </c>
      <c r="W456" s="8">
        <v>46240.657627314817</v>
      </c>
      <c r="X456" s="6" t="s">
        <v>40</v>
      </c>
      <c r="Y456" s="6" t="s">
        <v>39</v>
      </c>
      <c r="Z456" s="9">
        <v>95868</v>
      </c>
      <c r="AA456" s="6" t="s">
        <v>409</v>
      </c>
      <c r="AB456" s="10" t="s">
        <v>1500</v>
      </c>
      <c r="AC456" s="11" t="str">
        <f t="shared" si="67"/>
        <v>Klik Here Bestie</v>
      </c>
      <c r="AD456" s="12" t="s">
        <v>30</v>
      </c>
    </row>
    <row r="457" spans="1:30" ht="14.25" customHeight="1" x14ac:dyDescent="0.3">
      <c r="A457" s="5">
        <v>455</v>
      </c>
      <c r="B457" s="6" t="s">
        <v>32</v>
      </c>
      <c r="C457" s="6" t="s">
        <v>33</v>
      </c>
      <c r="D457" s="6" t="s">
        <v>1256</v>
      </c>
      <c r="E457" s="6" t="s">
        <v>1357</v>
      </c>
      <c r="F457" s="6">
        <v>3323062008</v>
      </c>
      <c r="G457" s="6" t="s">
        <v>1268</v>
      </c>
      <c r="H457" s="6" t="s">
        <v>1269</v>
      </c>
      <c r="I457" s="6">
        <v>14693983</v>
      </c>
      <c r="J457" s="6" t="s">
        <v>1501</v>
      </c>
      <c r="K457" s="6" t="str">
        <f t="shared" si="104"/>
        <v>3323060112880002</v>
      </c>
      <c r="L457" s="6" t="s">
        <v>1487</v>
      </c>
      <c r="M457" s="6">
        <v>0</v>
      </c>
      <c r="N457" s="6">
        <v>22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 t="s">
        <v>39</v>
      </c>
      <c r="U457" s="7">
        <v>46181</v>
      </c>
      <c r="V457" s="8">
        <v>46240.658379629633</v>
      </c>
      <c r="W457" s="8">
        <v>46240.658379629633</v>
      </c>
      <c r="X457" s="6" t="s">
        <v>40</v>
      </c>
      <c r="Y457" s="6" t="s">
        <v>39</v>
      </c>
      <c r="Z457" s="9">
        <v>95868</v>
      </c>
      <c r="AA457" s="6" t="s">
        <v>409</v>
      </c>
      <c r="AB457" s="10" t="s">
        <v>1502</v>
      </c>
      <c r="AC457" s="11" t="str">
        <f t="shared" si="67"/>
        <v>Klik Here Bestie</v>
      </c>
      <c r="AD457" s="12" t="s">
        <v>30</v>
      </c>
    </row>
    <row r="458" spans="1:30" ht="14.25" customHeight="1" x14ac:dyDescent="0.3">
      <c r="A458" s="5">
        <v>456</v>
      </c>
      <c r="B458" s="6" t="s">
        <v>32</v>
      </c>
      <c r="C458" s="6" t="s">
        <v>33</v>
      </c>
      <c r="D458" s="6" t="s">
        <v>1256</v>
      </c>
      <c r="E458" s="6" t="s">
        <v>1503</v>
      </c>
      <c r="F458" s="6">
        <v>3323062010</v>
      </c>
      <c r="G458" s="6" t="s">
        <v>1257</v>
      </c>
      <c r="H458" s="6" t="s">
        <v>1258</v>
      </c>
      <c r="I458" s="6">
        <v>14526681</v>
      </c>
      <c r="J458" s="6" t="s">
        <v>1504</v>
      </c>
      <c r="K458" s="6" t="str">
        <f t="shared" ref="K458:K459" si="105">"3323065011780002"</f>
        <v>3323065011780002</v>
      </c>
      <c r="L458" s="6" t="s">
        <v>1505</v>
      </c>
      <c r="M458" s="6">
        <v>132</v>
      </c>
      <c r="N458" s="6">
        <v>120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 t="s">
        <v>39</v>
      </c>
      <c r="U458" s="7">
        <v>46089</v>
      </c>
      <c r="V458" s="8">
        <v>46237.642199074071</v>
      </c>
      <c r="W458" s="8">
        <v>46237.642199074071</v>
      </c>
      <c r="X458" s="6" t="s">
        <v>40</v>
      </c>
      <c r="Y458" s="6" t="s">
        <v>39</v>
      </c>
      <c r="Z458" s="9">
        <v>948375</v>
      </c>
      <c r="AA458" s="6" t="s">
        <v>1506</v>
      </c>
      <c r="AB458" s="10" t="s">
        <v>1507</v>
      </c>
      <c r="AC458" s="11" t="str">
        <f t="shared" si="67"/>
        <v>Klik Here Bestie</v>
      </c>
      <c r="AD458" s="12" t="s">
        <v>30</v>
      </c>
    </row>
    <row r="459" spans="1:30" ht="14.25" customHeight="1" x14ac:dyDescent="0.3">
      <c r="A459" s="5">
        <v>457</v>
      </c>
      <c r="B459" s="6" t="s">
        <v>32</v>
      </c>
      <c r="C459" s="6" t="s">
        <v>33</v>
      </c>
      <c r="D459" s="6" t="s">
        <v>1256</v>
      </c>
      <c r="E459" s="6" t="s">
        <v>1503</v>
      </c>
      <c r="F459" s="6">
        <v>3323062010</v>
      </c>
      <c r="G459" s="6" t="s">
        <v>1257</v>
      </c>
      <c r="H459" s="6" t="s">
        <v>1258</v>
      </c>
      <c r="I459" s="6">
        <v>14526738</v>
      </c>
      <c r="J459" s="6" t="s">
        <v>1508</v>
      </c>
      <c r="K459" s="6" t="str">
        <f t="shared" si="105"/>
        <v>3323065011780002</v>
      </c>
      <c r="L459" s="6" t="s">
        <v>1505</v>
      </c>
      <c r="M459" s="6">
        <v>0</v>
      </c>
      <c r="N459" s="6">
        <v>326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 t="s">
        <v>39</v>
      </c>
      <c r="U459" s="7">
        <v>46089</v>
      </c>
      <c r="V459" s="8">
        <v>46237.642939814818</v>
      </c>
      <c r="W459" s="8">
        <v>46237.642939814818</v>
      </c>
      <c r="X459" s="6" t="s">
        <v>40</v>
      </c>
      <c r="Y459" s="6" t="s">
        <v>39</v>
      </c>
      <c r="Z459" s="9">
        <v>948375</v>
      </c>
      <c r="AA459" s="6" t="s">
        <v>1506</v>
      </c>
      <c r="AB459" s="10" t="s">
        <v>1509</v>
      </c>
      <c r="AC459" s="11" t="str">
        <f t="shared" si="67"/>
        <v>Klik Here Bestie</v>
      </c>
      <c r="AD459" s="12" t="s">
        <v>30</v>
      </c>
    </row>
    <row r="460" spans="1:30" ht="14.25" customHeight="1" x14ac:dyDescent="0.3">
      <c r="A460" s="5">
        <v>458</v>
      </c>
      <c r="B460" s="6" t="s">
        <v>32</v>
      </c>
      <c r="C460" s="6" t="s">
        <v>33</v>
      </c>
      <c r="D460" s="6" t="s">
        <v>1256</v>
      </c>
      <c r="E460" s="6" t="s">
        <v>1510</v>
      </c>
      <c r="F460" s="6">
        <v>3323062011</v>
      </c>
      <c r="G460" s="6" t="s">
        <v>1321</v>
      </c>
      <c r="H460" s="6" t="s">
        <v>1322</v>
      </c>
      <c r="I460" s="6">
        <v>14437416</v>
      </c>
      <c r="J460" s="6" t="s">
        <v>1511</v>
      </c>
      <c r="K460" s="6" t="str">
        <f>"3323061602940001"</f>
        <v>3323061602940001</v>
      </c>
      <c r="L460" s="6" t="s">
        <v>1512</v>
      </c>
      <c r="M460" s="6">
        <v>50</v>
      </c>
      <c r="N460" s="6">
        <v>50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 t="s">
        <v>39</v>
      </c>
      <c r="U460" s="7">
        <v>46030</v>
      </c>
      <c r="V460" s="8">
        <v>46235.477256944447</v>
      </c>
      <c r="W460" s="8">
        <v>46235.477256944447</v>
      </c>
      <c r="X460" s="6" t="s">
        <v>40</v>
      </c>
      <c r="Y460" s="6" t="s">
        <v>39</v>
      </c>
      <c r="Z460" s="9">
        <v>948783</v>
      </c>
      <c r="AA460" s="6" t="s">
        <v>1513</v>
      </c>
      <c r="AB460" s="10" t="s">
        <v>1514</v>
      </c>
      <c r="AC460" s="11" t="str">
        <f t="shared" si="67"/>
        <v>Klik Here Bestie</v>
      </c>
      <c r="AD460" s="12" t="s">
        <v>30</v>
      </c>
    </row>
    <row r="461" spans="1:30" ht="14.25" customHeight="1" x14ac:dyDescent="0.3">
      <c r="A461" s="5">
        <v>459</v>
      </c>
      <c r="B461" s="6" t="s">
        <v>32</v>
      </c>
      <c r="C461" s="6" t="s">
        <v>33</v>
      </c>
      <c r="D461" s="6" t="s">
        <v>1256</v>
      </c>
      <c r="E461" s="6" t="s">
        <v>1510</v>
      </c>
      <c r="F461" s="6">
        <v>3323062011</v>
      </c>
      <c r="G461" s="6" t="s">
        <v>1321</v>
      </c>
      <c r="H461" s="6" t="s">
        <v>1322</v>
      </c>
      <c r="I461" s="6">
        <v>14813182</v>
      </c>
      <c r="J461" s="6" t="s">
        <v>1515</v>
      </c>
      <c r="K461" s="6" t="str">
        <f>"3174043004570003"</f>
        <v>3174043004570003</v>
      </c>
      <c r="L461" s="6" t="s">
        <v>1516</v>
      </c>
      <c r="M461" s="6">
        <v>0</v>
      </c>
      <c r="N461" s="6">
        <v>122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 t="s">
        <v>39</v>
      </c>
      <c r="U461" s="7">
        <v>46242</v>
      </c>
      <c r="V461" s="8">
        <v>46242.625497685185</v>
      </c>
      <c r="W461" s="8">
        <v>46242.625497685185</v>
      </c>
      <c r="X461" s="6" t="s">
        <v>40</v>
      </c>
      <c r="Y461" s="6" t="s">
        <v>39</v>
      </c>
      <c r="Z461" s="9">
        <v>95738</v>
      </c>
      <c r="AA461" s="6" t="s">
        <v>1517</v>
      </c>
      <c r="AB461" s="10" t="s">
        <v>1518</v>
      </c>
      <c r="AC461" s="11" t="str">
        <f t="shared" si="67"/>
        <v>Klik Here Bestie</v>
      </c>
      <c r="AD461" s="12" t="s">
        <v>30</v>
      </c>
    </row>
    <row r="462" spans="1:30" ht="14.25" customHeight="1" x14ac:dyDescent="0.3">
      <c r="A462" s="5">
        <v>460</v>
      </c>
      <c r="B462" s="6" t="s">
        <v>32</v>
      </c>
      <c r="C462" s="6" t="s">
        <v>33</v>
      </c>
      <c r="D462" s="6" t="s">
        <v>1256</v>
      </c>
      <c r="E462" s="6" t="s">
        <v>1510</v>
      </c>
      <c r="F462" s="6">
        <v>3323062011</v>
      </c>
      <c r="G462" s="6" t="s">
        <v>1321</v>
      </c>
      <c r="H462" s="6" t="s">
        <v>1322</v>
      </c>
      <c r="I462" s="6">
        <v>14515458</v>
      </c>
      <c r="J462" s="6" t="s">
        <v>1519</v>
      </c>
      <c r="K462" s="6" t="str">
        <f t="shared" ref="K462:K463" si="106">"3323063110570001"</f>
        <v>3323063110570001</v>
      </c>
      <c r="L462" s="6" t="s">
        <v>1520</v>
      </c>
      <c r="M462" s="6">
        <v>75</v>
      </c>
      <c r="N462" s="6">
        <v>50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 t="s">
        <v>39</v>
      </c>
      <c r="U462" s="7">
        <v>46089</v>
      </c>
      <c r="V462" s="8">
        <v>46237.511921296296</v>
      </c>
      <c r="W462" s="8">
        <v>46237.511921296296</v>
      </c>
      <c r="X462" s="6" t="s">
        <v>40</v>
      </c>
      <c r="Y462" s="6" t="s">
        <v>39</v>
      </c>
      <c r="Z462" s="9">
        <v>948783</v>
      </c>
      <c r="AA462" s="6" t="s">
        <v>1513</v>
      </c>
      <c r="AB462" s="10" t="s">
        <v>1521</v>
      </c>
      <c r="AC462" s="11" t="str">
        <f t="shared" si="67"/>
        <v>Klik Here Bestie</v>
      </c>
      <c r="AD462" s="12" t="s">
        <v>30</v>
      </c>
    </row>
    <row r="463" spans="1:30" ht="14.25" customHeight="1" x14ac:dyDescent="0.3">
      <c r="A463" s="5">
        <v>461</v>
      </c>
      <c r="B463" s="6" t="s">
        <v>32</v>
      </c>
      <c r="C463" s="6" t="s">
        <v>33</v>
      </c>
      <c r="D463" s="6" t="s">
        <v>1256</v>
      </c>
      <c r="E463" s="6" t="s">
        <v>1510</v>
      </c>
      <c r="F463" s="6">
        <v>3323062011</v>
      </c>
      <c r="G463" s="6" t="s">
        <v>1321</v>
      </c>
      <c r="H463" s="6" t="s">
        <v>1322</v>
      </c>
      <c r="I463" s="6">
        <v>14515508</v>
      </c>
      <c r="J463" s="6" t="s">
        <v>1522</v>
      </c>
      <c r="K463" s="6" t="str">
        <f t="shared" si="106"/>
        <v>3323063110570001</v>
      </c>
      <c r="L463" s="6" t="s">
        <v>1520</v>
      </c>
      <c r="M463" s="6">
        <v>137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 t="s">
        <v>39</v>
      </c>
      <c r="U463" s="7">
        <v>46089</v>
      </c>
      <c r="V463" s="8">
        <v>46237.513055555559</v>
      </c>
      <c r="W463" s="8">
        <v>46237.513055555559</v>
      </c>
      <c r="X463" s="6" t="s">
        <v>40</v>
      </c>
      <c r="Y463" s="6" t="s">
        <v>39</v>
      </c>
      <c r="Z463" s="9">
        <v>948783</v>
      </c>
      <c r="AA463" s="6" t="s">
        <v>1513</v>
      </c>
      <c r="AB463" s="10" t="s">
        <v>1523</v>
      </c>
      <c r="AC463" s="11" t="str">
        <f t="shared" si="67"/>
        <v>Klik Here Bestie</v>
      </c>
      <c r="AD463" s="12" t="s">
        <v>30</v>
      </c>
    </row>
    <row r="464" spans="1:30" ht="14.25" customHeight="1" x14ac:dyDescent="0.3">
      <c r="A464" s="5">
        <v>462</v>
      </c>
      <c r="B464" s="6" t="s">
        <v>32</v>
      </c>
      <c r="C464" s="6" t="s">
        <v>33</v>
      </c>
      <c r="D464" s="6" t="s">
        <v>1256</v>
      </c>
      <c r="E464" s="6" t="s">
        <v>1510</v>
      </c>
      <c r="F464" s="6">
        <v>3323062011</v>
      </c>
      <c r="G464" s="6" t="s">
        <v>1321</v>
      </c>
      <c r="H464" s="6" t="s">
        <v>1322</v>
      </c>
      <c r="I464" s="6">
        <v>14547064</v>
      </c>
      <c r="J464" s="6" t="s">
        <v>1524</v>
      </c>
      <c r="K464" s="6" t="str">
        <f>"3323061608880001"</f>
        <v>3323061608880001</v>
      </c>
      <c r="L464" s="6" t="s">
        <v>1525</v>
      </c>
      <c r="M464" s="6">
        <v>50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 t="s">
        <v>39</v>
      </c>
      <c r="U464" s="7">
        <v>46120</v>
      </c>
      <c r="V464" s="8">
        <v>46238.365474537037</v>
      </c>
      <c r="W464" s="8">
        <v>46238.365474537037</v>
      </c>
      <c r="X464" s="6" t="s">
        <v>40</v>
      </c>
      <c r="Y464" s="6" t="s">
        <v>39</v>
      </c>
      <c r="Z464" s="9">
        <v>95751</v>
      </c>
      <c r="AA464" s="6" t="s">
        <v>1526</v>
      </c>
      <c r="AB464" s="10" t="s">
        <v>1527</v>
      </c>
      <c r="AC464" s="11" t="str">
        <f t="shared" si="67"/>
        <v>Klik Here Bestie</v>
      </c>
      <c r="AD464" s="12" t="s">
        <v>30</v>
      </c>
    </row>
    <row r="465" spans="1:30" ht="14.25" customHeight="1" x14ac:dyDescent="0.3">
      <c r="A465" s="5">
        <v>463</v>
      </c>
      <c r="B465" s="6" t="s">
        <v>32</v>
      </c>
      <c r="C465" s="6" t="s">
        <v>33</v>
      </c>
      <c r="D465" s="6" t="s">
        <v>1256</v>
      </c>
      <c r="E465" s="6" t="s">
        <v>1510</v>
      </c>
      <c r="F465" s="6">
        <v>3323062011</v>
      </c>
      <c r="G465" s="6" t="s">
        <v>1321</v>
      </c>
      <c r="H465" s="6" t="s">
        <v>1322</v>
      </c>
      <c r="I465" s="6">
        <v>14745316</v>
      </c>
      <c r="J465" s="6" t="s">
        <v>1528</v>
      </c>
      <c r="K465" s="6" t="str">
        <f>"3323060910650001"</f>
        <v>3323060910650001</v>
      </c>
      <c r="L465" s="6" t="s">
        <v>1529</v>
      </c>
      <c r="M465" s="6">
        <v>0</v>
      </c>
      <c r="N465" s="6">
        <v>100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 t="s">
        <v>39</v>
      </c>
      <c r="U465" s="7">
        <v>46211</v>
      </c>
      <c r="V465" s="8">
        <v>46241.595613425925</v>
      </c>
      <c r="W465" s="8">
        <v>46241.595613425925</v>
      </c>
      <c r="X465" s="6" t="s">
        <v>40</v>
      </c>
      <c r="Y465" s="6" t="s">
        <v>39</v>
      </c>
      <c r="Z465" s="9">
        <v>95758</v>
      </c>
      <c r="AA465" s="6" t="s">
        <v>1530</v>
      </c>
      <c r="AB465" s="10" t="s">
        <v>1531</v>
      </c>
      <c r="AC465" s="11" t="str">
        <f t="shared" si="67"/>
        <v>Klik Here Bestie</v>
      </c>
      <c r="AD465" s="12" t="s">
        <v>30</v>
      </c>
    </row>
    <row r="466" spans="1:30" ht="14.25" customHeight="1" x14ac:dyDescent="0.3">
      <c r="A466" s="5">
        <v>464</v>
      </c>
      <c r="B466" s="6" t="s">
        <v>32</v>
      </c>
      <c r="C466" s="6" t="s">
        <v>33</v>
      </c>
      <c r="D466" s="6" t="s">
        <v>1256</v>
      </c>
      <c r="E466" s="6" t="s">
        <v>1510</v>
      </c>
      <c r="F466" s="6">
        <v>3323062011</v>
      </c>
      <c r="G466" s="6" t="s">
        <v>1321</v>
      </c>
      <c r="H466" s="6" t="s">
        <v>1322</v>
      </c>
      <c r="I466" s="6">
        <v>14812527</v>
      </c>
      <c r="J466" s="6" t="s">
        <v>1532</v>
      </c>
      <c r="K466" s="6" t="str">
        <f>"3323060207610001"</f>
        <v>3323060207610001</v>
      </c>
      <c r="L466" s="6" t="s">
        <v>1529</v>
      </c>
      <c r="M466" s="6">
        <v>0</v>
      </c>
      <c r="N466" s="6">
        <v>47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 t="s">
        <v>39</v>
      </c>
      <c r="U466" s="7">
        <v>46242</v>
      </c>
      <c r="V466" s="8">
        <v>46242.619606481479</v>
      </c>
      <c r="W466" s="8">
        <v>46242.619606481479</v>
      </c>
      <c r="X466" s="6" t="s">
        <v>40</v>
      </c>
      <c r="Y466" s="6" t="s">
        <v>39</v>
      </c>
      <c r="Z466" s="9">
        <v>95725</v>
      </c>
      <c r="AA466" s="6" t="s">
        <v>1533</v>
      </c>
      <c r="AB466" s="10" t="s">
        <v>1534</v>
      </c>
      <c r="AC466" s="11" t="str">
        <f t="shared" si="67"/>
        <v>Klik Here Bestie</v>
      </c>
      <c r="AD466" s="12" t="s">
        <v>30</v>
      </c>
    </row>
    <row r="467" spans="1:30" ht="14.25" customHeight="1" x14ac:dyDescent="0.3">
      <c r="A467" s="5">
        <v>465</v>
      </c>
      <c r="B467" s="6" t="s">
        <v>32</v>
      </c>
      <c r="C467" s="6" t="s">
        <v>33</v>
      </c>
      <c r="D467" s="6" t="s">
        <v>1256</v>
      </c>
      <c r="E467" s="6" t="s">
        <v>1510</v>
      </c>
      <c r="F467" s="6">
        <v>3323062011</v>
      </c>
      <c r="G467" s="6" t="s">
        <v>1321</v>
      </c>
      <c r="H467" s="6" t="s">
        <v>1322</v>
      </c>
      <c r="I467" s="6">
        <v>14424778</v>
      </c>
      <c r="J467" s="6" t="s">
        <v>1535</v>
      </c>
      <c r="K467" s="6" t="str">
        <f>"3323060402770001"</f>
        <v>3323060402770001</v>
      </c>
      <c r="L467" s="6" t="s">
        <v>522</v>
      </c>
      <c r="M467" s="6">
        <v>0</v>
      </c>
      <c r="N467" s="6">
        <v>32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 t="s">
        <v>39</v>
      </c>
      <c r="U467" s="7">
        <v>46030</v>
      </c>
      <c r="V467" s="8">
        <v>46235.376180555555</v>
      </c>
      <c r="W467" s="8">
        <v>46235.376180555555</v>
      </c>
      <c r="X467" s="6" t="s">
        <v>40</v>
      </c>
      <c r="Y467" s="6" t="s">
        <v>39</v>
      </c>
      <c r="Z467" s="9">
        <v>95764</v>
      </c>
      <c r="AA467" s="6" t="s">
        <v>1536</v>
      </c>
      <c r="AB467" s="10" t="s">
        <v>1537</v>
      </c>
      <c r="AC467" s="11" t="str">
        <f t="shared" si="67"/>
        <v>Klik Here Bestie</v>
      </c>
      <c r="AD467" s="12" t="s">
        <v>30</v>
      </c>
    </row>
    <row r="468" spans="1:30" ht="14.25" customHeight="1" x14ac:dyDescent="0.3">
      <c r="A468" s="5">
        <v>466</v>
      </c>
      <c r="B468" s="6" t="s">
        <v>32</v>
      </c>
      <c r="C468" s="6" t="s">
        <v>33</v>
      </c>
      <c r="D468" s="6" t="s">
        <v>1256</v>
      </c>
      <c r="E468" s="6" t="s">
        <v>1538</v>
      </c>
      <c r="F468" s="6">
        <v>3323062012</v>
      </c>
      <c r="G468" s="6" t="s">
        <v>1268</v>
      </c>
      <c r="H468" s="6" t="s">
        <v>1269</v>
      </c>
      <c r="I468" s="6">
        <v>14572465</v>
      </c>
      <c r="J468" s="6" t="s">
        <v>1539</v>
      </c>
      <c r="K468" s="6" t="str">
        <f t="shared" ref="K468:K469" si="107">"3323062512780002"</f>
        <v>3323062512780002</v>
      </c>
      <c r="L468" s="6" t="s">
        <v>1540</v>
      </c>
      <c r="M468" s="6">
        <v>0</v>
      </c>
      <c r="N468" s="6">
        <v>33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 t="s">
        <v>39</v>
      </c>
      <c r="U468" s="7">
        <v>46120</v>
      </c>
      <c r="V468" s="8">
        <v>46238.613819444443</v>
      </c>
      <c r="W468" s="8">
        <v>46238.613819444443</v>
      </c>
      <c r="X468" s="6" t="s">
        <v>40</v>
      </c>
      <c r="Y468" s="6" t="s">
        <v>39</v>
      </c>
      <c r="Z468" s="9">
        <v>95819</v>
      </c>
      <c r="AA468" s="6" t="s">
        <v>1541</v>
      </c>
      <c r="AB468" s="10" t="s">
        <v>1542</v>
      </c>
      <c r="AC468" s="11" t="str">
        <f t="shared" si="67"/>
        <v>Klik Here Bestie</v>
      </c>
      <c r="AD468" s="12" t="s">
        <v>30</v>
      </c>
    </row>
    <row r="469" spans="1:30" ht="14.25" customHeight="1" x14ac:dyDescent="0.3">
      <c r="A469" s="5">
        <v>467</v>
      </c>
      <c r="B469" s="6" t="s">
        <v>32</v>
      </c>
      <c r="C469" s="6" t="s">
        <v>33</v>
      </c>
      <c r="D469" s="6" t="s">
        <v>1256</v>
      </c>
      <c r="E469" s="6" t="s">
        <v>1538</v>
      </c>
      <c r="F469" s="6">
        <v>3323062012</v>
      </c>
      <c r="G469" s="6" t="s">
        <v>1268</v>
      </c>
      <c r="H469" s="6" t="s">
        <v>1269</v>
      </c>
      <c r="I469" s="6">
        <v>14572519</v>
      </c>
      <c r="J469" s="6" t="s">
        <v>1543</v>
      </c>
      <c r="K469" s="6" t="str">
        <f t="shared" si="107"/>
        <v>3323062512780002</v>
      </c>
      <c r="L469" s="6" t="s">
        <v>1540</v>
      </c>
      <c r="M469" s="6">
        <v>0</v>
      </c>
      <c r="N469" s="6">
        <v>17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 t="s">
        <v>39</v>
      </c>
      <c r="U469" s="7">
        <v>46120</v>
      </c>
      <c r="V469" s="8">
        <v>46238.614525462966</v>
      </c>
      <c r="W469" s="8">
        <v>46238.614525462966</v>
      </c>
      <c r="X469" s="6" t="s">
        <v>40</v>
      </c>
      <c r="Y469" s="6" t="s">
        <v>39</v>
      </c>
      <c r="Z469" s="9">
        <v>95819</v>
      </c>
      <c r="AA469" s="6" t="s">
        <v>1541</v>
      </c>
      <c r="AB469" s="10" t="s">
        <v>1544</v>
      </c>
      <c r="AC469" s="11" t="str">
        <f t="shared" si="67"/>
        <v>Klik Here Bestie</v>
      </c>
      <c r="AD469" s="12" t="s">
        <v>30</v>
      </c>
    </row>
    <row r="470" spans="1:30" ht="14.25" customHeight="1" x14ac:dyDescent="0.3">
      <c r="A470" s="5">
        <v>468</v>
      </c>
      <c r="B470" s="6" t="s">
        <v>32</v>
      </c>
      <c r="C470" s="6" t="s">
        <v>33</v>
      </c>
      <c r="D470" s="6" t="s">
        <v>1256</v>
      </c>
      <c r="E470" s="6" t="s">
        <v>1545</v>
      </c>
      <c r="F470" s="6">
        <v>3323062013</v>
      </c>
      <c r="G470" s="6" t="s">
        <v>1268</v>
      </c>
      <c r="H470" s="6" t="s">
        <v>1269</v>
      </c>
      <c r="I470" s="6">
        <v>14439519</v>
      </c>
      <c r="J470" s="6" t="s">
        <v>1546</v>
      </c>
      <c r="K470" s="6" t="str">
        <f>"3323061409920001"</f>
        <v>3323061409920001</v>
      </c>
      <c r="L470" s="6" t="s">
        <v>1547</v>
      </c>
      <c r="M470" s="6">
        <v>0</v>
      </c>
      <c r="N470" s="6">
        <v>420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 t="s">
        <v>39</v>
      </c>
      <c r="U470" s="7">
        <v>46030</v>
      </c>
      <c r="V470" s="8">
        <v>46235.508993055555</v>
      </c>
      <c r="W470" s="8">
        <v>46235.508993055555</v>
      </c>
      <c r="X470" s="6" t="s">
        <v>40</v>
      </c>
      <c r="Y470" s="6" t="s">
        <v>39</v>
      </c>
      <c r="Z470" s="9">
        <v>95921</v>
      </c>
      <c r="AA470" s="6" t="s">
        <v>1548</v>
      </c>
      <c r="AB470" s="10" t="s">
        <v>1549</v>
      </c>
      <c r="AC470" s="11" t="str">
        <f t="shared" si="67"/>
        <v>Klik Here Bestie</v>
      </c>
      <c r="AD470" s="12" t="s">
        <v>30</v>
      </c>
    </row>
    <row r="471" spans="1:30" ht="14.25" customHeight="1" x14ac:dyDescent="0.3">
      <c r="A471" s="5">
        <v>469</v>
      </c>
      <c r="B471" s="6" t="s">
        <v>32</v>
      </c>
      <c r="C471" s="6" t="s">
        <v>33</v>
      </c>
      <c r="D471" s="6" t="s">
        <v>1256</v>
      </c>
      <c r="E471" s="6" t="s">
        <v>1545</v>
      </c>
      <c r="F471" s="6">
        <v>3323062013</v>
      </c>
      <c r="G471" s="6" t="s">
        <v>1268</v>
      </c>
      <c r="H471" s="6" t="s">
        <v>1269</v>
      </c>
      <c r="I471" s="6">
        <v>14575206</v>
      </c>
      <c r="J471" s="6" t="s">
        <v>1550</v>
      </c>
      <c r="K471" s="6" t="str">
        <f t="shared" ref="K471:K476" si="108">"3323067112650075"</f>
        <v>3323067112650075</v>
      </c>
      <c r="L471" s="6" t="s">
        <v>1551</v>
      </c>
      <c r="M471" s="6">
        <v>30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 t="s">
        <v>39</v>
      </c>
      <c r="U471" s="7">
        <v>46120</v>
      </c>
      <c r="V471" s="8">
        <v>46238.638321759259</v>
      </c>
      <c r="W471" s="8">
        <v>46238.638321759259</v>
      </c>
      <c r="X471" s="6" t="s">
        <v>40</v>
      </c>
      <c r="Y471" s="6" t="s">
        <v>39</v>
      </c>
      <c r="Z471" s="9">
        <v>96009</v>
      </c>
      <c r="AA471" s="6" t="s">
        <v>1552</v>
      </c>
      <c r="AB471" s="10" t="s">
        <v>1553</v>
      </c>
      <c r="AC471" s="11" t="str">
        <f t="shared" si="67"/>
        <v>Klik Here Bestie</v>
      </c>
      <c r="AD471" s="12" t="s">
        <v>30</v>
      </c>
    </row>
    <row r="472" spans="1:30" ht="14.25" customHeight="1" x14ac:dyDescent="0.3">
      <c r="A472" s="5">
        <v>470</v>
      </c>
      <c r="B472" s="6" t="s">
        <v>32</v>
      </c>
      <c r="C472" s="6" t="s">
        <v>33</v>
      </c>
      <c r="D472" s="6" t="s">
        <v>1256</v>
      </c>
      <c r="E472" s="6" t="s">
        <v>1545</v>
      </c>
      <c r="F472" s="6">
        <v>3323062013</v>
      </c>
      <c r="G472" s="6" t="s">
        <v>1268</v>
      </c>
      <c r="H472" s="6" t="s">
        <v>1269</v>
      </c>
      <c r="I472" s="6">
        <v>14575301</v>
      </c>
      <c r="J472" s="6" t="s">
        <v>1554</v>
      </c>
      <c r="K472" s="6" t="str">
        <f t="shared" si="108"/>
        <v>3323067112650075</v>
      </c>
      <c r="L472" s="6" t="s">
        <v>1551</v>
      </c>
      <c r="M472" s="6">
        <v>20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 t="s">
        <v>39</v>
      </c>
      <c r="U472" s="7">
        <v>46120</v>
      </c>
      <c r="V472" s="8">
        <v>46238.639097222222</v>
      </c>
      <c r="W472" s="8">
        <v>46238.639097222222</v>
      </c>
      <c r="X472" s="6" t="s">
        <v>40</v>
      </c>
      <c r="Y472" s="6" t="s">
        <v>39</v>
      </c>
      <c r="Z472" s="9">
        <v>96009</v>
      </c>
      <c r="AA472" s="6" t="s">
        <v>1552</v>
      </c>
      <c r="AB472" s="10" t="s">
        <v>1555</v>
      </c>
      <c r="AC472" s="11" t="str">
        <f t="shared" si="67"/>
        <v>Klik Here Bestie</v>
      </c>
      <c r="AD472" s="12" t="s">
        <v>30</v>
      </c>
    </row>
    <row r="473" spans="1:30" ht="14.25" customHeight="1" x14ac:dyDescent="0.3">
      <c r="A473" s="5">
        <v>471</v>
      </c>
      <c r="B473" s="6" t="s">
        <v>32</v>
      </c>
      <c r="C473" s="6" t="s">
        <v>33</v>
      </c>
      <c r="D473" s="6" t="s">
        <v>1256</v>
      </c>
      <c r="E473" s="6" t="s">
        <v>1545</v>
      </c>
      <c r="F473" s="6">
        <v>3323062013</v>
      </c>
      <c r="G473" s="6" t="s">
        <v>1268</v>
      </c>
      <c r="H473" s="6" t="s">
        <v>1269</v>
      </c>
      <c r="I473" s="6">
        <v>14575420</v>
      </c>
      <c r="J473" s="6" t="s">
        <v>1556</v>
      </c>
      <c r="K473" s="6" t="str">
        <f t="shared" si="108"/>
        <v>3323067112650075</v>
      </c>
      <c r="L473" s="6" t="s">
        <v>1551</v>
      </c>
      <c r="M473" s="6">
        <v>13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 t="s">
        <v>39</v>
      </c>
      <c r="U473" s="7">
        <v>46120</v>
      </c>
      <c r="V473" s="8">
        <v>46238.639849537038</v>
      </c>
      <c r="W473" s="8">
        <v>46238.639849537038</v>
      </c>
      <c r="X473" s="6" t="s">
        <v>40</v>
      </c>
      <c r="Y473" s="6" t="s">
        <v>39</v>
      </c>
      <c r="Z473" s="9">
        <v>96009</v>
      </c>
      <c r="AA473" s="6" t="s">
        <v>1552</v>
      </c>
      <c r="AB473" s="10" t="s">
        <v>1557</v>
      </c>
      <c r="AC473" s="11" t="str">
        <f t="shared" si="67"/>
        <v>Klik Here Bestie</v>
      </c>
      <c r="AD473" s="12" t="s">
        <v>30</v>
      </c>
    </row>
    <row r="474" spans="1:30" ht="14.25" customHeight="1" x14ac:dyDescent="0.3">
      <c r="A474" s="5">
        <v>472</v>
      </c>
      <c r="B474" s="6" t="s">
        <v>32</v>
      </c>
      <c r="C474" s="6" t="s">
        <v>33</v>
      </c>
      <c r="D474" s="6" t="s">
        <v>1256</v>
      </c>
      <c r="E474" s="6" t="s">
        <v>1545</v>
      </c>
      <c r="F474" s="6">
        <v>3323062013</v>
      </c>
      <c r="G474" s="6" t="s">
        <v>1268</v>
      </c>
      <c r="H474" s="6" t="s">
        <v>1269</v>
      </c>
      <c r="I474" s="6">
        <v>14575525</v>
      </c>
      <c r="J474" s="6" t="s">
        <v>1558</v>
      </c>
      <c r="K474" s="6" t="str">
        <f t="shared" si="108"/>
        <v>3323067112650075</v>
      </c>
      <c r="L474" s="6" t="s">
        <v>1551</v>
      </c>
      <c r="M474" s="6">
        <v>0</v>
      </c>
      <c r="N474" s="6">
        <v>16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 t="s">
        <v>39</v>
      </c>
      <c r="U474" s="7">
        <v>46120</v>
      </c>
      <c r="V474" s="8">
        <v>46238.640925925924</v>
      </c>
      <c r="W474" s="8">
        <v>46238.640925925924</v>
      </c>
      <c r="X474" s="6" t="s">
        <v>40</v>
      </c>
      <c r="Y474" s="6" t="s">
        <v>39</v>
      </c>
      <c r="Z474" s="9">
        <v>96009</v>
      </c>
      <c r="AA474" s="6" t="s">
        <v>1552</v>
      </c>
      <c r="AB474" s="10" t="s">
        <v>1559</v>
      </c>
      <c r="AC474" s="11" t="str">
        <f t="shared" si="67"/>
        <v>Klik Here Bestie</v>
      </c>
      <c r="AD474" s="12" t="s">
        <v>30</v>
      </c>
    </row>
    <row r="475" spans="1:30" ht="14.25" customHeight="1" x14ac:dyDescent="0.3">
      <c r="A475" s="5">
        <v>473</v>
      </c>
      <c r="B475" s="6" t="s">
        <v>32</v>
      </c>
      <c r="C475" s="6" t="s">
        <v>33</v>
      </c>
      <c r="D475" s="6" t="s">
        <v>1256</v>
      </c>
      <c r="E475" s="6" t="s">
        <v>1545</v>
      </c>
      <c r="F475" s="6">
        <v>3323062013</v>
      </c>
      <c r="G475" s="6" t="s">
        <v>1268</v>
      </c>
      <c r="H475" s="6" t="s">
        <v>1269</v>
      </c>
      <c r="I475" s="6">
        <v>14575605</v>
      </c>
      <c r="J475" s="6" t="s">
        <v>1560</v>
      </c>
      <c r="K475" s="6" t="str">
        <f t="shared" si="108"/>
        <v>3323067112650075</v>
      </c>
      <c r="L475" s="6" t="s">
        <v>1551</v>
      </c>
      <c r="M475" s="6">
        <v>0</v>
      </c>
      <c r="N475" s="6">
        <v>104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 t="s">
        <v>39</v>
      </c>
      <c r="U475" s="7">
        <v>46120</v>
      </c>
      <c r="V475" s="8">
        <v>46238.641608796293</v>
      </c>
      <c r="W475" s="8">
        <v>46238.641608796293</v>
      </c>
      <c r="X475" s="6" t="s">
        <v>40</v>
      </c>
      <c r="Y475" s="6" t="s">
        <v>39</v>
      </c>
      <c r="Z475" s="9">
        <v>96009</v>
      </c>
      <c r="AA475" s="6" t="s">
        <v>1552</v>
      </c>
      <c r="AB475" s="10" t="s">
        <v>1561</v>
      </c>
      <c r="AC475" s="11" t="str">
        <f t="shared" si="67"/>
        <v>Klik Here Bestie</v>
      </c>
      <c r="AD475" s="12" t="s">
        <v>30</v>
      </c>
    </row>
    <row r="476" spans="1:30" ht="14.25" customHeight="1" x14ac:dyDescent="0.3">
      <c r="A476" s="5">
        <v>474</v>
      </c>
      <c r="B476" s="6" t="s">
        <v>32</v>
      </c>
      <c r="C476" s="6" t="s">
        <v>33</v>
      </c>
      <c r="D476" s="6" t="s">
        <v>1256</v>
      </c>
      <c r="E476" s="6" t="s">
        <v>1545</v>
      </c>
      <c r="F476" s="6">
        <v>3323062013</v>
      </c>
      <c r="G476" s="6" t="s">
        <v>1268</v>
      </c>
      <c r="H476" s="6" t="s">
        <v>1269</v>
      </c>
      <c r="I476" s="6">
        <v>14575732</v>
      </c>
      <c r="J476" s="6" t="s">
        <v>1562</v>
      </c>
      <c r="K476" s="6" t="str">
        <f t="shared" si="108"/>
        <v>3323067112650075</v>
      </c>
      <c r="L476" s="6" t="s">
        <v>1551</v>
      </c>
      <c r="M476" s="6">
        <v>0</v>
      </c>
      <c r="N476" s="6">
        <v>30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 t="s">
        <v>39</v>
      </c>
      <c r="U476" s="7">
        <v>46120</v>
      </c>
      <c r="V476" s="8">
        <v>46238.642534722225</v>
      </c>
      <c r="W476" s="8">
        <v>46238.642534722225</v>
      </c>
      <c r="X476" s="6" t="s">
        <v>40</v>
      </c>
      <c r="Y476" s="6" t="s">
        <v>39</v>
      </c>
      <c r="Z476" s="9">
        <v>96009</v>
      </c>
      <c r="AA476" s="6" t="s">
        <v>1552</v>
      </c>
      <c r="AB476" s="10" t="s">
        <v>1563</v>
      </c>
      <c r="AC476" s="11" t="str">
        <f t="shared" si="67"/>
        <v>Klik Here Bestie</v>
      </c>
      <c r="AD476" s="12" t="s">
        <v>30</v>
      </c>
    </row>
    <row r="477" spans="1:30" ht="14.25" customHeight="1" x14ac:dyDescent="0.3">
      <c r="A477" s="5">
        <v>475</v>
      </c>
      <c r="B477" s="6" t="s">
        <v>32</v>
      </c>
      <c r="C477" s="6" t="s">
        <v>33</v>
      </c>
      <c r="D477" s="6" t="s">
        <v>1256</v>
      </c>
      <c r="E477" s="6" t="s">
        <v>1545</v>
      </c>
      <c r="F477" s="6">
        <v>3323062013</v>
      </c>
      <c r="G477" s="6" t="s">
        <v>1268</v>
      </c>
      <c r="H477" s="6" t="s">
        <v>1269</v>
      </c>
      <c r="I477" s="6">
        <v>14576475</v>
      </c>
      <c r="J477" s="6" t="s">
        <v>1564</v>
      </c>
      <c r="K477" s="6" t="str">
        <f t="shared" ref="K477:K480" si="109">"3323061101640002"</f>
        <v>3323061101640002</v>
      </c>
      <c r="L477" s="6" t="s">
        <v>1565</v>
      </c>
      <c r="M477" s="6">
        <v>100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 t="s">
        <v>39</v>
      </c>
      <c r="U477" s="7">
        <v>46120</v>
      </c>
      <c r="V477" s="8">
        <v>46238.648125</v>
      </c>
      <c r="W477" s="8">
        <v>46238.648125</v>
      </c>
      <c r="X477" s="6" t="s">
        <v>40</v>
      </c>
      <c r="Y477" s="6" t="s">
        <v>39</v>
      </c>
      <c r="Z477" s="9">
        <v>95988</v>
      </c>
      <c r="AA477" s="6" t="s">
        <v>1566</v>
      </c>
      <c r="AB477" s="10" t="s">
        <v>1567</v>
      </c>
      <c r="AC477" s="11" t="str">
        <f t="shared" si="67"/>
        <v>Klik Here Bestie</v>
      </c>
      <c r="AD477" s="12" t="s">
        <v>30</v>
      </c>
    </row>
    <row r="478" spans="1:30" ht="14.25" customHeight="1" x14ac:dyDescent="0.3">
      <c r="A478" s="5">
        <v>476</v>
      </c>
      <c r="B478" s="6" t="s">
        <v>32</v>
      </c>
      <c r="C478" s="6" t="s">
        <v>33</v>
      </c>
      <c r="D478" s="6" t="s">
        <v>1256</v>
      </c>
      <c r="E478" s="6" t="s">
        <v>1545</v>
      </c>
      <c r="F478" s="6">
        <v>3323062013</v>
      </c>
      <c r="G478" s="6" t="s">
        <v>1268</v>
      </c>
      <c r="H478" s="6" t="s">
        <v>1269</v>
      </c>
      <c r="I478" s="6">
        <v>14576587</v>
      </c>
      <c r="J478" s="6" t="s">
        <v>1568</v>
      </c>
      <c r="K478" s="6" t="str">
        <f t="shared" si="109"/>
        <v>3323061101640002</v>
      </c>
      <c r="L478" s="6" t="s">
        <v>1565</v>
      </c>
      <c r="M478" s="6">
        <v>2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 t="s">
        <v>39</v>
      </c>
      <c r="U478" s="7">
        <v>46120</v>
      </c>
      <c r="V478" s="8">
        <v>46238.648958333331</v>
      </c>
      <c r="W478" s="8">
        <v>46238.648958333331</v>
      </c>
      <c r="X478" s="6" t="s">
        <v>40</v>
      </c>
      <c r="Y478" s="6" t="s">
        <v>39</v>
      </c>
      <c r="Z478" s="9">
        <v>95988</v>
      </c>
      <c r="AA478" s="6" t="s">
        <v>1566</v>
      </c>
      <c r="AB478" s="10" t="s">
        <v>1569</v>
      </c>
      <c r="AC478" s="11" t="str">
        <f t="shared" si="67"/>
        <v>Klik Here Bestie</v>
      </c>
      <c r="AD478" s="12" t="s">
        <v>30</v>
      </c>
    </row>
    <row r="479" spans="1:30" ht="14.25" customHeight="1" x14ac:dyDescent="0.3">
      <c r="A479" s="5">
        <v>477</v>
      </c>
      <c r="B479" s="6" t="s">
        <v>32</v>
      </c>
      <c r="C479" s="6" t="s">
        <v>33</v>
      </c>
      <c r="D479" s="6" t="s">
        <v>1256</v>
      </c>
      <c r="E479" s="6" t="s">
        <v>1545</v>
      </c>
      <c r="F479" s="6">
        <v>3323062013</v>
      </c>
      <c r="G479" s="6" t="s">
        <v>1268</v>
      </c>
      <c r="H479" s="6" t="s">
        <v>1269</v>
      </c>
      <c r="I479" s="6">
        <v>14576659</v>
      </c>
      <c r="J479" s="6" t="s">
        <v>1570</v>
      </c>
      <c r="K479" s="6" t="str">
        <f t="shared" si="109"/>
        <v>3323061101640002</v>
      </c>
      <c r="L479" s="6" t="s">
        <v>1565</v>
      </c>
      <c r="M479" s="6">
        <v>0</v>
      </c>
      <c r="N479" s="6">
        <v>37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 t="s">
        <v>39</v>
      </c>
      <c r="U479" s="7">
        <v>46120</v>
      </c>
      <c r="V479" s="8">
        <v>46238.649756944447</v>
      </c>
      <c r="W479" s="8">
        <v>46238.649756944447</v>
      </c>
      <c r="X479" s="6" t="s">
        <v>40</v>
      </c>
      <c r="Y479" s="6" t="s">
        <v>39</v>
      </c>
      <c r="Z479" s="9">
        <v>95988</v>
      </c>
      <c r="AA479" s="6" t="s">
        <v>1566</v>
      </c>
      <c r="AB479" s="10" t="s">
        <v>1571</v>
      </c>
      <c r="AC479" s="11" t="str">
        <f t="shared" si="67"/>
        <v>Klik Here Bestie</v>
      </c>
      <c r="AD479" s="12" t="s">
        <v>30</v>
      </c>
    </row>
    <row r="480" spans="1:30" ht="14.25" customHeight="1" x14ac:dyDescent="0.3">
      <c r="A480" s="5">
        <v>478</v>
      </c>
      <c r="B480" s="6" t="s">
        <v>32</v>
      </c>
      <c r="C480" s="6" t="s">
        <v>33</v>
      </c>
      <c r="D480" s="6" t="s">
        <v>1256</v>
      </c>
      <c r="E480" s="6" t="s">
        <v>1545</v>
      </c>
      <c r="F480" s="6">
        <v>3323062013</v>
      </c>
      <c r="G480" s="6" t="s">
        <v>1268</v>
      </c>
      <c r="H480" s="6" t="s">
        <v>1269</v>
      </c>
      <c r="I480" s="6">
        <v>14576756</v>
      </c>
      <c r="J480" s="6" t="s">
        <v>1572</v>
      </c>
      <c r="K480" s="6" t="str">
        <f t="shared" si="109"/>
        <v>3323061101640002</v>
      </c>
      <c r="L480" s="6" t="s">
        <v>1565</v>
      </c>
      <c r="M480" s="6">
        <v>0</v>
      </c>
      <c r="N480" s="6">
        <v>113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 t="s">
        <v>39</v>
      </c>
      <c r="U480" s="7">
        <v>46120</v>
      </c>
      <c r="V480" s="8">
        <v>46238.650509259256</v>
      </c>
      <c r="W480" s="8">
        <v>46238.650509259256</v>
      </c>
      <c r="X480" s="6" t="s">
        <v>40</v>
      </c>
      <c r="Y480" s="6" t="s">
        <v>39</v>
      </c>
      <c r="Z480" s="9">
        <v>95988</v>
      </c>
      <c r="AA480" s="6" t="s">
        <v>1566</v>
      </c>
      <c r="AB480" s="10" t="s">
        <v>1573</v>
      </c>
      <c r="AC480" s="11" t="str">
        <f t="shared" si="67"/>
        <v>Klik Here Bestie</v>
      </c>
      <c r="AD480" s="12" t="s">
        <v>30</v>
      </c>
    </row>
    <row r="481" spans="1:30" ht="14.25" customHeight="1" x14ac:dyDescent="0.3">
      <c r="A481" s="5">
        <v>479</v>
      </c>
      <c r="B481" s="6" t="s">
        <v>32</v>
      </c>
      <c r="C481" s="6" t="s">
        <v>33</v>
      </c>
      <c r="D481" s="6" t="s">
        <v>1256</v>
      </c>
      <c r="E481" s="6" t="s">
        <v>1545</v>
      </c>
      <c r="F481" s="6">
        <v>3323062013</v>
      </c>
      <c r="G481" s="6" t="s">
        <v>1268</v>
      </c>
      <c r="H481" s="6" t="s">
        <v>1269</v>
      </c>
      <c r="I481" s="6">
        <v>14808022</v>
      </c>
      <c r="J481" s="6" t="s">
        <v>1574</v>
      </c>
      <c r="K481" s="6" t="str">
        <f>"3323060704790001"</f>
        <v>3323060704790001</v>
      </c>
      <c r="L481" s="6" t="s">
        <v>1575</v>
      </c>
      <c r="M481" s="6">
        <v>0</v>
      </c>
      <c r="N481" s="6">
        <v>300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 t="s">
        <v>39</v>
      </c>
      <c r="U481" s="7">
        <v>46242</v>
      </c>
      <c r="V481" s="8">
        <v>46242.579710648148</v>
      </c>
      <c r="W481" s="8">
        <v>46242.579710648148</v>
      </c>
      <c r="X481" s="6" t="s">
        <v>40</v>
      </c>
      <c r="Y481" s="6" t="s">
        <v>39</v>
      </c>
      <c r="Z481" s="9">
        <v>95954</v>
      </c>
      <c r="AA481" s="6" t="s">
        <v>1576</v>
      </c>
      <c r="AB481" s="10" t="s">
        <v>1577</v>
      </c>
      <c r="AC481" s="11" t="str">
        <f t="shared" si="67"/>
        <v>Klik Here Bestie</v>
      </c>
      <c r="AD481" s="12" t="s">
        <v>30</v>
      </c>
    </row>
    <row r="482" spans="1:30" ht="14.25" customHeight="1" x14ac:dyDescent="0.3">
      <c r="A482" s="5">
        <v>480</v>
      </c>
      <c r="B482" s="6" t="s">
        <v>32</v>
      </c>
      <c r="C482" s="6" t="s">
        <v>33</v>
      </c>
      <c r="D482" s="6" t="s">
        <v>1256</v>
      </c>
      <c r="E482" s="6" t="s">
        <v>1545</v>
      </c>
      <c r="F482" s="6">
        <v>3323062013</v>
      </c>
      <c r="G482" s="6" t="s">
        <v>1268</v>
      </c>
      <c r="H482" s="6" t="s">
        <v>1269</v>
      </c>
      <c r="I482" s="6">
        <v>14748361</v>
      </c>
      <c r="J482" s="6" t="s">
        <v>1578</v>
      </c>
      <c r="K482" s="6" t="str">
        <f t="shared" ref="K482:K486" si="110">"3323061806660001"</f>
        <v>3323061806660001</v>
      </c>
      <c r="L482" s="6" t="s">
        <v>1579</v>
      </c>
      <c r="M482" s="6">
        <v>0</v>
      </c>
      <c r="N482" s="6">
        <v>75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 t="s">
        <v>39</v>
      </c>
      <c r="U482" s="7">
        <v>46211</v>
      </c>
      <c r="V482" s="8">
        <v>46241.615428240744</v>
      </c>
      <c r="W482" s="8">
        <v>46241.615428240744</v>
      </c>
      <c r="X482" s="6" t="s">
        <v>40</v>
      </c>
      <c r="Y482" s="6" t="s">
        <v>39</v>
      </c>
      <c r="Z482" s="9">
        <v>95988</v>
      </c>
      <c r="AA482" s="6" t="s">
        <v>1566</v>
      </c>
      <c r="AB482" s="10" t="s">
        <v>1580</v>
      </c>
      <c r="AC482" s="11" t="str">
        <f t="shared" si="67"/>
        <v>Klik Here Bestie</v>
      </c>
      <c r="AD482" s="12" t="s">
        <v>30</v>
      </c>
    </row>
    <row r="483" spans="1:30" ht="14.25" customHeight="1" x14ac:dyDescent="0.3">
      <c r="A483" s="5">
        <v>481</v>
      </c>
      <c r="B483" s="6" t="s">
        <v>32</v>
      </c>
      <c r="C483" s="6" t="s">
        <v>33</v>
      </c>
      <c r="D483" s="6" t="s">
        <v>1256</v>
      </c>
      <c r="E483" s="6" t="s">
        <v>1545</v>
      </c>
      <c r="F483" s="6">
        <v>3323062013</v>
      </c>
      <c r="G483" s="6" t="s">
        <v>1268</v>
      </c>
      <c r="H483" s="6" t="s">
        <v>1269</v>
      </c>
      <c r="I483" s="6">
        <v>14748422</v>
      </c>
      <c r="J483" s="6" t="s">
        <v>1581</v>
      </c>
      <c r="K483" s="6" t="str">
        <f t="shared" si="110"/>
        <v>3323061806660001</v>
      </c>
      <c r="L483" s="6" t="s">
        <v>1579</v>
      </c>
      <c r="M483" s="6">
        <v>0</v>
      </c>
      <c r="N483" s="6">
        <v>93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 t="s">
        <v>39</v>
      </c>
      <c r="U483" s="7">
        <v>46211</v>
      </c>
      <c r="V483" s="8">
        <v>46241.616157407407</v>
      </c>
      <c r="W483" s="8">
        <v>46241.616157407407</v>
      </c>
      <c r="X483" s="6" t="s">
        <v>40</v>
      </c>
      <c r="Y483" s="6" t="s">
        <v>39</v>
      </c>
      <c r="Z483" s="9">
        <v>95988</v>
      </c>
      <c r="AA483" s="6" t="s">
        <v>1566</v>
      </c>
      <c r="AB483" s="10" t="s">
        <v>1582</v>
      </c>
      <c r="AC483" s="11" t="str">
        <f t="shared" si="67"/>
        <v>Klik Here Bestie</v>
      </c>
      <c r="AD483" s="12" t="s">
        <v>30</v>
      </c>
    </row>
    <row r="484" spans="1:30" ht="14.25" customHeight="1" x14ac:dyDescent="0.3">
      <c r="A484" s="5">
        <v>482</v>
      </c>
      <c r="B484" s="6" t="s">
        <v>32</v>
      </c>
      <c r="C484" s="6" t="s">
        <v>33</v>
      </c>
      <c r="D484" s="6" t="s">
        <v>1256</v>
      </c>
      <c r="E484" s="6" t="s">
        <v>1545</v>
      </c>
      <c r="F484" s="6">
        <v>3323062013</v>
      </c>
      <c r="G484" s="6" t="s">
        <v>1268</v>
      </c>
      <c r="H484" s="6" t="s">
        <v>1269</v>
      </c>
      <c r="I484" s="6">
        <v>14748608</v>
      </c>
      <c r="J484" s="6" t="s">
        <v>1583</v>
      </c>
      <c r="K484" s="6" t="str">
        <f t="shared" si="110"/>
        <v>3323061806660001</v>
      </c>
      <c r="L484" s="6" t="s">
        <v>1579</v>
      </c>
      <c r="M484" s="6">
        <v>0</v>
      </c>
      <c r="N484" s="6">
        <v>70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 t="s">
        <v>39</v>
      </c>
      <c r="U484" s="7">
        <v>46211</v>
      </c>
      <c r="V484" s="8">
        <v>46241.616898148146</v>
      </c>
      <c r="W484" s="8">
        <v>46241.616898148146</v>
      </c>
      <c r="X484" s="6" t="s">
        <v>40</v>
      </c>
      <c r="Y484" s="6" t="s">
        <v>39</v>
      </c>
      <c r="Z484" s="9">
        <v>95988</v>
      </c>
      <c r="AA484" s="6" t="s">
        <v>1566</v>
      </c>
      <c r="AB484" s="10" t="s">
        <v>1584</v>
      </c>
      <c r="AC484" s="11" t="str">
        <f t="shared" si="67"/>
        <v>Klik Here Bestie</v>
      </c>
      <c r="AD484" s="12" t="s">
        <v>30</v>
      </c>
    </row>
    <row r="485" spans="1:30" ht="14.25" customHeight="1" x14ac:dyDescent="0.3">
      <c r="A485" s="5">
        <v>483</v>
      </c>
      <c r="B485" s="6" t="s">
        <v>32</v>
      </c>
      <c r="C485" s="6" t="s">
        <v>33</v>
      </c>
      <c r="D485" s="6" t="s">
        <v>1256</v>
      </c>
      <c r="E485" s="6" t="s">
        <v>1545</v>
      </c>
      <c r="F485" s="6">
        <v>3323062013</v>
      </c>
      <c r="G485" s="6" t="s">
        <v>1268</v>
      </c>
      <c r="H485" s="6" t="s">
        <v>1269</v>
      </c>
      <c r="I485" s="6">
        <v>14748698</v>
      </c>
      <c r="J485" s="6" t="s">
        <v>1585</v>
      </c>
      <c r="K485" s="6" t="str">
        <f t="shared" si="110"/>
        <v>3323061806660001</v>
      </c>
      <c r="L485" s="6" t="s">
        <v>1579</v>
      </c>
      <c r="M485" s="6">
        <v>0</v>
      </c>
      <c r="N485" s="6">
        <v>12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 t="s">
        <v>39</v>
      </c>
      <c r="U485" s="7">
        <v>46211</v>
      </c>
      <c r="V485" s="8">
        <v>46241.617673611108</v>
      </c>
      <c r="W485" s="8">
        <v>46241.617673611108</v>
      </c>
      <c r="X485" s="6" t="s">
        <v>40</v>
      </c>
      <c r="Y485" s="6" t="s">
        <v>39</v>
      </c>
      <c r="Z485" s="9">
        <v>95988</v>
      </c>
      <c r="AA485" s="6" t="s">
        <v>1566</v>
      </c>
      <c r="AB485" s="10" t="s">
        <v>1586</v>
      </c>
      <c r="AC485" s="11" t="str">
        <f t="shared" si="67"/>
        <v>Klik Here Bestie</v>
      </c>
      <c r="AD485" s="12" t="s">
        <v>30</v>
      </c>
    </row>
    <row r="486" spans="1:30" ht="14.25" customHeight="1" x14ac:dyDescent="0.3">
      <c r="A486" s="5">
        <v>484</v>
      </c>
      <c r="B486" s="6" t="s">
        <v>32</v>
      </c>
      <c r="C486" s="6" t="s">
        <v>33</v>
      </c>
      <c r="D486" s="6" t="s">
        <v>1256</v>
      </c>
      <c r="E486" s="6" t="s">
        <v>1545</v>
      </c>
      <c r="F486" s="6">
        <v>3323062013</v>
      </c>
      <c r="G486" s="6" t="s">
        <v>1268</v>
      </c>
      <c r="H486" s="6" t="s">
        <v>1269</v>
      </c>
      <c r="I486" s="6">
        <v>14748809</v>
      </c>
      <c r="J486" s="6" t="s">
        <v>1587</v>
      </c>
      <c r="K486" s="6" t="str">
        <f t="shared" si="110"/>
        <v>3323061806660001</v>
      </c>
      <c r="L486" s="6" t="s">
        <v>1579</v>
      </c>
      <c r="M486" s="6">
        <v>0</v>
      </c>
      <c r="N486" s="6">
        <v>2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 t="s">
        <v>39</v>
      </c>
      <c r="U486" s="7">
        <v>46211</v>
      </c>
      <c r="V486" s="8">
        <v>46241.618587962963</v>
      </c>
      <c r="W486" s="8">
        <v>46241.618587962963</v>
      </c>
      <c r="X486" s="6" t="s">
        <v>40</v>
      </c>
      <c r="Y486" s="6" t="s">
        <v>39</v>
      </c>
      <c r="Z486" s="9">
        <v>95988</v>
      </c>
      <c r="AA486" s="6" t="s">
        <v>1566</v>
      </c>
      <c r="AB486" s="10" t="s">
        <v>1588</v>
      </c>
      <c r="AC486" s="11" t="str">
        <f t="shared" si="67"/>
        <v>Klik Here Bestie</v>
      </c>
      <c r="AD486" s="12" t="s">
        <v>30</v>
      </c>
    </row>
    <row r="487" spans="1:30" ht="14.25" customHeight="1" x14ac:dyDescent="0.3">
      <c r="A487" s="5">
        <v>485</v>
      </c>
      <c r="B487" s="6" t="s">
        <v>32</v>
      </c>
      <c r="C487" s="6" t="s">
        <v>33</v>
      </c>
      <c r="D487" s="6" t="s">
        <v>1256</v>
      </c>
      <c r="E487" s="6" t="s">
        <v>1545</v>
      </c>
      <c r="F487" s="6">
        <v>3323062013</v>
      </c>
      <c r="G487" s="6" t="s">
        <v>1268</v>
      </c>
      <c r="H487" s="6" t="s">
        <v>1269</v>
      </c>
      <c r="I487" s="6">
        <v>14683681</v>
      </c>
      <c r="J487" s="6" t="s">
        <v>1589</v>
      </c>
      <c r="K487" s="6" t="str">
        <f t="shared" ref="K487:K490" si="111">"3323065406860003"</f>
        <v>3323065406860003</v>
      </c>
      <c r="L487" s="6" t="s">
        <v>1590</v>
      </c>
      <c r="M487" s="6">
        <v>9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 t="s">
        <v>39</v>
      </c>
      <c r="U487" s="7">
        <v>46181</v>
      </c>
      <c r="V487" s="8">
        <v>46240.568912037037</v>
      </c>
      <c r="W487" s="8">
        <v>46240.568912037037</v>
      </c>
      <c r="X487" s="6" t="s">
        <v>40</v>
      </c>
      <c r="Y487" s="6" t="s">
        <v>39</v>
      </c>
      <c r="Z487" s="9">
        <v>95921</v>
      </c>
      <c r="AA487" s="6" t="s">
        <v>1548</v>
      </c>
      <c r="AB487" s="10" t="s">
        <v>1591</v>
      </c>
      <c r="AC487" s="11" t="str">
        <f t="shared" si="67"/>
        <v>Klik Here Bestie</v>
      </c>
      <c r="AD487" s="12" t="s">
        <v>30</v>
      </c>
    </row>
    <row r="488" spans="1:30" ht="14.25" customHeight="1" x14ac:dyDescent="0.3">
      <c r="A488" s="5">
        <v>486</v>
      </c>
      <c r="B488" s="6" t="s">
        <v>32</v>
      </c>
      <c r="C488" s="6" t="s">
        <v>33</v>
      </c>
      <c r="D488" s="6" t="s">
        <v>1256</v>
      </c>
      <c r="E488" s="6" t="s">
        <v>1545</v>
      </c>
      <c r="F488" s="6">
        <v>3323062013</v>
      </c>
      <c r="G488" s="6" t="s">
        <v>1268</v>
      </c>
      <c r="H488" s="6" t="s">
        <v>1269</v>
      </c>
      <c r="I488" s="6">
        <v>14683734</v>
      </c>
      <c r="J488" s="6" t="s">
        <v>1592</v>
      </c>
      <c r="K488" s="6" t="str">
        <f t="shared" si="111"/>
        <v>3323065406860003</v>
      </c>
      <c r="L488" s="6" t="s">
        <v>1590</v>
      </c>
      <c r="M488" s="6">
        <v>41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 t="s">
        <v>39</v>
      </c>
      <c r="U488" s="7">
        <v>46181</v>
      </c>
      <c r="V488" s="8">
        <v>46240.569618055553</v>
      </c>
      <c r="W488" s="8">
        <v>46240.569618055553</v>
      </c>
      <c r="X488" s="6" t="s">
        <v>40</v>
      </c>
      <c r="Y488" s="6" t="s">
        <v>39</v>
      </c>
      <c r="Z488" s="9">
        <v>95921</v>
      </c>
      <c r="AA488" s="6" t="s">
        <v>1548</v>
      </c>
      <c r="AB488" s="10" t="s">
        <v>1593</v>
      </c>
      <c r="AC488" s="11" t="str">
        <f t="shared" si="67"/>
        <v>Klik Here Bestie</v>
      </c>
      <c r="AD488" s="12" t="s">
        <v>30</v>
      </c>
    </row>
    <row r="489" spans="1:30" ht="14.25" customHeight="1" x14ac:dyDescent="0.3">
      <c r="A489" s="5">
        <v>487</v>
      </c>
      <c r="B489" s="6" t="s">
        <v>32</v>
      </c>
      <c r="C489" s="6" t="s">
        <v>33</v>
      </c>
      <c r="D489" s="6" t="s">
        <v>1256</v>
      </c>
      <c r="E489" s="6" t="s">
        <v>1545</v>
      </c>
      <c r="F489" s="6">
        <v>3323062013</v>
      </c>
      <c r="G489" s="6" t="s">
        <v>1268</v>
      </c>
      <c r="H489" s="6" t="s">
        <v>1269</v>
      </c>
      <c r="I489" s="6">
        <v>14683835</v>
      </c>
      <c r="J489" s="6" t="s">
        <v>1594</v>
      </c>
      <c r="K489" s="6" t="str">
        <f t="shared" si="111"/>
        <v>3323065406860003</v>
      </c>
      <c r="L489" s="6" t="s">
        <v>1590</v>
      </c>
      <c r="M489" s="6">
        <v>27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 t="s">
        <v>39</v>
      </c>
      <c r="U489" s="7">
        <v>46181</v>
      </c>
      <c r="V489" s="8">
        <v>46240.570416666669</v>
      </c>
      <c r="W489" s="8">
        <v>46240.570416666669</v>
      </c>
      <c r="X489" s="6" t="s">
        <v>40</v>
      </c>
      <c r="Y489" s="6" t="s">
        <v>39</v>
      </c>
      <c r="Z489" s="9">
        <v>95921</v>
      </c>
      <c r="AA489" s="6" t="s">
        <v>1548</v>
      </c>
      <c r="AB489" s="10" t="s">
        <v>1595</v>
      </c>
      <c r="AC489" s="11" t="str">
        <f t="shared" si="67"/>
        <v>Klik Here Bestie</v>
      </c>
      <c r="AD489" s="12" t="s">
        <v>30</v>
      </c>
    </row>
    <row r="490" spans="1:30" ht="14.25" customHeight="1" x14ac:dyDescent="0.3">
      <c r="A490" s="5">
        <v>488</v>
      </c>
      <c r="B490" s="6" t="s">
        <v>32</v>
      </c>
      <c r="C490" s="6" t="s">
        <v>33</v>
      </c>
      <c r="D490" s="6" t="s">
        <v>1256</v>
      </c>
      <c r="E490" s="6" t="s">
        <v>1545</v>
      </c>
      <c r="F490" s="6">
        <v>3323062013</v>
      </c>
      <c r="G490" s="6" t="s">
        <v>1268</v>
      </c>
      <c r="H490" s="6" t="s">
        <v>1269</v>
      </c>
      <c r="I490" s="6">
        <v>14683986</v>
      </c>
      <c r="J490" s="6" t="s">
        <v>1596</v>
      </c>
      <c r="K490" s="6" t="str">
        <f t="shared" si="111"/>
        <v>3323065406860003</v>
      </c>
      <c r="L490" s="6" t="s">
        <v>1590</v>
      </c>
      <c r="M490" s="6">
        <v>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 t="s">
        <v>39</v>
      </c>
      <c r="U490" s="7">
        <v>46181</v>
      </c>
      <c r="V490" s="8">
        <v>46240.571655092594</v>
      </c>
      <c r="W490" s="8">
        <v>46240.571655092594</v>
      </c>
      <c r="X490" s="6" t="s">
        <v>40</v>
      </c>
      <c r="Y490" s="6" t="s">
        <v>39</v>
      </c>
      <c r="Z490" s="9">
        <v>95921</v>
      </c>
      <c r="AA490" s="6" t="s">
        <v>1548</v>
      </c>
      <c r="AB490" s="10" t="s">
        <v>1597</v>
      </c>
      <c r="AC490" s="11" t="str">
        <f t="shared" si="67"/>
        <v>Klik Here Bestie</v>
      </c>
      <c r="AD490" s="12" t="s">
        <v>30</v>
      </c>
    </row>
    <row r="491" spans="1:30" ht="14.25" customHeight="1" x14ac:dyDescent="0.3">
      <c r="A491" s="5">
        <v>489</v>
      </c>
      <c r="B491" s="6" t="s">
        <v>32</v>
      </c>
      <c r="C491" s="6" t="s">
        <v>33</v>
      </c>
      <c r="D491" s="6" t="s">
        <v>1256</v>
      </c>
      <c r="E491" s="6" t="s">
        <v>1545</v>
      </c>
      <c r="F491" s="6">
        <v>3323062013</v>
      </c>
      <c r="G491" s="6" t="s">
        <v>1268</v>
      </c>
      <c r="H491" s="6" t="s">
        <v>1269</v>
      </c>
      <c r="I491" s="6">
        <v>14809420</v>
      </c>
      <c r="J491" s="6" t="s">
        <v>1598</v>
      </c>
      <c r="K491" s="6" t="str">
        <f t="shared" ref="K491:K495" si="112">"3323061504660002"</f>
        <v>3323061504660002</v>
      </c>
      <c r="L491" s="6" t="s">
        <v>1599</v>
      </c>
      <c r="M491" s="6">
        <v>50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 t="s">
        <v>39</v>
      </c>
      <c r="U491" s="7">
        <v>46242</v>
      </c>
      <c r="V491" s="8">
        <v>46242.592442129629</v>
      </c>
      <c r="W491" s="8">
        <v>46242.592442129629</v>
      </c>
      <c r="X491" s="6" t="s">
        <v>40</v>
      </c>
      <c r="Y491" s="6" t="s">
        <v>39</v>
      </c>
      <c r="Z491" s="9">
        <v>95921</v>
      </c>
      <c r="AA491" s="6" t="s">
        <v>1548</v>
      </c>
      <c r="AB491" s="10" t="s">
        <v>1600</v>
      </c>
      <c r="AC491" s="11" t="str">
        <f t="shared" si="67"/>
        <v>Klik Here Bestie</v>
      </c>
      <c r="AD491" s="12" t="s">
        <v>30</v>
      </c>
    </row>
    <row r="492" spans="1:30" ht="14.25" customHeight="1" x14ac:dyDescent="0.3">
      <c r="A492" s="5">
        <v>490</v>
      </c>
      <c r="B492" s="6" t="s">
        <v>32</v>
      </c>
      <c r="C492" s="6" t="s">
        <v>33</v>
      </c>
      <c r="D492" s="6" t="s">
        <v>1256</v>
      </c>
      <c r="E492" s="6" t="s">
        <v>1545</v>
      </c>
      <c r="F492" s="6">
        <v>3323062013</v>
      </c>
      <c r="G492" s="6" t="s">
        <v>1268</v>
      </c>
      <c r="H492" s="6" t="s">
        <v>1269</v>
      </c>
      <c r="I492" s="6">
        <v>14809515</v>
      </c>
      <c r="J492" s="6" t="s">
        <v>1601</v>
      </c>
      <c r="K492" s="6" t="str">
        <f t="shared" si="112"/>
        <v>3323061504660002</v>
      </c>
      <c r="L492" s="6" t="s">
        <v>1599</v>
      </c>
      <c r="M492" s="6">
        <v>50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 t="s">
        <v>39</v>
      </c>
      <c r="U492" s="7">
        <v>46242</v>
      </c>
      <c r="V492" s="8">
        <v>46242.593263888892</v>
      </c>
      <c r="W492" s="8">
        <v>46242.593263888892</v>
      </c>
      <c r="X492" s="6" t="s">
        <v>40</v>
      </c>
      <c r="Y492" s="6" t="s">
        <v>39</v>
      </c>
      <c r="Z492" s="9">
        <v>95921</v>
      </c>
      <c r="AA492" s="6" t="s">
        <v>1548</v>
      </c>
      <c r="AB492" s="10" t="s">
        <v>1602</v>
      </c>
      <c r="AC492" s="11" t="str">
        <f t="shared" si="67"/>
        <v>Klik Here Bestie</v>
      </c>
      <c r="AD492" s="17" t="s">
        <v>30</v>
      </c>
    </row>
    <row r="493" spans="1:30" ht="14.25" customHeight="1" x14ac:dyDescent="0.3">
      <c r="A493" s="5">
        <v>491</v>
      </c>
      <c r="B493" s="6" t="s">
        <v>32</v>
      </c>
      <c r="C493" s="6" t="s">
        <v>33</v>
      </c>
      <c r="D493" s="6" t="s">
        <v>1256</v>
      </c>
      <c r="E493" s="6" t="s">
        <v>1545</v>
      </c>
      <c r="F493" s="6">
        <v>3323062013</v>
      </c>
      <c r="G493" s="6" t="s">
        <v>1268</v>
      </c>
      <c r="H493" s="6" t="s">
        <v>1269</v>
      </c>
      <c r="I493" s="6">
        <v>14809611</v>
      </c>
      <c r="J493" s="6" t="s">
        <v>1603</v>
      </c>
      <c r="K493" s="6" t="str">
        <f t="shared" si="112"/>
        <v>3323061504660002</v>
      </c>
      <c r="L493" s="6" t="s">
        <v>1599</v>
      </c>
      <c r="M493" s="6">
        <v>5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 t="s">
        <v>39</v>
      </c>
      <c r="U493" s="7">
        <v>46242</v>
      </c>
      <c r="V493" s="8">
        <v>46242.593993055554</v>
      </c>
      <c r="W493" s="8">
        <v>46242.593993055554</v>
      </c>
      <c r="X493" s="6" t="s">
        <v>40</v>
      </c>
      <c r="Y493" s="6" t="s">
        <v>39</v>
      </c>
      <c r="Z493" s="9">
        <v>95921</v>
      </c>
      <c r="AA493" s="6" t="s">
        <v>1548</v>
      </c>
      <c r="AB493" s="10" t="s">
        <v>1604</v>
      </c>
      <c r="AC493" s="11" t="str">
        <f t="shared" si="67"/>
        <v>Klik Here Bestie</v>
      </c>
      <c r="AD493" s="12" t="s">
        <v>30</v>
      </c>
    </row>
    <row r="494" spans="1:30" ht="14.25" customHeight="1" x14ac:dyDescent="0.3">
      <c r="A494" s="5">
        <v>492</v>
      </c>
      <c r="B494" s="6" t="s">
        <v>32</v>
      </c>
      <c r="C494" s="6" t="s">
        <v>33</v>
      </c>
      <c r="D494" s="6" t="s">
        <v>1256</v>
      </c>
      <c r="E494" s="6" t="s">
        <v>1545</v>
      </c>
      <c r="F494" s="6">
        <v>3323062013</v>
      </c>
      <c r="G494" s="6" t="s">
        <v>1268</v>
      </c>
      <c r="H494" s="6" t="s">
        <v>1269</v>
      </c>
      <c r="I494" s="6">
        <v>14809721</v>
      </c>
      <c r="J494" s="6" t="s">
        <v>1605</v>
      </c>
      <c r="K494" s="6" t="str">
        <f t="shared" si="112"/>
        <v>3323061504660002</v>
      </c>
      <c r="L494" s="6" t="s">
        <v>1599</v>
      </c>
      <c r="M494" s="6">
        <v>0</v>
      </c>
      <c r="N494" s="6">
        <v>150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 t="s">
        <v>39</v>
      </c>
      <c r="U494" s="7">
        <v>46242</v>
      </c>
      <c r="V494" s="8">
        <v>46242.594895833332</v>
      </c>
      <c r="W494" s="8">
        <v>46242.594895833332</v>
      </c>
      <c r="X494" s="6" t="s">
        <v>40</v>
      </c>
      <c r="Y494" s="6" t="s">
        <v>39</v>
      </c>
      <c r="Z494" s="9">
        <v>95921</v>
      </c>
      <c r="AA494" s="6" t="s">
        <v>1548</v>
      </c>
      <c r="AB494" s="10" t="s">
        <v>1606</v>
      </c>
      <c r="AC494" s="11" t="str">
        <f t="shared" si="67"/>
        <v>Klik Here Bestie</v>
      </c>
      <c r="AD494" s="12" t="s">
        <v>30</v>
      </c>
    </row>
    <row r="495" spans="1:30" ht="14.25" customHeight="1" x14ac:dyDescent="0.3">
      <c r="A495" s="5">
        <v>493</v>
      </c>
      <c r="B495" s="6" t="s">
        <v>32</v>
      </c>
      <c r="C495" s="6" t="s">
        <v>33</v>
      </c>
      <c r="D495" s="6" t="s">
        <v>1256</v>
      </c>
      <c r="E495" s="6" t="s">
        <v>1545</v>
      </c>
      <c r="F495" s="6">
        <v>3323062013</v>
      </c>
      <c r="G495" s="6" t="s">
        <v>1268</v>
      </c>
      <c r="H495" s="6" t="s">
        <v>1269</v>
      </c>
      <c r="I495" s="6">
        <v>14809807</v>
      </c>
      <c r="J495" s="6" t="s">
        <v>1607</v>
      </c>
      <c r="K495" s="6" t="str">
        <f t="shared" si="112"/>
        <v>3323061504660002</v>
      </c>
      <c r="L495" s="6" t="s">
        <v>1599</v>
      </c>
      <c r="M495" s="6">
        <v>0</v>
      </c>
      <c r="N495" s="6">
        <v>31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 t="s">
        <v>39</v>
      </c>
      <c r="U495" s="7">
        <v>46242</v>
      </c>
      <c r="V495" s="8">
        <v>46242.595752314817</v>
      </c>
      <c r="W495" s="8">
        <v>46242.595752314817</v>
      </c>
      <c r="X495" s="6" t="s">
        <v>40</v>
      </c>
      <c r="Y495" s="6" t="s">
        <v>39</v>
      </c>
      <c r="Z495" s="9">
        <v>95921</v>
      </c>
      <c r="AA495" s="6" t="s">
        <v>1548</v>
      </c>
      <c r="AB495" s="10" t="s">
        <v>1608</v>
      </c>
      <c r="AC495" s="11" t="str">
        <f t="shared" si="67"/>
        <v>Klik Here Bestie</v>
      </c>
      <c r="AD495" s="12" t="s">
        <v>30</v>
      </c>
    </row>
    <row r="496" spans="1:30" ht="14.25" customHeight="1" x14ac:dyDescent="0.3">
      <c r="A496" s="5">
        <v>494</v>
      </c>
      <c r="B496" s="6" t="s">
        <v>32</v>
      </c>
      <c r="C496" s="6" t="s">
        <v>33</v>
      </c>
      <c r="D496" s="6" t="s">
        <v>1256</v>
      </c>
      <c r="E496" s="6" t="s">
        <v>1609</v>
      </c>
      <c r="F496" s="6">
        <v>3323062014</v>
      </c>
      <c r="G496" s="6" t="s">
        <v>1257</v>
      </c>
      <c r="H496" s="6" t="s">
        <v>1258</v>
      </c>
      <c r="I496" s="6">
        <v>14522350</v>
      </c>
      <c r="J496" s="6" t="s">
        <v>1610</v>
      </c>
      <c r="K496" s="6" t="str">
        <f>"3323061506740001"</f>
        <v>3323061506740001</v>
      </c>
      <c r="L496" s="6" t="s">
        <v>1611</v>
      </c>
      <c r="M496" s="6">
        <v>0</v>
      </c>
      <c r="N496" s="6">
        <v>100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 t="s">
        <v>39</v>
      </c>
      <c r="U496" s="7">
        <v>46089</v>
      </c>
      <c r="V496" s="8">
        <v>46237.596817129626</v>
      </c>
      <c r="W496" s="8">
        <v>46237.596817129626</v>
      </c>
      <c r="X496" s="6" t="s">
        <v>40</v>
      </c>
      <c r="Y496" s="6" t="s">
        <v>39</v>
      </c>
      <c r="Z496" s="9">
        <v>95677</v>
      </c>
      <c r="AA496" s="6" t="s">
        <v>1612</v>
      </c>
      <c r="AB496" s="10" t="s">
        <v>1613</v>
      </c>
      <c r="AC496" s="11" t="str">
        <f t="shared" si="67"/>
        <v>Klik Here Bestie</v>
      </c>
      <c r="AD496" s="12" t="s">
        <v>30</v>
      </c>
    </row>
    <row r="497" spans="1:31" ht="14.25" customHeight="1" x14ac:dyDescent="0.3">
      <c r="A497" s="5">
        <v>495</v>
      </c>
      <c r="B497" s="6" t="s">
        <v>32</v>
      </c>
      <c r="C497" s="6" t="s">
        <v>33</v>
      </c>
      <c r="D497" s="6" t="s">
        <v>1256</v>
      </c>
      <c r="E497" s="6" t="s">
        <v>1609</v>
      </c>
      <c r="F497" s="6">
        <v>3323062014</v>
      </c>
      <c r="G497" s="6" t="s">
        <v>1257</v>
      </c>
      <c r="H497" s="6" t="s">
        <v>1258</v>
      </c>
      <c r="I497" s="6">
        <v>14805299</v>
      </c>
      <c r="J497" s="6" t="s">
        <v>1614</v>
      </c>
      <c r="K497" s="6" t="str">
        <f t="shared" ref="K497:K499" si="113">"3323061002840001"</f>
        <v>3323061002840001</v>
      </c>
      <c r="L497" s="6" t="s">
        <v>1615</v>
      </c>
      <c r="M497" s="6">
        <v>0</v>
      </c>
      <c r="N497" s="6">
        <v>52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 t="s">
        <v>39</v>
      </c>
      <c r="U497" s="7">
        <v>46242</v>
      </c>
      <c r="V497" s="8">
        <v>46242.554942129631</v>
      </c>
      <c r="W497" s="8">
        <v>46242.554942129631</v>
      </c>
      <c r="X497" s="6" t="s">
        <v>40</v>
      </c>
      <c r="Y497" s="6" t="s">
        <v>39</v>
      </c>
      <c r="Z497" s="9">
        <v>95685</v>
      </c>
      <c r="AA497" s="6" t="s">
        <v>1351</v>
      </c>
      <c r="AB497" s="10" t="s">
        <v>1616</v>
      </c>
      <c r="AC497" s="11" t="str">
        <f t="shared" si="67"/>
        <v>Klik Here Bestie</v>
      </c>
      <c r="AD497" s="12" t="s">
        <v>30</v>
      </c>
    </row>
    <row r="498" spans="1:31" ht="14.25" customHeight="1" x14ac:dyDescent="0.3">
      <c r="A498" s="5">
        <v>496</v>
      </c>
      <c r="B498" s="6" t="s">
        <v>32</v>
      </c>
      <c r="C498" s="6" t="s">
        <v>33</v>
      </c>
      <c r="D498" s="6" t="s">
        <v>1256</v>
      </c>
      <c r="E498" s="6" t="s">
        <v>1609</v>
      </c>
      <c r="F498" s="6">
        <v>3323062014</v>
      </c>
      <c r="G498" s="6" t="s">
        <v>1257</v>
      </c>
      <c r="H498" s="6" t="s">
        <v>1258</v>
      </c>
      <c r="I498" s="6">
        <v>14805435</v>
      </c>
      <c r="J498" s="6" t="s">
        <v>1617</v>
      </c>
      <c r="K498" s="6" t="str">
        <f t="shared" si="113"/>
        <v>3323061002840001</v>
      </c>
      <c r="L498" s="6" t="s">
        <v>1615</v>
      </c>
      <c r="M498" s="6">
        <v>74</v>
      </c>
      <c r="N498" s="6">
        <v>90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 t="s">
        <v>39</v>
      </c>
      <c r="U498" s="7">
        <v>46242</v>
      </c>
      <c r="V498" s="8">
        <v>46242.556087962963</v>
      </c>
      <c r="W498" s="8">
        <v>46242.556087962963</v>
      </c>
      <c r="X498" s="6" t="s">
        <v>40</v>
      </c>
      <c r="Y498" s="6" t="s">
        <v>39</v>
      </c>
      <c r="Z498" s="9">
        <v>95685</v>
      </c>
      <c r="AA498" s="6" t="s">
        <v>1351</v>
      </c>
      <c r="AB498" s="10" t="s">
        <v>1618</v>
      </c>
      <c r="AC498" s="11" t="str">
        <f t="shared" si="67"/>
        <v>Klik Here Bestie</v>
      </c>
      <c r="AD498" s="12" t="s">
        <v>30</v>
      </c>
    </row>
    <row r="499" spans="1:31" ht="14.25" customHeight="1" x14ac:dyDescent="0.3">
      <c r="A499" s="5">
        <v>497</v>
      </c>
      <c r="B499" s="6" t="s">
        <v>32</v>
      </c>
      <c r="C499" s="6" t="s">
        <v>33</v>
      </c>
      <c r="D499" s="6" t="s">
        <v>1256</v>
      </c>
      <c r="E499" s="6" t="s">
        <v>1609</v>
      </c>
      <c r="F499" s="6">
        <v>3323062014</v>
      </c>
      <c r="G499" s="6" t="s">
        <v>1257</v>
      </c>
      <c r="H499" s="6" t="s">
        <v>1258</v>
      </c>
      <c r="I499" s="6">
        <v>14805566</v>
      </c>
      <c r="J499" s="6" t="s">
        <v>1619</v>
      </c>
      <c r="K499" s="6" t="str">
        <f t="shared" si="113"/>
        <v>3323061002840001</v>
      </c>
      <c r="L499" s="6" t="s">
        <v>1615</v>
      </c>
      <c r="M499" s="6">
        <v>0</v>
      </c>
      <c r="N499" s="6">
        <v>1229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 t="s">
        <v>39</v>
      </c>
      <c r="U499" s="7">
        <v>46242</v>
      </c>
      <c r="V499" s="8">
        <v>46242.557245370372</v>
      </c>
      <c r="W499" s="8">
        <v>46242.557245370372</v>
      </c>
      <c r="X499" s="6" t="s">
        <v>40</v>
      </c>
      <c r="Y499" s="6" t="s">
        <v>39</v>
      </c>
      <c r="Z499" s="9">
        <v>95685</v>
      </c>
      <c r="AA499" s="6" t="s">
        <v>1351</v>
      </c>
      <c r="AB499" s="10" t="s">
        <v>1620</v>
      </c>
      <c r="AC499" s="11" t="str">
        <f t="shared" si="67"/>
        <v>Klik Here Bestie</v>
      </c>
      <c r="AD499" s="12" t="s">
        <v>30</v>
      </c>
    </row>
    <row r="500" spans="1:31" ht="14.25" customHeight="1" x14ac:dyDescent="0.3">
      <c r="A500" s="5">
        <v>498</v>
      </c>
      <c r="B500" s="6" t="s">
        <v>32</v>
      </c>
      <c r="C500" s="6" t="s">
        <v>33</v>
      </c>
      <c r="D500" s="6" t="s">
        <v>1256</v>
      </c>
      <c r="E500" s="6" t="s">
        <v>1621</v>
      </c>
      <c r="F500" s="6">
        <v>3323062015</v>
      </c>
      <c r="G500" s="6" t="s">
        <v>1257</v>
      </c>
      <c r="H500" s="6" t="s">
        <v>1258</v>
      </c>
      <c r="I500" s="6">
        <v>14521757</v>
      </c>
      <c r="J500" s="6" t="s">
        <v>1622</v>
      </c>
      <c r="K500" s="6" t="str">
        <f t="shared" ref="K500:K501" si="114">"3323063112580070"</f>
        <v>3323063112580070</v>
      </c>
      <c r="L500" s="6" t="s">
        <v>744</v>
      </c>
      <c r="M500" s="6">
        <v>362</v>
      </c>
      <c r="N500" s="6">
        <v>330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 t="s">
        <v>39</v>
      </c>
      <c r="U500" s="7">
        <v>46089</v>
      </c>
      <c r="V500" s="8">
        <v>46237.590624999997</v>
      </c>
      <c r="W500" s="8">
        <v>46237.590624999997</v>
      </c>
      <c r="X500" s="6" t="s">
        <v>40</v>
      </c>
      <c r="Y500" s="6" t="s">
        <v>39</v>
      </c>
      <c r="Z500" s="9">
        <v>96196</v>
      </c>
      <c r="AA500" s="6" t="s">
        <v>1258</v>
      </c>
      <c r="AB500" s="10" t="s">
        <v>1623</v>
      </c>
      <c r="AC500" s="11" t="str">
        <f t="shared" si="67"/>
        <v>Klik Here Bestie</v>
      </c>
      <c r="AD500" s="12" t="s">
        <v>30</v>
      </c>
    </row>
    <row r="501" spans="1:31" ht="14.25" customHeight="1" x14ac:dyDescent="0.3">
      <c r="A501" s="5">
        <v>499</v>
      </c>
      <c r="B501" s="6" t="s">
        <v>32</v>
      </c>
      <c r="C501" s="6" t="s">
        <v>33</v>
      </c>
      <c r="D501" s="6" t="s">
        <v>1256</v>
      </c>
      <c r="E501" s="6" t="s">
        <v>1621</v>
      </c>
      <c r="F501" s="6">
        <v>3323062015</v>
      </c>
      <c r="G501" s="6" t="s">
        <v>1257</v>
      </c>
      <c r="H501" s="6" t="s">
        <v>1258</v>
      </c>
      <c r="I501" s="6">
        <v>14521883</v>
      </c>
      <c r="J501" s="6" t="s">
        <v>1624</v>
      </c>
      <c r="K501" s="6" t="str">
        <f t="shared" si="114"/>
        <v>3323063112580070</v>
      </c>
      <c r="L501" s="6" t="s">
        <v>744</v>
      </c>
      <c r="M501" s="6">
        <v>0</v>
      </c>
      <c r="N501" s="6">
        <v>447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 t="s">
        <v>39</v>
      </c>
      <c r="U501" s="7">
        <v>46089</v>
      </c>
      <c r="V501" s="8">
        <v>46237.591805555552</v>
      </c>
      <c r="W501" s="8">
        <v>46237.591805555552</v>
      </c>
      <c r="X501" s="6" t="s">
        <v>40</v>
      </c>
      <c r="Y501" s="6" t="s">
        <v>39</v>
      </c>
      <c r="Z501" s="9">
        <v>96196</v>
      </c>
      <c r="AA501" s="6" t="s">
        <v>1258</v>
      </c>
      <c r="AB501" s="10" t="s">
        <v>1625</v>
      </c>
      <c r="AC501" s="11" t="str">
        <f t="shared" si="67"/>
        <v>Klik Here Bestie</v>
      </c>
      <c r="AD501" s="12" t="s">
        <v>30</v>
      </c>
    </row>
    <row r="502" spans="1:31" ht="14.25" customHeight="1" x14ac:dyDescent="0.3">
      <c r="A502" s="5">
        <v>500</v>
      </c>
      <c r="B502" s="6" t="s">
        <v>32</v>
      </c>
      <c r="C502" s="6" t="s">
        <v>33</v>
      </c>
      <c r="D502" s="6" t="s">
        <v>1256</v>
      </c>
      <c r="E502" s="6" t="s">
        <v>1621</v>
      </c>
      <c r="F502" s="6">
        <v>3323062015</v>
      </c>
      <c r="G502" s="6" t="s">
        <v>1257</v>
      </c>
      <c r="H502" s="6" t="s">
        <v>1258</v>
      </c>
      <c r="I502" s="6">
        <v>14806469</v>
      </c>
      <c r="J502" s="6" t="s">
        <v>1626</v>
      </c>
      <c r="K502" s="6" t="str">
        <f t="shared" ref="K502:K503" si="115">"3323062111550003"</f>
        <v>3323062111550003</v>
      </c>
      <c r="L502" s="6" t="s">
        <v>1627</v>
      </c>
      <c r="M502" s="6">
        <v>0</v>
      </c>
      <c r="N502" s="6">
        <v>387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 t="s">
        <v>39</v>
      </c>
      <c r="U502" s="7">
        <v>46242</v>
      </c>
      <c r="V502" s="8">
        <v>46242.566562499997</v>
      </c>
      <c r="W502" s="8">
        <v>46242.566562499997</v>
      </c>
      <c r="X502" s="6" t="s">
        <v>40</v>
      </c>
      <c r="Y502" s="6" t="s">
        <v>39</v>
      </c>
      <c r="Z502" s="9">
        <v>96254</v>
      </c>
      <c r="AA502" s="6" t="s">
        <v>1628</v>
      </c>
      <c r="AB502" s="10" t="s">
        <v>1629</v>
      </c>
      <c r="AC502" s="11" t="str">
        <f t="shared" si="67"/>
        <v>Klik Here Bestie</v>
      </c>
      <c r="AD502" s="12" t="s">
        <v>30</v>
      </c>
    </row>
    <row r="503" spans="1:31" ht="14.25" customHeight="1" x14ac:dyDescent="0.3">
      <c r="A503" s="5">
        <v>501</v>
      </c>
      <c r="B503" s="6" t="s">
        <v>32</v>
      </c>
      <c r="C503" s="6" t="s">
        <v>33</v>
      </c>
      <c r="D503" s="6" t="s">
        <v>1256</v>
      </c>
      <c r="E503" s="6" t="s">
        <v>1621</v>
      </c>
      <c r="F503" s="6">
        <v>3323062015</v>
      </c>
      <c r="G503" s="6" t="s">
        <v>1257</v>
      </c>
      <c r="H503" s="6" t="s">
        <v>1258</v>
      </c>
      <c r="I503" s="6">
        <v>14806864</v>
      </c>
      <c r="J503" s="6" t="s">
        <v>1630</v>
      </c>
      <c r="K503" s="6" t="str">
        <f t="shared" si="115"/>
        <v>3323062111550003</v>
      </c>
      <c r="L503" s="6" t="s">
        <v>1627</v>
      </c>
      <c r="M503" s="6">
        <v>125</v>
      </c>
      <c r="N503" s="6">
        <v>150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 t="s">
        <v>39</v>
      </c>
      <c r="U503" s="7">
        <v>46242</v>
      </c>
      <c r="V503" s="8">
        <v>46242.570254629631</v>
      </c>
      <c r="W503" s="8">
        <v>46242.570254629631</v>
      </c>
      <c r="X503" s="6" t="s">
        <v>40</v>
      </c>
      <c r="Y503" s="6" t="s">
        <v>39</v>
      </c>
      <c r="Z503" s="9">
        <v>96254</v>
      </c>
      <c r="AA503" s="6" t="s">
        <v>1628</v>
      </c>
      <c r="AB503" s="10" t="s">
        <v>1631</v>
      </c>
      <c r="AC503" s="11" t="str">
        <f t="shared" si="67"/>
        <v>Klik Here Bestie</v>
      </c>
      <c r="AD503" s="12" t="s">
        <v>30</v>
      </c>
    </row>
    <row r="504" spans="1:31" ht="14.25" customHeight="1" x14ac:dyDescent="0.3">
      <c r="A504" s="5">
        <v>502</v>
      </c>
      <c r="B504" s="6" t="s">
        <v>32</v>
      </c>
      <c r="C504" s="6" t="s">
        <v>33</v>
      </c>
      <c r="D504" s="6" t="s">
        <v>1256</v>
      </c>
      <c r="E504" s="6" t="s">
        <v>1632</v>
      </c>
      <c r="F504" s="6">
        <v>3323062016</v>
      </c>
      <c r="G504" s="6" t="s">
        <v>1321</v>
      </c>
      <c r="H504" s="6" t="s">
        <v>1322</v>
      </c>
      <c r="I504" s="6">
        <v>14513510</v>
      </c>
      <c r="J504" s="6" t="s">
        <v>1633</v>
      </c>
      <c r="K504" s="6" t="str">
        <f>"3323061010800002"</f>
        <v>3323061010800002</v>
      </c>
      <c r="L504" s="6" t="s">
        <v>1634</v>
      </c>
      <c r="M504" s="6">
        <v>0</v>
      </c>
      <c r="N504" s="6">
        <v>577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 t="s">
        <v>39</v>
      </c>
      <c r="U504" s="7">
        <v>46089</v>
      </c>
      <c r="V504" s="8">
        <v>46237.4846412037</v>
      </c>
      <c r="W504" s="8">
        <v>46237.4846412037</v>
      </c>
      <c r="X504" s="6" t="s">
        <v>40</v>
      </c>
      <c r="Y504" s="6" t="s">
        <v>39</v>
      </c>
      <c r="Z504" s="9">
        <v>96138</v>
      </c>
      <c r="AA504" s="6" t="s">
        <v>1635</v>
      </c>
      <c r="AB504" s="10" t="s">
        <v>1636</v>
      </c>
      <c r="AC504" s="11" t="str">
        <f t="shared" si="67"/>
        <v>Klik Here Bestie</v>
      </c>
      <c r="AD504" s="12" t="s">
        <v>30</v>
      </c>
    </row>
    <row r="505" spans="1:31" ht="14.25" customHeight="1" x14ac:dyDescent="0.3">
      <c r="A505" s="5">
        <v>503</v>
      </c>
      <c r="B505" s="6" t="s">
        <v>32</v>
      </c>
      <c r="C505" s="6" t="s">
        <v>33</v>
      </c>
      <c r="D505" s="6" t="s">
        <v>1256</v>
      </c>
      <c r="E505" s="6" t="s">
        <v>1632</v>
      </c>
      <c r="F505" s="6">
        <v>3323062016</v>
      </c>
      <c r="G505" s="6" t="s">
        <v>1321</v>
      </c>
      <c r="H505" s="6" t="s">
        <v>1322</v>
      </c>
      <c r="I505" s="6">
        <v>14514408</v>
      </c>
      <c r="J505" s="6" t="s">
        <v>1637</v>
      </c>
      <c r="K505" s="6" t="str">
        <f t="shared" ref="K505:K506" si="116">"3323060809850006"</f>
        <v>3323060809850006</v>
      </c>
      <c r="L505" s="6" t="s">
        <v>1638</v>
      </c>
      <c r="M505" s="6">
        <v>0</v>
      </c>
      <c r="N505" s="6">
        <v>350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 t="s">
        <v>39</v>
      </c>
      <c r="U505" s="7">
        <v>46089</v>
      </c>
      <c r="V505" s="8">
        <v>46237.495243055557</v>
      </c>
      <c r="W505" s="8">
        <v>46237.495243055557</v>
      </c>
      <c r="X505" s="6" t="s">
        <v>40</v>
      </c>
      <c r="Y505" s="6" t="s">
        <v>39</v>
      </c>
      <c r="Z505" s="9">
        <v>96119</v>
      </c>
      <c r="AA505" s="6" t="s">
        <v>1639</v>
      </c>
      <c r="AB505" s="10" t="s">
        <v>1640</v>
      </c>
      <c r="AC505" s="11" t="str">
        <f t="shared" si="67"/>
        <v>Klik Here Bestie</v>
      </c>
      <c r="AD505" s="12" t="s">
        <v>30</v>
      </c>
    </row>
    <row r="506" spans="1:31" ht="14.25" customHeight="1" x14ac:dyDescent="0.3">
      <c r="A506" s="5">
        <v>504</v>
      </c>
      <c r="B506" s="6" t="s">
        <v>32</v>
      </c>
      <c r="C506" s="6" t="s">
        <v>33</v>
      </c>
      <c r="D506" s="6" t="s">
        <v>1256</v>
      </c>
      <c r="E506" s="6" t="s">
        <v>1632</v>
      </c>
      <c r="F506" s="6">
        <v>3323062016</v>
      </c>
      <c r="G506" s="6" t="s">
        <v>1321</v>
      </c>
      <c r="H506" s="6" t="s">
        <v>1322</v>
      </c>
      <c r="I506" s="6">
        <v>14514613</v>
      </c>
      <c r="J506" s="6" t="s">
        <v>1641</v>
      </c>
      <c r="K506" s="6" t="str">
        <f t="shared" si="116"/>
        <v>3323060809850006</v>
      </c>
      <c r="L506" s="6" t="s">
        <v>1638</v>
      </c>
      <c r="M506" s="6">
        <v>165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 t="s">
        <v>39</v>
      </c>
      <c r="U506" s="7">
        <v>46089</v>
      </c>
      <c r="V506" s="8">
        <v>46237.497835648152</v>
      </c>
      <c r="W506" s="8">
        <v>46237.497835648152</v>
      </c>
      <c r="X506" s="6" t="s">
        <v>40</v>
      </c>
      <c r="Y506" s="6" t="s">
        <v>39</v>
      </c>
      <c r="Z506" s="9">
        <v>96119</v>
      </c>
      <c r="AA506" s="6" t="s">
        <v>1639</v>
      </c>
      <c r="AB506" s="10" t="s">
        <v>1642</v>
      </c>
      <c r="AC506" s="11" t="str">
        <f t="shared" si="67"/>
        <v>Klik Here Bestie</v>
      </c>
      <c r="AD506" s="12" t="s">
        <v>30</v>
      </c>
    </row>
    <row r="507" spans="1:31" ht="14.25" customHeight="1" x14ac:dyDescent="0.3">
      <c r="A507" s="5">
        <v>505</v>
      </c>
      <c r="B507" s="6" t="s">
        <v>32</v>
      </c>
      <c r="C507" s="6" t="s">
        <v>33</v>
      </c>
      <c r="D507" s="6" t="s">
        <v>1643</v>
      </c>
      <c r="E507" s="6" t="s">
        <v>1643</v>
      </c>
      <c r="F507" s="6">
        <v>3323072001</v>
      </c>
      <c r="G507" s="6" t="s">
        <v>1644</v>
      </c>
      <c r="H507" s="6" t="s">
        <v>1269</v>
      </c>
      <c r="I507" s="6">
        <v>14438776</v>
      </c>
      <c r="J507" s="6" t="s">
        <v>1645</v>
      </c>
      <c r="K507" s="6" t="str">
        <f>"3323072808860001"</f>
        <v>3323072808860001</v>
      </c>
      <c r="L507" s="6" t="s">
        <v>1646</v>
      </c>
      <c r="M507" s="6">
        <v>50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 t="s">
        <v>39</v>
      </c>
      <c r="U507" s="7">
        <v>46030</v>
      </c>
      <c r="V507" s="8">
        <v>46235.496747685182</v>
      </c>
      <c r="W507" s="8">
        <v>46235.496747685182</v>
      </c>
      <c r="X507" s="6" t="s">
        <v>40</v>
      </c>
      <c r="Y507" s="6" t="s">
        <v>39</v>
      </c>
      <c r="Z507" s="9">
        <v>93931</v>
      </c>
      <c r="AA507" s="6" t="s">
        <v>1647</v>
      </c>
      <c r="AB507" s="10" t="s">
        <v>1648</v>
      </c>
      <c r="AC507" s="11" t="str">
        <f t="shared" si="67"/>
        <v>Klik Here Bestie</v>
      </c>
      <c r="AD507" s="12" t="s">
        <v>30</v>
      </c>
    </row>
    <row r="508" spans="1:31" ht="14.25" customHeight="1" x14ac:dyDescent="0.3">
      <c r="A508" s="5">
        <v>506</v>
      </c>
      <c r="B508" s="6" t="s">
        <v>32</v>
      </c>
      <c r="C508" s="6" t="s">
        <v>33</v>
      </c>
      <c r="D508" s="6" t="s">
        <v>1643</v>
      </c>
      <c r="E508" s="6" t="s">
        <v>1643</v>
      </c>
      <c r="F508" s="6">
        <v>3323072001</v>
      </c>
      <c r="G508" s="6" t="s">
        <v>1644</v>
      </c>
      <c r="H508" s="6" t="s">
        <v>1269</v>
      </c>
      <c r="I508" s="6">
        <v>14714065</v>
      </c>
      <c r="J508" s="6" t="s">
        <v>1649</v>
      </c>
      <c r="K508" s="6" t="str">
        <f>"3323077001700002"</f>
        <v>3323077001700002</v>
      </c>
      <c r="L508" s="6" t="s">
        <v>1650</v>
      </c>
      <c r="M508" s="6">
        <v>0</v>
      </c>
      <c r="N508" s="6">
        <v>50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 t="s">
        <v>39</v>
      </c>
      <c r="U508" s="7">
        <v>46211</v>
      </c>
      <c r="V508" s="8">
        <v>46241.333993055552</v>
      </c>
      <c r="W508" s="8">
        <v>46241.333993055552</v>
      </c>
      <c r="X508" s="6" t="s">
        <v>40</v>
      </c>
      <c r="Y508" s="6" t="s">
        <v>39</v>
      </c>
      <c r="Z508" s="9">
        <v>93960</v>
      </c>
      <c r="AA508" s="6" t="s">
        <v>1651</v>
      </c>
      <c r="AB508" s="10" t="s">
        <v>1652</v>
      </c>
      <c r="AC508" s="11" t="str">
        <f t="shared" si="67"/>
        <v>Klik Here Bestie</v>
      </c>
      <c r="AE508" s="16" t="s">
        <v>1653</v>
      </c>
    </row>
    <row r="509" spans="1:31" ht="14.25" customHeight="1" x14ac:dyDescent="0.3">
      <c r="A509" s="5">
        <v>507</v>
      </c>
      <c r="B509" s="6" t="s">
        <v>32</v>
      </c>
      <c r="C509" s="6" t="s">
        <v>33</v>
      </c>
      <c r="D509" s="6" t="s">
        <v>1643</v>
      </c>
      <c r="E509" s="6" t="s">
        <v>1643</v>
      </c>
      <c r="F509" s="6">
        <v>3323072001</v>
      </c>
      <c r="G509" s="6" t="s">
        <v>1644</v>
      </c>
      <c r="H509" s="6" t="s">
        <v>1269</v>
      </c>
      <c r="I509" s="6">
        <v>14552878</v>
      </c>
      <c r="J509" s="6" t="s">
        <v>1654</v>
      </c>
      <c r="K509" s="6" t="str">
        <f>"3323070206700001"</f>
        <v>3323070206700001</v>
      </c>
      <c r="L509" s="6" t="s">
        <v>1655</v>
      </c>
      <c r="M509" s="6">
        <v>52</v>
      </c>
      <c r="N509" s="6">
        <v>225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 t="s">
        <v>39</v>
      </c>
      <c r="U509" s="7">
        <v>46120</v>
      </c>
      <c r="V509" s="8">
        <v>46238.40828703704</v>
      </c>
      <c r="W509" s="8">
        <v>46238.40828703704</v>
      </c>
      <c r="X509" s="6" t="s">
        <v>40</v>
      </c>
      <c r="Y509" s="6" t="s">
        <v>39</v>
      </c>
      <c r="Z509" s="9">
        <v>93960</v>
      </c>
      <c r="AA509" s="6" t="s">
        <v>1651</v>
      </c>
      <c r="AB509" s="10" t="s">
        <v>1656</v>
      </c>
      <c r="AC509" s="11" t="str">
        <f t="shared" si="67"/>
        <v>Klik Here Bestie</v>
      </c>
      <c r="AD509" s="12" t="s">
        <v>30</v>
      </c>
    </row>
    <row r="510" spans="1:31" ht="14.25" customHeight="1" x14ac:dyDescent="0.3">
      <c r="A510" s="5">
        <v>508</v>
      </c>
      <c r="B510" s="6" t="s">
        <v>32</v>
      </c>
      <c r="C510" s="6" t="s">
        <v>33</v>
      </c>
      <c r="D510" s="6" t="s">
        <v>1643</v>
      </c>
      <c r="E510" s="6" t="s">
        <v>1643</v>
      </c>
      <c r="F510" s="6">
        <v>3323072001</v>
      </c>
      <c r="G510" s="6" t="s">
        <v>1644</v>
      </c>
      <c r="H510" s="6" t="s">
        <v>1269</v>
      </c>
      <c r="I510" s="6">
        <v>14511954</v>
      </c>
      <c r="J510" s="6" t="s">
        <v>1657</v>
      </c>
      <c r="K510" s="6" t="str">
        <f>"3323070505640005"</f>
        <v>3323070505640005</v>
      </c>
      <c r="L510" s="6" t="s">
        <v>1218</v>
      </c>
      <c r="M510" s="6">
        <v>0</v>
      </c>
      <c r="N510" s="6">
        <v>100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 t="s">
        <v>39</v>
      </c>
      <c r="U510" s="7">
        <v>46089</v>
      </c>
      <c r="V510" s="8">
        <v>46237.467233796298</v>
      </c>
      <c r="W510" s="8">
        <v>46237.467233796298</v>
      </c>
      <c r="X510" s="6" t="s">
        <v>40</v>
      </c>
      <c r="Y510" s="6" t="s">
        <v>39</v>
      </c>
      <c r="Z510" s="9">
        <v>5058859</v>
      </c>
      <c r="AA510" s="6" t="s">
        <v>1658</v>
      </c>
      <c r="AB510" s="10" t="s">
        <v>1659</v>
      </c>
      <c r="AC510" s="11" t="str">
        <f t="shared" si="67"/>
        <v>Klik Here Bestie</v>
      </c>
      <c r="AD510" s="12" t="s">
        <v>30</v>
      </c>
    </row>
    <row r="511" spans="1:31" ht="14.25" customHeight="1" x14ac:dyDescent="0.3">
      <c r="A511" s="5">
        <v>509</v>
      </c>
      <c r="B511" s="6" t="s">
        <v>32</v>
      </c>
      <c r="C511" s="6" t="s">
        <v>33</v>
      </c>
      <c r="D511" s="6" t="s">
        <v>1643</v>
      </c>
      <c r="E511" s="6" t="s">
        <v>1643</v>
      </c>
      <c r="F511" s="6">
        <v>3323072001</v>
      </c>
      <c r="G511" s="6" t="s">
        <v>1644</v>
      </c>
      <c r="H511" s="6" t="s">
        <v>1269</v>
      </c>
      <c r="I511" s="6">
        <v>14597286</v>
      </c>
      <c r="J511" s="6" t="s">
        <v>1660</v>
      </c>
      <c r="K511" s="6" t="str">
        <f>"3323071110620001"</f>
        <v>3323071110620001</v>
      </c>
      <c r="L511" s="6" t="s">
        <v>1661</v>
      </c>
      <c r="M511" s="6">
        <v>0</v>
      </c>
      <c r="N511" s="6">
        <v>12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 t="s">
        <v>39</v>
      </c>
      <c r="U511" s="7">
        <v>46150</v>
      </c>
      <c r="V511" s="8">
        <v>46239.344768518517</v>
      </c>
      <c r="W511" s="8">
        <v>46239.344768518517</v>
      </c>
      <c r="X511" s="6" t="s">
        <v>40</v>
      </c>
      <c r="Y511" s="6" t="s">
        <v>39</v>
      </c>
      <c r="Z511" s="9">
        <v>93907</v>
      </c>
      <c r="AA511" s="6" t="s">
        <v>1662</v>
      </c>
      <c r="AB511" s="10" t="s">
        <v>1663</v>
      </c>
      <c r="AC511" s="11" t="str">
        <f t="shared" si="67"/>
        <v>Klik Here Bestie</v>
      </c>
      <c r="AD511" s="12" t="s">
        <v>30</v>
      </c>
    </row>
    <row r="512" spans="1:31" ht="14.25" customHeight="1" x14ac:dyDescent="0.3">
      <c r="A512" s="5">
        <v>510</v>
      </c>
      <c r="B512" s="6" t="s">
        <v>32</v>
      </c>
      <c r="C512" s="6" t="s">
        <v>33</v>
      </c>
      <c r="D512" s="6" t="s">
        <v>1643</v>
      </c>
      <c r="E512" s="6" t="s">
        <v>1643</v>
      </c>
      <c r="F512" s="6">
        <v>3323072001</v>
      </c>
      <c r="G512" s="6" t="s">
        <v>1644</v>
      </c>
      <c r="H512" s="6" t="s">
        <v>1269</v>
      </c>
      <c r="I512" s="6">
        <v>14596934</v>
      </c>
      <c r="J512" s="6" t="s">
        <v>1664</v>
      </c>
      <c r="K512" s="6" t="str">
        <f t="shared" ref="K512:K513" si="117">"3323072502860001"</f>
        <v>3323072502860001</v>
      </c>
      <c r="L512" s="6" t="s">
        <v>1665</v>
      </c>
      <c r="M512" s="6">
        <v>0</v>
      </c>
      <c r="N512" s="6">
        <v>8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 t="s">
        <v>39</v>
      </c>
      <c r="U512" s="7">
        <v>46150</v>
      </c>
      <c r="V512" s="8">
        <v>46239.342002314814</v>
      </c>
      <c r="W512" s="8">
        <v>46239.342002314814</v>
      </c>
      <c r="X512" s="6" t="s">
        <v>40</v>
      </c>
      <c r="Y512" s="6" t="s">
        <v>39</v>
      </c>
      <c r="Z512" s="9">
        <v>93907</v>
      </c>
      <c r="AA512" s="6" t="s">
        <v>1662</v>
      </c>
      <c r="AB512" s="10" t="s">
        <v>1666</v>
      </c>
      <c r="AC512" s="11" t="str">
        <f t="shared" si="67"/>
        <v>Klik Here Bestie</v>
      </c>
      <c r="AD512" s="12" t="s">
        <v>30</v>
      </c>
    </row>
    <row r="513" spans="1:30" ht="14.25" customHeight="1" x14ac:dyDescent="0.3">
      <c r="A513" s="5">
        <v>511</v>
      </c>
      <c r="B513" s="6" t="s">
        <v>32</v>
      </c>
      <c r="C513" s="6" t="s">
        <v>33</v>
      </c>
      <c r="D513" s="6" t="s">
        <v>1643</v>
      </c>
      <c r="E513" s="6" t="s">
        <v>1643</v>
      </c>
      <c r="F513" s="6">
        <v>3323072001</v>
      </c>
      <c r="G513" s="6" t="s">
        <v>1644</v>
      </c>
      <c r="H513" s="6" t="s">
        <v>1269</v>
      </c>
      <c r="I513" s="6">
        <v>14597141</v>
      </c>
      <c r="J513" s="6" t="s">
        <v>1667</v>
      </c>
      <c r="K513" s="6" t="str">
        <f t="shared" si="117"/>
        <v>3323072502860001</v>
      </c>
      <c r="L513" s="6" t="s">
        <v>1665</v>
      </c>
      <c r="M513" s="6">
        <v>23</v>
      </c>
      <c r="N513" s="6">
        <v>80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 t="s">
        <v>39</v>
      </c>
      <c r="U513" s="7">
        <v>46150</v>
      </c>
      <c r="V513" s="8">
        <v>46239.343495370369</v>
      </c>
      <c r="W513" s="8">
        <v>46239.343495370369</v>
      </c>
      <c r="X513" s="6" t="s">
        <v>40</v>
      </c>
      <c r="Y513" s="6" t="s">
        <v>39</v>
      </c>
      <c r="Z513" s="9">
        <v>93907</v>
      </c>
      <c r="AA513" s="6" t="s">
        <v>1662</v>
      </c>
      <c r="AB513" s="10" t="s">
        <v>1668</v>
      </c>
      <c r="AC513" s="11" t="str">
        <f t="shared" ref="AC513:AC767" si="118">HYPERLINK(AB513,"Klik Here Bestie")</f>
        <v>Klik Here Bestie</v>
      </c>
      <c r="AD513" s="12" t="s">
        <v>30</v>
      </c>
    </row>
    <row r="514" spans="1:30" ht="14.25" customHeight="1" x14ac:dyDescent="0.3">
      <c r="A514" s="5">
        <v>512</v>
      </c>
      <c r="B514" s="6" t="s">
        <v>32</v>
      </c>
      <c r="C514" s="6" t="s">
        <v>33</v>
      </c>
      <c r="D514" s="6" t="s">
        <v>1643</v>
      </c>
      <c r="E514" s="6" t="s">
        <v>1669</v>
      </c>
      <c r="F514" s="6">
        <v>3323072002</v>
      </c>
      <c r="G514" s="6" t="s">
        <v>1644</v>
      </c>
      <c r="H514" s="6" t="s">
        <v>1269</v>
      </c>
      <c r="I514" s="6">
        <v>14448376</v>
      </c>
      <c r="J514" s="6" t="s">
        <v>1670</v>
      </c>
      <c r="K514" s="6" t="str">
        <f>"3323073108700001"</f>
        <v>3323073108700001</v>
      </c>
      <c r="L514" s="6" t="s">
        <v>1671</v>
      </c>
      <c r="M514" s="6">
        <v>50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 t="s">
        <v>39</v>
      </c>
      <c r="U514" s="7">
        <v>46030</v>
      </c>
      <c r="V514" s="8">
        <v>46235.629340277781</v>
      </c>
      <c r="W514" s="8">
        <v>46235.629340277781</v>
      </c>
      <c r="X514" s="6" t="s">
        <v>40</v>
      </c>
      <c r="Y514" s="6" t="s">
        <v>39</v>
      </c>
      <c r="Z514" s="9">
        <v>94430</v>
      </c>
      <c r="AA514" s="6" t="s">
        <v>1672</v>
      </c>
      <c r="AB514" s="10" t="s">
        <v>1673</v>
      </c>
      <c r="AC514" s="11" t="str">
        <f t="shared" si="118"/>
        <v>Klik Here Bestie</v>
      </c>
      <c r="AD514" s="12" t="s">
        <v>30</v>
      </c>
    </row>
    <row r="515" spans="1:30" ht="14.25" customHeight="1" x14ac:dyDescent="0.3">
      <c r="A515" s="5">
        <v>513</v>
      </c>
      <c r="B515" s="6" t="s">
        <v>32</v>
      </c>
      <c r="C515" s="6" t="s">
        <v>33</v>
      </c>
      <c r="D515" s="6" t="s">
        <v>1643</v>
      </c>
      <c r="E515" s="6" t="s">
        <v>1669</v>
      </c>
      <c r="F515" s="6">
        <v>3323072002</v>
      </c>
      <c r="G515" s="6" t="s">
        <v>1644</v>
      </c>
      <c r="H515" s="6" t="s">
        <v>1269</v>
      </c>
      <c r="I515" s="6">
        <v>14630766</v>
      </c>
      <c r="J515" s="6" t="s">
        <v>1674</v>
      </c>
      <c r="K515" s="6" t="str">
        <f t="shared" ref="K515:K516" si="119">"3323074206520001"</f>
        <v>3323074206520001</v>
      </c>
      <c r="L515" s="6" t="s">
        <v>1675</v>
      </c>
      <c r="M515" s="6">
        <v>0</v>
      </c>
      <c r="N515" s="6">
        <v>62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 t="s">
        <v>39</v>
      </c>
      <c r="U515" s="7">
        <v>46150</v>
      </c>
      <c r="V515" s="8">
        <v>46239.629386574074</v>
      </c>
      <c r="W515" s="8">
        <v>46239.629386574074</v>
      </c>
      <c r="X515" s="6" t="s">
        <v>40</v>
      </c>
      <c r="Y515" s="6" t="s">
        <v>39</v>
      </c>
      <c r="Z515" s="9">
        <v>94279</v>
      </c>
      <c r="AA515" s="6" t="s">
        <v>1676</v>
      </c>
      <c r="AB515" s="10" t="s">
        <v>1677</v>
      </c>
      <c r="AC515" s="11" t="str">
        <f t="shared" si="118"/>
        <v>Klik Here Bestie</v>
      </c>
      <c r="AD515" s="12" t="s">
        <v>30</v>
      </c>
    </row>
    <row r="516" spans="1:30" ht="14.25" customHeight="1" x14ac:dyDescent="0.3">
      <c r="A516" s="5">
        <v>514</v>
      </c>
      <c r="B516" s="6" t="s">
        <v>32</v>
      </c>
      <c r="C516" s="6" t="s">
        <v>33</v>
      </c>
      <c r="D516" s="6" t="s">
        <v>1643</v>
      </c>
      <c r="E516" s="6" t="s">
        <v>1669</v>
      </c>
      <c r="F516" s="6">
        <v>3323072002</v>
      </c>
      <c r="G516" s="6" t="s">
        <v>1644</v>
      </c>
      <c r="H516" s="6" t="s">
        <v>1269</v>
      </c>
      <c r="I516" s="6">
        <v>14630850</v>
      </c>
      <c r="J516" s="6" t="s">
        <v>1678</v>
      </c>
      <c r="K516" s="6" t="str">
        <f t="shared" si="119"/>
        <v>3323074206520001</v>
      </c>
      <c r="L516" s="6" t="s">
        <v>1675</v>
      </c>
      <c r="M516" s="6">
        <v>0</v>
      </c>
      <c r="N516" s="6">
        <v>35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 t="s">
        <v>39</v>
      </c>
      <c r="U516" s="7">
        <v>46150</v>
      </c>
      <c r="V516" s="8">
        <v>46239.630555555559</v>
      </c>
      <c r="W516" s="8">
        <v>46239.630555555559</v>
      </c>
      <c r="X516" s="6" t="s">
        <v>40</v>
      </c>
      <c r="Y516" s="6" t="s">
        <v>39</v>
      </c>
      <c r="Z516" s="9">
        <v>94279</v>
      </c>
      <c r="AA516" s="6" t="s">
        <v>1676</v>
      </c>
      <c r="AB516" s="10" t="s">
        <v>1679</v>
      </c>
      <c r="AC516" s="11" t="str">
        <f t="shared" si="118"/>
        <v>Klik Here Bestie</v>
      </c>
      <c r="AD516" s="12" t="s">
        <v>30</v>
      </c>
    </row>
    <row r="517" spans="1:30" ht="14.25" customHeight="1" x14ac:dyDescent="0.3">
      <c r="A517" s="5">
        <v>515</v>
      </c>
      <c r="B517" s="6" t="s">
        <v>32</v>
      </c>
      <c r="C517" s="6" t="s">
        <v>33</v>
      </c>
      <c r="D517" s="6" t="s">
        <v>1643</v>
      </c>
      <c r="E517" s="6" t="s">
        <v>1669</v>
      </c>
      <c r="F517" s="6">
        <v>3323072002</v>
      </c>
      <c r="G517" s="6" t="s">
        <v>1644</v>
      </c>
      <c r="H517" s="6" t="s">
        <v>1269</v>
      </c>
      <c r="I517" s="6">
        <v>14613870</v>
      </c>
      <c r="J517" s="6" t="s">
        <v>1680</v>
      </c>
      <c r="K517" s="6" t="str">
        <f>"3323070206590001"</f>
        <v>3323070206590001</v>
      </c>
      <c r="L517" s="6" t="s">
        <v>1681</v>
      </c>
      <c r="M517" s="6">
        <v>50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 t="s">
        <v>39</v>
      </c>
      <c r="U517" s="7">
        <v>46150</v>
      </c>
      <c r="V517" s="8">
        <v>46239.459768518522</v>
      </c>
      <c r="W517" s="8">
        <v>46239.459768518522</v>
      </c>
      <c r="X517" s="6" t="s">
        <v>40</v>
      </c>
      <c r="Y517" s="6" t="s">
        <v>39</v>
      </c>
      <c r="Z517" s="9">
        <v>94247</v>
      </c>
      <c r="AA517" s="6" t="s">
        <v>1682</v>
      </c>
      <c r="AB517" s="10" t="s">
        <v>1683</v>
      </c>
      <c r="AC517" s="11" t="str">
        <f t="shared" si="118"/>
        <v>Klik Here Bestie</v>
      </c>
      <c r="AD517" s="12" t="s">
        <v>30</v>
      </c>
    </row>
    <row r="518" spans="1:30" ht="14.25" customHeight="1" x14ac:dyDescent="0.3">
      <c r="A518" s="5">
        <v>516</v>
      </c>
      <c r="B518" s="6" t="s">
        <v>32</v>
      </c>
      <c r="C518" s="6" t="s">
        <v>33</v>
      </c>
      <c r="D518" s="6" t="s">
        <v>1643</v>
      </c>
      <c r="E518" s="6" t="s">
        <v>1669</v>
      </c>
      <c r="F518" s="6">
        <v>3323072002</v>
      </c>
      <c r="G518" s="6" t="s">
        <v>1644</v>
      </c>
      <c r="H518" s="6" t="s">
        <v>1269</v>
      </c>
      <c r="I518" s="6">
        <v>14526670</v>
      </c>
      <c r="J518" s="6" t="s">
        <v>1684</v>
      </c>
      <c r="K518" s="6" t="str">
        <f t="shared" ref="K518:K519" si="120">"3323070202740001"</f>
        <v>3323070202740001</v>
      </c>
      <c r="L518" s="6" t="s">
        <v>1685</v>
      </c>
      <c r="M518" s="6">
        <v>43</v>
      </c>
      <c r="N518" s="6">
        <v>80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 t="s">
        <v>39</v>
      </c>
      <c r="U518" s="7">
        <v>46089</v>
      </c>
      <c r="V518" s="8">
        <v>46237.641967592594</v>
      </c>
      <c r="W518" s="8">
        <v>46237.641967592594</v>
      </c>
      <c r="X518" s="6" t="s">
        <v>40</v>
      </c>
      <c r="Y518" s="6" t="s">
        <v>39</v>
      </c>
      <c r="Z518" s="9">
        <v>94279</v>
      </c>
      <c r="AA518" s="6" t="s">
        <v>1676</v>
      </c>
      <c r="AB518" s="10" t="s">
        <v>1686</v>
      </c>
      <c r="AC518" s="11" t="str">
        <f t="shared" si="118"/>
        <v>Klik Here Bestie</v>
      </c>
      <c r="AD518" s="12" t="s">
        <v>30</v>
      </c>
    </row>
    <row r="519" spans="1:30" ht="14.25" customHeight="1" x14ac:dyDescent="0.3">
      <c r="A519" s="5">
        <v>517</v>
      </c>
      <c r="B519" s="6" t="s">
        <v>32</v>
      </c>
      <c r="C519" s="6" t="s">
        <v>33</v>
      </c>
      <c r="D519" s="6" t="s">
        <v>1643</v>
      </c>
      <c r="E519" s="6" t="s">
        <v>1669</v>
      </c>
      <c r="F519" s="6">
        <v>3323072002</v>
      </c>
      <c r="G519" s="6" t="s">
        <v>1644</v>
      </c>
      <c r="H519" s="6" t="s">
        <v>1269</v>
      </c>
      <c r="I519" s="6">
        <v>14526780</v>
      </c>
      <c r="J519" s="6" t="s">
        <v>1687</v>
      </c>
      <c r="K519" s="6" t="str">
        <f t="shared" si="120"/>
        <v>3323070202740001</v>
      </c>
      <c r="L519" s="6" t="s">
        <v>1685</v>
      </c>
      <c r="M519" s="6">
        <v>0</v>
      </c>
      <c r="N519" s="6">
        <v>35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 t="s">
        <v>39</v>
      </c>
      <c r="U519" s="7">
        <v>46089</v>
      </c>
      <c r="V519" s="8">
        <v>46237.643206018518</v>
      </c>
      <c r="W519" s="8">
        <v>46237.643206018518</v>
      </c>
      <c r="X519" s="6" t="s">
        <v>40</v>
      </c>
      <c r="Y519" s="6" t="s">
        <v>39</v>
      </c>
      <c r="Z519" s="9">
        <v>94279</v>
      </c>
      <c r="AA519" s="6" t="s">
        <v>1676</v>
      </c>
      <c r="AB519" s="10" t="s">
        <v>1688</v>
      </c>
      <c r="AC519" s="11" t="str">
        <f t="shared" si="118"/>
        <v>Klik Here Bestie</v>
      </c>
      <c r="AD519" s="12" t="s">
        <v>30</v>
      </c>
    </row>
    <row r="520" spans="1:30" ht="14.25" customHeight="1" x14ac:dyDescent="0.3">
      <c r="A520" s="5">
        <v>518</v>
      </c>
      <c r="B520" s="6" t="s">
        <v>32</v>
      </c>
      <c r="C520" s="6" t="s">
        <v>33</v>
      </c>
      <c r="D520" s="6" t="s">
        <v>1643</v>
      </c>
      <c r="E520" s="6" t="s">
        <v>1669</v>
      </c>
      <c r="F520" s="6">
        <v>3323072002</v>
      </c>
      <c r="G520" s="6" t="s">
        <v>1644</v>
      </c>
      <c r="H520" s="6" t="s">
        <v>1269</v>
      </c>
      <c r="I520" s="6">
        <v>14508101</v>
      </c>
      <c r="J520" s="6" t="s">
        <v>1689</v>
      </c>
      <c r="K520" s="6" t="str">
        <f>"3323072712680001"</f>
        <v>3323072712680001</v>
      </c>
      <c r="L520" s="6" t="s">
        <v>1690</v>
      </c>
      <c r="M520" s="6">
        <v>50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 t="s">
        <v>39</v>
      </c>
      <c r="U520" s="7">
        <v>46089</v>
      </c>
      <c r="V520" s="8">
        <v>46237.434444444443</v>
      </c>
      <c r="W520" s="8">
        <v>46237.434444444443</v>
      </c>
      <c r="X520" s="6" t="s">
        <v>40</v>
      </c>
      <c r="Y520" s="6" t="s">
        <v>39</v>
      </c>
      <c r="Z520" s="9">
        <v>94279</v>
      </c>
      <c r="AA520" s="6" t="s">
        <v>1676</v>
      </c>
      <c r="AB520" s="10" t="s">
        <v>1691</v>
      </c>
      <c r="AC520" s="11" t="str">
        <f t="shared" si="118"/>
        <v>Klik Here Bestie</v>
      </c>
      <c r="AD520" s="12" t="s">
        <v>30</v>
      </c>
    </row>
    <row r="521" spans="1:30" ht="14.25" customHeight="1" x14ac:dyDescent="0.3">
      <c r="A521" s="5">
        <v>519</v>
      </c>
      <c r="B521" s="6" t="s">
        <v>32</v>
      </c>
      <c r="C521" s="6" t="s">
        <v>33</v>
      </c>
      <c r="D521" s="6" t="s">
        <v>1643</v>
      </c>
      <c r="E521" s="6" t="s">
        <v>1669</v>
      </c>
      <c r="F521" s="6">
        <v>3323072002</v>
      </c>
      <c r="G521" s="6" t="s">
        <v>1644</v>
      </c>
      <c r="H521" s="6" t="s">
        <v>1269</v>
      </c>
      <c r="I521" s="6">
        <v>14527989</v>
      </c>
      <c r="J521" s="6" t="s">
        <v>1692</v>
      </c>
      <c r="K521" s="6" t="str">
        <f>"3323070206790003"</f>
        <v>3323070206790003</v>
      </c>
      <c r="L521" s="6" t="s">
        <v>1693</v>
      </c>
      <c r="M521" s="6">
        <v>44</v>
      </c>
      <c r="N521" s="6">
        <v>40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 t="s">
        <v>39</v>
      </c>
      <c r="U521" s="7">
        <v>46089</v>
      </c>
      <c r="V521" s="8">
        <v>46237.657523148147</v>
      </c>
      <c r="W521" s="8">
        <v>46237.657523148147</v>
      </c>
      <c r="X521" s="6" t="s">
        <v>40</v>
      </c>
      <c r="Y521" s="6" t="s">
        <v>39</v>
      </c>
      <c r="Z521" s="9">
        <v>94279</v>
      </c>
      <c r="AA521" s="6" t="s">
        <v>1676</v>
      </c>
      <c r="AB521" s="10" t="s">
        <v>1694</v>
      </c>
      <c r="AC521" s="11" t="str">
        <f t="shared" si="118"/>
        <v>Klik Here Bestie</v>
      </c>
      <c r="AD521" s="12" t="s">
        <v>30</v>
      </c>
    </row>
    <row r="522" spans="1:30" ht="14.25" customHeight="1" x14ac:dyDescent="0.3">
      <c r="A522" s="5">
        <v>520</v>
      </c>
      <c r="B522" s="6" t="s">
        <v>32</v>
      </c>
      <c r="C522" s="6" t="s">
        <v>33</v>
      </c>
      <c r="D522" s="6" t="s">
        <v>1643</v>
      </c>
      <c r="E522" s="6" t="s">
        <v>1669</v>
      </c>
      <c r="F522" s="6">
        <v>3323072002</v>
      </c>
      <c r="G522" s="6" t="s">
        <v>1644</v>
      </c>
      <c r="H522" s="6" t="s">
        <v>1269</v>
      </c>
      <c r="I522" s="6">
        <v>14681915</v>
      </c>
      <c r="J522" s="6" t="s">
        <v>1695</v>
      </c>
      <c r="K522" s="6" t="str">
        <f>"3323070204480001"</f>
        <v>3323070204480001</v>
      </c>
      <c r="L522" s="6" t="s">
        <v>1696</v>
      </c>
      <c r="M522" s="6">
        <v>100</v>
      </c>
      <c r="N522" s="6">
        <v>150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 t="s">
        <v>39</v>
      </c>
      <c r="U522" s="7">
        <v>46181</v>
      </c>
      <c r="V522" s="8">
        <v>46240.552071759259</v>
      </c>
      <c r="W522" s="8">
        <v>46240.552071759259</v>
      </c>
      <c r="X522" s="6" t="s">
        <v>40</v>
      </c>
      <c r="Y522" s="6" t="s">
        <v>39</v>
      </c>
      <c r="Z522" s="9">
        <v>94279</v>
      </c>
      <c r="AA522" s="6" t="s">
        <v>1676</v>
      </c>
      <c r="AB522" s="10" t="s">
        <v>1697</v>
      </c>
      <c r="AC522" s="11" t="str">
        <f t="shared" si="118"/>
        <v>Klik Here Bestie</v>
      </c>
      <c r="AD522" s="12" t="s">
        <v>30</v>
      </c>
    </row>
    <row r="523" spans="1:30" ht="14.25" customHeight="1" x14ac:dyDescent="0.3">
      <c r="A523" s="5">
        <v>521</v>
      </c>
      <c r="B523" s="6" t="s">
        <v>32</v>
      </c>
      <c r="C523" s="6" t="s">
        <v>33</v>
      </c>
      <c r="D523" s="6" t="s">
        <v>1643</v>
      </c>
      <c r="E523" s="6" t="s">
        <v>1698</v>
      </c>
      <c r="F523" s="6">
        <v>3323072003</v>
      </c>
      <c r="G523" s="6" t="s">
        <v>1644</v>
      </c>
      <c r="H523" s="6" t="s">
        <v>1269</v>
      </c>
      <c r="I523" s="6">
        <v>14792249</v>
      </c>
      <c r="J523" s="6" t="s">
        <v>1699</v>
      </c>
      <c r="K523" s="6" t="str">
        <f>"3323072101500001"</f>
        <v>3323072101500001</v>
      </c>
      <c r="L523" s="6" t="s">
        <v>1700</v>
      </c>
      <c r="M523" s="6">
        <v>100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 t="s">
        <v>39</v>
      </c>
      <c r="U523" s="7">
        <v>46242</v>
      </c>
      <c r="V523" s="8">
        <v>46242.43310185185</v>
      </c>
      <c r="W523" s="8">
        <v>46242.43310185185</v>
      </c>
      <c r="X523" s="6" t="s">
        <v>40</v>
      </c>
      <c r="Y523" s="6" t="s">
        <v>39</v>
      </c>
      <c r="Z523" s="9">
        <v>186765</v>
      </c>
      <c r="AA523" s="6" t="s">
        <v>1269</v>
      </c>
      <c r="AB523" s="10" t="s">
        <v>1701</v>
      </c>
      <c r="AC523" s="11" t="str">
        <f t="shared" si="118"/>
        <v>Klik Here Bestie</v>
      </c>
      <c r="AD523" s="12" t="s">
        <v>30</v>
      </c>
    </row>
    <row r="524" spans="1:30" ht="14.25" customHeight="1" x14ac:dyDescent="0.3">
      <c r="A524" s="5">
        <v>522</v>
      </c>
      <c r="B524" s="6" t="s">
        <v>32</v>
      </c>
      <c r="C524" s="6" t="s">
        <v>33</v>
      </c>
      <c r="D524" s="6" t="s">
        <v>1643</v>
      </c>
      <c r="E524" s="6" t="s">
        <v>1698</v>
      </c>
      <c r="F524" s="6">
        <v>3323072003</v>
      </c>
      <c r="G524" s="6" t="s">
        <v>1644</v>
      </c>
      <c r="H524" s="6" t="s">
        <v>1269</v>
      </c>
      <c r="I524" s="6">
        <v>14504339</v>
      </c>
      <c r="J524" s="6" t="s">
        <v>1702</v>
      </c>
      <c r="K524" s="6" t="str">
        <f>"3323070102580001"</f>
        <v>3323070102580001</v>
      </c>
      <c r="L524" s="6" t="s">
        <v>1703</v>
      </c>
      <c r="M524" s="6">
        <v>56</v>
      </c>
      <c r="N524" s="6">
        <v>43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 t="s">
        <v>39</v>
      </c>
      <c r="U524" s="7">
        <v>46089</v>
      </c>
      <c r="V524" s="8">
        <v>46237.407118055555</v>
      </c>
      <c r="W524" s="8">
        <v>46237.407118055555</v>
      </c>
      <c r="X524" s="6" t="s">
        <v>40</v>
      </c>
      <c r="Y524" s="6" t="s">
        <v>39</v>
      </c>
      <c r="Z524" s="9">
        <v>75221</v>
      </c>
      <c r="AA524" s="6" t="s">
        <v>1704</v>
      </c>
      <c r="AB524" s="10" t="s">
        <v>1705</v>
      </c>
      <c r="AC524" s="11" t="str">
        <f t="shared" si="118"/>
        <v>Klik Here Bestie</v>
      </c>
      <c r="AD524" s="12" t="s">
        <v>30</v>
      </c>
    </row>
    <row r="525" spans="1:30" ht="14.25" customHeight="1" x14ac:dyDescent="0.3">
      <c r="A525" s="5">
        <v>523</v>
      </c>
      <c r="B525" s="6" t="s">
        <v>32</v>
      </c>
      <c r="C525" s="6" t="s">
        <v>33</v>
      </c>
      <c r="D525" s="6" t="s">
        <v>1643</v>
      </c>
      <c r="E525" s="6" t="s">
        <v>1698</v>
      </c>
      <c r="F525" s="6">
        <v>3323072003</v>
      </c>
      <c r="G525" s="6" t="s">
        <v>1644</v>
      </c>
      <c r="H525" s="6" t="s">
        <v>1269</v>
      </c>
      <c r="I525" s="6">
        <v>14566136</v>
      </c>
      <c r="J525" s="6" t="s">
        <v>1706</v>
      </c>
      <c r="K525" s="6" t="str">
        <f>"3323073112560002"</f>
        <v>3323073112560002</v>
      </c>
      <c r="L525" s="6" t="s">
        <v>1707</v>
      </c>
      <c r="M525" s="6">
        <v>81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 t="s">
        <v>39</v>
      </c>
      <c r="U525" s="7">
        <v>46120</v>
      </c>
      <c r="V525" s="8">
        <v>46238.548159722224</v>
      </c>
      <c r="W525" s="8">
        <v>46238.548159722224</v>
      </c>
      <c r="X525" s="6" t="s">
        <v>40</v>
      </c>
      <c r="Y525" s="6" t="s">
        <v>39</v>
      </c>
      <c r="Z525" s="9">
        <v>75228</v>
      </c>
      <c r="AA525" s="6" t="s">
        <v>111</v>
      </c>
      <c r="AB525" s="10" t="s">
        <v>1708</v>
      </c>
      <c r="AC525" s="11" t="str">
        <f t="shared" si="118"/>
        <v>Klik Here Bestie</v>
      </c>
      <c r="AD525" s="12" t="s">
        <v>30</v>
      </c>
    </row>
    <row r="526" spans="1:30" ht="14.25" customHeight="1" x14ac:dyDescent="0.3">
      <c r="A526" s="5">
        <v>524</v>
      </c>
      <c r="B526" s="6" t="s">
        <v>32</v>
      </c>
      <c r="C526" s="6" t="s">
        <v>33</v>
      </c>
      <c r="D526" s="6" t="s">
        <v>1643</v>
      </c>
      <c r="E526" s="6" t="s">
        <v>1698</v>
      </c>
      <c r="F526" s="6">
        <v>3323072003</v>
      </c>
      <c r="G526" s="6" t="s">
        <v>1644</v>
      </c>
      <c r="H526" s="6" t="s">
        <v>1269</v>
      </c>
      <c r="I526" s="6">
        <v>14524203</v>
      </c>
      <c r="J526" s="6" t="s">
        <v>1709</v>
      </c>
      <c r="K526" s="6" t="str">
        <f>"3323070907840002"</f>
        <v>3323070907840002</v>
      </c>
      <c r="L526" s="6" t="s">
        <v>1710</v>
      </c>
      <c r="M526" s="6">
        <v>50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 t="s">
        <v>39</v>
      </c>
      <c r="U526" s="7">
        <v>46089</v>
      </c>
      <c r="V526" s="8">
        <v>46237.613368055558</v>
      </c>
      <c r="W526" s="8">
        <v>46237.613368055558</v>
      </c>
      <c r="X526" s="6" t="s">
        <v>40</v>
      </c>
      <c r="Y526" s="6" t="s">
        <v>39</v>
      </c>
      <c r="Z526" s="9">
        <v>75221</v>
      </c>
      <c r="AA526" s="6" t="s">
        <v>1704</v>
      </c>
      <c r="AB526" s="10" t="s">
        <v>1711</v>
      </c>
      <c r="AC526" s="11" t="str">
        <f t="shared" si="118"/>
        <v>Klik Here Bestie</v>
      </c>
      <c r="AD526" s="12" t="s">
        <v>30</v>
      </c>
    </row>
    <row r="527" spans="1:30" ht="14.25" customHeight="1" x14ac:dyDescent="0.3">
      <c r="A527" s="5">
        <v>525</v>
      </c>
      <c r="B527" s="6" t="s">
        <v>32</v>
      </c>
      <c r="C527" s="6" t="s">
        <v>33</v>
      </c>
      <c r="D527" s="6" t="s">
        <v>1643</v>
      </c>
      <c r="E527" s="6" t="s">
        <v>1698</v>
      </c>
      <c r="F527" s="6">
        <v>3323072003</v>
      </c>
      <c r="G527" s="6" t="s">
        <v>1644</v>
      </c>
      <c r="H527" s="6" t="s">
        <v>1269</v>
      </c>
      <c r="I527" s="6">
        <v>14521299</v>
      </c>
      <c r="J527" s="6" t="s">
        <v>1712</v>
      </c>
      <c r="K527" s="6" t="str">
        <f>"3323071207630001"</f>
        <v>3323071207630001</v>
      </c>
      <c r="L527" s="6" t="s">
        <v>1713</v>
      </c>
      <c r="M527" s="6">
        <v>6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 t="s">
        <v>39</v>
      </c>
      <c r="U527" s="7">
        <v>46089</v>
      </c>
      <c r="V527" s="8">
        <v>46237.586898148147</v>
      </c>
      <c r="W527" s="8">
        <v>46237.586898148147</v>
      </c>
      <c r="X527" s="6" t="s">
        <v>40</v>
      </c>
      <c r="Y527" s="6" t="s">
        <v>39</v>
      </c>
      <c r="Z527" s="9">
        <v>186765</v>
      </c>
      <c r="AA527" s="6" t="s">
        <v>1269</v>
      </c>
      <c r="AB527" s="10" t="s">
        <v>1714</v>
      </c>
      <c r="AC527" s="11" t="str">
        <f t="shared" si="118"/>
        <v>Klik Here Bestie</v>
      </c>
      <c r="AD527" s="12" t="s">
        <v>30</v>
      </c>
    </row>
    <row r="528" spans="1:30" ht="14.25" customHeight="1" x14ac:dyDescent="0.3">
      <c r="A528" s="5">
        <v>526</v>
      </c>
      <c r="B528" s="6" t="s">
        <v>32</v>
      </c>
      <c r="C528" s="6" t="s">
        <v>33</v>
      </c>
      <c r="D528" s="6" t="s">
        <v>1643</v>
      </c>
      <c r="E528" s="6" t="s">
        <v>1698</v>
      </c>
      <c r="F528" s="6">
        <v>3323072003</v>
      </c>
      <c r="G528" s="6" t="s">
        <v>1644</v>
      </c>
      <c r="H528" s="6" t="s">
        <v>1269</v>
      </c>
      <c r="I528" s="6">
        <v>14621531</v>
      </c>
      <c r="J528" s="6" t="s">
        <v>1715</v>
      </c>
      <c r="K528" s="6" t="str">
        <f>"3323071601940001"</f>
        <v>3323071601940001</v>
      </c>
      <c r="L528" s="6" t="s">
        <v>1716</v>
      </c>
      <c r="M528" s="6">
        <v>13</v>
      </c>
      <c r="N528" s="6">
        <v>130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 t="s">
        <v>39</v>
      </c>
      <c r="U528" s="7">
        <v>46150</v>
      </c>
      <c r="V528" s="8">
        <v>46239.536493055559</v>
      </c>
      <c r="W528" s="8">
        <v>46239.536493055559</v>
      </c>
      <c r="X528" s="6" t="s">
        <v>40</v>
      </c>
      <c r="Y528" s="6" t="s">
        <v>39</v>
      </c>
      <c r="Z528" s="9">
        <v>75221</v>
      </c>
      <c r="AA528" s="6" t="s">
        <v>1704</v>
      </c>
      <c r="AB528" s="10" t="s">
        <v>1717</v>
      </c>
      <c r="AC528" s="11" t="str">
        <f t="shared" si="118"/>
        <v>Klik Here Bestie</v>
      </c>
      <c r="AD528" s="12" t="s">
        <v>30</v>
      </c>
    </row>
    <row r="529" spans="1:30" ht="14.25" customHeight="1" x14ac:dyDescent="0.3">
      <c r="A529" s="5">
        <v>527</v>
      </c>
      <c r="B529" s="6" t="s">
        <v>32</v>
      </c>
      <c r="C529" s="6" t="s">
        <v>33</v>
      </c>
      <c r="D529" s="6" t="s">
        <v>1643</v>
      </c>
      <c r="E529" s="6" t="s">
        <v>1698</v>
      </c>
      <c r="F529" s="6">
        <v>3323072003</v>
      </c>
      <c r="G529" s="6" t="s">
        <v>1644</v>
      </c>
      <c r="H529" s="6" t="s">
        <v>1269</v>
      </c>
      <c r="I529" s="6">
        <v>14735825</v>
      </c>
      <c r="J529" s="6" t="s">
        <v>1718</v>
      </c>
      <c r="K529" s="6" t="str">
        <f t="shared" ref="K529:K531" si="121">"3323033112650021"</f>
        <v>3323033112650021</v>
      </c>
      <c r="L529" s="6" t="s">
        <v>1719</v>
      </c>
      <c r="M529" s="6">
        <v>0</v>
      </c>
      <c r="N529" s="6">
        <v>200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 t="s">
        <v>39</v>
      </c>
      <c r="U529" s="7">
        <v>46211</v>
      </c>
      <c r="V529" s="8">
        <v>46241.494664351849</v>
      </c>
      <c r="W529" s="8">
        <v>46241.494664351849</v>
      </c>
      <c r="X529" s="6" t="s">
        <v>40</v>
      </c>
      <c r="Y529" s="6" t="s">
        <v>39</v>
      </c>
      <c r="Z529" s="9">
        <v>986418</v>
      </c>
      <c r="AA529" s="6" t="s">
        <v>1272</v>
      </c>
      <c r="AB529" s="10" t="s">
        <v>1720</v>
      </c>
      <c r="AC529" s="11" t="str">
        <f t="shared" si="118"/>
        <v>Klik Here Bestie</v>
      </c>
      <c r="AD529" s="12" t="s">
        <v>30</v>
      </c>
    </row>
    <row r="530" spans="1:30" ht="14.25" customHeight="1" x14ac:dyDescent="0.3">
      <c r="A530" s="5">
        <v>528</v>
      </c>
      <c r="B530" s="6" t="s">
        <v>32</v>
      </c>
      <c r="C530" s="6" t="s">
        <v>33</v>
      </c>
      <c r="D530" s="6" t="s">
        <v>1643</v>
      </c>
      <c r="E530" s="6" t="s">
        <v>1698</v>
      </c>
      <c r="F530" s="6">
        <v>3323072003</v>
      </c>
      <c r="G530" s="6" t="s">
        <v>1644</v>
      </c>
      <c r="H530" s="6" t="s">
        <v>1269</v>
      </c>
      <c r="I530" s="6">
        <v>14735878</v>
      </c>
      <c r="J530" s="6" t="s">
        <v>1721</v>
      </c>
      <c r="K530" s="6" t="str">
        <f t="shared" si="121"/>
        <v>3323033112650021</v>
      </c>
      <c r="L530" s="6" t="s">
        <v>1719</v>
      </c>
      <c r="M530" s="6">
        <v>0</v>
      </c>
      <c r="N530" s="6">
        <v>150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 t="s">
        <v>39</v>
      </c>
      <c r="U530" s="7">
        <v>46211</v>
      </c>
      <c r="V530" s="8">
        <v>46241.496145833335</v>
      </c>
      <c r="W530" s="8">
        <v>46241.496145833335</v>
      </c>
      <c r="X530" s="6" t="s">
        <v>40</v>
      </c>
      <c r="Y530" s="6" t="s">
        <v>39</v>
      </c>
      <c r="Z530" s="9">
        <v>986418</v>
      </c>
      <c r="AA530" s="6" t="s">
        <v>1272</v>
      </c>
      <c r="AB530" s="10" t="s">
        <v>1722</v>
      </c>
      <c r="AC530" s="11" t="str">
        <f t="shared" si="118"/>
        <v>Klik Here Bestie</v>
      </c>
      <c r="AD530" s="12" t="s">
        <v>30</v>
      </c>
    </row>
    <row r="531" spans="1:30" ht="14.25" customHeight="1" x14ac:dyDescent="0.3">
      <c r="A531" s="5">
        <v>529</v>
      </c>
      <c r="B531" s="6" t="s">
        <v>32</v>
      </c>
      <c r="C531" s="6" t="s">
        <v>33</v>
      </c>
      <c r="D531" s="6" t="s">
        <v>1643</v>
      </c>
      <c r="E531" s="6" t="s">
        <v>1698</v>
      </c>
      <c r="F531" s="6">
        <v>3323072003</v>
      </c>
      <c r="G531" s="6" t="s">
        <v>1644</v>
      </c>
      <c r="H531" s="6" t="s">
        <v>1269</v>
      </c>
      <c r="I531" s="6">
        <v>14735932</v>
      </c>
      <c r="J531" s="6" t="s">
        <v>1723</v>
      </c>
      <c r="K531" s="6" t="str">
        <f t="shared" si="121"/>
        <v>3323033112650021</v>
      </c>
      <c r="L531" s="6" t="s">
        <v>1719</v>
      </c>
      <c r="M531" s="6">
        <v>0</v>
      </c>
      <c r="N531" s="6">
        <v>200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 t="s">
        <v>39</v>
      </c>
      <c r="U531" s="7">
        <v>46211</v>
      </c>
      <c r="V531" s="8">
        <v>46241.497245370374</v>
      </c>
      <c r="W531" s="8">
        <v>46241.497245370374</v>
      </c>
      <c r="X531" s="6" t="s">
        <v>40</v>
      </c>
      <c r="Y531" s="6" t="s">
        <v>39</v>
      </c>
      <c r="Z531" s="9">
        <v>986418</v>
      </c>
      <c r="AA531" s="6" t="s">
        <v>1272</v>
      </c>
      <c r="AB531" s="10" t="s">
        <v>1724</v>
      </c>
      <c r="AC531" s="11" t="str">
        <f t="shared" si="118"/>
        <v>Klik Here Bestie</v>
      </c>
      <c r="AD531" s="12" t="s">
        <v>30</v>
      </c>
    </row>
    <row r="532" spans="1:30" ht="14.25" customHeight="1" x14ac:dyDescent="0.3">
      <c r="A532" s="5">
        <v>530</v>
      </c>
      <c r="B532" s="6" t="s">
        <v>32</v>
      </c>
      <c r="C532" s="6" t="s">
        <v>33</v>
      </c>
      <c r="D532" s="6" t="s">
        <v>1643</v>
      </c>
      <c r="E532" s="6" t="s">
        <v>1698</v>
      </c>
      <c r="F532" s="6">
        <v>3323072003</v>
      </c>
      <c r="G532" s="6" t="s">
        <v>1644</v>
      </c>
      <c r="H532" s="6" t="s">
        <v>1269</v>
      </c>
      <c r="I532" s="6">
        <v>14567591</v>
      </c>
      <c r="J532" s="6" t="s">
        <v>1725</v>
      </c>
      <c r="K532" s="6" t="str">
        <f>"3674026101890001"</f>
        <v>3674026101890001</v>
      </c>
      <c r="L532" s="6" t="s">
        <v>1726</v>
      </c>
      <c r="M532" s="6">
        <v>0</v>
      </c>
      <c r="N532" s="6">
        <v>100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 t="s">
        <v>39</v>
      </c>
      <c r="U532" s="7">
        <v>46120</v>
      </c>
      <c r="V532" s="8">
        <v>46238.566979166666</v>
      </c>
      <c r="W532" s="8">
        <v>46238.566979166666</v>
      </c>
      <c r="X532" s="6" t="s">
        <v>40</v>
      </c>
      <c r="Y532" s="6" t="s">
        <v>39</v>
      </c>
      <c r="Z532" s="9">
        <v>986418</v>
      </c>
      <c r="AA532" s="6" t="s">
        <v>1272</v>
      </c>
      <c r="AB532" s="10" t="s">
        <v>1727</v>
      </c>
      <c r="AC532" s="11" t="str">
        <f t="shared" si="118"/>
        <v>Klik Here Bestie</v>
      </c>
      <c r="AD532" s="12" t="s">
        <v>30</v>
      </c>
    </row>
    <row r="533" spans="1:30" ht="14.25" customHeight="1" x14ac:dyDescent="0.3">
      <c r="A533" s="5">
        <v>531</v>
      </c>
      <c r="B533" s="6" t="s">
        <v>32</v>
      </c>
      <c r="C533" s="6" t="s">
        <v>33</v>
      </c>
      <c r="D533" s="6" t="s">
        <v>1643</v>
      </c>
      <c r="E533" s="6" t="s">
        <v>1728</v>
      </c>
      <c r="F533" s="6">
        <v>3323072004</v>
      </c>
      <c r="G533" s="6" t="s">
        <v>1644</v>
      </c>
      <c r="H533" s="6" t="s">
        <v>1269</v>
      </c>
      <c r="I533" s="6">
        <v>14626417</v>
      </c>
      <c r="J533" s="6" t="s">
        <v>1729</v>
      </c>
      <c r="K533" s="6" t="str">
        <f t="shared" ref="K533:K535" si="122">"3323071009680005"</f>
        <v>3323071009680005</v>
      </c>
      <c r="L533" s="6" t="s">
        <v>1730</v>
      </c>
      <c r="M533" s="6">
        <v>110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 t="s">
        <v>39</v>
      </c>
      <c r="U533" s="7">
        <v>46150</v>
      </c>
      <c r="V533" s="8">
        <v>46239.587650462963</v>
      </c>
      <c r="W533" s="8">
        <v>46239.587650462963</v>
      </c>
      <c r="X533" s="6" t="s">
        <v>40</v>
      </c>
      <c r="Y533" s="6" t="s">
        <v>39</v>
      </c>
      <c r="Z533" s="9">
        <v>93627</v>
      </c>
      <c r="AA533" s="6" t="s">
        <v>1731</v>
      </c>
      <c r="AB533" s="10" t="s">
        <v>1732</v>
      </c>
      <c r="AC533" s="11" t="str">
        <f t="shared" si="118"/>
        <v>Klik Here Bestie</v>
      </c>
      <c r="AD533" s="12" t="s">
        <v>30</v>
      </c>
    </row>
    <row r="534" spans="1:30" ht="14.25" customHeight="1" x14ac:dyDescent="0.3">
      <c r="A534" s="5">
        <v>532</v>
      </c>
      <c r="B534" s="6" t="s">
        <v>32</v>
      </c>
      <c r="C534" s="6" t="s">
        <v>33</v>
      </c>
      <c r="D534" s="6" t="s">
        <v>1643</v>
      </c>
      <c r="E534" s="6" t="s">
        <v>1728</v>
      </c>
      <c r="F534" s="6">
        <v>3323072004</v>
      </c>
      <c r="G534" s="6" t="s">
        <v>1644</v>
      </c>
      <c r="H534" s="6" t="s">
        <v>1269</v>
      </c>
      <c r="I534" s="6">
        <v>14626580</v>
      </c>
      <c r="J534" s="6" t="s">
        <v>1733</v>
      </c>
      <c r="K534" s="6" t="str">
        <f t="shared" si="122"/>
        <v>3323071009680005</v>
      </c>
      <c r="L534" s="6" t="s">
        <v>1730</v>
      </c>
      <c r="M534" s="6">
        <v>0</v>
      </c>
      <c r="N534" s="6">
        <v>70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 t="s">
        <v>39</v>
      </c>
      <c r="U534" s="7">
        <v>46150</v>
      </c>
      <c r="V534" s="8">
        <v>46239.589375000003</v>
      </c>
      <c r="W534" s="8">
        <v>46239.589375000003</v>
      </c>
      <c r="X534" s="6" t="s">
        <v>40</v>
      </c>
      <c r="Y534" s="6" t="s">
        <v>39</v>
      </c>
      <c r="Z534" s="9">
        <v>93627</v>
      </c>
      <c r="AA534" s="6" t="s">
        <v>1731</v>
      </c>
      <c r="AB534" s="10" t="s">
        <v>1734</v>
      </c>
      <c r="AC534" s="11" t="str">
        <f t="shared" si="118"/>
        <v>Klik Here Bestie</v>
      </c>
      <c r="AD534" s="12" t="s">
        <v>30</v>
      </c>
    </row>
    <row r="535" spans="1:30" ht="14.25" customHeight="1" x14ac:dyDescent="0.3">
      <c r="A535" s="5">
        <v>533</v>
      </c>
      <c r="B535" s="6" t="s">
        <v>32</v>
      </c>
      <c r="C535" s="6" t="s">
        <v>33</v>
      </c>
      <c r="D535" s="6" t="s">
        <v>1643</v>
      </c>
      <c r="E535" s="6" t="s">
        <v>1728</v>
      </c>
      <c r="F535" s="6">
        <v>3323072004</v>
      </c>
      <c r="G535" s="6" t="s">
        <v>1644</v>
      </c>
      <c r="H535" s="6" t="s">
        <v>1269</v>
      </c>
      <c r="I535" s="6">
        <v>14630569</v>
      </c>
      <c r="J535" s="6" t="s">
        <v>1735</v>
      </c>
      <c r="K535" s="6" t="str">
        <f t="shared" si="122"/>
        <v>3323071009680005</v>
      </c>
      <c r="L535" s="6" t="s">
        <v>1730</v>
      </c>
      <c r="M535" s="6">
        <v>0</v>
      </c>
      <c r="N535" s="6">
        <v>100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 t="s">
        <v>39</v>
      </c>
      <c r="U535" s="7">
        <v>46150</v>
      </c>
      <c r="V535" s="8">
        <v>46239.626944444448</v>
      </c>
      <c r="W535" s="8">
        <v>46239.626944444448</v>
      </c>
      <c r="X535" s="6" t="s">
        <v>40</v>
      </c>
      <c r="Y535" s="6" t="s">
        <v>39</v>
      </c>
      <c r="Z535" s="9">
        <v>93627</v>
      </c>
      <c r="AA535" s="6" t="s">
        <v>1731</v>
      </c>
      <c r="AB535" s="10" t="s">
        <v>1736</v>
      </c>
      <c r="AC535" s="11" t="str">
        <f t="shared" si="118"/>
        <v>Klik Here Bestie</v>
      </c>
      <c r="AD535" s="12" t="s">
        <v>30</v>
      </c>
    </row>
    <row r="536" spans="1:30" ht="14.25" customHeight="1" x14ac:dyDescent="0.3">
      <c r="A536" s="5">
        <v>534</v>
      </c>
      <c r="B536" s="6" t="s">
        <v>32</v>
      </c>
      <c r="C536" s="6" t="s">
        <v>33</v>
      </c>
      <c r="D536" s="6" t="s">
        <v>1643</v>
      </c>
      <c r="E536" s="6" t="s">
        <v>1728</v>
      </c>
      <c r="F536" s="6">
        <v>3323072004</v>
      </c>
      <c r="G536" s="6" t="s">
        <v>1644</v>
      </c>
      <c r="H536" s="6" t="s">
        <v>1269</v>
      </c>
      <c r="I536" s="6">
        <v>14441272</v>
      </c>
      <c r="J536" s="6" t="s">
        <v>1737</v>
      </c>
      <c r="K536" s="6" t="str">
        <f>"3323071604850006"</f>
        <v>3323071604850006</v>
      </c>
      <c r="L536" s="6" t="s">
        <v>1738</v>
      </c>
      <c r="M536" s="6">
        <v>50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 t="s">
        <v>39</v>
      </c>
      <c r="U536" s="7">
        <v>46030</v>
      </c>
      <c r="V536" s="8">
        <v>46235.539699074077</v>
      </c>
      <c r="W536" s="8">
        <v>46235.539699074077</v>
      </c>
      <c r="X536" s="6" t="s">
        <v>40</v>
      </c>
      <c r="Y536" s="6" t="s">
        <v>39</v>
      </c>
      <c r="Z536" s="9">
        <v>185439</v>
      </c>
      <c r="AA536" s="6" t="s">
        <v>1198</v>
      </c>
      <c r="AB536" s="10" t="s">
        <v>1739</v>
      </c>
      <c r="AC536" s="11" t="str">
        <f t="shared" si="118"/>
        <v>Klik Here Bestie</v>
      </c>
      <c r="AD536" s="12" t="s">
        <v>30</v>
      </c>
    </row>
    <row r="537" spans="1:30" ht="14.25" customHeight="1" x14ac:dyDescent="0.3">
      <c r="A537" s="5">
        <v>535</v>
      </c>
      <c r="B537" s="6" t="s">
        <v>32</v>
      </c>
      <c r="C537" s="6" t="s">
        <v>33</v>
      </c>
      <c r="D537" s="6" t="s">
        <v>1643</v>
      </c>
      <c r="E537" s="6" t="s">
        <v>1728</v>
      </c>
      <c r="F537" s="6">
        <v>3323072004</v>
      </c>
      <c r="G537" s="6" t="s">
        <v>1644</v>
      </c>
      <c r="H537" s="6" t="s">
        <v>1269</v>
      </c>
      <c r="I537" s="6">
        <v>14620986</v>
      </c>
      <c r="J537" s="6" t="s">
        <v>1740</v>
      </c>
      <c r="K537" s="6" t="str">
        <f t="shared" ref="K537:K538" si="123">"3323076507710004"</f>
        <v>3323076507710004</v>
      </c>
      <c r="L537" s="6" t="s">
        <v>1741</v>
      </c>
      <c r="M537" s="6">
        <v>100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 t="s">
        <v>39</v>
      </c>
      <c r="U537" s="7">
        <v>46150</v>
      </c>
      <c r="V537" s="8">
        <v>46239.528912037036</v>
      </c>
      <c r="W537" s="8">
        <v>46239.528912037036</v>
      </c>
      <c r="X537" s="6" t="s">
        <v>40</v>
      </c>
      <c r="Y537" s="6" t="s">
        <v>39</v>
      </c>
      <c r="Z537" s="9">
        <v>185439</v>
      </c>
      <c r="AA537" s="6" t="s">
        <v>1198</v>
      </c>
      <c r="AB537" s="10" t="s">
        <v>1742</v>
      </c>
      <c r="AC537" s="11" t="str">
        <f t="shared" si="118"/>
        <v>Klik Here Bestie</v>
      </c>
      <c r="AD537" s="12" t="s">
        <v>30</v>
      </c>
    </row>
    <row r="538" spans="1:30" ht="14.25" customHeight="1" x14ac:dyDescent="0.3">
      <c r="A538" s="5">
        <v>536</v>
      </c>
      <c r="B538" s="6" t="s">
        <v>32</v>
      </c>
      <c r="C538" s="6" t="s">
        <v>33</v>
      </c>
      <c r="D538" s="6" t="s">
        <v>1643</v>
      </c>
      <c r="E538" s="6" t="s">
        <v>1728</v>
      </c>
      <c r="F538" s="6">
        <v>3323072004</v>
      </c>
      <c r="G538" s="6" t="s">
        <v>1644</v>
      </c>
      <c r="H538" s="6" t="s">
        <v>1269</v>
      </c>
      <c r="I538" s="6">
        <v>14621078</v>
      </c>
      <c r="J538" s="6" t="s">
        <v>1743</v>
      </c>
      <c r="K538" s="6" t="str">
        <f t="shared" si="123"/>
        <v>3323076507710004</v>
      </c>
      <c r="L538" s="6" t="s">
        <v>1741</v>
      </c>
      <c r="M538" s="6">
        <v>0</v>
      </c>
      <c r="N538" s="6">
        <v>50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 t="s">
        <v>39</v>
      </c>
      <c r="U538" s="7">
        <v>46150</v>
      </c>
      <c r="V538" s="8">
        <v>46239.53019675926</v>
      </c>
      <c r="W538" s="8">
        <v>46239.53019675926</v>
      </c>
      <c r="X538" s="6" t="s">
        <v>40</v>
      </c>
      <c r="Y538" s="6" t="s">
        <v>39</v>
      </c>
      <c r="Z538" s="9">
        <v>185439</v>
      </c>
      <c r="AA538" s="6" t="s">
        <v>1198</v>
      </c>
      <c r="AB538" s="10" t="s">
        <v>1744</v>
      </c>
      <c r="AC538" s="11" t="str">
        <f t="shared" si="118"/>
        <v>Klik Here Bestie</v>
      </c>
      <c r="AD538" s="12" t="s">
        <v>30</v>
      </c>
    </row>
    <row r="539" spans="1:30" ht="14.25" customHeight="1" x14ac:dyDescent="0.3">
      <c r="A539" s="5">
        <v>537</v>
      </c>
      <c r="B539" s="6" t="s">
        <v>32</v>
      </c>
      <c r="C539" s="6" t="s">
        <v>33</v>
      </c>
      <c r="D539" s="6" t="s">
        <v>1643</v>
      </c>
      <c r="E539" s="6" t="s">
        <v>1728</v>
      </c>
      <c r="F539" s="6">
        <v>3323072004</v>
      </c>
      <c r="G539" s="6" t="s">
        <v>1644</v>
      </c>
      <c r="H539" s="6" t="s">
        <v>1269</v>
      </c>
      <c r="I539" s="6">
        <v>14595093</v>
      </c>
      <c r="J539" s="6" t="s">
        <v>1745</v>
      </c>
      <c r="K539" s="6" t="str">
        <f>"3323072012690005"</f>
        <v>3323072012690005</v>
      </c>
      <c r="L539" s="6" t="s">
        <v>1746</v>
      </c>
      <c r="M539" s="6">
        <v>50</v>
      </c>
      <c r="N539" s="6">
        <v>100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 t="s">
        <v>39</v>
      </c>
      <c r="U539" s="7">
        <v>46150</v>
      </c>
      <c r="V539" s="8">
        <v>46239.327245370368</v>
      </c>
      <c r="W539" s="8">
        <v>46239.327245370368</v>
      </c>
      <c r="X539" s="6" t="s">
        <v>40</v>
      </c>
      <c r="Y539" s="6" t="s">
        <v>39</v>
      </c>
      <c r="Z539" s="9">
        <v>186281</v>
      </c>
      <c r="AA539" s="6" t="s">
        <v>1747</v>
      </c>
      <c r="AB539" s="10" t="s">
        <v>1748</v>
      </c>
      <c r="AC539" s="11" t="str">
        <f t="shared" si="118"/>
        <v>Klik Here Bestie</v>
      </c>
      <c r="AD539" s="12" t="s">
        <v>30</v>
      </c>
    </row>
    <row r="540" spans="1:30" ht="14.25" customHeight="1" x14ac:dyDescent="0.3">
      <c r="A540" s="5">
        <v>538</v>
      </c>
      <c r="B540" s="6" t="s">
        <v>32</v>
      </c>
      <c r="C540" s="6" t="s">
        <v>33</v>
      </c>
      <c r="D540" s="6" t="s">
        <v>1643</v>
      </c>
      <c r="E540" s="6" t="s">
        <v>1728</v>
      </c>
      <c r="F540" s="6">
        <v>3323072004</v>
      </c>
      <c r="G540" s="6" t="s">
        <v>1644</v>
      </c>
      <c r="H540" s="6" t="s">
        <v>1269</v>
      </c>
      <c r="I540" s="6">
        <v>14452015</v>
      </c>
      <c r="J540" s="6" t="s">
        <v>1749</v>
      </c>
      <c r="K540" s="6" t="str">
        <f t="shared" ref="K540:K542" si="124">"3323070508800002"</f>
        <v>3323070508800002</v>
      </c>
      <c r="L540" s="6" t="s">
        <v>1750</v>
      </c>
      <c r="M540" s="6">
        <v>150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 t="s">
        <v>39</v>
      </c>
      <c r="U540" s="7">
        <v>46030</v>
      </c>
      <c r="V540" s="8">
        <v>46235.678842592592</v>
      </c>
      <c r="W540" s="8">
        <v>46235.678842592592</v>
      </c>
      <c r="X540" s="6" t="s">
        <v>40</v>
      </c>
      <c r="Y540" s="6" t="s">
        <v>39</v>
      </c>
      <c r="Z540" s="9">
        <v>93667</v>
      </c>
      <c r="AA540" s="6" t="s">
        <v>1086</v>
      </c>
      <c r="AB540" s="10" t="s">
        <v>1751</v>
      </c>
      <c r="AC540" s="11" t="str">
        <f t="shared" si="118"/>
        <v>Klik Here Bestie</v>
      </c>
      <c r="AD540" s="12" t="s">
        <v>30</v>
      </c>
    </row>
    <row r="541" spans="1:30" ht="14.25" customHeight="1" x14ac:dyDescent="0.3">
      <c r="A541" s="5">
        <v>539</v>
      </c>
      <c r="B541" s="6" t="s">
        <v>32</v>
      </c>
      <c r="C541" s="6" t="s">
        <v>33</v>
      </c>
      <c r="D541" s="6" t="s">
        <v>1643</v>
      </c>
      <c r="E541" s="6" t="s">
        <v>1728</v>
      </c>
      <c r="F541" s="6">
        <v>3323072004</v>
      </c>
      <c r="G541" s="6" t="s">
        <v>1644</v>
      </c>
      <c r="H541" s="6" t="s">
        <v>1269</v>
      </c>
      <c r="I541" s="6">
        <v>14452161</v>
      </c>
      <c r="J541" s="6" t="s">
        <v>1752</v>
      </c>
      <c r="K541" s="6" t="str">
        <f t="shared" si="124"/>
        <v>3323070508800002</v>
      </c>
      <c r="L541" s="6" t="s">
        <v>1750</v>
      </c>
      <c r="M541" s="6">
        <v>0</v>
      </c>
      <c r="N541" s="6">
        <v>175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 t="s">
        <v>39</v>
      </c>
      <c r="U541" s="7">
        <v>46030</v>
      </c>
      <c r="V541" s="8">
        <v>46235.681435185186</v>
      </c>
      <c r="W541" s="8">
        <v>46235.681435185186</v>
      </c>
      <c r="X541" s="6" t="s">
        <v>40</v>
      </c>
      <c r="Y541" s="6" t="s">
        <v>39</v>
      </c>
      <c r="Z541" s="9">
        <v>93667</v>
      </c>
      <c r="AA541" s="6" t="s">
        <v>1086</v>
      </c>
      <c r="AB541" s="10" t="s">
        <v>1753</v>
      </c>
      <c r="AC541" s="11" t="str">
        <f t="shared" si="118"/>
        <v>Klik Here Bestie</v>
      </c>
      <c r="AD541" s="12" t="s">
        <v>30</v>
      </c>
    </row>
    <row r="542" spans="1:30" ht="14.25" customHeight="1" x14ac:dyDescent="0.3">
      <c r="A542" s="5">
        <v>540</v>
      </c>
      <c r="B542" s="6" t="s">
        <v>32</v>
      </c>
      <c r="C542" s="6" t="s">
        <v>33</v>
      </c>
      <c r="D542" s="6" t="s">
        <v>1643</v>
      </c>
      <c r="E542" s="6" t="s">
        <v>1728</v>
      </c>
      <c r="F542" s="6">
        <v>3323072004</v>
      </c>
      <c r="G542" s="6" t="s">
        <v>1644</v>
      </c>
      <c r="H542" s="6" t="s">
        <v>1269</v>
      </c>
      <c r="I542" s="6">
        <v>14452298</v>
      </c>
      <c r="J542" s="6" t="s">
        <v>1754</v>
      </c>
      <c r="K542" s="6" t="str">
        <f t="shared" si="124"/>
        <v>3323070508800002</v>
      </c>
      <c r="L542" s="6" t="s">
        <v>1750</v>
      </c>
      <c r="M542" s="6">
        <v>0</v>
      </c>
      <c r="N542" s="6">
        <v>25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 t="s">
        <v>39</v>
      </c>
      <c r="U542" s="7">
        <v>46030</v>
      </c>
      <c r="V542" s="8">
        <v>46235.683506944442</v>
      </c>
      <c r="W542" s="8">
        <v>46235.683506944442</v>
      </c>
      <c r="X542" s="6" t="s">
        <v>40</v>
      </c>
      <c r="Y542" s="6" t="s">
        <v>39</v>
      </c>
      <c r="Z542" s="9">
        <v>93667</v>
      </c>
      <c r="AA542" s="6" t="s">
        <v>1086</v>
      </c>
      <c r="AB542" s="10" t="s">
        <v>1755</v>
      </c>
      <c r="AC542" s="11" t="str">
        <f t="shared" si="118"/>
        <v>Klik Here Bestie</v>
      </c>
      <c r="AD542" s="12" t="s">
        <v>30</v>
      </c>
    </row>
    <row r="543" spans="1:30" ht="14.25" customHeight="1" x14ac:dyDescent="0.3">
      <c r="A543" s="5">
        <v>541</v>
      </c>
      <c r="B543" s="6" t="s">
        <v>32</v>
      </c>
      <c r="C543" s="6" t="s">
        <v>33</v>
      </c>
      <c r="D543" s="6" t="s">
        <v>1643</v>
      </c>
      <c r="E543" s="6" t="s">
        <v>1728</v>
      </c>
      <c r="F543" s="6">
        <v>3323072004</v>
      </c>
      <c r="G543" s="6" t="s">
        <v>1644</v>
      </c>
      <c r="H543" s="6" t="s">
        <v>1269</v>
      </c>
      <c r="I543" s="6">
        <v>14450535</v>
      </c>
      <c r="J543" s="6" t="s">
        <v>1756</v>
      </c>
      <c r="K543" s="6" t="str">
        <f>"3323070210650001"</f>
        <v>3323070210650001</v>
      </c>
      <c r="L543" s="6" t="s">
        <v>1757</v>
      </c>
      <c r="M543" s="6">
        <v>25</v>
      </c>
      <c r="N543" s="6">
        <v>100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 t="s">
        <v>39</v>
      </c>
      <c r="U543" s="7">
        <v>46030</v>
      </c>
      <c r="V543" s="8">
        <v>46235.657210648147</v>
      </c>
      <c r="W543" s="8">
        <v>46235.657210648147</v>
      </c>
      <c r="X543" s="6" t="s">
        <v>40</v>
      </c>
      <c r="Y543" s="6" t="s">
        <v>39</v>
      </c>
      <c r="Z543" s="9">
        <v>185439</v>
      </c>
      <c r="AA543" s="6" t="s">
        <v>1198</v>
      </c>
      <c r="AB543" s="10" t="s">
        <v>1758</v>
      </c>
      <c r="AC543" s="11" t="str">
        <f t="shared" si="118"/>
        <v>Klik Here Bestie</v>
      </c>
      <c r="AD543" s="12" t="s">
        <v>30</v>
      </c>
    </row>
    <row r="544" spans="1:30" ht="14.25" customHeight="1" x14ac:dyDescent="0.3">
      <c r="A544" s="5">
        <v>542</v>
      </c>
      <c r="B544" s="6" t="s">
        <v>32</v>
      </c>
      <c r="C544" s="6" t="s">
        <v>33</v>
      </c>
      <c r="D544" s="6" t="s">
        <v>1643</v>
      </c>
      <c r="E544" s="6" t="s">
        <v>1728</v>
      </c>
      <c r="F544" s="6">
        <v>3323072004</v>
      </c>
      <c r="G544" s="6" t="s">
        <v>1644</v>
      </c>
      <c r="H544" s="6" t="s">
        <v>1269</v>
      </c>
      <c r="I544" s="6">
        <v>14812300</v>
      </c>
      <c r="J544" s="6" t="s">
        <v>1759</v>
      </c>
      <c r="K544" s="6" t="str">
        <f t="shared" ref="K544:K545" si="125">"3323071507680005"</f>
        <v>3323071507680005</v>
      </c>
      <c r="L544" s="6" t="s">
        <v>1760</v>
      </c>
      <c r="M544" s="6">
        <v>0</v>
      </c>
      <c r="N544" s="6">
        <v>25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 t="s">
        <v>39</v>
      </c>
      <c r="U544" s="7">
        <v>46242</v>
      </c>
      <c r="V544" s="8">
        <v>46242.617685185185</v>
      </c>
      <c r="W544" s="8">
        <v>46242.617685185185</v>
      </c>
      <c r="X544" s="6" t="s">
        <v>40</v>
      </c>
      <c r="Y544" s="6" t="s">
        <v>39</v>
      </c>
      <c r="Z544" s="9">
        <v>93627</v>
      </c>
      <c r="AA544" s="6" t="s">
        <v>1731</v>
      </c>
      <c r="AB544" s="10" t="s">
        <v>1761</v>
      </c>
      <c r="AC544" s="11" t="str">
        <f t="shared" si="118"/>
        <v>Klik Here Bestie</v>
      </c>
      <c r="AD544" s="12" t="s">
        <v>30</v>
      </c>
    </row>
    <row r="545" spans="1:30" ht="14.25" customHeight="1" x14ac:dyDescent="0.3">
      <c r="A545" s="5">
        <v>543</v>
      </c>
      <c r="B545" s="6" t="s">
        <v>32</v>
      </c>
      <c r="C545" s="6" t="s">
        <v>33</v>
      </c>
      <c r="D545" s="6" t="s">
        <v>1643</v>
      </c>
      <c r="E545" s="6" t="s">
        <v>1728</v>
      </c>
      <c r="F545" s="6">
        <v>3323072004</v>
      </c>
      <c r="G545" s="6" t="s">
        <v>1644</v>
      </c>
      <c r="H545" s="6" t="s">
        <v>1269</v>
      </c>
      <c r="I545" s="6">
        <v>14812543</v>
      </c>
      <c r="J545" s="6" t="s">
        <v>1762</v>
      </c>
      <c r="K545" s="6" t="str">
        <f t="shared" si="125"/>
        <v>3323071507680005</v>
      </c>
      <c r="L545" s="6" t="s">
        <v>1760</v>
      </c>
      <c r="M545" s="6">
        <v>25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 t="s">
        <v>39</v>
      </c>
      <c r="U545" s="7">
        <v>46242</v>
      </c>
      <c r="V545" s="8">
        <v>46242.619768518518</v>
      </c>
      <c r="W545" s="8">
        <v>46242.619768518518</v>
      </c>
      <c r="X545" s="6" t="s">
        <v>40</v>
      </c>
      <c r="Y545" s="6" t="s">
        <v>39</v>
      </c>
      <c r="Z545" s="9">
        <v>93627</v>
      </c>
      <c r="AA545" s="6" t="s">
        <v>1731</v>
      </c>
      <c r="AB545" s="10" t="s">
        <v>1763</v>
      </c>
      <c r="AC545" s="11" t="str">
        <f t="shared" si="118"/>
        <v>Klik Here Bestie</v>
      </c>
      <c r="AD545" s="12" t="s">
        <v>30</v>
      </c>
    </row>
    <row r="546" spans="1:30" ht="14.25" customHeight="1" x14ac:dyDescent="0.3">
      <c r="A546" s="5">
        <v>544</v>
      </c>
      <c r="B546" s="6" t="s">
        <v>32</v>
      </c>
      <c r="C546" s="6" t="s">
        <v>33</v>
      </c>
      <c r="D546" s="6" t="s">
        <v>1643</v>
      </c>
      <c r="E546" s="6" t="s">
        <v>1728</v>
      </c>
      <c r="F546" s="6">
        <v>3323072004</v>
      </c>
      <c r="G546" s="6" t="s">
        <v>1644</v>
      </c>
      <c r="H546" s="6" t="s">
        <v>1269</v>
      </c>
      <c r="I546" s="6">
        <v>14777586</v>
      </c>
      <c r="J546" s="6" t="s">
        <v>1764</v>
      </c>
      <c r="K546" s="6" t="str">
        <f t="shared" ref="K546:K548" si="126">"3323073005680001"</f>
        <v>3323073005680001</v>
      </c>
      <c r="L546" s="6" t="s">
        <v>1765</v>
      </c>
      <c r="M546" s="6">
        <v>25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 t="s">
        <v>39</v>
      </c>
      <c r="U546" s="7">
        <v>46242</v>
      </c>
      <c r="V546" s="8">
        <v>46242.346724537034</v>
      </c>
      <c r="W546" s="8">
        <v>46242.346724537034</v>
      </c>
      <c r="X546" s="6" t="s">
        <v>40</v>
      </c>
      <c r="Y546" s="6" t="s">
        <v>39</v>
      </c>
      <c r="Z546" s="9">
        <v>93667</v>
      </c>
      <c r="AA546" s="6" t="s">
        <v>1086</v>
      </c>
      <c r="AB546" s="10" t="s">
        <v>1766</v>
      </c>
      <c r="AC546" s="11" t="str">
        <f t="shared" si="118"/>
        <v>Klik Here Bestie</v>
      </c>
      <c r="AD546" s="12" t="s">
        <v>30</v>
      </c>
    </row>
    <row r="547" spans="1:30" ht="14.25" customHeight="1" x14ac:dyDescent="0.3">
      <c r="A547" s="5">
        <v>545</v>
      </c>
      <c r="B547" s="6" t="s">
        <v>32</v>
      </c>
      <c r="C547" s="6" t="s">
        <v>33</v>
      </c>
      <c r="D547" s="6" t="s">
        <v>1643</v>
      </c>
      <c r="E547" s="6" t="s">
        <v>1728</v>
      </c>
      <c r="F547" s="6">
        <v>3323072004</v>
      </c>
      <c r="G547" s="6" t="s">
        <v>1644</v>
      </c>
      <c r="H547" s="6" t="s">
        <v>1269</v>
      </c>
      <c r="I547" s="6">
        <v>14777889</v>
      </c>
      <c r="J547" s="6" t="s">
        <v>1767</v>
      </c>
      <c r="K547" s="6" t="str">
        <f t="shared" si="126"/>
        <v>3323073005680001</v>
      </c>
      <c r="L547" s="6" t="s">
        <v>1765</v>
      </c>
      <c r="M547" s="6">
        <v>0</v>
      </c>
      <c r="N547" s="6">
        <v>50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 t="s">
        <v>39</v>
      </c>
      <c r="U547" s="7">
        <v>46242</v>
      </c>
      <c r="V547" s="8">
        <v>46242.348668981482</v>
      </c>
      <c r="W547" s="8">
        <v>46242.348668981482</v>
      </c>
      <c r="X547" s="6" t="s">
        <v>40</v>
      </c>
      <c r="Y547" s="6" t="s">
        <v>39</v>
      </c>
      <c r="Z547" s="9">
        <v>93667</v>
      </c>
      <c r="AA547" s="6" t="s">
        <v>1086</v>
      </c>
      <c r="AB547" s="10" t="s">
        <v>1768</v>
      </c>
      <c r="AC547" s="11" t="str">
        <f t="shared" si="118"/>
        <v>Klik Here Bestie</v>
      </c>
      <c r="AD547" s="12" t="s">
        <v>30</v>
      </c>
    </row>
    <row r="548" spans="1:30" ht="14.25" customHeight="1" x14ac:dyDescent="0.3">
      <c r="A548" s="5">
        <v>546</v>
      </c>
      <c r="B548" s="6" t="s">
        <v>32</v>
      </c>
      <c r="C548" s="6" t="s">
        <v>33</v>
      </c>
      <c r="D548" s="6" t="s">
        <v>1643</v>
      </c>
      <c r="E548" s="6" t="s">
        <v>1728</v>
      </c>
      <c r="F548" s="6">
        <v>3323072004</v>
      </c>
      <c r="G548" s="6" t="s">
        <v>1644</v>
      </c>
      <c r="H548" s="6" t="s">
        <v>1269</v>
      </c>
      <c r="I548" s="6">
        <v>14778066</v>
      </c>
      <c r="J548" s="6" t="s">
        <v>1769</v>
      </c>
      <c r="K548" s="6" t="str">
        <f t="shared" si="126"/>
        <v>3323073005680001</v>
      </c>
      <c r="L548" s="6" t="s">
        <v>1765</v>
      </c>
      <c r="M548" s="6">
        <v>25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 t="s">
        <v>39</v>
      </c>
      <c r="U548" s="7">
        <v>46242</v>
      </c>
      <c r="V548" s="8">
        <v>46242.349629629629</v>
      </c>
      <c r="W548" s="8">
        <v>46242.349629629629</v>
      </c>
      <c r="X548" s="6" t="s">
        <v>40</v>
      </c>
      <c r="Y548" s="6" t="s">
        <v>39</v>
      </c>
      <c r="Z548" s="9">
        <v>93667</v>
      </c>
      <c r="AA548" s="6" t="s">
        <v>1086</v>
      </c>
      <c r="AB548" s="10" t="s">
        <v>1770</v>
      </c>
      <c r="AC548" s="11" t="str">
        <f t="shared" si="118"/>
        <v>Klik Here Bestie</v>
      </c>
      <c r="AD548" s="12" t="s">
        <v>30</v>
      </c>
    </row>
    <row r="549" spans="1:30" ht="14.25" customHeight="1" x14ac:dyDescent="0.3">
      <c r="A549" s="5">
        <v>547</v>
      </c>
      <c r="B549" s="6" t="s">
        <v>32</v>
      </c>
      <c r="C549" s="6" t="s">
        <v>33</v>
      </c>
      <c r="D549" s="6" t="s">
        <v>1643</v>
      </c>
      <c r="E549" s="6" t="s">
        <v>1728</v>
      </c>
      <c r="F549" s="6">
        <v>3323072004</v>
      </c>
      <c r="G549" s="6" t="s">
        <v>1644</v>
      </c>
      <c r="H549" s="6" t="s">
        <v>1269</v>
      </c>
      <c r="I549" s="6">
        <v>14442394</v>
      </c>
      <c r="J549" s="6" t="s">
        <v>1771</v>
      </c>
      <c r="K549" s="6" t="str">
        <f>"3323077112610009"</f>
        <v>3323077112610009</v>
      </c>
      <c r="L549" s="6" t="s">
        <v>1772</v>
      </c>
      <c r="M549" s="6">
        <v>0</v>
      </c>
      <c r="N549" s="6">
        <v>150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 t="s">
        <v>39</v>
      </c>
      <c r="U549" s="7">
        <v>46030</v>
      </c>
      <c r="V549" s="8">
        <v>46235.556469907409</v>
      </c>
      <c r="W549" s="8">
        <v>46235.556469907409</v>
      </c>
      <c r="X549" s="6" t="s">
        <v>40</v>
      </c>
      <c r="Y549" s="6" t="s">
        <v>39</v>
      </c>
      <c r="Z549" s="9">
        <v>185439</v>
      </c>
      <c r="AA549" s="6" t="s">
        <v>1198</v>
      </c>
      <c r="AB549" s="13" t="s">
        <v>1773</v>
      </c>
      <c r="AC549" s="11" t="str">
        <f t="shared" si="118"/>
        <v>Klik Here Bestie</v>
      </c>
      <c r="AD549" s="12" t="s">
        <v>30</v>
      </c>
    </row>
    <row r="550" spans="1:30" ht="14.25" customHeight="1" x14ac:dyDescent="0.3">
      <c r="A550" s="5">
        <v>548</v>
      </c>
      <c r="B550" s="6" t="s">
        <v>32</v>
      </c>
      <c r="C550" s="6" t="s">
        <v>33</v>
      </c>
      <c r="D550" s="6" t="s">
        <v>1643</v>
      </c>
      <c r="E550" s="6" t="s">
        <v>1774</v>
      </c>
      <c r="F550" s="6">
        <v>3323072005</v>
      </c>
      <c r="G550" s="6" t="s">
        <v>1644</v>
      </c>
      <c r="H550" s="6" t="s">
        <v>1269</v>
      </c>
      <c r="I550" s="6">
        <v>14446086</v>
      </c>
      <c r="J550" s="6" t="s">
        <v>1775</v>
      </c>
      <c r="K550" s="6" t="str">
        <f t="shared" ref="K550:K552" si="127">"3323070408780002"</f>
        <v>3323070408780002</v>
      </c>
      <c r="L550" s="6" t="s">
        <v>217</v>
      </c>
      <c r="M550" s="6">
        <v>50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 t="s">
        <v>39</v>
      </c>
      <c r="U550" s="7">
        <v>46030</v>
      </c>
      <c r="V550" s="8">
        <v>46235.601712962962</v>
      </c>
      <c r="W550" s="8">
        <v>46235.601712962962</v>
      </c>
      <c r="X550" s="6" t="s">
        <v>40</v>
      </c>
      <c r="Y550" s="6" t="s">
        <v>39</v>
      </c>
      <c r="Z550" s="9">
        <v>75640</v>
      </c>
      <c r="AA550" s="6" t="s">
        <v>1776</v>
      </c>
      <c r="AB550" s="10" t="s">
        <v>1777</v>
      </c>
      <c r="AC550" s="11" t="str">
        <f t="shared" si="118"/>
        <v>Klik Here Bestie</v>
      </c>
      <c r="AD550" s="12" t="s">
        <v>30</v>
      </c>
    </row>
    <row r="551" spans="1:30" ht="14.25" customHeight="1" x14ac:dyDescent="0.3">
      <c r="A551" s="5">
        <v>549</v>
      </c>
      <c r="B551" s="6" t="s">
        <v>32</v>
      </c>
      <c r="C551" s="6" t="s">
        <v>33</v>
      </c>
      <c r="D551" s="6" t="s">
        <v>1643</v>
      </c>
      <c r="E551" s="6" t="s">
        <v>1774</v>
      </c>
      <c r="F551" s="6">
        <v>3323072005</v>
      </c>
      <c r="G551" s="6" t="s">
        <v>1644</v>
      </c>
      <c r="H551" s="6" t="s">
        <v>1269</v>
      </c>
      <c r="I551" s="6">
        <v>14446188</v>
      </c>
      <c r="J551" s="6" t="s">
        <v>1778</v>
      </c>
      <c r="K551" s="6" t="str">
        <f t="shared" si="127"/>
        <v>3323070408780002</v>
      </c>
      <c r="L551" s="6" t="s">
        <v>217</v>
      </c>
      <c r="M551" s="6">
        <v>0</v>
      </c>
      <c r="N551" s="6">
        <v>20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 t="s">
        <v>39</v>
      </c>
      <c r="U551" s="7">
        <v>46030</v>
      </c>
      <c r="V551" s="8">
        <v>46235.602916666663</v>
      </c>
      <c r="W551" s="8">
        <v>46235.602916666663</v>
      </c>
      <c r="X551" s="6" t="s">
        <v>40</v>
      </c>
      <c r="Y551" s="6" t="s">
        <v>39</v>
      </c>
      <c r="Z551" s="9">
        <v>75640</v>
      </c>
      <c r="AA551" s="6" t="s">
        <v>1776</v>
      </c>
      <c r="AB551" s="10" t="s">
        <v>1779</v>
      </c>
      <c r="AC551" s="11" t="str">
        <f t="shared" si="118"/>
        <v>Klik Here Bestie</v>
      </c>
      <c r="AD551" s="12" t="s">
        <v>30</v>
      </c>
    </row>
    <row r="552" spans="1:30" ht="14.25" customHeight="1" x14ac:dyDescent="0.3">
      <c r="A552" s="5">
        <v>550</v>
      </c>
      <c r="B552" s="6" t="s">
        <v>32</v>
      </c>
      <c r="C552" s="6" t="s">
        <v>33</v>
      </c>
      <c r="D552" s="6" t="s">
        <v>1643</v>
      </c>
      <c r="E552" s="6" t="s">
        <v>1774</v>
      </c>
      <c r="F552" s="6">
        <v>3323072005</v>
      </c>
      <c r="G552" s="6" t="s">
        <v>1644</v>
      </c>
      <c r="H552" s="6" t="s">
        <v>1269</v>
      </c>
      <c r="I552" s="6">
        <v>14448236</v>
      </c>
      <c r="J552" s="6" t="s">
        <v>1780</v>
      </c>
      <c r="K552" s="6" t="str">
        <f t="shared" si="127"/>
        <v>3323070408780002</v>
      </c>
      <c r="L552" s="6" t="s">
        <v>217</v>
      </c>
      <c r="M552" s="6">
        <v>0</v>
      </c>
      <c r="N552" s="6">
        <v>25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 t="s">
        <v>39</v>
      </c>
      <c r="U552" s="7">
        <v>46030</v>
      </c>
      <c r="V552" s="8">
        <v>46235.627326388887</v>
      </c>
      <c r="W552" s="8">
        <v>46235.627326388887</v>
      </c>
      <c r="X552" s="6" t="s">
        <v>40</v>
      </c>
      <c r="Y552" s="6" t="s">
        <v>39</v>
      </c>
      <c r="Z552" s="9">
        <v>75640</v>
      </c>
      <c r="AA552" s="6" t="s">
        <v>1776</v>
      </c>
      <c r="AB552" s="10" t="s">
        <v>1781</v>
      </c>
      <c r="AC552" s="11" t="str">
        <f t="shared" si="118"/>
        <v>Klik Here Bestie</v>
      </c>
      <c r="AD552" s="12" t="s">
        <v>30</v>
      </c>
    </row>
    <row r="553" spans="1:30" ht="14.25" customHeight="1" x14ac:dyDescent="0.3">
      <c r="A553" s="5">
        <v>551</v>
      </c>
      <c r="B553" s="6" t="s">
        <v>32</v>
      </c>
      <c r="C553" s="6" t="s">
        <v>33</v>
      </c>
      <c r="D553" s="6" t="s">
        <v>1643</v>
      </c>
      <c r="E553" s="6" t="s">
        <v>1774</v>
      </c>
      <c r="F553" s="6">
        <v>3323072005</v>
      </c>
      <c r="G553" s="6" t="s">
        <v>1644</v>
      </c>
      <c r="H553" s="6" t="s">
        <v>1269</v>
      </c>
      <c r="I553" s="6">
        <v>14504010</v>
      </c>
      <c r="J553" s="6" t="s">
        <v>1782</v>
      </c>
      <c r="K553" s="6" t="str">
        <f>"3323071508590001"</f>
        <v>3323071508590001</v>
      </c>
      <c r="L553" s="6" t="s">
        <v>1783</v>
      </c>
      <c r="M553" s="6">
        <v>50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 t="s">
        <v>39</v>
      </c>
      <c r="U553" s="7">
        <v>46089</v>
      </c>
      <c r="V553" s="8">
        <v>46237.404930555553</v>
      </c>
      <c r="W553" s="8">
        <v>46237.404930555553</v>
      </c>
      <c r="X553" s="6" t="s">
        <v>40</v>
      </c>
      <c r="Y553" s="6" t="s">
        <v>39</v>
      </c>
      <c r="Z553" s="9">
        <v>186647</v>
      </c>
      <c r="AA553" s="6" t="s">
        <v>1784</v>
      </c>
      <c r="AB553" s="10" t="s">
        <v>1785</v>
      </c>
      <c r="AC553" s="11" t="str">
        <f t="shared" si="118"/>
        <v>Klik Here Bestie</v>
      </c>
      <c r="AD553" s="12" t="s">
        <v>30</v>
      </c>
    </row>
    <row r="554" spans="1:30" ht="14.25" customHeight="1" x14ac:dyDescent="0.3">
      <c r="A554" s="5">
        <v>552</v>
      </c>
      <c r="B554" s="6" t="s">
        <v>32</v>
      </c>
      <c r="C554" s="6" t="s">
        <v>33</v>
      </c>
      <c r="D554" s="6" t="s">
        <v>1643</v>
      </c>
      <c r="E554" s="6" t="s">
        <v>1774</v>
      </c>
      <c r="F554" s="6">
        <v>3323072005</v>
      </c>
      <c r="G554" s="6" t="s">
        <v>1644</v>
      </c>
      <c r="H554" s="6" t="s">
        <v>1269</v>
      </c>
      <c r="I554" s="6">
        <v>14520215</v>
      </c>
      <c r="J554" s="6" t="s">
        <v>1786</v>
      </c>
      <c r="K554" s="6" t="str">
        <f>"3323070207810002"</f>
        <v>3323070207810002</v>
      </c>
      <c r="L554" s="6" t="s">
        <v>46</v>
      </c>
      <c r="M554" s="6">
        <v>100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 t="s">
        <v>39</v>
      </c>
      <c r="U554" s="7">
        <v>46089</v>
      </c>
      <c r="V554" s="8">
        <v>46237.576539351852</v>
      </c>
      <c r="W554" s="8">
        <v>46237.576539351852</v>
      </c>
      <c r="X554" s="6" t="s">
        <v>40</v>
      </c>
      <c r="Y554" s="6" t="s">
        <v>39</v>
      </c>
      <c r="Z554" s="9">
        <v>75650</v>
      </c>
      <c r="AA554" s="6" t="s">
        <v>1787</v>
      </c>
      <c r="AB554" s="10" t="s">
        <v>1788</v>
      </c>
      <c r="AC554" s="11" t="str">
        <f t="shared" si="118"/>
        <v>Klik Here Bestie</v>
      </c>
      <c r="AD554" s="12" t="s">
        <v>30</v>
      </c>
    </row>
    <row r="555" spans="1:30" ht="14.25" customHeight="1" x14ac:dyDescent="0.3">
      <c r="A555" s="5">
        <v>553</v>
      </c>
      <c r="B555" s="6" t="s">
        <v>32</v>
      </c>
      <c r="C555" s="6" t="s">
        <v>33</v>
      </c>
      <c r="D555" s="6" t="s">
        <v>1643</v>
      </c>
      <c r="E555" s="6" t="s">
        <v>1774</v>
      </c>
      <c r="F555" s="6">
        <v>3323072005</v>
      </c>
      <c r="G555" s="6" t="s">
        <v>1644</v>
      </c>
      <c r="H555" s="6" t="s">
        <v>1269</v>
      </c>
      <c r="I555" s="6">
        <v>14519964</v>
      </c>
      <c r="J555" s="6" t="s">
        <v>1789</v>
      </c>
      <c r="K555" s="6" t="str">
        <f>"3323071509750004"</f>
        <v>3323071509750004</v>
      </c>
      <c r="L555" s="6" t="s">
        <v>1790</v>
      </c>
      <c r="M555" s="6">
        <v>13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 t="s">
        <v>39</v>
      </c>
      <c r="U555" s="7">
        <v>46089</v>
      </c>
      <c r="V555" s="8">
        <v>46237.573692129627</v>
      </c>
      <c r="W555" s="8">
        <v>46237.573692129627</v>
      </c>
      <c r="X555" s="6" t="s">
        <v>40</v>
      </c>
      <c r="Y555" s="6" t="s">
        <v>39</v>
      </c>
      <c r="Z555" s="9">
        <v>186647</v>
      </c>
      <c r="AA555" s="6" t="s">
        <v>1784</v>
      </c>
      <c r="AB555" s="10" t="s">
        <v>1791</v>
      </c>
      <c r="AC555" s="11" t="str">
        <f t="shared" si="118"/>
        <v>Klik Here Bestie</v>
      </c>
      <c r="AD555" s="12" t="s">
        <v>30</v>
      </c>
    </row>
    <row r="556" spans="1:30" ht="14.25" customHeight="1" x14ac:dyDescent="0.3">
      <c r="A556" s="5">
        <v>554</v>
      </c>
      <c r="B556" s="6" t="s">
        <v>32</v>
      </c>
      <c r="C556" s="6" t="s">
        <v>33</v>
      </c>
      <c r="D556" s="6" t="s">
        <v>1643</v>
      </c>
      <c r="E556" s="6" t="s">
        <v>1774</v>
      </c>
      <c r="F556" s="6">
        <v>3323072005</v>
      </c>
      <c r="G556" s="6" t="s">
        <v>1644</v>
      </c>
      <c r="H556" s="6" t="s">
        <v>1269</v>
      </c>
      <c r="I556" s="6">
        <v>14568063</v>
      </c>
      <c r="J556" s="6" t="s">
        <v>1792</v>
      </c>
      <c r="K556" s="6" t="str">
        <f t="shared" ref="K556:K557" si="128">"3323071011580002"</f>
        <v>3323071011580002</v>
      </c>
      <c r="L556" s="6" t="s">
        <v>1793</v>
      </c>
      <c r="M556" s="6">
        <v>17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 t="s">
        <v>39</v>
      </c>
      <c r="U556" s="7">
        <v>46120</v>
      </c>
      <c r="V556" s="8">
        <v>46238.571469907409</v>
      </c>
      <c r="W556" s="8">
        <v>46238.571469907409</v>
      </c>
      <c r="X556" s="6" t="s">
        <v>40</v>
      </c>
      <c r="Y556" s="6" t="s">
        <v>39</v>
      </c>
      <c r="Z556" s="9">
        <v>186647</v>
      </c>
      <c r="AA556" s="6" t="s">
        <v>1784</v>
      </c>
      <c r="AB556" s="10" t="s">
        <v>1794</v>
      </c>
      <c r="AC556" s="11" t="str">
        <f t="shared" si="118"/>
        <v>Klik Here Bestie</v>
      </c>
      <c r="AD556" s="12" t="s">
        <v>30</v>
      </c>
    </row>
    <row r="557" spans="1:30" ht="14.25" customHeight="1" x14ac:dyDescent="0.3">
      <c r="A557" s="5">
        <v>555</v>
      </c>
      <c r="B557" s="6" t="s">
        <v>32</v>
      </c>
      <c r="C557" s="6" t="s">
        <v>33</v>
      </c>
      <c r="D557" s="6" t="s">
        <v>1643</v>
      </c>
      <c r="E557" s="6" t="s">
        <v>1774</v>
      </c>
      <c r="F557" s="6">
        <v>3323072005</v>
      </c>
      <c r="G557" s="6" t="s">
        <v>1644</v>
      </c>
      <c r="H557" s="6" t="s">
        <v>1269</v>
      </c>
      <c r="I557" s="6">
        <v>14568191</v>
      </c>
      <c r="J557" s="6" t="s">
        <v>1795</v>
      </c>
      <c r="K557" s="6" t="str">
        <f t="shared" si="128"/>
        <v>3323071011580002</v>
      </c>
      <c r="L557" s="6" t="s">
        <v>1793</v>
      </c>
      <c r="M557" s="6">
        <v>0</v>
      </c>
      <c r="N557" s="6">
        <v>50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 t="s">
        <v>39</v>
      </c>
      <c r="U557" s="7">
        <v>46120</v>
      </c>
      <c r="V557" s="8">
        <v>46238.573125000003</v>
      </c>
      <c r="W557" s="8">
        <v>46238.573125000003</v>
      </c>
      <c r="X557" s="6" t="s">
        <v>40</v>
      </c>
      <c r="Y557" s="6" t="s">
        <v>39</v>
      </c>
      <c r="Z557" s="9">
        <v>186647</v>
      </c>
      <c r="AA557" s="6" t="s">
        <v>1784</v>
      </c>
      <c r="AB557" s="10" t="s">
        <v>1796</v>
      </c>
      <c r="AC557" s="11" t="str">
        <f t="shared" si="118"/>
        <v>Klik Here Bestie</v>
      </c>
      <c r="AD557" s="12" t="s">
        <v>30</v>
      </c>
    </row>
    <row r="558" spans="1:30" ht="14.25" customHeight="1" x14ac:dyDescent="0.3">
      <c r="A558" s="5">
        <v>556</v>
      </c>
      <c r="B558" s="6" t="s">
        <v>32</v>
      </c>
      <c r="C558" s="6" t="s">
        <v>33</v>
      </c>
      <c r="D558" s="6" t="s">
        <v>1643</v>
      </c>
      <c r="E558" s="6" t="s">
        <v>1774</v>
      </c>
      <c r="F558" s="6">
        <v>3323072005</v>
      </c>
      <c r="G558" s="6" t="s">
        <v>1644</v>
      </c>
      <c r="H558" s="6" t="s">
        <v>1269</v>
      </c>
      <c r="I558" s="6">
        <v>14620842</v>
      </c>
      <c r="J558" s="6" t="s">
        <v>1797</v>
      </c>
      <c r="K558" s="6" t="str">
        <f>"3323071503440001"</f>
        <v>3323071503440001</v>
      </c>
      <c r="L558" s="6" t="s">
        <v>1798</v>
      </c>
      <c r="M558" s="6">
        <v>46</v>
      </c>
      <c r="N558" s="6">
        <v>4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 t="s">
        <v>39</v>
      </c>
      <c r="U558" s="7">
        <v>46150</v>
      </c>
      <c r="V558" s="8">
        <v>46239.527592592596</v>
      </c>
      <c r="W558" s="8">
        <v>46239.527592592596</v>
      </c>
      <c r="X558" s="6" t="s">
        <v>40</v>
      </c>
      <c r="Y558" s="6" t="s">
        <v>39</v>
      </c>
      <c r="Z558" s="9">
        <v>75345</v>
      </c>
      <c r="AA558" s="6" t="s">
        <v>1799</v>
      </c>
      <c r="AB558" s="10" t="s">
        <v>1800</v>
      </c>
      <c r="AC558" s="11" t="str">
        <f t="shared" si="118"/>
        <v>Klik Here Bestie</v>
      </c>
      <c r="AD558" s="12" t="s">
        <v>30</v>
      </c>
    </row>
    <row r="559" spans="1:30" ht="14.25" customHeight="1" x14ac:dyDescent="0.3">
      <c r="A559" s="5">
        <v>557</v>
      </c>
      <c r="B559" s="6" t="s">
        <v>32</v>
      </c>
      <c r="C559" s="6" t="s">
        <v>33</v>
      </c>
      <c r="D559" s="6" t="s">
        <v>1643</v>
      </c>
      <c r="E559" s="6" t="s">
        <v>1774</v>
      </c>
      <c r="F559" s="6">
        <v>3323072005</v>
      </c>
      <c r="G559" s="6" t="s">
        <v>1644</v>
      </c>
      <c r="H559" s="6" t="s">
        <v>1269</v>
      </c>
      <c r="I559" s="6">
        <v>14816064</v>
      </c>
      <c r="J559" s="6" t="s">
        <v>1801</v>
      </c>
      <c r="K559" s="6" t="str">
        <f>"3323070903800001"</f>
        <v>3323070903800001</v>
      </c>
      <c r="L559" s="6" t="s">
        <v>1802</v>
      </c>
      <c r="M559" s="6">
        <v>0</v>
      </c>
      <c r="N559" s="6">
        <v>50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 t="s">
        <v>39</v>
      </c>
      <c r="U559" s="7">
        <v>46242</v>
      </c>
      <c r="V559" s="8">
        <v>46242.649953703702</v>
      </c>
      <c r="W559" s="8">
        <v>46242.649953703702</v>
      </c>
      <c r="X559" s="6" t="s">
        <v>40</v>
      </c>
      <c r="Y559" s="6" t="s">
        <v>39</v>
      </c>
      <c r="Z559" s="9">
        <v>75660</v>
      </c>
      <c r="AA559" s="6" t="s">
        <v>1803</v>
      </c>
      <c r="AB559" s="10" t="s">
        <v>1804</v>
      </c>
      <c r="AC559" s="11" t="str">
        <f t="shared" si="118"/>
        <v>Klik Here Bestie</v>
      </c>
      <c r="AD559" s="12" t="s">
        <v>30</v>
      </c>
    </row>
    <row r="560" spans="1:30" ht="14.25" customHeight="1" x14ac:dyDescent="0.3">
      <c r="A560" s="5">
        <v>558</v>
      </c>
      <c r="B560" s="6" t="s">
        <v>32</v>
      </c>
      <c r="C560" s="6" t="s">
        <v>33</v>
      </c>
      <c r="D560" s="6" t="s">
        <v>1643</v>
      </c>
      <c r="E560" s="6" t="s">
        <v>1774</v>
      </c>
      <c r="F560" s="6">
        <v>3323072005</v>
      </c>
      <c r="G560" s="6" t="s">
        <v>1644</v>
      </c>
      <c r="H560" s="6" t="s">
        <v>1269</v>
      </c>
      <c r="I560" s="6">
        <v>14790509</v>
      </c>
      <c r="J560" s="6" t="s">
        <v>1805</v>
      </c>
      <c r="K560" s="6" t="str">
        <f>"3323070105570003"</f>
        <v>3323070105570003</v>
      </c>
      <c r="L560" s="6" t="s">
        <v>1806</v>
      </c>
      <c r="M560" s="6">
        <v>0</v>
      </c>
      <c r="N560" s="6">
        <v>50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 t="s">
        <v>39</v>
      </c>
      <c r="U560" s="7">
        <v>46242</v>
      </c>
      <c r="V560" s="8">
        <v>46242.422407407408</v>
      </c>
      <c r="W560" s="8">
        <v>46242.422407407408</v>
      </c>
      <c r="X560" s="6" t="s">
        <v>40</v>
      </c>
      <c r="Y560" s="6" t="s">
        <v>39</v>
      </c>
      <c r="Z560" s="9">
        <v>75660</v>
      </c>
      <c r="AA560" s="6" t="s">
        <v>1803</v>
      </c>
      <c r="AB560" s="10" t="s">
        <v>1807</v>
      </c>
      <c r="AC560" s="11" t="str">
        <f t="shared" si="118"/>
        <v>Klik Here Bestie</v>
      </c>
      <c r="AD560" s="12" t="s">
        <v>30</v>
      </c>
    </row>
    <row r="561" spans="1:31" ht="14.25" customHeight="1" x14ac:dyDescent="0.3">
      <c r="A561" s="5">
        <v>559</v>
      </c>
      <c r="B561" s="6" t="s">
        <v>32</v>
      </c>
      <c r="C561" s="6" t="s">
        <v>33</v>
      </c>
      <c r="D561" s="6" t="s">
        <v>1643</v>
      </c>
      <c r="E561" s="6" t="s">
        <v>1808</v>
      </c>
      <c r="F561" s="6">
        <v>3323072006</v>
      </c>
      <c r="G561" s="6" t="s">
        <v>1644</v>
      </c>
      <c r="H561" s="6" t="s">
        <v>1269</v>
      </c>
      <c r="I561" s="6">
        <v>14656848</v>
      </c>
      <c r="J561" s="6" t="s">
        <v>1809</v>
      </c>
      <c r="K561" s="6" t="str">
        <f>"3323074304710003"</f>
        <v>3323074304710003</v>
      </c>
      <c r="L561" s="6" t="s">
        <v>1810</v>
      </c>
      <c r="M561" s="6">
        <v>75</v>
      </c>
      <c r="N561" s="6">
        <v>30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 t="s">
        <v>39</v>
      </c>
      <c r="U561" s="7">
        <v>46181</v>
      </c>
      <c r="V561" s="8">
        <v>46240.360162037039</v>
      </c>
      <c r="W561" s="8">
        <v>46240.360162037039</v>
      </c>
      <c r="X561" s="6" t="s">
        <v>40</v>
      </c>
      <c r="Y561" s="6" t="s">
        <v>39</v>
      </c>
      <c r="Z561" s="9">
        <v>92260</v>
      </c>
      <c r="AA561" s="6" t="s">
        <v>1811</v>
      </c>
      <c r="AB561" s="10" t="s">
        <v>1812</v>
      </c>
      <c r="AC561" s="11" t="str">
        <f t="shared" si="118"/>
        <v>Klik Here Bestie</v>
      </c>
      <c r="AD561" s="12" t="s">
        <v>30</v>
      </c>
    </row>
    <row r="562" spans="1:31" ht="14.25" customHeight="1" x14ac:dyDescent="0.3">
      <c r="A562" s="5">
        <v>560</v>
      </c>
      <c r="B562" s="6" t="s">
        <v>32</v>
      </c>
      <c r="C562" s="6" t="s">
        <v>33</v>
      </c>
      <c r="D562" s="6" t="s">
        <v>1643</v>
      </c>
      <c r="E562" s="6" t="s">
        <v>1808</v>
      </c>
      <c r="F562" s="6">
        <v>3323072006</v>
      </c>
      <c r="G562" s="6" t="s">
        <v>1644</v>
      </c>
      <c r="H562" s="6" t="s">
        <v>1269</v>
      </c>
      <c r="I562" s="6">
        <v>14805335</v>
      </c>
      <c r="J562" s="6" t="s">
        <v>1813</v>
      </c>
      <c r="K562" s="6" t="str">
        <f t="shared" ref="K562:K563" si="129">"3323076112560001"</f>
        <v>3323076112560001</v>
      </c>
      <c r="L562" s="6" t="s">
        <v>1814</v>
      </c>
      <c r="M562" s="6">
        <v>46</v>
      </c>
      <c r="N562" s="6">
        <v>42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 t="s">
        <v>39</v>
      </c>
      <c r="U562" s="7">
        <v>46242</v>
      </c>
      <c r="V562" s="8">
        <v>46242.555393518516</v>
      </c>
      <c r="W562" s="8">
        <v>46242.555393518516</v>
      </c>
      <c r="X562" s="6" t="s">
        <v>40</v>
      </c>
      <c r="Y562" s="6" t="s">
        <v>39</v>
      </c>
      <c r="Z562" s="9">
        <v>92260</v>
      </c>
      <c r="AA562" s="6" t="s">
        <v>1811</v>
      </c>
      <c r="AB562" s="10" t="s">
        <v>1815</v>
      </c>
      <c r="AC562" s="11" t="str">
        <f t="shared" si="118"/>
        <v>Klik Here Bestie</v>
      </c>
      <c r="AD562" s="12" t="s">
        <v>30</v>
      </c>
    </row>
    <row r="563" spans="1:31" ht="14.25" customHeight="1" x14ac:dyDescent="0.3">
      <c r="A563" s="5">
        <v>561</v>
      </c>
      <c r="B563" s="6" t="s">
        <v>32</v>
      </c>
      <c r="C563" s="6" t="s">
        <v>33</v>
      </c>
      <c r="D563" s="6" t="s">
        <v>1643</v>
      </c>
      <c r="E563" s="6" t="s">
        <v>1808</v>
      </c>
      <c r="F563" s="6">
        <v>3323072006</v>
      </c>
      <c r="G563" s="6" t="s">
        <v>1644</v>
      </c>
      <c r="H563" s="6" t="s">
        <v>1269</v>
      </c>
      <c r="I563" s="6">
        <v>14805691</v>
      </c>
      <c r="J563" s="6" t="s">
        <v>1816</v>
      </c>
      <c r="K563" s="6" t="str">
        <f t="shared" si="129"/>
        <v>3323076112560001</v>
      </c>
      <c r="L563" s="6" t="s">
        <v>1814</v>
      </c>
      <c r="M563" s="6">
        <v>0</v>
      </c>
      <c r="N563" s="6">
        <v>23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 t="s">
        <v>39</v>
      </c>
      <c r="U563" s="7">
        <v>46242</v>
      </c>
      <c r="V563" s="8">
        <v>46242.558680555558</v>
      </c>
      <c r="W563" s="8">
        <v>46242.558680555558</v>
      </c>
      <c r="X563" s="6" t="s">
        <v>40</v>
      </c>
      <c r="Y563" s="6" t="s">
        <v>39</v>
      </c>
      <c r="Z563" s="9">
        <v>92260</v>
      </c>
      <c r="AA563" s="6" t="s">
        <v>1811</v>
      </c>
      <c r="AB563" s="10" t="s">
        <v>1817</v>
      </c>
      <c r="AC563" s="11" t="str">
        <f t="shared" si="118"/>
        <v>Klik Here Bestie</v>
      </c>
      <c r="AE563" s="16" t="s">
        <v>1147</v>
      </c>
    </row>
    <row r="564" spans="1:31" ht="14.25" customHeight="1" x14ac:dyDescent="0.3">
      <c r="A564" s="5">
        <v>562</v>
      </c>
      <c r="B564" s="6" t="s">
        <v>32</v>
      </c>
      <c r="C564" s="6" t="s">
        <v>33</v>
      </c>
      <c r="D564" s="6" t="s">
        <v>1643</v>
      </c>
      <c r="E564" s="6" t="s">
        <v>1808</v>
      </c>
      <c r="F564" s="6">
        <v>3323072006</v>
      </c>
      <c r="G564" s="6" t="s">
        <v>1644</v>
      </c>
      <c r="H564" s="6" t="s">
        <v>1269</v>
      </c>
      <c r="I564" s="6">
        <v>14742318</v>
      </c>
      <c r="J564" s="6" t="s">
        <v>1818</v>
      </c>
      <c r="K564" s="6" t="str">
        <f>"3323072308840003"</f>
        <v>3323072308840003</v>
      </c>
      <c r="L564" s="6" t="s">
        <v>1819</v>
      </c>
      <c r="M564" s="6">
        <v>0</v>
      </c>
      <c r="N564" s="6">
        <v>50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 t="s">
        <v>39</v>
      </c>
      <c r="U564" s="7">
        <v>46211</v>
      </c>
      <c r="V564" s="8">
        <v>46241.574872685182</v>
      </c>
      <c r="W564" s="8">
        <v>46241.574872685182</v>
      </c>
      <c r="X564" s="6" t="s">
        <v>40</v>
      </c>
      <c r="Y564" s="6" t="s">
        <v>39</v>
      </c>
      <c r="Z564" s="9">
        <v>1043739</v>
      </c>
      <c r="AA564" s="6" t="s">
        <v>1820</v>
      </c>
      <c r="AB564" s="10" t="s">
        <v>1821</v>
      </c>
      <c r="AC564" s="11" t="str">
        <f t="shared" si="118"/>
        <v>Klik Here Bestie</v>
      </c>
      <c r="AD564" s="12" t="s">
        <v>30</v>
      </c>
    </row>
    <row r="565" spans="1:31" ht="14.25" customHeight="1" x14ac:dyDescent="0.3">
      <c r="A565" s="5">
        <v>563</v>
      </c>
      <c r="B565" s="6" t="s">
        <v>32</v>
      </c>
      <c r="C565" s="6" t="s">
        <v>33</v>
      </c>
      <c r="D565" s="6" t="s">
        <v>1643</v>
      </c>
      <c r="E565" s="6" t="s">
        <v>1808</v>
      </c>
      <c r="F565" s="6">
        <v>3323072006</v>
      </c>
      <c r="G565" s="6" t="s">
        <v>1644</v>
      </c>
      <c r="H565" s="6" t="s">
        <v>1269</v>
      </c>
      <c r="I565" s="6">
        <v>14511451</v>
      </c>
      <c r="J565" s="6" t="s">
        <v>1822</v>
      </c>
      <c r="K565" s="6" t="str">
        <f t="shared" ref="K565:K566" si="130">"3323071505650002"</f>
        <v>3323071505650002</v>
      </c>
      <c r="L565" s="6" t="s">
        <v>1823</v>
      </c>
      <c r="M565" s="6">
        <v>0</v>
      </c>
      <c r="N565" s="6">
        <v>108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 t="s">
        <v>39</v>
      </c>
      <c r="U565" s="7">
        <v>46089</v>
      </c>
      <c r="V565" s="8">
        <v>46237.46298611111</v>
      </c>
      <c r="W565" s="8">
        <v>46237.46298611111</v>
      </c>
      <c r="X565" s="6" t="s">
        <v>40</v>
      </c>
      <c r="Y565" s="6" t="s">
        <v>39</v>
      </c>
      <c r="Z565" s="9">
        <v>253977</v>
      </c>
      <c r="AA565" s="6" t="s">
        <v>188</v>
      </c>
      <c r="AB565" s="10" t="s">
        <v>1824</v>
      </c>
      <c r="AC565" s="11" t="str">
        <f t="shared" si="118"/>
        <v>Klik Here Bestie</v>
      </c>
      <c r="AD565" s="12" t="s">
        <v>30</v>
      </c>
    </row>
    <row r="566" spans="1:31" ht="14.25" customHeight="1" x14ac:dyDescent="0.3">
      <c r="A566" s="5">
        <v>564</v>
      </c>
      <c r="B566" s="6" t="s">
        <v>32</v>
      </c>
      <c r="C566" s="6" t="s">
        <v>33</v>
      </c>
      <c r="D566" s="6" t="s">
        <v>1643</v>
      </c>
      <c r="E566" s="6" t="s">
        <v>1808</v>
      </c>
      <c r="F566" s="6">
        <v>3323072006</v>
      </c>
      <c r="G566" s="6" t="s">
        <v>1644</v>
      </c>
      <c r="H566" s="6" t="s">
        <v>1269</v>
      </c>
      <c r="I566" s="6">
        <v>14511718</v>
      </c>
      <c r="J566" s="6" t="s">
        <v>1825</v>
      </c>
      <c r="K566" s="6" t="str">
        <f t="shared" si="130"/>
        <v>3323071505650002</v>
      </c>
      <c r="L566" s="6" t="s">
        <v>1823</v>
      </c>
      <c r="M566" s="6">
        <v>0</v>
      </c>
      <c r="N566" s="6">
        <v>60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 t="s">
        <v>39</v>
      </c>
      <c r="U566" s="7">
        <v>46089</v>
      </c>
      <c r="V566" s="8">
        <v>46237.465150462966</v>
      </c>
      <c r="W566" s="8">
        <v>46237.465150462966</v>
      </c>
      <c r="X566" s="6" t="s">
        <v>40</v>
      </c>
      <c r="Y566" s="6" t="s">
        <v>39</v>
      </c>
      <c r="Z566" s="9">
        <v>253977</v>
      </c>
      <c r="AA566" s="6" t="s">
        <v>188</v>
      </c>
      <c r="AB566" s="10" t="s">
        <v>1826</v>
      </c>
      <c r="AC566" s="11" t="str">
        <f t="shared" si="118"/>
        <v>Klik Here Bestie</v>
      </c>
      <c r="AD566" s="12" t="s">
        <v>30</v>
      </c>
    </row>
    <row r="567" spans="1:31" ht="14.25" customHeight="1" x14ac:dyDescent="0.3">
      <c r="A567" s="5">
        <v>565</v>
      </c>
      <c r="B567" s="6" t="s">
        <v>32</v>
      </c>
      <c r="C567" s="6" t="s">
        <v>33</v>
      </c>
      <c r="D567" s="6" t="s">
        <v>1643</v>
      </c>
      <c r="E567" s="6" t="s">
        <v>1808</v>
      </c>
      <c r="F567" s="6">
        <v>3323072006</v>
      </c>
      <c r="G567" s="6" t="s">
        <v>1644</v>
      </c>
      <c r="H567" s="6" t="s">
        <v>1269</v>
      </c>
      <c r="I567" s="6">
        <v>14799063</v>
      </c>
      <c r="J567" s="6" t="s">
        <v>1827</v>
      </c>
      <c r="K567" s="6" t="str">
        <f>"3323071508570001"</f>
        <v>3323071508570001</v>
      </c>
      <c r="L567" s="6" t="s">
        <v>1828</v>
      </c>
      <c r="M567" s="6">
        <v>8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 t="s">
        <v>39</v>
      </c>
      <c r="U567" s="7">
        <v>46242</v>
      </c>
      <c r="V567" s="8">
        <v>46242.482141203705</v>
      </c>
      <c r="W567" s="8">
        <v>46242.482141203705</v>
      </c>
      <c r="X567" s="6" t="s">
        <v>40</v>
      </c>
      <c r="Y567" s="6" t="s">
        <v>39</v>
      </c>
      <c r="Z567" s="9">
        <v>92240</v>
      </c>
      <c r="AA567" s="6" t="s">
        <v>1829</v>
      </c>
      <c r="AB567" s="10" t="s">
        <v>1830</v>
      </c>
      <c r="AC567" s="11" t="str">
        <f t="shared" si="118"/>
        <v>Klik Here Bestie</v>
      </c>
      <c r="AD567" s="12" t="s">
        <v>30</v>
      </c>
    </row>
    <row r="568" spans="1:31" ht="14.25" customHeight="1" x14ac:dyDescent="0.3">
      <c r="A568" s="5">
        <v>566</v>
      </c>
      <c r="B568" s="6" t="s">
        <v>32</v>
      </c>
      <c r="C568" s="6" t="s">
        <v>33</v>
      </c>
      <c r="D568" s="6" t="s">
        <v>1643</v>
      </c>
      <c r="E568" s="6" t="s">
        <v>1831</v>
      </c>
      <c r="F568" s="6">
        <v>3323072007</v>
      </c>
      <c r="G568" s="6" t="s">
        <v>1832</v>
      </c>
      <c r="H568" s="6" t="s">
        <v>1833</v>
      </c>
      <c r="I568" s="6">
        <v>14420117</v>
      </c>
      <c r="J568" s="6" t="s">
        <v>1834</v>
      </c>
      <c r="K568" s="6" t="str">
        <f>"3318040409830002"</f>
        <v>3318040409830002</v>
      </c>
      <c r="L568" s="6" t="s">
        <v>1835</v>
      </c>
      <c r="M568" s="6">
        <v>0</v>
      </c>
      <c r="N568" s="6">
        <v>50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 t="s">
        <v>39</v>
      </c>
      <c r="U568" s="7">
        <v>46030</v>
      </c>
      <c r="V568" s="8">
        <v>46235.339537037034</v>
      </c>
      <c r="W568" s="8">
        <v>46235.339537037034</v>
      </c>
      <c r="X568" s="6" t="s">
        <v>40</v>
      </c>
      <c r="Y568" s="6" t="s">
        <v>39</v>
      </c>
      <c r="Z568" s="9">
        <v>91998</v>
      </c>
      <c r="AA568" s="6" t="s">
        <v>1836</v>
      </c>
      <c r="AB568" s="10" t="s">
        <v>1837</v>
      </c>
      <c r="AC568" s="11" t="str">
        <f t="shared" si="118"/>
        <v>Klik Here Bestie</v>
      </c>
      <c r="AD568" s="12" t="s">
        <v>30</v>
      </c>
    </row>
    <row r="569" spans="1:31" ht="14.25" customHeight="1" x14ac:dyDescent="0.3">
      <c r="A569" s="5">
        <v>567</v>
      </c>
      <c r="B569" s="6" t="s">
        <v>32</v>
      </c>
      <c r="C569" s="6" t="s">
        <v>33</v>
      </c>
      <c r="D569" s="6" t="s">
        <v>1643</v>
      </c>
      <c r="E569" s="6" t="s">
        <v>1831</v>
      </c>
      <c r="F569" s="6">
        <v>3323072007</v>
      </c>
      <c r="G569" s="6" t="s">
        <v>1832</v>
      </c>
      <c r="H569" s="6" t="s">
        <v>1833</v>
      </c>
      <c r="I569" s="6">
        <v>14820226</v>
      </c>
      <c r="J569" s="6" t="s">
        <v>1838</v>
      </c>
      <c r="K569" s="6" t="str">
        <f t="shared" ref="K569:K571" si="131">"3323072005750001"</f>
        <v>3323072005750001</v>
      </c>
      <c r="L569" s="6" t="s">
        <v>1839</v>
      </c>
      <c r="M569" s="6">
        <v>98</v>
      </c>
      <c r="N569" s="6">
        <v>35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 t="s">
        <v>39</v>
      </c>
      <c r="U569" s="7">
        <v>46242</v>
      </c>
      <c r="V569" s="8">
        <v>46242.692152777781</v>
      </c>
      <c r="W569" s="8">
        <v>46242.692152777781</v>
      </c>
      <c r="X569" s="6" t="s">
        <v>40</v>
      </c>
      <c r="Y569" s="6" t="s">
        <v>39</v>
      </c>
      <c r="Z569" s="9">
        <v>986383</v>
      </c>
      <c r="AA569" s="6" t="s">
        <v>1840</v>
      </c>
      <c r="AB569" s="10" t="s">
        <v>1841</v>
      </c>
      <c r="AC569" s="11" t="str">
        <f t="shared" si="118"/>
        <v>Klik Here Bestie</v>
      </c>
      <c r="AD569" s="12" t="s">
        <v>30</v>
      </c>
    </row>
    <row r="570" spans="1:31" ht="14.25" customHeight="1" x14ac:dyDescent="0.3">
      <c r="A570" s="5">
        <v>568</v>
      </c>
      <c r="B570" s="6" t="s">
        <v>32</v>
      </c>
      <c r="C570" s="6" t="s">
        <v>33</v>
      </c>
      <c r="D570" s="6" t="s">
        <v>1643</v>
      </c>
      <c r="E570" s="6" t="s">
        <v>1831</v>
      </c>
      <c r="F570" s="6">
        <v>3323072007</v>
      </c>
      <c r="G570" s="6" t="s">
        <v>1832</v>
      </c>
      <c r="H570" s="6" t="s">
        <v>1833</v>
      </c>
      <c r="I570" s="6">
        <v>14820268</v>
      </c>
      <c r="J570" s="6" t="s">
        <v>1842</v>
      </c>
      <c r="K570" s="6" t="str">
        <f t="shared" si="131"/>
        <v>3323072005750001</v>
      </c>
      <c r="L570" s="6" t="s">
        <v>1839</v>
      </c>
      <c r="M570" s="6">
        <v>0</v>
      </c>
      <c r="N570" s="6">
        <v>172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 t="s">
        <v>39</v>
      </c>
      <c r="U570" s="7">
        <v>46242</v>
      </c>
      <c r="V570" s="8">
        <v>46242.693009259259</v>
      </c>
      <c r="W570" s="8">
        <v>46242.693009259259</v>
      </c>
      <c r="X570" s="6" t="s">
        <v>40</v>
      </c>
      <c r="Y570" s="6" t="s">
        <v>39</v>
      </c>
      <c r="Z570" s="9">
        <v>986383</v>
      </c>
      <c r="AA570" s="6" t="s">
        <v>1840</v>
      </c>
      <c r="AB570" s="10" t="s">
        <v>1843</v>
      </c>
      <c r="AC570" s="11" t="str">
        <f t="shared" si="118"/>
        <v>Klik Here Bestie</v>
      </c>
      <c r="AD570" s="12" t="s">
        <v>30</v>
      </c>
    </row>
    <row r="571" spans="1:31" ht="14.25" customHeight="1" x14ac:dyDescent="0.3">
      <c r="A571" s="5">
        <v>569</v>
      </c>
      <c r="B571" s="6" t="s">
        <v>32</v>
      </c>
      <c r="C571" s="6" t="s">
        <v>33</v>
      </c>
      <c r="D571" s="6" t="s">
        <v>1643</v>
      </c>
      <c r="E571" s="6" t="s">
        <v>1831</v>
      </c>
      <c r="F571" s="6">
        <v>3323072007</v>
      </c>
      <c r="G571" s="6" t="s">
        <v>1832</v>
      </c>
      <c r="H571" s="6" t="s">
        <v>1833</v>
      </c>
      <c r="I571" s="6">
        <v>14820439</v>
      </c>
      <c r="J571" s="6" t="s">
        <v>1844</v>
      </c>
      <c r="K571" s="6" t="str">
        <f t="shared" si="131"/>
        <v>3323072005750001</v>
      </c>
      <c r="L571" s="6" t="s">
        <v>1839</v>
      </c>
      <c r="M571" s="6">
        <v>0</v>
      </c>
      <c r="N571" s="6">
        <v>35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 t="s">
        <v>39</v>
      </c>
      <c r="U571" s="7">
        <v>46242</v>
      </c>
      <c r="V571" s="8">
        <v>46242.694618055553</v>
      </c>
      <c r="W571" s="8">
        <v>46242.694618055553</v>
      </c>
      <c r="X571" s="6" t="s">
        <v>40</v>
      </c>
      <c r="Y571" s="6" t="s">
        <v>39</v>
      </c>
      <c r="Z571" s="9">
        <v>986383</v>
      </c>
      <c r="AA571" s="6" t="s">
        <v>1840</v>
      </c>
      <c r="AB571" s="10" t="s">
        <v>1845</v>
      </c>
      <c r="AC571" s="11" t="str">
        <f t="shared" si="118"/>
        <v>Klik Here Bestie</v>
      </c>
      <c r="AD571" s="12" t="s">
        <v>30</v>
      </c>
    </row>
    <row r="572" spans="1:31" ht="14.25" customHeight="1" x14ac:dyDescent="0.3">
      <c r="A572" s="5">
        <v>570</v>
      </c>
      <c r="B572" s="6" t="s">
        <v>32</v>
      </c>
      <c r="C572" s="6" t="s">
        <v>33</v>
      </c>
      <c r="D572" s="6" t="s">
        <v>1643</v>
      </c>
      <c r="E572" s="6" t="s">
        <v>1831</v>
      </c>
      <c r="F572" s="6">
        <v>3323072007</v>
      </c>
      <c r="G572" s="6" t="s">
        <v>1832</v>
      </c>
      <c r="H572" s="6" t="s">
        <v>1833</v>
      </c>
      <c r="I572" s="6">
        <v>14660690</v>
      </c>
      <c r="J572" s="6" t="s">
        <v>1846</v>
      </c>
      <c r="K572" s="6" t="str">
        <f>"3323071003850002"</f>
        <v>3323071003850002</v>
      </c>
      <c r="L572" s="6" t="s">
        <v>1847</v>
      </c>
      <c r="M572" s="6">
        <v>50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 t="s">
        <v>39</v>
      </c>
      <c r="U572" s="7">
        <v>46181</v>
      </c>
      <c r="V572" s="8">
        <v>46240.382650462961</v>
      </c>
      <c r="W572" s="8">
        <v>46240.382650462961</v>
      </c>
      <c r="X572" s="6" t="s">
        <v>40</v>
      </c>
      <c r="Y572" s="6" t="s">
        <v>39</v>
      </c>
      <c r="Z572" s="9">
        <v>91998</v>
      </c>
      <c r="AA572" s="6" t="s">
        <v>1836</v>
      </c>
      <c r="AB572" s="10" t="s">
        <v>1848</v>
      </c>
      <c r="AC572" s="11" t="str">
        <f t="shared" si="118"/>
        <v>Klik Here Bestie</v>
      </c>
      <c r="AD572" s="12" t="s">
        <v>30</v>
      </c>
    </row>
    <row r="573" spans="1:31" ht="14.25" customHeight="1" x14ac:dyDescent="0.3">
      <c r="A573" s="5">
        <v>571</v>
      </c>
      <c r="B573" s="6" t="s">
        <v>32</v>
      </c>
      <c r="C573" s="6" t="s">
        <v>33</v>
      </c>
      <c r="D573" s="6" t="s">
        <v>1643</v>
      </c>
      <c r="E573" s="6" t="s">
        <v>1831</v>
      </c>
      <c r="F573" s="6">
        <v>3323072007</v>
      </c>
      <c r="G573" s="6" t="s">
        <v>1832</v>
      </c>
      <c r="H573" s="6" t="s">
        <v>1833</v>
      </c>
      <c r="I573" s="6">
        <v>14572499</v>
      </c>
      <c r="J573" s="6" t="s">
        <v>1849</v>
      </c>
      <c r="K573" s="6" t="str">
        <f>"3323074611690001"</f>
        <v>3323074611690001</v>
      </c>
      <c r="L573" s="6" t="s">
        <v>1850</v>
      </c>
      <c r="M573" s="6">
        <v>43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 t="s">
        <v>39</v>
      </c>
      <c r="U573" s="7">
        <v>46120</v>
      </c>
      <c r="V573" s="8">
        <v>46238.614270833335</v>
      </c>
      <c r="W573" s="8">
        <v>46238.614270833335</v>
      </c>
      <c r="X573" s="6" t="s">
        <v>40</v>
      </c>
      <c r="Y573" s="6" t="s">
        <v>39</v>
      </c>
      <c r="Z573" s="9">
        <v>1057593</v>
      </c>
      <c r="AA573" s="6" t="s">
        <v>1851</v>
      </c>
      <c r="AB573" s="10" t="s">
        <v>1852</v>
      </c>
      <c r="AC573" s="11" t="str">
        <f t="shared" si="118"/>
        <v>Klik Here Bestie</v>
      </c>
      <c r="AD573" s="12" t="s">
        <v>30</v>
      </c>
    </row>
    <row r="574" spans="1:31" ht="14.25" customHeight="1" x14ac:dyDescent="0.3">
      <c r="A574" s="5">
        <v>572</v>
      </c>
      <c r="B574" s="6" t="s">
        <v>32</v>
      </c>
      <c r="C574" s="6" t="s">
        <v>33</v>
      </c>
      <c r="D574" s="6" t="s">
        <v>1643</v>
      </c>
      <c r="E574" s="6" t="s">
        <v>1831</v>
      </c>
      <c r="F574" s="6">
        <v>3323072007</v>
      </c>
      <c r="G574" s="6" t="s">
        <v>1832</v>
      </c>
      <c r="H574" s="6" t="s">
        <v>1833</v>
      </c>
      <c r="I574" s="6">
        <v>14618108</v>
      </c>
      <c r="J574" s="6" t="s">
        <v>1853</v>
      </c>
      <c r="K574" s="6" t="str">
        <f>"3323071310570002"</f>
        <v>3323071310570002</v>
      </c>
      <c r="L574" s="6" t="s">
        <v>1854</v>
      </c>
      <c r="M574" s="6">
        <v>50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 t="s">
        <v>39</v>
      </c>
      <c r="U574" s="7">
        <v>46150</v>
      </c>
      <c r="V574" s="8">
        <v>46239.4924537037</v>
      </c>
      <c r="W574" s="8">
        <v>46239.4924537037</v>
      </c>
      <c r="X574" s="6" t="s">
        <v>40</v>
      </c>
      <c r="Y574" s="6" t="s">
        <v>39</v>
      </c>
      <c r="Z574" s="9">
        <v>5062672</v>
      </c>
      <c r="AA574" s="6" t="s">
        <v>1855</v>
      </c>
      <c r="AB574" s="10" t="s">
        <v>1856</v>
      </c>
      <c r="AC574" s="11" t="str">
        <f t="shared" si="118"/>
        <v>Klik Here Bestie</v>
      </c>
      <c r="AD574" s="12" t="s">
        <v>30</v>
      </c>
    </row>
    <row r="575" spans="1:31" ht="14.25" customHeight="1" x14ac:dyDescent="0.3">
      <c r="A575" s="5">
        <v>573</v>
      </c>
      <c r="B575" s="6" t="s">
        <v>32</v>
      </c>
      <c r="C575" s="6" t="s">
        <v>33</v>
      </c>
      <c r="D575" s="6" t="s">
        <v>1643</v>
      </c>
      <c r="E575" s="6" t="s">
        <v>1831</v>
      </c>
      <c r="F575" s="6">
        <v>3323072007</v>
      </c>
      <c r="G575" s="6" t="s">
        <v>1832</v>
      </c>
      <c r="H575" s="6" t="s">
        <v>1833</v>
      </c>
      <c r="I575" s="6">
        <v>14572946</v>
      </c>
      <c r="J575" s="6" t="s">
        <v>1857</v>
      </c>
      <c r="K575" s="6" t="str">
        <f t="shared" ref="K575:K576" si="132">"3323070309570003"</f>
        <v>3323070309570003</v>
      </c>
      <c r="L575" s="6" t="s">
        <v>1858</v>
      </c>
      <c r="M575" s="6">
        <v>0</v>
      </c>
      <c r="N575" s="6">
        <v>35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 t="s">
        <v>39</v>
      </c>
      <c r="U575" s="7">
        <v>46120</v>
      </c>
      <c r="V575" s="8">
        <v>46238.618530092594</v>
      </c>
      <c r="W575" s="8">
        <v>46238.618530092594</v>
      </c>
      <c r="X575" s="6" t="s">
        <v>40</v>
      </c>
      <c r="Y575" s="6" t="s">
        <v>39</v>
      </c>
      <c r="Z575" s="9">
        <v>92008</v>
      </c>
      <c r="AA575" s="6" t="s">
        <v>1859</v>
      </c>
      <c r="AB575" s="10" t="s">
        <v>1860</v>
      </c>
      <c r="AC575" s="11" t="str">
        <f t="shared" si="118"/>
        <v>Klik Here Bestie</v>
      </c>
      <c r="AD575" s="12" t="s">
        <v>30</v>
      </c>
    </row>
    <row r="576" spans="1:31" ht="14.25" customHeight="1" x14ac:dyDescent="0.3">
      <c r="A576" s="5">
        <v>574</v>
      </c>
      <c r="B576" s="6" t="s">
        <v>32</v>
      </c>
      <c r="C576" s="6" t="s">
        <v>33</v>
      </c>
      <c r="D576" s="6" t="s">
        <v>1643</v>
      </c>
      <c r="E576" s="6" t="s">
        <v>1831</v>
      </c>
      <c r="F576" s="6">
        <v>3323072007</v>
      </c>
      <c r="G576" s="6" t="s">
        <v>1832</v>
      </c>
      <c r="H576" s="6" t="s">
        <v>1833</v>
      </c>
      <c r="I576" s="6">
        <v>14573054</v>
      </c>
      <c r="J576" s="6" t="s">
        <v>1861</v>
      </c>
      <c r="K576" s="6" t="str">
        <f t="shared" si="132"/>
        <v>3323070309570003</v>
      </c>
      <c r="L576" s="6" t="s">
        <v>1858</v>
      </c>
      <c r="M576" s="6">
        <v>0</v>
      </c>
      <c r="N576" s="6">
        <v>15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 t="s">
        <v>39</v>
      </c>
      <c r="U576" s="7">
        <v>46120</v>
      </c>
      <c r="V576" s="8">
        <v>46238.619456018518</v>
      </c>
      <c r="W576" s="8">
        <v>46238.619456018518</v>
      </c>
      <c r="X576" s="6" t="s">
        <v>40</v>
      </c>
      <c r="Y576" s="6" t="s">
        <v>39</v>
      </c>
      <c r="Z576" s="9">
        <v>92008</v>
      </c>
      <c r="AA576" s="6" t="s">
        <v>1859</v>
      </c>
      <c r="AB576" s="10" t="s">
        <v>1862</v>
      </c>
      <c r="AC576" s="11" t="str">
        <f t="shared" si="118"/>
        <v>Klik Here Bestie</v>
      </c>
      <c r="AD576" s="12" t="s">
        <v>30</v>
      </c>
    </row>
    <row r="577" spans="1:30" ht="14.25" customHeight="1" x14ac:dyDescent="0.3">
      <c r="A577" s="5">
        <v>575</v>
      </c>
      <c r="B577" s="6" t="s">
        <v>32</v>
      </c>
      <c r="C577" s="6" t="s">
        <v>33</v>
      </c>
      <c r="D577" s="6" t="s">
        <v>1643</v>
      </c>
      <c r="E577" s="6" t="s">
        <v>1831</v>
      </c>
      <c r="F577" s="6">
        <v>3323072007</v>
      </c>
      <c r="G577" s="6" t="s">
        <v>1832</v>
      </c>
      <c r="H577" s="6" t="s">
        <v>1833</v>
      </c>
      <c r="I577" s="6">
        <v>14439401</v>
      </c>
      <c r="J577" s="6" t="s">
        <v>1863</v>
      </c>
      <c r="K577" s="6" t="str">
        <f t="shared" ref="K577:K578" si="133">"3323070909620004"</f>
        <v>3323070909620004</v>
      </c>
      <c r="L577" s="6" t="s">
        <v>1864</v>
      </c>
      <c r="M577" s="6">
        <v>0</v>
      </c>
      <c r="N577" s="6">
        <v>35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 t="s">
        <v>39</v>
      </c>
      <c r="U577" s="7">
        <v>46030</v>
      </c>
      <c r="V577" s="8">
        <v>46235.506504629629</v>
      </c>
      <c r="W577" s="8">
        <v>46235.506504629629</v>
      </c>
      <c r="X577" s="6" t="s">
        <v>40</v>
      </c>
      <c r="Y577" s="6" t="s">
        <v>39</v>
      </c>
      <c r="Z577" s="9">
        <v>91998</v>
      </c>
      <c r="AA577" s="6" t="s">
        <v>1836</v>
      </c>
      <c r="AB577" s="10" t="s">
        <v>1865</v>
      </c>
      <c r="AC577" s="11" t="str">
        <f t="shared" si="118"/>
        <v>Klik Here Bestie</v>
      </c>
      <c r="AD577" s="12" t="s">
        <v>30</v>
      </c>
    </row>
    <row r="578" spans="1:30" ht="14.25" customHeight="1" x14ac:dyDescent="0.3">
      <c r="A578" s="5">
        <v>576</v>
      </c>
      <c r="B578" s="6" t="s">
        <v>32</v>
      </c>
      <c r="C578" s="6" t="s">
        <v>33</v>
      </c>
      <c r="D578" s="6" t="s">
        <v>1643</v>
      </c>
      <c r="E578" s="6" t="s">
        <v>1831</v>
      </c>
      <c r="F578" s="6">
        <v>3323072007</v>
      </c>
      <c r="G578" s="6" t="s">
        <v>1832</v>
      </c>
      <c r="H578" s="6" t="s">
        <v>1833</v>
      </c>
      <c r="I578" s="6">
        <v>14439481</v>
      </c>
      <c r="J578" s="6" t="s">
        <v>1866</v>
      </c>
      <c r="K578" s="6" t="str">
        <f t="shared" si="133"/>
        <v>3323070909620004</v>
      </c>
      <c r="L578" s="6" t="s">
        <v>1864</v>
      </c>
      <c r="M578" s="6">
        <v>0</v>
      </c>
      <c r="N578" s="6">
        <v>35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 t="s">
        <v>39</v>
      </c>
      <c r="U578" s="7">
        <v>46030</v>
      </c>
      <c r="V578" s="8">
        <v>46235.508113425924</v>
      </c>
      <c r="W578" s="8">
        <v>46235.508113425924</v>
      </c>
      <c r="X578" s="6" t="s">
        <v>40</v>
      </c>
      <c r="Y578" s="6" t="s">
        <v>39</v>
      </c>
      <c r="Z578" s="9">
        <v>91998</v>
      </c>
      <c r="AA578" s="6" t="s">
        <v>1836</v>
      </c>
      <c r="AB578" s="10" t="s">
        <v>1867</v>
      </c>
      <c r="AC578" s="11" t="str">
        <f t="shared" si="118"/>
        <v>Klik Here Bestie</v>
      </c>
      <c r="AD578" s="12" t="s">
        <v>30</v>
      </c>
    </row>
    <row r="579" spans="1:30" ht="14.25" customHeight="1" x14ac:dyDescent="0.3">
      <c r="A579" s="5">
        <v>577</v>
      </c>
      <c r="B579" s="6" t="s">
        <v>32</v>
      </c>
      <c r="C579" s="6" t="s">
        <v>33</v>
      </c>
      <c r="D579" s="6" t="s">
        <v>1643</v>
      </c>
      <c r="E579" s="6" t="s">
        <v>1868</v>
      </c>
      <c r="F579" s="6">
        <v>3323072008</v>
      </c>
      <c r="G579" s="6" t="s">
        <v>1832</v>
      </c>
      <c r="H579" s="6" t="s">
        <v>1833</v>
      </c>
      <c r="I579" s="6">
        <v>14526916</v>
      </c>
      <c r="J579" s="6" t="s">
        <v>1869</v>
      </c>
      <c r="K579" s="6" t="str">
        <f>"3323072606710001"</f>
        <v>3323072606710001</v>
      </c>
      <c r="L579" s="6" t="s">
        <v>1870</v>
      </c>
      <c r="M579" s="6">
        <v>50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 t="s">
        <v>39</v>
      </c>
      <c r="U579" s="7">
        <v>46089</v>
      </c>
      <c r="V579" s="8">
        <v>46237.64502314815</v>
      </c>
      <c r="W579" s="8">
        <v>46237.64502314815</v>
      </c>
      <c r="X579" s="6" t="s">
        <v>40</v>
      </c>
      <c r="Y579" s="6" t="s">
        <v>39</v>
      </c>
      <c r="Z579" s="9">
        <v>94123</v>
      </c>
      <c r="AA579" s="6" t="s">
        <v>1871</v>
      </c>
      <c r="AB579" s="13" t="s">
        <v>1872</v>
      </c>
      <c r="AC579" s="11" t="str">
        <f t="shared" si="118"/>
        <v>Klik Here Bestie</v>
      </c>
      <c r="AD579" s="12" t="s">
        <v>30</v>
      </c>
    </row>
    <row r="580" spans="1:30" ht="14.25" customHeight="1" x14ac:dyDescent="0.3">
      <c r="A580" s="5">
        <v>578</v>
      </c>
      <c r="B580" s="6" t="s">
        <v>32</v>
      </c>
      <c r="C580" s="6" t="s">
        <v>33</v>
      </c>
      <c r="D580" s="6" t="s">
        <v>1643</v>
      </c>
      <c r="E580" s="6" t="s">
        <v>1873</v>
      </c>
      <c r="F580" s="6">
        <v>3323072009</v>
      </c>
      <c r="G580" s="6" t="s">
        <v>1832</v>
      </c>
      <c r="H580" s="6" t="s">
        <v>1833</v>
      </c>
      <c r="I580" s="6">
        <v>14437764</v>
      </c>
      <c r="J580" s="6" t="s">
        <v>1874</v>
      </c>
      <c r="K580" s="6" t="str">
        <f t="shared" ref="K580:K581" si="134">"3323071109770001"</f>
        <v>3323071109770001</v>
      </c>
      <c r="L580" s="6" t="s">
        <v>1875</v>
      </c>
      <c r="M580" s="6">
        <v>0</v>
      </c>
      <c r="N580" s="6">
        <v>50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 t="s">
        <v>39</v>
      </c>
      <c r="U580" s="7">
        <v>46030</v>
      </c>
      <c r="V580" s="8">
        <v>46235.481909722221</v>
      </c>
      <c r="W580" s="8">
        <v>46235.481909722221</v>
      </c>
      <c r="X580" s="6" t="s">
        <v>40</v>
      </c>
      <c r="Y580" s="6" t="s">
        <v>39</v>
      </c>
      <c r="Z580" s="9">
        <v>92076</v>
      </c>
      <c r="AA580" s="6" t="s">
        <v>58</v>
      </c>
      <c r="AB580" s="10" t="s">
        <v>1876</v>
      </c>
      <c r="AC580" s="11" t="str">
        <f t="shared" si="118"/>
        <v>Klik Here Bestie</v>
      </c>
      <c r="AD580" s="12" t="s">
        <v>30</v>
      </c>
    </row>
    <row r="581" spans="1:30" ht="14.25" customHeight="1" x14ac:dyDescent="0.3">
      <c r="A581" s="5">
        <v>579</v>
      </c>
      <c r="B581" s="6" t="s">
        <v>32</v>
      </c>
      <c r="C581" s="6" t="s">
        <v>33</v>
      </c>
      <c r="D581" s="6" t="s">
        <v>1643</v>
      </c>
      <c r="E581" s="6" t="s">
        <v>1873</v>
      </c>
      <c r="F581" s="6">
        <v>3323072009</v>
      </c>
      <c r="G581" s="6" t="s">
        <v>1832</v>
      </c>
      <c r="H581" s="6" t="s">
        <v>1833</v>
      </c>
      <c r="I581" s="6">
        <v>14437860</v>
      </c>
      <c r="J581" s="6" t="s">
        <v>1877</v>
      </c>
      <c r="K581" s="6" t="str">
        <f t="shared" si="134"/>
        <v>3323071109770001</v>
      </c>
      <c r="L581" s="6" t="s">
        <v>1875</v>
      </c>
      <c r="M581" s="6">
        <v>0</v>
      </c>
      <c r="N581" s="6">
        <v>110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 t="s">
        <v>39</v>
      </c>
      <c r="U581" s="7">
        <v>46030</v>
      </c>
      <c r="V581" s="8">
        <v>46235.483368055553</v>
      </c>
      <c r="W581" s="8">
        <v>46235.483368055553</v>
      </c>
      <c r="X581" s="6" t="s">
        <v>40</v>
      </c>
      <c r="Y581" s="6" t="s">
        <v>39</v>
      </c>
      <c r="Z581" s="9">
        <v>92076</v>
      </c>
      <c r="AA581" s="6" t="s">
        <v>58</v>
      </c>
      <c r="AB581" s="10" t="s">
        <v>1878</v>
      </c>
      <c r="AC581" s="11" t="str">
        <f t="shared" si="118"/>
        <v>Klik Here Bestie</v>
      </c>
      <c r="AD581" s="12" t="s">
        <v>30</v>
      </c>
    </row>
    <row r="582" spans="1:30" ht="14.25" customHeight="1" x14ac:dyDescent="0.3">
      <c r="A582" s="5">
        <v>580</v>
      </c>
      <c r="B582" s="6" t="s">
        <v>32</v>
      </c>
      <c r="C582" s="6" t="s">
        <v>33</v>
      </c>
      <c r="D582" s="6" t="s">
        <v>1643</v>
      </c>
      <c r="E582" s="6" t="s">
        <v>1879</v>
      </c>
      <c r="F582" s="6">
        <v>3323072010</v>
      </c>
      <c r="G582" s="6" t="s">
        <v>1880</v>
      </c>
      <c r="H582" s="6" t="s">
        <v>1881</v>
      </c>
      <c r="I582" s="6">
        <v>14509788</v>
      </c>
      <c r="J582" s="6" t="s">
        <v>1882</v>
      </c>
      <c r="K582" s="6" t="str">
        <f t="shared" ref="K582:K583" si="135">"3323070809690004"</f>
        <v>3323070809690004</v>
      </c>
      <c r="L582" s="6" t="s">
        <v>1246</v>
      </c>
      <c r="M582" s="6">
        <v>57</v>
      </c>
      <c r="N582" s="6">
        <v>52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 t="s">
        <v>39</v>
      </c>
      <c r="U582" s="7">
        <v>46089</v>
      </c>
      <c r="V582" s="8">
        <v>46237.448472222219</v>
      </c>
      <c r="W582" s="8">
        <v>46237.448472222219</v>
      </c>
      <c r="X582" s="6" t="s">
        <v>40</v>
      </c>
      <c r="Y582" s="6" t="s">
        <v>39</v>
      </c>
      <c r="Z582" s="9">
        <v>93807</v>
      </c>
      <c r="AA582" s="6" t="s">
        <v>1883</v>
      </c>
      <c r="AB582" s="10" t="s">
        <v>1884</v>
      </c>
      <c r="AC582" s="11" t="str">
        <f t="shared" si="118"/>
        <v>Klik Here Bestie</v>
      </c>
      <c r="AD582" s="12" t="s">
        <v>30</v>
      </c>
    </row>
    <row r="583" spans="1:30" ht="14.25" customHeight="1" x14ac:dyDescent="0.3">
      <c r="A583" s="5">
        <v>581</v>
      </c>
      <c r="B583" s="6" t="s">
        <v>32</v>
      </c>
      <c r="C583" s="6" t="s">
        <v>33</v>
      </c>
      <c r="D583" s="6" t="s">
        <v>1643</v>
      </c>
      <c r="E583" s="6" t="s">
        <v>1879</v>
      </c>
      <c r="F583" s="6">
        <v>3323072010</v>
      </c>
      <c r="G583" s="6" t="s">
        <v>1880</v>
      </c>
      <c r="H583" s="6" t="s">
        <v>1881</v>
      </c>
      <c r="I583" s="6">
        <v>14509907</v>
      </c>
      <c r="J583" s="6" t="s">
        <v>1885</v>
      </c>
      <c r="K583" s="6" t="str">
        <f t="shared" si="135"/>
        <v>3323070809690004</v>
      </c>
      <c r="L583" s="6" t="s">
        <v>1246</v>
      </c>
      <c r="M583" s="6">
        <v>0</v>
      </c>
      <c r="N583" s="6">
        <v>48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 t="s">
        <v>39</v>
      </c>
      <c r="U583" s="7">
        <v>46089</v>
      </c>
      <c r="V583" s="8">
        <v>46237.449513888889</v>
      </c>
      <c r="W583" s="8">
        <v>46237.449513888889</v>
      </c>
      <c r="X583" s="6" t="s">
        <v>40</v>
      </c>
      <c r="Y583" s="6" t="s">
        <v>39</v>
      </c>
      <c r="Z583" s="9">
        <v>93807</v>
      </c>
      <c r="AA583" s="6" t="s">
        <v>1883</v>
      </c>
      <c r="AB583" s="10" t="s">
        <v>1886</v>
      </c>
      <c r="AC583" s="11" t="str">
        <f t="shared" si="118"/>
        <v>Klik Here Bestie</v>
      </c>
      <c r="AD583" s="12" t="s">
        <v>30</v>
      </c>
    </row>
    <row r="584" spans="1:30" ht="14.25" customHeight="1" x14ac:dyDescent="0.3">
      <c r="A584" s="5">
        <v>582</v>
      </c>
      <c r="B584" s="6" t="s">
        <v>32</v>
      </c>
      <c r="C584" s="6" t="s">
        <v>33</v>
      </c>
      <c r="D584" s="6" t="s">
        <v>1643</v>
      </c>
      <c r="E584" s="6" t="s">
        <v>1879</v>
      </c>
      <c r="F584" s="6">
        <v>3323072010</v>
      </c>
      <c r="G584" s="6" t="s">
        <v>1880</v>
      </c>
      <c r="H584" s="6" t="s">
        <v>1881</v>
      </c>
      <c r="I584" s="6">
        <v>14604189</v>
      </c>
      <c r="J584" s="6" t="s">
        <v>1887</v>
      </c>
      <c r="K584" s="6" t="str">
        <f>"3323070309570002"</f>
        <v>3323070309570002</v>
      </c>
      <c r="L584" s="6" t="s">
        <v>1888</v>
      </c>
      <c r="M584" s="6">
        <v>100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 t="s">
        <v>39</v>
      </c>
      <c r="U584" s="7">
        <v>46150</v>
      </c>
      <c r="V584" s="8">
        <v>46239.391111111108</v>
      </c>
      <c r="W584" s="8">
        <v>46239.391111111108</v>
      </c>
      <c r="X584" s="6" t="s">
        <v>40</v>
      </c>
      <c r="Y584" s="6" t="s">
        <v>39</v>
      </c>
      <c r="Z584" s="9">
        <v>93796</v>
      </c>
      <c r="AA584" s="6" t="s">
        <v>1889</v>
      </c>
      <c r="AB584" s="10" t="s">
        <v>1890</v>
      </c>
      <c r="AC584" s="11" t="str">
        <f t="shared" si="118"/>
        <v>Klik Here Bestie</v>
      </c>
      <c r="AD584" s="12" t="s">
        <v>30</v>
      </c>
    </row>
    <row r="585" spans="1:30" ht="14.25" customHeight="1" x14ac:dyDescent="0.3">
      <c r="A585" s="5">
        <v>583</v>
      </c>
      <c r="B585" s="6" t="s">
        <v>32</v>
      </c>
      <c r="C585" s="6" t="s">
        <v>33</v>
      </c>
      <c r="D585" s="6" t="s">
        <v>1643</v>
      </c>
      <c r="E585" s="6" t="s">
        <v>1879</v>
      </c>
      <c r="F585" s="6">
        <v>3323072010</v>
      </c>
      <c r="G585" s="6" t="s">
        <v>1880</v>
      </c>
      <c r="H585" s="6" t="s">
        <v>1881</v>
      </c>
      <c r="I585" s="6">
        <v>14554661</v>
      </c>
      <c r="J585" s="6" t="s">
        <v>1891</v>
      </c>
      <c r="K585" s="6" t="str">
        <f>"3323071712910002"</f>
        <v>3323071712910002</v>
      </c>
      <c r="L585" s="6" t="s">
        <v>1892</v>
      </c>
      <c r="M585" s="6">
        <v>0</v>
      </c>
      <c r="N585" s="6">
        <v>100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 t="s">
        <v>39</v>
      </c>
      <c r="U585" s="7">
        <v>46120</v>
      </c>
      <c r="V585" s="8">
        <v>46238.422337962962</v>
      </c>
      <c r="W585" s="8">
        <v>46238.422337962962</v>
      </c>
      <c r="X585" s="6" t="s">
        <v>40</v>
      </c>
      <c r="Y585" s="6" t="s">
        <v>39</v>
      </c>
      <c r="Z585" s="9">
        <v>93796</v>
      </c>
      <c r="AA585" s="6" t="s">
        <v>1889</v>
      </c>
      <c r="AB585" s="10" t="s">
        <v>1893</v>
      </c>
      <c r="AC585" s="11" t="str">
        <f t="shared" si="118"/>
        <v>Klik Here Bestie</v>
      </c>
      <c r="AD585" s="12" t="s">
        <v>30</v>
      </c>
    </row>
    <row r="586" spans="1:30" ht="14.25" customHeight="1" x14ac:dyDescent="0.3">
      <c r="A586" s="5">
        <v>584</v>
      </c>
      <c r="B586" s="6" t="s">
        <v>32</v>
      </c>
      <c r="C586" s="6" t="s">
        <v>33</v>
      </c>
      <c r="D586" s="6" t="s">
        <v>1643</v>
      </c>
      <c r="E586" s="6" t="s">
        <v>1894</v>
      </c>
      <c r="F586" s="6">
        <v>3323072011</v>
      </c>
      <c r="G586" s="6" t="s">
        <v>1880</v>
      </c>
      <c r="H586" s="6" t="s">
        <v>1881</v>
      </c>
      <c r="I586" s="6">
        <v>14419025</v>
      </c>
      <c r="J586" s="6" t="s">
        <v>1895</v>
      </c>
      <c r="K586" s="6" t="str">
        <f>"3323071204750001"</f>
        <v>3323071204750001</v>
      </c>
      <c r="L586" s="6" t="s">
        <v>217</v>
      </c>
      <c r="M586" s="6">
        <v>32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 t="s">
        <v>39</v>
      </c>
      <c r="U586" s="7">
        <v>46030</v>
      </c>
      <c r="V586" s="8">
        <v>46235.329918981479</v>
      </c>
      <c r="W586" s="8">
        <v>46235.329918981479</v>
      </c>
      <c r="X586" s="6" t="s">
        <v>40</v>
      </c>
      <c r="Y586" s="6" t="s">
        <v>39</v>
      </c>
      <c r="Z586" s="9">
        <v>94711</v>
      </c>
      <c r="AA586" s="6" t="s">
        <v>1896</v>
      </c>
      <c r="AB586" s="10" t="s">
        <v>1897</v>
      </c>
      <c r="AC586" s="11" t="str">
        <f t="shared" si="118"/>
        <v>Klik Here Bestie</v>
      </c>
      <c r="AD586" s="12" t="s">
        <v>30</v>
      </c>
    </row>
    <row r="587" spans="1:30" ht="14.25" customHeight="1" x14ac:dyDescent="0.3">
      <c r="A587" s="5">
        <v>585</v>
      </c>
      <c r="B587" s="6" t="s">
        <v>32</v>
      </c>
      <c r="C587" s="6" t="s">
        <v>33</v>
      </c>
      <c r="D587" s="6" t="s">
        <v>1643</v>
      </c>
      <c r="E587" s="6" t="s">
        <v>1894</v>
      </c>
      <c r="F587" s="6">
        <v>3323072011</v>
      </c>
      <c r="G587" s="6" t="s">
        <v>1880</v>
      </c>
      <c r="H587" s="6" t="s">
        <v>1881</v>
      </c>
      <c r="I587" s="6">
        <v>14569009</v>
      </c>
      <c r="J587" s="6" t="s">
        <v>1898</v>
      </c>
      <c r="K587" s="6" t="str">
        <f t="shared" ref="K587:K588" si="136">"3323071609800002"</f>
        <v>3323071609800002</v>
      </c>
      <c r="L587" s="6" t="s">
        <v>1899</v>
      </c>
      <c r="M587" s="6">
        <v>30</v>
      </c>
      <c r="N587" s="6">
        <v>27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 t="s">
        <v>39</v>
      </c>
      <c r="U587" s="7">
        <v>46120</v>
      </c>
      <c r="V587" s="8">
        <v>46238.581944444442</v>
      </c>
      <c r="W587" s="8">
        <v>46238.581944444442</v>
      </c>
      <c r="X587" s="6" t="s">
        <v>40</v>
      </c>
      <c r="Y587" s="6" t="s">
        <v>39</v>
      </c>
      <c r="Z587" s="9">
        <v>94682</v>
      </c>
      <c r="AA587" s="6" t="s">
        <v>1900</v>
      </c>
      <c r="AB587" s="10" t="s">
        <v>1901</v>
      </c>
      <c r="AC587" s="11" t="str">
        <f t="shared" si="118"/>
        <v>Klik Here Bestie</v>
      </c>
      <c r="AD587" s="12" t="s">
        <v>30</v>
      </c>
    </row>
    <row r="588" spans="1:30" ht="14.25" customHeight="1" x14ac:dyDescent="0.3">
      <c r="A588" s="5">
        <v>586</v>
      </c>
      <c r="B588" s="6" t="s">
        <v>32</v>
      </c>
      <c r="C588" s="6" t="s">
        <v>33</v>
      </c>
      <c r="D588" s="6" t="s">
        <v>1643</v>
      </c>
      <c r="E588" s="6" t="s">
        <v>1894</v>
      </c>
      <c r="F588" s="6">
        <v>3323072011</v>
      </c>
      <c r="G588" s="6" t="s">
        <v>1880</v>
      </c>
      <c r="H588" s="6" t="s">
        <v>1881</v>
      </c>
      <c r="I588" s="6">
        <v>14569149</v>
      </c>
      <c r="J588" s="6" t="s">
        <v>1902</v>
      </c>
      <c r="K588" s="6" t="str">
        <f t="shared" si="136"/>
        <v>3323071609800002</v>
      </c>
      <c r="L588" s="6" t="s">
        <v>1899</v>
      </c>
      <c r="M588" s="6">
        <v>0</v>
      </c>
      <c r="N588" s="6">
        <v>12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 t="s">
        <v>39</v>
      </c>
      <c r="U588" s="7">
        <v>46120</v>
      </c>
      <c r="V588" s="8">
        <v>46238.583078703705</v>
      </c>
      <c r="W588" s="8">
        <v>46238.583078703705</v>
      </c>
      <c r="X588" s="6" t="s">
        <v>40</v>
      </c>
      <c r="Y588" s="6" t="s">
        <v>39</v>
      </c>
      <c r="Z588" s="9">
        <v>94682</v>
      </c>
      <c r="AA588" s="6" t="s">
        <v>1900</v>
      </c>
      <c r="AB588" s="10" t="s">
        <v>1903</v>
      </c>
      <c r="AC588" s="11" t="str">
        <f t="shared" si="118"/>
        <v>Klik Here Bestie</v>
      </c>
      <c r="AD588" s="12" t="s">
        <v>30</v>
      </c>
    </row>
    <row r="589" spans="1:30" ht="14.25" customHeight="1" x14ac:dyDescent="0.3">
      <c r="A589" s="5">
        <v>587</v>
      </c>
      <c r="B589" s="6" t="s">
        <v>32</v>
      </c>
      <c r="C589" s="6" t="s">
        <v>33</v>
      </c>
      <c r="D589" s="6" t="s">
        <v>1643</v>
      </c>
      <c r="E589" s="6" t="s">
        <v>1894</v>
      </c>
      <c r="F589" s="6">
        <v>3323072011</v>
      </c>
      <c r="G589" s="6" t="s">
        <v>1880</v>
      </c>
      <c r="H589" s="6" t="s">
        <v>1881</v>
      </c>
      <c r="I589" s="6">
        <v>14430588</v>
      </c>
      <c r="J589" s="6" t="s">
        <v>1904</v>
      </c>
      <c r="K589" s="6" t="str">
        <f>"3323070806790007"</f>
        <v>3323070806790007</v>
      </c>
      <c r="L589" s="6" t="s">
        <v>1905</v>
      </c>
      <c r="M589" s="6">
        <v>50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 t="s">
        <v>39</v>
      </c>
      <c r="U589" s="7">
        <v>46030</v>
      </c>
      <c r="V589" s="8">
        <v>46235.418182870373</v>
      </c>
      <c r="W589" s="8">
        <v>46235.418182870373</v>
      </c>
      <c r="X589" s="6" t="s">
        <v>40</v>
      </c>
      <c r="Y589" s="6" t="s">
        <v>39</v>
      </c>
      <c r="Z589" s="9">
        <v>94711</v>
      </c>
      <c r="AA589" s="6" t="s">
        <v>1896</v>
      </c>
      <c r="AB589" s="10" t="s">
        <v>1906</v>
      </c>
      <c r="AC589" s="11" t="str">
        <f t="shared" si="118"/>
        <v>Klik Here Bestie</v>
      </c>
      <c r="AD589" s="12" t="s">
        <v>30</v>
      </c>
    </row>
    <row r="590" spans="1:30" ht="14.25" customHeight="1" x14ac:dyDescent="0.3">
      <c r="A590" s="5">
        <v>588</v>
      </c>
      <c r="B590" s="6" t="s">
        <v>32</v>
      </c>
      <c r="C590" s="6" t="s">
        <v>33</v>
      </c>
      <c r="D590" s="6" t="s">
        <v>1643</v>
      </c>
      <c r="E590" s="6" t="s">
        <v>1894</v>
      </c>
      <c r="F590" s="6">
        <v>3323072011</v>
      </c>
      <c r="G590" s="6" t="s">
        <v>1880</v>
      </c>
      <c r="H590" s="6" t="s">
        <v>1881</v>
      </c>
      <c r="I590" s="6">
        <v>14551726</v>
      </c>
      <c r="J590" s="6" t="s">
        <v>1907</v>
      </c>
      <c r="K590" s="6" t="str">
        <f t="shared" ref="K590:K592" si="137">"3323071308540001"</f>
        <v>3323071308540001</v>
      </c>
      <c r="L590" s="6" t="s">
        <v>1908</v>
      </c>
      <c r="M590" s="6">
        <v>0</v>
      </c>
      <c r="N590" s="6">
        <v>50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 t="s">
        <v>39</v>
      </c>
      <c r="U590" s="7">
        <v>46120</v>
      </c>
      <c r="V590" s="8">
        <v>46238.398865740739</v>
      </c>
      <c r="W590" s="8">
        <v>46238.398865740739</v>
      </c>
      <c r="X590" s="6" t="s">
        <v>40</v>
      </c>
      <c r="Y590" s="6" t="s">
        <v>39</v>
      </c>
      <c r="Z590" s="9">
        <v>94711</v>
      </c>
      <c r="AA590" s="6" t="s">
        <v>1896</v>
      </c>
      <c r="AB590" s="10" t="s">
        <v>1909</v>
      </c>
      <c r="AC590" s="11" t="str">
        <f t="shared" si="118"/>
        <v>Klik Here Bestie</v>
      </c>
      <c r="AD590" s="12" t="s">
        <v>30</v>
      </c>
    </row>
    <row r="591" spans="1:30" ht="14.25" customHeight="1" x14ac:dyDescent="0.3">
      <c r="A591" s="5">
        <v>589</v>
      </c>
      <c r="B591" s="6" t="s">
        <v>32</v>
      </c>
      <c r="C591" s="6" t="s">
        <v>33</v>
      </c>
      <c r="D591" s="6" t="s">
        <v>1643</v>
      </c>
      <c r="E591" s="6" t="s">
        <v>1894</v>
      </c>
      <c r="F591" s="6">
        <v>3323072011</v>
      </c>
      <c r="G591" s="6" t="s">
        <v>1880</v>
      </c>
      <c r="H591" s="6" t="s">
        <v>1881</v>
      </c>
      <c r="I591" s="6">
        <v>14649046</v>
      </c>
      <c r="J591" s="6" t="s">
        <v>1910</v>
      </c>
      <c r="K591" s="6" t="str">
        <f t="shared" si="137"/>
        <v>3323071308540001</v>
      </c>
      <c r="L591" s="6" t="s">
        <v>1908</v>
      </c>
      <c r="M591" s="6">
        <v>0</v>
      </c>
      <c r="N591" s="6">
        <v>50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 t="s">
        <v>39</v>
      </c>
      <c r="U591" s="7">
        <v>46181</v>
      </c>
      <c r="V591" s="8">
        <v>46240.295914351853</v>
      </c>
      <c r="W591" s="8">
        <v>46240.295914351853</v>
      </c>
      <c r="X591" s="6" t="s">
        <v>40</v>
      </c>
      <c r="Y591" s="6" t="s">
        <v>39</v>
      </c>
      <c r="Z591" s="9">
        <v>94711</v>
      </c>
      <c r="AA591" s="6" t="s">
        <v>1896</v>
      </c>
      <c r="AB591" s="10" t="s">
        <v>1911</v>
      </c>
      <c r="AC591" s="11" t="str">
        <f t="shared" si="118"/>
        <v>Klik Here Bestie</v>
      </c>
      <c r="AD591" s="12" t="s">
        <v>30</v>
      </c>
    </row>
    <row r="592" spans="1:30" ht="14.25" customHeight="1" x14ac:dyDescent="0.3">
      <c r="A592" s="5">
        <v>590</v>
      </c>
      <c r="B592" s="6" t="s">
        <v>32</v>
      </c>
      <c r="C592" s="6" t="s">
        <v>33</v>
      </c>
      <c r="D592" s="6" t="s">
        <v>1643</v>
      </c>
      <c r="E592" s="6" t="s">
        <v>1894</v>
      </c>
      <c r="F592" s="6">
        <v>3323072011</v>
      </c>
      <c r="G592" s="6" t="s">
        <v>1880</v>
      </c>
      <c r="H592" s="6" t="s">
        <v>1881</v>
      </c>
      <c r="I592" s="6">
        <v>14650914</v>
      </c>
      <c r="J592" s="6" t="s">
        <v>1912</v>
      </c>
      <c r="K592" s="6" t="str">
        <f t="shared" si="137"/>
        <v>3323071308540001</v>
      </c>
      <c r="L592" s="6" t="s">
        <v>1908</v>
      </c>
      <c r="M592" s="6">
        <v>0</v>
      </c>
      <c r="N592" s="6">
        <v>50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 t="s">
        <v>39</v>
      </c>
      <c r="U592" s="7">
        <v>46181</v>
      </c>
      <c r="V592" s="8">
        <v>46240.316817129627</v>
      </c>
      <c r="W592" s="8">
        <v>46240.316817129627</v>
      </c>
      <c r="X592" s="6" t="s">
        <v>40</v>
      </c>
      <c r="Y592" s="6" t="s">
        <v>39</v>
      </c>
      <c r="Z592" s="9">
        <v>94711</v>
      </c>
      <c r="AA592" s="6" t="s">
        <v>1896</v>
      </c>
      <c r="AB592" s="10" t="s">
        <v>1913</v>
      </c>
      <c r="AC592" s="11" t="str">
        <f t="shared" si="118"/>
        <v>Klik Here Bestie</v>
      </c>
      <c r="AD592" s="12" t="s">
        <v>30</v>
      </c>
    </row>
    <row r="593" spans="1:30" ht="14.25" customHeight="1" x14ac:dyDescent="0.3">
      <c r="A593" s="5">
        <v>591</v>
      </c>
      <c r="B593" s="6" t="s">
        <v>32</v>
      </c>
      <c r="C593" s="6" t="s">
        <v>33</v>
      </c>
      <c r="D593" s="6" t="s">
        <v>1643</v>
      </c>
      <c r="E593" s="6" t="s">
        <v>1894</v>
      </c>
      <c r="F593" s="6">
        <v>3323072011</v>
      </c>
      <c r="G593" s="6" t="s">
        <v>1880</v>
      </c>
      <c r="H593" s="6" t="s">
        <v>1881</v>
      </c>
      <c r="I593" s="6">
        <v>14810853</v>
      </c>
      <c r="J593" s="6" t="s">
        <v>1914</v>
      </c>
      <c r="K593" s="6" t="str">
        <f t="shared" ref="K593:K594" si="138">"3323075706740003"</f>
        <v>3323075706740003</v>
      </c>
      <c r="L593" s="6" t="s">
        <v>1915</v>
      </c>
      <c r="M593" s="6">
        <v>63</v>
      </c>
      <c r="N593" s="6">
        <v>57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 t="s">
        <v>39</v>
      </c>
      <c r="U593" s="7">
        <v>46242</v>
      </c>
      <c r="V593" s="8">
        <v>46242.604733796295</v>
      </c>
      <c r="W593" s="8">
        <v>46242.604733796295</v>
      </c>
      <c r="X593" s="6" t="s">
        <v>40</v>
      </c>
      <c r="Y593" s="6" t="s">
        <v>39</v>
      </c>
      <c r="Z593" s="9">
        <v>94711</v>
      </c>
      <c r="AA593" s="6" t="s">
        <v>1896</v>
      </c>
      <c r="AB593" s="10" t="s">
        <v>1916</v>
      </c>
      <c r="AC593" s="11" t="str">
        <f t="shared" si="118"/>
        <v>Klik Here Bestie</v>
      </c>
      <c r="AD593" s="12" t="s">
        <v>30</v>
      </c>
    </row>
    <row r="594" spans="1:30" ht="14.25" customHeight="1" x14ac:dyDescent="0.3">
      <c r="A594" s="5">
        <v>592</v>
      </c>
      <c r="B594" s="6" t="s">
        <v>32</v>
      </c>
      <c r="C594" s="6" t="s">
        <v>33</v>
      </c>
      <c r="D594" s="6" t="s">
        <v>1643</v>
      </c>
      <c r="E594" s="6" t="s">
        <v>1894</v>
      </c>
      <c r="F594" s="6">
        <v>3323072011</v>
      </c>
      <c r="G594" s="6" t="s">
        <v>1880</v>
      </c>
      <c r="H594" s="6" t="s">
        <v>1881</v>
      </c>
      <c r="I594" s="6">
        <v>14810991</v>
      </c>
      <c r="J594" s="6" t="s">
        <v>1917</v>
      </c>
      <c r="K594" s="6" t="str">
        <f t="shared" si="138"/>
        <v>3323075706740003</v>
      </c>
      <c r="L594" s="6" t="s">
        <v>1915</v>
      </c>
      <c r="M594" s="6">
        <v>0</v>
      </c>
      <c r="N594" s="6">
        <v>20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 t="s">
        <v>39</v>
      </c>
      <c r="U594" s="7">
        <v>46242</v>
      </c>
      <c r="V594" s="8">
        <v>46242.605868055558</v>
      </c>
      <c r="W594" s="8">
        <v>46242.605868055558</v>
      </c>
      <c r="X594" s="6" t="s">
        <v>40</v>
      </c>
      <c r="Y594" s="6" t="s">
        <v>39</v>
      </c>
      <c r="Z594" s="9">
        <v>94711</v>
      </c>
      <c r="AA594" s="6" t="s">
        <v>1896</v>
      </c>
      <c r="AB594" s="10" t="s">
        <v>1918</v>
      </c>
      <c r="AC594" s="11" t="str">
        <f t="shared" si="118"/>
        <v>Klik Here Bestie</v>
      </c>
      <c r="AD594" s="12" t="s">
        <v>30</v>
      </c>
    </row>
    <row r="595" spans="1:30" ht="14.25" customHeight="1" x14ac:dyDescent="0.3">
      <c r="A595" s="5">
        <v>593</v>
      </c>
      <c r="B595" s="6" t="s">
        <v>32</v>
      </c>
      <c r="C595" s="6" t="s">
        <v>33</v>
      </c>
      <c r="D595" s="6" t="s">
        <v>1643</v>
      </c>
      <c r="E595" s="6" t="s">
        <v>1919</v>
      </c>
      <c r="F595" s="6">
        <v>3323072012</v>
      </c>
      <c r="G595" s="6" t="s">
        <v>1880</v>
      </c>
      <c r="H595" s="6" t="s">
        <v>1881</v>
      </c>
      <c r="I595" s="6">
        <v>14461562</v>
      </c>
      <c r="J595" s="6" t="s">
        <v>1920</v>
      </c>
      <c r="K595" s="6" t="str">
        <f>"3323070606640002"</f>
        <v>3323070606640002</v>
      </c>
      <c r="L595" s="6" t="s">
        <v>1921</v>
      </c>
      <c r="M595" s="6">
        <v>0</v>
      </c>
      <c r="N595" s="6">
        <v>50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 t="s">
        <v>39</v>
      </c>
      <c r="U595" s="7">
        <v>46061</v>
      </c>
      <c r="V595" s="8">
        <v>46236.319861111115</v>
      </c>
      <c r="W595" s="8">
        <v>46236.319861111115</v>
      </c>
      <c r="X595" s="6" t="s">
        <v>40</v>
      </c>
      <c r="Y595" s="6" t="s">
        <v>39</v>
      </c>
      <c r="Z595" s="9">
        <v>94831</v>
      </c>
      <c r="AA595" s="6" t="s">
        <v>1922</v>
      </c>
      <c r="AB595" s="10" t="s">
        <v>1923</v>
      </c>
      <c r="AC595" s="11" t="str">
        <f t="shared" si="118"/>
        <v>Klik Here Bestie</v>
      </c>
      <c r="AD595" s="12" t="s">
        <v>30</v>
      </c>
    </row>
    <row r="596" spans="1:30" ht="14.25" customHeight="1" x14ac:dyDescent="0.3">
      <c r="A596" s="5">
        <v>594</v>
      </c>
      <c r="B596" s="6" t="s">
        <v>32</v>
      </c>
      <c r="C596" s="6" t="s">
        <v>33</v>
      </c>
      <c r="D596" s="6" t="s">
        <v>1643</v>
      </c>
      <c r="E596" s="6" t="s">
        <v>1924</v>
      </c>
      <c r="F596" s="6">
        <v>3323072013</v>
      </c>
      <c r="G596" s="6" t="s">
        <v>1880</v>
      </c>
      <c r="H596" s="6" t="s">
        <v>1881</v>
      </c>
      <c r="I596" s="6">
        <v>14656181</v>
      </c>
      <c r="J596" s="6" t="s">
        <v>1925</v>
      </c>
      <c r="K596" s="6" t="str">
        <f>"3323071205600004"</f>
        <v>3323071205600004</v>
      </c>
      <c r="L596" s="6" t="s">
        <v>1926</v>
      </c>
      <c r="M596" s="6">
        <v>0</v>
      </c>
      <c r="N596" s="6">
        <v>50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 t="s">
        <v>39</v>
      </c>
      <c r="U596" s="7">
        <v>46181</v>
      </c>
      <c r="V596" s="8">
        <v>46240.35633101852</v>
      </c>
      <c r="W596" s="8">
        <v>46240.35633101852</v>
      </c>
      <c r="X596" s="6" t="s">
        <v>40</v>
      </c>
      <c r="Y596" s="6" t="s">
        <v>39</v>
      </c>
      <c r="Z596" s="9">
        <v>94880</v>
      </c>
      <c r="AA596" s="6" t="s">
        <v>1927</v>
      </c>
      <c r="AB596" s="10" t="s">
        <v>1928</v>
      </c>
      <c r="AC596" s="11" t="str">
        <f t="shared" si="118"/>
        <v>Klik Here Bestie</v>
      </c>
      <c r="AD596" s="12" t="s">
        <v>30</v>
      </c>
    </row>
    <row r="597" spans="1:30" ht="14.25" customHeight="1" x14ac:dyDescent="0.3">
      <c r="A597" s="5">
        <v>595</v>
      </c>
      <c r="B597" s="6" t="s">
        <v>32</v>
      </c>
      <c r="C597" s="6" t="s">
        <v>33</v>
      </c>
      <c r="D597" s="6" t="s">
        <v>1643</v>
      </c>
      <c r="E597" s="6" t="s">
        <v>1924</v>
      </c>
      <c r="F597" s="6">
        <v>3323072013</v>
      </c>
      <c r="G597" s="6" t="s">
        <v>1880</v>
      </c>
      <c r="H597" s="6" t="s">
        <v>1881</v>
      </c>
      <c r="I597" s="6">
        <v>14524272</v>
      </c>
      <c r="J597" s="6" t="s">
        <v>1929</v>
      </c>
      <c r="K597" s="6" t="str">
        <f>"3323070308770002"</f>
        <v>3323070308770002</v>
      </c>
      <c r="L597" s="6" t="s">
        <v>1173</v>
      </c>
      <c r="M597" s="6">
        <v>0</v>
      </c>
      <c r="N597" s="6">
        <v>50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 t="s">
        <v>39</v>
      </c>
      <c r="U597" s="7">
        <v>46089</v>
      </c>
      <c r="V597" s="8">
        <v>46237.614756944444</v>
      </c>
      <c r="W597" s="8">
        <v>46237.614756944444</v>
      </c>
      <c r="X597" s="6" t="s">
        <v>40</v>
      </c>
      <c r="Y597" s="6" t="s">
        <v>39</v>
      </c>
      <c r="Z597" s="9">
        <v>1075882</v>
      </c>
      <c r="AA597" s="6" t="s">
        <v>1065</v>
      </c>
      <c r="AB597" s="10" t="s">
        <v>1930</v>
      </c>
      <c r="AC597" s="11" t="str">
        <f t="shared" si="118"/>
        <v>Klik Here Bestie</v>
      </c>
      <c r="AD597" s="12" t="s">
        <v>30</v>
      </c>
    </row>
    <row r="598" spans="1:30" ht="14.25" customHeight="1" x14ac:dyDescent="0.3">
      <c r="A598" s="5">
        <v>596</v>
      </c>
      <c r="B598" s="6" t="s">
        <v>32</v>
      </c>
      <c r="C598" s="6" t="s">
        <v>33</v>
      </c>
      <c r="D598" s="6" t="s">
        <v>1643</v>
      </c>
      <c r="E598" s="6" t="s">
        <v>1924</v>
      </c>
      <c r="F598" s="6">
        <v>3323072013</v>
      </c>
      <c r="G598" s="6" t="s">
        <v>1880</v>
      </c>
      <c r="H598" s="6" t="s">
        <v>1881</v>
      </c>
      <c r="I598" s="6">
        <v>14496776</v>
      </c>
      <c r="J598" s="6" t="s">
        <v>1931</v>
      </c>
      <c r="K598" s="6" t="str">
        <f>"3323071409800003"</f>
        <v>3323071409800003</v>
      </c>
      <c r="L598" s="6" t="s">
        <v>1218</v>
      </c>
      <c r="M598" s="6">
        <v>0</v>
      </c>
      <c r="N598" s="6">
        <v>100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 t="s">
        <v>39</v>
      </c>
      <c r="U598" s="7">
        <v>46089</v>
      </c>
      <c r="V598" s="8">
        <v>46237.35229166667</v>
      </c>
      <c r="W598" s="8">
        <v>46237.35229166667</v>
      </c>
      <c r="X598" s="6" t="s">
        <v>40</v>
      </c>
      <c r="Y598" s="6" t="s">
        <v>39</v>
      </c>
      <c r="Z598" s="9">
        <v>94870</v>
      </c>
      <c r="AA598" s="6" t="s">
        <v>1932</v>
      </c>
      <c r="AB598" s="10" t="s">
        <v>1933</v>
      </c>
      <c r="AC598" s="11" t="str">
        <f t="shared" si="118"/>
        <v>Klik Here Bestie</v>
      </c>
      <c r="AD598" s="12" t="s">
        <v>30</v>
      </c>
    </row>
    <row r="599" spans="1:30" ht="14.25" customHeight="1" x14ac:dyDescent="0.3">
      <c r="A599" s="5">
        <v>597</v>
      </c>
      <c r="B599" s="6" t="s">
        <v>32</v>
      </c>
      <c r="C599" s="6" t="s">
        <v>33</v>
      </c>
      <c r="D599" s="6" t="s">
        <v>1643</v>
      </c>
      <c r="E599" s="6" t="s">
        <v>1924</v>
      </c>
      <c r="F599" s="6">
        <v>3323072013</v>
      </c>
      <c r="G599" s="6" t="s">
        <v>1880</v>
      </c>
      <c r="H599" s="6" t="s">
        <v>1881</v>
      </c>
      <c r="I599" s="6">
        <v>14469305</v>
      </c>
      <c r="J599" s="6" t="s">
        <v>1934</v>
      </c>
      <c r="K599" s="6" t="str">
        <f>"3323070505860003"</f>
        <v>3323070505860003</v>
      </c>
      <c r="L599" s="6" t="s">
        <v>1935</v>
      </c>
      <c r="M599" s="6">
        <v>0</v>
      </c>
      <c r="N599" s="6">
        <v>54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 t="s">
        <v>39</v>
      </c>
      <c r="U599" s="7">
        <v>46061</v>
      </c>
      <c r="V599" s="8">
        <v>46236.411087962966</v>
      </c>
      <c r="W599" s="8">
        <v>46236.411087962966</v>
      </c>
      <c r="X599" s="6" t="s">
        <v>40</v>
      </c>
      <c r="Y599" s="6" t="s">
        <v>39</v>
      </c>
      <c r="Z599" s="9">
        <v>5047629</v>
      </c>
      <c r="AA599" s="6" t="s">
        <v>1936</v>
      </c>
      <c r="AB599" s="10" t="s">
        <v>1937</v>
      </c>
      <c r="AC599" s="11" t="str">
        <f t="shared" si="118"/>
        <v>Klik Here Bestie</v>
      </c>
      <c r="AD599" s="12" t="s">
        <v>30</v>
      </c>
    </row>
    <row r="600" spans="1:30" ht="14.25" customHeight="1" x14ac:dyDescent="0.3">
      <c r="A600" s="5">
        <v>598</v>
      </c>
      <c r="B600" s="6" t="s">
        <v>32</v>
      </c>
      <c r="C600" s="6" t="s">
        <v>33</v>
      </c>
      <c r="D600" s="6" t="s">
        <v>1643</v>
      </c>
      <c r="E600" s="6" t="s">
        <v>1924</v>
      </c>
      <c r="F600" s="6">
        <v>3323072013</v>
      </c>
      <c r="G600" s="6" t="s">
        <v>1880</v>
      </c>
      <c r="H600" s="6" t="s">
        <v>1881</v>
      </c>
      <c r="I600" s="6">
        <v>14574404</v>
      </c>
      <c r="J600" s="6" t="s">
        <v>1938</v>
      </c>
      <c r="K600" s="6" t="str">
        <f t="shared" ref="K600:K601" si="139">"3323070201510002"</f>
        <v>3323070201510002</v>
      </c>
      <c r="L600" s="6" t="s">
        <v>1939</v>
      </c>
      <c r="M600" s="6">
        <v>0</v>
      </c>
      <c r="N600" s="6">
        <v>134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 t="s">
        <v>39</v>
      </c>
      <c r="U600" s="7">
        <v>46120</v>
      </c>
      <c r="V600" s="8">
        <v>46238.631689814814</v>
      </c>
      <c r="W600" s="8">
        <v>46238.631689814814</v>
      </c>
      <c r="X600" s="6" t="s">
        <v>40</v>
      </c>
      <c r="Y600" s="6" t="s">
        <v>39</v>
      </c>
      <c r="Z600" s="9">
        <v>1065663</v>
      </c>
      <c r="AA600" s="6" t="s">
        <v>1010</v>
      </c>
      <c r="AB600" s="10" t="s">
        <v>1940</v>
      </c>
      <c r="AC600" s="11" t="str">
        <f t="shared" si="118"/>
        <v>Klik Here Bestie</v>
      </c>
      <c r="AD600" s="12" t="s">
        <v>30</v>
      </c>
    </row>
    <row r="601" spans="1:30" ht="14.25" customHeight="1" x14ac:dyDescent="0.3">
      <c r="A601" s="5">
        <v>599</v>
      </c>
      <c r="B601" s="6" t="s">
        <v>32</v>
      </c>
      <c r="C601" s="6" t="s">
        <v>33</v>
      </c>
      <c r="D601" s="6" t="s">
        <v>1643</v>
      </c>
      <c r="E601" s="6" t="s">
        <v>1924</v>
      </c>
      <c r="F601" s="6">
        <v>3323072013</v>
      </c>
      <c r="G601" s="6" t="s">
        <v>1880</v>
      </c>
      <c r="H601" s="6" t="s">
        <v>1881</v>
      </c>
      <c r="I601" s="6">
        <v>14574477</v>
      </c>
      <c r="J601" s="6" t="s">
        <v>1941</v>
      </c>
      <c r="K601" s="6" t="str">
        <f t="shared" si="139"/>
        <v>3323070201510002</v>
      </c>
      <c r="L601" s="6" t="s">
        <v>1939</v>
      </c>
      <c r="M601" s="6">
        <v>0</v>
      </c>
      <c r="N601" s="6">
        <v>258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 t="s">
        <v>39</v>
      </c>
      <c r="U601" s="7">
        <v>46120</v>
      </c>
      <c r="V601" s="8">
        <v>46238.632361111115</v>
      </c>
      <c r="W601" s="8">
        <v>46238.632361111115</v>
      </c>
      <c r="X601" s="6" t="s">
        <v>40</v>
      </c>
      <c r="Y601" s="6" t="s">
        <v>39</v>
      </c>
      <c r="Z601" s="9">
        <v>1065663</v>
      </c>
      <c r="AA601" s="6" t="s">
        <v>1010</v>
      </c>
      <c r="AB601" s="10" t="s">
        <v>1942</v>
      </c>
      <c r="AC601" s="11" t="str">
        <f t="shared" si="118"/>
        <v>Klik Here Bestie</v>
      </c>
      <c r="AD601" s="12" t="s">
        <v>30</v>
      </c>
    </row>
    <row r="602" spans="1:30" ht="14.25" customHeight="1" x14ac:dyDescent="0.3">
      <c r="A602" s="5">
        <v>600</v>
      </c>
      <c r="B602" s="6" t="s">
        <v>32</v>
      </c>
      <c r="C602" s="6" t="s">
        <v>33</v>
      </c>
      <c r="D602" s="6" t="s">
        <v>1643</v>
      </c>
      <c r="E602" s="6" t="s">
        <v>1943</v>
      </c>
      <c r="F602" s="6">
        <v>3323072014</v>
      </c>
      <c r="G602" s="6" t="s">
        <v>1832</v>
      </c>
      <c r="H602" s="6" t="s">
        <v>1833</v>
      </c>
      <c r="I602" s="6">
        <v>14663287</v>
      </c>
      <c r="J602" s="6" t="s">
        <v>1944</v>
      </c>
      <c r="K602" s="6" t="str">
        <f t="shared" ref="K602:K603" si="140">"3323072011850001"</f>
        <v>3323072011850001</v>
      </c>
      <c r="L602" s="6" t="s">
        <v>1945</v>
      </c>
      <c r="M602" s="6">
        <v>47</v>
      </c>
      <c r="N602" s="6">
        <v>43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 t="s">
        <v>39</v>
      </c>
      <c r="U602" s="7">
        <v>46181</v>
      </c>
      <c r="V602" s="8">
        <v>46240.398587962962</v>
      </c>
      <c r="W602" s="8">
        <v>46240.398587962962</v>
      </c>
      <c r="X602" s="6" t="s">
        <v>40</v>
      </c>
      <c r="Y602" s="6" t="s">
        <v>39</v>
      </c>
      <c r="Z602" s="9">
        <v>187728</v>
      </c>
      <c r="AA602" s="6" t="s">
        <v>1946</v>
      </c>
      <c r="AB602" s="10" t="s">
        <v>1947</v>
      </c>
      <c r="AC602" s="11" t="str">
        <f t="shared" si="118"/>
        <v>Klik Here Bestie</v>
      </c>
      <c r="AD602" s="12" t="s">
        <v>30</v>
      </c>
    </row>
    <row r="603" spans="1:30" ht="14.25" customHeight="1" x14ac:dyDescent="0.3">
      <c r="A603" s="5">
        <v>601</v>
      </c>
      <c r="B603" s="6" t="s">
        <v>32</v>
      </c>
      <c r="C603" s="6" t="s">
        <v>33</v>
      </c>
      <c r="D603" s="6" t="s">
        <v>1643</v>
      </c>
      <c r="E603" s="6" t="s">
        <v>1943</v>
      </c>
      <c r="F603" s="6">
        <v>3323072014</v>
      </c>
      <c r="G603" s="6" t="s">
        <v>1832</v>
      </c>
      <c r="H603" s="6" t="s">
        <v>1833</v>
      </c>
      <c r="I603" s="6">
        <v>14663411</v>
      </c>
      <c r="J603" s="6" t="s">
        <v>1948</v>
      </c>
      <c r="K603" s="6" t="str">
        <f t="shared" si="140"/>
        <v>3323072011850001</v>
      </c>
      <c r="L603" s="6" t="s">
        <v>1945</v>
      </c>
      <c r="M603" s="6">
        <v>0</v>
      </c>
      <c r="N603" s="6">
        <v>28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 t="s">
        <v>39</v>
      </c>
      <c r="U603" s="7">
        <v>46181</v>
      </c>
      <c r="V603" s="8">
        <v>46240.399641203701</v>
      </c>
      <c r="W603" s="8">
        <v>46240.399641203701</v>
      </c>
      <c r="X603" s="6" t="s">
        <v>40</v>
      </c>
      <c r="Y603" s="6" t="s">
        <v>39</v>
      </c>
      <c r="Z603" s="9">
        <v>187728</v>
      </c>
      <c r="AA603" s="6" t="s">
        <v>1946</v>
      </c>
      <c r="AB603" s="10" t="s">
        <v>1949</v>
      </c>
      <c r="AC603" s="11" t="str">
        <f t="shared" si="118"/>
        <v>Klik Here Bestie</v>
      </c>
      <c r="AD603" s="12" t="s">
        <v>30</v>
      </c>
    </row>
    <row r="604" spans="1:30" ht="14.25" customHeight="1" x14ac:dyDescent="0.3">
      <c r="A604" s="5">
        <v>602</v>
      </c>
      <c r="B604" s="6" t="s">
        <v>32</v>
      </c>
      <c r="C604" s="6" t="s">
        <v>33</v>
      </c>
      <c r="D604" s="6" t="s">
        <v>1643</v>
      </c>
      <c r="E604" s="6" t="s">
        <v>1943</v>
      </c>
      <c r="F604" s="6">
        <v>3323072014</v>
      </c>
      <c r="G604" s="6" t="s">
        <v>1832</v>
      </c>
      <c r="H604" s="6" t="s">
        <v>1833</v>
      </c>
      <c r="I604" s="6">
        <v>14563373</v>
      </c>
      <c r="J604" s="6" t="s">
        <v>1950</v>
      </c>
      <c r="K604" s="6" t="str">
        <f>"3323070906650001"</f>
        <v>3323070906650001</v>
      </c>
      <c r="L604" s="6" t="s">
        <v>1951</v>
      </c>
      <c r="M604" s="6">
        <v>0</v>
      </c>
      <c r="N604" s="6">
        <v>56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 t="s">
        <v>39</v>
      </c>
      <c r="U604" s="7">
        <v>46120</v>
      </c>
      <c r="V604" s="8">
        <v>46238.505949074075</v>
      </c>
      <c r="W604" s="8">
        <v>46238.505949074075</v>
      </c>
      <c r="X604" s="6" t="s">
        <v>40</v>
      </c>
      <c r="Y604" s="6" t="s">
        <v>39</v>
      </c>
      <c r="Z604" s="9">
        <v>94580</v>
      </c>
      <c r="AA604" s="6" t="s">
        <v>1952</v>
      </c>
      <c r="AB604" s="10" t="s">
        <v>1953</v>
      </c>
      <c r="AC604" s="11" t="str">
        <f t="shared" si="118"/>
        <v>Klik Here Bestie</v>
      </c>
      <c r="AD604" s="12" t="s">
        <v>30</v>
      </c>
    </row>
    <row r="605" spans="1:30" ht="14.25" customHeight="1" x14ac:dyDescent="0.3">
      <c r="A605" s="5">
        <v>603</v>
      </c>
      <c r="B605" s="6" t="s">
        <v>32</v>
      </c>
      <c r="C605" s="6" t="s">
        <v>33</v>
      </c>
      <c r="D605" s="6" t="s">
        <v>1643</v>
      </c>
      <c r="E605" s="6" t="s">
        <v>1943</v>
      </c>
      <c r="F605" s="6">
        <v>3323072014</v>
      </c>
      <c r="G605" s="6" t="s">
        <v>1832</v>
      </c>
      <c r="H605" s="6" t="s">
        <v>1833</v>
      </c>
      <c r="I605" s="6">
        <v>14689027</v>
      </c>
      <c r="J605" s="6" t="s">
        <v>1954</v>
      </c>
      <c r="K605" s="6" t="str">
        <f>"3323071007600002"</f>
        <v>3323071007600002</v>
      </c>
      <c r="L605" s="6" t="s">
        <v>1955</v>
      </c>
      <c r="M605" s="6">
        <v>0</v>
      </c>
      <c r="N605" s="6">
        <v>50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 t="s">
        <v>39</v>
      </c>
      <c r="U605" s="7">
        <v>46181</v>
      </c>
      <c r="V605" s="8">
        <v>46240.617407407408</v>
      </c>
      <c r="W605" s="8">
        <v>46240.617407407408</v>
      </c>
      <c r="X605" s="6" t="s">
        <v>40</v>
      </c>
      <c r="Y605" s="6" t="s">
        <v>39</v>
      </c>
      <c r="Z605" s="9">
        <v>94580</v>
      </c>
      <c r="AA605" s="6" t="s">
        <v>1952</v>
      </c>
      <c r="AB605" s="10" t="s">
        <v>1956</v>
      </c>
      <c r="AC605" s="11" t="str">
        <f t="shared" si="118"/>
        <v>Klik Here Bestie</v>
      </c>
      <c r="AD605" s="12" t="s">
        <v>30</v>
      </c>
    </row>
    <row r="606" spans="1:30" ht="14.25" customHeight="1" x14ac:dyDescent="0.3">
      <c r="A606" s="5">
        <v>604</v>
      </c>
      <c r="B606" s="6" t="s">
        <v>32</v>
      </c>
      <c r="C606" s="6" t="s">
        <v>33</v>
      </c>
      <c r="D606" s="6" t="s">
        <v>1643</v>
      </c>
      <c r="E606" s="6" t="s">
        <v>1943</v>
      </c>
      <c r="F606" s="6">
        <v>3323072014</v>
      </c>
      <c r="G606" s="6" t="s">
        <v>1832</v>
      </c>
      <c r="H606" s="6" t="s">
        <v>1833</v>
      </c>
      <c r="I606" s="6">
        <v>14418805</v>
      </c>
      <c r="J606" s="6" t="s">
        <v>1957</v>
      </c>
      <c r="K606" s="6" t="str">
        <f t="shared" ref="K606:K607" si="141">"3323072506700001"</f>
        <v>3323072506700001</v>
      </c>
      <c r="L606" s="6" t="s">
        <v>1958</v>
      </c>
      <c r="M606" s="6">
        <v>40</v>
      </c>
      <c r="N606" s="6">
        <v>33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 t="s">
        <v>39</v>
      </c>
      <c r="U606" s="7">
        <v>46030</v>
      </c>
      <c r="V606" s="8">
        <v>46235.327731481484</v>
      </c>
      <c r="W606" s="8">
        <v>46235.327731481484</v>
      </c>
      <c r="X606" s="6" t="s">
        <v>40</v>
      </c>
      <c r="Y606" s="6" t="s">
        <v>39</v>
      </c>
      <c r="Z606" s="9">
        <v>94555</v>
      </c>
      <c r="AA606" s="6" t="s">
        <v>1959</v>
      </c>
      <c r="AB606" s="10" t="s">
        <v>1960</v>
      </c>
      <c r="AC606" s="11" t="str">
        <f t="shared" si="118"/>
        <v>Klik Here Bestie</v>
      </c>
      <c r="AD606" s="12" t="s">
        <v>30</v>
      </c>
    </row>
    <row r="607" spans="1:30" ht="14.25" customHeight="1" x14ac:dyDescent="0.3">
      <c r="A607" s="5">
        <v>605</v>
      </c>
      <c r="B607" s="6" t="s">
        <v>32</v>
      </c>
      <c r="C607" s="6" t="s">
        <v>33</v>
      </c>
      <c r="D607" s="6" t="s">
        <v>1643</v>
      </c>
      <c r="E607" s="6" t="s">
        <v>1943</v>
      </c>
      <c r="F607" s="6">
        <v>3323072014</v>
      </c>
      <c r="G607" s="6" t="s">
        <v>1832</v>
      </c>
      <c r="H607" s="6" t="s">
        <v>1833</v>
      </c>
      <c r="I607" s="6">
        <v>14418921</v>
      </c>
      <c r="J607" s="6" t="s">
        <v>1961</v>
      </c>
      <c r="K607" s="6" t="str">
        <f t="shared" si="141"/>
        <v>3323072506700001</v>
      </c>
      <c r="L607" s="6" t="s">
        <v>1958</v>
      </c>
      <c r="M607" s="6">
        <v>0</v>
      </c>
      <c r="N607" s="6">
        <v>34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 t="s">
        <v>39</v>
      </c>
      <c r="U607" s="7">
        <v>46030</v>
      </c>
      <c r="V607" s="8">
        <v>46235.328865740739</v>
      </c>
      <c r="W607" s="8">
        <v>46235.328865740739</v>
      </c>
      <c r="X607" s="6" t="s">
        <v>40</v>
      </c>
      <c r="Y607" s="6" t="s">
        <v>39</v>
      </c>
      <c r="Z607" s="9">
        <v>94555</v>
      </c>
      <c r="AA607" s="6" t="s">
        <v>1959</v>
      </c>
      <c r="AB607" s="10" t="s">
        <v>1962</v>
      </c>
      <c r="AC607" s="11" t="str">
        <f t="shared" si="118"/>
        <v>Klik Here Bestie</v>
      </c>
      <c r="AD607" s="12" t="s">
        <v>30</v>
      </c>
    </row>
    <row r="608" spans="1:30" ht="14.25" customHeight="1" x14ac:dyDescent="0.3">
      <c r="A608" s="5">
        <v>606</v>
      </c>
      <c r="B608" s="6" t="s">
        <v>32</v>
      </c>
      <c r="C608" s="6" t="s">
        <v>33</v>
      </c>
      <c r="D608" s="6" t="s">
        <v>1643</v>
      </c>
      <c r="E608" s="6" t="s">
        <v>1943</v>
      </c>
      <c r="F608" s="6">
        <v>3323072014</v>
      </c>
      <c r="G608" s="6" t="s">
        <v>1832</v>
      </c>
      <c r="H608" s="6" t="s">
        <v>1833</v>
      </c>
      <c r="I608" s="6">
        <v>14455108</v>
      </c>
      <c r="J608" s="6" t="s">
        <v>1963</v>
      </c>
      <c r="K608" s="6" t="str">
        <f t="shared" ref="K608:K609" si="142">"3323070402990002"</f>
        <v>3323070402990002</v>
      </c>
      <c r="L608" s="6" t="s">
        <v>1964</v>
      </c>
      <c r="M608" s="6">
        <v>138</v>
      </c>
      <c r="N608" s="6">
        <v>125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 t="s">
        <v>39</v>
      </c>
      <c r="U608" s="7">
        <v>46030</v>
      </c>
      <c r="V608" s="8">
        <v>46235.739247685182</v>
      </c>
      <c r="W608" s="8">
        <v>46235.739247685182</v>
      </c>
      <c r="X608" s="6" t="s">
        <v>40</v>
      </c>
      <c r="Y608" s="6" t="s">
        <v>39</v>
      </c>
      <c r="Z608" s="9">
        <v>1056290</v>
      </c>
      <c r="AA608" s="6" t="s">
        <v>245</v>
      </c>
      <c r="AB608" s="10" t="s">
        <v>1965</v>
      </c>
      <c r="AC608" s="11" t="str">
        <f t="shared" si="118"/>
        <v>Klik Here Bestie</v>
      </c>
      <c r="AD608" s="12" t="s">
        <v>30</v>
      </c>
    </row>
    <row r="609" spans="1:30" ht="14.25" customHeight="1" x14ac:dyDescent="0.3">
      <c r="A609" s="5">
        <v>607</v>
      </c>
      <c r="B609" s="6" t="s">
        <v>32</v>
      </c>
      <c r="C609" s="6" t="s">
        <v>33</v>
      </c>
      <c r="D609" s="6" t="s">
        <v>1643</v>
      </c>
      <c r="E609" s="6" t="s">
        <v>1943</v>
      </c>
      <c r="F609" s="6">
        <v>3323072014</v>
      </c>
      <c r="G609" s="6" t="s">
        <v>1832</v>
      </c>
      <c r="H609" s="6" t="s">
        <v>1833</v>
      </c>
      <c r="I609" s="6">
        <v>14455128</v>
      </c>
      <c r="J609" s="6" t="s">
        <v>1966</v>
      </c>
      <c r="K609" s="6" t="str">
        <f t="shared" si="142"/>
        <v>3323070402990002</v>
      </c>
      <c r="L609" s="6" t="s">
        <v>1964</v>
      </c>
      <c r="M609" s="6">
        <v>0</v>
      </c>
      <c r="N609" s="6">
        <v>92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 t="s">
        <v>39</v>
      </c>
      <c r="U609" s="7">
        <v>46030</v>
      </c>
      <c r="V609" s="8">
        <v>46235.740162037036</v>
      </c>
      <c r="W609" s="8">
        <v>46235.740162037036</v>
      </c>
      <c r="X609" s="6" t="s">
        <v>40</v>
      </c>
      <c r="Y609" s="6" t="s">
        <v>39</v>
      </c>
      <c r="Z609" s="9">
        <v>1056290</v>
      </c>
      <c r="AA609" s="6" t="s">
        <v>245</v>
      </c>
      <c r="AB609" s="10" t="s">
        <v>1967</v>
      </c>
      <c r="AC609" s="11" t="str">
        <f t="shared" si="118"/>
        <v>Klik Here Bestie</v>
      </c>
      <c r="AD609" s="12" t="s">
        <v>30</v>
      </c>
    </row>
    <row r="610" spans="1:30" ht="14.25" customHeight="1" x14ac:dyDescent="0.3">
      <c r="A610" s="5">
        <v>608</v>
      </c>
      <c r="B610" s="6" t="s">
        <v>32</v>
      </c>
      <c r="C610" s="6" t="s">
        <v>33</v>
      </c>
      <c r="D610" s="6" t="s">
        <v>1968</v>
      </c>
      <c r="E610" s="6" t="s">
        <v>1969</v>
      </c>
      <c r="F610" s="6">
        <v>3323081006</v>
      </c>
      <c r="G610" s="6" t="s">
        <v>1970</v>
      </c>
      <c r="H610" s="6" t="s">
        <v>1971</v>
      </c>
      <c r="I610" s="6">
        <v>14441649</v>
      </c>
      <c r="J610" s="6" t="s">
        <v>1972</v>
      </c>
      <c r="K610" s="6" t="str">
        <f>"3323081010720002"</f>
        <v>3323081010720002</v>
      </c>
      <c r="L610" s="6" t="s">
        <v>1973</v>
      </c>
      <c r="M610" s="6">
        <v>50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 t="s">
        <v>39</v>
      </c>
      <c r="U610" s="7">
        <v>46030</v>
      </c>
      <c r="V610" s="8">
        <v>46235.547037037039</v>
      </c>
      <c r="W610" s="8">
        <v>46235.547037037039</v>
      </c>
      <c r="X610" s="6" t="s">
        <v>40</v>
      </c>
      <c r="Y610" s="6" t="s">
        <v>39</v>
      </c>
      <c r="Z610" s="9">
        <v>93150</v>
      </c>
      <c r="AA610" s="6" t="s">
        <v>1974</v>
      </c>
      <c r="AB610" s="10" t="s">
        <v>1975</v>
      </c>
      <c r="AC610" s="11" t="str">
        <f t="shared" si="118"/>
        <v>Klik Here Bestie</v>
      </c>
      <c r="AD610" s="12" t="s">
        <v>30</v>
      </c>
    </row>
    <row r="611" spans="1:30" ht="14.25" customHeight="1" x14ac:dyDescent="0.3">
      <c r="A611" s="5">
        <v>609</v>
      </c>
      <c r="B611" s="6" t="s">
        <v>32</v>
      </c>
      <c r="C611" s="6" t="s">
        <v>33</v>
      </c>
      <c r="D611" s="6" t="s">
        <v>1968</v>
      </c>
      <c r="E611" s="6" t="s">
        <v>1976</v>
      </c>
      <c r="F611" s="6">
        <v>3323082002</v>
      </c>
      <c r="G611" s="6" t="s">
        <v>1977</v>
      </c>
      <c r="H611" s="6" t="s">
        <v>1978</v>
      </c>
      <c r="I611" s="6">
        <v>14622920</v>
      </c>
      <c r="J611" s="6" t="s">
        <v>1979</v>
      </c>
      <c r="K611" s="6" t="str">
        <f t="shared" ref="K611:K612" si="143">"3323082307950001"</f>
        <v>3323082307950001</v>
      </c>
      <c r="L611" s="6" t="s">
        <v>1980</v>
      </c>
      <c r="M611" s="6">
        <v>50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 t="s">
        <v>39</v>
      </c>
      <c r="U611" s="7">
        <v>46150</v>
      </c>
      <c r="V611" s="8">
        <v>46239.551215277781</v>
      </c>
      <c r="W611" s="8">
        <v>46239.551215277781</v>
      </c>
      <c r="X611" s="6" t="s">
        <v>40</v>
      </c>
      <c r="Y611" s="6" t="s">
        <v>39</v>
      </c>
      <c r="Z611" s="9">
        <v>94272</v>
      </c>
      <c r="AA611" s="6" t="s">
        <v>1981</v>
      </c>
      <c r="AB611" s="10" t="s">
        <v>1982</v>
      </c>
      <c r="AC611" s="11" t="str">
        <f t="shared" si="118"/>
        <v>Klik Here Bestie</v>
      </c>
      <c r="AD611" s="12" t="s">
        <v>30</v>
      </c>
    </row>
    <row r="612" spans="1:30" ht="14.25" customHeight="1" x14ac:dyDescent="0.3">
      <c r="A612" s="5">
        <v>610</v>
      </c>
      <c r="B612" s="6" t="s">
        <v>32</v>
      </c>
      <c r="C612" s="6" t="s">
        <v>33</v>
      </c>
      <c r="D612" s="6" t="s">
        <v>1968</v>
      </c>
      <c r="E612" s="6" t="s">
        <v>1976</v>
      </c>
      <c r="F612" s="6">
        <v>3323082002</v>
      </c>
      <c r="G612" s="6" t="s">
        <v>1977</v>
      </c>
      <c r="H612" s="6" t="s">
        <v>1978</v>
      </c>
      <c r="I612" s="6">
        <v>14622961</v>
      </c>
      <c r="J612" s="6" t="s">
        <v>1983</v>
      </c>
      <c r="K612" s="6" t="str">
        <f t="shared" si="143"/>
        <v>3323082307950001</v>
      </c>
      <c r="L612" s="6" t="s">
        <v>1980</v>
      </c>
      <c r="M612" s="6">
        <v>0</v>
      </c>
      <c r="N612" s="6">
        <v>100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 t="s">
        <v>39</v>
      </c>
      <c r="U612" s="7">
        <v>46150</v>
      </c>
      <c r="V612" s="8">
        <v>46239.551840277774</v>
      </c>
      <c r="W612" s="8">
        <v>46239.551840277774</v>
      </c>
      <c r="X612" s="6" t="s">
        <v>40</v>
      </c>
      <c r="Y612" s="6" t="s">
        <v>39</v>
      </c>
      <c r="Z612" s="9">
        <v>94272</v>
      </c>
      <c r="AA612" s="6" t="s">
        <v>1981</v>
      </c>
      <c r="AB612" s="10" t="s">
        <v>1984</v>
      </c>
      <c r="AC612" s="11" t="str">
        <f t="shared" si="118"/>
        <v>Klik Here Bestie</v>
      </c>
      <c r="AD612" s="12" t="s">
        <v>30</v>
      </c>
    </row>
    <row r="613" spans="1:30" ht="14.25" customHeight="1" x14ac:dyDescent="0.3">
      <c r="A613" s="5">
        <v>611</v>
      </c>
      <c r="B613" s="6" t="s">
        <v>32</v>
      </c>
      <c r="C613" s="6" t="s">
        <v>33</v>
      </c>
      <c r="D613" s="6" t="s">
        <v>1968</v>
      </c>
      <c r="E613" s="6" t="s">
        <v>1976</v>
      </c>
      <c r="F613" s="6">
        <v>3323082002</v>
      </c>
      <c r="G613" s="6" t="s">
        <v>1977</v>
      </c>
      <c r="H613" s="6" t="s">
        <v>1978</v>
      </c>
      <c r="I613" s="6">
        <v>14688394</v>
      </c>
      <c r="J613" s="6" t="s">
        <v>1985</v>
      </c>
      <c r="K613" s="6" t="str">
        <f>"3323062010850005"</f>
        <v>3323062010850005</v>
      </c>
      <c r="L613" s="6" t="s">
        <v>1986</v>
      </c>
      <c r="M613" s="6">
        <v>50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 t="s">
        <v>39</v>
      </c>
      <c r="U613" s="7">
        <v>46181</v>
      </c>
      <c r="V613" s="8">
        <v>46240.612210648149</v>
      </c>
      <c r="W613" s="8">
        <v>46240.612210648149</v>
      </c>
      <c r="X613" s="6" t="s">
        <v>40</v>
      </c>
      <c r="Y613" s="6" t="s">
        <v>39</v>
      </c>
      <c r="Z613" s="9">
        <v>94238</v>
      </c>
      <c r="AA613" s="6" t="s">
        <v>1987</v>
      </c>
      <c r="AB613" s="10" t="s">
        <v>1988</v>
      </c>
      <c r="AC613" s="11" t="str">
        <f t="shared" si="118"/>
        <v>Klik Here Bestie</v>
      </c>
      <c r="AD613" s="12" t="s">
        <v>30</v>
      </c>
    </row>
    <row r="614" spans="1:30" ht="14.25" customHeight="1" x14ac:dyDescent="0.3">
      <c r="A614" s="5">
        <v>612</v>
      </c>
      <c r="B614" s="6" t="s">
        <v>32</v>
      </c>
      <c r="C614" s="6" t="s">
        <v>33</v>
      </c>
      <c r="D614" s="6" t="s">
        <v>1968</v>
      </c>
      <c r="E614" s="6" t="s">
        <v>1976</v>
      </c>
      <c r="F614" s="6">
        <v>3323082002</v>
      </c>
      <c r="G614" s="6" t="s">
        <v>1977</v>
      </c>
      <c r="H614" s="6" t="s">
        <v>1978</v>
      </c>
      <c r="I614" s="6">
        <v>14569427</v>
      </c>
      <c r="J614" s="6" t="s">
        <v>1989</v>
      </c>
      <c r="K614" s="6" t="str">
        <f>"3323080207760002"</f>
        <v>3323080207760002</v>
      </c>
      <c r="L614" s="6" t="s">
        <v>1990</v>
      </c>
      <c r="M614" s="6">
        <v>50</v>
      </c>
      <c r="N614" s="6">
        <v>50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 t="s">
        <v>39</v>
      </c>
      <c r="U614" s="7">
        <v>46120</v>
      </c>
      <c r="V614" s="8">
        <v>46238.585451388892</v>
      </c>
      <c r="W614" s="8">
        <v>46238.585451388892</v>
      </c>
      <c r="X614" s="6" t="s">
        <v>40</v>
      </c>
      <c r="Y614" s="6" t="s">
        <v>39</v>
      </c>
      <c r="Z614" s="9">
        <v>94238</v>
      </c>
      <c r="AA614" s="6" t="s">
        <v>1987</v>
      </c>
      <c r="AB614" s="10" t="s">
        <v>1991</v>
      </c>
      <c r="AC614" s="11" t="str">
        <f t="shared" si="118"/>
        <v>Klik Here Bestie</v>
      </c>
      <c r="AD614" s="12" t="s">
        <v>30</v>
      </c>
    </row>
    <row r="615" spans="1:30" ht="14.25" customHeight="1" x14ac:dyDescent="0.3">
      <c r="A615" s="5">
        <v>613</v>
      </c>
      <c r="B615" s="6" t="s">
        <v>32</v>
      </c>
      <c r="C615" s="6" t="s">
        <v>33</v>
      </c>
      <c r="D615" s="6" t="s">
        <v>1968</v>
      </c>
      <c r="E615" s="6" t="s">
        <v>1992</v>
      </c>
      <c r="F615" s="6">
        <v>3323082004</v>
      </c>
      <c r="G615" s="6" t="s">
        <v>1977</v>
      </c>
      <c r="H615" s="6" t="s">
        <v>1978</v>
      </c>
      <c r="I615" s="6">
        <v>14522727</v>
      </c>
      <c r="J615" s="6" t="s">
        <v>1993</v>
      </c>
      <c r="K615" s="6" t="str">
        <f t="shared" ref="K615:K616" si="144">"3323084107580011"</f>
        <v>3323084107580011</v>
      </c>
      <c r="L615" s="6" t="s">
        <v>1994</v>
      </c>
      <c r="M615" s="6">
        <v>55</v>
      </c>
      <c r="N615" s="6">
        <v>50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 t="s">
        <v>39</v>
      </c>
      <c r="U615" s="7">
        <v>46089</v>
      </c>
      <c r="V615" s="8">
        <v>46237.599641203706</v>
      </c>
      <c r="W615" s="8">
        <v>46237.599641203706</v>
      </c>
      <c r="X615" s="6" t="s">
        <v>40</v>
      </c>
      <c r="Y615" s="6" t="s">
        <v>39</v>
      </c>
      <c r="Z615" s="9">
        <v>94630</v>
      </c>
      <c r="AA615" s="6" t="s">
        <v>1995</v>
      </c>
      <c r="AB615" s="10" t="s">
        <v>1996</v>
      </c>
      <c r="AC615" s="11" t="str">
        <f t="shared" si="118"/>
        <v>Klik Here Bestie</v>
      </c>
      <c r="AD615" s="12" t="s">
        <v>30</v>
      </c>
    </row>
    <row r="616" spans="1:30" ht="14.25" customHeight="1" x14ac:dyDescent="0.3">
      <c r="A616" s="5">
        <v>614</v>
      </c>
      <c r="B616" s="6" t="s">
        <v>32</v>
      </c>
      <c r="C616" s="6" t="s">
        <v>33</v>
      </c>
      <c r="D616" s="6" t="s">
        <v>1968</v>
      </c>
      <c r="E616" s="6" t="s">
        <v>1992</v>
      </c>
      <c r="F616" s="6">
        <v>3323082004</v>
      </c>
      <c r="G616" s="6" t="s">
        <v>1977</v>
      </c>
      <c r="H616" s="6" t="s">
        <v>1978</v>
      </c>
      <c r="I616" s="6">
        <v>14522932</v>
      </c>
      <c r="J616" s="6" t="s">
        <v>1997</v>
      </c>
      <c r="K616" s="6" t="str">
        <f t="shared" si="144"/>
        <v>3323084107580011</v>
      </c>
      <c r="L616" s="6" t="s">
        <v>1994</v>
      </c>
      <c r="M616" s="6">
        <v>0</v>
      </c>
      <c r="N616" s="6">
        <v>56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 t="s">
        <v>39</v>
      </c>
      <c r="U616" s="7">
        <v>46089</v>
      </c>
      <c r="V616" s="8">
        <v>46237.601574074077</v>
      </c>
      <c r="W616" s="8">
        <v>46237.601574074077</v>
      </c>
      <c r="X616" s="6" t="s">
        <v>40</v>
      </c>
      <c r="Y616" s="6" t="s">
        <v>39</v>
      </c>
      <c r="Z616" s="9">
        <v>94630</v>
      </c>
      <c r="AA616" s="6" t="s">
        <v>1995</v>
      </c>
      <c r="AB616" s="10" t="s">
        <v>1998</v>
      </c>
      <c r="AC616" s="11" t="str">
        <f t="shared" si="118"/>
        <v>Klik Here Bestie</v>
      </c>
      <c r="AD616" s="12" t="s">
        <v>30</v>
      </c>
    </row>
    <row r="617" spans="1:30" ht="14.25" customHeight="1" x14ac:dyDescent="0.3">
      <c r="A617" s="5">
        <v>615</v>
      </c>
      <c r="B617" s="6" t="s">
        <v>32</v>
      </c>
      <c r="C617" s="6" t="s">
        <v>33</v>
      </c>
      <c r="D617" s="6" t="s">
        <v>1968</v>
      </c>
      <c r="E617" s="6" t="s">
        <v>1992</v>
      </c>
      <c r="F617" s="6">
        <v>3323082004</v>
      </c>
      <c r="G617" s="6" t="s">
        <v>1977</v>
      </c>
      <c r="H617" s="6" t="s">
        <v>1978</v>
      </c>
      <c r="I617" s="6">
        <v>14625389</v>
      </c>
      <c r="J617" s="6" t="s">
        <v>1999</v>
      </c>
      <c r="K617" s="6" t="str">
        <f t="shared" ref="K617:K618" si="145">"3323084703810006"</f>
        <v>3323084703810006</v>
      </c>
      <c r="L617" s="6" t="s">
        <v>2000</v>
      </c>
      <c r="M617" s="6">
        <v>0</v>
      </c>
      <c r="N617" s="6">
        <v>50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 t="s">
        <v>39</v>
      </c>
      <c r="U617" s="7">
        <v>46150</v>
      </c>
      <c r="V617" s="8">
        <v>46239.577673611115</v>
      </c>
      <c r="W617" s="8">
        <v>46239.577673611115</v>
      </c>
      <c r="X617" s="6" t="s">
        <v>40</v>
      </c>
      <c r="Y617" s="6" t="s">
        <v>39</v>
      </c>
      <c r="Z617" s="9">
        <v>94649</v>
      </c>
      <c r="AA617" s="6" t="s">
        <v>2001</v>
      </c>
      <c r="AB617" s="10" t="s">
        <v>2002</v>
      </c>
      <c r="AC617" s="11" t="str">
        <f t="shared" si="118"/>
        <v>Klik Here Bestie</v>
      </c>
      <c r="AD617" s="12" t="s">
        <v>30</v>
      </c>
    </row>
    <row r="618" spans="1:30" ht="14.25" customHeight="1" x14ac:dyDescent="0.3">
      <c r="A618" s="5">
        <v>616</v>
      </c>
      <c r="B618" s="6" t="s">
        <v>32</v>
      </c>
      <c r="C618" s="6" t="s">
        <v>33</v>
      </c>
      <c r="D618" s="6" t="s">
        <v>1968</v>
      </c>
      <c r="E618" s="6" t="s">
        <v>1992</v>
      </c>
      <c r="F618" s="6">
        <v>3323082004</v>
      </c>
      <c r="G618" s="6" t="s">
        <v>1977</v>
      </c>
      <c r="H618" s="6" t="s">
        <v>1978</v>
      </c>
      <c r="I618" s="6">
        <v>14726338</v>
      </c>
      <c r="J618" s="6" t="s">
        <v>2003</v>
      </c>
      <c r="K618" s="6" t="str">
        <f t="shared" si="145"/>
        <v>3323084703810006</v>
      </c>
      <c r="L618" s="6" t="s">
        <v>2000</v>
      </c>
      <c r="M618" s="6">
        <v>50</v>
      </c>
      <c r="N618" s="6">
        <v>50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 t="s">
        <v>39</v>
      </c>
      <c r="U618" s="7">
        <v>46211</v>
      </c>
      <c r="V618" s="8">
        <v>46241.408738425926</v>
      </c>
      <c r="W618" s="8">
        <v>46241.408738425926</v>
      </c>
      <c r="X618" s="6" t="s">
        <v>40</v>
      </c>
      <c r="Y618" s="6" t="s">
        <v>39</v>
      </c>
      <c r="Z618" s="9">
        <v>94649</v>
      </c>
      <c r="AA618" s="6" t="s">
        <v>2001</v>
      </c>
      <c r="AB618" s="10" t="s">
        <v>2004</v>
      </c>
      <c r="AC618" s="11" t="str">
        <f t="shared" si="118"/>
        <v>Klik Here Bestie</v>
      </c>
      <c r="AD618" s="12" t="s">
        <v>30</v>
      </c>
    </row>
    <row r="619" spans="1:30" ht="14.25" customHeight="1" x14ac:dyDescent="0.3">
      <c r="A619" s="5">
        <v>617</v>
      </c>
      <c r="B619" s="6" t="s">
        <v>32</v>
      </c>
      <c r="C619" s="6" t="s">
        <v>33</v>
      </c>
      <c r="D619" s="6" t="s">
        <v>1968</v>
      </c>
      <c r="E619" s="6" t="s">
        <v>1992</v>
      </c>
      <c r="F619" s="6">
        <v>3323082004</v>
      </c>
      <c r="G619" s="6" t="s">
        <v>1977</v>
      </c>
      <c r="H619" s="6" t="s">
        <v>1978</v>
      </c>
      <c r="I619" s="6">
        <v>14526009</v>
      </c>
      <c r="J619" s="6" t="s">
        <v>2005</v>
      </c>
      <c r="K619" s="6" t="str">
        <f>"3323086501770001"</f>
        <v>3323086501770001</v>
      </c>
      <c r="L619" s="6" t="s">
        <v>2006</v>
      </c>
      <c r="M619" s="6">
        <v>66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 t="s">
        <v>39</v>
      </c>
      <c r="U619" s="7">
        <v>46089</v>
      </c>
      <c r="V619" s="8">
        <v>46237.633657407408</v>
      </c>
      <c r="W619" s="8">
        <v>46237.633657407408</v>
      </c>
      <c r="X619" s="6" t="s">
        <v>40</v>
      </c>
      <c r="Y619" s="6" t="s">
        <v>39</v>
      </c>
      <c r="Z619" s="9">
        <v>1149985</v>
      </c>
      <c r="AA619" s="6" t="s">
        <v>2007</v>
      </c>
      <c r="AB619" s="10" t="s">
        <v>2008</v>
      </c>
      <c r="AC619" s="11" t="str">
        <f t="shared" si="118"/>
        <v>Klik Here Bestie</v>
      </c>
      <c r="AD619" s="12" t="s">
        <v>30</v>
      </c>
    </row>
    <row r="620" spans="1:30" ht="14.25" customHeight="1" x14ac:dyDescent="0.3">
      <c r="A620" s="5">
        <v>618</v>
      </c>
      <c r="B620" s="6" t="s">
        <v>32</v>
      </c>
      <c r="C620" s="6" t="s">
        <v>33</v>
      </c>
      <c r="D620" s="6" t="s">
        <v>1968</v>
      </c>
      <c r="E620" s="6" t="s">
        <v>2009</v>
      </c>
      <c r="F620" s="6">
        <v>3323082007</v>
      </c>
      <c r="G620" s="6" t="s">
        <v>1970</v>
      </c>
      <c r="H620" s="6" t="s">
        <v>1971</v>
      </c>
      <c r="I620" s="6">
        <v>14521814</v>
      </c>
      <c r="J620" s="6" t="s">
        <v>2010</v>
      </c>
      <c r="K620" s="6" t="str">
        <f t="shared" ref="K620:K621" si="146">"3323080407740003"</f>
        <v>3323080407740003</v>
      </c>
      <c r="L620" s="6" t="s">
        <v>2011</v>
      </c>
      <c r="M620" s="6">
        <v>0</v>
      </c>
      <c r="N620" s="6">
        <v>150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 t="s">
        <v>39</v>
      </c>
      <c r="U620" s="7">
        <v>46089</v>
      </c>
      <c r="V620" s="8">
        <v>46237.591215277775</v>
      </c>
      <c r="W620" s="8">
        <v>46237.591215277775</v>
      </c>
      <c r="X620" s="6" t="s">
        <v>40</v>
      </c>
      <c r="Y620" s="6" t="s">
        <v>39</v>
      </c>
      <c r="Z620" s="9">
        <v>95001</v>
      </c>
      <c r="AA620" s="6" t="s">
        <v>2012</v>
      </c>
      <c r="AB620" s="10" t="s">
        <v>2013</v>
      </c>
      <c r="AC620" s="11" t="str">
        <f t="shared" si="118"/>
        <v>Klik Here Bestie</v>
      </c>
      <c r="AD620" s="12" t="s">
        <v>30</v>
      </c>
    </row>
    <row r="621" spans="1:30" ht="14.25" customHeight="1" x14ac:dyDescent="0.3">
      <c r="A621" s="5">
        <v>619</v>
      </c>
      <c r="B621" s="6" t="s">
        <v>32</v>
      </c>
      <c r="C621" s="6" t="s">
        <v>33</v>
      </c>
      <c r="D621" s="6" t="s">
        <v>1968</v>
      </c>
      <c r="E621" s="6" t="s">
        <v>2009</v>
      </c>
      <c r="F621" s="6">
        <v>3323082007</v>
      </c>
      <c r="G621" s="6" t="s">
        <v>1970</v>
      </c>
      <c r="H621" s="6" t="s">
        <v>1971</v>
      </c>
      <c r="I621" s="6">
        <v>14521931</v>
      </c>
      <c r="J621" s="6" t="s">
        <v>2014</v>
      </c>
      <c r="K621" s="6" t="str">
        <f t="shared" si="146"/>
        <v>3323080407740003</v>
      </c>
      <c r="L621" s="6" t="s">
        <v>2011</v>
      </c>
      <c r="M621" s="6">
        <v>100</v>
      </c>
      <c r="N621" s="6">
        <v>100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 t="s">
        <v>39</v>
      </c>
      <c r="U621" s="7">
        <v>46089</v>
      </c>
      <c r="V621" s="8">
        <v>46237.592002314814</v>
      </c>
      <c r="W621" s="8">
        <v>46237.592002314814</v>
      </c>
      <c r="X621" s="6" t="s">
        <v>40</v>
      </c>
      <c r="Y621" s="6" t="s">
        <v>39</v>
      </c>
      <c r="Z621" s="9">
        <v>95001</v>
      </c>
      <c r="AA621" s="6" t="s">
        <v>2012</v>
      </c>
      <c r="AB621" s="10" t="s">
        <v>2015</v>
      </c>
      <c r="AC621" s="11" t="str">
        <f t="shared" si="118"/>
        <v>Klik Here Bestie</v>
      </c>
      <c r="AD621" s="12" t="s">
        <v>30</v>
      </c>
    </row>
    <row r="622" spans="1:30" ht="14.25" customHeight="1" x14ac:dyDescent="0.3">
      <c r="A622" s="5">
        <v>620</v>
      </c>
      <c r="B622" s="6" t="s">
        <v>32</v>
      </c>
      <c r="C622" s="6" t="s">
        <v>33</v>
      </c>
      <c r="D622" s="6" t="s">
        <v>1968</v>
      </c>
      <c r="E622" s="6" t="s">
        <v>2016</v>
      </c>
      <c r="F622" s="6">
        <v>3323082009</v>
      </c>
      <c r="G622" s="6" t="s">
        <v>1970</v>
      </c>
      <c r="H622" s="6" t="s">
        <v>1971</v>
      </c>
      <c r="I622" s="6">
        <v>14629267</v>
      </c>
      <c r="J622" s="6" t="s">
        <v>2017</v>
      </c>
      <c r="K622" s="6" t="str">
        <f>"3323080102870001"</f>
        <v>3323080102870001</v>
      </c>
      <c r="L622" s="6" t="s">
        <v>2018</v>
      </c>
      <c r="M622" s="6">
        <v>82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 t="s">
        <v>39</v>
      </c>
      <c r="U622" s="7">
        <v>46150</v>
      </c>
      <c r="V622" s="8">
        <v>46239.615277777775</v>
      </c>
      <c r="W622" s="8">
        <v>46239.615277777775</v>
      </c>
      <c r="X622" s="6" t="s">
        <v>40</v>
      </c>
      <c r="Y622" s="6" t="s">
        <v>39</v>
      </c>
      <c r="Z622" s="9">
        <v>94888</v>
      </c>
      <c r="AA622" s="6" t="s">
        <v>2019</v>
      </c>
      <c r="AB622" s="10" t="s">
        <v>2020</v>
      </c>
      <c r="AC622" s="11" t="str">
        <f t="shared" si="118"/>
        <v>Klik Here Bestie</v>
      </c>
      <c r="AD622" s="12" t="s">
        <v>30</v>
      </c>
    </row>
    <row r="623" spans="1:30" ht="14.25" customHeight="1" x14ac:dyDescent="0.3">
      <c r="A623" s="5">
        <v>621</v>
      </c>
      <c r="B623" s="6" t="s">
        <v>32</v>
      </c>
      <c r="C623" s="6" t="s">
        <v>33</v>
      </c>
      <c r="D623" s="6" t="s">
        <v>1968</v>
      </c>
      <c r="E623" s="6" t="s">
        <v>2021</v>
      </c>
      <c r="F623" s="6">
        <v>3323082010</v>
      </c>
      <c r="G623" s="6" t="s">
        <v>2022</v>
      </c>
      <c r="H623" s="6" t="s">
        <v>2023</v>
      </c>
      <c r="I623" s="6">
        <v>14524188</v>
      </c>
      <c r="J623" s="6" t="s">
        <v>2024</v>
      </c>
      <c r="K623" s="6" t="str">
        <f t="shared" ref="K623:K624" si="147">"3323083007930003"</f>
        <v>3323083007930003</v>
      </c>
      <c r="L623" s="6" t="s">
        <v>2025</v>
      </c>
      <c r="M623" s="6">
        <v>0</v>
      </c>
      <c r="N623" s="6">
        <v>50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 t="s">
        <v>39</v>
      </c>
      <c r="U623" s="7">
        <v>46089</v>
      </c>
      <c r="V623" s="8">
        <v>46237.613136574073</v>
      </c>
      <c r="W623" s="8">
        <v>46237.613136574073</v>
      </c>
      <c r="X623" s="6" t="s">
        <v>40</v>
      </c>
      <c r="Y623" s="6" t="s">
        <v>39</v>
      </c>
      <c r="Z623" s="9">
        <v>94745</v>
      </c>
      <c r="AA623" s="6" t="s">
        <v>2026</v>
      </c>
      <c r="AB623" s="10" t="s">
        <v>2027</v>
      </c>
      <c r="AC623" s="11" t="str">
        <f t="shared" si="118"/>
        <v>Klik Here Bestie</v>
      </c>
      <c r="AD623" s="12" t="s">
        <v>30</v>
      </c>
    </row>
    <row r="624" spans="1:30" ht="14.25" customHeight="1" x14ac:dyDescent="0.3">
      <c r="A624" s="5">
        <v>622</v>
      </c>
      <c r="B624" s="6" t="s">
        <v>32</v>
      </c>
      <c r="C624" s="6" t="s">
        <v>33</v>
      </c>
      <c r="D624" s="6" t="s">
        <v>1968</v>
      </c>
      <c r="E624" s="6" t="s">
        <v>2021</v>
      </c>
      <c r="F624" s="6">
        <v>3323082010</v>
      </c>
      <c r="G624" s="6" t="s">
        <v>2022</v>
      </c>
      <c r="H624" s="6" t="s">
        <v>2023</v>
      </c>
      <c r="I624" s="6">
        <v>14798251</v>
      </c>
      <c r="J624" s="6" t="s">
        <v>2028</v>
      </c>
      <c r="K624" s="6" t="str">
        <f t="shared" si="147"/>
        <v>3323083007930003</v>
      </c>
      <c r="L624" s="6" t="s">
        <v>2025</v>
      </c>
      <c r="M624" s="6">
        <v>0</v>
      </c>
      <c r="N624" s="6">
        <v>50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 t="s">
        <v>39</v>
      </c>
      <c r="U624" s="7">
        <v>46242</v>
      </c>
      <c r="V624" s="8">
        <v>46242.476099537038</v>
      </c>
      <c r="W624" s="8">
        <v>46242.476099537038</v>
      </c>
      <c r="X624" s="6" t="s">
        <v>40</v>
      </c>
      <c r="Y624" s="6" t="s">
        <v>39</v>
      </c>
      <c r="Z624" s="9">
        <v>94745</v>
      </c>
      <c r="AA624" s="6" t="s">
        <v>2026</v>
      </c>
      <c r="AB624" s="10" t="s">
        <v>2029</v>
      </c>
      <c r="AC624" s="11" t="str">
        <f t="shared" si="118"/>
        <v>Klik Here Bestie</v>
      </c>
      <c r="AD624" s="12" t="s">
        <v>30</v>
      </c>
    </row>
    <row r="625" spans="1:31" ht="14.25" customHeight="1" x14ac:dyDescent="0.3">
      <c r="A625" s="5">
        <v>623</v>
      </c>
      <c r="B625" s="6" t="s">
        <v>32</v>
      </c>
      <c r="C625" s="6" t="s">
        <v>33</v>
      </c>
      <c r="D625" s="6" t="s">
        <v>1968</v>
      </c>
      <c r="E625" s="6" t="s">
        <v>2030</v>
      </c>
      <c r="F625" s="6">
        <v>3323082011</v>
      </c>
      <c r="G625" s="6" t="s">
        <v>1977</v>
      </c>
      <c r="H625" s="6" t="s">
        <v>1978</v>
      </c>
      <c r="I625" s="6">
        <v>14672693</v>
      </c>
      <c r="J625" s="6" t="s">
        <v>2031</v>
      </c>
      <c r="K625" s="6" t="str">
        <f>"3323083101720003"</f>
        <v>3323083101720003</v>
      </c>
      <c r="L625" s="6" t="s">
        <v>2032</v>
      </c>
      <c r="M625" s="6">
        <v>0</v>
      </c>
      <c r="N625" s="6">
        <v>50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 t="s">
        <v>39</v>
      </c>
      <c r="U625" s="7">
        <v>46181</v>
      </c>
      <c r="V625" s="8">
        <v>46240.458090277774</v>
      </c>
      <c r="W625" s="8">
        <v>46240.458090277774</v>
      </c>
      <c r="X625" s="6" t="s">
        <v>40</v>
      </c>
      <c r="Y625" s="6" t="s">
        <v>39</v>
      </c>
      <c r="Z625" s="9">
        <v>93760</v>
      </c>
      <c r="AA625" s="6" t="s">
        <v>2033</v>
      </c>
      <c r="AB625" s="10" t="s">
        <v>2034</v>
      </c>
      <c r="AC625" s="11" t="str">
        <f t="shared" si="118"/>
        <v>Klik Here Bestie</v>
      </c>
      <c r="AD625" s="12" t="s">
        <v>30</v>
      </c>
    </row>
    <row r="626" spans="1:31" ht="14.25" customHeight="1" x14ac:dyDescent="0.3">
      <c r="A626" s="5">
        <v>624</v>
      </c>
      <c r="B626" s="6" t="s">
        <v>32</v>
      </c>
      <c r="C626" s="6" t="s">
        <v>33</v>
      </c>
      <c r="D626" s="6" t="s">
        <v>1968</v>
      </c>
      <c r="E626" s="6" t="s">
        <v>2030</v>
      </c>
      <c r="F626" s="6">
        <v>3323082011</v>
      </c>
      <c r="G626" s="6" t="s">
        <v>1977</v>
      </c>
      <c r="H626" s="6" t="s">
        <v>1978</v>
      </c>
      <c r="I626" s="6">
        <v>14507441</v>
      </c>
      <c r="J626" s="6" t="s">
        <v>2035</v>
      </c>
      <c r="K626" s="6" t="str">
        <f t="shared" ref="K626:K628" si="148">"3323080108470002"</f>
        <v>3323080108470002</v>
      </c>
      <c r="L626" s="6" t="s">
        <v>2036</v>
      </c>
      <c r="M626" s="6">
        <v>33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 t="s">
        <v>39</v>
      </c>
      <c r="U626" s="7">
        <v>46089</v>
      </c>
      <c r="V626" s="8">
        <v>46237.429849537039</v>
      </c>
      <c r="W626" s="8">
        <v>46237.429849537039</v>
      </c>
      <c r="X626" s="6" t="s">
        <v>40</v>
      </c>
      <c r="Y626" s="6" t="s">
        <v>39</v>
      </c>
      <c r="Z626" s="9">
        <v>93778</v>
      </c>
      <c r="AA626" s="6" t="s">
        <v>2037</v>
      </c>
      <c r="AB626" s="10" t="s">
        <v>2038</v>
      </c>
      <c r="AC626" s="11" t="str">
        <f t="shared" si="118"/>
        <v>Klik Here Bestie</v>
      </c>
      <c r="AD626" s="12" t="s">
        <v>30</v>
      </c>
    </row>
    <row r="627" spans="1:31" ht="14.25" customHeight="1" x14ac:dyDescent="0.3">
      <c r="A627" s="5">
        <v>625</v>
      </c>
      <c r="B627" s="6" t="s">
        <v>32</v>
      </c>
      <c r="C627" s="6" t="s">
        <v>33</v>
      </c>
      <c r="D627" s="6" t="s">
        <v>1968</v>
      </c>
      <c r="E627" s="6" t="s">
        <v>2030</v>
      </c>
      <c r="F627" s="6">
        <v>3323082011</v>
      </c>
      <c r="G627" s="6" t="s">
        <v>1977</v>
      </c>
      <c r="H627" s="6" t="s">
        <v>1978</v>
      </c>
      <c r="I627" s="6">
        <v>14508821</v>
      </c>
      <c r="J627" s="6" t="s">
        <v>2039</v>
      </c>
      <c r="K627" s="6" t="str">
        <f t="shared" si="148"/>
        <v>3323080108470002</v>
      </c>
      <c r="L627" s="6" t="s">
        <v>2036</v>
      </c>
      <c r="M627" s="6">
        <v>0</v>
      </c>
      <c r="N627" s="6">
        <v>30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 t="s">
        <v>39</v>
      </c>
      <c r="U627" s="7">
        <v>46089</v>
      </c>
      <c r="V627" s="8">
        <v>46237.44085648148</v>
      </c>
      <c r="W627" s="8">
        <v>46237.44085648148</v>
      </c>
      <c r="X627" s="6" t="s">
        <v>40</v>
      </c>
      <c r="Y627" s="6" t="s">
        <v>39</v>
      </c>
      <c r="Z627" s="9">
        <v>93778</v>
      </c>
      <c r="AA627" s="6" t="s">
        <v>2037</v>
      </c>
      <c r="AB627" s="10" t="s">
        <v>2040</v>
      </c>
      <c r="AC627" s="11" t="str">
        <f t="shared" si="118"/>
        <v>Klik Here Bestie</v>
      </c>
      <c r="AD627" s="12" t="s">
        <v>30</v>
      </c>
    </row>
    <row r="628" spans="1:31" ht="14.25" customHeight="1" x14ac:dyDescent="0.3">
      <c r="A628" s="5">
        <v>626</v>
      </c>
      <c r="B628" s="6" t="s">
        <v>32</v>
      </c>
      <c r="C628" s="6" t="s">
        <v>33</v>
      </c>
      <c r="D628" s="6" t="s">
        <v>1968</v>
      </c>
      <c r="E628" s="6" t="s">
        <v>2030</v>
      </c>
      <c r="F628" s="6">
        <v>3323082011</v>
      </c>
      <c r="G628" s="6" t="s">
        <v>1977</v>
      </c>
      <c r="H628" s="6" t="s">
        <v>1978</v>
      </c>
      <c r="I628" s="6">
        <v>14508896</v>
      </c>
      <c r="J628" s="6" t="s">
        <v>2041</v>
      </c>
      <c r="K628" s="6" t="str">
        <f t="shared" si="148"/>
        <v>3323080108470002</v>
      </c>
      <c r="L628" s="6" t="s">
        <v>2036</v>
      </c>
      <c r="M628" s="6">
        <v>0</v>
      </c>
      <c r="N628" s="6">
        <v>21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 t="s">
        <v>39</v>
      </c>
      <c r="U628" s="7">
        <v>46089</v>
      </c>
      <c r="V628" s="8">
        <v>46237.44158564815</v>
      </c>
      <c r="W628" s="8">
        <v>46237.44158564815</v>
      </c>
      <c r="X628" s="6" t="s">
        <v>40</v>
      </c>
      <c r="Y628" s="6" t="s">
        <v>39</v>
      </c>
      <c r="Z628" s="9">
        <v>93778</v>
      </c>
      <c r="AA628" s="6" t="s">
        <v>2037</v>
      </c>
      <c r="AB628" s="10" t="s">
        <v>2042</v>
      </c>
      <c r="AC628" s="11" t="str">
        <f t="shared" si="118"/>
        <v>Klik Here Bestie</v>
      </c>
      <c r="AD628" s="12" t="s">
        <v>30</v>
      </c>
    </row>
    <row r="629" spans="1:31" ht="14.25" customHeight="1" x14ac:dyDescent="0.3">
      <c r="A629" s="5">
        <v>627</v>
      </c>
      <c r="B629" s="6" t="s">
        <v>32</v>
      </c>
      <c r="C629" s="6" t="s">
        <v>33</v>
      </c>
      <c r="D629" s="6" t="s">
        <v>1968</v>
      </c>
      <c r="E629" s="6" t="s">
        <v>2043</v>
      </c>
      <c r="F629" s="6">
        <v>3323082013</v>
      </c>
      <c r="G629" s="6" t="s">
        <v>2044</v>
      </c>
      <c r="H629" s="6" t="s">
        <v>2045</v>
      </c>
      <c r="I629" s="6">
        <v>14446669</v>
      </c>
      <c r="J629" s="6" t="s">
        <v>2046</v>
      </c>
      <c r="K629" s="6" t="str">
        <f t="shared" ref="K629:K630" si="149">"3323081601770001"</f>
        <v>3323081601770001</v>
      </c>
      <c r="L629" s="6" t="s">
        <v>2047</v>
      </c>
      <c r="M629" s="6">
        <v>0</v>
      </c>
      <c r="N629" s="6">
        <v>93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 t="s">
        <v>39</v>
      </c>
      <c r="U629" s="7">
        <v>46030</v>
      </c>
      <c r="V629" s="8">
        <v>46235.608437499999</v>
      </c>
      <c r="W629" s="8">
        <v>46235.608437499999</v>
      </c>
      <c r="X629" s="6" t="s">
        <v>40</v>
      </c>
      <c r="Y629" s="6" t="s">
        <v>39</v>
      </c>
      <c r="Z629" s="9">
        <v>94096</v>
      </c>
      <c r="AA629" s="6" t="s">
        <v>2048</v>
      </c>
      <c r="AB629" s="10" t="s">
        <v>2049</v>
      </c>
      <c r="AC629" s="11" t="str">
        <f t="shared" si="118"/>
        <v>Klik Here Bestie</v>
      </c>
      <c r="AD629" s="12" t="s">
        <v>30</v>
      </c>
    </row>
    <row r="630" spans="1:31" ht="14.25" customHeight="1" x14ac:dyDescent="0.3">
      <c r="A630" s="5">
        <v>628</v>
      </c>
      <c r="B630" s="6" t="s">
        <v>32</v>
      </c>
      <c r="C630" s="6" t="s">
        <v>33</v>
      </c>
      <c r="D630" s="6" t="s">
        <v>1968</v>
      </c>
      <c r="E630" s="6" t="s">
        <v>2043</v>
      </c>
      <c r="F630" s="6">
        <v>3323082013</v>
      </c>
      <c r="G630" s="6" t="s">
        <v>2044</v>
      </c>
      <c r="H630" s="6" t="s">
        <v>2045</v>
      </c>
      <c r="I630" s="6">
        <v>14446774</v>
      </c>
      <c r="J630" s="6" t="s">
        <v>2050</v>
      </c>
      <c r="K630" s="6" t="str">
        <f t="shared" si="149"/>
        <v>3323081601770001</v>
      </c>
      <c r="L630" s="6" t="s">
        <v>2047</v>
      </c>
      <c r="M630" s="6">
        <v>77</v>
      </c>
      <c r="N630" s="6">
        <v>56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 t="s">
        <v>39</v>
      </c>
      <c r="U630" s="7">
        <v>46030</v>
      </c>
      <c r="V630" s="8">
        <v>46235.609351851854</v>
      </c>
      <c r="W630" s="8">
        <v>46235.609351851854</v>
      </c>
      <c r="X630" s="6" t="s">
        <v>40</v>
      </c>
      <c r="Y630" s="6" t="s">
        <v>39</v>
      </c>
      <c r="Z630" s="9">
        <v>94096</v>
      </c>
      <c r="AA630" s="6" t="s">
        <v>2048</v>
      </c>
      <c r="AB630" s="10" t="s">
        <v>2051</v>
      </c>
      <c r="AC630" s="11" t="str">
        <f t="shared" si="118"/>
        <v>Klik Here Bestie</v>
      </c>
      <c r="AD630" s="12" t="s">
        <v>30</v>
      </c>
    </row>
    <row r="631" spans="1:31" ht="14.25" customHeight="1" x14ac:dyDescent="0.3">
      <c r="A631" s="5">
        <v>629</v>
      </c>
      <c r="B631" s="6" t="s">
        <v>32</v>
      </c>
      <c r="C631" s="6" t="s">
        <v>33</v>
      </c>
      <c r="D631" s="6" t="s">
        <v>1968</v>
      </c>
      <c r="E631" s="6" t="s">
        <v>2043</v>
      </c>
      <c r="F631" s="6">
        <v>3323082013</v>
      </c>
      <c r="G631" s="6" t="s">
        <v>2044</v>
      </c>
      <c r="H631" s="6" t="s">
        <v>2045</v>
      </c>
      <c r="I631" s="6">
        <v>14450622</v>
      </c>
      <c r="J631" s="6" t="s">
        <v>2052</v>
      </c>
      <c r="K631" s="6" t="str">
        <f t="shared" ref="K631:K632" si="150">"3323080804740004"</f>
        <v>3323080804740004</v>
      </c>
      <c r="L631" s="6" t="s">
        <v>2053</v>
      </c>
      <c r="M631" s="6">
        <v>0</v>
      </c>
      <c r="N631" s="6">
        <v>34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 t="s">
        <v>39</v>
      </c>
      <c r="U631" s="7">
        <v>46030</v>
      </c>
      <c r="V631" s="8">
        <v>46235.658125000002</v>
      </c>
      <c r="W631" s="8">
        <v>46235.658125000002</v>
      </c>
      <c r="X631" s="6" t="s">
        <v>40</v>
      </c>
      <c r="Y631" s="6" t="s">
        <v>39</v>
      </c>
      <c r="Z631" s="9">
        <v>94096</v>
      </c>
      <c r="AA631" s="6" t="s">
        <v>2048</v>
      </c>
      <c r="AB631" s="10" t="s">
        <v>2054</v>
      </c>
      <c r="AC631" s="11" t="str">
        <f t="shared" si="118"/>
        <v>Klik Here Bestie</v>
      </c>
      <c r="AD631" s="12" t="s">
        <v>30</v>
      </c>
    </row>
    <row r="632" spans="1:31" ht="14.25" customHeight="1" x14ac:dyDescent="0.3">
      <c r="A632" s="5">
        <v>630</v>
      </c>
      <c r="B632" s="6" t="s">
        <v>32</v>
      </c>
      <c r="C632" s="6" t="s">
        <v>33</v>
      </c>
      <c r="D632" s="6" t="s">
        <v>1968</v>
      </c>
      <c r="E632" s="6" t="s">
        <v>2043</v>
      </c>
      <c r="F632" s="6">
        <v>3323082013</v>
      </c>
      <c r="G632" s="6" t="s">
        <v>2044</v>
      </c>
      <c r="H632" s="6" t="s">
        <v>2045</v>
      </c>
      <c r="I632" s="6">
        <v>14450680</v>
      </c>
      <c r="J632" s="6" t="s">
        <v>2055</v>
      </c>
      <c r="K632" s="6" t="str">
        <f t="shared" si="150"/>
        <v>3323080804740004</v>
      </c>
      <c r="L632" s="6" t="s">
        <v>2053</v>
      </c>
      <c r="M632" s="6">
        <v>0</v>
      </c>
      <c r="N632" s="6">
        <v>8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 t="s">
        <v>39</v>
      </c>
      <c r="U632" s="7">
        <v>46030</v>
      </c>
      <c r="V632" s="8">
        <v>46235.658807870372</v>
      </c>
      <c r="W632" s="8">
        <v>46235.658807870372</v>
      </c>
      <c r="X632" s="6" t="s">
        <v>40</v>
      </c>
      <c r="Y632" s="6" t="s">
        <v>39</v>
      </c>
      <c r="Z632" s="9">
        <v>94096</v>
      </c>
      <c r="AA632" s="6" t="s">
        <v>2048</v>
      </c>
      <c r="AB632" s="10" t="s">
        <v>2056</v>
      </c>
      <c r="AC632" s="11" t="str">
        <f t="shared" si="118"/>
        <v>Klik Here Bestie</v>
      </c>
      <c r="AD632" s="12" t="s">
        <v>30</v>
      </c>
    </row>
    <row r="633" spans="1:31" ht="14.25" customHeight="1" x14ac:dyDescent="0.3">
      <c r="A633" s="5">
        <v>631</v>
      </c>
      <c r="B633" s="6" t="s">
        <v>32</v>
      </c>
      <c r="C633" s="6" t="s">
        <v>33</v>
      </c>
      <c r="D633" s="6" t="s">
        <v>1968</v>
      </c>
      <c r="E633" s="6" t="s">
        <v>2057</v>
      </c>
      <c r="F633" s="6">
        <v>3323082014</v>
      </c>
      <c r="G633" s="6" t="s">
        <v>2044</v>
      </c>
      <c r="H633" s="6" t="s">
        <v>2045</v>
      </c>
      <c r="I633" s="6">
        <v>14685906</v>
      </c>
      <c r="J633" s="6" t="s">
        <v>2058</v>
      </c>
      <c r="K633" s="6" t="str">
        <f>"3323080508820003"</f>
        <v>3323080508820003</v>
      </c>
      <c r="L633" s="6" t="s">
        <v>2059</v>
      </c>
      <c r="M633" s="6">
        <v>44</v>
      </c>
      <c r="N633" s="6">
        <v>40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 t="s">
        <v>39</v>
      </c>
      <c r="U633" s="7">
        <v>46181</v>
      </c>
      <c r="V633" s="8">
        <v>46240.59070601852</v>
      </c>
      <c r="W633" s="8">
        <v>46240.59070601852</v>
      </c>
      <c r="X633" s="6" t="s">
        <v>643</v>
      </c>
      <c r="Y633" s="6" t="str">
        <f t="shared" ref="Y633:Y658" si="151">"3323080503670003"</f>
        <v>3323080503670003</v>
      </c>
      <c r="Z633" s="9">
        <v>986236</v>
      </c>
      <c r="AA633" s="6" t="s">
        <v>2060</v>
      </c>
      <c r="AB633" s="13" t="s">
        <v>2061</v>
      </c>
      <c r="AC633" s="11" t="str">
        <f t="shared" si="118"/>
        <v>Klik Here Bestie</v>
      </c>
      <c r="AE633" s="16" t="s">
        <v>1653</v>
      </c>
    </row>
    <row r="634" spans="1:31" ht="14.25" customHeight="1" x14ac:dyDescent="0.3">
      <c r="A634" s="5">
        <v>632</v>
      </c>
      <c r="B634" s="6" t="s">
        <v>32</v>
      </c>
      <c r="C634" s="6" t="s">
        <v>33</v>
      </c>
      <c r="D634" s="6" t="s">
        <v>1968</v>
      </c>
      <c r="E634" s="6" t="s">
        <v>2057</v>
      </c>
      <c r="F634" s="6">
        <v>3323082014</v>
      </c>
      <c r="G634" s="6" t="s">
        <v>2044</v>
      </c>
      <c r="H634" s="6" t="s">
        <v>2045</v>
      </c>
      <c r="I634" s="6">
        <v>14685927</v>
      </c>
      <c r="J634" s="6" t="s">
        <v>2062</v>
      </c>
      <c r="K634" s="6" t="str">
        <f>"3323080607710003"</f>
        <v>3323080607710003</v>
      </c>
      <c r="L634" s="6" t="s">
        <v>659</v>
      </c>
      <c r="M634" s="6">
        <v>45</v>
      </c>
      <c r="N634" s="6">
        <v>41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 t="s">
        <v>39</v>
      </c>
      <c r="U634" s="7">
        <v>46181</v>
      </c>
      <c r="V634" s="8">
        <v>46240.590775462966</v>
      </c>
      <c r="W634" s="8">
        <v>46240.590775462966</v>
      </c>
      <c r="X634" s="6" t="s">
        <v>643</v>
      </c>
      <c r="Y634" s="6" t="str">
        <f t="shared" si="151"/>
        <v>3323080503670003</v>
      </c>
      <c r="Z634" s="9">
        <v>986236</v>
      </c>
      <c r="AA634" s="6" t="s">
        <v>2060</v>
      </c>
      <c r="AB634" s="10" t="s">
        <v>2063</v>
      </c>
      <c r="AC634" s="11" t="str">
        <f t="shared" si="118"/>
        <v>Klik Here Bestie</v>
      </c>
      <c r="AE634" s="16" t="s">
        <v>1653</v>
      </c>
    </row>
    <row r="635" spans="1:31" ht="14.25" customHeight="1" x14ac:dyDescent="0.3">
      <c r="A635" s="5">
        <v>633</v>
      </c>
      <c r="B635" s="6" t="s">
        <v>32</v>
      </c>
      <c r="C635" s="6" t="s">
        <v>33</v>
      </c>
      <c r="D635" s="6" t="s">
        <v>1968</v>
      </c>
      <c r="E635" s="6" t="s">
        <v>2057</v>
      </c>
      <c r="F635" s="6">
        <v>3323082014</v>
      </c>
      <c r="G635" s="6" t="s">
        <v>2044</v>
      </c>
      <c r="H635" s="6" t="s">
        <v>2045</v>
      </c>
      <c r="I635" s="6">
        <v>14685911</v>
      </c>
      <c r="J635" s="6" t="s">
        <v>2064</v>
      </c>
      <c r="K635" s="6" t="str">
        <f>"3323081909770001"</f>
        <v>3323081909770001</v>
      </c>
      <c r="L635" s="6" t="s">
        <v>46</v>
      </c>
      <c r="M635" s="6">
        <v>42</v>
      </c>
      <c r="N635" s="6">
        <v>39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 t="s">
        <v>39</v>
      </c>
      <c r="U635" s="7">
        <v>46181</v>
      </c>
      <c r="V635" s="8">
        <v>46240.590717592589</v>
      </c>
      <c r="W635" s="8">
        <v>46240.590717592589</v>
      </c>
      <c r="X635" s="6" t="s">
        <v>643</v>
      </c>
      <c r="Y635" s="6" t="str">
        <f t="shared" si="151"/>
        <v>3323080503670003</v>
      </c>
      <c r="Z635" s="9">
        <v>986236</v>
      </c>
      <c r="AA635" s="6" t="s">
        <v>2060</v>
      </c>
      <c r="AB635" s="10" t="s">
        <v>2065</v>
      </c>
      <c r="AC635" s="11" t="str">
        <f t="shared" si="118"/>
        <v>Klik Here Bestie</v>
      </c>
      <c r="AE635" s="16" t="s">
        <v>1653</v>
      </c>
    </row>
    <row r="636" spans="1:31" ht="14.25" customHeight="1" x14ac:dyDescent="0.3">
      <c r="A636" s="5">
        <v>634</v>
      </c>
      <c r="B636" s="6" t="s">
        <v>32</v>
      </c>
      <c r="C636" s="6" t="s">
        <v>33</v>
      </c>
      <c r="D636" s="6" t="s">
        <v>1968</v>
      </c>
      <c r="E636" s="6" t="s">
        <v>2057</v>
      </c>
      <c r="F636" s="6">
        <v>3323082014</v>
      </c>
      <c r="G636" s="6" t="s">
        <v>2044</v>
      </c>
      <c r="H636" s="6" t="s">
        <v>2045</v>
      </c>
      <c r="I636" s="6">
        <v>14685907</v>
      </c>
      <c r="J636" s="6" t="s">
        <v>2066</v>
      </c>
      <c r="K636" s="6" t="str">
        <f>"3323080503670003"</f>
        <v>3323080503670003</v>
      </c>
      <c r="L636" s="6" t="s">
        <v>2067</v>
      </c>
      <c r="M636" s="6">
        <v>68</v>
      </c>
      <c r="N636" s="6">
        <v>62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 t="s">
        <v>39</v>
      </c>
      <c r="U636" s="7">
        <v>46181</v>
      </c>
      <c r="V636" s="8">
        <v>46240.59070601852</v>
      </c>
      <c r="W636" s="8">
        <v>46240.59070601852</v>
      </c>
      <c r="X636" s="6" t="s">
        <v>643</v>
      </c>
      <c r="Y636" s="6" t="str">
        <f t="shared" si="151"/>
        <v>3323080503670003</v>
      </c>
      <c r="Z636" s="9">
        <v>986236</v>
      </c>
      <c r="AA636" s="6" t="s">
        <v>2060</v>
      </c>
      <c r="AB636" s="10" t="s">
        <v>2068</v>
      </c>
      <c r="AC636" s="11" t="str">
        <f t="shared" si="118"/>
        <v>Klik Here Bestie</v>
      </c>
      <c r="AE636" s="16" t="s">
        <v>1653</v>
      </c>
    </row>
    <row r="637" spans="1:31" ht="14.25" customHeight="1" x14ac:dyDescent="0.3">
      <c r="A637" s="5">
        <v>635</v>
      </c>
      <c r="B637" s="6" t="s">
        <v>32</v>
      </c>
      <c r="C637" s="6" t="s">
        <v>33</v>
      </c>
      <c r="D637" s="6" t="s">
        <v>1968</v>
      </c>
      <c r="E637" s="6" t="s">
        <v>2057</v>
      </c>
      <c r="F637" s="6">
        <v>3323082014</v>
      </c>
      <c r="G637" s="6" t="s">
        <v>2044</v>
      </c>
      <c r="H637" s="6" t="s">
        <v>2045</v>
      </c>
      <c r="I637" s="6">
        <v>14685940</v>
      </c>
      <c r="J637" s="6" t="s">
        <v>2069</v>
      </c>
      <c r="K637" s="6" t="str">
        <f>"3323082512830001"</f>
        <v>3323082512830001</v>
      </c>
      <c r="L637" s="6" t="s">
        <v>2070</v>
      </c>
      <c r="M637" s="6">
        <v>73</v>
      </c>
      <c r="N637" s="6">
        <v>66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 t="s">
        <v>39</v>
      </c>
      <c r="U637" s="7">
        <v>46181</v>
      </c>
      <c r="V637" s="8">
        <v>46240.590844907405</v>
      </c>
      <c r="W637" s="8">
        <v>46240.590844907405</v>
      </c>
      <c r="X637" s="6" t="s">
        <v>643</v>
      </c>
      <c r="Y637" s="6" t="str">
        <f t="shared" si="151"/>
        <v>3323080503670003</v>
      </c>
      <c r="Z637" s="9">
        <v>986236</v>
      </c>
      <c r="AA637" s="6" t="s">
        <v>2060</v>
      </c>
      <c r="AB637" s="10" t="s">
        <v>2071</v>
      </c>
      <c r="AC637" s="11" t="str">
        <f t="shared" si="118"/>
        <v>Klik Here Bestie</v>
      </c>
      <c r="AE637" s="16" t="s">
        <v>1653</v>
      </c>
    </row>
    <row r="638" spans="1:31" ht="14.25" customHeight="1" x14ac:dyDescent="0.3">
      <c r="A638" s="5">
        <v>636</v>
      </c>
      <c r="B638" s="6" t="s">
        <v>32</v>
      </c>
      <c r="C638" s="6" t="s">
        <v>33</v>
      </c>
      <c r="D638" s="6" t="s">
        <v>1968</v>
      </c>
      <c r="E638" s="6" t="s">
        <v>2057</v>
      </c>
      <c r="F638" s="6">
        <v>3323082014</v>
      </c>
      <c r="G638" s="6" t="s">
        <v>2044</v>
      </c>
      <c r="H638" s="6" t="s">
        <v>2045</v>
      </c>
      <c r="I638" s="6">
        <v>14685936</v>
      </c>
      <c r="J638" s="6" t="s">
        <v>2072</v>
      </c>
      <c r="K638" s="6" t="str">
        <f>"3323081809710003"</f>
        <v>3323081809710003</v>
      </c>
      <c r="L638" s="6" t="s">
        <v>2073</v>
      </c>
      <c r="M638" s="6">
        <v>28</v>
      </c>
      <c r="N638" s="6">
        <v>71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 t="s">
        <v>39</v>
      </c>
      <c r="U638" s="7">
        <v>46181</v>
      </c>
      <c r="V638" s="8">
        <v>46240.590821759259</v>
      </c>
      <c r="W638" s="8">
        <v>46240.590821759259</v>
      </c>
      <c r="X638" s="6" t="s">
        <v>643</v>
      </c>
      <c r="Y638" s="6" t="str">
        <f t="shared" si="151"/>
        <v>3323080503670003</v>
      </c>
      <c r="Z638" s="9">
        <v>986236</v>
      </c>
      <c r="AA638" s="6" t="s">
        <v>2060</v>
      </c>
      <c r="AB638" s="10" t="s">
        <v>2074</v>
      </c>
      <c r="AC638" s="11" t="str">
        <f t="shared" si="118"/>
        <v>Klik Here Bestie</v>
      </c>
      <c r="AE638" s="16" t="s">
        <v>1653</v>
      </c>
    </row>
    <row r="639" spans="1:31" ht="14.25" customHeight="1" x14ac:dyDescent="0.3">
      <c r="A639" s="5">
        <v>637</v>
      </c>
      <c r="B639" s="6" t="s">
        <v>32</v>
      </c>
      <c r="C639" s="6" t="s">
        <v>33</v>
      </c>
      <c r="D639" s="6" t="s">
        <v>1968</v>
      </c>
      <c r="E639" s="6" t="s">
        <v>2057</v>
      </c>
      <c r="F639" s="6">
        <v>3323082014</v>
      </c>
      <c r="G639" s="6" t="s">
        <v>2044</v>
      </c>
      <c r="H639" s="6" t="s">
        <v>2045</v>
      </c>
      <c r="I639" s="6">
        <v>14685938</v>
      </c>
      <c r="J639" s="6" t="s">
        <v>2075</v>
      </c>
      <c r="K639" s="6" t="str">
        <f>"3323082404540002"</f>
        <v>3323082404540002</v>
      </c>
      <c r="L639" s="6" t="s">
        <v>2076</v>
      </c>
      <c r="M639" s="6">
        <v>63</v>
      </c>
      <c r="N639" s="6">
        <v>44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 t="s">
        <v>39</v>
      </c>
      <c r="U639" s="7">
        <v>46181</v>
      </c>
      <c r="V639" s="8">
        <v>46240.590833333335</v>
      </c>
      <c r="W639" s="8">
        <v>46240.590833333335</v>
      </c>
      <c r="X639" s="6" t="s">
        <v>643</v>
      </c>
      <c r="Y639" s="6" t="str">
        <f t="shared" si="151"/>
        <v>3323080503670003</v>
      </c>
      <c r="Z639" s="9">
        <v>986236</v>
      </c>
      <c r="AA639" s="6" t="s">
        <v>2060</v>
      </c>
      <c r="AB639" s="10" t="s">
        <v>2077</v>
      </c>
      <c r="AC639" s="11" t="str">
        <f t="shared" si="118"/>
        <v>Klik Here Bestie</v>
      </c>
      <c r="AE639" s="16" t="s">
        <v>1653</v>
      </c>
    </row>
    <row r="640" spans="1:31" ht="14.25" customHeight="1" x14ac:dyDescent="0.3">
      <c r="A640" s="5">
        <v>638</v>
      </c>
      <c r="B640" s="6" t="s">
        <v>32</v>
      </c>
      <c r="C640" s="6" t="s">
        <v>33</v>
      </c>
      <c r="D640" s="6" t="s">
        <v>1968</v>
      </c>
      <c r="E640" s="6" t="s">
        <v>2057</v>
      </c>
      <c r="F640" s="6">
        <v>3323082014</v>
      </c>
      <c r="G640" s="6" t="s">
        <v>2044</v>
      </c>
      <c r="H640" s="6" t="s">
        <v>2045</v>
      </c>
      <c r="I640" s="6">
        <v>14685937</v>
      </c>
      <c r="J640" s="6" t="s">
        <v>2078</v>
      </c>
      <c r="K640" s="6" t="str">
        <f>"3323080510700002"</f>
        <v>3323080510700002</v>
      </c>
      <c r="L640" s="6" t="s">
        <v>181</v>
      </c>
      <c r="M640" s="6">
        <v>18</v>
      </c>
      <c r="N640" s="6">
        <v>6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 t="s">
        <v>39</v>
      </c>
      <c r="U640" s="7">
        <v>46181</v>
      </c>
      <c r="V640" s="8">
        <v>46240.590833333335</v>
      </c>
      <c r="W640" s="8">
        <v>46240.590833333335</v>
      </c>
      <c r="X640" s="6" t="s">
        <v>643</v>
      </c>
      <c r="Y640" s="6" t="str">
        <f t="shared" si="151"/>
        <v>3323080503670003</v>
      </c>
      <c r="Z640" s="9">
        <v>986236</v>
      </c>
      <c r="AA640" s="6" t="s">
        <v>2060</v>
      </c>
      <c r="AB640" s="10" t="s">
        <v>2079</v>
      </c>
      <c r="AC640" s="11" t="str">
        <f t="shared" si="118"/>
        <v>Klik Here Bestie</v>
      </c>
      <c r="AE640" s="16" t="s">
        <v>1653</v>
      </c>
    </row>
    <row r="641" spans="1:31" ht="14.25" customHeight="1" x14ac:dyDescent="0.3">
      <c r="A641" s="5">
        <v>639</v>
      </c>
      <c r="B641" s="6" t="s">
        <v>32</v>
      </c>
      <c r="C641" s="6" t="s">
        <v>33</v>
      </c>
      <c r="D641" s="6" t="s">
        <v>1968</v>
      </c>
      <c r="E641" s="6" t="s">
        <v>2057</v>
      </c>
      <c r="F641" s="6">
        <v>3323082014</v>
      </c>
      <c r="G641" s="6" t="s">
        <v>2044</v>
      </c>
      <c r="H641" s="6" t="s">
        <v>2045</v>
      </c>
      <c r="I641" s="6">
        <v>14685919</v>
      </c>
      <c r="J641" s="6" t="s">
        <v>2080</v>
      </c>
      <c r="K641" s="6" t="str">
        <f>"3323082011830002"</f>
        <v>3323082011830002</v>
      </c>
      <c r="L641" s="6" t="s">
        <v>2081</v>
      </c>
      <c r="M641" s="6">
        <v>45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 t="s">
        <v>39</v>
      </c>
      <c r="U641" s="7">
        <v>46181</v>
      </c>
      <c r="V641" s="8">
        <v>46240.590752314813</v>
      </c>
      <c r="W641" s="8">
        <v>46240.590752314813</v>
      </c>
      <c r="X641" s="6" t="s">
        <v>643</v>
      </c>
      <c r="Y641" s="6" t="str">
        <f t="shared" si="151"/>
        <v>3323080503670003</v>
      </c>
      <c r="Z641" s="9">
        <v>986236</v>
      </c>
      <c r="AA641" s="6" t="s">
        <v>2060</v>
      </c>
      <c r="AB641" s="10" t="s">
        <v>2082</v>
      </c>
      <c r="AC641" s="11" t="str">
        <f t="shared" si="118"/>
        <v>Klik Here Bestie</v>
      </c>
      <c r="AE641" s="16" t="s">
        <v>1653</v>
      </c>
    </row>
    <row r="642" spans="1:31" ht="14.25" customHeight="1" x14ac:dyDescent="0.3">
      <c r="A642" s="5">
        <v>640</v>
      </c>
      <c r="B642" s="6" t="s">
        <v>32</v>
      </c>
      <c r="C642" s="6" t="s">
        <v>33</v>
      </c>
      <c r="D642" s="6" t="s">
        <v>1968</v>
      </c>
      <c r="E642" s="6" t="s">
        <v>2057</v>
      </c>
      <c r="F642" s="6">
        <v>3323082014</v>
      </c>
      <c r="G642" s="6" t="s">
        <v>2044</v>
      </c>
      <c r="H642" s="6" t="s">
        <v>2045</v>
      </c>
      <c r="I642" s="6">
        <v>14685914</v>
      </c>
      <c r="J642" s="6" t="s">
        <v>2083</v>
      </c>
      <c r="K642" s="6" t="str">
        <f>"3323080601660005"</f>
        <v>3323080601660005</v>
      </c>
      <c r="L642" s="6" t="s">
        <v>2084</v>
      </c>
      <c r="M642" s="6">
        <v>4</v>
      </c>
      <c r="N642" s="6">
        <v>140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 t="s">
        <v>39</v>
      </c>
      <c r="U642" s="7">
        <v>46181</v>
      </c>
      <c r="V642" s="8">
        <v>46240.590729166666</v>
      </c>
      <c r="W642" s="8">
        <v>46240.590729166666</v>
      </c>
      <c r="X642" s="6" t="s">
        <v>643</v>
      </c>
      <c r="Y642" s="6" t="str">
        <f t="shared" si="151"/>
        <v>3323080503670003</v>
      </c>
      <c r="Z642" s="9">
        <v>986236</v>
      </c>
      <c r="AA642" s="6" t="s">
        <v>2060</v>
      </c>
      <c r="AB642" s="10" t="s">
        <v>2085</v>
      </c>
      <c r="AC642" s="11" t="str">
        <f t="shared" si="118"/>
        <v>Klik Here Bestie</v>
      </c>
      <c r="AE642" s="16" t="s">
        <v>1653</v>
      </c>
    </row>
    <row r="643" spans="1:31" ht="14.25" customHeight="1" x14ac:dyDescent="0.3">
      <c r="A643" s="5">
        <v>641</v>
      </c>
      <c r="B643" s="6" t="s">
        <v>32</v>
      </c>
      <c r="C643" s="6" t="s">
        <v>33</v>
      </c>
      <c r="D643" s="6" t="s">
        <v>1968</v>
      </c>
      <c r="E643" s="6" t="s">
        <v>2057</v>
      </c>
      <c r="F643" s="6">
        <v>3323082014</v>
      </c>
      <c r="G643" s="6" t="s">
        <v>2044</v>
      </c>
      <c r="H643" s="6" t="s">
        <v>2045</v>
      </c>
      <c r="I643" s="6">
        <v>14685945</v>
      </c>
      <c r="J643" s="6" t="s">
        <v>2086</v>
      </c>
      <c r="K643" s="6" t="str">
        <f>"3323081002610001"</f>
        <v>3323081002610001</v>
      </c>
      <c r="L643" s="6" t="s">
        <v>2087</v>
      </c>
      <c r="M643" s="6">
        <v>3</v>
      </c>
      <c r="N643" s="6">
        <v>48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 t="s">
        <v>39</v>
      </c>
      <c r="U643" s="7">
        <v>46181</v>
      </c>
      <c r="V643" s="8">
        <v>46240.590856481482</v>
      </c>
      <c r="W643" s="8">
        <v>46240.590856481482</v>
      </c>
      <c r="X643" s="6" t="s">
        <v>643</v>
      </c>
      <c r="Y643" s="6" t="str">
        <f t="shared" si="151"/>
        <v>3323080503670003</v>
      </c>
      <c r="Z643" s="9">
        <v>986236</v>
      </c>
      <c r="AA643" s="6" t="s">
        <v>2060</v>
      </c>
      <c r="AB643" s="10" t="s">
        <v>2088</v>
      </c>
      <c r="AC643" s="11" t="str">
        <f t="shared" si="118"/>
        <v>Klik Here Bestie</v>
      </c>
      <c r="AE643" s="16" t="s">
        <v>1653</v>
      </c>
    </row>
    <row r="644" spans="1:31" ht="14.25" customHeight="1" x14ac:dyDescent="0.3">
      <c r="A644" s="5">
        <v>642</v>
      </c>
      <c r="B644" s="6" t="s">
        <v>32</v>
      </c>
      <c r="C644" s="6" t="s">
        <v>33</v>
      </c>
      <c r="D644" s="6" t="s">
        <v>1968</v>
      </c>
      <c r="E644" s="6" t="s">
        <v>2057</v>
      </c>
      <c r="F644" s="6">
        <v>3323082014</v>
      </c>
      <c r="G644" s="6" t="s">
        <v>2044</v>
      </c>
      <c r="H644" s="6" t="s">
        <v>2045</v>
      </c>
      <c r="I644" s="6">
        <v>14685928</v>
      </c>
      <c r="J644" s="6" t="s">
        <v>2089</v>
      </c>
      <c r="K644" s="6" t="str">
        <f>"3323081704590002"</f>
        <v>3323081704590002</v>
      </c>
      <c r="L644" s="6" t="s">
        <v>2090</v>
      </c>
      <c r="M644" s="6">
        <v>0</v>
      </c>
      <c r="N644" s="6">
        <v>145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 t="s">
        <v>39</v>
      </c>
      <c r="U644" s="7">
        <v>46181</v>
      </c>
      <c r="V644" s="8">
        <v>46240.590787037036</v>
      </c>
      <c r="W644" s="8">
        <v>46240.590787037036</v>
      </c>
      <c r="X644" s="6" t="s">
        <v>643</v>
      </c>
      <c r="Y644" s="6" t="str">
        <f t="shared" si="151"/>
        <v>3323080503670003</v>
      </c>
      <c r="Z644" s="9">
        <v>986236</v>
      </c>
      <c r="AA644" s="6" t="s">
        <v>2060</v>
      </c>
      <c r="AB644" s="10" t="s">
        <v>2091</v>
      </c>
      <c r="AC644" s="11" t="str">
        <f t="shared" si="118"/>
        <v>Klik Here Bestie</v>
      </c>
      <c r="AE644" s="16" t="s">
        <v>1653</v>
      </c>
    </row>
    <row r="645" spans="1:31" ht="14.25" customHeight="1" x14ac:dyDescent="0.3">
      <c r="A645" s="5">
        <v>643</v>
      </c>
      <c r="B645" s="6" t="s">
        <v>32</v>
      </c>
      <c r="C645" s="6" t="s">
        <v>33</v>
      </c>
      <c r="D645" s="6" t="s">
        <v>1968</v>
      </c>
      <c r="E645" s="6" t="s">
        <v>2057</v>
      </c>
      <c r="F645" s="6">
        <v>3323082014</v>
      </c>
      <c r="G645" s="6" t="s">
        <v>2044</v>
      </c>
      <c r="H645" s="6" t="s">
        <v>2045</v>
      </c>
      <c r="I645" s="6">
        <v>14685947</v>
      </c>
      <c r="J645" s="6" t="s">
        <v>2092</v>
      </c>
      <c r="K645" s="6" t="str">
        <f>"3323080205780001"</f>
        <v>3323080205780001</v>
      </c>
      <c r="L645" s="6" t="s">
        <v>2093</v>
      </c>
      <c r="M645" s="6">
        <v>110</v>
      </c>
      <c r="N645" s="6">
        <v>100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 t="s">
        <v>39</v>
      </c>
      <c r="U645" s="7">
        <v>46181</v>
      </c>
      <c r="V645" s="8">
        <v>46240.590868055559</v>
      </c>
      <c r="W645" s="8">
        <v>46240.590868055559</v>
      </c>
      <c r="X645" s="6" t="s">
        <v>643</v>
      </c>
      <c r="Y645" s="6" t="str">
        <f t="shared" si="151"/>
        <v>3323080503670003</v>
      </c>
      <c r="Z645" s="9">
        <v>986236</v>
      </c>
      <c r="AA645" s="6" t="s">
        <v>2060</v>
      </c>
      <c r="AB645" s="10" t="s">
        <v>2094</v>
      </c>
      <c r="AC645" s="11" t="str">
        <f t="shared" si="118"/>
        <v>Klik Here Bestie</v>
      </c>
      <c r="AE645" s="16" t="s">
        <v>1653</v>
      </c>
    </row>
    <row r="646" spans="1:31" ht="14.25" customHeight="1" x14ac:dyDescent="0.3">
      <c r="A646" s="5">
        <v>644</v>
      </c>
      <c r="B646" s="6" t="s">
        <v>32</v>
      </c>
      <c r="C646" s="6" t="s">
        <v>33</v>
      </c>
      <c r="D646" s="6" t="s">
        <v>1968</v>
      </c>
      <c r="E646" s="6" t="s">
        <v>2057</v>
      </c>
      <c r="F646" s="6">
        <v>3323082014</v>
      </c>
      <c r="G646" s="6" t="s">
        <v>2044</v>
      </c>
      <c r="H646" s="6" t="s">
        <v>2045</v>
      </c>
      <c r="I646" s="6">
        <v>14685926</v>
      </c>
      <c r="J646" s="6" t="s">
        <v>2095</v>
      </c>
      <c r="K646" s="6" t="str">
        <f>"3323081509630004"</f>
        <v>3323081509630004</v>
      </c>
      <c r="L646" s="6" t="s">
        <v>2096</v>
      </c>
      <c r="M646" s="6">
        <v>5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 t="s">
        <v>39</v>
      </c>
      <c r="U646" s="7">
        <v>46181</v>
      </c>
      <c r="V646" s="8">
        <v>46240.590775462966</v>
      </c>
      <c r="W646" s="8">
        <v>46240.590775462966</v>
      </c>
      <c r="X646" s="6" t="s">
        <v>643</v>
      </c>
      <c r="Y646" s="6" t="str">
        <f t="shared" si="151"/>
        <v>3323080503670003</v>
      </c>
      <c r="Z646" s="9">
        <v>986236</v>
      </c>
      <c r="AA646" s="6" t="s">
        <v>2060</v>
      </c>
      <c r="AB646" s="13" t="s">
        <v>2097</v>
      </c>
      <c r="AC646" s="11" t="str">
        <f t="shared" si="118"/>
        <v>Klik Here Bestie</v>
      </c>
      <c r="AE646" s="16" t="s">
        <v>1653</v>
      </c>
    </row>
    <row r="647" spans="1:31" ht="14.25" customHeight="1" x14ac:dyDescent="0.3">
      <c r="A647" s="5">
        <v>645</v>
      </c>
      <c r="B647" s="6" t="s">
        <v>32</v>
      </c>
      <c r="C647" s="6" t="s">
        <v>33</v>
      </c>
      <c r="D647" s="6" t="s">
        <v>1968</v>
      </c>
      <c r="E647" s="6" t="s">
        <v>2057</v>
      </c>
      <c r="F647" s="6">
        <v>3323082014</v>
      </c>
      <c r="G647" s="6" t="s">
        <v>2044</v>
      </c>
      <c r="H647" s="6" t="s">
        <v>2045</v>
      </c>
      <c r="I647" s="6">
        <v>14685942</v>
      </c>
      <c r="J647" s="6" t="s">
        <v>2098</v>
      </c>
      <c r="K647" s="6" t="str">
        <f>"3323081203740003"</f>
        <v>3323081203740003</v>
      </c>
      <c r="L647" s="6" t="s">
        <v>2099</v>
      </c>
      <c r="M647" s="6">
        <v>63</v>
      </c>
      <c r="N647" s="6">
        <v>57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 t="s">
        <v>39</v>
      </c>
      <c r="U647" s="7">
        <v>46181</v>
      </c>
      <c r="V647" s="8">
        <v>46240.590856481482</v>
      </c>
      <c r="W647" s="8">
        <v>46240.590856481482</v>
      </c>
      <c r="X647" s="6" t="s">
        <v>643</v>
      </c>
      <c r="Y647" s="6" t="str">
        <f t="shared" si="151"/>
        <v>3323080503670003</v>
      </c>
      <c r="Z647" s="9">
        <v>986236</v>
      </c>
      <c r="AA647" s="6" t="s">
        <v>2060</v>
      </c>
      <c r="AB647" s="10" t="s">
        <v>2100</v>
      </c>
      <c r="AC647" s="11" t="str">
        <f t="shared" si="118"/>
        <v>Klik Here Bestie</v>
      </c>
      <c r="AE647" s="16" t="s">
        <v>1653</v>
      </c>
    </row>
    <row r="648" spans="1:31" ht="14.25" customHeight="1" x14ac:dyDescent="0.3">
      <c r="A648" s="5">
        <v>646</v>
      </c>
      <c r="B648" s="6" t="s">
        <v>32</v>
      </c>
      <c r="C648" s="6" t="s">
        <v>33</v>
      </c>
      <c r="D648" s="6" t="s">
        <v>1968</v>
      </c>
      <c r="E648" s="6" t="s">
        <v>2057</v>
      </c>
      <c r="F648" s="6">
        <v>3323082014</v>
      </c>
      <c r="G648" s="6" t="s">
        <v>2044</v>
      </c>
      <c r="H648" s="6" t="s">
        <v>2045</v>
      </c>
      <c r="I648" s="6">
        <v>14685923</v>
      </c>
      <c r="J648" s="6" t="s">
        <v>2101</v>
      </c>
      <c r="K648" s="6" t="str">
        <f>"3323080402680001"</f>
        <v>3323080402680001</v>
      </c>
      <c r="L648" s="6" t="s">
        <v>2102</v>
      </c>
      <c r="M648" s="6">
        <v>40</v>
      </c>
      <c r="N648" s="6">
        <v>36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 t="s">
        <v>39</v>
      </c>
      <c r="U648" s="7">
        <v>46181</v>
      </c>
      <c r="V648" s="8">
        <v>46240.590763888889</v>
      </c>
      <c r="W648" s="8">
        <v>46240.590763888889</v>
      </c>
      <c r="X648" s="6" t="s">
        <v>643</v>
      </c>
      <c r="Y648" s="6" t="str">
        <f t="shared" si="151"/>
        <v>3323080503670003</v>
      </c>
      <c r="Z648" s="9">
        <v>986236</v>
      </c>
      <c r="AA648" s="6" t="s">
        <v>2060</v>
      </c>
      <c r="AB648" s="10" t="s">
        <v>2103</v>
      </c>
      <c r="AC648" s="11" t="str">
        <f t="shared" si="118"/>
        <v>Klik Here Bestie</v>
      </c>
      <c r="AE648" s="16" t="s">
        <v>1653</v>
      </c>
    </row>
    <row r="649" spans="1:31" ht="14.25" customHeight="1" x14ac:dyDescent="0.3">
      <c r="A649" s="5">
        <v>647</v>
      </c>
      <c r="B649" s="6" t="s">
        <v>32</v>
      </c>
      <c r="C649" s="6" t="s">
        <v>33</v>
      </c>
      <c r="D649" s="6" t="s">
        <v>1968</v>
      </c>
      <c r="E649" s="6" t="s">
        <v>2057</v>
      </c>
      <c r="F649" s="6">
        <v>3323082014</v>
      </c>
      <c r="G649" s="6" t="s">
        <v>2044</v>
      </c>
      <c r="H649" s="6" t="s">
        <v>2045</v>
      </c>
      <c r="I649" s="6">
        <v>14685915</v>
      </c>
      <c r="J649" s="6" t="s">
        <v>2104</v>
      </c>
      <c r="K649" s="6" t="str">
        <f>"3323081711650001"</f>
        <v>3323081711650001</v>
      </c>
      <c r="L649" s="6" t="s">
        <v>2105</v>
      </c>
      <c r="M649" s="6">
        <v>75</v>
      </c>
      <c r="N649" s="6">
        <v>69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 t="s">
        <v>39</v>
      </c>
      <c r="U649" s="7">
        <v>46181</v>
      </c>
      <c r="V649" s="8">
        <v>46240.590740740743</v>
      </c>
      <c r="W649" s="8">
        <v>46240.590740740743</v>
      </c>
      <c r="X649" s="6" t="s">
        <v>643</v>
      </c>
      <c r="Y649" s="6" t="str">
        <f t="shared" si="151"/>
        <v>3323080503670003</v>
      </c>
      <c r="Z649" s="9">
        <v>986236</v>
      </c>
      <c r="AA649" s="6" t="s">
        <v>2060</v>
      </c>
      <c r="AB649" s="10" t="s">
        <v>2106</v>
      </c>
      <c r="AC649" s="11" t="str">
        <f t="shared" si="118"/>
        <v>Klik Here Bestie</v>
      </c>
      <c r="AE649" s="16" t="s">
        <v>1653</v>
      </c>
    </row>
    <row r="650" spans="1:31" ht="14.25" customHeight="1" x14ac:dyDescent="0.3">
      <c r="A650" s="5">
        <v>648</v>
      </c>
      <c r="B650" s="6" t="s">
        <v>32</v>
      </c>
      <c r="C650" s="6" t="s">
        <v>33</v>
      </c>
      <c r="D650" s="6" t="s">
        <v>1968</v>
      </c>
      <c r="E650" s="6" t="s">
        <v>2057</v>
      </c>
      <c r="F650" s="6">
        <v>3323082014</v>
      </c>
      <c r="G650" s="6" t="s">
        <v>2044</v>
      </c>
      <c r="H650" s="6" t="s">
        <v>2045</v>
      </c>
      <c r="I650" s="6">
        <v>14685929</v>
      </c>
      <c r="J650" s="6" t="s">
        <v>2107</v>
      </c>
      <c r="K650" s="6" t="str">
        <f>"3323082112680001"</f>
        <v>3323082112680001</v>
      </c>
      <c r="L650" s="6" t="s">
        <v>2108</v>
      </c>
      <c r="M650" s="6">
        <v>53</v>
      </c>
      <c r="N650" s="6">
        <v>21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 t="s">
        <v>39</v>
      </c>
      <c r="U650" s="7">
        <v>46181</v>
      </c>
      <c r="V650" s="8">
        <v>46240.590787037036</v>
      </c>
      <c r="W650" s="8">
        <v>46240.590787037036</v>
      </c>
      <c r="X650" s="6" t="s">
        <v>643</v>
      </c>
      <c r="Y650" s="6" t="str">
        <f t="shared" si="151"/>
        <v>3323080503670003</v>
      </c>
      <c r="Z650" s="9">
        <v>986236</v>
      </c>
      <c r="AA650" s="6" t="s">
        <v>2060</v>
      </c>
      <c r="AB650" s="13" t="s">
        <v>2109</v>
      </c>
      <c r="AC650" s="11" t="str">
        <f t="shared" si="118"/>
        <v>Klik Here Bestie</v>
      </c>
      <c r="AE650" s="16" t="s">
        <v>1653</v>
      </c>
    </row>
    <row r="651" spans="1:31" ht="14.25" customHeight="1" x14ac:dyDescent="0.3">
      <c r="A651" s="5">
        <v>649</v>
      </c>
      <c r="B651" s="6" t="s">
        <v>32</v>
      </c>
      <c r="C651" s="6" t="s">
        <v>33</v>
      </c>
      <c r="D651" s="6" t="s">
        <v>1968</v>
      </c>
      <c r="E651" s="6" t="s">
        <v>2057</v>
      </c>
      <c r="F651" s="6">
        <v>3323082014</v>
      </c>
      <c r="G651" s="6" t="s">
        <v>2044</v>
      </c>
      <c r="H651" s="6" t="s">
        <v>2045</v>
      </c>
      <c r="I651" s="6">
        <v>14685909</v>
      </c>
      <c r="J651" s="6" t="s">
        <v>2110</v>
      </c>
      <c r="K651" s="6" t="str">
        <f>"3323082504670002"</f>
        <v>3323082504670002</v>
      </c>
      <c r="L651" s="6" t="s">
        <v>2111</v>
      </c>
      <c r="M651" s="6">
        <v>16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 t="s">
        <v>39</v>
      </c>
      <c r="U651" s="7">
        <v>46181</v>
      </c>
      <c r="V651" s="8">
        <v>46240.590717592589</v>
      </c>
      <c r="W651" s="8">
        <v>46240.590717592589</v>
      </c>
      <c r="X651" s="6" t="s">
        <v>643</v>
      </c>
      <c r="Y651" s="6" t="str">
        <f t="shared" si="151"/>
        <v>3323080503670003</v>
      </c>
      <c r="Z651" s="9">
        <v>986236</v>
      </c>
      <c r="AA651" s="6" t="s">
        <v>2060</v>
      </c>
      <c r="AB651" s="10" t="s">
        <v>2112</v>
      </c>
      <c r="AC651" s="11" t="str">
        <f t="shared" si="118"/>
        <v>Klik Here Bestie</v>
      </c>
      <c r="AE651" s="16" t="s">
        <v>1653</v>
      </c>
    </row>
    <row r="652" spans="1:31" ht="14.25" customHeight="1" x14ac:dyDescent="0.3">
      <c r="A652" s="5">
        <v>650</v>
      </c>
      <c r="B652" s="6" t="s">
        <v>32</v>
      </c>
      <c r="C652" s="6" t="s">
        <v>33</v>
      </c>
      <c r="D652" s="6" t="s">
        <v>1968</v>
      </c>
      <c r="E652" s="6" t="s">
        <v>2057</v>
      </c>
      <c r="F652" s="6">
        <v>3323082014</v>
      </c>
      <c r="G652" s="6" t="s">
        <v>2044</v>
      </c>
      <c r="H652" s="6" t="s">
        <v>2045</v>
      </c>
      <c r="I652" s="6">
        <v>14685918</v>
      </c>
      <c r="J652" s="6" t="s">
        <v>2113</v>
      </c>
      <c r="K652" s="6" t="str">
        <f>"3323081001690001"</f>
        <v>3323081001690001</v>
      </c>
      <c r="L652" s="6" t="s">
        <v>2114</v>
      </c>
      <c r="M652" s="6">
        <v>50</v>
      </c>
      <c r="N652" s="6">
        <v>46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 t="s">
        <v>39</v>
      </c>
      <c r="U652" s="7">
        <v>46181</v>
      </c>
      <c r="V652" s="8">
        <v>46240.590740740743</v>
      </c>
      <c r="W652" s="8">
        <v>46240.590740740743</v>
      </c>
      <c r="X652" s="6" t="s">
        <v>643</v>
      </c>
      <c r="Y652" s="6" t="str">
        <f t="shared" si="151"/>
        <v>3323080503670003</v>
      </c>
      <c r="Z652" s="9">
        <v>986236</v>
      </c>
      <c r="AA652" s="6" t="s">
        <v>2060</v>
      </c>
      <c r="AB652" s="10" t="s">
        <v>2115</v>
      </c>
      <c r="AC652" s="11" t="str">
        <f t="shared" si="118"/>
        <v>Klik Here Bestie</v>
      </c>
      <c r="AE652" s="16" t="s">
        <v>1653</v>
      </c>
    </row>
    <row r="653" spans="1:31" ht="14.25" customHeight="1" x14ac:dyDescent="0.3">
      <c r="A653" s="5">
        <v>651</v>
      </c>
      <c r="B653" s="6" t="s">
        <v>32</v>
      </c>
      <c r="C653" s="6" t="s">
        <v>33</v>
      </c>
      <c r="D653" s="6" t="s">
        <v>1968</v>
      </c>
      <c r="E653" s="6" t="s">
        <v>2057</v>
      </c>
      <c r="F653" s="6">
        <v>3323082014</v>
      </c>
      <c r="G653" s="6" t="s">
        <v>2044</v>
      </c>
      <c r="H653" s="6" t="s">
        <v>2045</v>
      </c>
      <c r="I653" s="6">
        <v>14685931</v>
      </c>
      <c r="J653" s="6" t="s">
        <v>2116</v>
      </c>
      <c r="K653" s="6" t="str">
        <f>"3323082406490001"</f>
        <v>3323082406490001</v>
      </c>
      <c r="L653" s="6" t="s">
        <v>2114</v>
      </c>
      <c r="M653" s="6">
        <v>37</v>
      </c>
      <c r="N653" s="6">
        <v>34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 t="s">
        <v>39</v>
      </c>
      <c r="U653" s="7">
        <v>46181</v>
      </c>
      <c r="V653" s="8">
        <v>46240.590798611112</v>
      </c>
      <c r="W653" s="8">
        <v>46240.590798611112</v>
      </c>
      <c r="X653" s="6" t="s">
        <v>643</v>
      </c>
      <c r="Y653" s="6" t="str">
        <f t="shared" si="151"/>
        <v>3323080503670003</v>
      </c>
      <c r="Z653" s="9">
        <v>986236</v>
      </c>
      <c r="AA653" s="6" t="s">
        <v>2060</v>
      </c>
      <c r="AB653" s="10" t="s">
        <v>2117</v>
      </c>
      <c r="AC653" s="11" t="str">
        <f t="shared" si="118"/>
        <v>Klik Here Bestie</v>
      </c>
      <c r="AE653" s="16" t="s">
        <v>1653</v>
      </c>
    </row>
    <row r="654" spans="1:31" ht="14.25" customHeight="1" x14ac:dyDescent="0.3">
      <c r="A654" s="5">
        <v>652</v>
      </c>
      <c r="B654" s="6" t="s">
        <v>32</v>
      </c>
      <c r="C654" s="6" t="s">
        <v>33</v>
      </c>
      <c r="D654" s="6" t="s">
        <v>1968</v>
      </c>
      <c r="E654" s="6" t="s">
        <v>2057</v>
      </c>
      <c r="F654" s="6">
        <v>3323082014</v>
      </c>
      <c r="G654" s="6" t="s">
        <v>2044</v>
      </c>
      <c r="H654" s="6" t="s">
        <v>2045</v>
      </c>
      <c r="I654" s="6">
        <v>14685941</v>
      </c>
      <c r="J654" s="6" t="s">
        <v>2118</v>
      </c>
      <c r="K654" s="6" t="str">
        <f>"3323081302780002"</f>
        <v>3323081302780002</v>
      </c>
      <c r="L654" s="6" t="s">
        <v>2119</v>
      </c>
      <c r="M654" s="6">
        <v>2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 t="s">
        <v>39</v>
      </c>
      <c r="U654" s="7">
        <v>46181</v>
      </c>
      <c r="V654" s="8">
        <v>46240.590844907405</v>
      </c>
      <c r="W654" s="8">
        <v>46240.590844907405</v>
      </c>
      <c r="X654" s="6" t="s">
        <v>643</v>
      </c>
      <c r="Y654" s="6" t="str">
        <f t="shared" si="151"/>
        <v>3323080503670003</v>
      </c>
      <c r="Z654" s="9">
        <v>986236</v>
      </c>
      <c r="AA654" s="6" t="s">
        <v>2060</v>
      </c>
      <c r="AB654" s="10" t="s">
        <v>2120</v>
      </c>
      <c r="AC654" s="11" t="str">
        <f t="shared" si="118"/>
        <v>Klik Here Bestie</v>
      </c>
      <c r="AE654" s="16" t="s">
        <v>1653</v>
      </c>
    </row>
    <row r="655" spans="1:31" ht="14.25" customHeight="1" x14ac:dyDescent="0.3">
      <c r="A655" s="5">
        <v>653</v>
      </c>
      <c r="B655" s="6" t="s">
        <v>32</v>
      </c>
      <c r="C655" s="6" t="s">
        <v>33</v>
      </c>
      <c r="D655" s="6" t="s">
        <v>1968</v>
      </c>
      <c r="E655" s="6" t="s">
        <v>2057</v>
      </c>
      <c r="F655" s="6">
        <v>3323082014</v>
      </c>
      <c r="G655" s="6" t="s">
        <v>2044</v>
      </c>
      <c r="H655" s="6" t="s">
        <v>2045</v>
      </c>
      <c r="I655" s="6">
        <v>14685932</v>
      </c>
      <c r="J655" s="6" t="s">
        <v>2121</v>
      </c>
      <c r="K655" s="6" t="str">
        <f>"3323081010730003"</f>
        <v>3323081010730003</v>
      </c>
      <c r="L655" s="6" t="s">
        <v>253</v>
      </c>
      <c r="M655" s="6">
        <v>16</v>
      </c>
      <c r="N655" s="6">
        <v>1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 t="s">
        <v>39</v>
      </c>
      <c r="U655" s="7">
        <v>46181</v>
      </c>
      <c r="V655" s="8">
        <v>46240.590810185182</v>
      </c>
      <c r="W655" s="8">
        <v>46240.590810185182</v>
      </c>
      <c r="X655" s="6" t="s">
        <v>643</v>
      </c>
      <c r="Y655" s="6" t="str">
        <f t="shared" si="151"/>
        <v>3323080503670003</v>
      </c>
      <c r="Z655" s="9">
        <v>986236</v>
      </c>
      <c r="AA655" s="6" t="s">
        <v>2060</v>
      </c>
      <c r="AB655" s="10" t="s">
        <v>2122</v>
      </c>
      <c r="AC655" s="11" t="str">
        <f t="shared" si="118"/>
        <v>Klik Here Bestie</v>
      </c>
      <c r="AE655" s="16" t="s">
        <v>1653</v>
      </c>
    </row>
    <row r="656" spans="1:31" ht="14.25" customHeight="1" x14ac:dyDescent="0.3">
      <c r="A656" s="5">
        <v>654</v>
      </c>
      <c r="B656" s="6" t="s">
        <v>32</v>
      </c>
      <c r="C656" s="6" t="s">
        <v>33</v>
      </c>
      <c r="D656" s="6" t="s">
        <v>1968</v>
      </c>
      <c r="E656" s="6" t="s">
        <v>2057</v>
      </c>
      <c r="F656" s="6">
        <v>3323082014</v>
      </c>
      <c r="G656" s="6" t="s">
        <v>2044</v>
      </c>
      <c r="H656" s="6" t="s">
        <v>2045</v>
      </c>
      <c r="I656" s="6">
        <v>14685930</v>
      </c>
      <c r="J656" s="6" t="s">
        <v>2123</v>
      </c>
      <c r="K656" s="6" t="str">
        <f>"3323080107600001"</f>
        <v>3323080107600001</v>
      </c>
      <c r="L656" s="6" t="s">
        <v>2124</v>
      </c>
      <c r="M656" s="6">
        <v>82</v>
      </c>
      <c r="N656" s="6">
        <v>75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 t="s">
        <v>39</v>
      </c>
      <c r="U656" s="7">
        <v>46181</v>
      </c>
      <c r="V656" s="8">
        <v>46240.590798611112</v>
      </c>
      <c r="W656" s="8">
        <v>46240.590798611112</v>
      </c>
      <c r="X656" s="6" t="s">
        <v>643</v>
      </c>
      <c r="Y656" s="6" t="str">
        <f t="shared" si="151"/>
        <v>3323080503670003</v>
      </c>
      <c r="Z656" s="9">
        <v>986236</v>
      </c>
      <c r="AA656" s="6" t="s">
        <v>2060</v>
      </c>
      <c r="AB656" s="10" t="s">
        <v>2125</v>
      </c>
      <c r="AC656" s="11" t="str">
        <f t="shared" si="118"/>
        <v>Klik Here Bestie</v>
      </c>
      <c r="AE656" s="16" t="s">
        <v>1653</v>
      </c>
    </row>
    <row r="657" spans="1:31" ht="14.25" customHeight="1" x14ac:dyDescent="0.3">
      <c r="A657" s="5">
        <v>655</v>
      </c>
      <c r="B657" s="6" t="s">
        <v>32</v>
      </c>
      <c r="C657" s="6" t="s">
        <v>33</v>
      </c>
      <c r="D657" s="6" t="s">
        <v>1968</v>
      </c>
      <c r="E657" s="6" t="s">
        <v>2057</v>
      </c>
      <c r="F657" s="6">
        <v>3323082014</v>
      </c>
      <c r="G657" s="6" t="s">
        <v>2044</v>
      </c>
      <c r="H657" s="6" t="s">
        <v>2045</v>
      </c>
      <c r="I657" s="6">
        <v>14685920</v>
      </c>
      <c r="J657" s="6" t="s">
        <v>2126</v>
      </c>
      <c r="K657" s="6" t="str">
        <f>"3323080412650001"</f>
        <v>3323080412650001</v>
      </c>
      <c r="L657" s="6" t="s">
        <v>2127</v>
      </c>
      <c r="M657" s="6">
        <v>28</v>
      </c>
      <c r="N657" s="6">
        <v>21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 t="s">
        <v>39</v>
      </c>
      <c r="U657" s="7">
        <v>46181</v>
      </c>
      <c r="V657" s="8">
        <v>46240.590752314813</v>
      </c>
      <c r="W657" s="8">
        <v>46240.590752314813</v>
      </c>
      <c r="X657" s="6" t="s">
        <v>643</v>
      </c>
      <c r="Y657" s="6" t="str">
        <f t="shared" si="151"/>
        <v>3323080503670003</v>
      </c>
      <c r="Z657" s="9">
        <v>986236</v>
      </c>
      <c r="AA657" s="6" t="s">
        <v>2060</v>
      </c>
      <c r="AB657" s="10" t="s">
        <v>2128</v>
      </c>
      <c r="AC657" s="11" t="str">
        <f t="shared" si="118"/>
        <v>Klik Here Bestie</v>
      </c>
      <c r="AE657" s="16" t="s">
        <v>1653</v>
      </c>
    </row>
    <row r="658" spans="1:31" ht="14.25" customHeight="1" x14ac:dyDescent="0.3">
      <c r="A658" s="5">
        <v>656</v>
      </c>
      <c r="B658" s="6" t="s">
        <v>32</v>
      </c>
      <c r="C658" s="6" t="s">
        <v>33</v>
      </c>
      <c r="D658" s="6" t="s">
        <v>1968</v>
      </c>
      <c r="E658" s="6" t="s">
        <v>2057</v>
      </c>
      <c r="F658" s="6">
        <v>3323082014</v>
      </c>
      <c r="G658" s="6" t="s">
        <v>2044</v>
      </c>
      <c r="H658" s="6" t="s">
        <v>2045</v>
      </c>
      <c r="I658" s="6">
        <v>14685933</v>
      </c>
      <c r="J658" s="6" t="s">
        <v>2129</v>
      </c>
      <c r="K658" s="6" t="str">
        <f>"3323082010720001"</f>
        <v>3323082010720001</v>
      </c>
      <c r="L658" s="6" t="s">
        <v>2130</v>
      </c>
      <c r="M658" s="6">
        <v>18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 t="s">
        <v>39</v>
      </c>
      <c r="U658" s="7">
        <v>46181</v>
      </c>
      <c r="V658" s="8">
        <v>46240.590821759259</v>
      </c>
      <c r="W658" s="8">
        <v>46240.590821759259</v>
      </c>
      <c r="X658" s="6" t="s">
        <v>643</v>
      </c>
      <c r="Y658" s="6" t="str">
        <f t="shared" si="151"/>
        <v>3323080503670003</v>
      </c>
      <c r="Z658" s="9">
        <v>986236</v>
      </c>
      <c r="AA658" s="6" t="s">
        <v>2060</v>
      </c>
      <c r="AB658" s="10" t="s">
        <v>2131</v>
      </c>
      <c r="AC658" s="11" t="str">
        <f t="shared" si="118"/>
        <v>Klik Here Bestie</v>
      </c>
      <c r="AE658" s="16" t="s">
        <v>1653</v>
      </c>
    </row>
    <row r="659" spans="1:31" ht="14.25" customHeight="1" x14ac:dyDescent="0.3">
      <c r="A659" s="5">
        <v>657</v>
      </c>
      <c r="B659" s="6" t="s">
        <v>32</v>
      </c>
      <c r="C659" s="6" t="s">
        <v>33</v>
      </c>
      <c r="D659" s="6" t="s">
        <v>2132</v>
      </c>
      <c r="E659" s="6" t="s">
        <v>2133</v>
      </c>
      <c r="F659" s="6">
        <v>3323092003</v>
      </c>
      <c r="G659" s="6" t="s">
        <v>2134</v>
      </c>
      <c r="H659" s="6" t="s">
        <v>957</v>
      </c>
      <c r="I659" s="6">
        <v>14443065</v>
      </c>
      <c r="J659" s="6" t="s">
        <v>2135</v>
      </c>
      <c r="K659" s="6" t="str">
        <f>"3323090102790004"</f>
        <v>3323090102790004</v>
      </c>
      <c r="L659" s="6" t="s">
        <v>2136</v>
      </c>
      <c r="M659" s="6">
        <v>32</v>
      </c>
      <c r="N659" s="6">
        <v>27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 t="s">
        <v>39</v>
      </c>
      <c r="U659" s="7">
        <v>46030</v>
      </c>
      <c r="V659" s="8">
        <v>46235.564942129633</v>
      </c>
      <c r="W659" s="8">
        <v>46235.564942129633</v>
      </c>
      <c r="X659" s="6" t="s">
        <v>40</v>
      </c>
      <c r="Y659" s="6" t="s">
        <v>39</v>
      </c>
      <c r="Z659" s="9">
        <v>193493</v>
      </c>
      <c r="AA659" s="6" t="s">
        <v>2137</v>
      </c>
      <c r="AB659" s="10" t="s">
        <v>2138</v>
      </c>
      <c r="AC659" s="11" t="str">
        <f t="shared" si="118"/>
        <v>Klik Here Bestie</v>
      </c>
      <c r="AD659" s="12" t="s">
        <v>30</v>
      </c>
    </row>
    <row r="660" spans="1:31" ht="14.25" customHeight="1" x14ac:dyDescent="0.3">
      <c r="A660" s="5">
        <v>658</v>
      </c>
      <c r="B660" s="6" t="s">
        <v>32</v>
      </c>
      <c r="C660" s="6" t="s">
        <v>33</v>
      </c>
      <c r="D660" s="6" t="s">
        <v>2132</v>
      </c>
      <c r="E660" s="6" t="s">
        <v>2133</v>
      </c>
      <c r="F660" s="6">
        <v>3323092003</v>
      </c>
      <c r="G660" s="6" t="s">
        <v>2134</v>
      </c>
      <c r="H660" s="6" t="s">
        <v>957</v>
      </c>
      <c r="I660" s="6">
        <v>14559460</v>
      </c>
      <c r="J660" s="6" t="s">
        <v>2139</v>
      </c>
      <c r="K660" s="6" t="str">
        <f t="shared" ref="K660:K661" si="152">"3323091710560001"</f>
        <v>3323091710560001</v>
      </c>
      <c r="L660" s="6" t="s">
        <v>2140</v>
      </c>
      <c r="M660" s="6">
        <v>220</v>
      </c>
      <c r="N660" s="6">
        <v>200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 t="s">
        <v>39</v>
      </c>
      <c r="U660" s="7">
        <v>46120</v>
      </c>
      <c r="V660" s="8">
        <v>46238.46297453704</v>
      </c>
      <c r="W660" s="8">
        <v>46238.46297453704</v>
      </c>
      <c r="X660" s="6" t="s">
        <v>40</v>
      </c>
      <c r="Y660" s="6" t="s">
        <v>39</v>
      </c>
      <c r="Z660" s="9">
        <v>86065</v>
      </c>
      <c r="AA660" s="6" t="s">
        <v>2141</v>
      </c>
      <c r="AB660" s="10" t="s">
        <v>2142</v>
      </c>
      <c r="AC660" s="11" t="str">
        <f t="shared" si="118"/>
        <v>Klik Here Bestie</v>
      </c>
      <c r="AD660" s="12" t="s">
        <v>30</v>
      </c>
    </row>
    <row r="661" spans="1:31" ht="14.25" customHeight="1" x14ac:dyDescent="0.3">
      <c r="A661" s="5">
        <v>659</v>
      </c>
      <c r="B661" s="6" t="s">
        <v>32</v>
      </c>
      <c r="C661" s="6" t="s">
        <v>33</v>
      </c>
      <c r="D661" s="6" t="s">
        <v>2132</v>
      </c>
      <c r="E661" s="6" t="s">
        <v>2133</v>
      </c>
      <c r="F661" s="6">
        <v>3323092003</v>
      </c>
      <c r="G661" s="6" t="s">
        <v>2134</v>
      </c>
      <c r="H661" s="6" t="s">
        <v>957</v>
      </c>
      <c r="I661" s="6">
        <v>14559611</v>
      </c>
      <c r="J661" s="6" t="s">
        <v>2143</v>
      </c>
      <c r="K661" s="6" t="str">
        <f t="shared" si="152"/>
        <v>3323091710560001</v>
      </c>
      <c r="L661" s="6" t="s">
        <v>2140</v>
      </c>
      <c r="M661" s="6">
        <v>0</v>
      </c>
      <c r="N661" s="6">
        <v>140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 t="s">
        <v>39</v>
      </c>
      <c r="U661" s="7">
        <v>46120</v>
      </c>
      <c r="V661" s="8">
        <v>46238.463923611111</v>
      </c>
      <c r="W661" s="8">
        <v>46238.463923611111</v>
      </c>
      <c r="X661" s="6" t="s">
        <v>40</v>
      </c>
      <c r="Y661" s="6" t="s">
        <v>39</v>
      </c>
      <c r="Z661" s="9">
        <v>86065</v>
      </c>
      <c r="AA661" s="6" t="s">
        <v>2141</v>
      </c>
      <c r="AB661" s="10" t="s">
        <v>2144</v>
      </c>
      <c r="AC661" s="11" t="str">
        <f t="shared" si="118"/>
        <v>Klik Here Bestie</v>
      </c>
      <c r="AD661" s="12" t="s">
        <v>30</v>
      </c>
    </row>
    <row r="662" spans="1:31" ht="14.25" customHeight="1" x14ac:dyDescent="0.3">
      <c r="A662" s="5">
        <v>660</v>
      </c>
      <c r="B662" s="6" t="s">
        <v>32</v>
      </c>
      <c r="C662" s="6" t="s">
        <v>33</v>
      </c>
      <c r="D662" s="6" t="s">
        <v>2132</v>
      </c>
      <c r="E662" s="6" t="s">
        <v>2133</v>
      </c>
      <c r="F662" s="6">
        <v>3323092003</v>
      </c>
      <c r="G662" s="6" t="s">
        <v>2134</v>
      </c>
      <c r="H662" s="6" t="s">
        <v>957</v>
      </c>
      <c r="I662" s="6">
        <v>14630439</v>
      </c>
      <c r="J662" s="6" t="s">
        <v>2145</v>
      </c>
      <c r="K662" s="6" t="str">
        <f t="shared" ref="K662:K664" si="153">"3323090305740002"</f>
        <v>3323090305740002</v>
      </c>
      <c r="L662" s="6" t="s">
        <v>2146</v>
      </c>
      <c r="M662" s="6">
        <v>50</v>
      </c>
      <c r="N662" s="6">
        <v>100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 t="s">
        <v>39</v>
      </c>
      <c r="U662" s="7">
        <v>46150</v>
      </c>
      <c r="V662" s="8">
        <v>46239.625335648147</v>
      </c>
      <c r="W662" s="8">
        <v>46239.625335648147</v>
      </c>
      <c r="X662" s="6" t="s">
        <v>40</v>
      </c>
      <c r="Y662" s="6" t="s">
        <v>39</v>
      </c>
      <c r="Z662" s="9">
        <v>1083147</v>
      </c>
      <c r="AA662" s="6" t="s">
        <v>2147</v>
      </c>
      <c r="AB662" s="10" t="s">
        <v>2148</v>
      </c>
      <c r="AC662" s="11" t="str">
        <f t="shared" si="118"/>
        <v>Klik Here Bestie</v>
      </c>
      <c r="AD662" s="12" t="s">
        <v>30</v>
      </c>
    </row>
    <row r="663" spans="1:31" ht="14.25" customHeight="1" x14ac:dyDescent="0.3">
      <c r="A663" s="5">
        <v>661</v>
      </c>
      <c r="B663" s="6" t="s">
        <v>32</v>
      </c>
      <c r="C663" s="6" t="s">
        <v>33</v>
      </c>
      <c r="D663" s="6" t="s">
        <v>2132</v>
      </c>
      <c r="E663" s="6" t="s">
        <v>2133</v>
      </c>
      <c r="F663" s="6">
        <v>3323092003</v>
      </c>
      <c r="G663" s="6" t="s">
        <v>2134</v>
      </c>
      <c r="H663" s="6" t="s">
        <v>957</v>
      </c>
      <c r="I663" s="6">
        <v>14742717</v>
      </c>
      <c r="J663" s="6" t="s">
        <v>2149</v>
      </c>
      <c r="K663" s="6" t="str">
        <f t="shared" si="153"/>
        <v>3323090305740002</v>
      </c>
      <c r="L663" s="6" t="s">
        <v>2146</v>
      </c>
      <c r="M663" s="6">
        <v>76</v>
      </c>
      <c r="N663" s="6">
        <v>15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 t="s">
        <v>39</v>
      </c>
      <c r="U663" s="7">
        <v>46211</v>
      </c>
      <c r="V663" s="8">
        <v>46241.578032407408</v>
      </c>
      <c r="W663" s="8">
        <v>46241.578032407408</v>
      </c>
      <c r="X663" s="6" t="s">
        <v>40</v>
      </c>
      <c r="Y663" s="6" t="s">
        <v>39</v>
      </c>
      <c r="Z663" s="9">
        <v>1083147</v>
      </c>
      <c r="AA663" s="6" t="s">
        <v>2147</v>
      </c>
      <c r="AB663" s="10" t="s">
        <v>2150</v>
      </c>
      <c r="AC663" s="11" t="str">
        <f t="shared" si="118"/>
        <v>Klik Here Bestie</v>
      </c>
      <c r="AD663" s="12" t="s">
        <v>30</v>
      </c>
    </row>
    <row r="664" spans="1:31" ht="14.25" customHeight="1" x14ac:dyDescent="0.3">
      <c r="A664" s="5">
        <v>662</v>
      </c>
      <c r="B664" s="6" t="s">
        <v>32</v>
      </c>
      <c r="C664" s="6" t="s">
        <v>33</v>
      </c>
      <c r="D664" s="6" t="s">
        <v>2132</v>
      </c>
      <c r="E664" s="6" t="s">
        <v>2133</v>
      </c>
      <c r="F664" s="6">
        <v>3323092003</v>
      </c>
      <c r="G664" s="6" t="s">
        <v>2134</v>
      </c>
      <c r="H664" s="6" t="s">
        <v>957</v>
      </c>
      <c r="I664" s="6">
        <v>14742818</v>
      </c>
      <c r="J664" s="6" t="s">
        <v>2151</v>
      </c>
      <c r="K664" s="6" t="str">
        <f t="shared" si="153"/>
        <v>3323090305740002</v>
      </c>
      <c r="L664" s="6" t="s">
        <v>2146</v>
      </c>
      <c r="M664" s="6">
        <v>0</v>
      </c>
      <c r="N664" s="6">
        <v>58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 t="s">
        <v>39</v>
      </c>
      <c r="U664" s="7">
        <v>46211</v>
      </c>
      <c r="V664" s="8">
        <v>46241.578703703701</v>
      </c>
      <c r="W664" s="8">
        <v>46241.578703703701</v>
      </c>
      <c r="X664" s="6" t="s">
        <v>40</v>
      </c>
      <c r="Y664" s="6" t="s">
        <v>39</v>
      </c>
      <c r="Z664" s="9">
        <v>1083147</v>
      </c>
      <c r="AA664" s="6" t="s">
        <v>2147</v>
      </c>
      <c r="AB664" s="10" t="s">
        <v>2152</v>
      </c>
      <c r="AC664" s="11" t="str">
        <f t="shared" si="118"/>
        <v>Klik Here Bestie</v>
      </c>
      <c r="AD664" s="12" t="s">
        <v>30</v>
      </c>
    </row>
    <row r="665" spans="1:31" ht="14.25" customHeight="1" x14ac:dyDescent="0.3">
      <c r="A665" s="5">
        <v>663</v>
      </c>
      <c r="B665" s="6" t="s">
        <v>32</v>
      </c>
      <c r="C665" s="6" t="s">
        <v>33</v>
      </c>
      <c r="D665" s="6" t="s">
        <v>2132</v>
      </c>
      <c r="E665" s="6" t="s">
        <v>2133</v>
      </c>
      <c r="F665" s="6">
        <v>3323092003</v>
      </c>
      <c r="G665" s="6" t="s">
        <v>2134</v>
      </c>
      <c r="H665" s="6" t="s">
        <v>957</v>
      </c>
      <c r="I665" s="6">
        <v>14442654</v>
      </c>
      <c r="J665" s="6" t="s">
        <v>2153</v>
      </c>
      <c r="K665" s="6" t="str">
        <f t="shared" ref="K665:K666" si="154">"3323090309650001"</f>
        <v>3323090309650001</v>
      </c>
      <c r="L665" s="6" t="s">
        <v>2154</v>
      </c>
      <c r="M665" s="6">
        <v>0</v>
      </c>
      <c r="N665" s="6">
        <v>100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 t="s">
        <v>39</v>
      </c>
      <c r="U665" s="7">
        <v>46030</v>
      </c>
      <c r="V665" s="8">
        <v>46235.560162037036</v>
      </c>
      <c r="W665" s="8">
        <v>46235.560162037036</v>
      </c>
      <c r="X665" s="6" t="s">
        <v>40</v>
      </c>
      <c r="Y665" s="6" t="s">
        <v>39</v>
      </c>
      <c r="Z665" s="9">
        <v>86072</v>
      </c>
      <c r="AA665" s="6" t="s">
        <v>2155</v>
      </c>
      <c r="AB665" s="10" t="s">
        <v>2156</v>
      </c>
      <c r="AC665" s="11" t="str">
        <f t="shared" si="118"/>
        <v>Klik Here Bestie</v>
      </c>
      <c r="AD665" s="12" t="s">
        <v>30</v>
      </c>
    </row>
    <row r="666" spans="1:31" ht="14.25" customHeight="1" x14ac:dyDescent="0.3">
      <c r="A666" s="5">
        <v>664</v>
      </c>
      <c r="B666" s="6" t="s">
        <v>32</v>
      </c>
      <c r="C666" s="6" t="s">
        <v>33</v>
      </c>
      <c r="D666" s="6" t="s">
        <v>2132</v>
      </c>
      <c r="E666" s="6" t="s">
        <v>2133</v>
      </c>
      <c r="F666" s="6">
        <v>3323092003</v>
      </c>
      <c r="G666" s="6" t="s">
        <v>2134</v>
      </c>
      <c r="H666" s="6" t="s">
        <v>957</v>
      </c>
      <c r="I666" s="6">
        <v>14442736</v>
      </c>
      <c r="J666" s="6" t="s">
        <v>2157</v>
      </c>
      <c r="K666" s="6" t="str">
        <f t="shared" si="154"/>
        <v>3323090309650001</v>
      </c>
      <c r="L666" s="6" t="s">
        <v>2154</v>
      </c>
      <c r="M666" s="6">
        <v>0</v>
      </c>
      <c r="N666" s="6">
        <v>70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 t="s">
        <v>39</v>
      </c>
      <c r="U666" s="7">
        <v>46030</v>
      </c>
      <c r="V666" s="8">
        <v>46235.561145833337</v>
      </c>
      <c r="W666" s="8">
        <v>46235.561145833337</v>
      </c>
      <c r="X666" s="6" t="s">
        <v>40</v>
      </c>
      <c r="Y666" s="6" t="s">
        <v>39</v>
      </c>
      <c r="Z666" s="9">
        <v>86072</v>
      </c>
      <c r="AA666" s="6" t="s">
        <v>2155</v>
      </c>
      <c r="AB666" s="10" t="s">
        <v>2158</v>
      </c>
      <c r="AC666" s="11" t="str">
        <f t="shared" si="118"/>
        <v>Klik Here Bestie</v>
      </c>
      <c r="AD666" s="12" t="s">
        <v>30</v>
      </c>
    </row>
    <row r="667" spans="1:31" ht="14.25" customHeight="1" x14ac:dyDescent="0.3">
      <c r="A667" s="5">
        <v>665</v>
      </c>
      <c r="B667" s="6" t="s">
        <v>32</v>
      </c>
      <c r="C667" s="6" t="s">
        <v>33</v>
      </c>
      <c r="D667" s="6" t="s">
        <v>2132</v>
      </c>
      <c r="E667" s="6" t="s">
        <v>2159</v>
      </c>
      <c r="F667" s="6">
        <v>3323092005</v>
      </c>
      <c r="G667" s="6" t="s">
        <v>2160</v>
      </c>
      <c r="H667" s="6" t="s">
        <v>283</v>
      </c>
      <c r="I667" s="6">
        <v>14581941</v>
      </c>
      <c r="J667" s="6" t="s">
        <v>2161</v>
      </c>
      <c r="K667" s="6" t="str">
        <f>"3323096201680001"</f>
        <v>3323096201680001</v>
      </c>
      <c r="L667" s="6" t="s">
        <v>2162</v>
      </c>
      <c r="M667" s="6">
        <v>0</v>
      </c>
      <c r="N667" s="6">
        <v>200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 t="s">
        <v>39</v>
      </c>
      <c r="U667" s="7">
        <v>46120</v>
      </c>
      <c r="V667" s="8">
        <v>46238.698599537034</v>
      </c>
      <c r="W667" s="8">
        <v>46238.698599537034</v>
      </c>
      <c r="X667" s="6" t="s">
        <v>40</v>
      </c>
      <c r="Y667" s="6" t="s">
        <v>39</v>
      </c>
      <c r="Z667" s="9">
        <v>298843</v>
      </c>
      <c r="AA667" s="6" t="s">
        <v>2163</v>
      </c>
      <c r="AB667" s="10" t="s">
        <v>2164</v>
      </c>
      <c r="AC667" s="11" t="str">
        <f t="shared" si="118"/>
        <v>Klik Here Bestie</v>
      </c>
      <c r="AD667" s="12" t="s">
        <v>30</v>
      </c>
    </row>
    <row r="668" spans="1:31" ht="14.25" customHeight="1" x14ac:dyDescent="0.3">
      <c r="A668" s="5">
        <v>666</v>
      </c>
      <c r="B668" s="6" t="s">
        <v>32</v>
      </c>
      <c r="C668" s="6" t="s">
        <v>33</v>
      </c>
      <c r="D668" s="6" t="s">
        <v>2132</v>
      </c>
      <c r="E668" s="6" t="s">
        <v>2159</v>
      </c>
      <c r="F668" s="6">
        <v>3323092005</v>
      </c>
      <c r="G668" s="6" t="s">
        <v>2160</v>
      </c>
      <c r="H668" s="6" t="s">
        <v>283</v>
      </c>
      <c r="I668" s="6">
        <v>14436574</v>
      </c>
      <c r="J668" s="6" t="s">
        <v>2165</v>
      </c>
      <c r="K668" s="6" t="str">
        <f>"3323090606790002"</f>
        <v>3323090606790002</v>
      </c>
      <c r="L668" s="6" t="s">
        <v>2166</v>
      </c>
      <c r="M668" s="6">
        <v>0</v>
      </c>
      <c r="N668" s="6">
        <v>150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 t="s">
        <v>39</v>
      </c>
      <c r="U668" s="7">
        <v>46030</v>
      </c>
      <c r="V668" s="8">
        <v>46235.468136574076</v>
      </c>
      <c r="W668" s="8">
        <v>46235.468136574076</v>
      </c>
      <c r="X668" s="6" t="s">
        <v>40</v>
      </c>
      <c r="Y668" s="6" t="s">
        <v>39</v>
      </c>
      <c r="Z668" s="9">
        <v>86332</v>
      </c>
      <c r="AA668" s="6" t="s">
        <v>2167</v>
      </c>
      <c r="AB668" s="10" t="s">
        <v>2168</v>
      </c>
      <c r="AC668" s="11" t="str">
        <f t="shared" si="118"/>
        <v>Klik Here Bestie</v>
      </c>
      <c r="AD668" s="12" t="s">
        <v>30</v>
      </c>
    </row>
    <row r="669" spans="1:31" ht="14.25" customHeight="1" x14ac:dyDescent="0.3">
      <c r="A669" s="5">
        <v>667</v>
      </c>
      <c r="B669" s="6" t="s">
        <v>32</v>
      </c>
      <c r="C669" s="6" t="s">
        <v>33</v>
      </c>
      <c r="D669" s="6" t="s">
        <v>2132</v>
      </c>
      <c r="E669" s="6" t="s">
        <v>2169</v>
      </c>
      <c r="F669" s="6">
        <v>3323092006</v>
      </c>
      <c r="G669" s="6" t="s">
        <v>2170</v>
      </c>
      <c r="H669" s="6" t="s">
        <v>2171</v>
      </c>
      <c r="I669" s="6">
        <v>14511022</v>
      </c>
      <c r="J669" s="6" t="s">
        <v>2172</v>
      </c>
      <c r="K669" s="6" t="str">
        <f>"3323094510780003"</f>
        <v>3323094510780003</v>
      </c>
      <c r="L669" s="6" t="s">
        <v>2173</v>
      </c>
      <c r="M669" s="6">
        <v>0</v>
      </c>
      <c r="N669" s="6">
        <v>175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 t="s">
        <v>39</v>
      </c>
      <c r="U669" s="7">
        <v>46089</v>
      </c>
      <c r="V669" s="8">
        <v>46237.458819444444</v>
      </c>
      <c r="W669" s="8">
        <v>46237.458819444444</v>
      </c>
      <c r="X669" s="6" t="s">
        <v>40</v>
      </c>
      <c r="Y669" s="6" t="s">
        <v>39</v>
      </c>
      <c r="Z669" s="9">
        <v>1100845</v>
      </c>
      <c r="AA669" s="6" t="s">
        <v>1265</v>
      </c>
      <c r="AB669" s="10" t="s">
        <v>2174</v>
      </c>
      <c r="AC669" s="11" t="str">
        <f t="shared" si="118"/>
        <v>Klik Here Bestie</v>
      </c>
      <c r="AD669" s="12" t="s">
        <v>30</v>
      </c>
    </row>
    <row r="670" spans="1:31" ht="14.25" customHeight="1" x14ac:dyDescent="0.3">
      <c r="A670" s="5">
        <v>668</v>
      </c>
      <c r="B670" s="6" t="s">
        <v>32</v>
      </c>
      <c r="C670" s="6" t="s">
        <v>33</v>
      </c>
      <c r="D670" s="6" t="s">
        <v>2132</v>
      </c>
      <c r="E670" s="6" t="s">
        <v>2175</v>
      </c>
      <c r="F670" s="6">
        <v>3323092007</v>
      </c>
      <c r="G670" s="6" t="s">
        <v>2176</v>
      </c>
      <c r="H670" s="6" t="s">
        <v>1269</v>
      </c>
      <c r="I670" s="6">
        <v>14687879</v>
      </c>
      <c r="J670" s="6" t="s">
        <v>2177</v>
      </c>
      <c r="K670" s="6" t="str">
        <f>"3323100311910002"</f>
        <v>3323100311910002</v>
      </c>
      <c r="L670" s="6" t="s">
        <v>2178</v>
      </c>
      <c r="M670" s="6">
        <v>0</v>
      </c>
      <c r="N670" s="6">
        <v>50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 t="s">
        <v>39</v>
      </c>
      <c r="U670" s="7">
        <v>46181</v>
      </c>
      <c r="V670" s="8">
        <v>46240.608310185184</v>
      </c>
      <c r="W670" s="8">
        <v>46240.608310185184</v>
      </c>
      <c r="X670" s="6" t="s">
        <v>40</v>
      </c>
      <c r="Y670" s="6" t="s">
        <v>39</v>
      </c>
      <c r="Z670" s="9">
        <v>56916321</v>
      </c>
      <c r="AA670" s="6" t="s">
        <v>2179</v>
      </c>
      <c r="AB670" s="10" t="s">
        <v>2180</v>
      </c>
      <c r="AC670" s="11" t="str">
        <f t="shared" si="118"/>
        <v>Klik Here Bestie</v>
      </c>
      <c r="AD670" s="12" t="s">
        <v>30</v>
      </c>
    </row>
    <row r="671" spans="1:31" ht="14.25" customHeight="1" x14ac:dyDescent="0.3">
      <c r="A671" s="5">
        <v>669</v>
      </c>
      <c r="B671" s="6" t="s">
        <v>32</v>
      </c>
      <c r="C671" s="6" t="s">
        <v>33</v>
      </c>
      <c r="D671" s="6" t="s">
        <v>2132</v>
      </c>
      <c r="E671" s="6" t="s">
        <v>2175</v>
      </c>
      <c r="F671" s="6">
        <v>3323092007</v>
      </c>
      <c r="G671" s="6" t="s">
        <v>2176</v>
      </c>
      <c r="H671" s="6" t="s">
        <v>1269</v>
      </c>
      <c r="I671" s="6">
        <v>14550135</v>
      </c>
      <c r="J671" s="6" t="s">
        <v>2181</v>
      </c>
      <c r="K671" s="6" t="str">
        <f t="shared" ref="K671:K672" si="155">"3323091707820002"</f>
        <v>3323091707820002</v>
      </c>
      <c r="L671" s="6" t="s">
        <v>2182</v>
      </c>
      <c r="M671" s="6">
        <v>63</v>
      </c>
      <c r="N671" s="6">
        <v>57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 t="s">
        <v>39</v>
      </c>
      <c r="U671" s="7">
        <v>46120</v>
      </c>
      <c r="V671" s="8">
        <v>46238.386643518519</v>
      </c>
      <c r="W671" s="8">
        <v>46238.386643518519</v>
      </c>
      <c r="X671" s="6" t="s">
        <v>40</v>
      </c>
      <c r="Y671" s="6" t="s">
        <v>39</v>
      </c>
      <c r="Z671" s="9">
        <v>1126262</v>
      </c>
      <c r="AA671" s="6" t="s">
        <v>2183</v>
      </c>
      <c r="AB671" s="10" t="s">
        <v>2184</v>
      </c>
      <c r="AC671" s="11" t="str">
        <f t="shared" si="118"/>
        <v>Klik Here Bestie</v>
      </c>
      <c r="AD671" s="12" t="s">
        <v>30</v>
      </c>
    </row>
    <row r="672" spans="1:31" ht="14.25" customHeight="1" x14ac:dyDescent="0.3">
      <c r="A672" s="5">
        <v>670</v>
      </c>
      <c r="B672" s="6" t="s">
        <v>32</v>
      </c>
      <c r="C672" s="6" t="s">
        <v>33</v>
      </c>
      <c r="D672" s="6" t="s">
        <v>2132</v>
      </c>
      <c r="E672" s="6" t="s">
        <v>2175</v>
      </c>
      <c r="F672" s="6">
        <v>3323092007</v>
      </c>
      <c r="G672" s="6" t="s">
        <v>2176</v>
      </c>
      <c r="H672" s="6" t="s">
        <v>1269</v>
      </c>
      <c r="I672" s="6">
        <v>14550281</v>
      </c>
      <c r="J672" s="6" t="s">
        <v>2185</v>
      </c>
      <c r="K672" s="6" t="str">
        <f t="shared" si="155"/>
        <v>3323091707820002</v>
      </c>
      <c r="L672" s="6" t="s">
        <v>2182</v>
      </c>
      <c r="M672" s="6">
        <v>0</v>
      </c>
      <c r="N672" s="6">
        <v>28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 t="s">
        <v>39</v>
      </c>
      <c r="U672" s="7">
        <v>46120</v>
      </c>
      <c r="V672" s="8">
        <v>46238.388032407405</v>
      </c>
      <c r="W672" s="8">
        <v>46238.388032407405</v>
      </c>
      <c r="X672" s="6" t="s">
        <v>40</v>
      </c>
      <c r="Y672" s="6" t="s">
        <v>39</v>
      </c>
      <c r="Z672" s="9">
        <v>1126262</v>
      </c>
      <c r="AA672" s="6" t="s">
        <v>2183</v>
      </c>
      <c r="AB672" s="10" t="s">
        <v>2186</v>
      </c>
      <c r="AC672" s="11" t="str">
        <f t="shared" si="118"/>
        <v>Klik Here Bestie</v>
      </c>
      <c r="AD672" s="12" t="s">
        <v>30</v>
      </c>
    </row>
    <row r="673" spans="1:30" ht="14.25" customHeight="1" x14ac:dyDescent="0.3">
      <c r="A673" s="5">
        <v>671</v>
      </c>
      <c r="B673" s="6" t="s">
        <v>32</v>
      </c>
      <c r="C673" s="6" t="s">
        <v>33</v>
      </c>
      <c r="D673" s="6" t="s">
        <v>2132</v>
      </c>
      <c r="E673" s="6" t="s">
        <v>2175</v>
      </c>
      <c r="F673" s="6">
        <v>3323092007</v>
      </c>
      <c r="G673" s="6" t="s">
        <v>2176</v>
      </c>
      <c r="H673" s="6" t="s">
        <v>1269</v>
      </c>
      <c r="I673" s="6">
        <v>14654827</v>
      </c>
      <c r="J673" s="6" t="s">
        <v>2187</v>
      </c>
      <c r="K673" s="6" t="str">
        <f>"3323090912850002"</f>
        <v>3323090912850002</v>
      </c>
      <c r="L673" s="6" t="s">
        <v>2188</v>
      </c>
      <c r="M673" s="6">
        <v>12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 t="s">
        <v>39</v>
      </c>
      <c r="U673" s="7">
        <v>46181</v>
      </c>
      <c r="V673" s="8">
        <v>46240.347939814812</v>
      </c>
      <c r="W673" s="8">
        <v>46240.347939814812</v>
      </c>
      <c r="X673" s="6" t="s">
        <v>40</v>
      </c>
      <c r="Y673" s="6" t="s">
        <v>39</v>
      </c>
      <c r="Z673" s="9">
        <v>85881</v>
      </c>
      <c r="AA673" s="6" t="s">
        <v>2189</v>
      </c>
      <c r="AB673" s="10" t="s">
        <v>2190</v>
      </c>
      <c r="AC673" s="11" t="str">
        <f t="shared" si="118"/>
        <v>Klik Here Bestie</v>
      </c>
      <c r="AD673" s="12" t="s">
        <v>30</v>
      </c>
    </row>
    <row r="674" spans="1:30" ht="14.25" customHeight="1" x14ac:dyDescent="0.3">
      <c r="A674" s="5">
        <v>672</v>
      </c>
      <c r="B674" s="6" t="s">
        <v>32</v>
      </c>
      <c r="C674" s="6" t="s">
        <v>33</v>
      </c>
      <c r="D674" s="6" t="s">
        <v>2132</v>
      </c>
      <c r="E674" s="6" t="s">
        <v>2175</v>
      </c>
      <c r="F674" s="6">
        <v>3323092007</v>
      </c>
      <c r="G674" s="6" t="s">
        <v>2176</v>
      </c>
      <c r="H674" s="6" t="s">
        <v>1269</v>
      </c>
      <c r="I674" s="6">
        <v>14571612</v>
      </c>
      <c r="J674" s="6" t="s">
        <v>2191</v>
      </c>
      <c r="K674" s="6" t="str">
        <f t="shared" ref="K674:K675" si="156">"3323093112550077"</f>
        <v>3323093112550077</v>
      </c>
      <c r="L674" s="6" t="s">
        <v>2192</v>
      </c>
      <c r="M674" s="6">
        <v>0</v>
      </c>
      <c r="N674" s="6">
        <v>24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 t="s">
        <v>39</v>
      </c>
      <c r="U674" s="7">
        <v>46120</v>
      </c>
      <c r="V674" s="8">
        <v>46238.605532407404</v>
      </c>
      <c r="W674" s="8">
        <v>46238.605532407404</v>
      </c>
      <c r="X674" s="6" t="s">
        <v>40</v>
      </c>
      <c r="Y674" s="6" t="s">
        <v>39</v>
      </c>
      <c r="Z674" s="9">
        <v>85894</v>
      </c>
      <c r="AA674" s="6" t="s">
        <v>2193</v>
      </c>
      <c r="AB674" s="10" t="s">
        <v>2194</v>
      </c>
      <c r="AC674" s="11" t="str">
        <f t="shared" si="118"/>
        <v>Klik Here Bestie</v>
      </c>
      <c r="AD674" s="12" t="s">
        <v>30</v>
      </c>
    </row>
    <row r="675" spans="1:30" ht="14.25" customHeight="1" x14ac:dyDescent="0.3">
      <c r="A675" s="5">
        <v>673</v>
      </c>
      <c r="B675" s="6" t="s">
        <v>32</v>
      </c>
      <c r="C675" s="6" t="s">
        <v>33</v>
      </c>
      <c r="D675" s="6" t="s">
        <v>2132</v>
      </c>
      <c r="E675" s="6" t="s">
        <v>2175</v>
      </c>
      <c r="F675" s="6">
        <v>3323092007</v>
      </c>
      <c r="G675" s="6" t="s">
        <v>2176</v>
      </c>
      <c r="H675" s="6" t="s">
        <v>1269</v>
      </c>
      <c r="I675" s="6">
        <v>14571740</v>
      </c>
      <c r="J675" s="6" t="s">
        <v>2195</v>
      </c>
      <c r="K675" s="6" t="str">
        <f t="shared" si="156"/>
        <v>3323093112550077</v>
      </c>
      <c r="L675" s="6" t="s">
        <v>2192</v>
      </c>
      <c r="M675" s="6">
        <v>22</v>
      </c>
      <c r="N675" s="6">
        <v>66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 t="s">
        <v>39</v>
      </c>
      <c r="U675" s="7">
        <v>46120</v>
      </c>
      <c r="V675" s="8">
        <v>46238.606585648151</v>
      </c>
      <c r="W675" s="8">
        <v>46238.606585648151</v>
      </c>
      <c r="X675" s="6" t="s">
        <v>40</v>
      </c>
      <c r="Y675" s="6" t="s">
        <v>39</v>
      </c>
      <c r="Z675" s="9">
        <v>85894</v>
      </c>
      <c r="AA675" s="6" t="s">
        <v>2193</v>
      </c>
      <c r="AB675" s="10" t="s">
        <v>2196</v>
      </c>
      <c r="AC675" s="11" t="str">
        <f t="shared" si="118"/>
        <v>Klik Here Bestie</v>
      </c>
      <c r="AD675" s="12" t="s">
        <v>30</v>
      </c>
    </row>
    <row r="676" spans="1:30" ht="14.25" customHeight="1" x14ac:dyDescent="0.3">
      <c r="A676" s="5">
        <v>674</v>
      </c>
      <c r="B676" s="6" t="s">
        <v>32</v>
      </c>
      <c r="C676" s="6" t="s">
        <v>33</v>
      </c>
      <c r="D676" s="6" t="s">
        <v>2132</v>
      </c>
      <c r="E676" s="6" t="s">
        <v>70</v>
      </c>
      <c r="F676" s="6">
        <v>3323092008</v>
      </c>
      <c r="G676" s="6" t="s">
        <v>2134</v>
      </c>
      <c r="H676" s="6" t="s">
        <v>957</v>
      </c>
      <c r="I676" s="6">
        <v>14480384</v>
      </c>
      <c r="J676" s="6" t="s">
        <v>2197</v>
      </c>
      <c r="K676" s="6" t="str">
        <f>"3323093112540096"</f>
        <v>3323093112540096</v>
      </c>
      <c r="L676" s="6" t="s">
        <v>2198</v>
      </c>
      <c r="M676" s="6">
        <v>0</v>
      </c>
      <c r="N676" s="6">
        <v>110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 t="s">
        <v>39</v>
      </c>
      <c r="U676" s="7">
        <v>46061</v>
      </c>
      <c r="V676" s="8">
        <v>46236.602905092594</v>
      </c>
      <c r="W676" s="8">
        <v>46236.602905092594</v>
      </c>
      <c r="X676" s="6" t="s">
        <v>40</v>
      </c>
      <c r="Y676" s="6" t="s">
        <v>39</v>
      </c>
      <c r="Z676" s="9">
        <v>193052</v>
      </c>
      <c r="AA676" s="6" t="s">
        <v>1241</v>
      </c>
      <c r="AB676" s="10" t="s">
        <v>2199</v>
      </c>
      <c r="AC676" s="11" t="str">
        <f t="shared" si="118"/>
        <v>Klik Here Bestie</v>
      </c>
      <c r="AD676" s="12" t="s">
        <v>30</v>
      </c>
    </row>
    <row r="677" spans="1:30" ht="14.25" customHeight="1" x14ac:dyDescent="0.3">
      <c r="A677" s="5">
        <v>675</v>
      </c>
      <c r="B677" s="6" t="s">
        <v>32</v>
      </c>
      <c r="C677" s="6" t="s">
        <v>33</v>
      </c>
      <c r="D677" s="6" t="s">
        <v>2132</v>
      </c>
      <c r="E677" s="6" t="s">
        <v>2200</v>
      </c>
      <c r="F677" s="6">
        <v>3323092009</v>
      </c>
      <c r="G677" s="6" t="s">
        <v>2134</v>
      </c>
      <c r="H677" s="6" t="s">
        <v>957</v>
      </c>
      <c r="I677" s="6">
        <v>14571091</v>
      </c>
      <c r="J677" s="6" t="s">
        <v>2201</v>
      </c>
      <c r="K677" s="6" t="str">
        <f>"3323093112620071"</f>
        <v>3323093112620071</v>
      </c>
      <c r="L677" s="6" t="s">
        <v>806</v>
      </c>
      <c r="M677" s="6">
        <v>0</v>
      </c>
      <c r="N677" s="6">
        <v>59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 t="s">
        <v>39</v>
      </c>
      <c r="U677" s="7">
        <v>46120</v>
      </c>
      <c r="V677" s="8">
        <v>46238.601550925923</v>
      </c>
      <c r="W677" s="8">
        <v>46238.601550925923</v>
      </c>
      <c r="X677" s="6" t="s">
        <v>40</v>
      </c>
      <c r="Y677" s="6" t="s">
        <v>39</v>
      </c>
      <c r="Z677" s="9">
        <v>5019695</v>
      </c>
      <c r="AA677" s="6" t="s">
        <v>2202</v>
      </c>
      <c r="AB677" s="10" t="s">
        <v>2203</v>
      </c>
      <c r="AC677" s="11" t="str">
        <f t="shared" si="118"/>
        <v>Klik Here Bestie</v>
      </c>
      <c r="AD677" s="12" t="s">
        <v>30</v>
      </c>
    </row>
    <row r="678" spans="1:30" ht="14.25" customHeight="1" x14ac:dyDescent="0.3">
      <c r="A678" s="5">
        <v>676</v>
      </c>
      <c r="B678" s="6" t="s">
        <v>32</v>
      </c>
      <c r="C678" s="6" t="s">
        <v>33</v>
      </c>
      <c r="D678" s="6" t="s">
        <v>2132</v>
      </c>
      <c r="E678" s="6" t="s">
        <v>2200</v>
      </c>
      <c r="F678" s="6">
        <v>3323092009</v>
      </c>
      <c r="G678" s="6" t="s">
        <v>2134</v>
      </c>
      <c r="H678" s="6" t="s">
        <v>957</v>
      </c>
      <c r="I678" s="6">
        <v>14680912</v>
      </c>
      <c r="J678" s="6" t="s">
        <v>2204</v>
      </c>
      <c r="K678" s="6" t="str">
        <f>"3323090606690003"</f>
        <v>3323090606690003</v>
      </c>
      <c r="L678" s="6" t="s">
        <v>2205</v>
      </c>
      <c r="M678" s="6">
        <v>0</v>
      </c>
      <c r="N678" s="6">
        <v>50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 t="s">
        <v>39</v>
      </c>
      <c r="U678" s="7">
        <v>46181</v>
      </c>
      <c r="V678" s="8">
        <v>46240.541412037041</v>
      </c>
      <c r="W678" s="8">
        <v>46240.541412037041</v>
      </c>
      <c r="X678" s="6" t="s">
        <v>40</v>
      </c>
      <c r="Y678" s="6" t="s">
        <v>39</v>
      </c>
      <c r="Z678" s="9">
        <v>5019695</v>
      </c>
      <c r="AA678" s="6" t="s">
        <v>2202</v>
      </c>
      <c r="AB678" s="10" t="s">
        <v>2206</v>
      </c>
      <c r="AC678" s="11" t="str">
        <f t="shared" si="118"/>
        <v>Klik Here Bestie</v>
      </c>
      <c r="AD678" s="12" t="s">
        <v>30</v>
      </c>
    </row>
    <row r="679" spans="1:30" ht="14.25" customHeight="1" x14ac:dyDescent="0.3">
      <c r="A679" s="5">
        <v>677</v>
      </c>
      <c r="B679" s="6" t="s">
        <v>32</v>
      </c>
      <c r="C679" s="6" t="s">
        <v>33</v>
      </c>
      <c r="D679" s="6" t="s">
        <v>2132</v>
      </c>
      <c r="E679" s="6" t="s">
        <v>2200</v>
      </c>
      <c r="F679" s="6">
        <v>3323092009</v>
      </c>
      <c r="G679" s="6" t="s">
        <v>2134</v>
      </c>
      <c r="H679" s="6" t="s">
        <v>957</v>
      </c>
      <c r="I679" s="6">
        <v>14540892</v>
      </c>
      <c r="J679" s="6" t="s">
        <v>2207</v>
      </c>
      <c r="K679" s="6" t="str">
        <f t="shared" ref="K679:K680" si="157">"3323091002710004"</f>
        <v>3323091002710004</v>
      </c>
      <c r="L679" s="6" t="s">
        <v>2208</v>
      </c>
      <c r="M679" s="6">
        <v>12</v>
      </c>
      <c r="N679" s="6">
        <v>25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 t="s">
        <v>39</v>
      </c>
      <c r="U679" s="7">
        <v>46120</v>
      </c>
      <c r="V679" s="8">
        <v>46238.309745370374</v>
      </c>
      <c r="W679" s="8">
        <v>46238.309745370374</v>
      </c>
      <c r="X679" s="6" t="s">
        <v>40</v>
      </c>
      <c r="Y679" s="6" t="s">
        <v>39</v>
      </c>
      <c r="Z679" s="9">
        <v>85755</v>
      </c>
      <c r="AA679" s="6" t="s">
        <v>2209</v>
      </c>
      <c r="AB679" s="10" t="s">
        <v>2210</v>
      </c>
      <c r="AC679" s="11" t="str">
        <f t="shared" si="118"/>
        <v>Klik Here Bestie</v>
      </c>
      <c r="AD679" s="12" t="s">
        <v>30</v>
      </c>
    </row>
    <row r="680" spans="1:30" ht="14.25" customHeight="1" x14ac:dyDescent="0.3">
      <c r="A680" s="5">
        <v>678</v>
      </c>
      <c r="B680" s="6" t="s">
        <v>32</v>
      </c>
      <c r="C680" s="6" t="s">
        <v>33</v>
      </c>
      <c r="D680" s="6" t="s">
        <v>2132</v>
      </c>
      <c r="E680" s="6" t="s">
        <v>2200</v>
      </c>
      <c r="F680" s="6">
        <v>3323092009</v>
      </c>
      <c r="G680" s="6" t="s">
        <v>2134</v>
      </c>
      <c r="H680" s="6" t="s">
        <v>957</v>
      </c>
      <c r="I680" s="6">
        <v>14540981</v>
      </c>
      <c r="J680" s="6" t="s">
        <v>2211</v>
      </c>
      <c r="K680" s="6" t="str">
        <f t="shared" si="157"/>
        <v>3323091002710004</v>
      </c>
      <c r="L680" s="6" t="s">
        <v>2208</v>
      </c>
      <c r="M680" s="6">
        <v>0</v>
      </c>
      <c r="N680" s="6">
        <v>75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 t="s">
        <v>39</v>
      </c>
      <c r="U680" s="7">
        <v>46120</v>
      </c>
      <c r="V680" s="8">
        <v>46238.310914351852</v>
      </c>
      <c r="W680" s="8">
        <v>46238.310914351852</v>
      </c>
      <c r="X680" s="6" t="s">
        <v>40</v>
      </c>
      <c r="Y680" s="6" t="s">
        <v>39</v>
      </c>
      <c r="Z680" s="9">
        <v>85755</v>
      </c>
      <c r="AA680" s="6" t="s">
        <v>2209</v>
      </c>
      <c r="AB680" s="10" t="s">
        <v>2212</v>
      </c>
      <c r="AC680" s="11" t="str">
        <f t="shared" si="118"/>
        <v>Klik Here Bestie</v>
      </c>
      <c r="AD680" s="12" t="s">
        <v>30</v>
      </c>
    </row>
    <row r="681" spans="1:30" ht="14.25" customHeight="1" x14ac:dyDescent="0.3">
      <c r="A681" s="5">
        <v>679</v>
      </c>
      <c r="B681" s="6" t="s">
        <v>32</v>
      </c>
      <c r="C681" s="6" t="s">
        <v>33</v>
      </c>
      <c r="D681" s="6" t="s">
        <v>2132</v>
      </c>
      <c r="E681" s="6" t="s">
        <v>2200</v>
      </c>
      <c r="F681" s="6">
        <v>3323092009</v>
      </c>
      <c r="G681" s="6" t="s">
        <v>2134</v>
      </c>
      <c r="H681" s="6" t="s">
        <v>957</v>
      </c>
      <c r="I681" s="6">
        <v>14477675</v>
      </c>
      <c r="J681" s="6" t="s">
        <v>2213</v>
      </c>
      <c r="K681" s="6" t="str">
        <f t="shared" ref="K681:K682" si="158">"3323091906890002"</f>
        <v>3323091906890002</v>
      </c>
      <c r="L681" s="6" t="s">
        <v>2214</v>
      </c>
      <c r="M681" s="6">
        <v>0</v>
      </c>
      <c r="N681" s="6">
        <v>45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 t="s">
        <v>39</v>
      </c>
      <c r="U681" s="7">
        <v>46061</v>
      </c>
      <c r="V681" s="8">
        <v>46236.544131944444</v>
      </c>
      <c r="W681" s="8">
        <v>46236.544131944444</v>
      </c>
      <c r="X681" s="6" t="s">
        <v>40</v>
      </c>
      <c r="Y681" s="6" t="s">
        <v>39</v>
      </c>
      <c r="Z681" s="9">
        <v>85761</v>
      </c>
      <c r="AA681" s="6" t="s">
        <v>2215</v>
      </c>
      <c r="AB681" s="10" t="s">
        <v>2216</v>
      </c>
      <c r="AC681" s="11" t="str">
        <f t="shared" si="118"/>
        <v>Klik Here Bestie</v>
      </c>
      <c r="AD681" s="12" t="s">
        <v>30</v>
      </c>
    </row>
    <row r="682" spans="1:30" ht="14.25" customHeight="1" x14ac:dyDescent="0.3">
      <c r="A682" s="5">
        <v>680</v>
      </c>
      <c r="B682" s="6" t="s">
        <v>32</v>
      </c>
      <c r="C682" s="6" t="s">
        <v>33</v>
      </c>
      <c r="D682" s="6" t="s">
        <v>2132</v>
      </c>
      <c r="E682" s="6" t="s">
        <v>2200</v>
      </c>
      <c r="F682" s="6">
        <v>3323092009</v>
      </c>
      <c r="G682" s="6" t="s">
        <v>2134</v>
      </c>
      <c r="H682" s="6" t="s">
        <v>957</v>
      </c>
      <c r="I682" s="6">
        <v>14477713</v>
      </c>
      <c r="J682" s="6" t="s">
        <v>2217</v>
      </c>
      <c r="K682" s="6" t="str">
        <f t="shared" si="158"/>
        <v>3323091906890002</v>
      </c>
      <c r="L682" s="6" t="s">
        <v>2214</v>
      </c>
      <c r="M682" s="6">
        <v>0</v>
      </c>
      <c r="N682" s="6">
        <v>87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 t="s">
        <v>39</v>
      </c>
      <c r="U682" s="7">
        <v>46061</v>
      </c>
      <c r="V682" s="8">
        <v>46236.545416666668</v>
      </c>
      <c r="W682" s="8">
        <v>46236.545416666668</v>
      </c>
      <c r="X682" s="6" t="s">
        <v>40</v>
      </c>
      <c r="Y682" s="6" t="s">
        <v>39</v>
      </c>
      <c r="Z682" s="9">
        <v>85761</v>
      </c>
      <c r="AA682" s="6" t="s">
        <v>2215</v>
      </c>
      <c r="AB682" s="13" t="s">
        <v>2218</v>
      </c>
      <c r="AC682" s="11" t="str">
        <f t="shared" si="118"/>
        <v>Klik Here Bestie</v>
      </c>
      <c r="AD682" s="12" t="s">
        <v>30</v>
      </c>
    </row>
    <row r="683" spans="1:30" ht="14.25" customHeight="1" x14ac:dyDescent="0.3">
      <c r="A683" s="5">
        <v>681</v>
      </c>
      <c r="B683" s="6" t="s">
        <v>32</v>
      </c>
      <c r="C683" s="6" t="s">
        <v>33</v>
      </c>
      <c r="D683" s="6" t="s">
        <v>2132</v>
      </c>
      <c r="E683" s="6" t="s">
        <v>2219</v>
      </c>
      <c r="F683" s="6">
        <v>3323092011</v>
      </c>
      <c r="G683" s="6" t="s">
        <v>2160</v>
      </c>
      <c r="H683" s="6" t="s">
        <v>283</v>
      </c>
      <c r="I683" s="6">
        <v>14448113</v>
      </c>
      <c r="J683" s="6" t="s">
        <v>2220</v>
      </c>
      <c r="K683" s="6" t="str">
        <f t="shared" ref="K683:K684" si="159">"3323161408940003"</f>
        <v>3323161408940003</v>
      </c>
      <c r="L683" s="6" t="s">
        <v>2221</v>
      </c>
      <c r="M683" s="6">
        <v>10</v>
      </c>
      <c r="N683" s="6">
        <v>35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 t="s">
        <v>39</v>
      </c>
      <c r="U683" s="7">
        <v>46030</v>
      </c>
      <c r="V683" s="8">
        <v>46235.625543981485</v>
      </c>
      <c r="W683" s="8">
        <v>46235.625543981485</v>
      </c>
      <c r="X683" s="6" t="s">
        <v>40</v>
      </c>
      <c r="Y683" s="6" t="s">
        <v>39</v>
      </c>
      <c r="Z683" s="9">
        <v>86108</v>
      </c>
      <c r="AA683" s="6" t="s">
        <v>2222</v>
      </c>
      <c r="AB683" s="10" t="s">
        <v>2223</v>
      </c>
      <c r="AC683" s="11" t="str">
        <f t="shared" si="118"/>
        <v>Klik Here Bestie</v>
      </c>
      <c r="AD683" s="12" t="s">
        <v>30</v>
      </c>
    </row>
    <row r="684" spans="1:30" ht="14.25" customHeight="1" x14ac:dyDescent="0.3">
      <c r="A684" s="5">
        <v>682</v>
      </c>
      <c r="B684" s="6" t="s">
        <v>32</v>
      </c>
      <c r="C684" s="6" t="s">
        <v>33</v>
      </c>
      <c r="D684" s="6" t="s">
        <v>2132</v>
      </c>
      <c r="E684" s="6" t="s">
        <v>2219</v>
      </c>
      <c r="F684" s="6">
        <v>3323092011</v>
      </c>
      <c r="G684" s="6" t="s">
        <v>2160</v>
      </c>
      <c r="H684" s="6" t="s">
        <v>283</v>
      </c>
      <c r="I684" s="6">
        <v>14448157</v>
      </c>
      <c r="J684" s="6" t="s">
        <v>2224</v>
      </c>
      <c r="K684" s="6" t="str">
        <f t="shared" si="159"/>
        <v>3323161408940003</v>
      </c>
      <c r="L684" s="6" t="s">
        <v>2221</v>
      </c>
      <c r="M684" s="6">
        <v>0</v>
      </c>
      <c r="N684" s="6">
        <v>200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 t="s">
        <v>39</v>
      </c>
      <c r="U684" s="7">
        <v>46030</v>
      </c>
      <c r="V684" s="8">
        <v>46235.626180555555</v>
      </c>
      <c r="W684" s="8">
        <v>46235.626180555555</v>
      </c>
      <c r="X684" s="6" t="s">
        <v>40</v>
      </c>
      <c r="Y684" s="6" t="s">
        <v>39</v>
      </c>
      <c r="Z684" s="9">
        <v>86108</v>
      </c>
      <c r="AA684" s="6" t="s">
        <v>2222</v>
      </c>
      <c r="AB684" s="10" t="s">
        <v>2225</v>
      </c>
      <c r="AC684" s="11" t="str">
        <f t="shared" si="118"/>
        <v>Klik Here Bestie</v>
      </c>
      <c r="AD684" s="12" t="s">
        <v>30</v>
      </c>
    </row>
    <row r="685" spans="1:30" ht="14.25" customHeight="1" x14ac:dyDescent="0.3">
      <c r="A685" s="5">
        <v>683</v>
      </c>
      <c r="B685" s="6" t="s">
        <v>32</v>
      </c>
      <c r="C685" s="6" t="s">
        <v>33</v>
      </c>
      <c r="D685" s="6" t="s">
        <v>2132</v>
      </c>
      <c r="E685" s="6" t="s">
        <v>2226</v>
      </c>
      <c r="F685" s="6">
        <v>3323092013</v>
      </c>
      <c r="G685" s="6" t="s">
        <v>2134</v>
      </c>
      <c r="H685" s="6" t="s">
        <v>957</v>
      </c>
      <c r="I685" s="6">
        <v>14788545</v>
      </c>
      <c r="J685" s="6" t="s">
        <v>2227</v>
      </c>
      <c r="K685" s="6" t="str">
        <f t="shared" ref="K685:K686" si="160">"3323091201810009"</f>
        <v>3323091201810009</v>
      </c>
      <c r="L685" s="6" t="s">
        <v>2228</v>
      </c>
      <c r="M685" s="6">
        <v>0</v>
      </c>
      <c r="N685" s="6">
        <v>63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 t="s">
        <v>39</v>
      </c>
      <c r="U685" s="7">
        <v>46242</v>
      </c>
      <c r="V685" s="8">
        <v>46242.41101851852</v>
      </c>
      <c r="W685" s="8">
        <v>46242.41101851852</v>
      </c>
      <c r="X685" s="6" t="s">
        <v>40</v>
      </c>
      <c r="Y685" s="6" t="s">
        <v>39</v>
      </c>
      <c r="Z685" s="9">
        <v>74978</v>
      </c>
      <c r="AA685" s="6" t="s">
        <v>2229</v>
      </c>
      <c r="AB685" s="10" t="s">
        <v>2230</v>
      </c>
      <c r="AC685" s="11" t="str">
        <f t="shared" si="118"/>
        <v>Klik Here Bestie</v>
      </c>
      <c r="AD685" s="12" t="s">
        <v>30</v>
      </c>
    </row>
    <row r="686" spans="1:30" ht="14.25" customHeight="1" x14ac:dyDescent="0.3">
      <c r="A686" s="5">
        <v>684</v>
      </c>
      <c r="B686" s="6" t="s">
        <v>32</v>
      </c>
      <c r="C686" s="6" t="s">
        <v>33</v>
      </c>
      <c r="D686" s="6" t="s">
        <v>2132</v>
      </c>
      <c r="E686" s="6" t="s">
        <v>2226</v>
      </c>
      <c r="F686" s="6">
        <v>3323092013</v>
      </c>
      <c r="G686" s="6" t="s">
        <v>2134</v>
      </c>
      <c r="H686" s="6" t="s">
        <v>957</v>
      </c>
      <c r="I686" s="6">
        <v>14788714</v>
      </c>
      <c r="J686" s="6" t="s">
        <v>2231</v>
      </c>
      <c r="K686" s="6" t="str">
        <f t="shared" si="160"/>
        <v>3323091201810009</v>
      </c>
      <c r="L686" s="6" t="s">
        <v>2228</v>
      </c>
      <c r="M686" s="6">
        <v>0</v>
      </c>
      <c r="N686" s="6">
        <v>37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 t="s">
        <v>39</v>
      </c>
      <c r="U686" s="7">
        <v>46242</v>
      </c>
      <c r="V686" s="8">
        <v>46242.411874999998</v>
      </c>
      <c r="W686" s="8">
        <v>46242.411874999998</v>
      </c>
      <c r="X686" s="6" t="s">
        <v>40</v>
      </c>
      <c r="Y686" s="6" t="s">
        <v>39</v>
      </c>
      <c r="Z686" s="9">
        <v>74978</v>
      </c>
      <c r="AA686" s="6" t="s">
        <v>2229</v>
      </c>
      <c r="AB686" s="10" t="s">
        <v>2232</v>
      </c>
      <c r="AC686" s="11" t="str">
        <f t="shared" si="118"/>
        <v>Klik Here Bestie</v>
      </c>
      <c r="AD686" s="12" t="s">
        <v>30</v>
      </c>
    </row>
    <row r="687" spans="1:30" ht="14.25" customHeight="1" x14ac:dyDescent="0.3">
      <c r="A687" s="5">
        <v>685</v>
      </c>
      <c r="B687" s="6" t="s">
        <v>32</v>
      </c>
      <c r="C687" s="6" t="s">
        <v>33</v>
      </c>
      <c r="D687" s="6" t="s">
        <v>2132</v>
      </c>
      <c r="E687" s="6" t="s">
        <v>2226</v>
      </c>
      <c r="F687" s="6">
        <v>3323092013</v>
      </c>
      <c r="G687" s="6" t="s">
        <v>2134</v>
      </c>
      <c r="H687" s="6" t="s">
        <v>957</v>
      </c>
      <c r="I687" s="6">
        <v>14683985</v>
      </c>
      <c r="J687" s="6" t="s">
        <v>2233</v>
      </c>
      <c r="K687" s="6" t="str">
        <f t="shared" ref="K687:K688" si="161">"3323090804760003"</f>
        <v>3323090804760003</v>
      </c>
      <c r="L687" s="6" t="s">
        <v>2234</v>
      </c>
      <c r="M687" s="6">
        <v>46</v>
      </c>
      <c r="N687" s="6">
        <v>45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 t="s">
        <v>39</v>
      </c>
      <c r="U687" s="7">
        <v>46181</v>
      </c>
      <c r="V687" s="8">
        <v>46240.571620370371</v>
      </c>
      <c r="W687" s="8">
        <v>46240.571620370371</v>
      </c>
      <c r="X687" s="6" t="s">
        <v>40</v>
      </c>
      <c r="Y687" s="6" t="s">
        <v>39</v>
      </c>
      <c r="Z687" s="9">
        <v>74978</v>
      </c>
      <c r="AA687" s="6" t="s">
        <v>2229</v>
      </c>
      <c r="AB687" s="10" t="s">
        <v>2235</v>
      </c>
      <c r="AC687" s="11" t="str">
        <f t="shared" si="118"/>
        <v>Klik Here Bestie</v>
      </c>
      <c r="AD687" s="12" t="s">
        <v>30</v>
      </c>
    </row>
    <row r="688" spans="1:30" ht="14.25" customHeight="1" x14ac:dyDescent="0.3">
      <c r="A688" s="5">
        <v>686</v>
      </c>
      <c r="B688" s="6" t="s">
        <v>32</v>
      </c>
      <c r="C688" s="6" t="s">
        <v>33</v>
      </c>
      <c r="D688" s="6" t="s">
        <v>2132</v>
      </c>
      <c r="E688" s="6" t="s">
        <v>2226</v>
      </c>
      <c r="F688" s="6">
        <v>3323092013</v>
      </c>
      <c r="G688" s="6" t="s">
        <v>2134</v>
      </c>
      <c r="H688" s="6" t="s">
        <v>957</v>
      </c>
      <c r="I688" s="6">
        <v>14684034</v>
      </c>
      <c r="J688" s="6" t="s">
        <v>2236</v>
      </c>
      <c r="K688" s="6" t="str">
        <f t="shared" si="161"/>
        <v>3323090804760003</v>
      </c>
      <c r="L688" s="6" t="s">
        <v>2234</v>
      </c>
      <c r="M688" s="6">
        <v>0</v>
      </c>
      <c r="N688" s="6">
        <v>105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 t="s">
        <v>39</v>
      </c>
      <c r="U688" s="7">
        <v>46181</v>
      </c>
      <c r="V688" s="8">
        <v>46240.572534722225</v>
      </c>
      <c r="W688" s="8">
        <v>46240.572534722225</v>
      </c>
      <c r="X688" s="6" t="s">
        <v>40</v>
      </c>
      <c r="Y688" s="6" t="s">
        <v>39</v>
      </c>
      <c r="Z688" s="9">
        <v>74978</v>
      </c>
      <c r="AA688" s="6" t="s">
        <v>2229</v>
      </c>
      <c r="AB688" s="10" t="s">
        <v>2237</v>
      </c>
      <c r="AC688" s="11" t="str">
        <f t="shared" si="118"/>
        <v>Klik Here Bestie</v>
      </c>
      <c r="AD688" s="12" t="s">
        <v>30</v>
      </c>
    </row>
    <row r="689" spans="1:30" ht="14.25" customHeight="1" x14ac:dyDescent="0.3">
      <c r="A689" s="5">
        <v>687</v>
      </c>
      <c r="B689" s="6" t="s">
        <v>32</v>
      </c>
      <c r="C689" s="6" t="s">
        <v>33</v>
      </c>
      <c r="D689" s="6" t="s">
        <v>2132</v>
      </c>
      <c r="E689" s="6" t="s">
        <v>2226</v>
      </c>
      <c r="F689" s="6">
        <v>3323092013</v>
      </c>
      <c r="G689" s="6" t="s">
        <v>2134</v>
      </c>
      <c r="H689" s="6" t="s">
        <v>957</v>
      </c>
      <c r="I689" s="6">
        <v>14507716</v>
      </c>
      <c r="J689" s="6" t="s">
        <v>2238</v>
      </c>
      <c r="K689" s="6" t="str">
        <f>"3323092801540001"</f>
        <v>3323092801540001</v>
      </c>
      <c r="L689" s="6" t="s">
        <v>2239</v>
      </c>
      <c r="M689" s="6">
        <v>0</v>
      </c>
      <c r="N689" s="6">
        <v>1000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 t="s">
        <v>39</v>
      </c>
      <c r="U689" s="7">
        <v>46089</v>
      </c>
      <c r="V689" s="8">
        <v>46237.431759259256</v>
      </c>
      <c r="W689" s="8">
        <v>46237.431759259256</v>
      </c>
      <c r="X689" s="6" t="s">
        <v>40</v>
      </c>
      <c r="Y689" s="6" t="s">
        <v>39</v>
      </c>
      <c r="Z689" s="9">
        <v>75016</v>
      </c>
      <c r="AA689" s="6" t="s">
        <v>2240</v>
      </c>
      <c r="AB689" s="10" t="s">
        <v>2241</v>
      </c>
      <c r="AC689" s="11" t="str">
        <f t="shared" si="118"/>
        <v>Klik Here Bestie</v>
      </c>
      <c r="AD689" s="12" t="s">
        <v>30</v>
      </c>
    </row>
    <row r="690" spans="1:30" ht="14.25" customHeight="1" x14ac:dyDescent="0.3">
      <c r="A690" s="5">
        <v>688</v>
      </c>
      <c r="B690" s="6" t="s">
        <v>32</v>
      </c>
      <c r="C690" s="6" t="s">
        <v>33</v>
      </c>
      <c r="D690" s="6" t="s">
        <v>2132</v>
      </c>
      <c r="E690" s="6" t="s">
        <v>2226</v>
      </c>
      <c r="F690" s="6">
        <v>3323092013</v>
      </c>
      <c r="G690" s="6" t="s">
        <v>2134</v>
      </c>
      <c r="H690" s="6" t="s">
        <v>957</v>
      </c>
      <c r="I690" s="6">
        <v>14499914</v>
      </c>
      <c r="J690" s="6" t="s">
        <v>2242</v>
      </c>
      <c r="K690" s="6" t="str">
        <f>"3323090405990001"</f>
        <v>3323090405990001</v>
      </c>
      <c r="L690" s="6" t="s">
        <v>2243</v>
      </c>
      <c r="M690" s="6">
        <v>44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 t="s">
        <v>39</v>
      </c>
      <c r="U690" s="7">
        <v>46089</v>
      </c>
      <c r="V690" s="8">
        <v>46237.374201388891</v>
      </c>
      <c r="W690" s="8">
        <v>46237.374201388891</v>
      </c>
      <c r="X690" s="6" t="s">
        <v>40</v>
      </c>
      <c r="Y690" s="6" t="s">
        <v>39</v>
      </c>
      <c r="Z690" s="9">
        <v>74992</v>
      </c>
      <c r="AA690" s="6" t="s">
        <v>397</v>
      </c>
      <c r="AB690" s="10" t="s">
        <v>2244</v>
      </c>
      <c r="AC690" s="11" t="str">
        <f t="shared" si="118"/>
        <v>Klik Here Bestie</v>
      </c>
      <c r="AD690" s="12" t="s">
        <v>30</v>
      </c>
    </row>
    <row r="691" spans="1:30" ht="14.25" customHeight="1" x14ac:dyDescent="0.3">
      <c r="A691" s="5">
        <v>689</v>
      </c>
      <c r="B691" s="6" t="s">
        <v>32</v>
      </c>
      <c r="C691" s="6" t="s">
        <v>33</v>
      </c>
      <c r="D691" s="6" t="s">
        <v>2132</v>
      </c>
      <c r="E691" s="6" t="s">
        <v>2226</v>
      </c>
      <c r="F691" s="6">
        <v>3323092013</v>
      </c>
      <c r="G691" s="6" t="s">
        <v>2134</v>
      </c>
      <c r="H691" s="6" t="s">
        <v>957</v>
      </c>
      <c r="I691" s="6">
        <v>14555231</v>
      </c>
      <c r="J691" s="6" t="s">
        <v>2245</v>
      </c>
      <c r="K691" s="6" t="str">
        <f t="shared" ref="K691:K692" si="162">"3323092512770001"</f>
        <v>3323092512770001</v>
      </c>
      <c r="L691" s="6" t="s">
        <v>2198</v>
      </c>
      <c r="M691" s="6">
        <v>0</v>
      </c>
      <c r="N691" s="6">
        <v>42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 t="s">
        <v>39</v>
      </c>
      <c r="U691" s="7">
        <v>46120</v>
      </c>
      <c r="V691" s="8">
        <v>46238.426886574074</v>
      </c>
      <c r="W691" s="8">
        <v>46238.426886574074</v>
      </c>
      <c r="X691" s="6" t="s">
        <v>40</v>
      </c>
      <c r="Y691" s="6" t="s">
        <v>39</v>
      </c>
      <c r="Z691" s="9">
        <v>74978</v>
      </c>
      <c r="AA691" s="6" t="s">
        <v>2229</v>
      </c>
      <c r="AB691" s="10" t="s">
        <v>2246</v>
      </c>
      <c r="AC691" s="11" t="str">
        <f t="shared" si="118"/>
        <v>Klik Here Bestie</v>
      </c>
      <c r="AD691" s="12" t="s">
        <v>30</v>
      </c>
    </row>
    <row r="692" spans="1:30" ht="14.25" customHeight="1" x14ac:dyDescent="0.3">
      <c r="A692" s="5">
        <v>690</v>
      </c>
      <c r="B692" s="6" t="s">
        <v>32</v>
      </c>
      <c r="C692" s="6" t="s">
        <v>33</v>
      </c>
      <c r="D692" s="6" t="s">
        <v>2132</v>
      </c>
      <c r="E692" s="6" t="s">
        <v>2226</v>
      </c>
      <c r="F692" s="6">
        <v>3323092013</v>
      </c>
      <c r="G692" s="6" t="s">
        <v>2134</v>
      </c>
      <c r="H692" s="6" t="s">
        <v>957</v>
      </c>
      <c r="I692" s="6">
        <v>14555377</v>
      </c>
      <c r="J692" s="6" t="s">
        <v>2247</v>
      </c>
      <c r="K692" s="6" t="str">
        <f t="shared" si="162"/>
        <v>3323092512770001</v>
      </c>
      <c r="L692" s="6" t="s">
        <v>2198</v>
      </c>
      <c r="M692" s="6">
        <v>0</v>
      </c>
      <c r="N692" s="6">
        <v>147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 t="s">
        <v>39</v>
      </c>
      <c r="U692" s="7">
        <v>46120</v>
      </c>
      <c r="V692" s="8">
        <v>46238.427766203706</v>
      </c>
      <c r="W692" s="8">
        <v>46238.427766203706</v>
      </c>
      <c r="X692" s="6" t="s">
        <v>40</v>
      </c>
      <c r="Y692" s="6" t="s">
        <v>39</v>
      </c>
      <c r="Z692" s="9">
        <v>74978</v>
      </c>
      <c r="AA692" s="6" t="s">
        <v>2229</v>
      </c>
      <c r="AB692" s="10" t="s">
        <v>2248</v>
      </c>
      <c r="AC692" s="11" t="str">
        <f t="shared" si="118"/>
        <v>Klik Here Bestie</v>
      </c>
      <c r="AD692" s="12" t="s">
        <v>30</v>
      </c>
    </row>
    <row r="693" spans="1:30" ht="14.25" customHeight="1" x14ac:dyDescent="0.3">
      <c r="A693" s="5">
        <v>691</v>
      </c>
      <c r="B693" s="6" t="s">
        <v>32</v>
      </c>
      <c r="C693" s="6" t="s">
        <v>33</v>
      </c>
      <c r="D693" s="6" t="s">
        <v>2132</v>
      </c>
      <c r="E693" s="6" t="s">
        <v>2226</v>
      </c>
      <c r="F693" s="6">
        <v>3323092013</v>
      </c>
      <c r="G693" s="6" t="s">
        <v>2134</v>
      </c>
      <c r="H693" s="6" t="s">
        <v>957</v>
      </c>
      <c r="I693" s="6">
        <v>14448001</v>
      </c>
      <c r="J693" s="6" t="s">
        <v>2249</v>
      </c>
      <c r="K693" s="6" t="str">
        <f>"3323092003700002"</f>
        <v>3323092003700002</v>
      </c>
      <c r="L693" s="6" t="s">
        <v>2250</v>
      </c>
      <c r="M693" s="6">
        <v>37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 t="s">
        <v>39</v>
      </c>
      <c r="U693" s="7">
        <v>46030</v>
      </c>
      <c r="V693" s="8">
        <v>46235.624074074076</v>
      </c>
      <c r="W693" s="8">
        <v>46235.624074074076</v>
      </c>
      <c r="X693" s="6" t="s">
        <v>40</v>
      </c>
      <c r="Y693" s="6" t="s">
        <v>39</v>
      </c>
      <c r="Z693" s="9">
        <v>75016</v>
      </c>
      <c r="AA693" s="6" t="s">
        <v>2240</v>
      </c>
      <c r="AB693" s="10" t="s">
        <v>2251</v>
      </c>
      <c r="AC693" s="11" t="str">
        <f t="shared" si="118"/>
        <v>Klik Here Bestie</v>
      </c>
      <c r="AD693" s="12" t="s">
        <v>30</v>
      </c>
    </row>
    <row r="694" spans="1:30" ht="14.25" customHeight="1" x14ac:dyDescent="0.3">
      <c r="A694" s="5">
        <v>692</v>
      </c>
      <c r="B694" s="6" t="s">
        <v>32</v>
      </c>
      <c r="C694" s="6" t="s">
        <v>33</v>
      </c>
      <c r="D694" s="6" t="s">
        <v>2132</v>
      </c>
      <c r="E694" s="6" t="s">
        <v>2252</v>
      </c>
      <c r="F694" s="6">
        <v>3323092014</v>
      </c>
      <c r="G694" s="6" t="s">
        <v>2176</v>
      </c>
      <c r="H694" s="6" t="s">
        <v>1269</v>
      </c>
      <c r="I694" s="6">
        <v>14689617</v>
      </c>
      <c r="J694" s="6" t="s">
        <v>2253</v>
      </c>
      <c r="K694" s="6" t="str">
        <f>"3323093112600030"</f>
        <v>3323093112600030</v>
      </c>
      <c r="L694" s="6" t="s">
        <v>2254</v>
      </c>
      <c r="M694" s="6">
        <v>34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 t="s">
        <v>39</v>
      </c>
      <c r="U694" s="7">
        <v>46181</v>
      </c>
      <c r="V694" s="8">
        <v>46240.621851851851</v>
      </c>
      <c r="W694" s="8">
        <v>46240.621851851851</v>
      </c>
      <c r="X694" s="6" t="s">
        <v>40</v>
      </c>
      <c r="Y694" s="6" t="s">
        <v>39</v>
      </c>
      <c r="Z694" s="9">
        <v>85958</v>
      </c>
      <c r="AA694" s="6" t="s">
        <v>2255</v>
      </c>
      <c r="AB694" s="10" t="s">
        <v>2256</v>
      </c>
      <c r="AC694" s="11" t="str">
        <f t="shared" si="118"/>
        <v>Klik Here Bestie</v>
      </c>
      <c r="AD694" s="12" t="s">
        <v>30</v>
      </c>
    </row>
    <row r="695" spans="1:30" ht="14.25" customHeight="1" x14ac:dyDescent="0.3">
      <c r="A695" s="5">
        <v>693</v>
      </c>
      <c r="B695" s="6" t="s">
        <v>32</v>
      </c>
      <c r="C695" s="6" t="s">
        <v>33</v>
      </c>
      <c r="D695" s="6" t="s">
        <v>2132</v>
      </c>
      <c r="E695" s="6" t="s">
        <v>2257</v>
      </c>
      <c r="F695" s="6">
        <v>3323092015</v>
      </c>
      <c r="G695" s="6" t="s">
        <v>2170</v>
      </c>
      <c r="H695" s="6" t="s">
        <v>2171</v>
      </c>
      <c r="I695" s="6">
        <v>14514026</v>
      </c>
      <c r="J695" s="6" t="s">
        <v>2258</v>
      </c>
      <c r="K695" s="6" t="str">
        <f t="shared" ref="K695:K696" si="163">"3323090105640005"</f>
        <v>3323090105640005</v>
      </c>
      <c r="L695" s="6" t="s">
        <v>2259</v>
      </c>
      <c r="M695" s="6">
        <v>33</v>
      </c>
      <c r="N695" s="6">
        <v>39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 t="s">
        <v>39</v>
      </c>
      <c r="U695" s="7">
        <v>46089</v>
      </c>
      <c r="V695" s="8">
        <v>46237.490162037036</v>
      </c>
      <c r="W695" s="8">
        <v>46237.490162037036</v>
      </c>
      <c r="X695" s="6" t="s">
        <v>40</v>
      </c>
      <c r="Y695" s="6" t="s">
        <v>39</v>
      </c>
      <c r="Z695" s="9">
        <v>75177</v>
      </c>
      <c r="AA695" s="6" t="s">
        <v>2260</v>
      </c>
      <c r="AB695" s="10" t="s">
        <v>2261</v>
      </c>
      <c r="AC695" s="11" t="str">
        <f t="shared" si="118"/>
        <v>Klik Here Bestie</v>
      </c>
      <c r="AD695" s="12" t="s">
        <v>30</v>
      </c>
    </row>
    <row r="696" spans="1:30" ht="14.25" customHeight="1" x14ac:dyDescent="0.3">
      <c r="A696" s="5">
        <v>694</v>
      </c>
      <c r="B696" s="6" t="s">
        <v>32</v>
      </c>
      <c r="C696" s="6" t="s">
        <v>33</v>
      </c>
      <c r="D696" s="6" t="s">
        <v>2132</v>
      </c>
      <c r="E696" s="6" t="s">
        <v>2257</v>
      </c>
      <c r="F696" s="6">
        <v>3323092015</v>
      </c>
      <c r="G696" s="6" t="s">
        <v>2170</v>
      </c>
      <c r="H696" s="6" t="s">
        <v>2171</v>
      </c>
      <c r="I696" s="6">
        <v>14514199</v>
      </c>
      <c r="J696" s="6" t="s">
        <v>2262</v>
      </c>
      <c r="K696" s="6" t="str">
        <f t="shared" si="163"/>
        <v>3323090105640005</v>
      </c>
      <c r="L696" s="6" t="s">
        <v>2259</v>
      </c>
      <c r="M696" s="6">
        <v>0</v>
      </c>
      <c r="N696" s="6">
        <v>16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 t="s">
        <v>39</v>
      </c>
      <c r="U696" s="7">
        <v>46089</v>
      </c>
      <c r="V696" s="8">
        <v>46237.492199074077</v>
      </c>
      <c r="W696" s="8">
        <v>46237.492199074077</v>
      </c>
      <c r="X696" s="6" t="s">
        <v>40</v>
      </c>
      <c r="Y696" s="6" t="s">
        <v>39</v>
      </c>
      <c r="Z696" s="9">
        <v>75177</v>
      </c>
      <c r="AA696" s="6" t="s">
        <v>2260</v>
      </c>
      <c r="AB696" s="13" t="s">
        <v>2263</v>
      </c>
      <c r="AC696" s="11" t="str">
        <f t="shared" si="118"/>
        <v>Klik Here Bestie</v>
      </c>
      <c r="AD696" s="12" t="s">
        <v>30</v>
      </c>
    </row>
    <row r="697" spans="1:30" ht="14.25" customHeight="1" x14ac:dyDescent="0.3">
      <c r="A697" s="5">
        <v>695</v>
      </c>
      <c r="B697" s="6" t="s">
        <v>32</v>
      </c>
      <c r="C697" s="6" t="s">
        <v>33</v>
      </c>
      <c r="D697" s="6" t="s">
        <v>2132</v>
      </c>
      <c r="E697" s="6" t="s">
        <v>2264</v>
      </c>
      <c r="F697" s="6">
        <v>3323092016</v>
      </c>
      <c r="G697" s="6" t="s">
        <v>2134</v>
      </c>
      <c r="H697" s="6" t="s">
        <v>957</v>
      </c>
      <c r="I697" s="6">
        <v>14541164</v>
      </c>
      <c r="J697" s="6" t="s">
        <v>2265</v>
      </c>
      <c r="K697" s="6" t="str">
        <f>"3323091701840001"</f>
        <v>3323091701840001</v>
      </c>
      <c r="L697" s="6" t="s">
        <v>2266</v>
      </c>
      <c r="M697" s="6">
        <v>0</v>
      </c>
      <c r="N697" s="6">
        <v>100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 t="s">
        <v>39</v>
      </c>
      <c r="U697" s="7">
        <v>46120</v>
      </c>
      <c r="V697" s="8">
        <v>46238.312824074077</v>
      </c>
      <c r="W697" s="8">
        <v>46238.312824074077</v>
      </c>
      <c r="X697" s="6" t="s">
        <v>40</v>
      </c>
      <c r="Y697" s="6" t="s">
        <v>39</v>
      </c>
      <c r="Z697" s="9">
        <v>85944</v>
      </c>
      <c r="AA697" s="6" t="s">
        <v>2267</v>
      </c>
      <c r="AB697" s="10" t="s">
        <v>2268</v>
      </c>
      <c r="AC697" s="11" t="str">
        <f t="shared" si="118"/>
        <v>Klik Here Bestie</v>
      </c>
      <c r="AD697" s="12" t="s">
        <v>30</v>
      </c>
    </row>
    <row r="698" spans="1:30" ht="14.25" customHeight="1" x14ac:dyDescent="0.3">
      <c r="A698" s="5">
        <v>696</v>
      </c>
      <c r="B698" s="6" t="s">
        <v>32</v>
      </c>
      <c r="C698" s="6" t="s">
        <v>33</v>
      </c>
      <c r="D698" s="6" t="s">
        <v>2132</v>
      </c>
      <c r="E698" s="6" t="s">
        <v>2264</v>
      </c>
      <c r="F698" s="6">
        <v>3323092016</v>
      </c>
      <c r="G698" s="6" t="s">
        <v>2134</v>
      </c>
      <c r="H698" s="6" t="s">
        <v>957</v>
      </c>
      <c r="I698" s="6">
        <v>14741111</v>
      </c>
      <c r="J698" s="6" t="s">
        <v>2269</v>
      </c>
      <c r="K698" s="6" t="str">
        <f>"3323092104510002"</f>
        <v>3323092104510002</v>
      </c>
      <c r="L698" s="6" t="s">
        <v>1905</v>
      </c>
      <c r="M698" s="6">
        <v>0</v>
      </c>
      <c r="N698" s="6">
        <v>50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 t="s">
        <v>39</v>
      </c>
      <c r="U698" s="7">
        <v>46211</v>
      </c>
      <c r="V698" s="8">
        <v>46241.565370370372</v>
      </c>
      <c r="W698" s="8">
        <v>46241.565370370372</v>
      </c>
      <c r="X698" s="6" t="s">
        <v>40</v>
      </c>
      <c r="Y698" s="6" t="s">
        <v>39</v>
      </c>
      <c r="Z698" s="9">
        <v>85949</v>
      </c>
      <c r="AA698" s="6" t="s">
        <v>2270</v>
      </c>
      <c r="AB698" s="10" t="s">
        <v>2271</v>
      </c>
      <c r="AC698" s="11" t="str">
        <f t="shared" si="118"/>
        <v>Klik Here Bestie</v>
      </c>
      <c r="AD698" s="12" t="s">
        <v>30</v>
      </c>
    </row>
    <row r="699" spans="1:30" ht="14.25" customHeight="1" x14ac:dyDescent="0.3">
      <c r="A699" s="5">
        <v>697</v>
      </c>
      <c r="B699" s="6" t="s">
        <v>32</v>
      </c>
      <c r="C699" s="6" t="s">
        <v>33</v>
      </c>
      <c r="D699" s="6" t="s">
        <v>2132</v>
      </c>
      <c r="E699" s="6" t="s">
        <v>2264</v>
      </c>
      <c r="F699" s="6">
        <v>3323092016</v>
      </c>
      <c r="G699" s="6" t="s">
        <v>2134</v>
      </c>
      <c r="H699" s="6" t="s">
        <v>957</v>
      </c>
      <c r="I699" s="6">
        <v>14548618</v>
      </c>
      <c r="J699" s="6" t="s">
        <v>2272</v>
      </c>
      <c r="K699" s="6" t="str">
        <f>"3323091206780005"</f>
        <v>3323091206780005</v>
      </c>
      <c r="L699" s="6" t="s">
        <v>2273</v>
      </c>
      <c r="M699" s="6">
        <v>0</v>
      </c>
      <c r="N699" s="6">
        <v>112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 t="s">
        <v>39</v>
      </c>
      <c r="U699" s="7">
        <v>46120</v>
      </c>
      <c r="V699" s="8">
        <v>46238.376307870371</v>
      </c>
      <c r="W699" s="8">
        <v>46238.376307870371</v>
      </c>
      <c r="X699" s="6" t="s">
        <v>40</v>
      </c>
      <c r="Y699" s="6" t="s">
        <v>39</v>
      </c>
      <c r="Z699" s="9">
        <v>85944</v>
      </c>
      <c r="AA699" s="6" t="s">
        <v>2267</v>
      </c>
      <c r="AB699" s="10" t="s">
        <v>2274</v>
      </c>
      <c r="AC699" s="11" t="str">
        <f t="shared" si="118"/>
        <v>Klik Here Bestie</v>
      </c>
      <c r="AD699" s="12" t="s">
        <v>30</v>
      </c>
    </row>
    <row r="700" spans="1:30" ht="14.25" customHeight="1" x14ac:dyDescent="0.3">
      <c r="A700" s="5">
        <v>698</v>
      </c>
      <c r="B700" s="6" t="s">
        <v>32</v>
      </c>
      <c r="C700" s="6" t="s">
        <v>33</v>
      </c>
      <c r="D700" s="6" t="s">
        <v>2132</v>
      </c>
      <c r="E700" s="6" t="s">
        <v>2275</v>
      </c>
      <c r="F700" s="6">
        <v>3323092017</v>
      </c>
      <c r="G700" s="6" t="s">
        <v>2176</v>
      </c>
      <c r="H700" s="6" t="s">
        <v>1269</v>
      </c>
      <c r="I700" s="6">
        <v>14781556</v>
      </c>
      <c r="J700" s="6" t="s">
        <v>2276</v>
      </c>
      <c r="K700" s="6" t="str">
        <f>"3323091505760003"</f>
        <v>3323091505760003</v>
      </c>
      <c r="L700" s="6" t="s">
        <v>2277</v>
      </c>
      <c r="M700" s="6">
        <v>50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 t="s">
        <v>39</v>
      </c>
      <c r="U700" s="7">
        <v>46242</v>
      </c>
      <c r="V700" s="8">
        <v>46242.370567129627</v>
      </c>
      <c r="W700" s="8">
        <v>46242.370567129627</v>
      </c>
      <c r="X700" s="6" t="s">
        <v>40</v>
      </c>
      <c r="Y700" s="6" t="s">
        <v>39</v>
      </c>
      <c r="Z700" s="9">
        <v>1095227</v>
      </c>
      <c r="AA700" s="6" t="s">
        <v>2278</v>
      </c>
      <c r="AB700" s="10" t="s">
        <v>2279</v>
      </c>
      <c r="AC700" s="11" t="str">
        <f t="shared" si="118"/>
        <v>Klik Here Bestie</v>
      </c>
      <c r="AD700" s="12" t="s">
        <v>30</v>
      </c>
    </row>
    <row r="701" spans="1:30" ht="14.25" customHeight="1" x14ac:dyDescent="0.3">
      <c r="A701" s="5">
        <v>699</v>
      </c>
      <c r="B701" s="6" t="s">
        <v>32</v>
      </c>
      <c r="C701" s="6" t="s">
        <v>33</v>
      </c>
      <c r="D701" s="6" t="s">
        <v>2132</v>
      </c>
      <c r="E701" s="6" t="s">
        <v>2275</v>
      </c>
      <c r="F701" s="6">
        <v>3323092017</v>
      </c>
      <c r="G701" s="6" t="s">
        <v>2176</v>
      </c>
      <c r="H701" s="6" t="s">
        <v>1269</v>
      </c>
      <c r="I701" s="6">
        <v>14572766</v>
      </c>
      <c r="J701" s="6" t="s">
        <v>2280</v>
      </c>
      <c r="K701" s="6" t="str">
        <f t="shared" ref="K701:K702" si="164">"3323090107630013"</f>
        <v>3323090107630013</v>
      </c>
      <c r="L701" s="6" t="s">
        <v>2281</v>
      </c>
      <c r="M701" s="6">
        <v>75</v>
      </c>
      <c r="N701" s="6">
        <v>136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 t="s">
        <v>39</v>
      </c>
      <c r="U701" s="7">
        <v>46120</v>
      </c>
      <c r="V701" s="8">
        <v>46238.617280092592</v>
      </c>
      <c r="W701" s="8">
        <v>46238.617280092592</v>
      </c>
      <c r="X701" s="6" t="s">
        <v>40</v>
      </c>
      <c r="Y701" s="6" t="s">
        <v>39</v>
      </c>
      <c r="Z701" s="9">
        <v>86305</v>
      </c>
      <c r="AA701" s="6" t="s">
        <v>2282</v>
      </c>
      <c r="AB701" s="10" t="s">
        <v>2283</v>
      </c>
      <c r="AC701" s="11" t="str">
        <f t="shared" si="118"/>
        <v>Klik Here Bestie</v>
      </c>
      <c r="AD701" s="12" t="s">
        <v>30</v>
      </c>
    </row>
    <row r="702" spans="1:30" ht="14.25" customHeight="1" x14ac:dyDescent="0.3">
      <c r="A702" s="5">
        <v>700</v>
      </c>
      <c r="B702" s="6" t="s">
        <v>32</v>
      </c>
      <c r="C702" s="6" t="s">
        <v>33</v>
      </c>
      <c r="D702" s="6" t="s">
        <v>2132</v>
      </c>
      <c r="E702" s="6" t="s">
        <v>2275</v>
      </c>
      <c r="F702" s="6">
        <v>3323092017</v>
      </c>
      <c r="G702" s="6" t="s">
        <v>2176</v>
      </c>
      <c r="H702" s="6" t="s">
        <v>1269</v>
      </c>
      <c r="I702" s="6">
        <v>14572928</v>
      </c>
      <c r="J702" s="6" t="s">
        <v>2284</v>
      </c>
      <c r="K702" s="6" t="str">
        <f t="shared" si="164"/>
        <v>3323090107630013</v>
      </c>
      <c r="L702" s="6" t="s">
        <v>2281</v>
      </c>
      <c r="M702" s="6">
        <v>0</v>
      </c>
      <c r="N702" s="6">
        <v>190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 t="s">
        <v>39</v>
      </c>
      <c r="U702" s="7">
        <v>46120</v>
      </c>
      <c r="V702" s="8">
        <v>46238.618310185186</v>
      </c>
      <c r="W702" s="8">
        <v>46238.618310185186</v>
      </c>
      <c r="X702" s="6" t="s">
        <v>40</v>
      </c>
      <c r="Y702" s="6" t="s">
        <v>39</v>
      </c>
      <c r="Z702" s="9">
        <v>86305</v>
      </c>
      <c r="AA702" s="6" t="s">
        <v>2282</v>
      </c>
      <c r="AB702" s="10" t="s">
        <v>2285</v>
      </c>
      <c r="AC702" s="11" t="str">
        <f t="shared" si="118"/>
        <v>Klik Here Bestie</v>
      </c>
      <c r="AD702" s="12" t="s">
        <v>30</v>
      </c>
    </row>
    <row r="703" spans="1:30" ht="14.25" customHeight="1" x14ac:dyDescent="0.3">
      <c r="A703" s="5">
        <v>701</v>
      </c>
      <c r="B703" s="6" t="s">
        <v>32</v>
      </c>
      <c r="C703" s="6" t="s">
        <v>33</v>
      </c>
      <c r="D703" s="6" t="s">
        <v>2132</v>
      </c>
      <c r="E703" s="6" t="s">
        <v>2286</v>
      </c>
      <c r="F703" s="6">
        <v>3323092018</v>
      </c>
      <c r="G703" s="6" t="s">
        <v>2170</v>
      </c>
      <c r="H703" s="6" t="s">
        <v>2171</v>
      </c>
      <c r="I703" s="6">
        <v>14684080</v>
      </c>
      <c r="J703" s="6" t="s">
        <v>2287</v>
      </c>
      <c r="K703" s="6" t="str">
        <f>"3323092809930001"</f>
        <v>3323092809930001</v>
      </c>
      <c r="L703" s="6" t="s">
        <v>2288</v>
      </c>
      <c r="M703" s="6">
        <v>0</v>
      </c>
      <c r="N703" s="6">
        <v>196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 t="s">
        <v>39</v>
      </c>
      <c r="U703" s="7">
        <v>46181</v>
      </c>
      <c r="V703" s="8">
        <v>46240.573067129626</v>
      </c>
      <c r="W703" s="8">
        <v>46240.573067129626</v>
      </c>
      <c r="X703" s="6" t="s">
        <v>40</v>
      </c>
      <c r="Y703" s="6" t="s">
        <v>39</v>
      </c>
      <c r="Z703" s="9">
        <v>85795</v>
      </c>
      <c r="AA703" s="6" t="s">
        <v>2289</v>
      </c>
      <c r="AB703" s="10" t="s">
        <v>2290</v>
      </c>
      <c r="AC703" s="11" t="str">
        <f t="shared" si="118"/>
        <v>Klik Here Bestie</v>
      </c>
      <c r="AD703" s="12" t="s">
        <v>30</v>
      </c>
    </row>
    <row r="704" spans="1:30" ht="14.25" customHeight="1" x14ac:dyDescent="0.3">
      <c r="A704" s="5">
        <v>702</v>
      </c>
      <c r="B704" s="6" t="s">
        <v>32</v>
      </c>
      <c r="C704" s="6" t="s">
        <v>33</v>
      </c>
      <c r="D704" s="6" t="s">
        <v>2291</v>
      </c>
      <c r="E704" s="6" t="s">
        <v>2291</v>
      </c>
      <c r="F704" s="6">
        <v>3323102001</v>
      </c>
      <c r="G704" s="6" t="s">
        <v>2292</v>
      </c>
      <c r="H704" s="6" t="s">
        <v>2293</v>
      </c>
      <c r="I704" s="6">
        <v>14558832</v>
      </c>
      <c r="J704" s="6" t="s">
        <v>2294</v>
      </c>
      <c r="K704" s="6" t="str">
        <f t="shared" ref="K704:K706" si="165">"3323101006780004"</f>
        <v>3323101006780004</v>
      </c>
      <c r="L704" s="6" t="s">
        <v>2295</v>
      </c>
      <c r="M704" s="6">
        <v>37</v>
      </c>
      <c r="N704" s="6">
        <v>45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 t="s">
        <v>39</v>
      </c>
      <c r="U704" s="7">
        <v>46120</v>
      </c>
      <c r="V704" s="8">
        <v>46238.456990740742</v>
      </c>
      <c r="W704" s="8">
        <v>46238.456990740742</v>
      </c>
      <c r="X704" s="6" t="s">
        <v>40</v>
      </c>
      <c r="Y704" s="6" t="s">
        <v>39</v>
      </c>
      <c r="Z704" s="9">
        <v>76871</v>
      </c>
      <c r="AA704" s="6" t="s">
        <v>2296</v>
      </c>
      <c r="AB704" s="10" t="s">
        <v>2297</v>
      </c>
      <c r="AC704" s="11" t="str">
        <f t="shared" si="118"/>
        <v>Klik Here Bestie</v>
      </c>
      <c r="AD704" s="16" t="s">
        <v>2298</v>
      </c>
    </row>
    <row r="705" spans="1:30" ht="14.25" customHeight="1" x14ac:dyDescent="0.3">
      <c r="A705" s="5">
        <v>703</v>
      </c>
      <c r="B705" s="6" t="s">
        <v>32</v>
      </c>
      <c r="C705" s="6" t="s">
        <v>33</v>
      </c>
      <c r="D705" s="6" t="s">
        <v>2291</v>
      </c>
      <c r="E705" s="6" t="s">
        <v>2291</v>
      </c>
      <c r="F705" s="6">
        <v>3323102001</v>
      </c>
      <c r="G705" s="6" t="s">
        <v>2292</v>
      </c>
      <c r="H705" s="6" t="s">
        <v>2293</v>
      </c>
      <c r="I705" s="6">
        <v>14559087</v>
      </c>
      <c r="J705" s="6" t="s">
        <v>2299</v>
      </c>
      <c r="K705" s="6" t="str">
        <f t="shared" si="165"/>
        <v>3323101006780004</v>
      </c>
      <c r="L705" s="6" t="s">
        <v>2295</v>
      </c>
      <c r="M705" s="6">
        <v>121</v>
      </c>
      <c r="N705" s="6">
        <v>110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 t="s">
        <v>39</v>
      </c>
      <c r="U705" s="7">
        <v>46120</v>
      </c>
      <c r="V705" s="8">
        <v>46238.459386574075</v>
      </c>
      <c r="W705" s="8">
        <v>46238.459386574075</v>
      </c>
      <c r="X705" s="6" t="s">
        <v>40</v>
      </c>
      <c r="Y705" s="6" t="s">
        <v>39</v>
      </c>
      <c r="Z705" s="9">
        <v>76871</v>
      </c>
      <c r="AA705" s="6" t="s">
        <v>2296</v>
      </c>
      <c r="AB705" s="10" t="s">
        <v>2300</v>
      </c>
      <c r="AC705" s="11" t="str">
        <f t="shared" si="118"/>
        <v>Klik Here Bestie</v>
      </c>
      <c r="AD705" s="16" t="s">
        <v>2298</v>
      </c>
    </row>
    <row r="706" spans="1:30" ht="14.25" customHeight="1" x14ac:dyDescent="0.3">
      <c r="A706" s="5">
        <v>704</v>
      </c>
      <c r="B706" s="6" t="s">
        <v>32</v>
      </c>
      <c r="C706" s="6" t="s">
        <v>33</v>
      </c>
      <c r="D706" s="6" t="s">
        <v>2291</v>
      </c>
      <c r="E706" s="6" t="s">
        <v>2291</v>
      </c>
      <c r="F706" s="6">
        <v>3323102001</v>
      </c>
      <c r="G706" s="6" t="s">
        <v>2292</v>
      </c>
      <c r="H706" s="6" t="s">
        <v>2293</v>
      </c>
      <c r="I706" s="6">
        <v>14559229</v>
      </c>
      <c r="J706" s="6" t="s">
        <v>2301</v>
      </c>
      <c r="K706" s="6" t="str">
        <f t="shared" si="165"/>
        <v>3323101006780004</v>
      </c>
      <c r="L706" s="6" t="s">
        <v>2295</v>
      </c>
      <c r="M706" s="6">
        <v>0</v>
      </c>
      <c r="N706" s="6">
        <v>31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 t="s">
        <v>39</v>
      </c>
      <c r="U706" s="7">
        <v>46120</v>
      </c>
      <c r="V706" s="8">
        <v>46238.460833333331</v>
      </c>
      <c r="W706" s="8">
        <v>46238.460833333331</v>
      </c>
      <c r="X706" s="6" t="s">
        <v>40</v>
      </c>
      <c r="Y706" s="6" t="s">
        <v>39</v>
      </c>
      <c r="Z706" s="9">
        <v>76871</v>
      </c>
      <c r="AA706" s="6" t="s">
        <v>2296</v>
      </c>
      <c r="AB706" s="10" t="s">
        <v>2302</v>
      </c>
      <c r="AC706" s="11" t="str">
        <f t="shared" si="118"/>
        <v>Klik Here Bestie</v>
      </c>
      <c r="AD706" s="16" t="s">
        <v>2298</v>
      </c>
    </row>
    <row r="707" spans="1:30" ht="14.25" customHeight="1" x14ac:dyDescent="0.3">
      <c r="A707" s="5">
        <v>705</v>
      </c>
      <c r="B707" s="6" t="s">
        <v>32</v>
      </c>
      <c r="C707" s="6" t="s">
        <v>33</v>
      </c>
      <c r="D707" s="6" t="s">
        <v>2291</v>
      </c>
      <c r="E707" s="6" t="s">
        <v>2291</v>
      </c>
      <c r="F707" s="6">
        <v>3323102001</v>
      </c>
      <c r="G707" s="6" t="s">
        <v>2292</v>
      </c>
      <c r="H707" s="6" t="s">
        <v>2293</v>
      </c>
      <c r="I707" s="6">
        <v>14545971</v>
      </c>
      <c r="J707" s="6" t="s">
        <v>2303</v>
      </c>
      <c r="K707" s="6" t="str">
        <f>"3323101412620001"</f>
        <v>3323101412620001</v>
      </c>
      <c r="L707" s="6" t="s">
        <v>2304</v>
      </c>
      <c r="M707" s="6">
        <v>62</v>
      </c>
      <c r="N707" s="6">
        <v>2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 t="s">
        <v>39</v>
      </c>
      <c r="U707" s="7">
        <v>46120</v>
      </c>
      <c r="V707" s="8">
        <v>46238.357060185182</v>
      </c>
      <c r="W707" s="8">
        <v>46238.357060185182</v>
      </c>
      <c r="X707" s="6" t="s">
        <v>40</v>
      </c>
      <c r="Y707" s="6" t="s">
        <v>39</v>
      </c>
      <c r="Z707" s="9">
        <v>76879</v>
      </c>
      <c r="AA707" s="6" t="s">
        <v>2305</v>
      </c>
      <c r="AB707" s="10" t="s">
        <v>2306</v>
      </c>
      <c r="AC707" s="11" t="str">
        <f t="shared" si="118"/>
        <v>Klik Here Bestie</v>
      </c>
      <c r="AD707" s="12" t="s">
        <v>30</v>
      </c>
    </row>
    <row r="708" spans="1:30" ht="14.25" customHeight="1" x14ac:dyDescent="0.3">
      <c r="A708" s="5">
        <v>706</v>
      </c>
      <c r="B708" s="6" t="s">
        <v>32</v>
      </c>
      <c r="C708" s="6" t="s">
        <v>33</v>
      </c>
      <c r="D708" s="6" t="s">
        <v>2291</v>
      </c>
      <c r="E708" s="6" t="s">
        <v>2291</v>
      </c>
      <c r="F708" s="6">
        <v>3323102001</v>
      </c>
      <c r="G708" s="6" t="s">
        <v>2292</v>
      </c>
      <c r="H708" s="6" t="s">
        <v>2293</v>
      </c>
      <c r="I708" s="6">
        <v>14720426</v>
      </c>
      <c r="J708" s="6" t="s">
        <v>2307</v>
      </c>
      <c r="K708" s="6" t="str">
        <f t="shared" ref="K708:K711" si="166">"3323101009650002"</f>
        <v>3323101009650002</v>
      </c>
      <c r="L708" s="6" t="s">
        <v>2308</v>
      </c>
      <c r="M708" s="6">
        <v>0</v>
      </c>
      <c r="N708" s="6">
        <v>31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 t="s">
        <v>39</v>
      </c>
      <c r="U708" s="7">
        <v>46211</v>
      </c>
      <c r="V708" s="8">
        <v>46241.373888888891</v>
      </c>
      <c r="W708" s="8">
        <v>46241.373888888891</v>
      </c>
      <c r="X708" s="6" t="s">
        <v>40</v>
      </c>
      <c r="Y708" s="6" t="s">
        <v>39</v>
      </c>
      <c r="Z708" s="9">
        <v>76871</v>
      </c>
      <c r="AA708" s="6" t="s">
        <v>2296</v>
      </c>
      <c r="AB708" s="10" t="s">
        <v>2309</v>
      </c>
      <c r="AC708" s="11" t="str">
        <f t="shared" si="118"/>
        <v>Klik Here Bestie</v>
      </c>
      <c r="AD708" s="12" t="s">
        <v>30</v>
      </c>
    </row>
    <row r="709" spans="1:30" ht="14.25" customHeight="1" x14ac:dyDescent="0.3">
      <c r="A709" s="5">
        <v>707</v>
      </c>
      <c r="B709" s="6" t="s">
        <v>32</v>
      </c>
      <c r="C709" s="6" t="s">
        <v>33</v>
      </c>
      <c r="D709" s="6" t="s">
        <v>2291</v>
      </c>
      <c r="E709" s="6" t="s">
        <v>2291</v>
      </c>
      <c r="F709" s="6">
        <v>3323102001</v>
      </c>
      <c r="G709" s="6" t="s">
        <v>2292</v>
      </c>
      <c r="H709" s="6" t="s">
        <v>2293</v>
      </c>
      <c r="I709" s="6">
        <v>14720560</v>
      </c>
      <c r="J709" s="6" t="s">
        <v>2310</v>
      </c>
      <c r="K709" s="6" t="str">
        <f t="shared" si="166"/>
        <v>3323101009650002</v>
      </c>
      <c r="L709" s="6" t="s">
        <v>2308</v>
      </c>
      <c r="M709" s="6">
        <v>0</v>
      </c>
      <c r="N709" s="6">
        <v>366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 t="s">
        <v>39</v>
      </c>
      <c r="U709" s="7">
        <v>46211</v>
      </c>
      <c r="V709" s="8">
        <v>46241.374814814815</v>
      </c>
      <c r="W709" s="8">
        <v>46241.374814814815</v>
      </c>
      <c r="X709" s="6" t="s">
        <v>40</v>
      </c>
      <c r="Y709" s="6" t="s">
        <v>39</v>
      </c>
      <c r="Z709" s="9">
        <v>76871</v>
      </c>
      <c r="AA709" s="6" t="s">
        <v>2296</v>
      </c>
      <c r="AB709" s="10" t="s">
        <v>2311</v>
      </c>
      <c r="AC709" s="11" t="str">
        <f t="shared" si="118"/>
        <v>Klik Here Bestie</v>
      </c>
      <c r="AD709" s="12" t="s">
        <v>30</v>
      </c>
    </row>
    <row r="710" spans="1:30" ht="14.25" customHeight="1" x14ac:dyDescent="0.3">
      <c r="A710" s="5">
        <v>708</v>
      </c>
      <c r="B710" s="6" t="s">
        <v>32</v>
      </c>
      <c r="C710" s="6" t="s">
        <v>33</v>
      </c>
      <c r="D710" s="6" t="s">
        <v>2291</v>
      </c>
      <c r="E710" s="6" t="s">
        <v>2291</v>
      </c>
      <c r="F710" s="6">
        <v>3323102001</v>
      </c>
      <c r="G710" s="6" t="s">
        <v>2292</v>
      </c>
      <c r="H710" s="6" t="s">
        <v>2293</v>
      </c>
      <c r="I710" s="6">
        <v>14720852</v>
      </c>
      <c r="J710" s="6" t="s">
        <v>2312</v>
      </c>
      <c r="K710" s="6" t="str">
        <f t="shared" si="166"/>
        <v>3323101009650002</v>
      </c>
      <c r="L710" s="6" t="s">
        <v>2308</v>
      </c>
      <c r="M710" s="6">
        <v>21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 t="s">
        <v>39</v>
      </c>
      <c r="U710" s="7">
        <v>46211</v>
      </c>
      <c r="V710" s="8">
        <v>46241.375925925924</v>
      </c>
      <c r="W710" s="8">
        <v>46241.375925925924</v>
      </c>
      <c r="X710" s="6" t="s">
        <v>40</v>
      </c>
      <c r="Y710" s="6" t="s">
        <v>39</v>
      </c>
      <c r="Z710" s="9">
        <v>76871</v>
      </c>
      <c r="AA710" s="6" t="s">
        <v>2296</v>
      </c>
      <c r="AB710" s="10" t="s">
        <v>2313</v>
      </c>
      <c r="AC710" s="11" t="str">
        <f t="shared" si="118"/>
        <v>Klik Here Bestie</v>
      </c>
      <c r="AD710" s="12" t="s">
        <v>30</v>
      </c>
    </row>
    <row r="711" spans="1:30" ht="14.25" customHeight="1" x14ac:dyDescent="0.3">
      <c r="A711" s="5">
        <v>709</v>
      </c>
      <c r="B711" s="6" t="s">
        <v>32</v>
      </c>
      <c r="C711" s="6" t="s">
        <v>33</v>
      </c>
      <c r="D711" s="6" t="s">
        <v>2291</v>
      </c>
      <c r="E711" s="6" t="s">
        <v>2291</v>
      </c>
      <c r="F711" s="6">
        <v>3323102001</v>
      </c>
      <c r="G711" s="6" t="s">
        <v>2292</v>
      </c>
      <c r="H711" s="6" t="s">
        <v>2293</v>
      </c>
      <c r="I711" s="6">
        <v>14721009</v>
      </c>
      <c r="J711" s="6" t="s">
        <v>2314</v>
      </c>
      <c r="K711" s="6" t="str">
        <f t="shared" si="166"/>
        <v>3323101009650002</v>
      </c>
      <c r="L711" s="6" t="s">
        <v>2308</v>
      </c>
      <c r="M711" s="6">
        <v>37</v>
      </c>
      <c r="N711" s="6">
        <v>45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 t="s">
        <v>39</v>
      </c>
      <c r="U711" s="7">
        <v>46211</v>
      </c>
      <c r="V711" s="8">
        <v>46241.376886574071</v>
      </c>
      <c r="W711" s="8">
        <v>46241.376886574071</v>
      </c>
      <c r="X711" s="6" t="s">
        <v>40</v>
      </c>
      <c r="Y711" s="6" t="s">
        <v>39</v>
      </c>
      <c r="Z711" s="9">
        <v>76871</v>
      </c>
      <c r="AA711" s="6" t="s">
        <v>2296</v>
      </c>
      <c r="AB711" s="10" t="s">
        <v>2315</v>
      </c>
      <c r="AC711" s="11" t="str">
        <f t="shared" si="118"/>
        <v>Klik Here Bestie</v>
      </c>
      <c r="AD711" s="12" t="s">
        <v>30</v>
      </c>
    </row>
    <row r="712" spans="1:30" ht="14.25" customHeight="1" x14ac:dyDescent="0.3">
      <c r="A712" s="5">
        <v>710</v>
      </c>
      <c r="B712" s="6" t="s">
        <v>32</v>
      </c>
      <c r="C712" s="6" t="s">
        <v>33</v>
      </c>
      <c r="D712" s="6" t="s">
        <v>2291</v>
      </c>
      <c r="E712" s="6" t="s">
        <v>2291</v>
      </c>
      <c r="F712" s="6">
        <v>3323102001</v>
      </c>
      <c r="G712" s="6" t="s">
        <v>2292</v>
      </c>
      <c r="H712" s="6" t="s">
        <v>2293</v>
      </c>
      <c r="I712" s="6">
        <v>14805921</v>
      </c>
      <c r="J712" s="6" t="s">
        <v>2316</v>
      </c>
      <c r="K712" s="6" t="str">
        <f>"3323050201740001"</f>
        <v>3323050201740001</v>
      </c>
      <c r="L712" s="6" t="s">
        <v>2317</v>
      </c>
      <c r="M712" s="6">
        <v>111</v>
      </c>
      <c r="N712" s="6">
        <v>37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 t="s">
        <v>39</v>
      </c>
      <c r="U712" s="7">
        <v>46242</v>
      </c>
      <c r="V712" s="8">
        <v>46242.560590277775</v>
      </c>
      <c r="W712" s="8">
        <v>46242.560590277775</v>
      </c>
      <c r="X712" s="6" t="s">
        <v>40</v>
      </c>
      <c r="Y712" s="6" t="s">
        <v>39</v>
      </c>
      <c r="Z712" s="9">
        <v>1051968</v>
      </c>
      <c r="AA712" s="6" t="s">
        <v>2318</v>
      </c>
      <c r="AB712" s="10" t="s">
        <v>2319</v>
      </c>
      <c r="AC712" s="11" t="str">
        <f t="shared" si="118"/>
        <v>Klik Here Bestie</v>
      </c>
      <c r="AD712" s="12" t="s">
        <v>30</v>
      </c>
    </row>
    <row r="713" spans="1:30" ht="14.25" customHeight="1" x14ac:dyDescent="0.3">
      <c r="A713" s="5">
        <v>711</v>
      </c>
      <c r="B713" s="6" t="s">
        <v>32</v>
      </c>
      <c r="C713" s="6" t="s">
        <v>33</v>
      </c>
      <c r="D713" s="6" t="s">
        <v>2291</v>
      </c>
      <c r="E713" s="6" t="s">
        <v>2320</v>
      </c>
      <c r="F713" s="6">
        <v>3323102002</v>
      </c>
      <c r="G713" s="6" t="s">
        <v>2292</v>
      </c>
      <c r="H713" s="6" t="s">
        <v>2293</v>
      </c>
      <c r="I713" s="6">
        <v>14459235</v>
      </c>
      <c r="J713" s="6" t="s">
        <v>2321</v>
      </c>
      <c r="K713" s="6" t="str">
        <f>"3323102805780002"</f>
        <v>3323102805780002</v>
      </c>
      <c r="L713" s="6" t="s">
        <v>2322</v>
      </c>
      <c r="M713" s="6">
        <v>99</v>
      </c>
      <c r="N713" s="6">
        <v>179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 t="s">
        <v>39</v>
      </c>
      <c r="U713" s="7">
        <v>46061</v>
      </c>
      <c r="V713" s="8">
        <v>46236.278611111113</v>
      </c>
      <c r="W713" s="8">
        <v>46236.278611111113</v>
      </c>
      <c r="X713" s="6" t="s">
        <v>40</v>
      </c>
      <c r="Y713" s="6" t="s">
        <v>39</v>
      </c>
      <c r="Z713" s="9">
        <v>76943</v>
      </c>
      <c r="AA713" s="6" t="s">
        <v>2323</v>
      </c>
      <c r="AB713" s="10" t="s">
        <v>2324</v>
      </c>
      <c r="AC713" s="11" t="str">
        <f t="shared" si="118"/>
        <v>Klik Here Bestie</v>
      </c>
      <c r="AD713" s="12" t="s">
        <v>30</v>
      </c>
    </row>
    <row r="714" spans="1:30" ht="14.25" customHeight="1" x14ac:dyDescent="0.3">
      <c r="A714" s="5">
        <v>712</v>
      </c>
      <c r="B714" s="6" t="s">
        <v>32</v>
      </c>
      <c r="C714" s="6" t="s">
        <v>33</v>
      </c>
      <c r="D714" s="6" t="s">
        <v>2291</v>
      </c>
      <c r="E714" s="6" t="s">
        <v>2325</v>
      </c>
      <c r="F714" s="6">
        <v>3323102003</v>
      </c>
      <c r="G714" s="6" t="s">
        <v>2292</v>
      </c>
      <c r="H714" s="6" t="s">
        <v>2293</v>
      </c>
      <c r="I714" s="6">
        <v>14567308</v>
      </c>
      <c r="J714" s="6" t="s">
        <v>2326</v>
      </c>
      <c r="K714" s="6" t="str">
        <f>"3323102912700001"</f>
        <v>3323102912700001</v>
      </c>
      <c r="L714" s="6" t="s">
        <v>2327</v>
      </c>
      <c r="M714" s="6">
        <v>0</v>
      </c>
      <c r="N714" s="6">
        <v>290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 t="s">
        <v>39</v>
      </c>
      <c r="U714" s="7">
        <v>46120</v>
      </c>
      <c r="V714" s="8">
        <v>46238.563692129632</v>
      </c>
      <c r="W714" s="8">
        <v>46238.563692129632</v>
      </c>
      <c r="X714" s="6" t="s">
        <v>40</v>
      </c>
      <c r="Y714" s="6" t="s">
        <v>39</v>
      </c>
      <c r="Z714" s="9">
        <v>773533</v>
      </c>
      <c r="AA714" s="6" t="s">
        <v>2328</v>
      </c>
      <c r="AB714" s="10" t="s">
        <v>2329</v>
      </c>
      <c r="AC714" s="11" t="str">
        <f t="shared" si="118"/>
        <v>Klik Here Bestie</v>
      </c>
      <c r="AD714" s="12" t="s">
        <v>30</v>
      </c>
    </row>
    <row r="715" spans="1:30" ht="14.25" customHeight="1" x14ac:dyDescent="0.3">
      <c r="A715" s="5">
        <v>713</v>
      </c>
      <c r="B715" s="6" t="s">
        <v>32</v>
      </c>
      <c r="C715" s="6" t="s">
        <v>33</v>
      </c>
      <c r="D715" s="6" t="s">
        <v>2291</v>
      </c>
      <c r="E715" s="6" t="s">
        <v>2325</v>
      </c>
      <c r="F715" s="6">
        <v>3323102003</v>
      </c>
      <c r="G715" s="6" t="s">
        <v>2292</v>
      </c>
      <c r="H715" s="6" t="s">
        <v>2293</v>
      </c>
      <c r="I715" s="6">
        <v>14742834</v>
      </c>
      <c r="J715" s="6" t="s">
        <v>2330</v>
      </c>
      <c r="K715" s="6" t="str">
        <f>"3323100602800006"</f>
        <v>3323100602800006</v>
      </c>
      <c r="L715" s="6" t="s">
        <v>2331</v>
      </c>
      <c r="M715" s="6">
        <v>0</v>
      </c>
      <c r="N715" s="6">
        <v>920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 t="s">
        <v>39</v>
      </c>
      <c r="U715" s="7">
        <v>46211</v>
      </c>
      <c r="V715" s="8">
        <v>46241.578865740739</v>
      </c>
      <c r="W715" s="8">
        <v>46241.578865740739</v>
      </c>
      <c r="X715" s="6" t="s">
        <v>40</v>
      </c>
      <c r="Y715" s="6" t="s">
        <v>39</v>
      </c>
      <c r="Z715" s="9">
        <v>76688</v>
      </c>
      <c r="AA715" s="6" t="s">
        <v>2332</v>
      </c>
      <c r="AB715" s="10" t="s">
        <v>2333</v>
      </c>
      <c r="AC715" s="11" t="str">
        <f t="shared" si="118"/>
        <v>Klik Here Bestie</v>
      </c>
      <c r="AD715" s="12" t="s">
        <v>30</v>
      </c>
    </row>
    <row r="716" spans="1:30" ht="14.25" customHeight="1" x14ac:dyDescent="0.3">
      <c r="A716" s="5">
        <v>714</v>
      </c>
      <c r="B716" s="6" t="s">
        <v>32</v>
      </c>
      <c r="C716" s="6" t="s">
        <v>33</v>
      </c>
      <c r="D716" s="6" t="s">
        <v>2291</v>
      </c>
      <c r="E716" s="6" t="s">
        <v>2325</v>
      </c>
      <c r="F716" s="6">
        <v>3323102003</v>
      </c>
      <c r="G716" s="6" t="s">
        <v>2292</v>
      </c>
      <c r="H716" s="6" t="s">
        <v>2293</v>
      </c>
      <c r="I716" s="6">
        <v>14519767</v>
      </c>
      <c r="J716" s="6" t="s">
        <v>2334</v>
      </c>
      <c r="K716" s="6" t="str">
        <f>"3323101111760001"</f>
        <v>3323101111760001</v>
      </c>
      <c r="L716" s="6" t="s">
        <v>2335</v>
      </c>
      <c r="M716" s="6">
        <v>0</v>
      </c>
      <c r="N716" s="6">
        <v>300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 t="s">
        <v>39</v>
      </c>
      <c r="U716" s="7">
        <v>46089</v>
      </c>
      <c r="V716" s="8">
        <v>46237.571898148148</v>
      </c>
      <c r="W716" s="8">
        <v>46237.571898148148</v>
      </c>
      <c r="X716" s="6" t="s">
        <v>40</v>
      </c>
      <c r="Y716" s="6" t="s">
        <v>39</v>
      </c>
      <c r="Z716" s="9">
        <v>76698</v>
      </c>
      <c r="AA716" s="6" t="s">
        <v>2336</v>
      </c>
      <c r="AB716" s="10" t="s">
        <v>2337</v>
      </c>
      <c r="AC716" s="11" t="str">
        <f t="shared" si="118"/>
        <v>Klik Here Bestie</v>
      </c>
      <c r="AD716" s="12" t="s">
        <v>30</v>
      </c>
    </row>
    <row r="717" spans="1:30" ht="14.25" customHeight="1" x14ac:dyDescent="0.3">
      <c r="A717" s="5">
        <v>715</v>
      </c>
      <c r="B717" s="6" t="s">
        <v>32</v>
      </c>
      <c r="C717" s="6" t="s">
        <v>33</v>
      </c>
      <c r="D717" s="6" t="s">
        <v>2291</v>
      </c>
      <c r="E717" s="6" t="s">
        <v>2325</v>
      </c>
      <c r="F717" s="6">
        <v>3323102003</v>
      </c>
      <c r="G717" s="6" t="s">
        <v>2292</v>
      </c>
      <c r="H717" s="6" t="s">
        <v>2293</v>
      </c>
      <c r="I717" s="6">
        <v>14627634</v>
      </c>
      <c r="J717" s="6" t="s">
        <v>2338</v>
      </c>
      <c r="K717" s="6" t="str">
        <f t="shared" ref="K717:K719" si="167">"3323102112820003"</f>
        <v>3323102112820003</v>
      </c>
      <c r="L717" s="6" t="s">
        <v>2339</v>
      </c>
      <c r="M717" s="6">
        <v>0</v>
      </c>
      <c r="N717" s="6">
        <v>48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 t="s">
        <v>39</v>
      </c>
      <c r="U717" s="7">
        <v>46150</v>
      </c>
      <c r="V717" s="8">
        <v>46239.600208333337</v>
      </c>
      <c r="W717" s="8">
        <v>46239.600208333337</v>
      </c>
      <c r="X717" s="6" t="s">
        <v>40</v>
      </c>
      <c r="Y717" s="6" t="s">
        <v>39</v>
      </c>
      <c r="Z717" s="9">
        <v>773533</v>
      </c>
      <c r="AA717" s="6" t="s">
        <v>2328</v>
      </c>
      <c r="AB717" s="10" t="s">
        <v>2340</v>
      </c>
      <c r="AC717" s="11" t="str">
        <f t="shared" si="118"/>
        <v>Klik Here Bestie</v>
      </c>
      <c r="AD717" s="12" t="s">
        <v>30</v>
      </c>
    </row>
    <row r="718" spans="1:30" ht="14.25" customHeight="1" x14ac:dyDescent="0.3">
      <c r="A718" s="5">
        <v>716</v>
      </c>
      <c r="B718" s="6" t="s">
        <v>32</v>
      </c>
      <c r="C718" s="6" t="s">
        <v>33</v>
      </c>
      <c r="D718" s="6" t="s">
        <v>2291</v>
      </c>
      <c r="E718" s="6" t="s">
        <v>2325</v>
      </c>
      <c r="F718" s="6">
        <v>3323102003</v>
      </c>
      <c r="G718" s="6" t="s">
        <v>2292</v>
      </c>
      <c r="H718" s="6" t="s">
        <v>2293</v>
      </c>
      <c r="I718" s="6">
        <v>14627880</v>
      </c>
      <c r="J718" s="6" t="s">
        <v>2341</v>
      </c>
      <c r="K718" s="6" t="str">
        <f t="shared" si="167"/>
        <v>3323102112820003</v>
      </c>
      <c r="L718" s="6" t="s">
        <v>2339</v>
      </c>
      <c r="M718" s="6">
        <v>0</v>
      </c>
      <c r="N718" s="6">
        <v>110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 t="s">
        <v>39</v>
      </c>
      <c r="U718" s="7">
        <v>46150</v>
      </c>
      <c r="V718" s="8">
        <v>46239.601921296293</v>
      </c>
      <c r="W718" s="8">
        <v>46239.601921296293</v>
      </c>
      <c r="X718" s="6" t="s">
        <v>40</v>
      </c>
      <c r="Y718" s="6" t="s">
        <v>39</v>
      </c>
      <c r="Z718" s="9">
        <v>773533</v>
      </c>
      <c r="AA718" s="6" t="s">
        <v>2328</v>
      </c>
      <c r="AB718" s="10" t="s">
        <v>2342</v>
      </c>
      <c r="AC718" s="11" t="str">
        <f t="shared" si="118"/>
        <v>Klik Here Bestie</v>
      </c>
      <c r="AD718" s="12" t="s">
        <v>30</v>
      </c>
    </row>
    <row r="719" spans="1:30" ht="14.25" customHeight="1" x14ac:dyDescent="0.3">
      <c r="A719" s="5">
        <v>717</v>
      </c>
      <c r="B719" s="6" t="s">
        <v>32</v>
      </c>
      <c r="C719" s="6" t="s">
        <v>33</v>
      </c>
      <c r="D719" s="6" t="s">
        <v>2291</v>
      </c>
      <c r="E719" s="6" t="s">
        <v>2325</v>
      </c>
      <c r="F719" s="6">
        <v>3323102003</v>
      </c>
      <c r="G719" s="6" t="s">
        <v>2292</v>
      </c>
      <c r="H719" s="6" t="s">
        <v>2293</v>
      </c>
      <c r="I719" s="6">
        <v>14627989</v>
      </c>
      <c r="J719" s="6" t="s">
        <v>2343</v>
      </c>
      <c r="K719" s="6" t="str">
        <f t="shared" si="167"/>
        <v>3323102112820003</v>
      </c>
      <c r="L719" s="6" t="s">
        <v>2339</v>
      </c>
      <c r="M719" s="6">
        <v>0</v>
      </c>
      <c r="N719" s="6">
        <v>21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 t="s">
        <v>39</v>
      </c>
      <c r="U719" s="7">
        <v>46150</v>
      </c>
      <c r="V719" s="8">
        <v>46239.603055555555</v>
      </c>
      <c r="W719" s="8">
        <v>46239.603055555555</v>
      </c>
      <c r="X719" s="6" t="s">
        <v>40</v>
      </c>
      <c r="Y719" s="6" t="s">
        <v>39</v>
      </c>
      <c r="Z719" s="9">
        <v>773533</v>
      </c>
      <c r="AA719" s="6" t="s">
        <v>2328</v>
      </c>
      <c r="AB719" s="10" t="s">
        <v>2344</v>
      </c>
      <c r="AC719" s="11" t="str">
        <f t="shared" si="118"/>
        <v>Klik Here Bestie</v>
      </c>
      <c r="AD719" s="12" t="s">
        <v>30</v>
      </c>
    </row>
    <row r="720" spans="1:30" ht="14.25" customHeight="1" x14ac:dyDescent="0.3">
      <c r="A720" s="5">
        <v>718</v>
      </c>
      <c r="B720" s="6" t="s">
        <v>32</v>
      </c>
      <c r="C720" s="6" t="s">
        <v>33</v>
      </c>
      <c r="D720" s="6" t="s">
        <v>2291</v>
      </c>
      <c r="E720" s="6" t="s">
        <v>2325</v>
      </c>
      <c r="F720" s="6">
        <v>3323102003</v>
      </c>
      <c r="G720" s="6" t="s">
        <v>2292</v>
      </c>
      <c r="H720" s="6" t="s">
        <v>2293</v>
      </c>
      <c r="I720" s="6">
        <v>14630000</v>
      </c>
      <c r="J720" s="6" t="s">
        <v>2345</v>
      </c>
      <c r="K720" s="6" t="str">
        <f>"3323191607760001"</f>
        <v>3323191607760001</v>
      </c>
      <c r="L720" s="6" t="s">
        <v>2346</v>
      </c>
      <c r="M720" s="6">
        <v>0</v>
      </c>
      <c r="N720" s="6">
        <v>150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 t="s">
        <v>39</v>
      </c>
      <c r="U720" s="7">
        <v>46150</v>
      </c>
      <c r="V720" s="8">
        <v>46239.620798611111</v>
      </c>
      <c r="W720" s="8">
        <v>46239.620798611111</v>
      </c>
      <c r="X720" s="6" t="s">
        <v>40</v>
      </c>
      <c r="Y720" s="6" t="s">
        <v>39</v>
      </c>
      <c r="Z720" s="9">
        <v>76698</v>
      </c>
      <c r="AA720" s="6" t="s">
        <v>2336</v>
      </c>
      <c r="AB720" s="10" t="s">
        <v>2347</v>
      </c>
      <c r="AC720" s="11" t="str">
        <f t="shared" si="118"/>
        <v>Klik Here Bestie</v>
      </c>
      <c r="AD720" s="12" t="s">
        <v>30</v>
      </c>
    </row>
    <row r="721" spans="1:30" ht="14.25" customHeight="1" x14ac:dyDescent="0.3">
      <c r="A721" s="5">
        <v>719</v>
      </c>
      <c r="B721" s="6" t="s">
        <v>32</v>
      </c>
      <c r="C721" s="6" t="s">
        <v>33</v>
      </c>
      <c r="D721" s="6" t="s">
        <v>2291</v>
      </c>
      <c r="E721" s="6" t="s">
        <v>2348</v>
      </c>
      <c r="F721" s="6">
        <v>3323102004</v>
      </c>
      <c r="G721" s="6" t="s">
        <v>2292</v>
      </c>
      <c r="H721" s="6" t="s">
        <v>2293</v>
      </c>
      <c r="I721" s="6">
        <v>14448324</v>
      </c>
      <c r="J721" s="6" t="s">
        <v>2349</v>
      </c>
      <c r="K721" s="6" t="str">
        <f>"3323103112560002"</f>
        <v>3323103112560002</v>
      </c>
      <c r="L721" s="6" t="s">
        <v>2350</v>
      </c>
      <c r="M721" s="6">
        <v>0</v>
      </c>
      <c r="N721" s="6">
        <v>344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 t="s">
        <v>39</v>
      </c>
      <c r="U721" s="7">
        <v>46030</v>
      </c>
      <c r="V721" s="8">
        <v>46235.628645833334</v>
      </c>
      <c r="W721" s="8">
        <v>46235.628645833334</v>
      </c>
      <c r="X721" s="6" t="s">
        <v>40</v>
      </c>
      <c r="Y721" s="6" t="s">
        <v>39</v>
      </c>
      <c r="Z721" s="9">
        <v>76561</v>
      </c>
      <c r="AA721" s="6" t="s">
        <v>2351</v>
      </c>
      <c r="AB721" s="10" t="s">
        <v>2352</v>
      </c>
      <c r="AC721" s="11" t="str">
        <f t="shared" si="118"/>
        <v>Klik Here Bestie</v>
      </c>
      <c r="AD721" s="12" t="s">
        <v>30</v>
      </c>
    </row>
    <row r="722" spans="1:30" ht="14.25" customHeight="1" x14ac:dyDescent="0.3">
      <c r="A722" s="5">
        <v>720</v>
      </c>
      <c r="B722" s="6" t="s">
        <v>32</v>
      </c>
      <c r="C722" s="6" t="s">
        <v>33</v>
      </c>
      <c r="D722" s="6" t="s">
        <v>2291</v>
      </c>
      <c r="E722" s="6" t="s">
        <v>2353</v>
      </c>
      <c r="F722" s="6">
        <v>3323102005</v>
      </c>
      <c r="G722" s="6" t="s">
        <v>2292</v>
      </c>
      <c r="H722" s="6" t="s">
        <v>2293</v>
      </c>
      <c r="I722" s="6">
        <v>14510102</v>
      </c>
      <c r="J722" s="6" t="s">
        <v>2354</v>
      </c>
      <c r="K722" s="6" t="str">
        <f>"3323101310880002"</f>
        <v>3323101310880002</v>
      </c>
      <c r="L722" s="6" t="s">
        <v>2355</v>
      </c>
      <c r="M722" s="6">
        <v>0</v>
      </c>
      <c r="N722" s="6">
        <v>100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 t="s">
        <v>39</v>
      </c>
      <c r="U722" s="7">
        <v>46089</v>
      </c>
      <c r="V722" s="8">
        <v>46237.450752314813</v>
      </c>
      <c r="W722" s="8">
        <v>46237.450752314813</v>
      </c>
      <c r="X722" s="6" t="s">
        <v>40</v>
      </c>
      <c r="Y722" s="6" t="s">
        <v>39</v>
      </c>
      <c r="Z722" s="9">
        <v>76732</v>
      </c>
      <c r="AA722" s="6" t="s">
        <v>2356</v>
      </c>
      <c r="AB722" s="10" t="s">
        <v>2357</v>
      </c>
      <c r="AC722" s="11" t="str">
        <f t="shared" si="118"/>
        <v>Klik Here Bestie</v>
      </c>
      <c r="AD722" s="12" t="s">
        <v>30</v>
      </c>
    </row>
    <row r="723" spans="1:30" ht="14.25" customHeight="1" x14ac:dyDescent="0.3">
      <c r="A723" s="5">
        <v>721</v>
      </c>
      <c r="B723" s="6" t="s">
        <v>32</v>
      </c>
      <c r="C723" s="6" t="s">
        <v>33</v>
      </c>
      <c r="D723" s="6" t="s">
        <v>2291</v>
      </c>
      <c r="E723" s="6" t="s">
        <v>2353</v>
      </c>
      <c r="F723" s="6">
        <v>3323102005</v>
      </c>
      <c r="G723" s="6" t="s">
        <v>2292</v>
      </c>
      <c r="H723" s="6" t="s">
        <v>2293</v>
      </c>
      <c r="I723" s="6">
        <v>14822189</v>
      </c>
      <c r="J723" s="6" t="s">
        <v>2358</v>
      </c>
      <c r="K723" s="6" t="str">
        <f t="shared" ref="K723:K725" si="168">"3323102008670001"</f>
        <v>3323102008670001</v>
      </c>
      <c r="L723" s="6" t="s">
        <v>339</v>
      </c>
      <c r="M723" s="6">
        <v>15</v>
      </c>
      <c r="N723" s="6">
        <v>18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 t="s">
        <v>39</v>
      </c>
      <c r="U723" s="7">
        <v>46242</v>
      </c>
      <c r="V723" s="8">
        <v>46242.717210648145</v>
      </c>
      <c r="W723" s="8">
        <v>46242.717210648145</v>
      </c>
      <c r="X723" s="6" t="s">
        <v>40</v>
      </c>
      <c r="Y723" s="6" t="s">
        <v>39</v>
      </c>
      <c r="Z723" s="9">
        <v>76746</v>
      </c>
      <c r="AA723" s="6" t="s">
        <v>2359</v>
      </c>
      <c r="AB723" s="10" t="s">
        <v>2360</v>
      </c>
      <c r="AC723" s="11" t="str">
        <f t="shared" si="118"/>
        <v>Klik Here Bestie</v>
      </c>
      <c r="AD723" s="12" t="s">
        <v>30</v>
      </c>
    </row>
    <row r="724" spans="1:30" ht="14.25" customHeight="1" x14ac:dyDescent="0.3">
      <c r="A724" s="5">
        <v>722</v>
      </c>
      <c r="B724" s="6" t="s">
        <v>32</v>
      </c>
      <c r="C724" s="6" t="s">
        <v>33</v>
      </c>
      <c r="D724" s="6" t="s">
        <v>2291</v>
      </c>
      <c r="E724" s="6" t="s">
        <v>2353</v>
      </c>
      <c r="F724" s="6">
        <v>3323102005</v>
      </c>
      <c r="G724" s="6" t="s">
        <v>2292</v>
      </c>
      <c r="H724" s="6" t="s">
        <v>2293</v>
      </c>
      <c r="I724" s="6">
        <v>14822278</v>
      </c>
      <c r="J724" s="6" t="s">
        <v>2361</v>
      </c>
      <c r="K724" s="6" t="str">
        <f t="shared" si="168"/>
        <v>3323102008670001</v>
      </c>
      <c r="L724" s="6" t="s">
        <v>339</v>
      </c>
      <c r="M724" s="6">
        <v>49</v>
      </c>
      <c r="N724" s="6">
        <v>45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 t="s">
        <v>39</v>
      </c>
      <c r="U724" s="7">
        <v>46242</v>
      </c>
      <c r="V724" s="8">
        <v>46242.718344907407</v>
      </c>
      <c r="W724" s="8">
        <v>46242.718344907407</v>
      </c>
      <c r="X724" s="6" t="s">
        <v>40</v>
      </c>
      <c r="Y724" s="6" t="s">
        <v>39</v>
      </c>
      <c r="Z724" s="9">
        <v>76746</v>
      </c>
      <c r="AA724" s="6" t="s">
        <v>2359</v>
      </c>
      <c r="AB724" s="10" t="s">
        <v>2362</v>
      </c>
      <c r="AC724" s="11" t="str">
        <f t="shared" si="118"/>
        <v>Klik Here Bestie</v>
      </c>
      <c r="AD724" s="12" t="s">
        <v>30</v>
      </c>
    </row>
    <row r="725" spans="1:30" ht="14.25" customHeight="1" x14ac:dyDescent="0.3">
      <c r="A725" s="5">
        <v>723</v>
      </c>
      <c r="B725" s="6" t="s">
        <v>32</v>
      </c>
      <c r="C725" s="6" t="s">
        <v>33</v>
      </c>
      <c r="D725" s="6" t="s">
        <v>2291</v>
      </c>
      <c r="E725" s="6" t="s">
        <v>2353</v>
      </c>
      <c r="F725" s="6">
        <v>3323102005</v>
      </c>
      <c r="G725" s="6" t="s">
        <v>2292</v>
      </c>
      <c r="H725" s="6" t="s">
        <v>2293</v>
      </c>
      <c r="I725" s="6">
        <v>14822368</v>
      </c>
      <c r="J725" s="6" t="s">
        <v>2363</v>
      </c>
      <c r="K725" s="6" t="str">
        <f t="shared" si="168"/>
        <v>3323102008670001</v>
      </c>
      <c r="L725" s="6" t="s">
        <v>339</v>
      </c>
      <c r="M725" s="6">
        <v>0</v>
      </c>
      <c r="N725" s="6">
        <v>210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 t="s">
        <v>39</v>
      </c>
      <c r="U725" s="7">
        <v>46242</v>
      </c>
      <c r="V725" s="8">
        <v>46242.719270833331</v>
      </c>
      <c r="W725" s="8">
        <v>46242.719270833331</v>
      </c>
      <c r="X725" s="6" t="s">
        <v>40</v>
      </c>
      <c r="Y725" s="6" t="s">
        <v>39</v>
      </c>
      <c r="Z725" s="9">
        <v>76746</v>
      </c>
      <c r="AA725" s="6" t="s">
        <v>2359</v>
      </c>
      <c r="AB725" s="10" t="s">
        <v>2364</v>
      </c>
      <c r="AC725" s="11" t="str">
        <f t="shared" si="118"/>
        <v>Klik Here Bestie</v>
      </c>
      <c r="AD725" s="12" t="s">
        <v>30</v>
      </c>
    </row>
    <row r="726" spans="1:30" ht="14.25" customHeight="1" x14ac:dyDescent="0.3">
      <c r="A726" s="5">
        <v>724</v>
      </c>
      <c r="B726" s="6" t="s">
        <v>32</v>
      </c>
      <c r="C726" s="6" t="s">
        <v>33</v>
      </c>
      <c r="D726" s="6" t="s">
        <v>2291</v>
      </c>
      <c r="E726" s="6" t="s">
        <v>2353</v>
      </c>
      <c r="F726" s="6">
        <v>3323102005</v>
      </c>
      <c r="G726" s="6" t="s">
        <v>2292</v>
      </c>
      <c r="H726" s="6" t="s">
        <v>2293</v>
      </c>
      <c r="I726" s="6">
        <v>14609466</v>
      </c>
      <c r="J726" s="6" t="s">
        <v>2365</v>
      </c>
      <c r="K726" s="6" t="str">
        <f t="shared" ref="K726:K728" si="169">"3323100312770002"</f>
        <v>3323100312770002</v>
      </c>
      <c r="L726" s="6" t="s">
        <v>2366</v>
      </c>
      <c r="M726" s="6">
        <v>38</v>
      </c>
      <c r="N726" s="6">
        <v>35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 t="s">
        <v>39</v>
      </c>
      <c r="U726" s="7">
        <v>46150</v>
      </c>
      <c r="V726" s="8">
        <v>46239.423356481479</v>
      </c>
      <c r="W726" s="8">
        <v>46239.423356481479</v>
      </c>
      <c r="X726" s="6" t="s">
        <v>40</v>
      </c>
      <c r="Y726" s="6" t="s">
        <v>39</v>
      </c>
      <c r="Z726" s="9">
        <v>76732</v>
      </c>
      <c r="AA726" s="6" t="s">
        <v>2356</v>
      </c>
      <c r="AB726" s="10" t="s">
        <v>2367</v>
      </c>
      <c r="AC726" s="11" t="str">
        <f t="shared" si="118"/>
        <v>Klik Here Bestie</v>
      </c>
      <c r="AD726" s="12" t="s">
        <v>30</v>
      </c>
    </row>
    <row r="727" spans="1:30" ht="14.25" customHeight="1" x14ac:dyDescent="0.3">
      <c r="A727" s="5">
        <v>725</v>
      </c>
      <c r="B727" s="6" t="s">
        <v>32</v>
      </c>
      <c r="C727" s="6" t="s">
        <v>33</v>
      </c>
      <c r="D727" s="6" t="s">
        <v>2291</v>
      </c>
      <c r="E727" s="6" t="s">
        <v>2353</v>
      </c>
      <c r="F727" s="6">
        <v>3323102005</v>
      </c>
      <c r="G727" s="6" t="s">
        <v>2292</v>
      </c>
      <c r="H727" s="6" t="s">
        <v>2293</v>
      </c>
      <c r="I727" s="6">
        <v>14609756</v>
      </c>
      <c r="J727" s="6" t="s">
        <v>2368</v>
      </c>
      <c r="K727" s="6" t="str">
        <f t="shared" si="169"/>
        <v>3323100312770002</v>
      </c>
      <c r="L727" s="6" t="s">
        <v>2366</v>
      </c>
      <c r="M727" s="6">
        <v>12</v>
      </c>
      <c r="N727" s="6">
        <v>14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 t="s">
        <v>39</v>
      </c>
      <c r="U727" s="7">
        <v>46150</v>
      </c>
      <c r="V727" s="8">
        <v>46239.425578703704</v>
      </c>
      <c r="W727" s="8">
        <v>46239.425578703704</v>
      </c>
      <c r="X727" s="6" t="s">
        <v>40</v>
      </c>
      <c r="Y727" s="6" t="s">
        <v>39</v>
      </c>
      <c r="Z727" s="9">
        <v>76732</v>
      </c>
      <c r="AA727" s="6" t="s">
        <v>2356</v>
      </c>
      <c r="AB727" s="10" t="s">
        <v>2369</v>
      </c>
      <c r="AC727" s="11" t="str">
        <f t="shared" si="118"/>
        <v>Klik Here Bestie</v>
      </c>
      <c r="AD727" s="12" t="s">
        <v>30</v>
      </c>
    </row>
    <row r="728" spans="1:30" ht="14.25" customHeight="1" x14ac:dyDescent="0.3">
      <c r="A728" s="5">
        <v>726</v>
      </c>
      <c r="B728" s="6" t="s">
        <v>32</v>
      </c>
      <c r="C728" s="6" t="s">
        <v>33</v>
      </c>
      <c r="D728" s="6" t="s">
        <v>2291</v>
      </c>
      <c r="E728" s="6" t="s">
        <v>2353</v>
      </c>
      <c r="F728" s="6">
        <v>3323102005</v>
      </c>
      <c r="G728" s="6" t="s">
        <v>2292</v>
      </c>
      <c r="H728" s="6" t="s">
        <v>2293</v>
      </c>
      <c r="I728" s="6">
        <v>14609845</v>
      </c>
      <c r="J728" s="6" t="s">
        <v>2370</v>
      </c>
      <c r="K728" s="6" t="str">
        <f t="shared" si="169"/>
        <v>3323100312770002</v>
      </c>
      <c r="L728" s="6" t="s">
        <v>2366</v>
      </c>
      <c r="M728" s="6">
        <v>0</v>
      </c>
      <c r="N728" s="6">
        <v>9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 t="s">
        <v>39</v>
      </c>
      <c r="U728" s="7">
        <v>46150</v>
      </c>
      <c r="V728" s="8">
        <v>46239.426458333335</v>
      </c>
      <c r="W728" s="8">
        <v>46239.426458333335</v>
      </c>
      <c r="X728" s="6" t="s">
        <v>40</v>
      </c>
      <c r="Y728" s="6" t="s">
        <v>39</v>
      </c>
      <c r="Z728" s="9">
        <v>76732</v>
      </c>
      <c r="AA728" s="6" t="s">
        <v>2356</v>
      </c>
      <c r="AB728" s="10" t="s">
        <v>2371</v>
      </c>
      <c r="AC728" s="11" t="str">
        <f t="shared" si="118"/>
        <v>Klik Here Bestie</v>
      </c>
      <c r="AD728" s="12" t="s">
        <v>30</v>
      </c>
    </row>
    <row r="729" spans="1:30" ht="14.25" customHeight="1" x14ac:dyDescent="0.3">
      <c r="A729" s="5">
        <v>727</v>
      </c>
      <c r="B729" s="6" t="s">
        <v>32</v>
      </c>
      <c r="C729" s="6" t="s">
        <v>33</v>
      </c>
      <c r="D729" s="6" t="s">
        <v>2291</v>
      </c>
      <c r="E729" s="6" t="s">
        <v>2372</v>
      </c>
      <c r="F729" s="6">
        <v>3323102006</v>
      </c>
      <c r="G729" s="6" t="s">
        <v>2373</v>
      </c>
      <c r="H729" s="6" t="s">
        <v>2374</v>
      </c>
      <c r="I729" s="6">
        <v>14617007</v>
      </c>
      <c r="J729" s="6" t="s">
        <v>2375</v>
      </c>
      <c r="K729" s="6" t="str">
        <f>"3323100909590002"</f>
        <v>3323100909590002</v>
      </c>
      <c r="L729" s="6" t="s">
        <v>2376</v>
      </c>
      <c r="M729" s="6">
        <v>0</v>
      </c>
      <c r="N729" s="6">
        <v>78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 t="s">
        <v>39</v>
      </c>
      <c r="U729" s="7">
        <v>46150</v>
      </c>
      <c r="V729" s="8">
        <v>46239.482233796298</v>
      </c>
      <c r="W729" s="8">
        <v>46239.482233796298</v>
      </c>
      <c r="X729" s="6" t="s">
        <v>40</v>
      </c>
      <c r="Y729" s="6" t="s">
        <v>39</v>
      </c>
      <c r="Z729" s="9">
        <v>76970</v>
      </c>
      <c r="AA729" s="6" t="s">
        <v>2377</v>
      </c>
      <c r="AB729" s="10" t="s">
        <v>2378</v>
      </c>
      <c r="AC729" s="11" t="str">
        <f t="shared" si="118"/>
        <v>Klik Here Bestie</v>
      </c>
      <c r="AD729" s="12" t="s">
        <v>30</v>
      </c>
    </row>
    <row r="730" spans="1:30" ht="14.25" customHeight="1" x14ac:dyDescent="0.3">
      <c r="A730" s="5">
        <v>728</v>
      </c>
      <c r="B730" s="6" t="s">
        <v>32</v>
      </c>
      <c r="C730" s="6" t="s">
        <v>33</v>
      </c>
      <c r="D730" s="6" t="s">
        <v>2291</v>
      </c>
      <c r="E730" s="6" t="s">
        <v>2372</v>
      </c>
      <c r="F730" s="6">
        <v>3323102006</v>
      </c>
      <c r="G730" s="6" t="s">
        <v>2373</v>
      </c>
      <c r="H730" s="6" t="s">
        <v>2374</v>
      </c>
      <c r="I730" s="6">
        <v>14710891</v>
      </c>
      <c r="J730" s="6" t="s">
        <v>2379</v>
      </c>
      <c r="K730" s="6" t="str">
        <f>"3323101011790002"</f>
        <v>3323101011790002</v>
      </c>
      <c r="L730" s="6" t="s">
        <v>632</v>
      </c>
      <c r="M730" s="6">
        <v>49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 t="s">
        <v>39</v>
      </c>
      <c r="U730" s="7">
        <v>46211</v>
      </c>
      <c r="V730" s="8">
        <v>46241.312916666669</v>
      </c>
      <c r="W730" s="8">
        <v>46241.312916666669</v>
      </c>
      <c r="X730" s="6" t="s">
        <v>40</v>
      </c>
      <c r="Y730" s="6" t="s">
        <v>39</v>
      </c>
      <c r="Z730" s="9">
        <v>76970</v>
      </c>
      <c r="AA730" s="6" t="s">
        <v>2377</v>
      </c>
      <c r="AB730" s="10" t="s">
        <v>2380</v>
      </c>
      <c r="AC730" s="11" t="str">
        <f t="shared" si="118"/>
        <v>Klik Here Bestie</v>
      </c>
      <c r="AD730" s="12" t="s">
        <v>30</v>
      </c>
    </row>
    <row r="731" spans="1:30" ht="14.25" customHeight="1" x14ac:dyDescent="0.3">
      <c r="A731" s="5">
        <v>729</v>
      </c>
      <c r="B731" s="6" t="s">
        <v>32</v>
      </c>
      <c r="C731" s="6" t="s">
        <v>33</v>
      </c>
      <c r="D731" s="6" t="s">
        <v>2291</v>
      </c>
      <c r="E731" s="6" t="s">
        <v>2372</v>
      </c>
      <c r="F731" s="6">
        <v>3323102006</v>
      </c>
      <c r="G731" s="6" t="s">
        <v>2373</v>
      </c>
      <c r="H731" s="6" t="s">
        <v>2374</v>
      </c>
      <c r="I731" s="6">
        <v>14661234</v>
      </c>
      <c r="J731" s="6" t="s">
        <v>2381</v>
      </c>
      <c r="K731" s="6" t="str">
        <f t="shared" ref="K731:K732" si="170">"3323100402650001"</f>
        <v>3323100402650001</v>
      </c>
      <c r="L731" s="6" t="s">
        <v>2382</v>
      </c>
      <c r="M731" s="6">
        <v>11</v>
      </c>
      <c r="N731" s="6">
        <v>21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 t="s">
        <v>39</v>
      </c>
      <c r="U731" s="7">
        <v>46181</v>
      </c>
      <c r="V731" s="8">
        <v>46240.386157407411</v>
      </c>
      <c r="W731" s="8">
        <v>46240.386157407411</v>
      </c>
      <c r="X731" s="6" t="s">
        <v>40</v>
      </c>
      <c r="Y731" s="6" t="s">
        <v>39</v>
      </c>
      <c r="Z731" s="9">
        <v>76972</v>
      </c>
      <c r="AA731" s="6" t="s">
        <v>2383</v>
      </c>
      <c r="AB731" s="10" t="s">
        <v>2384</v>
      </c>
      <c r="AC731" s="11" t="str">
        <f t="shared" si="118"/>
        <v>Klik Here Bestie</v>
      </c>
      <c r="AD731" s="12" t="s">
        <v>30</v>
      </c>
    </row>
    <row r="732" spans="1:30" ht="14.25" customHeight="1" x14ac:dyDescent="0.3">
      <c r="A732" s="5">
        <v>730</v>
      </c>
      <c r="B732" s="6" t="s">
        <v>32</v>
      </c>
      <c r="C732" s="6" t="s">
        <v>33</v>
      </c>
      <c r="D732" s="6" t="s">
        <v>2291</v>
      </c>
      <c r="E732" s="6" t="s">
        <v>2372</v>
      </c>
      <c r="F732" s="6">
        <v>3323102006</v>
      </c>
      <c r="G732" s="6" t="s">
        <v>2373</v>
      </c>
      <c r="H732" s="6" t="s">
        <v>2374</v>
      </c>
      <c r="I732" s="6">
        <v>14661563</v>
      </c>
      <c r="J732" s="6" t="s">
        <v>2385</v>
      </c>
      <c r="K732" s="6" t="str">
        <f t="shared" si="170"/>
        <v>3323100402650001</v>
      </c>
      <c r="L732" s="6" t="s">
        <v>2382</v>
      </c>
      <c r="M732" s="6">
        <v>0</v>
      </c>
      <c r="N732" s="6">
        <v>18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 t="s">
        <v>39</v>
      </c>
      <c r="U732" s="7">
        <v>46181</v>
      </c>
      <c r="V732" s="8">
        <v>46240.387928240743</v>
      </c>
      <c r="W732" s="8">
        <v>46240.387928240743</v>
      </c>
      <c r="X732" s="6" t="s">
        <v>40</v>
      </c>
      <c r="Y732" s="6" t="s">
        <v>39</v>
      </c>
      <c r="Z732" s="9">
        <v>76972</v>
      </c>
      <c r="AA732" s="6" t="s">
        <v>2383</v>
      </c>
      <c r="AB732" s="10" t="s">
        <v>2386</v>
      </c>
      <c r="AC732" s="11" t="str">
        <f t="shared" si="118"/>
        <v>Klik Here Bestie</v>
      </c>
      <c r="AD732" s="12" t="s">
        <v>30</v>
      </c>
    </row>
    <row r="733" spans="1:30" ht="14.25" customHeight="1" x14ac:dyDescent="0.3">
      <c r="A733" s="5">
        <v>731</v>
      </c>
      <c r="B733" s="6" t="s">
        <v>32</v>
      </c>
      <c r="C733" s="6" t="s">
        <v>33</v>
      </c>
      <c r="D733" s="6" t="s">
        <v>2291</v>
      </c>
      <c r="E733" s="6" t="s">
        <v>2387</v>
      </c>
      <c r="F733" s="6">
        <v>3323102008</v>
      </c>
      <c r="G733" s="6" t="s">
        <v>2292</v>
      </c>
      <c r="H733" s="6" t="s">
        <v>2293</v>
      </c>
      <c r="I733" s="6">
        <v>14479936</v>
      </c>
      <c r="J733" s="6" t="s">
        <v>2388</v>
      </c>
      <c r="K733" s="6" t="str">
        <f t="shared" ref="K733:K736" si="171">"3323100106460003"</f>
        <v>3323100106460003</v>
      </c>
      <c r="L733" s="6" t="s">
        <v>2389</v>
      </c>
      <c r="M733" s="6">
        <v>29</v>
      </c>
      <c r="N733" s="6">
        <v>30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 t="s">
        <v>39</v>
      </c>
      <c r="U733" s="7">
        <v>46061</v>
      </c>
      <c r="V733" s="8">
        <v>46236.59447916667</v>
      </c>
      <c r="W733" s="8">
        <v>46236.59447916667</v>
      </c>
      <c r="X733" s="6" t="s">
        <v>40</v>
      </c>
      <c r="Y733" s="6" t="s">
        <v>39</v>
      </c>
      <c r="Z733" s="9">
        <v>76605</v>
      </c>
      <c r="AA733" s="6" t="s">
        <v>2390</v>
      </c>
      <c r="AB733" s="10" t="s">
        <v>2391</v>
      </c>
      <c r="AC733" s="11" t="str">
        <f t="shared" si="118"/>
        <v>Klik Here Bestie</v>
      </c>
      <c r="AD733" s="12" t="s">
        <v>30</v>
      </c>
    </row>
    <row r="734" spans="1:30" ht="14.25" customHeight="1" x14ac:dyDescent="0.3">
      <c r="A734" s="5">
        <v>732</v>
      </c>
      <c r="B734" s="6" t="s">
        <v>32</v>
      </c>
      <c r="C734" s="6" t="s">
        <v>33</v>
      </c>
      <c r="D734" s="6" t="s">
        <v>2291</v>
      </c>
      <c r="E734" s="6" t="s">
        <v>2387</v>
      </c>
      <c r="F734" s="6">
        <v>3323102008</v>
      </c>
      <c r="G734" s="6" t="s">
        <v>2292</v>
      </c>
      <c r="H734" s="6" t="s">
        <v>2293</v>
      </c>
      <c r="I734" s="6">
        <v>14480016</v>
      </c>
      <c r="J734" s="6" t="s">
        <v>2392</v>
      </c>
      <c r="K734" s="6" t="str">
        <f t="shared" si="171"/>
        <v>3323100106460003</v>
      </c>
      <c r="L734" s="6" t="s">
        <v>2389</v>
      </c>
      <c r="M734" s="6">
        <v>93</v>
      </c>
      <c r="N734" s="6">
        <v>85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 t="s">
        <v>39</v>
      </c>
      <c r="U734" s="7">
        <v>46061</v>
      </c>
      <c r="V734" s="8">
        <v>46236.596678240741</v>
      </c>
      <c r="W734" s="8">
        <v>46236.596678240741</v>
      </c>
      <c r="X734" s="6" t="s">
        <v>40</v>
      </c>
      <c r="Y734" s="6" t="s">
        <v>39</v>
      </c>
      <c r="Z734" s="9">
        <v>76605</v>
      </c>
      <c r="AA734" s="6" t="s">
        <v>2390</v>
      </c>
      <c r="AB734" s="10" t="s">
        <v>2393</v>
      </c>
      <c r="AC734" s="11" t="str">
        <f t="shared" si="118"/>
        <v>Klik Here Bestie</v>
      </c>
      <c r="AD734" s="12" t="s">
        <v>30</v>
      </c>
    </row>
    <row r="735" spans="1:30" ht="14.25" customHeight="1" x14ac:dyDescent="0.3">
      <c r="A735" s="5">
        <v>733</v>
      </c>
      <c r="B735" s="6" t="s">
        <v>32</v>
      </c>
      <c r="C735" s="6" t="s">
        <v>33</v>
      </c>
      <c r="D735" s="6" t="s">
        <v>2291</v>
      </c>
      <c r="E735" s="6" t="s">
        <v>2387</v>
      </c>
      <c r="F735" s="6">
        <v>3323102008</v>
      </c>
      <c r="G735" s="6" t="s">
        <v>2292</v>
      </c>
      <c r="H735" s="6" t="s">
        <v>2293</v>
      </c>
      <c r="I735" s="6">
        <v>14480085</v>
      </c>
      <c r="J735" s="6" t="s">
        <v>2394</v>
      </c>
      <c r="K735" s="6" t="str">
        <f t="shared" si="171"/>
        <v>3323100106460003</v>
      </c>
      <c r="L735" s="6" t="s">
        <v>2389</v>
      </c>
      <c r="M735" s="6">
        <v>0</v>
      </c>
      <c r="N735" s="6">
        <v>23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 t="s">
        <v>39</v>
      </c>
      <c r="U735" s="7">
        <v>46061</v>
      </c>
      <c r="V735" s="8">
        <v>46236.597858796296</v>
      </c>
      <c r="W735" s="8">
        <v>46236.597858796296</v>
      </c>
      <c r="X735" s="6" t="s">
        <v>40</v>
      </c>
      <c r="Y735" s="6" t="s">
        <v>39</v>
      </c>
      <c r="Z735" s="9">
        <v>76605</v>
      </c>
      <c r="AA735" s="6" t="s">
        <v>2390</v>
      </c>
      <c r="AB735" s="10" t="s">
        <v>2395</v>
      </c>
      <c r="AC735" s="11" t="str">
        <f t="shared" si="118"/>
        <v>Klik Here Bestie</v>
      </c>
      <c r="AD735" s="12" t="s">
        <v>30</v>
      </c>
    </row>
    <row r="736" spans="1:30" ht="14.25" customHeight="1" x14ac:dyDescent="0.3">
      <c r="A736" s="5">
        <v>734</v>
      </c>
      <c r="B736" s="6" t="s">
        <v>32</v>
      </c>
      <c r="C736" s="6" t="s">
        <v>33</v>
      </c>
      <c r="D736" s="6" t="s">
        <v>2291</v>
      </c>
      <c r="E736" s="6" t="s">
        <v>2387</v>
      </c>
      <c r="F736" s="6">
        <v>3323102008</v>
      </c>
      <c r="G736" s="6" t="s">
        <v>2292</v>
      </c>
      <c r="H736" s="6" t="s">
        <v>2293</v>
      </c>
      <c r="I736" s="6">
        <v>14480140</v>
      </c>
      <c r="J736" s="6" t="s">
        <v>2396</v>
      </c>
      <c r="K736" s="6" t="str">
        <f t="shared" si="171"/>
        <v>3323100106460003</v>
      </c>
      <c r="L736" s="6" t="s">
        <v>2389</v>
      </c>
      <c r="M736" s="6">
        <v>0</v>
      </c>
      <c r="N736" s="6">
        <v>180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 t="s">
        <v>39</v>
      </c>
      <c r="U736" s="7">
        <v>46061</v>
      </c>
      <c r="V736" s="8">
        <v>46236.598877314813</v>
      </c>
      <c r="W736" s="8">
        <v>46236.598877314813</v>
      </c>
      <c r="X736" s="6" t="s">
        <v>40</v>
      </c>
      <c r="Y736" s="6" t="s">
        <v>39</v>
      </c>
      <c r="Z736" s="9">
        <v>76605</v>
      </c>
      <c r="AA736" s="6" t="s">
        <v>2390</v>
      </c>
      <c r="AB736" s="10" t="s">
        <v>2397</v>
      </c>
      <c r="AC736" s="11" t="str">
        <f t="shared" si="118"/>
        <v>Klik Here Bestie</v>
      </c>
      <c r="AD736" s="12" t="s">
        <v>30</v>
      </c>
    </row>
    <row r="737" spans="1:30" ht="14.25" customHeight="1" x14ac:dyDescent="0.3">
      <c r="A737" s="5">
        <v>735</v>
      </c>
      <c r="B737" s="6" t="s">
        <v>32</v>
      </c>
      <c r="C737" s="6" t="s">
        <v>33</v>
      </c>
      <c r="D737" s="6" t="s">
        <v>2291</v>
      </c>
      <c r="E737" s="6" t="s">
        <v>2398</v>
      </c>
      <c r="F737" s="6">
        <v>3323102009</v>
      </c>
      <c r="G737" s="6" t="s">
        <v>2399</v>
      </c>
      <c r="H737" s="6" t="s">
        <v>2400</v>
      </c>
      <c r="I737" s="6">
        <v>14520522</v>
      </c>
      <c r="J737" s="6" t="s">
        <v>2401</v>
      </c>
      <c r="K737" s="6" t="str">
        <f>"3323101605760002"</f>
        <v>3323101605760002</v>
      </c>
      <c r="L737" s="6" t="s">
        <v>2402</v>
      </c>
      <c r="M737" s="6">
        <v>0</v>
      </c>
      <c r="N737" s="6">
        <v>50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 t="s">
        <v>39</v>
      </c>
      <c r="U737" s="7">
        <v>46089</v>
      </c>
      <c r="V737" s="8">
        <v>46237.579548611109</v>
      </c>
      <c r="W737" s="8">
        <v>46237.579548611109</v>
      </c>
      <c r="X737" s="6" t="s">
        <v>40</v>
      </c>
      <c r="Y737" s="6" t="s">
        <v>39</v>
      </c>
      <c r="Z737" s="9">
        <v>844442</v>
      </c>
      <c r="AA737" s="6" t="s">
        <v>2403</v>
      </c>
      <c r="AB737" s="10" t="s">
        <v>2404</v>
      </c>
      <c r="AC737" s="11" t="str">
        <f t="shared" si="118"/>
        <v>Klik Here Bestie</v>
      </c>
      <c r="AD737" s="12" t="s">
        <v>30</v>
      </c>
    </row>
    <row r="738" spans="1:30" ht="14.25" customHeight="1" x14ac:dyDescent="0.3">
      <c r="A738" s="5">
        <v>736</v>
      </c>
      <c r="B738" s="6" t="s">
        <v>32</v>
      </c>
      <c r="C738" s="6" t="s">
        <v>33</v>
      </c>
      <c r="D738" s="6" t="s">
        <v>2291</v>
      </c>
      <c r="E738" s="6" t="s">
        <v>2398</v>
      </c>
      <c r="F738" s="6">
        <v>3323102009</v>
      </c>
      <c r="G738" s="6" t="s">
        <v>2399</v>
      </c>
      <c r="H738" s="6" t="s">
        <v>2400</v>
      </c>
      <c r="I738" s="6">
        <v>14500328</v>
      </c>
      <c r="J738" s="6" t="s">
        <v>2405</v>
      </c>
      <c r="K738" s="6" t="str">
        <f t="shared" ref="K738:K739" si="172">"3323100107620006"</f>
        <v>3323100107620006</v>
      </c>
      <c r="L738" s="6" t="s">
        <v>2406</v>
      </c>
      <c r="M738" s="6">
        <v>19</v>
      </c>
      <c r="N738" s="6">
        <v>23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 t="s">
        <v>39</v>
      </c>
      <c r="U738" s="7">
        <v>46089</v>
      </c>
      <c r="V738" s="8">
        <v>46237.377002314817</v>
      </c>
      <c r="W738" s="8">
        <v>46237.377002314817</v>
      </c>
      <c r="X738" s="6" t="s">
        <v>40</v>
      </c>
      <c r="Y738" s="6" t="s">
        <v>39</v>
      </c>
      <c r="Z738" s="9">
        <v>844442</v>
      </c>
      <c r="AA738" s="6" t="s">
        <v>2403</v>
      </c>
      <c r="AB738" s="10" t="s">
        <v>2407</v>
      </c>
      <c r="AC738" s="11" t="str">
        <f t="shared" si="118"/>
        <v>Klik Here Bestie</v>
      </c>
      <c r="AD738" s="12" t="s">
        <v>30</v>
      </c>
    </row>
    <row r="739" spans="1:30" ht="14.25" customHeight="1" x14ac:dyDescent="0.3">
      <c r="A739" s="5">
        <v>737</v>
      </c>
      <c r="B739" s="6" t="s">
        <v>32</v>
      </c>
      <c r="C739" s="6" t="s">
        <v>33</v>
      </c>
      <c r="D739" s="6" t="s">
        <v>2291</v>
      </c>
      <c r="E739" s="6" t="s">
        <v>2398</v>
      </c>
      <c r="F739" s="6">
        <v>3323102009</v>
      </c>
      <c r="G739" s="6" t="s">
        <v>2399</v>
      </c>
      <c r="H739" s="6" t="s">
        <v>2400</v>
      </c>
      <c r="I739" s="6">
        <v>14500584</v>
      </c>
      <c r="J739" s="6" t="s">
        <v>2408</v>
      </c>
      <c r="K739" s="6" t="str">
        <f t="shared" si="172"/>
        <v>3323100107620006</v>
      </c>
      <c r="L739" s="6" t="s">
        <v>2406</v>
      </c>
      <c r="M739" s="6">
        <v>0</v>
      </c>
      <c r="N739" s="6">
        <v>15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 t="s">
        <v>39</v>
      </c>
      <c r="U739" s="7">
        <v>46089</v>
      </c>
      <c r="V739" s="8">
        <v>46237.378912037035</v>
      </c>
      <c r="W739" s="8">
        <v>46237.378912037035</v>
      </c>
      <c r="X739" s="6" t="s">
        <v>40</v>
      </c>
      <c r="Y739" s="6" t="s">
        <v>39</v>
      </c>
      <c r="Z739" s="9">
        <v>844442</v>
      </c>
      <c r="AA739" s="6" t="s">
        <v>2403</v>
      </c>
      <c r="AB739" s="10" t="s">
        <v>2409</v>
      </c>
      <c r="AC739" s="11" t="str">
        <f t="shared" si="118"/>
        <v>Klik Here Bestie</v>
      </c>
      <c r="AD739" s="12" t="s">
        <v>30</v>
      </c>
    </row>
    <row r="740" spans="1:30" ht="14.25" customHeight="1" x14ac:dyDescent="0.3">
      <c r="A740" s="5">
        <v>738</v>
      </c>
      <c r="B740" s="6" t="s">
        <v>32</v>
      </c>
      <c r="C740" s="6" t="s">
        <v>33</v>
      </c>
      <c r="D740" s="6" t="s">
        <v>2291</v>
      </c>
      <c r="E740" s="6" t="s">
        <v>2410</v>
      </c>
      <c r="F740" s="6">
        <v>3323102010</v>
      </c>
      <c r="G740" s="6" t="s">
        <v>2373</v>
      </c>
      <c r="H740" s="6" t="s">
        <v>2374</v>
      </c>
      <c r="I740" s="6">
        <v>14725580</v>
      </c>
      <c r="J740" s="6" t="s">
        <v>2411</v>
      </c>
      <c r="K740" s="6" t="str">
        <f>"3323106711820001"</f>
        <v>3323106711820001</v>
      </c>
      <c r="L740" s="6" t="s">
        <v>2412</v>
      </c>
      <c r="M740" s="6">
        <v>0</v>
      </c>
      <c r="N740" s="6">
        <v>52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 t="s">
        <v>39</v>
      </c>
      <c r="U740" s="7">
        <v>46211</v>
      </c>
      <c r="V740" s="8">
        <v>46241.403935185182</v>
      </c>
      <c r="W740" s="8">
        <v>46241.403935185182</v>
      </c>
      <c r="X740" s="6" t="s">
        <v>40</v>
      </c>
      <c r="Y740" s="6" t="s">
        <v>39</v>
      </c>
      <c r="Z740" s="9">
        <v>77017</v>
      </c>
      <c r="AA740" s="6" t="s">
        <v>1503</v>
      </c>
      <c r="AB740" s="10" t="s">
        <v>2413</v>
      </c>
      <c r="AC740" s="11" t="str">
        <f t="shared" si="118"/>
        <v>Klik Here Bestie</v>
      </c>
      <c r="AD740" s="12" t="s">
        <v>30</v>
      </c>
    </row>
    <row r="741" spans="1:30" ht="14.25" customHeight="1" x14ac:dyDescent="0.3">
      <c r="A741" s="5">
        <v>739</v>
      </c>
      <c r="B741" s="6" t="s">
        <v>32</v>
      </c>
      <c r="C741" s="6" t="s">
        <v>33</v>
      </c>
      <c r="D741" s="6" t="s">
        <v>2291</v>
      </c>
      <c r="E741" s="6" t="s">
        <v>1808</v>
      </c>
      <c r="F741" s="6">
        <v>3323102011</v>
      </c>
      <c r="G741" s="6" t="s">
        <v>2399</v>
      </c>
      <c r="H741" s="6" t="s">
        <v>2400</v>
      </c>
      <c r="I741" s="6">
        <v>14502945</v>
      </c>
      <c r="J741" s="6" t="s">
        <v>2414</v>
      </c>
      <c r="K741" s="6" t="str">
        <f>"3323100809970001"</f>
        <v>3323100809970001</v>
      </c>
      <c r="L741" s="6" t="s">
        <v>2415</v>
      </c>
      <c r="M741" s="6">
        <v>0</v>
      </c>
      <c r="N741" s="6">
        <v>350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 t="s">
        <v>39</v>
      </c>
      <c r="U741" s="7">
        <v>46089</v>
      </c>
      <c r="V741" s="8">
        <v>46237.397581018522</v>
      </c>
      <c r="W741" s="8">
        <v>46237.397581018522</v>
      </c>
      <c r="X741" s="6" t="s">
        <v>40</v>
      </c>
      <c r="Y741" s="6" t="s">
        <v>39</v>
      </c>
      <c r="Z741" s="9">
        <v>76911</v>
      </c>
      <c r="AA741" s="6" t="s">
        <v>2416</v>
      </c>
      <c r="AB741" s="10" t="s">
        <v>2417</v>
      </c>
      <c r="AC741" s="11" t="str">
        <f t="shared" si="118"/>
        <v>Klik Here Bestie</v>
      </c>
      <c r="AD741" s="12" t="s">
        <v>30</v>
      </c>
    </row>
    <row r="742" spans="1:30" ht="14.25" customHeight="1" x14ac:dyDescent="0.3">
      <c r="A742" s="5">
        <v>740</v>
      </c>
      <c r="B742" s="6" t="s">
        <v>32</v>
      </c>
      <c r="C742" s="6" t="s">
        <v>33</v>
      </c>
      <c r="D742" s="6" t="s">
        <v>2291</v>
      </c>
      <c r="E742" s="6" t="s">
        <v>1808</v>
      </c>
      <c r="F742" s="6">
        <v>3323102011</v>
      </c>
      <c r="G742" s="6" t="s">
        <v>2399</v>
      </c>
      <c r="H742" s="6" t="s">
        <v>2400</v>
      </c>
      <c r="I742" s="6">
        <v>14504954</v>
      </c>
      <c r="J742" s="6" t="s">
        <v>2418</v>
      </c>
      <c r="K742" s="6" t="str">
        <f t="shared" ref="K742:K744" si="173">"3323101508730001"</f>
        <v>3323101508730001</v>
      </c>
      <c r="L742" s="6" t="s">
        <v>2419</v>
      </c>
      <c r="M742" s="6">
        <v>36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 t="s">
        <v>39</v>
      </c>
      <c r="U742" s="7">
        <v>46089</v>
      </c>
      <c r="V742" s="8">
        <v>46237.411851851852</v>
      </c>
      <c r="W742" s="8">
        <v>46237.411851851852</v>
      </c>
      <c r="X742" s="6" t="s">
        <v>40</v>
      </c>
      <c r="Y742" s="6" t="s">
        <v>39</v>
      </c>
      <c r="Z742" s="9">
        <v>76911</v>
      </c>
      <c r="AA742" s="6" t="s">
        <v>2416</v>
      </c>
      <c r="AB742" s="10" t="s">
        <v>2420</v>
      </c>
      <c r="AC742" s="11" t="str">
        <f t="shared" si="118"/>
        <v>Klik Here Bestie</v>
      </c>
      <c r="AD742" s="12" t="s">
        <v>30</v>
      </c>
    </row>
    <row r="743" spans="1:30" ht="14.25" customHeight="1" x14ac:dyDescent="0.3">
      <c r="A743" s="5">
        <v>741</v>
      </c>
      <c r="B743" s="6" t="s">
        <v>32</v>
      </c>
      <c r="C743" s="6" t="s">
        <v>33</v>
      </c>
      <c r="D743" s="6" t="s">
        <v>2291</v>
      </c>
      <c r="E743" s="6" t="s">
        <v>1808</v>
      </c>
      <c r="F743" s="6">
        <v>3323102011</v>
      </c>
      <c r="G743" s="6" t="s">
        <v>2399</v>
      </c>
      <c r="H743" s="6" t="s">
        <v>2400</v>
      </c>
      <c r="I743" s="6">
        <v>14505097</v>
      </c>
      <c r="J743" s="6" t="s">
        <v>2421</v>
      </c>
      <c r="K743" s="6" t="str">
        <f t="shared" si="173"/>
        <v>3323101508730001</v>
      </c>
      <c r="L743" s="6" t="s">
        <v>2419</v>
      </c>
      <c r="M743" s="6">
        <v>27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 t="s">
        <v>39</v>
      </c>
      <c r="U743" s="7">
        <v>46089</v>
      </c>
      <c r="V743" s="8">
        <v>46237.413032407407</v>
      </c>
      <c r="W743" s="8">
        <v>46237.413032407407</v>
      </c>
      <c r="X743" s="6" t="s">
        <v>40</v>
      </c>
      <c r="Y743" s="6" t="s">
        <v>39</v>
      </c>
      <c r="Z743" s="9">
        <v>76911</v>
      </c>
      <c r="AA743" s="6" t="s">
        <v>2416</v>
      </c>
      <c r="AB743" s="10" t="s">
        <v>2422</v>
      </c>
      <c r="AC743" s="11" t="str">
        <f t="shared" si="118"/>
        <v>Klik Here Bestie</v>
      </c>
      <c r="AD743" s="12" t="s">
        <v>30</v>
      </c>
    </row>
    <row r="744" spans="1:30" ht="14.25" customHeight="1" x14ac:dyDescent="0.3">
      <c r="A744" s="5">
        <v>742</v>
      </c>
      <c r="B744" s="6" t="s">
        <v>32</v>
      </c>
      <c r="C744" s="6" t="s">
        <v>33</v>
      </c>
      <c r="D744" s="6" t="s">
        <v>2291</v>
      </c>
      <c r="E744" s="6" t="s">
        <v>1808</v>
      </c>
      <c r="F744" s="6">
        <v>3323102011</v>
      </c>
      <c r="G744" s="6" t="s">
        <v>2399</v>
      </c>
      <c r="H744" s="6" t="s">
        <v>2400</v>
      </c>
      <c r="I744" s="6">
        <v>14505339</v>
      </c>
      <c r="J744" s="6" t="s">
        <v>2423</v>
      </c>
      <c r="K744" s="6" t="str">
        <f t="shared" si="173"/>
        <v>3323101508730001</v>
      </c>
      <c r="L744" s="6" t="s">
        <v>2419</v>
      </c>
      <c r="M744" s="6">
        <v>0</v>
      </c>
      <c r="N744" s="6">
        <v>22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 t="s">
        <v>39</v>
      </c>
      <c r="U744" s="7">
        <v>46089</v>
      </c>
      <c r="V744" s="8">
        <v>46237.414594907408</v>
      </c>
      <c r="W744" s="8">
        <v>46237.414594907408</v>
      </c>
      <c r="X744" s="6" t="s">
        <v>40</v>
      </c>
      <c r="Y744" s="6" t="s">
        <v>39</v>
      </c>
      <c r="Z744" s="9">
        <v>76911</v>
      </c>
      <c r="AA744" s="6" t="s">
        <v>2416</v>
      </c>
      <c r="AB744" s="10" t="s">
        <v>2424</v>
      </c>
      <c r="AC744" s="11" t="str">
        <f t="shared" si="118"/>
        <v>Klik Here Bestie</v>
      </c>
      <c r="AD744" s="12" t="s">
        <v>30</v>
      </c>
    </row>
    <row r="745" spans="1:30" ht="14.25" customHeight="1" x14ac:dyDescent="0.3">
      <c r="A745" s="5">
        <v>743</v>
      </c>
      <c r="B745" s="6" t="s">
        <v>32</v>
      </c>
      <c r="C745" s="6" t="s">
        <v>33</v>
      </c>
      <c r="D745" s="6" t="s">
        <v>2291</v>
      </c>
      <c r="E745" s="6" t="s">
        <v>2425</v>
      </c>
      <c r="F745" s="6">
        <v>3323102013</v>
      </c>
      <c r="G745" s="6" t="s">
        <v>2399</v>
      </c>
      <c r="H745" s="6" t="s">
        <v>2400</v>
      </c>
      <c r="I745" s="6">
        <v>14519635</v>
      </c>
      <c r="J745" s="6" t="s">
        <v>2426</v>
      </c>
      <c r="K745" s="6" t="str">
        <f t="shared" ref="K745:K748" si="174">"3323100708580001"</f>
        <v>3323100708580001</v>
      </c>
      <c r="L745" s="6" t="s">
        <v>2427</v>
      </c>
      <c r="M745" s="6">
        <v>129</v>
      </c>
      <c r="N745" s="6">
        <v>117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 t="s">
        <v>39</v>
      </c>
      <c r="U745" s="7">
        <v>46089</v>
      </c>
      <c r="V745" s="8">
        <v>46237.570844907408</v>
      </c>
      <c r="W745" s="8">
        <v>46237.570844907408</v>
      </c>
      <c r="X745" s="6" t="s">
        <v>40</v>
      </c>
      <c r="Y745" s="6" t="s">
        <v>39</v>
      </c>
      <c r="Z745" s="9">
        <v>76760</v>
      </c>
      <c r="AA745" s="6" t="s">
        <v>2428</v>
      </c>
      <c r="AB745" s="10" t="s">
        <v>2429</v>
      </c>
      <c r="AC745" s="11" t="str">
        <f t="shared" si="118"/>
        <v>Klik Here Bestie</v>
      </c>
      <c r="AD745" s="12" t="s">
        <v>30</v>
      </c>
    </row>
    <row r="746" spans="1:30" ht="14.25" customHeight="1" x14ac:dyDescent="0.3">
      <c r="A746" s="5">
        <v>744</v>
      </c>
      <c r="B746" s="6" t="s">
        <v>32</v>
      </c>
      <c r="C746" s="6" t="s">
        <v>33</v>
      </c>
      <c r="D746" s="6" t="s">
        <v>2291</v>
      </c>
      <c r="E746" s="6" t="s">
        <v>2425</v>
      </c>
      <c r="F746" s="6">
        <v>3323102013</v>
      </c>
      <c r="G746" s="6" t="s">
        <v>2399</v>
      </c>
      <c r="H746" s="6" t="s">
        <v>2400</v>
      </c>
      <c r="I746" s="6">
        <v>14519867</v>
      </c>
      <c r="J746" s="6" t="s">
        <v>2430</v>
      </c>
      <c r="K746" s="6" t="str">
        <f t="shared" si="174"/>
        <v>3323100708580001</v>
      </c>
      <c r="L746" s="6" t="s">
        <v>2427</v>
      </c>
      <c r="M746" s="6">
        <v>41</v>
      </c>
      <c r="N746" s="6">
        <v>49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 t="s">
        <v>39</v>
      </c>
      <c r="U746" s="7">
        <v>46089</v>
      </c>
      <c r="V746" s="8">
        <v>46237.572581018518</v>
      </c>
      <c r="W746" s="8">
        <v>46237.572581018518</v>
      </c>
      <c r="X746" s="6" t="s">
        <v>40</v>
      </c>
      <c r="Y746" s="6" t="s">
        <v>39</v>
      </c>
      <c r="Z746" s="9">
        <v>76760</v>
      </c>
      <c r="AA746" s="6" t="s">
        <v>2428</v>
      </c>
      <c r="AB746" s="10" t="s">
        <v>2431</v>
      </c>
      <c r="AC746" s="11" t="str">
        <f t="shared" si="118"/>
        <v>Klik Here Bestie</v>
      </c>
      <c r="AD746" s="12" t="s">
        <v>30</v>
      </c>
    </row>
    <row r="747" spans="1:30" ht="14.25" customHeight="1" x14ac:dyDescent="0.3">
      <c r="A747" s="5">
        <v>745</v>
      </c>
      <c r="B747" s="6" t="s">
        <v>32</v>
      </c>
      <c r="C747" s="6" t="s">
        <v>33</v>
      </c>
      <c r="D747" s="6" t="s">
        <v>2291</v>
      </c>
      <c r="E747" s="6" t="s">
        <v>2425</v>
      </c>
      <c r="F747" s="6">
        <v>3323102013</v>
      </c>
      <c r="G747" s="6" t="s">
        <v>2399</v>
      </c>
      <c r="H747" s="6" t="s">
        <v>2400</v>
      </c>
      <c r="I747" s="6">
        <v>14520007</v>
      </c>
      <c r="J747" s="6" t="s">
        <v>2432</v>
      </c>
      <c r="K747" s="6" t="str">
        <f t="shared" si="174"/>
        <v>3323100708580001</v>
      </c>
      <c r="L747" s="6" t="s">
        <v>2427</v>
      </c>
      <c r="M747" s="6">
        <v>0</v>
      </c>
      <c r="N747" s="6">
        <v>288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 t="s">
        <v>39</v>
      </c>
      <c r="U747" s="7">
        <v>46089</v>
      </c>
      <c r="V747" s="8">
        <v>46237.574224537035</v>
      </c>
      <c r="W747" s="8">
        <v>46237.574224537035</v>
      </c>
      <c r="X747" s="6" t="s">
        <v>40</v>
      </c>
      <c r="Y747" s="6" t="s">
        <v>39</v>
      </c>
      <c r="Z747" s="9">
        <v>76760</v>
      </c>
      <c r="AA747" s="6" t="s">
        <v>2428</v>
      </c>
      <c r="AB747" s="10" t="s">
        <v>2433</v>
      </c>
      <c r="AC747" s="11" t="str">
        <f t="shared" si="118"/>
        <v>Klik Here Bestie</v>
      </c>
      <c r="AD747" s="12" t="s">
        <v>30</v>
      </c>
    </row>
    <row r="748" spans="1:30" ht="14.25" customHeight="1" x14ac:dyDescent="0.3">
      <c r="A748" s="5">
        <v>746</v>
      </c>
      <c r="B748" s="6" t="s">
        <v>32</v>
      </c>
      <c r="C748" s="6" t="s">
        <v>33</v>
      </c>
      <c r="D748" s="6" t="s">
        <v>2291</v>
      </c>
      <c r="E748" s="6" t="s">
        <v>2425</v>
      </c>
      <c r="F748" s="6">
        <v>3323102013</v>
      </c>
      <c r="G748" s="6" t="s">
        <v>2399</v>
      </c>
      <c r="H748" s="6" t="s">
        <v>2400</v>
      </c>
      <c r="I748" s="6">
        <v>14520175</v>
      </c>
      <c r="J748" s="6" t="s">
        <v>2434</v>
      </c>
      <c r="K748" s="6" t="str">
        <f t="shared" si="174"/>
        <v>3323100708580001</v>
      </c>
      <c r="L748" s="6" t="s">
        <v>2427</v>
      </c>
      <c r="M748" s="6">
        <v>0</v>
      </c>
      <c r="N748" s="6">
        <v>32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 t="s">
        <v>39</v>
      </c>
      <c r="U748" s="7">
        <v>46089</v>
      </c>
      <c r="V748" s="8">
        <v>46237.575937499998</v>
      </c>
      <c r="W748" s="8">
        <v>46237.575937499998</v>
      </c>
      <c r="X748" s="6" t="s">
        <v>40</v>
      </c>
      <c r="Y748" s="6" t="s">
        <v>39</v>
      </c>
      <c r="Z748" s="9">
        <v>76760</v>
      </c>
      <c r="AA748" s="6" t="s">
        <v>2428</v>
      </c>
      <c r="AB748" s="10" t="s">
        <v>2435</v>
      </c>
      <c r="AC748" s="11" t="str">
        <f t="shared" si="118"/>
        <v>Klik Here Bestie</v>
      </c>
      <c r="AD748" s="12" t="s">
        <v>30</v>
      </c>
    </row>
    <row r="749" spans="1:30" ht="14.25" customHeight="1" x14ac:dyDescent="0.3">
      <c r="A749" s="5">
        <v>747</v>
      </c>
      <c r="B749" s="6" t="s">
        <v>32</v>
      </c>
      <c r="C749" s="6" t="s">
        <v>33</v>
      </c>
      <c r="D749" s="6" t="s">
        <v>2291</v>
      </c>
      <c r="E749" s="6" t="s">
        <v>2425</v>
      </c>
      <c r="F749" s="6">
        <v>3323102013</v>
      </c>
      <c r="G749" s="6" t="s">
        <v>2399</v>
      </c>
      <c r="H749" s="6" t="s">
        <v>2400</v>
      </c>
      <c r="I749" s="6">
        <v>14592307</v>
      </c>
      <c r="J749" s="6" t="s">
        <v>2436</v>
      </c>
      <c r="K749" s="6" t="str">
        <f t="shared" ref="K749:K750" si="175">"3323100404800004"</f>
        <v>3323100404800004</v>
      </c>
      <c r="L749" s="6" t="s">
        <v>2437</v>
      </c>
      <c r="M749" s="6">
        <v>70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 t="s">
        <v>39</v>
      </c>
      <c r="U749" s="7">
        <v>46150</v>
      </c>
      <c r="V749" s="8">
        <v>46239.297210648147</v>
      </c>
      <c r="W749" s="8">
        <v>46239.297210648147</v>
      </c>
      <c r="X749" s="6" t="s">
        <v>40</v>
      </c>
      <c r="Y749" s="6" t="s">
        <v>39</v>
      </c>
      <c r="Z749" s="9">
        <v>76785</v>
      </c>
      <c r="AA749" s="6" t="s">
        <v>1803</v>
      </c>
      <c r="AB749" s="10" t="s">
        <v>2438</v>
      </c>
      <c r="AC749" s="11" t="str">
        <f t="shared" si="118"/>
        <v>Klik Here Bestie</v>
      </c>
      <c r="AD749" s="12" t="s">
        <v>30</v>
      </c>
    </row>
    <row r="750" spans="1:30" ht="14.25" customHeight="1" x14ac:dyDescent="0.3">
      <c r="A750" s="5">
        <v>748</v>
      </c>
      <c r="B750" s="6" t="s">
        <v>32</v>
      </c>
      <c r="C750" s="6" t="s">
        <v>33</v>
      </c>
      <c r="D750" s="6" t="s">
        <v>2291</v>
      </c>
      <c r="E750" s="6" t="s">
        <v>2425</v>
      </c>
      <c r="F750" s="6">
        <v>3323102013</v>
      </c>
      <c r="G750" s="6" t="s">
        <v>2399</v>
      </c>
      <c r="H750" s="6" t="s">
        <v>2400</v>
      </c>
      <c r="I750" s="6">
        <v>14592762</v>
      </c>
      <c r="J750" s="6" t="s">
        <v>2439</v>
      </c>
      <c r="K750" s="6" t="str">
        <f t="shared" si="175"/>
        <v>3323100404800004</v>
      </c>
      <c r="L750" s="6" t="s">
        <v>2437</v>
      </c>
      <c r="M750" s="6">
        <v>70</v>
      </c>
      <c r="N750" s="6">
        <v>34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 t="s">
        <v>39</v>
      </c>
      <c r="U750" s="7">
        <v>46150</v>
      </c>
      <c r="V750" s="8">
        <v>46239.303900462961</v>
      </c>
      <c r="W750" s="8">
        <v>46239.303900462961</v>
      </c>
      <c r="X750" s="6" t="s">
        <v>40</v>
      </c>
      <c r="Y750" s="6" t="s">
        <v>39</v>
      </c>
      <c r="Z750" s="9">
        <v>76785</v>
      </c>
      <c r="AA750" s="6" t="s">
        <v>1803</v>
      </c>
      <c r="AB750" s="10" t="s">
        <v>2440</v>
      </c>
      <c r="AC750" s="11" t="str">
        <f t="shared" si="118"/>
        <v>Klik Here Bestie</v>
      </c>
      <c r="AD750" s="12" t="s">
        <v>30</v>
      </c>
    </row>
    <row r="751" spans="1:30" ht="14.25" customHeight="1" x14ac:dyDescent="0.3">
      <c r="A751" s="5">
        <v>749</v>
      </c>
      <c r="B751" s="6" t="s">
        <v>32</v>
      </c>
      <c r="C751" s="6" t="s">
        <v>33</v>
      </c>
      <c r="D751" s="6" t="s">
        <v>2441</v>
      </c>
      <c r="E751" s="6" t="s">
        <v>2442</v>
      </c>
      <c r="F751" s="6">
        <v>3323112007</v>
      </c>
      <c r="G751" s="6" t="s">
        <v>2443</v>
      </c>
      <c r="H751" s="6" t="s">
        <v>2444</v>
      </c>
      <c r="I751" s="6">
        <v>14487493</v>
      </c>
      <c r="J751" s="6" t="s">
        <v>2445</v>
      </c>
      <c r="K751" s="6" t="str">
        <f t="shared" ref="K751:K753" si="176">"3323111307650001"</f>
        <v>3323111307650001</v>
      </c>
      <c r="L751" s="6" t="s">
        <v>629</v>
      </c>
      <c r="M751" s="6">
        <v>14</v>
      </c>
      <c r="N751" s="6">
        <v>16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 t="s">
        <v>39</v>
      </c>
      <c r="U751" s="7">
        <v>46061</v>
      </c>
      <c r="V751" s="8">
        <v>46236.768703703703</v>
      </c>
      <c r="W751" s="8">
        <v>46236.768703703703</v>
      </c>
      <c r="X751" s="6" t="s">
        <v>40</v>
      </c>
      <c r="Y751" s="6" t="s">
        <v>39</v>
      </c>
      <c r="Z751" s="9">
        <v>92901</v>
      </c>
      <c r="AA751" s="6" t="s">
        <v>1086</v>
      </c>
      <c r="AB751" s="10" t="s">
        <v>2446</v>
      </c>
      <c r="AC751" s="11" t="str">
        <f t="shared" si="118"/>
        <v>Klik Here Bestie</v>
      </c>
      <c r="AD751" s="12" t="s">
        <v>30</v>
      </c>
    </row>
    <row r="752" spans="1:30" ht="14.25" customHeight="1" x14ac:dyDescent="0.3">
      <c r="A752" s="5">
        <v>750</v>
      </c>
      <c r="B752" s="6" t="s">
        <v>32</v>
      </c>
      <c r="C752" s="6" t="s">
        <v>33</v>
      </c>
      <c r="D752" s="6" t="s">
        <v>2441</v>
      </c>
      <c r="E752" s="6" t="s">
        <v>2442</v>
      </c>
      <c r="F752" s="6">
        <v>3323112007</v>
      </c>
      <c r="G752" s="6" t="s">
        <v>2443</v>
      </c>
      <c r="H752" s="6" t="s">
        <v>2444</v>
      </c>
      <c r="I752" s="6">
        <v>14487511</v>
      </c>
      <c r="J752" s="6" t="s">
        <v>2447</v>
      </c>
      <c r="K752" s="6" t="str">
        <f t="shared" si="176"/>
        <v>3323111307650001</v>
      </c>
      <c r="L752" s="6" t="s">
        <v>629</v>
      </c>
      <c r="M752" s="6">
        <v>0</v>
      </c>
      <c r="N752" s="6">
        <v>20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 t="s">
        <v>39</v>
      </c>
      <c r="U752" s="7">
        <v>46061</v>
      </c>
      <c r="V752" s="8">
        <v>46236.769756944443</v>
      </c>
      <c r="W752" s="8">
        <v>46236.769756944443</v>
      </c>
      <c r="X752" s="6" t="s">
        <v>40</v>
      </c>
      <c r="Y752" s="6" t="s">
        <v>39</v>
      </c>
      <c r="Z752" s="9">
        <v>92901</v>
      </c>
      <c r="AA752" s="6" t="s">
        <v>1086</v>
      </c>
      <c r="AB752" s="10" t="s">
        <v>2448</v>
      </c>
      <c r="AC752" s="11" t="str">
        <f t="shared" si="118"/>
        <v>Klik Here Bestie</v>
      </c>
      <c r="AD752" s="12" t="s">
        <v>30</v>
      </c>
    </row>
    <row r="753" spans="1:30" ht="14.25" customHeight="1" x14ac:dyDescent="0.3">
      <c r="A753" s="5">
        <v>751</v>
      </c>
      <c r="B753" s="6" t="s">
        <v>32</v>
      </c>
      <c r="C753" s="6" t="s">
        <v>33</v>
      </c>
      <c r="D753" s="6" t="s">
        <v>2441</v>
      </c>
      <c r="E753" s="6" t="s">
        <v>2442</v>
      </c>
      <c r="F753" s="6">
        <v>3323112007</v>
      </c>
      <c r="G753" s="6" t="s">
        <v>2443</v>
      </c>
      <c r="H753" s="6" t="s">
        <v>2444</v>
      </c>
      <c r="I753" s="6">
        <v>14487531</v>
      </c>
      <c r="J753" s="6" t="s">
        <v>2449</v>
      </c>
      <c r="K753" s="6" t="str">
        <f t="shared" si="176"/>
        <v>3323111307650001</v>
      </c>
      <c r="L753" s="6" t="s">
        <v>629</v>
      </c>
      <c r="M753" s="6">
        <v>0</v>
      </c>
      <c r="N753" s="6">
        <v>26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 t="s">
        <v>39</v>
      </c>
      <c r="U753" s="7">
        <v>46061</v>
      </c>
      <c r="V753" s="8">
        <v>46236.770636574074</v>
      </c>
      <c r="W753" s="8">
        <v>46236.770636574074</v>
      </c>
      <c r="X753" s="6" t="s">
        <v>40</v>
      </c>
      <c r="Y753" s="6" t="s">
        <v>39</v>
      </c>
      <c r="Z753" s="9">
        <v>92901</v>
      </c>
      <c r="AA753" s="6" t="s">
        <v>1086</v>
      </c>
      <c r="AB753" s="10" t="s">
        <v>2450</v>
      </c>
      <c r="AC753" s="11" t="str">
        <f t="shared" si="118"/>
        <v>Klik Here Bestie</v>
      </c>
      <c r="AD753" s="12" t="s">
        <v>30</v>
      </c>
    </row>
    <row r="754" spans="1:30" ht="14.25" customHeight="1" x14ac:dyDescent="0.3">
      <c r="A754" s="5">
        <v>752</v>
      </c>
      <c r="B754" s="6" t="s">
        <v>32</v>
      </c>
      <c r="C754" s="6" t="s">
        <v>33</v>
      </c>
      <c r="D754" s="6" t="s">
        <v>2451</v>
      </c>
      <c r="E754" s="6" t="s">
        <v>2451</v>
      </c>
      <c r="F754" s="6">
        <v>3323122001</v>
      </c>
      <c r="G754" s="6" t="s">
        <v>2452</v>
      </c>
      <c r="H754" s="6" t="s">
        <v>2453</v>
      </c>
      <c r="I754" s="6">
        <v>14607801</v>
      </c>
      <c r="J754" s="6" t="s">
        <v>2454</v>
      </c>
      <c r="K754" s="6" t="str">
        <f>"3323120205620002"</f>
        <v>3323120205620002</v>
      </c>
      <c r="L754" s="6" t="s">
        <v>2455</v>
      </c>
      <c r="M754" s="6">
        <v>0</v>
      </c>
      <c r="N754" s="6">
        <v>654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 t="s">
        <v>39</v>
      </c>
      <c r="U754" s="7">
        <v>46150</v>
      </c>
      <c r="V754" s="8">
        <v>46239.413043981483</v>
      </c>
      <c r="W754" s="8">
        <v>46239.413043981483</v>
      </c>
      <c r="X754" s="6" t="s">
        <v>40</v>
      </c>
      <c r="Y754" s="6" t="s">
        <v>39</v>
      </c>
      <c r="Z754" s="9">
        <v>76134</v>
      </c>
      <c r="AA754" s="6" t="s">
        <v>1117</v>
      </c>
      <c r="AB754" s="10" t="s">
        <v>2456</v>
      </c>
      <c r="AC754" s="11" t="str">
        <f t="shared" si="118"/>
        <v>Klik Here Bestie</v>
      </c>
      <c r="AD754" s="12" t="s">
        <v>30</v>
      </c>
    </row>
    <row r="755" spans="1:30" ht="14.25" customHeight="1" x14ac:dyDescent="0.3">
      <c r="A755" s="5">
        <v>753</v>
      </c>
      <c r="B755" s="6" t="s">
        <v>32</v>
      </c>
      <c r="C755" s="6" t="s">
        <v>33</v>
      </c>
      <c r="D755" s="6" t="s">
        <v>2451</v>
      </c>
      <c r="E755" s="6" t="s">
        <v>2451</v>
      </c>
      <c r="F755" s="6">
        <v>3323122001</v>
      </c>
      <c r="G755" s="6" t="s">
        <v>2452</v>
      </c>
      <c r="H755" s="6" t="s">
        <v>2453</v>
      </c>
      <c r="I755" s="6">
        <v>14608118</v>
      </c>
      <c r="J755" s="6" t="s">
        <v>2457</v>
      </c>
      <c r="K755" s="6" t="str">
        <f>"3323124402630001"</f>
        <v>3323124402630001</v>
      </c>
      <c r="L755" s="6" t="s">
        <v>2458</v>
      </c>
      <c r="M755" s="6">
        <v>0</v>
      </c>
      <c r="N755" s="6">
        <v>154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 t="s">
        <v>39</v>
      </c>
      <c r="U755" s="7">
        <v>46150</v>
      </c>
      <c r="V755" s="8">
        <v>46239.415023148147</v>
      </c>
      <c r="W755" s="8">
        <v>46239.415023148147</v>
      </c>
      <c r="X755" s="6" t="s">
        <v>40</v>
      </c>
      <c r="Y755" s="6" t="s">
        <v>39</v>
      </c>
      <c r="Z755" s="9">
        <v>76134</v>
      </c>
      <c r="AA755" s="6" t="s">
        <v>1117</v>
      </c>
      <c r="AB755" s="10" t="s">
        <v>2459</v>
      </c>
      <c r="AC755" s="11" t="str">
        <f t="shared" si="118"/>
        <v>Klik Here Bestie</v>
      </c>
      <c r="AD755" s="12" t="s">
        <v>30</v>
      </c>
    </row>
    <row r="756" spans="1:30" ht="14.25" customHeight="1" x14ac:dyDescent="0.3">
      <c r="A756" s="5">
        <v>754</v>
      </c>
      <c r="B756" s="6" t="s">
        <v>32</v>
      </c>
      <c r="C756" s="6" t="s">
        <v>33</v>
      </c>
      <c r="D756" s="6" t="s">
        <v>2451</v>
      </c>
      <c r="E756" s="6" t="s">
        <v>2460</v>
      </c>
      <c r="F756" s="6">
        <v>3323122002</v>
      </c>
      <c r="G756" s="6" t="s">
        <v>2452</v>
      </c>
      <c r="H756" s="6" t="s">
        <v>2453</v>
      </c>
      <c r="I756" s="6">
        <v>14448619</v>
      </c>
      <c r="J756" s="6" t="s">
        <v>2461</v>
      </c>
      <c r="K756" s="6" t="str">
        <f>"3323126806820002"</f>
        <v>3323126806820002</v>
      </c>
      <c r="L756" s="6" t="s">
        <v>2462</v>
      </c>
      <c r="M756" s="6">
        <v>60</v>
      </c>
      <c r="N756" s="6">
        <v>50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 t="s">
        <v>39</v>
      </c>
      <c r="U756" s="7">
        <v>46030</v>
      </c>
      <c r="V756" s="8">
        <v>46235.632233796299</v>
      </c>
      <c r="W756" s="8">
        <v>46235.632233796299</v>
      </c>
      <c r="X756" s="6" t="s">
        <v>40</v>
      </c>
      <c r="Y756" s="6" t="s">
        <v>39</v>
      </c>
      <c r="Z756" s="9">
        <v>1077216</v>
      </c>
      <c r="AA756" s="6" t="s">
        <v>2463</v>
      </c>
      <c r="AB756" s="10" t="s">
        <v>2464</v>
      </c>
      <c r="AC756" s="11" t="str">
        <f t="shared" si="118"/>
        <v>Klik Here Bestie</v>
      </c>
      <c r="AD756" s="12" t="s">
        <v>30</v>
      </c>
    </row>
    <row r="757" spans="1:30" ht="14.25" customHeight="1" x14ac:dyDescent="0.3">
      <c r="A757" s="5">
        <v>755</v>
      </c>
      <c r="B757" s="6" t="s">
        <v>32</v>
      </c>
      <c r="C757" s="6" t="s">
        <v>33</v>
      </c>
      <c r="D757" s="6" t="s">
        <v>2451</v>
      </c>
      <c r="E757" s="6" t="s">
        <v>2460</v>
      </c>
      <c r="F757" s="6">
        <v>3323122002</v>
      </c>
      <c r="G757" s="6" t="s">
        <v>2452</v>
      </c>
      <c r="H757" s="6" t="s">
        <v>2453</v>
      </c>
      <c r="I757" s="6">
        <v>14494679</v>
      </c>
      <c r="J757" s="6" t="s">
        <v>2465</v>
      </c>
      <c r="K757" s="6" t="str">
        <f>"3323102204940001"</f>
        <v>3323102204940001</v>
      </c>
      <c r="L757" s="6" t="s">
        <v>2466</v>
      </c>
      <c r="M757" s="6">
        <v>0</v>
      </c>
      <c r="N757" s="6">
        <v>50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 t="s">
        <v>39</v>
      </c>
      <c r="U757" s="7">
        <v>46089</v>
      </c>
      <c r="V757" s="8">
        <v>46237.332280092596</v>
      </c>
      <c r="W757" s="8">
        <v>46237.332280092596</v>
      </c>
      <c r="X757" s="6" t="s">
        <v>40</v>
      </c>
      <c r="Y757" s="6" t="s">
        <v>39</v>
      </c>
      <c r="Z757" s="9">
        <v>1101381</v>
      </c>
      <c r="AA757" s="6" t="s">
        <v>2467</v>
      </c>
      <c r="AB757" s="10" t="s">
        <v>2468</v>
      </c>
      <c r="AC757" s="11" t="str">
        <f t="shared" si="118"/>
        <v>Klik Here Bestie</v>
      </c>
      <c r="AD757" s="12" t="s">
        <v>30</v>
      </c>
    </row>
    <row r="758" spans="1:30" ht="14.25" customHeight="1" x14ac:dyDescent="0.3">
      <c r="A758" s="5">
        <v>756</v>
      </c>
      <c r="B758" s="6" t="s">
        <v>32</v>
      </c>
      <c r="C758" s="6" t="s">
        <v>33</v>
      </c>
      <c r="D758" s="6" t="s">
        <v>2451</v>
      </c>
      <c r="E758" s="6" t="s">
        <v>2469</v>
      </c>
      <c r="F758" s="6">
        <v>3323122003</v>
      </c>
      <c r="G758" s="6" t="s">
        <v>2470</v>
      </c>
      <c r="H758" s="6" t="s">
        <v>2471</v>
      </c>
      <c r="I758" s="6">
        <v>14715994</v>
      </c>
      <c r="J758" s="6" t="s">
        <v>2472</v>
      </c>
      <c r="K758" s="6" t="str">
        <f>"3323122309760001"</f>
        <v>3323122309760001</v>
      </c>
      <c r="L758" s="6" t="s">
        <v>2473</v>
      </c>
      <c r="M758" s="6">
        <v>0</v>
      </c>
      <c r="N758" s="6">
        <v>50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 t="s">
        <v>39</v>
      </c>
      <c r="U758" s="7">
        <v>46211</v>
      </c>
      <c r="V758" s="8">
        <v>46241.346458333333</v>
      </c>
      <c r="W758" s="8">
        <v>46241.346458333333</v>
      </c>
      <c r="X758" s="6" t="s">
        <v>40</v>
      </c>
      <c r="Y758" s="6" t="s">
        <v>39</v>
      </c>
      <c r="Z758" s="9">
        <v>75971</v>
      </c>
      <c r="AA758" s="6" t="s">
        <v>1927</v>
      </c>
      <c r="AB758" s="10" t="s">
        <v>2474</v>
      </c>
      <c r="AC758" s="11" t="str">
        <f t="shared" si="118"/>
        <v>Klik Here Bestie</v>
      </c>
      <c r="AD758" s="12" t="s">
        <v>30</v>
      </c>
    </row>
    <row r="759" spans="1:30" ht="14.25" customHeight="1" x14ac:dyDescent="0.3">
      <c r="A759" s="5">
        <v>757</v>
      </c>
      <c r="B759" s="6" t="s">
        <v>32</v>
      </c>
      <c r="C759" s="6" t="s">
        <v>33</v>
      </c>
      <c r="D759" s="6" t="s">
        <v>2451</v>
      </c>
      <c r="E759" s="6" t="s">
        <v>2475</v>
      </c>
      <c r="F759" s="6">
        <v>3323122004</v>
      </c>
      <c r="G759" s="6" t="s">
        <v>2470</v>
      </c>
      <c r="H759" s="6" t="s">
        <v>2471</v>
      </c>
      <c r="I759" s="6">
        <v>14697289</v>
      </c>
      <c r="J759" s="6" t="s">
        <v>2476</v>
      </c>
      <c r="K759" s="6" t="str">
        <f t="shared" ref="K759:K761" si="177">"3323124103850001"</f>
        <v>3323124103850001</v>
      </c>
      <c r="L759" s="6" t="s">
        <v>2477</v>
      </c>
      <c r="M759" s="6">
        <v>0</v>
      </c>
      <c r="N759" s="6">
        <v>112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 t="s">
        <v>39</v>
      </c>
      <c r="U759" s="7">
        <v>46181</v>
      </c>
      <c r="V759" s="8">
        <v>46240.69085648148</v>
      </c>
      <c r="W759" s="8">
        <v>46240.69085648148</v>
      </c>
      <c r="X759" s="6" t="s">
        <v>40</v>
      </c>
      <c r="Y759" s="6" t="s">
        <v>39</v>
      </c>
      <c r="Z759" s="9">
        <v>187456</v>
      </c>
      <c r="AA759" s="6" t="s">
        <v>966</v>
      </c>
      <c r="AB759" s="10" t="s">
        <v>2478</v>
      </c>
      <c r="AC759" s="11" t="str">
        <f t="shared" si="118"/>
        <v>Klik Here Bestie</v>
      </c>
      <c r="AD759" s="12" t="s">
        <v>30</v>
      </c>
    </row>
    <row r="760" spans="1:30" ht="14.25" customHeight="1" x14ac:dyDescent="0.3">
      <c r="A760" s="5">
        <v>758</v>
      </c>
      <c r="B760" s="6" t="s">
        <v>32</v>
      </c>
      <c r="C760" s="6" t="s">
        <v>33</v>
      </c>
      <c r="D760" s="6" t="s">
        <v>2451</v>
      </c>
      <c r="E760" s="6" t="s">
        <v>2475</v>
      </c>
      <c r="F760" s="6">
        <v>3323122004</v>
      </c>
      <c r="G760" s="6" t="s">
        <v>2470</v>
      </c>
      <c r="H760" s="6" t="s">
        <v>2471</v>
      </c>
      <c r="I760" s="6">
        <v>14697349</v>
      </c>
      <c r="J760" s="6" t="s">
        <v>2479</v>
      </c>
      <c r="K760" s="6" t="str">
        <f t="shared" si="177"/>
        <v>3323124103850001</v>
      </c>
      <c r="L760" s="6" t="s">
        <v>2477</v>
      </c>
      <c r="M760" s="6">
        <v>0</v>
      </c>
      <c r="N760" s="6">
        <v>30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 t="s">
        <v>39</v>
      </c>
      <c r="U760" s="7">
        <v>46181</v>
      </c>
      <c r="V760" s="8">
        <v>46240.692002314812</v>
      </c>
      <c r="W760" s="8">
        <v>46240.692002314812</v>
      </c>
      <c r="X760" s="6" t="s">
        <v>40</v>
      </c>
      <c r="Y760" s="6" t="s">
        <v>39</v>
      </c>
      <c r="Z760" s="9">
        <v>187456</v>
      </c>
      <c r="AA760" s="6" t="s">
        <v>966</v>
      </c>
      <c r="AB760" s="10" t="s">
        <v>2480</v>
      </c>
      <c r="AC760" s="11" t="str">
        <f t="shared" si="118"/>
        <v>Klik Here Bestie</v>
      </c>
      <c r="AD760" s="12" t="s">
        <v>30</v>
      </c>
    </row>
    <row r="761" spans="1:30" ht="14.25" customHeight="1" x14ac:dyDescent="0.3">
      <c r="A761" s="5">
        <v>759</v>
      </c>
      <c r="B761" s="6" t="s">
        <v>32</v>
      </c>
      <c r="C761" s="6" t="s">
        <v>33</v>
      </c>
      <c r="D761" s="6" t="s">
        <v>2451</v>
      </c>
      <c r="E761" s="6" t="s">
        <v>2475</v>
      </c>
      <c r="F761" s="6">
        <v>3323122004</v>
      </c>
      <c r="G761" s="6" t="s">
        <v>2470</v>
      </c>
      <c r="H761" s="6" t="s">
        <v>2471</v>
      </c>
      <c r="I761" s="6">
        <v>14697447</v>
      </c>
      <c r="J761" s="6" t="s">
        <v>2481</v>
      </c>
      <c r="K761" s="6" t="str">
        <f t="shared" si="177"/>
        <v>3323124103850001</v>
      </c>
      <c r="L761" s="6" t="s">
        <v>2477</v>
      </c>
      <c r="M761" s="6">
        <v>0</v>
      </c>
      <c r="N761" s="6">
        <v>168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 t="s">
        <v>39</v>
      </c>
      <c r="U761" s="7">
        <v>46181</v>
      </c>
      <c r="V761" s="8">
        <v>46240.693460648145</v>
      </c>
      <c r="W761" s="8">
        <v>46240.693460648145</v>
      </c>
      <c r="X761" s="6" t="s">
        <v>40</v>
      </c>
      <c r="Y761" s="6" t="s">
        <v>39</v>
      </c>
      <c r="Z761" s="9">
        <v>187456</v>
      </c>
      <c r="AA761" s="6" t="s">
        <v>966</v>
      </c>
      <c r="AB761" s="10" t="s">
        <v>2482</v>
      </c>
      <c r="AC761" s="11" t="str">
        <f t="shared" si="118"/>
        <v>Klik Here Bestie</v>
      </c>
      <c r="AD761" s="12" t="s">
        <v>30</v>
      </c>
    </row>
    <row r="762" spans="1:30" ht="14.25" customHeight="1" x14ac:dyDescent="0.3">
      <c r="A762" s="5">
        <v>760</v>
      </c>
      <c r="B762" s="6" t="s">
        <v>32</v>
      </c>
      <c r="C762" s="6" t="s">
        <v>33</v>
      </c>
      <c r="D762" s="6" t="s">
        <v>2451</v>
      </c>
      <c r="E762" s="6" t="s">
        <v>2475</v>
      </c>
      <c r="F762" s="6">
        <v>3323122004</v>
      </c>
      <c r="G762" s="6" t="s">
        <v>2470</v>
      </c>
      <c r="H762" s="6" t="s">
        <v>2471</v>
      </c>
      <c r="I762" s="6">
        <v>14739849</v>
      </c>
      <c r="J762" s="6" t="s">
        <v>2483</v>
      </c>
      <c r="K762" s="6" t="str">
        <f t="shared" ref="K762:K765" si="178">"3323125605930002"</f>
        <v>3323125605930002</v>
      </c>
      <c r="L762" s="6" t="s">
        <v>2484</v>
      </c>
      <c r="M762" s="6">
        <v>52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 t="s">
        <v>39</v>
      </c>
      <c r="U762" s="7">
        <v>46211</v>
      </c>
      <c r="V762" s="8">
        <v>46241.554849537039</v>
      </c>
      <c r="W762" s="8">
        <v>46241.554849537039</v>
      </c>
      <c r="X762" s="6" t="s">
        <v>40</v>
      </c>
      <c r="Y762" s="6" t="s">
        <v>39</v>
      </c>
      <c r="Z762" s="9">
        <v>665509</v>
      </c>
      <c r="AA762" s="6" t="s">
        <v>2485</v>
      </c>
      <c r="AB762" s="10" t="s">
        <v>2486</v>
      </c>
      <c r="AC762" s="11" t="str">
        <f t="shared" si="118"/>
        <v>Klik Here Bestie</v>
      </c>
      <c r="AD762" s="12" t="s">
        <v>30</v>
      </c>
    </row>
    <row r="763" spans="1:30" ht="14.25" customHeight="1" x14ac:dyDescent="0.3">
      <c r="A763" s="5">
        <v>761</v>
      </c>
      <c r="B763" s="6" t="s">
        <v>32</v>
      </c>
      <c r="C763" s="6" t="s">
        <v>33</v>
      </c>
      <c r="D763" s="6" t="s">
        <v>2451</v>
      </c>
      <c r="E763" s="6" t="s">
        <v>2475</v>
      </c>
      <c r="F763" s="6">
        <v>3323122004</v>
      </c>
      <c r="G763" s="6" t="s">
        <v>2470</v>
      </c>
      <c r="H763" s="6" t="s">
        <v>2471</v>
      </c>
      <c r="I763" s="6">
        <v>14740137</v>
      </c>
      <c r="J763" s="6" t="s">
        <v>2487</v>
      </c>
      <c r="K763" s="6" t="str">
        <f t="shared" si="178"/>
        <v>3323125605930002</v>
      </c>
      <c r="L763" s="6" t="s">
        <v>2484</v>
      </c>
      <c r="M763" s="6">
        <v>0</v>
      </c>
      <c r="N763" s="6">
        <v>45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 t="s">
        <v>39</v>
      </c>
      <c r="U763" s="7">
        <v>46211</v>
      </c>
      <c r="V763" s="8">
        <v>46241.556840277779</v>
      </c>
      <c r="W763" s="8">
        <v>46241.556840277779</v>
      </c>
      <c r="X763" s="6" t="s">
        <v>40</v>
      </c>
      <c r="Y763" s="6" t="s">
        <v>39</v>
      </c>
      <c r="Z763" s="9">
        <v>665509</v>
      </c>
      <c r="AA763" s="6" t="s">
        <v>2485</v>
      </c>
      <c r="AB763" s="10" t="s">
        <v>2488</v>
      </c>
      <c r="AC763" s="11" t="str">
        <f t="shared" si="118"/>
        <v>Klik Here Bestie</v>
      </c>
      <c r="AD763" s="12" t="s">
        <v>30</v>
      </c>
    </row>
    <row r="764" spans="1:30" ht="14.25" customHeight="1" x14ac:dyDescent="0.3">
      <c r="A764" s="5">
        <v>762</v>
      </c>
      <c r="B764" s="6" t="s">
        <v>32</v>
      </c>
      <c r="C764" s="6" t="s">
        <v>33</v>
      </c>
      <c r="D764" s="6" t="s">
        <v>2451</v>
      </c>
      <c r="E764" s="6" t="s">
        <v>2475</v>
      </c>
      <c r="F764" s="6">
        <v>3323122004</v>
      </c>
      <c r="G764" s="6" t="s">
        <v>2470</v>
      </c>
      <c r="H764" s="6" t="s">
        <v>2471</v>
      </c>
      <c r="I764" s="6">
        <v>14740265</v>
      </c>
      <c r="J764" s="6" t="s">
        <v>2489</v>
      </c>
      <c r="K764" s="6" t="str">
        <f t="shared" si="178"/>
        <v>3323125605930002</v>
      </c>
      <c r="L764" s="6" t="s">
        <v>2484</v>
      </c>
      <c r="M764" s="6">
        <v>0</v>
      </c>
      <c r="N764" s="6">
        <v>60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 t="s">
        <v>39</v>
      </c>
      <c r="U764" s="7">
        <v>46211</v>
      </c>
      <c r="V764" s="8">
        <v>46241.558067129627</v>
      </c>
      <c r="W764" s="8">
        <v>46241.558067129627</v>
      </c>
      <c r="X764" s="6" t="s">
        <v>40</v>
      </c>
      <c r="Y764" s="6" t="s">
        <v>39</v>
      </c>
      <c r="Z764" s="9">
        <v>665509</v>
      </c>
      <c r="AA764" s="6" t="s">
        <v>2485</v>
      </c>
      <c r="AB764" s="10" t="s">
        <v>2490</v>
      </c>
      <c r="AC764" s="11" t="str">
        <f t="shared" si="118"/>
        <v>Klik Here Bestie</v>
      </c>
      <c r="AD764" s="12" t="s">
        <v>30</v>
      </c>
    </row>
    <row r="765" spans="1:30" ht="14.25" customHeight="1" x14ac:dyDescent="0.3">
      <c r="A765" s="5">
        <v>763</v>
      </c>
      <c r="B765" s="6" t="s">
        <v>32</v>
      </c>
      <c r="C765" s="6" t="s">
        <v>33</v>
      </c>
      <c r="D765" s="6" t="s">
        <v>2451</v>
      </c>
      <c r="E765" s="6" t="s">
        <v>2475</v>
      </c>
      <c r="F765" s="6">
        <v>3323122004</v>
      </c>
      <c r="G765" s="6" t="s">
        <v>2470</v>
      </c>
      <c r="H765" s="6" t="s">
        <v>2471</v>
      </c>
      <c r="I765" s="6">
        <v>14740424</v>
      </c>
      <c r="J765" s="6" t="s">
        <v>2491</v>
      </c>
      <c r="K765" s="6" t="str">
        <f t="shared" si="178"/>
        <v>3323125605930002</v>
      </c>
      <c r="L765" s="6" t="s">
        <v>2484</v>
      </c>
      <c r="M765" s="6">
        <v>0</v>
      </c>
      <c r="N765" s="6">
        <v>45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 t="s">
        <v>39</v>
      </c>
      <c r="U765" s="7">
        <v>46211</v>
      </c>
      <c r="V765" s="8">
        <v>46241.559340277781</v>
      </c>
      <c r="W765" s="8">
        <v>46241.559340277781</v>
      </c>
      <c r="X765" s="6" t="s">
        <v>40</v>
      </c>
      <c r="Y765" s="6" t="s">
        <v>39</v>
      </c>
      <c r="Z765" s="9">
        <v>665509</v>
      </c>
      <c r="AA765" s="6" t="s">
        <v>2485</v>
      </c>
      <c r="AB765" s="10" t="s">
        <v>2492</v>
      </c>
      <c r="AC765" s="11" t="str">
        <f t="shared" si="118"/>
        <v>Klik Here Bestie</v>
      </c>
      <c r="AD765" s="12" t="s">
        <v>30</v>
      </c>
    </row>
    <row r="766" spans="1:30" ht="14.25" customHeight="1" x14ac:dyDescent="0.3">
      <c r="A766" s="5">
        <v>764</v>
      </c>
      <c r="B766" s="6" t="s">
        <v>32</v>
      </c>
      <c r="C766" s="6" t="s">
        <v>33</v>
      </c>
      <c r="D766" s="6" t="s">
        <v>2451</v>
      </c>
      <c r="E766" s="6" t="s">
        <v>2493</v>
      </c>
      <c r="F766" s="6">
        <v>3323122005</v>
      </c>
      <c r="G766" s="6" t="s">
        <v>2470</v>
      </c>
      <c r="H766" s="6" t="s">
        <v>2471</v>
      </c>
      <c r="I766" s="6">
        <v>14418190</v>
      </c>
      <c r="J766" s="6" t="s">
        <v>2494</v>
      </c>
      <c r="K766" s="6" t="str">
        <f t="shared" ref="K766:K767" si="179">"3323120306680002"</f>
        <v>3323120306680002</v>
      </c>
      <c r="L766" s="6" t="s">
        <v>744</v>
      </c>
      <c r="M766" s="6">
        <v>50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 t="s">
        <v>39</v>
      </c>
      <c r="U766" s="7">
        <v>46030</v>
      </c>
      <c r="V766" s="8">
        <v>46235.32135416667</v>
      </c>
      <c r="W766" s="8">
        <v>46235.32135416667</v>
      </c>
      <c r="X766" s="6" t="s">
        <v>40</v>
      </c>
      <c r="Y766" s="6" t="s">
        <v>39</v>
      </c>
      <c r="Z766" s="9">
        <v>1093078</v>
      </c>
      <c r="AA766" s="6" t="s">
        <v>546</v>
      </c>
      <c r="AB766" s="10" t="s">
        <v>2495</v>
      </c>
      <c r="AC766" s="11" t="str">
        <f t="shared" si="118"/>
        <v>Klik Here Bestie</v>
      </c>
      <c r="AD766" s="12" t="s">
        <v>30</v>
      </c>
    </row>
    <row r="767" spans="1:30" ht="14.25" customHeight="1" x14ac:dyDescent="0.3">
      <c r="A767" s="5">
        <v>765</v>
      </c>
      <c r="B767" s="6" t="s">
        <v>32</v>
      </c>
      <c r="C767" s="6" t="s">
        <v>33</v>
      </c>
      <c r="D767" s="6" t="s">
        <v>2451</v>
      </c>
      <c r="E767" s="6" t="s">
        <v>2493</v>
      </c>
      <c r="F767" s="6">
        <v>3323122005</v>
      </c>
      <c r="G767" s="6" t="s">
        <v>2470</v>
      </c>
      <c r="H767" s="6" t="s">
        <v>2471</v>
      </c>
      <c r="I767" s="6">
        <v>14418316</v>
      </c>
      <c r="J767" s="6" t="s">
        <v>2496</v>
      </c>
      <c r="K767" s="6" t="str">
        <f t="shared" si="179"/>
        <v>3323120306680002</v>
      </c>
      <c r="L767" s="6" t="s">
        <v>744</v>
      </c>
      <c r="M767" s="6">
        <v>0</v>
      </c>
      <c r="N767" s="6">
        <v>50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 t="s">
        <v>39</v>
      </c>
      <c r="U767" s="7">
        <v>46030</v>
      </c>
      <c r="V767" s="8">
        <v>46235.322511574072</v>
      </c>
      <c r="W767" s="8">
        <v>46235.322511574072</v>
      </c>
      <c r="X767" s="6" t="s">
        <v>40</v>
      </c>
      <c r="Y767" s="6" t="s">
        <v>39</v>
      </c>
      <c r="Z767" s="9">
        <v>1093078</v>
      </c>
      <c r="AA767" s="6" t="s">
        <v>546</v>
      </c>
      <c r="AB767" s="10" t="s">
        <v>2497</v>
      </c>
      <c r="AC767" s="11" t="str">
        <f t="shared" si="118"/>
        <v>Klik Here Bestie</v>
      </c>
      <c r="AD767" s="12" t="s">
        <v>30</v>
      </c>
    </row>
    <row r="768" spans="1:30" ht="14.25" customHeight="1" x14ac:dyDescent="0.3">
      <c r="A768" s="5">
        <v>766</v>
      </c>
      <c r="B768" s="6" t="s">
        <v>32</v>
      </c>
      <c r="C768" s="6" t="s">
        <v>33</v>
      </c>
      <c r="D768" s="6" t="s">
        <v>2451</v>
      </c>
      <c r="E768" s="6" t="s">
        <v>2498</v>
      </c>
      <c r="F768" s="6">
        <v>3323122007</v>
      </c>
      <c r="G768" s="6" t="s">
        <v>2470</v>
      </c>
      <c r="H768" s="6" t="s">
        <v>2471</v>
      </c>
      <c r="I768" s="6">
        <v>14747295</v>
      </c>
      <c r="J768" s="6" t="s">
        <v>2499</v>
      </c>
      <c r="K768" s="6" t="str">
        <f t="shared" ref="K768:K770" si="180">"3323126504630001"</f>
        <v>3323126504630001</v>
      </c>
      <c r="L768" s="6" t="s">
        <v>2500</v>
      </c>
      <c r="M768" s="6">
        <v>275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 t="s">
        <v>39</v>
      </c>
      <c r="U768" s="7">
        <v>46211</v>
      </c>
      <c r="V768" s="8">
        <v>46241.608240740738</v>
      </c>
      <c r="W768" s="8">
        <v>46241.608240740738</v>
      </c>
      <c r="X768" s="6" t="s">
        <v>40</v>
      </c>
      <c r="Y768" s="6" t="s">
        <v>39</v>
      </c>
      <c r="Z768" s="9">
        <v>93747</v>
      </c>
      <c r="AA768" s="6" t="s">
        <v>2501</v>
      </c>
      <c r="AB768" s="10" t="s">
        <v>2502</v>
      </c>
      <c r="AC768" s="11" t="str">
        <f t="shared" ref="AC768:AC1022" si="181">HYPERLINK(AB768,"Klik Here Bestie")</f>
        <v>Klik Here Bestie</v>
      </c>
      <c r="AD768" s="12" t="s">
        <v>30</v>
      </c>
    </row>
    <row r="769" spans="1:30" ht="14.25" customHeight="1" x14ac:dyDescent="0.3">
      <c r="A769" s="5">
        <v>767</v>
      </c>
      <c r="B769" s="6" t="s">
        <v>32</v>
      </c>
      <c r="C769" s="6" t="s">
        <v>33</v>
      </c>
      <c r="D769" s="6" t="s">
        <v>2451</v>
      </c>
      <c r="E769" s="6" t="s">
        <v>2498</v>
      </c>
      <c r="F769" s="6">
        <v>3323122007</v>
      </c>
      <c r="G769" s="6" t="s">
        <v>2470</v>
      </c>
      <c r="H769" s="6" t="s">
        <v>2471</v>
      </c>
      <c r="I769" s="6">
        <v>14747491</v>
      </c>
      <c r="J769" s="6" t="s">
        <v>2503</v>
      </c>
      <c r="K769" s="6" t="str">
        <f t="shared" si="180"/>
        <v>3323126504630001</v>
      </c>
      <c r="L769" s="6" t="s">
        <v>2500</v>
      </c>
      <c r="M769" s="6">
        <v>0</v>
      </c>
      <c r="N769" s="6">
        <v>400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 t="s">
        <v>39</v>
      </c>
      <c r="U769" s="7">
        <v>46211</v>
      </c>
      <c r="V769" s="8">
        <v>46241.609652777777</v>
      </c>
      <c r="W769" s="8">
        <v>46241.609652777777</v>
      </c>
      <c r="X769" s="6" t="s">
        <v>40</v>
      </c>
      <c r="Y769" s="6" t="s">
        <v>39</v>
      </c>
      <c r="Z769" s="9">
        <v>93747</v>
      </c>
      <c r="AA769" s="6" t="s">
        <v>2501</v>
      </c>
      <c r="AB769" s="10" t="s">
        <v>2504</v>
      </c>
      <c r="AC769" s="11" t="str">
        <f t="shared" si="181"/>
        <v>Klik Here Bestie</v>
      </c>
      <c r="AD769" s="12" t="s">
        <v>30</v>
      </c>
    </row>
    <row r="770" spans="1:30" ht="14.25" customHeight="1" x14ac:dyDescent="0.3">
      <c r="A770" s="5">
        <v>768</v>
      </c>
      <c r="B770" s="6" t="s">
        <v>32</v>
      </c>
      <c r="C770" s="6" t="s">
        <v>33</v>
      </c>
      <c r="D770" s="6" t="s">
        <v>2451</v>
      </c>
      <c r="E770" s="6" t="s">
        <v>2498</v>
      </c>
      <c r="F770" s="6">
        <v>3323122007</v>
      </c>
      <c r="G770" s="6" t="s">
        <v>2470</v>
      </c>
      <c r="H770" s="6" t="s">
        <v>2471</v>
      </c>
      <c r="I770" s="6">
        <v>14747630</v>
      </c>
      <c r="J770" s="6" t="s">
        <v>2505</v>
      </c>
      <c r="K770" s="6" t="str">
        <f t="shared" si="180"/>
        <v>3323126504630001</v>
      </c>
      <c r="L770" s="6" t="s">
        <v>2500</v>
      </c>
      <c r="M770" s="6">
        <v>0</v>
      </c>
      <c r="N770" s="6">
        <v>350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 t="s">
        <v>39</v>
      </c>
      <c r="U770" s="7">
        <v>46211</v>
      </c>
      <c r="V770" s="8">
        <v>46241.610798611109</v>
      </c>
      <c r="W770" s="8">
        <v>46241.610798611109</v>
      </c>
      <c r="X770" s="6" t="s">
        <v>40</v>
      </c>
      <c r="Y770" s="6" t="s">
        <v>39</v>
      </c>
      <c r="Z770" s="9">
        <v>93747</v>
      </c>
      <c r="AA770" s="6" t="s">
        <v>2501</v>
      </c>
      <c r="AB770" s="10" t="s">
        <v>2506</v>
      </c>
      <c r="AC770" s="11" t="str">
        <f t="shared" si="181"/>
        <v>Klik Here Bestie</v>
      </c>
      <c r="AD770" s="12" t="s">
        <v>30</v>
      </c>
    </row>
    <row r="771" spans="1:30" ht="14.25" customHeight="1" x14ac:dyDescent="0.3">
      <c r="A771" s="5">
        <v>769</v>
      </c>
      <c r="B771" s="6" t="s">
        <v>32</v>
      </c>
      <c r="C771" s="6" t="s">
        <v>33</v>
      </c>
      <c r="D771" s="6" t="s">
        <v>2451</v>
      </c>
      <c r="E771" s="6" t="s">
        <v>2507</v>
      </c>
      <c r="F771" s="6">
        <v>3323122008</v>
      </c>
      <c r="G771" s="6" t="s">
        <v>2470</v>
      </c>
      <c r="H771" s="6" t="s">
        <v>2471</v>
      </c>
      <c r="I771" s="6">
        <v>14742701</v>
      </c>
      <c r="J771" s="6" t="s">
        <v>2508</v>
      </c>
      <c r="K771" s="6" t="str">
        <f>"3323121212620002"</f>
        <v>3323121212620002</v>
      </c>
      <c r="L771" s="6" t="s">
        <v>2509</v>
      </c>
      <c r="M771" s="6">
        <v>19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 t="s">
        <v>39</v>
      </c>
      <c r="U771" s="7">
        <v>46211</v>
      </c>
      <c r="V771" s="8">
        <v>46241.577974537038</v>
      </c>
      <c r="W771" s="8">
        <v>46241.577974537038</v>
      </c>
      <c r="X771" s="6" t="s">
        <v>40</v>
      </c>
      <c r="Y771" s="6" t="s">
        <v>39</v>
      </c>
      <c r="Z771" s="9">
        <v>76014</v>
      </c>
      <c r="AA771" s="6" t="s">
        <v>111</v>
      </c>
      <c r="AB771" s="10" t="s">
        <v>2510</v>
      </c>
      <c r="AC771" s="11" t="str">
        <f t="shared" si="181"/>
        <v>Klik Here Bestie</v>
      </c>
      <c r="AD771" s="12" t="s">
        <v>30</v>
      </c>
    </row>
    <row r="772" spans="1:30" ht="14.25" customHeight="1" x14ac:dyDescent="0.3">
      <c r="A772" s="5">
        <v>770</v>
      </c>
      <c r="B772" s="6" t="s">
        <v>32</v>
      </c>
      <c r="C772" s="6" t="s">
        <v>33</v>
      </c>
      <c r="D772" s="6" t="s">
        <v>2451</v>
      </c>
      <c r="E772" s="6" t="s">
        <v>2507</v>
      </c>
      <c r="F772" s="6">
        <v>3323122008</v>
      </c>
      <c r="G772" s="6" t="s">
        <v>2470</v>
      </c>
      <c r="H772" s="6" t="s">
        <v>2471</v>
      </c>
      <c r="I772" s="6">
        <v>14552428</v>
      </c>
      <c r="J772" s="6" t="s">
        <v>2511</v>
      </c>
      <c r="K772" s="6" t="str">
        <f>"3323122307680001"</f>
        <v>3323122307680001</v>
      </c>
      <c r="L772" s="6" t="s">
        <v>2512</v>
      </c>
      <c r="M772" s="6">
        <v>200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 t="s">
        <v>39</v>
      </c>
      <c r="U772" s="7">
        <v>46120</v>
      </c>
      <c r="V772" s="8">
        <v>46238.404722222222</v>
      </c>
      <c r="W772" s="8">
        <v>46238.404722222222</v>
      </c>
      <c r="X772" s="6" t="s">
        <v>40</v>
      </c>
      <c r="Y772" s="6" t="s">
        <v>39</v>
      </c>
      <c r="Z772" s="9">
        <v>76000</v>
      </c>
      <c r="AA772" s="6" t="s">
        <v>141</v>
      </c>
      <c r="AB772" s="10" t="s">
        <v>2513</v>
      </c>
      <c r="AC772" s="11" t="str">
        <f t="shared" si="181"/>
        <v>Klik Here Bestie</v>
      </c>
      <c r="AD772" s="12" t="s">
        <v>30</v>
      </c>
    </row>
    <row r="773" spans="1:30" ht="14.25" customHeight="1" x14ac:dyDescent="0.3">
      <c r="A773" s="5">
        <v>771</v>
      </c>
      <c r="B773" s="6" t="s">
        <v>32</v>
      </c>
      <c r="C773" s="6" t="s">
        <v>33</v>
      </c>
      <c r="D773" s="6" t="s">
        <v>2451</v>
      </c>
      <c r="E773" s="6" t="s">
        <v>2514</v>
      </c>
      <c r="F773" s="6">
        <v>3323122010</v>
      </c>
      <c r="G773" s="6" t="s">
        <v>2470</v>
      </c>
      <c r="H773" s="6" t="s">
        <v>2471</v>
      </c>
      <c r="I773" s="6">
        <v>14715504</v>
      </c>
      <c r="J773" s="6" t="s">
        <v>2515</v>
      </c>
      <c r="K773" s="6" t="str">
        <f t="shared" ref="K773:K774" si="182">"3323121010740001"</f>
        <v>3323121010740001</v>
      </c>
      <c r="L773" s="6" t="s">
        <v>2516</v>
      </c>
      <c r="M773" s="6">
        <v>0</v>
      </c>
      <c r="N773" s="6">
        <v>37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 t="s">
        <v>39</v>
      </c>
      <c r="U773" s="7">
        <v>46211</v>
      </c>
      <c r="V773" s="8">
        <v>46241.34337962963</v>
      </c>
      <c r="W773" s="8">
        <v>46241.34337962963</v>
      </c>
      <c r="X773" s="6" t="s">
        <v>40</v>
      </c>
      <c r="Y773" s="6" t="s">
        <v>39</v>
      </c>
      <c r="Z773" s="9">
        <v>76218</v>
      </c>
      <c r="AA773" s="6" t="s">
        <v>2517</v>
      </c>
      <c r="AB773" s="10" t="s">
        <v>2518</v>
      </c>
      <c r="AC773" s="11" t="str">
        <f t="shared" si="181"/>
        <v>Klik Here Bestie</v>
      </c>
      <c r="AD773" s="12" t="s">
        <v>30</v>
      </c>
    </row>
    <row r="774" spans="1:30" ht="14.25" customHeight="1" x14ac:dyDescent="0.3">
      <c r="A774" s="5">
        <v>772</v>
      </c>
      <c r="B774" s="6" t="s">
        <v>32</v>
      </c>
      <c r="C774" s="6" t="s">
        <v>33</v>
      </c>
      <c r="D774" s="6" t="s">
        <v>2451</v>
      </c>
      <c r="E774" s="6" t="s">
        <v>2514</v>
      </c>
      <c r="F774" s="6">
        <v>3323122010</v>
      </c>
      <c r="G774" s="6" t="s">
        <v>2470</v>
      </c>
      <c r="H774" s="6" t="s">
        <v>2471</v>
      </c>
      <c r="I774" s="6">
        <v>14715658</v>
      </c>
      <c r="J774" s="6" t="s">
        <v>2519</v>
      </c>
      <c r="K774" s="6" t="str">
        <f t="shared" si="182"/>
        <v>3323121010740001</v>
      </c>
      <c r="L774" s="6" t="s">
        <v>2516</v>
      </c>
      <c r="M774" s="6">
        <v>0</v>
      </c>
      <c r="N774" s="6">
        <v>56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 t="s">
        <v>39</v>
      </c>
      <c r="U774" s="7">
        <v>46211</v>
      </c>
      <c r="V774" s="8">
        <v>46241.344293981485</v>
      </c>
      <c r="W774" s="8">
        <v>46241.344293981485</v>
      </c>
      <c r="X774" s="6" t="s">
        <v>40</v>
      </c>
      <c r="Y774" s="6" t="s">
        <v>39</v>
      </c>
      <c r="Z774" s="9">
        <v>76218</v>
      </c>
      <c r="AA774" s="6" t="s">
        <v>2517</v>
      </c>
      <c r="AB774" s="10" t="s">
        <v>2520</v>
      </c>
      <c r="AC774" s="11" t="str">
        <f t="shared" si="181"/>
        <v>Klik Here Bestie</v>
      </c>
      <c r="AD774" s="12" t="s">
        <v>30</v>
      </c>
    </row>
    <row r="775" spans="1:30" ht="14.25" customHeight="1" x14ac:dyDescent="0.3">
      <c r="A775" s="5">
        <v>773</v>
      </c>
      <c r="B775" s="6" t="s">
        <v>32</v>
      </c>
      <c r="C775" s="6" t="s">
        <v>33</v>
      </c>
      <c r="D775" s="6" t="s">
        <v>2451</v>
      </c>
      <c r="E775" s="6" t="s">
        <v>2514</v>
      </c>
      <c r="F775" s="6">
        <v>3323122010</v>
      </c>
      <c r="G775" s="6" t="s">
        <v>2470</v>
      </c>
      <c r="H775" s="6" t="s">
        <v>2471</v>
      </c>
      <c r="I775" s="6">
        <v>14495139</v>
      </c>
      <c r="J775" s="6" t="s">
        <v>2521</v>
      </c>
      <c r="K775" s="6" t="str">
        <f>"3323122504680001"</f>
        <v>3323122504680001</v>
      </c>
      <c r="L775" s="6" t="s">
        <v>2522</v>
      </c>
      <c r="M775" s="6">
        <v>0</v>
      </c>
      <c r="N775" s="6">
        <v>210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 t="s">
        <v>39</v>
      </c>
      <c r="U775" s="7">
        <v>46089</v>
      </c>
      <c r="V775" s="8">
        <v>46237.337291666663</v>
      </c>
      <c r="W775" s="8">
        <v>46237.337291666663</v>
      </c>
      <c r="X775" s="6" t="s">
        <v>40</v>
      </c>
      <c r="Y775" s="6" t="s">
        <v>39</v>
      </c>
      <c r="Z775" s="9">
        <v>76218</v>
      </c>
      <c r="AA775" s="6" t="s">
        <v>2517</v>
      </c>
      <c r="AB775" s="10" t="s">
        <v>2523</v>
      </c>
      <c r="AC775" s="11" t="str">
        <f t="shared" si="181"/>
        <v>Klik Here Bestie</v>
      </c>
      <c r="AD775" s="12" t="s">
        <v>30</v>
      </c>
    </row>
    <row r="776" spans="1:30" ht="14.25" customHeight="1" x14ac:dyDescent="0.3">
      <c r="A776" s="5">
        <v>774</v>
      </c>
      <c r="B776" s="6" t="s">
        <v>32</v>
      </c>
      <c r="C776" s="6" t="s">
        <v>33</v>
      </c>
      <c r="D776" s="6" t="s">
        <v>2451</v>
      </c>
      <c r="E776" s="6" t="s">
        <v>2514</v>
      </c>
      <c r="F776" s="6">
        <v>3323122010</v>
      </c>
      <c r="G776" s="6" t="s">
        <v>2470</v>
      </c>
      <c r="H776" s="6" t="s">
        <v>2471</v>
      </c>
      <c r="I776" s="6">
        <v>14521198</v>
      </c>
      <c r="J776" s="6" t="s">
        <v>2524</v>
      </c>
      <c r="K776" s="6" t="str">
        <f t="shared" ref="K776:K778" si="183">"3323121305670001"</f>
        <v>3323121305670001</v>
      </c>
      <c r="L776" s="6" t="s">
        <v>893</v>
      </c>
      <c r="M776" s="6">
        <v>0</v>
      </c>
      <c r="N776" s="6">
        <v>560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 t="s">
        <v>39</v>
      </c>
      <c r="U776" s="7">
        <v>46089</v>
      </c>
      <c r="V776" s="8">
        <v>46237.585706018515</v>
      </c>
      <c r="W776" s="8">
        <v>46237.585706018515</v>
      </c>
      <c r="X776" s="6" t="s">
        <v>40</v>
      </c>
      <c r="Y776" s="6" t="s">
        <v>39</v>
      </c>
      <c r="Z776" s="9">
        <v>900299</v>
      </c>
      <c r="AA776" s="6" t="s">
        <v>2525</v>
      </c>
      <c r="AB776" s="10" t="s">
        <v>2526</v>
      </c>
      <c r="AC776" s="11" t="str">
        <f t="shared" si="181"/>
        <v>Klik Here Bestie</v>
      </c>
      <c r="AD776" s="12" t="s">
        <v>30</v>
      </c>
    </row>
    <row r="777" spans="1:30" ht="14.25" customHeight="1" x14ac:dyDescent="0.3">
      <c r="A777" s="5">
        <v>775</v>
      </c>
      <c r="B777" s="6" t="s">
        <v>32</v>
      </c>
      <c r="C777" s="6" t="s">
        <v>33</v>
      </c>
      <c r="D777" s="6" t="s">
        <v>2451</v>
      </c>
      <c r="E777" s="6" t="s">
        <v>2514</v>
      </c>
      <c r="F777" s="6">
        <v>3323122010</v>
      </c>
      <c r="G777" s="6" t="s">
        <v>2470</v>
      </c>
      <c r="H777" s="6" t="s">
        <v>2471</v>
      </c>
      <c r="I777" s="6">
        <v>14521306</v>
      </c>
      <c r="J777" s="6" t="s">
        <v>2527</v>
      </c>
      <c r="K777" s="6" t="str">
        <f t="shared" si="183"/>
        <v>3323121305670001</v>
      </c>
      <c r="L777" s="6" t="s">
        <v>893</v>
      </c>
      <c r="M777" s="6">
        <v>165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 t="s">
        <v>39</v>
      </c>
      <c r="U777" s="7">
        <v>46089</v>
      </c>
      <c r="V777" s="8">
        <v>46237.586944444447</v>
      </c>
      <c r="W777" s="8">
        <v>46237.586944444447</v>
      </c>
      <c r="X777" s="6" t="s">
        <v>40</v>
      </c>
      <c r="Y777" s="6" t="s">
        <v>39</v>
      </c>
      <c r="Z777" s="9">
        <v>900299</v>
      </c>
      <c r="AA777" s="6" t="s">
        <v>2525</v>
      </c>
      <c r="AB777" s="10" t="s">
        <v>2528</v>
      </c>
      <c r="AC777" s="11" t="str">
        <f t="shared" si="181"/>
        <v>Klik Here Bestie</v>
      </c>
      <c r="AD777" s="12" t="s">
        <v>30</v>
      </c>
    </row>
    <row r="778" spans="1:30" ht="14.25" customHeight="1" x14ac:dyDescent="0.3">
      <c r="A778" s="5">
        <v>776</v>
      </c>
      <c r="B778" s="6" t="s">
        <v>32</v>
      </c>
      <c r="C778" s="6" t="s">
        <v>33</v>
      </c>
      <c r="D778" s="6" t="s">
        <v>2451</v>
      </c>
      <c r="E778" s="6" t="s">
        <v>2514</v>
      </c>
      <c r="F778" s="6">
        <v>3323122010</v>
      </c>
      <c r="G778" s="6" t="s">
        <v>2470</v>
      </c>
      <c r="H778" s="6" t="s">
        <v>2471</v>
      </c>
      <c r="I778" s="6">
        <v>14521535</v>
      </c>
      <c r="J778" s="6" t="s">
        <v>2529</v>
      </c>
      <c r="K778" s="6" t="str">
        <f t="shared" si="183"/>
        <v>3323121305670001</v>
      </c>
      <c r="L778" s="6" t="s">
        <v>893</v>
      </c>
      <c r="M778" s="6">
        <v>0</v>
      </c>
      <c r="N778" s="6">
        <v>150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 t="s">
        <v>39</v>
      </c>
      <c r="U778" s="7">
        <v>46089</v>
      </c>
      <c r="V778" s="8">
        <v>46237.588900462964</v>
      </c>
      <c r="W778" s="8">
        <v>46237.588900462964</v>
      </c>
      <c r="X778" s="6" t="s">
        <v>40</v>
      </c>
      <c r="Y778" s="6" t="s">
        <v>39</v>
      </c>
      <c r="Z778" s="9">
        <v>900299</v>
      </c>
      <c r="AA778" s="6" t="s">
        <v>2525</v>
      </c>
      <c r="AB778" s="10" t="s">
        <v>2530</v>
      </c>
      <c r="AC778" s="11" t="str">
        <f t="shared" si="181"/>
        <v>Klik Here Bestie</v>
      </c>
      <c r="AD778" s="12" t="s">
        <v>30</v>
      </c>
    </row>
    <row r="779" spans="1:30" ht="14.25" customHeight="1" x14ac:dyDescent="0.3">
      <c r="A779" s="5">
        <v>777</v>
      </c>
      <c r="B779" s="6" t="s">
        <v>32</v>
      </c>
      <c r="C779" s="6" t="s">
        <v>33</v>
      </c>
      <c r="D779" s="6" t="s">
        <v>2451</v>
      </c>
      <c r="E779" s="6" t="s">
        <v>2514</v>
      </c>
      <c r="F779" s="6">
        <v>3323122010</v>
      </c>
      <c r="G779" s="6" t="s">
        <v>2470</v>
      </c>
      <c r="H779" s="6" t="s">
        <v>2471</v>
      </c>
      <c r="I779" s="6">
        <v>14715076</v>
      </c>
      <c r="J779" s="6" t="s">
        <v>2531</v>
      </c>
      <c r="K779" s="6" t="str">
        <f>"3323120303600002"</f>
        <v>3323120303600002</v>
      </c>
      <c r="L779" s="6" t="s">
        <v>2532</v>
      </c>
      <c r="M779" s="6">
        <v>0</v>
      </c>
      <c r="N779" s="6">
        <v>100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 t="s">
        <v>39</v>
      </c>
      <c r="U779" s="7">
        <v>46211</v>
      </c>
      <c r="V779" s="8">
        <v>46241.340648148151</v>
      </c>
      <c r="W779" s="8">
        <v>46241.340648148151</v>
      </c>
      <c r="X779" s="6" t="s">
        <v>40</v>
      </c>
      <c r="Y779" s="6" t="s">
        <v>39</v>
      </c>
      <c r="Z779" s="9">
        <v>76205</v>
      </c>
      <c r="AA779" s="6" t="s">
        <v>2533</v>
      </c>
      <c r="AB779" s="10" t="s">
        <v>2534</v>
      </c>
      <c r="AC779" s="11" t="str">
        <f t="shared" si="181"/>
        <v>Klik Here Bestie</v>
      </c>
      <c r="AD779" s="12" t="s">
        <v>30</v>
      </c>
    </row>
    <row r="780" spans="1:30" ht="14.25" customHeight="1" x14ac:dyDescent="0.3">
      <c r="A780" s="5">
        <v>778</v>
      </c>
      <c r="B780" s="6" t="s">
        <v>32</v>
      </c>
      <c r="C780" s="6" t="s">
        <v>33</v>
      </c>
      <c r="D780" s="6" t="s">
        <v>2451</v>
      </c>
      <c r="E780" s="6" t="s">
        <v>2535</v>
      </c>
      <c r="F780" s="6">
        <v>3323122011</v>
      </c>
      <c r="G780" s="6" t="s">
        <v>2452</v>
      </c>
      <c r="H780" s="6" t="s">
        <v>2453</v>
      </c>
      <c r="I780" s="6">
        <v>14670416</v>
      </c>
      <c r="J780" s="6" t="s">
        <v>2536</v>
      </c>
      <c r="K780" s="6" t="str">
        <f t="shared" ref="K780:K781" si="184">"3323121505870002"</f>
        <v>3323121505870002</v>
      </c>
      <c r="L780" s="6" t="s">
        <v>2537</v>
      </c>
      <c r="M780" s="6">
        <v>0</v>
      </c>
      <c r="N780" s="6">
        <v>280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 t="s">
        <v>39</v>
      </c>
      <c r="U780" s="7">
        <v>46181</v>
      </c>
      <c r="V780" s="8">
        <v>46240.442060185182</v>
      </c>
      <c r="W780" s="8">
        <v>46240.442060185182</v>
      </c>
      <c r="X780" s="6" t="s">
        <v>40</v>
      </c>
      <c r="Y780" s="6" t="s">
        <v>39</v>
      </c>
      <c r="Z780" s="9">
        <v>195185</v>
      </c>
      <c r="AA780" s="6" t="s">
        <v>2538</v>
      </c>
      <c r="AB780" s="10" t="s">
        <v>2539</v>
      </c>
      <c r="AC780" s="11" t="str">
        <f t="shared" si="181"/>
        <v>Klik Here Bestie</v>
      </c>
      <c r="AD780" s="12" t="s">
        <v>30</v>
      </c>
    </row>
    <row r="781" spans="1:30" ht="14.25" customHeight="1" x14ac:dyDescent="0.3">
      <c r="A781" s="5">
        <v>779</v>
      </c>
      <c r="B781" s="6" t="s">
        <v>32</v>
      </c>
      <c r="C781" s="6" t="s">
        <v>33</v>
      </c>
      <c r="D781" s="6" t="s">
        <v>2451</v>
      </c>
      <c r="E781" s="6" t="s">
        <v>2535</v>
      </c>
      <c r="F781" s="6">
        <v>3323122011</v>
      </c>
      <c r="G781" s="6" t="s">
        <v>2452</v>
      </c>
      <c r="H781" s="6" t="s">
        <v>2453</v>
      </c>
      <c r="I781" s="6">
        <v>14670690</v>
      </c>
      <c r="J781" s="6" t="s">
        <v>2540</v>
      </c>
      <c r="K781" s="6" t="str">
        <f t="shared" si="184"/>
        <v>3323121505870002</v>
      </c>
      <c r="L781" s="6" t="s">
        <v>2537</v>
      </c>
      <c r="M781" s="6">
        <v>55</v>
      </c>
      <c r="N781" s="6">
        <v>50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 t="s">
        <v>39</v>
      </c>
      <c r="U781" s="7">
        <v>46181</v>
      </c>
      <c r="V781" s="8">
        <v>46240.444120370368</v>
      </c>
      <c r="W781" s="8">
        <v>46240.444120370368</v>
      </c>
      <c r="X781" s="6" t="s">
        <v>40</v>
      </c>
      <c r="Y781" s="6" t="s">
        <v>39</v>
      </c>
      <c r="Z781" s="9">
        <v>195185</v>
      </c>
      <c r="AA781" s="6" t="s">
        <v>2538</v>
      </c>
      <c r="AB781" s="10" t="s">
        <v>2541</v>
      </c>
      <c r="AC781" s="11" t="str">
        <f t="shared" si="181"/>
        <v>Klik Here Bestie</v>
      </c>
      <c r="AD781" s="12" t="s">
        <v>30</v>
      </c>
    </row>
    <row r="782" spans="1:30" ht="14.25" customHeight="1" x14ac:dyDescent="0.3">
      <c r="A782" s="5">
        <v>780</v>
      </c>
      <c r="B782" s="6" t="s">
        <v>32</v>
      </c>
      <c r="C782" s="6" t="s">
        <v>33</v>
      </c>
      <c r="D782" s="6" t="s">
        <v>2451</v>
      </c>
      <c r="E782" s="6" t="s">
        <v>2535</v>
      </c>
      <c r="F782" s="6">
        <v>3323122011</v>
      </c>
      <c r="G782" s="6" t="s">
        <v>2452</v>
      </c>
      <c r="H782" s="6" t="s">
        <v>2453</v>
      </c>
      <c r="I782" s="6">
        <v>14810661</v>
      </c>
      <c r="J782" s="6" t="s">
        <v>2542</v>
      </c>
      <c r="K782" s="6" t="str">
        <f>"3323105404920001"</f>
        <v>3323105404920001</v>
      </c>
      <c r="L782" s="6" t="s">
        <v>2543</v>
      </c>
      <c r="M782" s="6">
        <v>0</v>
      </c>
      <c r="N782" s="6">
        <v>90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 t="s">
        <v>39</v>
      </c>
      <c r="U782" s="7">
        <v>46242</v>
      </c>
      <c r="V782" s="8">
        <v>46242.602488425924</v>
      </c>
      <c r="W782" s="8">
        <v>46242.602488425924</v>
      </c>
      <c r="X782" s="6" t="s">
        <v>40</v>
      </c>
      <c r="Y782" s="6" t="s">
        <v>39</v>
      </c>
      <c r="Z782" s="9">
        <v>195160</v>
      </c>
      <c r="AA782" s="6" t="s">
        <v>2544</v>
      </c>
      <c r="AB782" s="10" t="s">
        <v>2545</v>
      </c>
      <c r="AC782" s="11" t="str">
        <f t="shared" si="181"/>
        <v>Klik Here Bestie</v>
      </c>
      <c r="AD782" s="12" t="s">
        <v>30</v>
      </c>
    </row>
    <row r="783" spans="1:30" ht="14.25" customHeight="1" x14ac:dyDescent="0.3">
      <c r="A783" s="5">
        <v>781</v>
      </c>
      <c r="B783" s="6" t="s">
        <v>32</v>
      </c>
      <c r="C783" s="6" t="s">
        <v>33</v>
      </c>
      <c r="D783" s="6" t="s">
        <v>2451</v>
      </c>
      <c r="E783" s="6" t="s">
        <v>2546</v>
      </c>
      <c r="F783" s="6">
        <v>3323122012</v>
      </c>
      <c r="G783" s="6" t="s">
        <v>2452</v>
      </c>
      <c r="H783" s="6" t="s">
        <v>2453</v>
      </c>
      <c r="I783" s="6">
        <v>14674013</v>
      </c>
      <c r="J783" s="6" t="s">
        <v>2547</v>
      </c>
      <c r="K783" s="6" t="str">
        <f>"3323100505850004"</f>
        <v>3323100505850004</v>
      </c>
      <c r="L783" s="6" t="s">
        <v>2548</v>
      </c>
      <c r="M783" s="6">
        <v>148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 t="s">
        <v>39</v>
      </c>
      <c r="U783" s="7">
        <v>46181</v>
      </c>
      <c r="V783" s="8">
        <v>46240.46769675926</v>
      </c>
      <c r="W783" s="8">
        <v>46240.46769675926</v>
      </c>
      <c r="X783" s="6" t="s">
        <v>40</v>
      </c>
      <c r="Y783" s="6" t="s">
        <v>39</v>
      </c>
      <c r="Z783" s="9">
        <v>76488</v>
      </c>
      <c r="AA783" s="6" t="s">
        <v>2549</v>
      </c>
      <c r="AB783" s="10" t="s">
        <v>2550</v>
      </c>
      <c r="AC783" s="11" t="str">
        <f t="shared" si="181"/>
        <v>Klik Here Bestie</v>
      </c>
      <c r="AD783" s="12" t="s">
        <v>30</v>
      </c>
    </row>
    <row r="784" spans="1:30" ht="14.25" customHeight="1" x14ac:dyDescent="0.3">
      <c r="A784" s="5">
        <v>782</v>
      </c>
      <c r="B784" s="6" t="s">
        <v>32</v>
      </c>
      <c r="C784" s="6" t="s">
        <v>33</v>
      </c>
      <c r="D784" s="6" t="s">
        <v>2451</v>
      </c>
      <c r="E784" s="6" t="s">
        <v>2546</v>
      </c>
      <c r="F784" s="6">
        <v>3323122012</v>
      </c>
      <c r="G784" s="6" t="s">
        <v>2452</v>
      </c>
      <c r="H784" s="6" t="s">
        <v>2453</v>
      </c>
      <c r="I784" s="6">
        <v>14785820</v>
      </c>
      <c r="J784" s="6" t="s">
        <v>2551</v>
      </c>
      <c r="K784" s="6" t="str">
        <f>"3323120107930008"</f>
        <v>3323120107930008</v>
      </c>
      <c r="L784" s="6" t="s">
        <v>2552</v>
      </c>
      <c r="M784" s="6">
        <v>0</v>
      </c>
      <c r="N784" s="6">
        <v>460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 t="s">
        <v>39</v>
      </c>
      <c r="U784" s="7">
        <v>46242</v>
      </c>
      <c r="V784" s="8">
        <v>46242.395775462966</v>
      </c>
      <c r="W784" s="8">
        <v>46242.395775462966</v>
      </c>
      <c r="X784" s="6" t="s">
        <v>40</v>
      </c>
      <c r="Y784" s="6" t="s">
        <v>39</v>
      </c>
      <c r="Z784" s="9">
        <v>76487</v>
      </c>
      <c r="AA784" s="6" t="s">
        <v>2553</v>
      </c>
      <c r="AB784" s="10" t="s">
        <v>2554</v>
      </c>
      <c r="AC784" s="11" t="str">
        <f t="shared" si="181"/>
        <v>Klik Here Bestie</v>
      </c>
      <c r="AD784" s="12" t="s">
        <v>30</v>
      </c>
    </row>
    <row r="785" spans="1:30" ht="14.25" customHeight="1" x14ac:dyDescent="0.3">
      <c r="A785" s="5">
        <v>783</v>
      </c>
      <c r="B785" s="6" t="s">
        <v>32</v>
      </c>
      <c r="C785" s="6" t="s">
        <v>33</v>
      </c>
      <c r="D785" s="6" t="s">
        <v>2451</v>
      </c>
      <c r="E785" s="6" t="s">
        <v>2555</v>
      </c>
      <c r="F785" s="6">
        <v>3323122013</v>
      </c>
      <c r="G785" s="6" t="s">
        <v>2452</v>
      </c>
      <c r="H785" s="6" t="s">
        <v>2453</v>
      </c>
      <c r="I785" s="6">
        <v>14509040</v>
      </c>
      <c r="J785" s="6" t="s">
        <v>2556</v>
      </c>
      <c r="K785" s="6" t="str">
        <f>"3323122905870002"</f>
        <v>3323122905870002</v>
      </c>
      <c r="L785" s="6" t="s">
        <v>2557</v>
      </c>
      <c r="M785" s="6">
        <v>0</v>
      </c>
      <c r="N785" s="6">
        <v>600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 t="s">
        <v>39</v>
      </c>
      <c r="U785" s="7">
        <v>46089</v>
      </c>
      <c r="V785" s="8">
        <v>46237.442314814813</v>
      </c>
      <c r="W785" s="8">
        <v>46237.442314814813</v>
      </c>
      <c r="X785" s="6" t="s">
        <v>40</v>
      </c>
      <c r="Y785" s="6" t="s">
        <v>39</v>
      </c>
      <c r="Z785" s="9">
        <v>76467</v>
      </c>
      <c r="AA785" s="6" t="s">
        <v>2558</v>
      </c>
      <c r="AB785" s="10" t="s">
        <v>2559</v>
      </c>
      <c r="AC785" s="11" t="str">
        <f t="shared" si="181"/>
        <v>Klik Here Bestie</v>
      </c>
      <c r="AD785" s="12" t="s">
        <v>30</v>
      </c>
    </row>
    <row r="786" spans="1:30" ht="14.25" customHeight="1" x14ac:dyDescent="0.3">
      <c r="A786" s="5">
        <v>784</v>
      </c>
      <c r="B786" s="6" t="s">
        <v>32</v>
      </c>
      <c r="C786" s="6" t="s">
        <v>33</v>
      </c>
      <c r="D786" s="6" t="s">
        <v>2451</v>
      </c>
      <c r="E786" s="6" t="s">
        <v>2555</v>
      </c>
      <c r="F786" s="6">
        <v>3323122013</v>
      </c>
      <c r="G786" s="6" t="s">
        <v>2452</v>
      </c>
      <c r="H786" s="6" t="s">
        <v>2453</v>
      </c>
      <c r="I786" s="6">
        <v>14508802</v>
      </c>
      <c r="J786" s="6" t="s">
        <v>2560</v>
      </c>
      <c r="K786" s="6" t="str">
        <f>"3323120209650001"</f>
        <v>3323120209650001</v>
      </c>
      <c r="L786" s="6" t="s">
        <v>2561</v>
      </c>
      <c r="M786" s="6">
        <v>0</v>
      </c>
      <c r="N786" s="6">
        <v>550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 t="s">
        <v>39</v>
      </c>
      <c r="U786" s="7">
        <v>46089</v>
      </c>
      <c r="V786" s="8">
        <v>46237.440694444442</v>
      </c>
      <c r="W786" s="8">
        <v>46237.440694444442</v>
      </c>
      <c r="X786" s="6" t="s">
        <v>40</v>
      </c>
      <c r="Y786" s="6" t="s">
        <v>39</v>
      </c>
      <c r="Z786" s="9">
        <v>76467</v>
      </c>
      <c r="AA786" s="6" t="s">
        <v>2558</v>
      </c>
      <c r="AB786" s="10" t="s">
        <v>2562</v>
      </c>
      <c r="AC786" s="11" t="str">
        <f t="shared" si="181"/>
        <v>Klik Here Bestie</v>
      </c>
      <c r="AD786" s="12" t="s">
        <v>30</v>
      </c>
    </row>
    <row r="787" spans="1:30" ht="14.25" customHeight="1" x14ac:dyDescent="0.3">
      <c r="A787" s="5">
        <v>785</v>
      </c>
      <c r="B787" s="6" t="s">
        <v>32</v>
      </c>
      <c r="C787" s="6" t="s">
        <v>33</v>
      </c>
      <c r="D787" s="6" t="s">
        <v>2451</v>
      </c>
      <c r="E787" s="6" t="s">
        <v>2563</v>
      </c>
      <c r="F787" s="6">
        <v>3323122014</v>
      </c>
      <c r="G787" s="6" t="s">
        <v>2452</v>
      </c>
      <c r="H787" s="6" t="s">
        <v>2453</v>
      </c>
      <c r="I787" s="6">
        <v>14513865</v>
      </c>
      <c r="J787" s="6" t="s">
        <v>2564</v>
      </c>
      <c r="K787" s="6" t="str">
        <f>"3323124505850001"</f>
        <v>3323124505850001</v>
      </c>
      <c r="L787" s="6" t="s">
        <v>2565</v>
      </c>
      <c r="M787" s="6">
        <v>357</v>
      </c>
      <c r="N787" s="6">
        <v>326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 t="s">
        <v>39</v>
      </c>
      <c r="U787" s="7">
        <v>46089</v>
      </c>
      <c r="V787" s="8">
        <v>46237.488402777781</v>
      </c>
      <c r="W787" s="8">
        <v>46237.488402777781</v>
      </c>
      <c r="X787" s="6" t="s">
        <v>40</v>
      </c>
      <c r="Y787" s="6" t="s">
        <v>39</v>
      </c>
      <c r="Z787" s="9">
        <v>76435</v>
      </c>
      <c r="AA787" s="6" t="s">
        <v>2566</v>
      </c>
      <c r="AB787" s="10" t="s">
        <v>2567</v>
      </c>
      <c r="AC787" s="11" t="str">
        <f t="shared" si="181"/>
        <v>Klik Here Bestie</v>
      </c>
      <c r="AD787" s="12" t="s">
        <v>30</v>
      </c>
    </row>
    <row r="788" spans="1:30" ht="14.25" customHeight="1" x14ac:dyDescent="0.3">
      <c r="A788" s="5">
        <v>786</v>
      </c>
      <c r="B788" s="6" t="s">
        <v>32</v>
      </c>
      <c r="C788" s="6" t="s">
        <v>33</v>
      </c>
      <c r="D788" s="6" t="s">
        <v>2451</v>
      </c>
      <c r="E788" s="6" t="s">
        <v>2563</v>
      </c>
      <c r="F788" s="6">
        <v>3323122014</v>
      </c>
      <c r="G788" s="6" t="s">
        <v>2452</v>
      </c>
      <c r="H788" s="6" t="s">
        <v>2453</v>
      </c>
      <c r="I788" s="6">
        <v>14567405</v>
      </c>
      <c r="J788" s="6" t="s">
        <v>2568</v>
      </c>
      <c r="K788" s="6" t="str">
        <f>"3323120802620004"</f>
        <v>3323120802620004</v>
      </c>
      <c r="L788" s="6" t="s">
        <v>2569</v>
      </c>
      <c r="M788" s="6">
        <v>0</v>
      </c>
      <c r="N788" s="6">
        <v>258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 t="s">
        <v>39</v>
      </c>
      <c r="U788" s="7">
        <v>46120</v>
      </c>
      <c r="V788" s="8">
        <v>46238.564699074072</v>
      </c>
      <c r="W788" s="8">
        <v>46238.564699074072</v>
      </c>
      <c r="X788" s="6" t="s">
        <v>40</v>
      </c>
      <c r="Y788" s="6" t="s">
        <v>39</v>
      </c>
      <c r="Z788" s="9">
        <v>76439</v>
      </c>
      <c r="AA788" s="6" t="s">
        <v>2570</v>
      </c>
      <c r="AB788" s="10" t="s">
        <v>2571</v>
      </c>
      <c r="AC788" s="11" t="str">
        <f t="shared" si="181"/>
        <v>Klik Here Bestie</v>
      </c>
      <c r="AD788" s="12" t="s">
        <v>30</v>
      </c>
    </row>
    <row r="789" spans="1:30" ht="14.25" customHeight="1" x14ac:dyDescent="0.3">
      <c r="A789" s="5">
        <v>787</v>
      </c>
      <c r="B789" s="6" t="s">
        <v>32</v>
      </c>
      <c r="C789" s="6" t="s">
        <v>33</v>
      </c>
      <c r="D789" s="6" t="s">
        <v>2572</v>
      </c>
      <c r="E789" s="6" t="s">
        <v>2572</v>
      </c>
      <c r="F789" s="6">
        <v>3323131001</v>
      </c>
      <c r="G789" s="6" t="s">
        <v>2573</v>
      </c>
      <c r="H789" s="6" t="s">
        <v>2574</v>
      </c>
      <c r="I789" s="6">
        <v>14560206</v>
      </c>
      <c r="J789" s="6" t="s">
        <v>2575</v>
      </c>
      <c r="K789" s="6" t="str">
        <f>"3323142401900002"</f>
        <v>3323142401900002</v>
      </c>
      <c r="L789" s="6" t="s">
        <v>2576</v>
      </c>
      <c r="M789" s="6">
        <v>50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 t="s">
        <v>39</v>
      </c>
      <c r="U789" s="7">
        <v>46120</v>
      </c>
      <c r="V789" s="8">
        <v>46238.469328703701</v>
      </c>
      <c r="W789" s="8">
        <v>46238.469328703701</v>
      </c>
      <c r="X789" s="6" t="s">
        <v>40</v>
      </c>
      <c r="Y789" s="6" t="s">
        <v>39</v>
      </c>
      <c r="Z789" s="9">
        <v>77064</v>
      </c>
      <c r="AA789" s="6" t="s">
        <v>546</v>
      </c>
      <c r="AB789" s="10" t="s">
        <v>2577</v>
      </c>
      <c r="AC789" s="11" t="str">
        <f t="shared" si="181"/>
        <v>Klik Here Bestie</v>
      </c>
      <c r="AD789" s="12" t="s">
        <v>30</v>
      </c>
    </row>
    <row r="790" spans="1:30" ht="14.25" customHeight="1" x14ac:dyDescent="0.3">
      <c r="A790" s="5">
        <v>788</v>
      </c>
      <c r="B790" s="6" t="s">
        <v>32</v>
      </c>
      <c r="C790" s="6" t="s">
        <v>33</v>
      </c>
      <c r="D790" s="6" t="s">
        <v>2572</v>
      </c>
      <c r="E790" s="6" t="s">
        <v>2572</v>
      </c>
      <c r="F790" s="6">
        <v>3323131001</v>
      </c>
      <c r="G790" s="6" t="s">
        <v>2573</v>
      </c>
      <c r="H790" s="6" t="s">
        <v>2574</v>
      </c>
      <c r="I790" s="6">
        <v>14563054</v>
      </c>
      <c r="J790" s="6" t="s">
        <v>2578</v>
      </c>
      <c r="K790" s="6" t="str">
        <f>"3323136909720001"</f>
        <v>3323136909720001</v>
      </c>
      <c r="L790" s="6" t="s">
        <v>2579</v>
      </c>
      <c r="M790" s="6">
        <v>130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 t="s">
        <v>39</v>
      </c>
      <c r="U790" s="7">
        <v>46120</v>
      </c>
      <c r="V790" s="8">
        <v>46238.502557870372</v>
      </c>
      <c r="W790" s="8">
        <v>46238.502557870372</v>
      </c>
      <c r="X790" s="6" t="s">
        <v>40</v>
      </c>
      <c r="Y790" s="6" t="s">
        <v>39</v>
      </c>
      <c r="Z790" s="9">
        <v>77064</v>
      </c>
      <c r="AA790" s="6" t="s">
        <v>546</v>
      </c>
      <c r="AB790" s="10" t="s">
        <v>2580</v>
      </c>
      <c r="AC790" s="11" t="str">
        <f t="shared" si="181"/>
        <v>Klik Here Bestie</v>
      </c>
      <c r="AD790" s="12" t="s">
        <v>30</v>
      </c>
    </row>
    <row r="791" spans="1:30" ht="14.25" customHeight="1" x14ac:dyDescent="0.3">
      <c r="A791" s="5">
        <v>789</v>
      </c>
      <c r="B791" s="6" t="s">
        <v>32</v>
      </c>
      <c r="C791" s="6" t="s">
        <v>33</v>
      </c>
      <c r="D791" s="6" t="s">
        <v>2572</v>
      </c>
      <c r="E791" s="6" t="s">
        <v>2581</v>
      </c>
      <c r="F791" s="6">
        <v>3323132002</v>
      </c>
      <c r="G791" s="6" t="s">
        <v>2573</v>
      </c>
      <c r="H791" s="6" t="s">
        <v>2574</v>
      </c>
      <c r="I791" s="6">
        <v>14441763</v>
      </c>
      <c r="J791" s="6" t="s">
        <v>2582</v>
      </c>
      <c r="K791" s="6" t="str">
        <f t="shared" ref="K791:K792" si="185">"3323132811810001"</f>
        <v>3323132811810001</v>
      </c>
      <c r="L791" s="6" t="s">
        <v>2583</v>
      </c>
      <c r="M791" s="6">
        <v>50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 t="s">
        <v>39</v>
      </c>
      <c r="U791" s="7">
        <v>46030</v>
      </c>
      <c r="V791" s="8">
        <v>46235.54859953704</v>
      </c>
      <c r="W791" s="8">
        <v>46235.54859953704</v>
      </c>
      <c r="X791" s="6" t="s">
        <v>40</v>
      </c>
      <c r="Y791" s="6" t="s">
        <v>39</v>
      </c>
      <c r="Z791" s="9">
        <v>75437</v>
      </c>
      <c r="AA791" s="6" t="s">
        <v>2584</v>
      </c>
      <c r="AB791" s="10" t="s">
        <v>2585</v>
      </c>
      <c r="AC791" s="11" t="str">
        <f t="shared" si="181"/>
        <v>Klik Here Bestie</v>
      </c>
      <c r="AD791" s="12" t="s">
        <v>30</v>
      </c>
    </row>
    <row r="792" spans="1:30" ht="14.25" customHeight="1" x14ac:dyDescent="0.3">
      <c r="A792" s="5">
        <v>790</v>
      </c>
      <c r="B792" s="6" t="s">
        <v>32</v>
      </c>
      <c r="C792" s="6" t="s">
        <v>33</v>
      </c>
      <c r="D792" s="6" t="s">
        <v>2572</v>
      </c>
      <c r="E792" s="6" t="s">
        <v>2581</v>
      </c>
      <c r="F792" s="6">
        <v>3323132002</v>
      </c>
      <c r="G792" s="6" t="s">
        <v>2573</v>
      </c>
      <c r="H792" s="6" t="s">
        <v>2574</v>
      </c>
      <c r="I792" s="6">
        <v>14788139</v>
      </c>
      <c r="J792" s="6" t="s">
        <v>2586</v>
      </c>
      <c r="K792" s="6" t="str">
        <f t="shared" si="185"/>
        <v>3323132811810001</v>
      </c>
      <c r="L792" s="6" t="s">
        <v>2583</v>
      </c>
      <c r="M792" s="6">
        <v>74</v>
      </c>
      <c r="N792" s="6">
        <v>124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 t="s">
        <v>39</v>
      </c>
      <c r="U792" s="7">
        <v>46242</v>
      </c>
      <c r="V792" s="8">
        <v>46242.408703703702</v>
      </c>
      <c r="W792" s="8">
        <v>46242.408703703702</v>
      </c>
      <c r="X792" s="6" t="s">
        <v>40</v>
      </c>
      <c r="Y792" s="6" t="s">
        <v>39</v>
      </c>
      <c r="Z792" s="9">
        <v>75437</v>
      </c>
      <c r="AA792" s="6" t="s">
        <v>2584</v>
      </c>
      <c r="AB792" s="10" t="s">
        <v>2587</v>
      </c>
      <c r="AC792" s="11" t="str">
        <f t="shared" si="181"/>
        <v>Klik Here Bestie</v>
      </c>
      <c r="AD792" s="12" t="s">
        <v>30</v>
      </c>
    </row>
    <row r="793" spans="1:30" ht="14.25" customHeight="1" x14ac:dyDescent="0.3">
      <c r="A793" s="5">
        <v>791</v>
      </c>
      <c r="B793" s="6" t="s">
        <v>32</v>
      </c>
      <c r="C793" s="6" t="s">
        <v>33</v>
      </c>
      <c r="D793" s="6" t="s">
        <v>2572</v>
      </c>
      <c r="E793" s="6" t="s">
        <v>2581</v>
      </c>
      <c r="F793" s="6">
        <v>3323132002</v>
      </c>
      <c r="G793" s="6" t="s">
        <v>2573</v>
      </c>
      <c r="H793" s="6" t="s">
        <v>2574</v>
      </c>
      <c r="I793" s="6">
        <v>14728933</v>
      </c>
      <c r="J793" s="6" t="s">
        <v>2588</v>
      </c>
      <c r="K793" s="6" t="str">
        <f>"3323132011010001"</f>
        <v>3323132011010001</v>
      </c>
      <c r="L793" s="6" t="s">
        <v>2589</v>
      </c>
      <c r="M793" s="6">
        <v>209</v>
      </c>
      <c r="N793" s="6">
        <v>72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 t="s">
        <v>39</v>
      </c>
      <c r="U793" s="7">
        <v>46211</v>
      </c>
      <c r="V793" s="8">
        <v>46241.424826388888</v>
      </c>
      <c r="W793" s="8">
        <v>46241.424826388888</v>
      </c>
      <c r="X793" s="6" t="s">
        <v>40</v>
      </c>
      <c r="Y793" s="6" t="s">
        <v>39</v>
      </c>
      <c r="Z793" s="9">
        <v>75374</v>
      </c>
      <c r="AA793" s="6" t="s">
        <v>2590</v>
      </c>
      <c r="AB793" s="10" t="s">
        <v>2591</v>
      </c>
      <c r="AC793" s="11" t="str">
        <f t="shared" si="181"/>
        <v>Klik Here Bestie</v>
      </c>
      <c r="AD793" s="12" t="s">
        <v>30</v>
      </c>
    </row>
    <row r="794" spans="1:30" ht="14.25" customHeight="1" x14ac:dyDescent="0.3">
      <c r="A794" s="5">
        <v>792</v>
      </c>
      <c r="B794" s="6" t="s">
        <v>32</v>
      </c>
      <c r="C794" s="6" t="s">
        <v>33</v>
      </c>
      <c r="D794" s="6" t="s">
        <v>2572</v>
      </c>
      <c r="E794" s="6" t="s">
        <v>2581</v>
      </c>
      <c r="F794" s="6">
        <v>3323132002</v>
      </c>
      <c r="G794" s="6" t="s">
        <v>2573</v>
      </c>
      <c r="H794" s="6" t="s">
        <v>2574</v>
      </c>
      <c r="I794" s="6">
        <v>14728416</v>
      </c>
      <c r="J794" s="6" t="s">
        <v>2592</v>
      </c>
      <c r="K794" s="6" t="str">
        <f>"3323131205730001"</f>
        <v>3323131205730001</v>
      </c>
      <c r="L794" s="6" t="s">
        <v>2593</v>
      </c>
      <c r="M794" s="6">
        <v>150</v>
      </c>
      <c r="N794" s="6">
        <v>200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 t="s">
        <v>39</v>
      </c>
      <c r="U794" s="7">
        <v>46211</v>
      </c>
      <c r="V794" s="8">
        <v>46241.421527777777</v>
      </c>
      <c r="W794" s="8">
        <v>46241.421527777777</v>
      </c>
      <c r="X794" s="6" t="s">
        <v>40</v>
      </c>
      <c r="Y794" s="6" t="s">
        <v>39</v>
      </c>
      <c r="Z794" s="9">
        <v>75437</v>
      </c>
      <c r="AA794" s="6" t="s">
        <v>2584</v>
      </c>
      <c r="AB794" s="10" t="s">
        <v>2594</v>
      </c>
      <c r="AC794" s="11" t="str">
        <f t="shared" si="181"/>
        <v>Klik Here Bestie</v>
      </c>
      <c r="AD794" s="12" t="s">
        <v>30</v>
      </c>
    </row>
    <row r="795" spans="1:30" ht="14.25" customHeight="1" x14ac:dyDescent="0.3">
      <c r="A795" s="5">
        <v>793</v>
      </c>
      <c r="B795" s="6" t="s">
        <v>32</v>
      </c>
      <c r="C795" s="6" t="s">
        <v>33</v>
      </c>
      <c r="D795" s="6" t="s">
        <v>2572</v>
      </c>
      <c r="E795" s="6" t="s">
        <v>2581</v>
      </c>
      <c r="F795" s="6">
        <v>3323132002</v>
      </c>
      <c r="G795" s="6" t="s">
        <v>2573</v>
      </c>
      <c r="H795" s="6" t="s">
        <v>2574</v>
      </c>
      <c r="I795" s="6">
        <v>14682614</v>
      </c>
      <c r="J795" s="6" t="s">
        <v>2595</v>
      </c>
      <c r="K795" s="6" t="str">
        <f t="shared" ref="K795:K796" si="186">"3323132010680001"</f>
        <v>3323132010680001</v>
      </c>
      <c r="L795" s="6" t="s">
        <v>2596</v>
      </c>
      <c r="M795" s="6">
        <v>0</v>
      </c>
      <c r="N795" s="6">
        <v>177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 t="s">
        <v>39</v>
      </c>
      <c r="U795" s="7">
        <v>46181</v>
      </c>
      <c r="V795" s="8">
        <v>46240.559328703705</v>
      </c>
      <c r="W795" s="8">
        <v>46240.559328703705</v>
      </c>
      <c r="X795" s="6" t="s">
        <v>40</v>
      </c>
      <c r="Y795" s="6" t="s">
        <v>39</v>
      </c>
      <c r="Z795" s="9">
        <v>75374</v>
      </c>
      <c r="AA795" s="6" t="s">
        <v>2590</v>
      </c>
      <c r="AB795" s="10" t="s">
        <v>2597</v>
      </c>
      <c r="AC795" s="11" t="str">
        <f t="shared" si="181"/>
        <v>Klik Here Bestie</v>
      </c>
      <c r="AD795" s="12" t="s">
        <v>30</v>
      </c>
    </row>
    <row r="796" spans="1:30" ht="14.25" customHeight="1" x14ac:dyDescent="0.3">
      <c r="A796" s="5">
        <v>794</v>
      </c>
      <c r="B796" s="6" t="s">
        <v>32</v>
      </c>
      <c r="C796" s="6" t="s">
        <v>33</v>
      </c>
      <c r="D796" s="6" t="s">
        <v>2572</v>
      </c>
      <c r="E796" s="6" t="s">
        <v>2581</v>
      </c>
      <c r="F796" s="6">
        <v>3323132002</v>
      </c>
      <c r="G796" s="6" t="s">
        <v>2573</v>
      </c>
      <c r="H796" s="6" t="s">
        <v>2574</v>
      </c>
      <c r="I796" s="6">
        <v>14682841</v>
      </c>
      <c r="J796" s="6" t="s">
        <v>2598</v>
      </c>
      <c r="K796" s="6" t="str">
        <f t="shared" si="186"/>
        <v>3323132010680001</v>
      </c>
      <c r="L796" s="6" t="s">
        <v>2596</v>
      </c>
      <c r="M796" s="6">
        <v>0</v>
      </c>
      <c r="N796" s="6">
        <v>77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 t="s">
        <v>39</v>
      </c>
      <c r="U796" s="7">
        <v>46181</v>
      </c>
      <c r="V796" s="8">
        <v>46240.560856481483</v>
      </c>
      <c r="W796" s="8">
        <v>46240.560856481483</v>
      </c>
      <c r="X796" s="6" t="s">
        <v>40</v>
      </c>
      <c r="Y796" s="6" t="s">
        <v>39</v>
      </c>
      <c r="Z796" s="9">
        <v>75374</v>
      </c>
      <c r="AA796" s="6" t="s">
        <v>2590</v>
      </c>
      <c r="AB796" s="10" t="s">
        <v>2599</v>
      </c>
      <c r="AC796" s="11" t="str">
        <f t="shared" si="181"/>
        <v>Klik Here Bestie</v>
      </c>
      <c r="AD796" s="12" t="s">
        <v>30</v>
      </c>
    </row>
    <row r="797" spans="1:30" ht="14.25" customHeight="1" x14ac:dyDescent="0.3">
      <c r="A797" s="5">
        <v>795</v>
      </c>
      <c r="B797" s="6" t="s">
        <v>32</v>
      </c>
      <c r="C797" s="6" t="s">
        <v>33</v>
      </c>
      <c r="D797" s="6" t="s">
        <v>2572</v>
      </c>
      <c r="E797" s="6" t="s">
        <v>2581</v>
      </c>
      <c r="F797" s="6">
        <v>3323132002</v>
      </c>
      <c r="G797" s="6" t="s">
        <v>2573</v>
      </c>
      <c r="H797" s="6" t="s">
        <v>2574</v>
      </c>
      <c r="I797" s="6">
        <v>14683254</v>
      </c>
      <c r="J797" s="6" t="s">
        <v>2600</v>
      </c>
      <c r="K797" s="6" t="str">
        <f>"3323130705720001"</f>
        <v>3323130705720001</v>
      </c>
      <c r="L797" s="6" t="s">
        <v>2105</v>
      </c>
      <c r="M797" s="6">
        <v>50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 t="s">
        <v>39</v>
      </c>
      <c r="U797" s="7">
        <v>46181</v>
      </c>
      <c r="V797" s="8">
        <v>46240.564745370371</v>
      </c>
      <c r="W797" s="8">
        <v>46240.564745370371</v>
      </c>
      <c r="X797" s="6" t="s">
        <v>40</v>
      </c>
      <c r="Y797" s="6" t="s">
        <v>39</v>
      </c>
      <c r="Z797" s="9">
        <v>75374</v>
      </c>
      <c r="AA797" s="6" t="s">
        <v>2590</v>
      </c>
      <c r="AB797" s="10" t="s">
        <v>2601</v>
      </c>
      <c r="AC797" s="11" t="str">
        <f t="shared" si="181"/>
        <v>Klik Here Bestie</v>
      </c>
      <c r="AD797" s="12" t="s">
        <v>30</v>
      </c>
    </row>
    <row r="798" spans="1:30" ht="14.25" customHeight="1" x14ac:dyDescent="0.3">
      <c r="A798" s="5">
        <v>796</v>
      </c>
      <c r="B798" s="6" t="s">
        <v>32</v>
      </c>
      <c r="C798" s="6" t="s">
        <v>33</v>
      </c>
      <c r="D798" s="6" t="s">
        <v>2572</v>
      </c>
      <c r="E798" s="6" t="s">
        <v>2581</v>
      </c>
      <c r="F798" s="6">
        <v>3323132002</v>
      </c>
      <c r="G798" s="6" t="s">
        <v>2573</v>
      </c>
      <c r="H798" s="6" t="s">
        <v>2574</v>
      </c>
      <c r="I798" s="6">
        <v>14669538</v>
      </c>
      <c r="J798" s="6" t="s">
        <v>2602</v>
      </c>
      <c r="K798" s="6" t="str">
        <f>"3323133112650001"</f>
        <v>3323133112650001</v>
      </c>
      <c r="L798" s="6" t="s">
        <v>2603</v>
      </c>
      <c r="M798" s="6">
        <v>50</v>
      </c>
      <c r="N798" s="6">
        <v>50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 t="s">
        <v>39</v>
      </c>
      <c r="U798" s="7">
        <v>46181</v>
      </c>
      <c r="V798" s="8">
        <v>46240.436712962961</v>
      </c>
      <c r="W798" s="8">
        <v>46240.436712962961</v>
      </c>
      <c r="X798" s="6" t="s">
        <v>40</v>
      </c>
      <c r="Y798" s="6" t="s">
        <v>39</v>
      </c>
      <c r="Z798" s="9">
        <v>75455</v>
      </c>
      <c r="AA798" s="6" t="s">
        <v>2604</v>
      </c>
      <c r="AB798" s="10" t="s">
        <v>2605</v>
      </c>
      <c r="AC798" s="11" t="str">
        <f t="shared" si="181"/>
        <v>Klik Here Bestie</v>
      </c>
      <c r="AD798" s="12" t="s">
        <v>30</v>
      </c>
    </row>
    <row r="799" spans="1:30" ht="14.25" customHeight="1" x14ac:dyDescent="0.3">
      <c r="A799" s="5">
        <v>797</v>
      </c>
      <c r="B799" s="6" t="s">
        <v>32</v>
      </c>
      <c r="C799" s="6" t="s">
        <v>33</v>
      </c>
      <c r="D799" s="6" t="s">
        <v>2572</v>
      </c>
      <c r="E799" s="6" t="s">
        <v>2606</v>
      </c>
      <c r="F799" s="6">
        <v>3323132003</v>
      </c>
      <c r="G799" s="6" t="s">
        <v>2607</v>
      </c>
      <c r="H799" s="6" t="s">
        <v>2608</v>
      </c>
      <c r="I799" s="6">
        <v>14675157</v>
      </c>
      <c r="J799" s="6" t="s">
        <v>2609</v>
      </c>
      <c r="K799" s="6" t="str">
        <f>"3323132001830003"</f>
        <v>3323132001830003</v>
      </c>
      <c r="L799" s="6" t="s">
        <v>2610</v>
      </c>
      <c r="M799" s="6">
        <v>60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 t="s">
        <v>39</v>
      </c>
      <c r="U799" s="7">
        <v>46181</v>
      </c>
      <c r="V799" s="8">
        <v>46240.479861111111</v>
      </c>
      <c r="W799" s="8">
        <v>46240.479861111111</v>
      </c>
      <c r="X799" s="6" t="s">
        <v>40</v>
      </c>
      <c r="Y799" s="6" t="s">
        <v>39</v>
      </c>
      <c r="Z799" s="9">
        <v>76991</v>
      </c>
      <c r="AA799" s="6" t="s">
        <v>2611</v>
      </c>
      <c r="AB799" s="10" t="s">
        <v>2612</v>
      </c>
      <c r="AC799" s="11" t="str">
        <f t="shared" si="181"/>
        <v>Klik Here Bestie</v>
      </c>
      <c r="AD799" s="12" t="s">
        <v>30</v>
      </c>
    </row>
    <row r="800" spans="1:30" ht="14.25" customHeight="1" x14ac:dyDescent="0.3">
      <c r="A800" s="5">
        <v>798</v>
      </c>
      <c r="B800" s="6" t="s">
        <v>32</v>
      </c>
      <c r="C800" s="6" t="s">
        <v>33</v>
      </c>
      <c r="D800" s="6" t="s">
        <v>2572</v>
      </c>
      <c r="E800" s="6" t="s">
        <v>2606</v>
      </c>
      <c r="F800" s="6">
        <v>3323132003</v>
      </c>
      <c r="G800" s="6" t="s">
        <v>2607</v>
      </c>
      <c r="H800" s="6" t="s">
        <v>2608</v>
      </c>
      <c r="I800" s="6">
        <v>14733352</v>
      </c>
      <c r="J800" s="6" t="s">
        <v>2613</v>
      </c>
      <c r="K800" s="6" t="str">
        <f>"3323132006710001"</f>
        <v>3323132006710001</v>
      </c>
      <c r="L800" s="6" t="s">
        <v>2614</v>
      </c>
      <c r="M800" s="6">
        <v>50</v>
      </c>
      <c r="N800" s="6">
        <v>50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 t="s">
        <v>39</v>
      </c>
      <c r="U800" s="7">
        <v>46211</v>
      </c>
      <c r="V800" s="8">
        <v>46241.460023148145</v>
      </c>
      <c r="W800" s="8">
        <v>46241.460023148145</v>
      </c>
      <c r="X800" s="6" t="s">
        <v>40</v>
      </c>
      <c r="Y800" s="6" t="s">
        <v>39</v>
      </c>
      <c r="Z800" s="9">
        <v>76991</v>
      </c>
      <c r="AA800" s="6" t="s">
        <v>2611</v>
      </c>
      <c r="AB800" s="10" t="s">
        <v>2615</v>
      </c>
      <c r="AC800" s="11" t="str">
        <f t="shared" si="181"/>
        <v>Klik Here Bestie</v>
      </c>
      <c r="AD800" s="12" t="s">
        <v>30</v>
      </c>
    </row>
    <row r="801" spans="1:30" ht="14.25" customHeight="1" x14ac:dyDescent="0.3">
      <c r="A801" s="5">
        <v>799</v>
      </c>
      <c r="B801" s="6" t="s">
        <v>32</v>
      </c>
      <c r="C801" s="6" t="s">
        <v>33</v>
      </c>
      <c r="D801" s="6" t="s">
        <v>2572</v>
      </c>
      <c r="E801" s="6" t="s">
        <v>2606</v>
      </c>
      <c r="F801" s="6">
        <v>3323132003</v>
      </c>
      <c r="G801" s="6" t="s">
        <v>2607</v>
      </c>
      <c r="H801" s="6" t="s">
        <v>2608</v>
      </c>
      <c r="I801" s="6">
        <v>14546623</v>
      </c>
      <c r="J801" s="6" t="s">
        <v>2616</v>
      </c>
      <c r="K801" s="6" t="str">
        <f>"3323132710840002"</f>
        <v>3323132710840002</v>
      </c>
      <c r="L801" s="6" t="s">
        <v>2617</v>
      </c>
      <c r="M801" s="6">
        <v>202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 t="s">
        <v>39</v>
      </c>
      <c r="U801" s="7">
        <v>46120</v>
      </c>
      <c r="V801" s="8">
        <v>46238.362337962964</v>
      </c>
      <c r="W801" s="8">
        <v>46238.362337962964</v>
      </c>
      <c r="X801" s="6" t="s">
        <v>40</v>
      </c>
      <c r="Y801" s="6" t="s">
        <v>39</v>
      </c>
      <c r="Z801" s="9">
        <v>76891</v>
      </c>
      <c r="AA801" s="6" t="s">
        <v>2618</v>
      </c>
      <c r="AB801" s="10" t="s">
        <v>2619</v>
      </c>
      <c r="AC801" s="11" t="str">
        <f t="shared" si="181"/>
        <v>Klik Here Bestie</v>
      </c>
      <c r="AD801" s="12" t="s">
        <v>30</v>
      </c>
    </row>
    <row r="802" spans="1:30" ht="14.25" customHeight="1" x14ac:dyDescent="0.3">
      <c r="A802" s="5">
        <v>800</v>
      </c>
      <c r="B802" s="6" t="s">
        <v>32</v>
      </c>
      <c r="C802" s="6" t="s">
        <v>33</v>
      </c>
      <c r="D802" s="6" t="s">
        <v>2572</v>
      </c>
      <c r="E802" s="6" t="s">
        <v>2606</v>
      </c>
      <c r="F802" s="6">
        <v>3323132003</v>
      </c>
      <c r="G802" s="6" t="s">
        <v>2607</v>
      </c>
      <c r="H802" s="6" t="s">
        <v>2608</v>
      </c>
      <c r="I802" s="6">
        <v>14558027</v>
      </c>
      <c r="J802" s="6" t="s">
        <v>2620</v>
      </c>
      <c r="K802" s="6" t="str">
        <f>"3323132202570001"</f>
        <v>3323132202570001</v>
      </c>
      <c r="L802" s="6" t="s">
        <v>2621</v>
      </c>
      <c r="M802" s="6">
        <v>66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 t="s">
        <v>39</v>
      </c>
      <c r="U802" s="7">
        <v>46120</v>
      </c>
      <c r="V802" s="8">
        <v>46238.451342592591</v>
      </c>
      <c r="W802" s="8">
        <v>46238.451342592591</v>
      </c>
      <c r="X802" s="6" t="s">
        <v>40</v>
      </c>
      <c r="Y802" s="6" t="s">
        <v>39</v>
      </c>
      <c r="Z802" s="9">
        <v>76891</v>
      </c>
      <c r="AA802" s="6" t="s">
        <v>2618</v>
      </c>
      <c r="AB802" s="10" t="s">
        <v>2622</v>
      </c>
      <c r="AC802" s="11" t="str">
        <f t="shared" si="181"/>
        <v>Klik Here Bestie</v>
      </c>
      <c r="AD802" s="12" t="s">
        <v>30</v>
      </c>
    </row>
    <row r="803" spans="1:30" ht="14.25" customHeight="1" x14ac:dyDescent="0.3">
      <c r="A803" s="5">
        <v>801</v>
      </c>
      <c r="B803" s="6" t="s">
        <v>32</v>
      </c>
      <c r="C803" s="6" t="s">
        <v>33</v>
      </c>
      <c r="D803" s="6" t="s">
        <v>2572</v>
      </c>
      <c r="E803" s="6" t="s">
        <v>2606</v>
      </c>
      <c r="F803" s="6">
        <v>3323132003</v>
      </c>
      <c r="G803" s="6" t="s">
        <v>2607</v>
      </c>
      <c r="H803" s="6" t="s">
        <v>2608</v>
      </c>
      <c r="I803" s="6">
        <v>14611809</v>
      </c>
      <c r="J803" s="6" t="s">
        <v>2623</v>
      </c>
      <c r="K803" s="6" t="str">
        <f>"3323130204780003"</f>
        <v>3323130204780003</v>
      </c>
      <c r="L803" s="6" t="s">
        <v>2624</v>
      </c>
      <c r="M803" s="6">
        <v>100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 t="s">
        <v>39</v>
      </c>
      <c r="U803" s="7">
        <v>46150</v>
      </c>
      <c r="V803" s="8">
        <v>46239.440104166664</v>
      </c>
      <c r="W803" s="8">
        <v>46239.440104166664</v>
      </c>
      <c r="X803" s="6" t="s">
        <v>40</v>
      </c>
      <c r="Y803" s="6" t="s">
        <v>39</v>
      </c>
      <c r="Z803" s="9">
        <v>76891</v>
      </c>
      <c r="AA803" s="6" t="s">
        <v>2618</v>
      </c>
      <c r="AB803" s="10" t="s">
        <v>2625</v>
      </c>
      <c r="AC803" s="11" t="str">
        <f t="shared" si="181"/>
        <v>Klik Here Bestie</v>
      </c>
      <c r="AD803" s="12" t="s">
        <v>30</v>
      </c>
    </row>
    <row r="804" spans="1:30" ht="14.25" customHeight="1" x14ac:dyDescent="0.3">
      <c r="A804" s="5">
        <v>802</v>
      </c>
      <c r="B804" s="6" t="s">
        <v>32</v>
      </c>
      <c r="C804" s="6" t="s">
        <v>33</v>
      </c>
      <c r="D804" s="6" t="s">
        <v>2572</v>
      </c>
      <c r="E804" s="6" t="s">
        <v>2606</v>
      </c>
      <c r="F804" s="6">
        <v>3323132003</v>
      </c>
      <c r="G804" s="6" t="s">
        <v>2607</v>
      </c>
      <c r="H804" s="6" t="s">
        <v>2608</v>
      </c>
      <c r="I804" s="6">
        <v>14729739</v>
      </c>
      <c r="J804" s="6" t="s">
        <v>2626</v>
      </c>
      <c r="K804" s="6" t="str">
        <f>"3323130302690002"</f>
        <v>3323130302690002</v>
      </c>
      <c r="L804" s="6" t="s">
        <v>2627</v>
      </c>
      <c r="M804" s="6">
        <v>50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 t="s">
        <v>39</v>
      </c>
      <c r="U804" s="7">
        <v>46211</v>
      </c>
      <c r="V804" s="8">
        <v>46241.430358796293</v>
      </c>
      <c r="W804" s="8">
        <v>46241.430358796293</v>
      </c>
      <c r="X804" s="6" t="s">
        <v>40</v>
      </c>
      <c r="Y804" s="6" t="s">
        <v>39</v>
      </c>
      <c r="Z804" s="9">
        <v>76749</v>
      </c>
      <c r="AA804" s="6" t="s">
        <v>424</v>
      </c>
      <c r="AB804" s="10" t="s">
        <v>2628</v>
      </c>
      <c r="AC804" s="11" t="str">
        <f t="shared" si="181"/>
        <v>Klik Here Bestie</v>
      </c>
      <c r="AD804" s="12" t="s">
        <v>30</v>
      </c>
    </row>
    <row r="805" spans="1:30" ht="14.25" customHeight="1" x14ac:dyDescent="0.3">
      <c r="A805" s="5">
        <v>803</v>
      </c>
      <c r="B805" s="6" t="s">
        <v>32</v>
      </c>
      <c r="C805" s="6" t="s">
        <v>33</v>
      </c>
      <c r="D805" s="6" t="s">
        <v>2572</v>
      </c>
      <c r="E805" s="6" t="s">
        <v>2606</v>
      </c>
      <c r="F805" s="6">
        <v>3323132003</v>
      </c>
      <c r="G805" s="6" t="s">
        <v>2607</v>
      </c>
      <c r="H805" s="6" t="s">
        <v>2608</v>
      </c>
      <c r="I805" s="6">
        <v>14595437</v>
      </c>
      <c r="J805" s="6" t="s">
        <v>2629</v>
      </c>
      <c r="K805" s="6" t="str">
        <f>"3323131506520003"</f>
        <v>3323131506520003</v>
      </c>
      <c r="L805" s="6" t="s">
        <v>2630</v>
      </c>
      <c r="M805" s="6">
        <v>54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 t="s">
        <v>39</v>
      </c>
      <c r="U805" s="7">
        <v>46150</v>
      </c>
      <c r="V805" s="8">
        <v>46239.330243055556</v>
      </c>
      <c r="W805" s="8">
        <v>46239.330243055556</v>
      </c>
      <c r="X805" s="6" t="s">
        <v>40</v>
      </c>
      <c r="Y805" s="6" t="s">
        <v>39</v>
      </c>
      <c r="Z805" s="9">
        <v>76759</v>
      </c>
      <c r="AA805" s="6" t="s">
        <v>2631</v>
      </c>
      <c r="AB805" s="10" t="s">
        <v>2632</v>
      </c>
      <c r="AC805" s="11" t="str">
        <f t="shared" si="181"/>
        <v>Klik Here Bestie</v>
      </c>
      <c r="AD805" s="12" t="s">
        <v>30</v>
      </c>
    </row>
    <row r="806" spans="1:30" ht="14.25" customHeight="1" x14ac:dyDescent="0.3">
      <c r="A806" s="5">
        <v>804</v>
      </c>
      <c r="B806" s="6" t="s">
        <v>32</v>
      </c>
      <c r="C806" s="6" t="s">
        <v>33</v>
      </c>
      <c r="D806" s="6" t="s">
        <v>2572</v>
      </c>
      <c r="E806" s="6" t="s">
        <v>2606</v>
      </c>
      <c r="F806" s="6">
        <v>3323132003</v>
      </c>
      <c r="G806" s="6" t="s">
        <v>2607</v>
      </c>
      <c r="H806" s="6" t="s">
        <v>2608</v>
      </c>
      <c r="I806" s="6">
        <v>14732239</v>
      </c>
      <c r="J806" s="6" t="s">
        <v>2633</v>
      </c>
      <c r="K806" s="6" t="str">
        <f>"3323130507600003"</f>
        <v>3323130507600003</v>
      </c>
      <c r="L806" s="6" t="s">
        <v>2634</v>
      </c>
      <c r="M806" s="6">
        <v>33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 t="s">
        <v>39</v>
      </c>
      <c r="U806" s="7">
        <v>46211</v>
      </c>
      <c r="V806" s="8">
        <v>46241.449189814812</v>
      </c>
      <c r="W806" s="8">
        <v>46241.449189814812</v>
      </c>
      <c r="X806" s="6" t="s">
        <v>40</v>
      </c>
      <c r="Y806" s="6" t="s">
        <v>39</v>
      </c>
      <c r="Z806" s="9">
        <v>76759</v>
      </c>
      <c r="AA806" s="6" t="s">
        <v>2631</v>
      </c>
      <c r="AB806" s="10" t="s">
        <v>2635</v>
      </c>
      <c r="AC806" s="11" t="str">
        <f t="shared" si="181"/>
        <v>Klik Here Bestie</v>
      </c>
      <c r="AD806" s="12" t="s">
        <v>30</v>
      </c>
    </row>
    <row r="807" spans="1:30" ht="14.25" customHeight="1" x14ac:dyDescent="0.3">
      <c r="A807" s="5">
        <v>805</v>
      </c>
      <c r="B807" s="6" t="s">
        <v>32</v>
      </c>
      <c r="C807" s="6" t="s">
        <v>33</v>
      </c>
      <c r="D807" s="6" t="s">
        <v>2572</v>
      </c>
      <c r="E807" s="6" t="s">
        <v>2606</v>
      </c>
      <c r="F807" s="6">
        <v>3323132003</v>
      </c>
      <c r="G807" s="6" t="s">
        <v>2607</v>
      </c>
      <c r="H807" s="6" t="s">
        <v>2608</v>
      </c>
      <c r="I807" s="6">
        <v>14544700</v>
      </c>
      <c r="J807" s="6" t="s">
        <v>2636</v>
      </c>
      <c r="K807" s="6" t="str">
        <f>"3323130304700001"</f>
        <v>3323130304700001</v>
      </c>
      <c r="L807" s="6" t="s">
        <v>2637</v>
      </c>
      <c r="M807" s="6">
        <v>50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 t="s">
        <v>39</v>
      </c>
      <c r="U807" s="7">
        <v>46120</v>
      </c>
      <c r="V807" s="8">
        <v>46238.347256944442</v>
      </c>
      <c r="W807" s="8">
        <v>46238.347256944442</v>
      </c>
      <c r="X807" s="6" t="s">
        <v>40</v>
      </c>
      <c r="Y807" s="6" t="s">
        <v>39</v>
      </c>
      <c r="Z807" s="9">
        <v>76991</v>
      </c>
      <c r="AA807" s="6" t="s">
        <v>2611</v>
      </c>
      <c r="AB807" s="10" t="s">
        <v>2638</v>
      </c>
      <c r="AC807" s="11" t="str">
        <f t="shared" si="181"/>
        <v>Klik Here Bestie</v>
      </c>
      <c r="AD807" s="12" t="s">
        <v>30</v>
      </c>
    </row>
    <row r="808" spans="1:30" ht="14.25" customHeight="1" x14ac:dyDescent="0.3">
      <c r="A808" s="5">
        <v>806</v>
      </c>
      <c r="B808" s="6" t="s">
        <v>32</v>
      </c>
      <c r="C808" s="6" t="s">
        <v>33</v>
      </c>
      <c r="D808" s="6" t="s">
        <v>2572</v>
      </c>
      <c r="E808" s="6" t="s">
        <v>2606</v>
      </c>
      <c r="F808" s="6">
        <v>3323132003</v>
      </c>
      <c r="G808" s="6" t="s">
        <v>2607</v>
      </c>
      <c r="H808" s="6" t="s">
        <v>2608</v>
      </c>
      <c r="I808" s="6">
        <v>14730380</v>
      </c>
      <c r="J808" s="6" t="s">
        <v>2639</v>
      </c>
      <c r="K808" s="6" t="str">
        <f>"3323135010620001"</f>
        <v>3323135010620001</v>
      </c>
      <c r="L808" s="6" t="s">
        <v>2640</v>
      </c>
      <c r="M808" s="6">
        <v>0</v>
      </c>
      <c r="N808" s="6">
        <v>19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 t="s">
        <v>39</v>
      </c>
      <c r="U808" s="7">
        <v>46211</v>
      </c>
      <c r="V808" s="8">
        <v>46241.435520833336</v>
      </c>
      <c r="W808" s="8">
        <v>46241.435520833336</v>
      </c>
      <c r="X808" s="6" t="s">
        <v>40</v>
      </c>
      <c r="Y808" s="6" t="s">
        <v>39</v>
      </c>
      <c r="Z808" s="9">
        <v>76759</v>
      </c>
      <c r="AA808" s="6" t="s">
        <v>2631</v>
      </c>
      <c r="AB808" s="10" t="s">
        <v>2641</v>
      </c>
      <c r="AC808" s="11" t="str">
        <f t="shared" si="181"/>
        <v>Klik Here Bestie</v>
      </c>
      <c r="AD808" s="12" t="s">
        <v>30</v>
      </c>
    </row>
    <row r="809" spans="1:30" ht="14.25" customHeight="1" x14ac:dyDescent="0.3">
      <c r="A809" s="5">
        <v>807</v>
      </c>
      <c r="B809" s="6" t="s">
        <v>32</v>
      </c>
      <c r="C809" s="6" t="s">
        <v>33</v>
      </c>
      <c r="D809" s="6" t="s">
        <v>2572</v>
      </c>
      <c r="E809" s="6" t="s">
        <v>2606</v>
      </c>
      <c r="F809" s="6">
        <v>3323132003</v>
      </c>
      <c r="G809" s="6" t="s">
        <v>2607</v>
      </c>
      <c r="H809" s="6" t="s">
        <v>2608</v>
      </c>
      <c r="I809" s="6">
        <v>14659226</v>
      </c>
      <c r="J809" s="6" t="s">
        <v>2642</v>
      </c>
      <c r="K809" s="6" t="str">
        <f>"3323131812620002"</f>
        <v>3323131812620002</v>
      </c>
      <c r="L809" s="6" t="s">
        <v>2643</v>
      </c>
      <c r="M809" s="6">
        <v>100</v>
      </c>
      <c r="N809" s="6">
        <v>50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 t="s">
        <v>39</v>
      </c>
      <c r="U809" s="7">
        <v>46181</v>
      </c>
      <c r="V809" s="8">
        <v>46240.373819444445</v>
      </c>
      <c r="W809" s="8">
        <v>46240.373819444445</v>
      </c>
      <c r="X809" s="6" t="s">
        <v>40</v>
      </c>
      <c r="Y809" s="6" t="s">
        <v>39</v>
      </c>
      <c r="Z809" s="9">
        <v>76759</v>
      </c>
      <c r="AA809" s="6" t="s">
        <v>2631</v>
      </c>
      <c r="AB809" s="10" t="s">
        <v>2644</v>
      </c>
      <c r="AC809" s="11" t="str">
        <f t="shared" si="181"/>
        <v>Klik Here Bestie</v>
      </c>
      <c r="AD809" s="12" t="s">
        <v>30</v>
      </c>
    </row>
    <row r="810" spans="1:30" ht="14.25" customHeight="1" x14ac:dyDescent="0.3">
      <c r="A810" s="5">
        <v>808</v>
      </c>
      <c r="B810" s="6" t="s">
        <v>32</v>
      </c>
      <c r="C810" s="6" t="s">
        <v>33</v>
      </c>
      <c r="D810" s="6" t="s">
        <v>2572</v>
      </c>
      <c r="E810" s="6" t="s">
        <v>2606</v>
      </c>
      <c r="F810" s="6">
        <v>3323132003</v>
      </c>
      <c r="G810" s="6" t="s">
        <v>2607</v>
      </c>
      <c r="H810" s="6" t="s">
        <v>2608</v>
      </c>
      <c r="I810" s="6">
        <v>14545366</v>
      </c>
      <c r="J810" s="6" t="s">
        <v>2645</v>
      </c>
      <c r="K810" s="6" t="str">
        <f>"3323134811630001"</f>
        <v>3323134811630001</v>
      </c>
      <c r="L810" s="6" t="s">
        <v>2646</v>
      </c>
      <c r="M810" s="6">
        <v>116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 t="s">
        <v>39</v>
      </c>
      <c r="U810" s="7">
        <v>46120</v>
      </c>
      <c r="V810" s="8">
        <v>46238.353032407409</v>
      </c>
      <c r="W810" s="8">
        <v>46238.353032407409</v>
      </c>
      <c r="X810" s="6" t="s">
        <v>40</v>
      </c>
      <c r="Y810" s="6" t="s">
        <v>39</v>
      </c>
      <c r="Z810" s="9">
        <v>76891</v>
      </c>
      <c r="AA810" s="6" t="s">
        <v>2618</v>
      </c>
      <c r="AB810" s="10" t="s">
        <v>2647</v>
      </c>
      <c r="AC810" s="11" t="str">
        <f t="shared" si="181"/>
        <v>Klik Here Bestie</v>
      </c>
      <c r="AD810" s="12" t="s">
        <v>30</v>
      </c>
    </row>
    <row r="811" spans="1:30" ht="14.25" customHeight="1" x14ac:dyDescent="0.3">
      <c r="A811" s="5">
        <v>809</v>
      </c>
      <c r="B811" s="6" t="s">
        <v>32</v>
      </c>
      <c r="C811" s="6" t="s">
        <v>33</v>
      </c>
      <c r="D811" s="6" t="s">
        <v>2572</v>
      </c>
      <c r="E811" s="6" t="s">
        <v>2606</v>
      </c>
      <c r="F811" s="6">
        <v>3323132003</v>
      </c>
      <c r="G811" s="6" t="s">
        <v>2607</v>
      </c>
      <c r="H811" s="6" t="s">
        <v>2608</v>
      </c>
      <c r="I811" s="6">
        <v>14500060</v>
      </c>
      <c r="J811" s="6" t="s">
        <v>2648</v>
      </c>
      <c r="K811" s="6" t="str">
        <f>"3323130204600002"</f>
        <v>3323130204600002</v>
      </c>
      <c r="L811" s="6" t="s">
        <v>2649</v>
      </c>
      <c r="M811" s="6">
        <v>100</v>
      </c>
      <c r="N811" s="6">
        <v>50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 t="s">
        <v>39</v>
      </c>
      <c r="U811" s="7">
        <v>46089</v>
      </c>
      <c r="V811" s="8">
        <v>46237.375173611108</v>
      </c>
      <c r="W811" s="8">
        <v>46237.375173611108</v>
      </c>
      <c r="X811" s="6" t="s">
        <v>40</v>
      </c>
      <c r="Y811" s="6" t="s">
        <v>39</v>
      </c>
      <c r="Z811" s="9">
        <v>76775</v>
      </c>
      <c r="AA811" s="6" t="s">
        <v>1803</v>
      </c>
      <c r="AB811" s="10" t="s">
        <v>2650</v>
      </c>
      <c r="AC811" s="11" t="str">
        <f t="shared" si="181"/>
        <v>Klik Here Bestie</v>
      </c>
      <c r="AD811" s="12" t="s">
        <v>30</v>
      </c>
    </row>
    <row r="812" spans="1:30" ht="14.25" customHeight="1" x14ac:dyDescent="0.3">
      <c r="A812" s="5">
        <v>810</v>
      </c>
      <c r="B812" s="6" t="s">
        <v>32</v>
      </c>
      <c r="C812" s="6" t="s">
        <v>33</v>
      </c>
      <c r="D812" s="6" t="s">
        <v>2572</v>
      </c>
      <c r="E812" s="6" t="s">
        <v>2606</v>
      </c>
      <c r="F812" s="6">
        <v>3323132003</v>
      </c>
      <c r="G812" s="6" t="s">
        <v>2607</v>
      </c>
      <c r="H812" s="6" t="s">
        <v>2608</v>
      </c>
      <c r="I812" s="6">
        <v>14641601</v>
      </c>
      <c r="J812" s="6" t="s">
        <v>2651</v>
      </c>
      <c r="K812" s="6" t="str">
        <f>"3323130107870004"</f>
        <v>3323130107870004</v>
      </c>
      <c r="L812" s="6" t="s">
        <v>2652</v>
      </c>
      <c r="M812" s="6">
        <v>106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 t="s">
        <v>39</v>
      </c>
      <c r="U812" s="7">
        <v>46150</v>
      </c>
      <c r="V812" s="8">
        <v>46239.77270833333</v>
      </c>
      <c r="W812" s="8">
        <v>46239.77270833333</v>
      </c>
      <c r="X812" s="6" t="s">
        <v>40</v>
      </c>
      <c r="Y812" s="6" t="s">
        <v>39</v>
      </c>
      <c r="Z812" s="9">
        <v>76991</v>
      </c>
      <c r="AA812" s="6" t="s">
        <v>2611</v>
      </c>
      <c r="AB812" s="10" t="s">
        <v>2653</v>
      </c>
      <c r="AC812" s="11" t="str">
        <f t="shared" si="181"/>
        <v>Klik Here Bestie</v>
      </c>
      <c r="AD812" s="12" t="s">
        <v>30</v>
      </c>
    </row>
    <row r="813" spans="1:30" ht="14.25" customHeight="1" x14ac:dyDescent="0.3">
      <c r="A813" s="5">
        <v>811</v>
      </c>
      <c r="B813" s="6" t="s">
        <v>32</v>
      </c>
      <c r="C813" s="6" t="s">
        <v>33</v>
      </c>
      <c r="D813" s="6" t="s">
        <v>2572</v>
      </c>
      <c r="E813" s="6" t="s">
        <v>2606</v>
      </c>
      <c r="F813" s="6">
        <v>3323132003</v>
      </c>
      <c r="G813" s="6" t="s">
        <v>2607</v>
      </c>
      <c r="H813" s="6" t="s">
        <v>2608</v>
      </c>
      <c r="I813" s="6">
        <v>14730651</v>
      </c>
      <c r="J813" s="6" t="s">
        <v>2654</v>
      </c>
      <c r="K813" s="6" t="str">
        <f>"3323131403640001"</f>
        <v>3323131403640001</v>
      </c>
      <c r="L813" s="6" t="s">
        <v>2655</v>
      </c>
      <c r="M813" s="6">
        <v>140</v>
      </c>
      <c r="N813" s="6">
        <v>136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 t="s">
        <v>39</v>
      </c>
      <c r="U813" s="7">
        <v>46211</v>
      </c>
      <c r="V813" s="8">
        <v>46241.437685185185</v>
      </c>
      <c r="W813" s="8">
        <v>46241.437685185185</v>
      </c>
      <c r="X813" s="6" t="s">
        <v>40</v>
      </c>
      <c r="Y813" s="6" t="s">
        <v>39</v>
      </c>
      <c r="Z813" s="9">
        <v>76766</v>
      </c>
      <c r="AA813" s="6" t="s">
        <v>2656</v>
      </c>
      <c r="AB813" s="10" t="s">
        <v>2657</v>
      </c>
      <c r="AC813" s="11" t="str">
        <f t="shared" si="181"/>
        <v>Klik Here Bestie</v>
      </c>
      <c r="AD813" s="12" t="s">
        <v>30</v>
      </c>
    </row>
    <row r="814" spans="1:30" ht="14.25" customHeight="1" x14ac:dyDescent="0.3">
      <c r="A814" s="5">
        <v>812</v>
      </c>
      <c r="B814" s="6" t="s">
        <v>32</v>
      </c>
      <c r="C814" s="6" t="s">
        <v>33</v>
      </c>
      <c r="D814" s="6" t="s">
        <v>2572</v>
      </c>
      <c r="E814" s="6" t="s">
        <v>2606</v>
      </c>
      <c r="F814" s="6">
        <v>3323132003</v>
      </c>
      <c r="G814" s="6" t="s">
        <v>2607</v>
      </c>
      <c r="H814" s="6" t="s">
        <v>2608</v>
      </c>
      <c r="I814" s="6">
        <v>14608253</v>
      </c>
      <c r="J814" s="6" t="s">
        <v>2658</v>
      </c>
      <c r="K814" s="6" t="str">
        <f>"3323130411720004"</f>
        <v>3323130411720004</v>
      </c>
      <c r="L814" s="6" t="s">
        <v>2659</v>
      </c>
      <c r="M814" s="6">
        <v>66</v>
      </c>
      <c r="N814" s="6">
        <v>56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 t="s">
        <v>39</v>
      </c>
      <c r="U814" s="7">
        <v>46150</v>
      </c>
      <c r="V814" s="8">
        <v>46239.41574074074</v>
      </c>
      <c r="W814" s="8">
        <v>46239.41574074074</v>
      </c>
      <c r="X814" s="6" t="s">
        <v>40</v>
      </c>
      <c r="Y814" s="6" t="s">
        <v>39</v>
      </c>
      <c r="Z814" s="9">
        <v>76891</v>
      </c>
      <c r="AA814" s="6" t="s">
        <v>2618</v>
      </c>
      <c r="AB814" s="10" t="s">
        <v>2660</v>
      </c>
      <c r="AC814" s="11" t="str">
        <f t="shared" si="181"/>
        <v>Klik Here Bestie</v>
      </c>
      <c r="AD814" s="12" t="s">
        <v>30</v>
      </c>
    </row>
    <row r="815" spans="1:30" ht="14.25" customHeight="1" x14ac:dyDescent="0.3">
      <c r="A815" s="5">
        <v>813</v>
      </c>
      <c r="B815" s="6" t="s">
        <v>32</v>
      </c>
      <c r="C815" s="6" t="s">
        <v>33</v>
      </c>
      <c r="D815" s="6" t="s">
        <v>2572</v>
      </c>
      <c r="E815" s="6" t="s">
        <v>2606</v>
      </c>
      <c r="F815" s="6">
        <v>3323132003</v>
      </c>
      <c r="G815" s="6" t="s">
        <v>2607</v>
      </c>
      <c r="H815" s="6" t="s">
        <v>2608</v>
      </c>
      <c r="I815" s="6">
        <v>14732569</v>
      </c>
      <c r="J815" s="6" t="s">
        <v>2661</v>
      </c>
      <c r="K815" s="6" t="str">
        <f>"3323131801770004"</f>
        <v>3323131801770004</v>
      </c>
      <c r="L815" s="6" t="s">
        <v>2662</v>
      </c>
      <c r="M815" s="6">
        <v>0</v>
      </c>
      <c r="N815" s="6">
        <v>100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 t="s">
        <v>39</v>
      </c>
      <c r="U815" s="7">
        <v>46211</v>
      </c>
      <c r="V815" s="8">
        <v>46241.452187499999</v>
      </c>
      <c r="W815" s="8">
        <v>46241.452187499999</v>
      </c>
      <c r="X815" s="6" t="s">
        <v>40</v>
      </c>
      <c r="Y815" s="6" t="s">
        <v>39</v>
      </c>
      <c r="Z815" s="9">
        <v>857245</v>
      </c>
      <c r="AA815" s="6" t="s">
        <v>2663</v>
      </c>
      <c r="AB815" s="10" t="s">
        <v>2664</v>
      </c>
      <c r="AC815" s="11" t="str">
        <f t="shared" si="181"/>
        <v>Klik Here Bestie</v>
      </c>
      <c r="AD815" s="12" t="s">
        <v>30</v>
      </c>
    </row>
    <row r="816" spans="1:30" ht="14.25" customHeight="1" x14ac:dyDescent="0.3">
      <c r="A816" s="5">
        <v>814</v>
      </c>
      <c r="B816" s="6" t="s">
        <v>32</v>
      </c>
      <c r="C816" s="6" t="s">
        <v>33</v>
      </c>
      <c r="D816" s="6" t="s">
        <v>2572</v>
      </c>
      <c r="E816" s="6" t="s">
        <v>2606</v>
      </c>
      <c r="F816" s="6">
        <v>3323132003</v>
      </c>
      <c r="G816" s="6" t="s">
        <v>2607</v>
      </c>
      <c r="H816" s="6" t="s">
        <v>2608</v>
      </c>
      <c r="I816" s="6">
        <v>14677716</v>
      </c>
      <c r="J816" s="6" t="s">
        <v>2665</v>
      </c>
      <c r="K816" s="6" t="str">
        <f>"3323135211590003"</f>
        <v>3323135211590003</v>
      </c>
      <c r="L816" s="6" t="s">
        <v>2666</v>
      </c>
      <c r="M816" s="6">
        <v>100</v>
      </c>
      <c r="N816" s="6">
        <v>100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 t="s">
        <v>39</v>
      </c>
      <c r="U816" s="7">
        <v>46181</v>
      </c>
      <c r="V816" s="8">
        <v>46240.50508101852</v>
      </c>
      <c r="W816" s="8">
        <v>46240.50508101852</v>
      </c>
      <c r="X816" s="6" t="s">
        <v>40</v>
      </c>
      <c r="Y816" s="6" t="s">
        <v>39</v>
      </c>
      <c r="Z816" s="9">
        <v>76759</v>
      </c>
      <c r="AA816" s="6" t="s">
        <v>2631</v>
      </c>
      <c r="AB816" s="10" t="s">
        <v>2667</v>
      </c>
      <c r="AC816" s="11" t="str">
        <f t="shared" si="181"/>
        <v>Klik Here Bestie</v>
      </c>
      <c r="AD816" s="12" t="s">
        <v>30</v>
      </c>
    </row>
    <row r="817" spans="1:30" ht="14.25" customHeight="1" x14ac:dyDescent="0.3">
      <c r="A817" s="5">
        <v>815</v>
      </c>
      <c r="B817" s="6" t="s">
        <v>32</v>
      </c>
      <c r="C817" s="6" t="s">
        <v>33</v>
      </c>
      <c r="D817" s="6" t="s">
        <v>2572</v>
      </c>
      <c r="E817" s="6" t="s">
        <v>2606</v>
      </c>
      <c r="F817" s="6">
        <v>3323132003</v>
      </c>
      <c r="G817" s="6" t="s">
        <v>2607</v>
      </c>
      <c r="H817" s="6" t="s">
        <v>2608</v>
      </c>
      <c r="I817" s="6">
        <v>14501171</v>
      </c>
      <c r="J817" s="6" t="s">
        <v>2668</v>
      </c>
      <c r="K817" s="6" t="str">
        <f>"3323131508620001"</f>
        <v>3323131508620001</v>
      </c>
      <c r="L817" s="6" t="s">
        <v>2669</v>
      </c>
      <c r="M817" s="6">
        <v>120</v>
      </c>
      <c r="N817" s="6">
        <v>92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 t="s">
        <v>39</v>
      </c>
      <c r="U817" s="7">
        <v>46089</v>
      </c>
      <c r="V817" s="8">
        <v>46237.383449074077</v>
      </c>
      <c r="W817" s="8">
        <v>46237.383449074077</v>
      </c>
      <c r="X817" s="6" t="s">
        <v>40</v>
      </c>
      <c r="Y817" s="6" t="s">
        <v>39</v>
      </c>
      <c r="Z817" s="9">
        <v>76891</v>
      </c>
      <c r="AA817" s="6" t="s">
        <v>2618</v>
      </c>
      <c r="AB817" s="10" t="s">
        <v>2670</v>
      </c>
      <c r="AC817" s="11" t="str">
        <f t="shared" si="181"/>
        <v>Klik Here Bestie</v>
      </c>
      <c r="AD817" s="12" t="s">
        <v>30</v>
      </c>
    </row>
    <row r="818" spans="1:30" ht="14.25" customHeight="1" x14ac:dyDescent="0.3">
      <c r="A818" s="5">
        <v>816</v>
      </c>
      <c r="B818" s="6" t="s">
        <v>32</v>
      </c>
      <c r="C818" s="6" t="s">
        <v>33</v>
      </c>
      <c r="D818" s="6" t="s">
        <v>2572</v>
      </c>
      <c r="E818" s="6" t="s">
        <v>2606</v>
      </c>
      <c r="F818" s="6">
        <v>3323132003</v>
      </c>
      <c r="G818" s="6" t="s">
        <v>2607</v>
      </c>
      <c r="H818" s="6" t="s">
        <v>2608</v>
      </c>
      <c r="I818" s="6">
        <v>14518533</v>
      </c>
      <c r="J818" s="6" t="s">
        <v>2671</v>
      </c>
      <c r="K818" s="6" t="str">
        <f>"3323132103600001"</f>
        <v>3323132103600001</v>
      </c>
      <c r="L818" s="6" t="s">
        <v>893</v>
      </c>
      <c r="M818" s="6">
        <v>60</v>
      </c>
      <c r="N818" s="6">
        <v>50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 t="s">
        <v>39</v>
      </c>
      <c r="U818" s="7">
        <v>46089</v>
      </c>
      <c r="V818" s="8">
        <v>46237.55746527778</v>
      </c>
      <c r="W818" s="8">
        <v>46237.55746527778</v>
      </c>
      <c r="X818" s="6" t="s">
        <v>40</v>
      </c>
      <c r="Y818" s="6" t="s">
        <v>39</v>
      </c>
      <c r="Z818" s="9">
        <v>76891</v>
      </c>
      <c r="AA818" s="6" t="s">
        <v>2618</v>
      </c>
      <c r="AB818" s="10" t="s">
        <v>2672</v>
      </c>
      <c r="AC818" s="11" t="str">
        <f t="shared" si="181"/>
        <v>Klik Here Bestie</v>
      </c>
      <c r="AD818" s="12" t="s">
        <v>30</v>
      </c>
    </row>
    <row r="819" spans="1:30" ht="14.25" customHeight="1" x14ac:dyDescent="0.3">
      <c r="A819" s="5">
        <v>817</v>
      </c>
      <c r="B819" s="6" t="s">
        <v>32</v>
      </c>
      <c r="C819" s="6" t="s">
        <v>33</v>
      </c>
      <c r="D819" s="6" t="s">
        <v>2572</v>
      </c>
      <c r="E819" s="6" t="s">
        <v>2606</v>
      </c>
      <c r="F819" s="6">
        <v>3323132003</v>
      </c>
      <c r="G819" s="6" t="s">
        <v>2607</v>
      </c>
      <c r="H819" s="6" t="s">
        <v>2608</v>
      </c>
      <c r="I819" s="6">
        <v>14720775</v>
      </c>
      <c r="J819" s="6" t="s">
        <v>2673</v>
      </c>
      <c r="K819" s="6" t="str">
        <f>"3323132202610001"</f>
        <v>3323132202610001</v>
      </c>
      <c r="L819" s="6" t="s">
        <v>2105</v>
      </c>
      <c r="M819" s="6">
        <v>50</v>
      </c>
      <c r="N819" s="6">
        <v>114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 t="s">
        <v>39</v>
      </c>
      <c r="U819" s="7">
        <v>46211</v>
      </c>
      <c r="V819" s="8">
        <v>46241.37537037037</v>
      </c>
      <c r="W819" s="8">
        <v>46241.37537037037</v>
      </c>
      <c r="X819" s="6" t="s">
        <v>40</v>
      </c>
      <c r="Y819" s="6" t="s">
        <v>39</v>
      </c>
      <c r="Z819" s="9">
        <v>76891</v>
      </c>
      <c r="AA819" s="6" t="s">
        <v>2618</v>
      </c>
      <c r="AB819" s="10" t="s">
        <v>2674</v>
      </c>
      <c r="AC819" s="11" t="str">
        <f t="shared" si="181"/>
        <v>Klik Here Bestie</v>
      </c>
      <c r="AD819" s="12" t="s">
        <v>30</v>
      </c>
    </row>
    <row r="820" spans="1:30" ht="14.25" customHeight="1" x14ac:dyDescent="0.3">
      <c r="A820" s="5">
        <v>818</v>
      </c>
      <c r="B820" s="6" t="s">
        <v>32</v>
      </c>
      <c r="C820" s="6" t="s">
        <v>33</v>
      </c>
      <c r="D820" s="6" t="s">
        <v>2572</v>
      </c>
      <c r="E820" s="6" t="s">
        <v>2606</v>
      </c>
      <c r="F820" s="6">
        <v>3323132003</v>
      </c>
      <c r="G820" s="6" t="s">
        <v>2607</v>
      </c>
      <c r="H820" s="6" t="s">
        <v>2608</v>
      </c>
      <c r="I820" s="6">
        <v>14662064</v>
      </c>
      <c r="J820" s="6" t="s">
        <v>2675</v>
      </c>
      <c r="K820" s="6" t="str">
        <f>"3323132901890001"</f>
        <v>3323132901890001</v>
      </c>
      <c r="L820" s="6" t="s">
        <v>2676</v>
      </c>
      <c r="M820" s="6">
        <v>112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 t="s">
        <v>39</v>
      </c>
      <c r="U820" s="7">
        <v>46181</v>
      </c>
      <c r="V820" s="8">
        <v>46240.391203703701</v>
      </c>
      <c r="W820" s="8">
        <v>46240.391203703701</v>
      </c>
      <c r="X820" s="6" t="s">
        <v>40</v>
      </c>
      <c r="Y820" s="6" t="s">
        <v>39</v>
      </c>
      <c r="Z820" s="9">
        <v>76766</v>
      </c>
      <c r="AA820" s="6" t="s">
        <v>2656</v>
      </c>
      <c r="AB820" s="10" t="s">
        <v>2677</v>
      </c>
      <c r="AC820" s="11" t="str">
        <f t="shared" si="181"/>
        <v>Klik Here Bestie</v>
      </c>
      <c r="AD820" s="12" t="s">
        <v>30</v>
      </c>
    </row>
    <row r="821" spans="1:30" ht="14.25" customHeight="1" x14ac:dyDescent="0.3">
      <c r="A821" s="5">
        <v>819</v>
      </c>
      <c r="B821" s="6" t="s">
        <v>32</v>
      </c>
      <c r="C821" s="6" t="s">
        <v>33</v>
      </c>
      <c r="D821" s="6" t="s">
        <v>2572</v>
      </c>
      <c r="E821" s="6" t="s">
        <v>2678</v>
      </c>
      <c r="F821" s="6">
        <v>3323132004</v>
      </c>
      <c r="G821" s="6" t="s">
        <v>2679</v>
      </c>
      <c r="H821" s="6" t="s">
        <v>2680</v>
      </c>
      <c r="I821" s="6">
        <v>14724449</v>
      </c>
      <c r="J821" s="6" t="s">
        <v>2681</v>
      </c>
      <c r="K821" s="6" t="str">
        <f t="shared" ref="K821:K822" si="187">"3323132107590001"</f>
        <v>3323132107590001</v>
      </c>
      <c r="L821" s="6" t="s">
        <v>2682</v>
      </c>
      <c r="M821" s="6">
        <v>110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 t="s">
        <v>39</v>
      </c>
      <c r="U821" s="7">
        <v>46211</v>
      </c>
      <c r="V821" s="8">
        <v>46241.397453703707</v>
      </c>
      <c r="W821" s="8">
        <v>46241.397453703707</v>
      </c>
      <c r="X821" s="6" t="s">
        <v>40</v>
      </c>
      <c r="Y821" s="6" t="s">
        <v>39</v>
      </c>
      <c r="Z821" s="9">
        <v>88813</v>
      </c>
      <c r="AA821" s="6" t="s">
        <v>213</v>
      </c>
      <c r="AB821" s="10" t="s">
        <v>2683</v>
      </c>
      <c r="AC821" s="11" t="str">
        <f t="shared" si="181"/>
        <v>Klik Here Bestie</v>
      </c>
      <c r="AD821" s="12" t="s">
        <v>30</v>
      </c>
    </row>
    <row r="822" spans="1:30" ht="14.25" customHeight="1" x14ac:dyDescent="0.3">
      <c r="A822" s="5">
        <v>820</v>
      </c>
      <c r="B822" s="6" t="s">
        <v>32</v>
      </c>
      <c r="C822" s="6" t="s">
        <v>33</v>
      </c>
      <c r="D822" s="6" t="s">
        <v>2572</v>
      </c>
      <c r="E822" s="6" t="s">
        <v>2678</v>
      </c>
      <c r="F822" s="6">
        <v>3323132004</v>
      </c>
      <c r="G822" s="6" t="s">
        <v>2679</v>
      </c>
      <c r="H822" s="6" t="s">
        <v>2680</v>
      </c>
      <c r="I822" s="6">
        <v>14724589</v>
      </c>
      <c r="J822" s="6" t="s">
        <v>2684</v>
      </c>
      <c r="K822" s="6" t="str">
        <f t="shared" si="187"/>
        <v>3323132107590001</v>
      </c>
      <c r="L822" s="6" t="s">
        <v>2682</v>
      </c>
      <c r="M822" s="6">
        <v>40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 t="s">
        <v>39</v>
      </c>
      <c r="U822" s="7">
        <v>46211</v>
      </c>
      <c r="V822" s="8">
        <v>46241.398460648146</v>
      </c>
      <c r="W822" s="8">
        <v>46241.398460648146</v>
      </c>
      <c r="X822" s="6" t="s">
        <v>40</v>
      </c>
      <c r="Y822" s="6" t="s">
        <v>39</v>
      </c>
      <c r="Z822" s="9">
        <v>88813</v>
      </c>
      <c r="AA822" s="6" t="s">
        <v>213</v>
      </c>
      <c r="AB822" s="10" t="s">
        <v>2685</v>
      </c>
      <c r="AC822" s="11" t="str">
        <f t="shared" si="181"/>
        <v>Klik Here Bestie</v>
      </c>
      <c r="AD822" s="12" t="s">
        <v>30</v>
      </c>
    </row>
    <row r="823" spans="1:30" ht="14.25" customHeight="1" x14ac:dyDescent="0.3">
      <c r="A823" s="5">
        <v>821</v>
      </c>
      <c r="B823" s="6" t="s">
        <v>32</v>
      </c>
      <c r="C823" s="6" t="s">
        <v>33</v>
      </c>
      <c r="D823" s="6" t="s">
        <v>2572</v>
      </c>
      <c r="E823" s="6" t="s">
        <v>2686</v>
      </c>
      <c r="F823" s="6">
        <v>3323132005</v>
      </c>
      <c r="G823" s="6" t="s">
        <v>2573</v>
      </c>
      <c r="H823" s="6" t="s">
        <v>2574</v>
      </c>
      <c r="I823" s="6">
        <v>14543424</v>
      </c>
      <c r="J823" s="6" t="s">
        <v>2687</v>
      </c>
      <c r="K823" s="6" t="str">
        <f>"3323131303640002"</f>
        <v>3323131303640002</v>
      </c>
      <c r="L823" s="6" t="s">
        <v>2688</v>
      </c>
      <c r="M823" s="6">
        <v>0</v>
      </c>
      <c r="N823" s="6">
        <v>100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 t="s">
        <v>39</v>
      </c>
      <c r="U823" s="7">
        <v>46120</v>
      </c>
      <c r="V823" s="8">
        <v>46238.335636574076</v>
      </c>
      <c r="W823" s="8">
        <v>46238.335636574076</v>
      </c>
      <c r="X823" s="6" t="s">
        <v>40</v>
      </c>
      <c r="Y823" s="6" t="s">
        <v>39</v>
      </c>
      <c r="Z823" s="9">
        <v>146529</v>
      </c>
      <c r="AA823" s="6" t="s">
        <v>2689</v>
      </c>
      <c r="AB823" s="10" t="s">
        <v>2690</v>
      </c>
      <c r="AC823" s="11" t="str">
        <f t="shared" si="181"/>
        <v>Klik Here Bestie</v>
      </c>
      <c r="AD823" s="12" t="s">
        <v>30</v>
      </c>
    </row>
    <row r="824" spans="1:30" ht="14.25" customHeight="1" x14ac:dyDescent="0.3">
      <c r="A824" s="5">
        <v>822</v>
      </c>
      <c r="B824" s="6" t="s">
        <v>32</v>
      </c>
      <c r="C824" s="6" t="s">
        <v>33</v>
      </c>
      <c r="D824" s="6" t="s">
        <v>2572</v>
      </c>
      <c r="E824" s="6" t="s">
        <v>2686</v>
      </c>
      <c r="F824" s="6">
        <v>3323132005</v>
      </c>
      <c r="G824" s="6" t="s">
        <v>2573</v>
      </c>
      <c r="H824" s="6" t="s">
        <v>2574</v>
      </c>
      <c r="I824" s="6">
        <v>14464093</v>
      </c>
      <c r="J824" s="6" t="s">
        <v>2691</v>
      </c>
      <c r="K824" s="6" t="str">
        <f>"3323131207870002"</f>
        <v>3323131207870002</v>
      </c>
      <c r="L824" s="6" t="s">
        <v>2108</v>
      </c>
      <c r="M824" s="6">
        <v>0</v>
      </c>
      <c r="N824" s="6">
        <v>53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 t="s">
        <v>39</v>
      </c>
      <c r="U824" s="7">
        <v>46061</v>
      </c>
      <c r="V824" s="8">
        <v>46236.350972222222</v>
      </c>
      <c r="W824" s="8">
        <v>46236.350972222222</v>
      </c>
      <c r="X824" s="6" t="s">
        <v>40</v>
      </c>
      <c r="Y824" s="6" t="s">
        <v>39</v>
      </c>
      <c r="Z824" s="9">
        <v>146529</v>
      </c>
      <c r="AA824" s="6" t="s">
        <v>2689</v>
      </c>
      <c r="AB824" s="10" t="s">
        <v>2692</v>
      </c>
      <c r="AC824" s="11" t="str">
        <f t="shared" si="181"/>
        <v>Klik Here Bestie</v>
      </c>
      <c r="AD824" s="12" t="s">
        <v>30</v>
      </c>
    </row>
    <row r="825" spans="1:30" ht="14.25" customHeight="1" x14ac:dyDescent="0.3">
      <c r="A825" s="5">
        <v>823</v>
      </c>
      <c r="B825" s="6" t="s">
        <v>32</v>
      </c>
      <c r="C825" s="6" t="s">
        <v>33</v>
      </c>
      <c r="D825" s="6" t="s">
        <v>2572</v>
      </c>
      <c r="E825" s="6" t="s">
        <v>2686</v>
      </c>
      <c r="F825" s="6">
        <v>3323132005</v>
      </c>
      <c r="G825" s="6" t="s">
        <v>2573</v>
      </c>
      <c r="H825" s="6" t="s">
        <v>2574</v>
      </c>
      <c r="I825" s="6">
        <v>14669942</v>
      </c>
      <c r="J825" s="6" t="s">
        <v>2693</v>
      </c>
      <c r="K825" s="6" t="str">
        <f>"3323133112570022"</f>
        <v>3323133112570022</v>
      </c>
      <c r="L825" s="6" t="s">
        <v>2694</v>
      </c>
      <c r="M825" s="6">
        <v>113</v>
      </c>
      <c r="N825" s="6">
        <v>50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 t="s">
        <v>39</v>
      </c>
      <c r="U825" s="7">
        <v>46181</v>
      </c>
      <c r="V825" s="8">
        <v>46240.439050925925</v>
      </c>
      <c r="W825" s="8">
        <v>46240.439050925925</v>
      </c>
      <c r="X825" s="6" t="s">
        <v>40</v>
      </c>
      <c r="Y825" s="6" t="s">
        <v>39</v>
      </c>
      <c r="Z825" s="9">
        <v>75113</v>
      </c>
      <c r="AA825" s="6" t="s">
        <v>2695</v>
      </c>
      <c r="AB825" s="10" t="s">
        <v>2696</v>
      </c>
      <c r="AC825" s="11" t="str">
        <f t="shared" si="181"/>
        <v>Klik Here Bestie</v>
      </c>
      <c r="AD825" s="12" t="s">
        <v>30</v>
      </c>
    </row>
    <row r="826" spans="1:30" ht="14.25" customHeight="1" x14ac:dyDescent="0.3">
      <c r="A826" s="5">
        <v>824</v>
      </c>
      <c r="B826" s="6" t="s">
        <v>32</v>
      </c>
      <c r="C826" s="6" t="s">
        <v>33</v>
      </c>
      <c r="D826" s="6" t="s">
        <v>2572</v>
      </c>
      <c r="E826" s="6" t="s">
        <v>2697</v>
      </c>
      <c r="F826" s="6">
        <v>3323132006</v>
      </c>
      <c r="G826" s="6" t="s">
        <v>2573</v>
      </c>
      <c r="H826" s="6" t="s">
        <v>2574</v>
      </c>
      <c r="I826" s="6">
        <v>14663439</v>
      </c>
      <c r="J826" s="6" t="s">
        <v>2698</v>
      </c>
      <c r="K826" s="6" t="str">
        <f>"3323130701900002"</f>
        <v>3323130701900002</v>
      </c>
      <c r="L826" s="6" t="s">
        <v>2699</v>
      </c>
      <c r="M826" s="6">
        <v>129</v>
      </c>
      <c r="N826" s="6">
        <v>67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 t="s">
        <v>39</v>
      </c>
      <c r="U826" s="7">
        <v>46181</v>
      </c>
      <c r="V826" s="8">
        <v>46240.399895833332</v>
      </c>
      <c r="W826" s="8">
        <v>46240.399895833332</v>
      </c>
      <c r="X826" s="6" t="s">
        <v>40</v>
      </c>
      <c r="Y826" s="6" t="s">
        <v>39</v>
      </c>
      <c r="Z826" s="9">
        <v>674239</v>
      </c>
      <c r="AA826" s="6" t="s">
        <v>2700</v>
      </c>
      <c r="AB826" s="10" t="s">
        <v>2701</v>
      </c>
      <c r="AC826" s="11" t="str">
        <f t="shared" si="181"/>
        <v>Klik Here Bestie</v>
      </c>
      <c r="AD826" s="12" t="s">
        <v>30</v>
      </c>
    </row>
    <row r="827" spans="1:30" ht="14.25" customHeight="1" x14ac:dyDescent="0.3">
      <c r="A827" s="5">
        <v>825</v>
      </c>
      <c r="B827" s="6" t="s">
        <v>32</v>
      </c>
      <c r="C827" s="6" t="s">
        <v>33</v>
      </c>
      <c r="D827" s="6" t="s">
        <v>2572</v>
      </c>
      <c r="E827" s="6" t="s">
        <v>2697</v>
      </c>
      <c r="F827" s="6">
        <v>3323132006</v>
      </c>
      <c r="G827" s="6" t="s">
        <v>2573</v>
      </c>
      <c r="H827" s="6" t="s">
        <v>2574</v>
      </c>
      <c r="I827" s="6">
        <v>14666934</v>
      </c>
      <c r="J827" s="6" t="s">
        <v>2702</v>
      </c>
      <c r="K827" s="6" t="str">
        <f>"3323131109690001"</f>
        <v>3323131109690001</v>
      </c>
      <c r="L827" s="6" t="s">
        <v>2703</v>
      </c>
      <c r="M827" s="6">
        <v>50</v>
      </c>
      <c r="N827" s="6">
        <v>55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 t="s">
        <v>39</v>
      </c>
      <c r="U827" s="7">
        <v>46181</v>
      </c>
      <c r="V827" s="8">
        <v>46240.420486111114</v>
      </c>
      <c r="W827" s="8">
        <v>46240.420486111114</v>
      </c>
      <c r="X827" s="6" t="s">
        <v>40</v>
      </c>
      <c r="Y827" s="6" t="s">
        <v>39</v>
      </c>
      <c r="Z827" s="9">
        <v>76496</v>
      </c>
      <c r="AA827" s="6" t="s">
        <v>2704</v>
      </c>
      <c r="AB827" s="13" t="s">
        <v>2705</v>
      </c>
      <c r="AC827" s="11" t="str">
        <f t="shared" si="181"/>
        <v>Klik Here Bestie</v>
      </c>
      <c r="AD827" s="12" t="s">
        <v>30</v>
      </c>
    </row>
    <row r="828" spans="1:30" ht="14.25" customHeight="1" x14ac:dyDescent="0.3">
      <c r="A828" s="5">
        <v>826</v>
      </c>
      <c r="B828" s="6" t="s">
        <v>32</v>
      </c>
      <c r="C828" s="6" t="s">
        <v>33</v>
      </c>
      <c r="D828" s="6" t="s">
        <v>2572</v>
      </c>
      <c r="E828" s="6" t="s">
        <v>2697</v>
      </c>
      <c r="F828" s="6">
        <v>3323132006</v>
      </c>
      <c r="G828" s="6" t="s">
        <v>2573</v>
      </c>
      <c r="H828" s="6" t="s">
        <v>2574</v>
      </c>
      <c r="I828" s="6">
        <v>14429446</v>
      </c>
      <c r="J828" s="6" t="s">
        <v>2706</v>
      </c>
      <c r="K828" s="6" t="str">
        <f>"3323133101720001"</f>
        <v>3323133101720001</v>
      </c>
      <c r="L828" s="6" t="s">
        <v>2707</v>
      </c>
      <c r="M828" s="6">
        <v>0</v>
      </c>
      <c r="N828" s="6">
        <v>64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 t="s">
        <v>39</v>
      </c>
      <c r="U828" s="7">
        <v>46030</v>
      </c>
      <c r="V828" s="8">
        <v>46235.409409722219</v>
      </c>
      <c r="W828" s="8">
        <v>46235.409409722219</v>
      </c>
      <c r="X828" s="6" t="s">
        <v>40</v>
      </c>
      <c r="Y828" s="6" t="s">
        <v>39</v>
      </c>
      <c r="Z828" s="9">
        <v>76522</v>
      </c>
      <c r="AA828" s="6" t="s">
        <v>2708</v>
      </c>
      <c r="AB828" s="10" t="s">
        <v>2709</v>
      </c>
      <c r="AC828" s="11" t="str">
        <f t="shared" si="181"/>
        <v>Klik Here Bestie</v>
      </c>
      <c r="AD828" s="12" t="s">
        <v>30</v>
      </c>
    </row>
    <row r="829" spans="1:30" ht="14.25" customHeight="1" x14ac:dyDescent="0.3">
      <c r="A829" s="5">
        <v>827</v>
      </c>
      <c r="B829" s="6" t="s">
        <v>32</v>
      </c>
      <c r="C829" s="6" t="s">
        <v>33</v>
      </c>
      <c r="D829" s="6" t="s">
        <v>2572</v>
      </c>
      <c r="E829" s="6" t="s">
        <v>2697</v>
      </c>
      <c r="F829" s="6">
        <v>3323132006</v>
      </c>
      <c r="G829" s="6" t="s">
        <v>2573</v>
      </c>
      <c r="H829" s="6" t="s">
        <v>2574</v>
      </c>
      <c r="I829" s="6">
        <v>14493399</v>
      </c>
      <c r="J829" s="6" t="s">
        <v>2710</v>
      </c>
      <c r="K829" s="6" t="str">
        <f t="shared" ref="K829:K830" si="188">"3323133112530022"</f>
        <v>3323133112530022</v>
      </c>
      <c r="L829" s="6" t="s">
        <v>2711</v>
      </c>
      <c r="M829" s="6">
        <v>39</v>
      </c>
      <c r="N829" s="6">
        <v>39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 t="s">
        <v>39</v>
      </c>
      <c r="U829" s="7">
        <v>46089</v>
      </c>
      <c r="V829" s="8">
        <v>46237.318819444445</v>
      </c>
      <c r="W829" s="8">
        <v>46237.318819444445</v>
      </c>
      <c r="X829" s="6" t="s">
        <v>40</v>
      </c>
      <c r="Y829" s="6" t="s">
        <v>39</v>
      </c>
      <c r="Z829" s="9">
        <v>76546</v>
      </c>
      <c r="AA829" s="6" t="s">
        <v>58</v>
      </c>
      <c r="AB829" s="10" t="s">
        <v>2712</v>
      </c>
      <c r="AC829" s="11" t="str">
        <f t="shared" si="181"/>
        <v>Klik Here Bestie</v>
      </c>
      <c r="AD829" s="12" t="s">
        <v>30</v>
      </c>
    </row>
    <row r="830" spans="1:30" ht="14.25" customHeight="1" x14ac:dyDescent="0.3">
      <c r="A830" s="5">
        <v>828</v>
      </c>
      <c r="B830" s="6" t="s">
        <v>32</v>
      </c>
      <c r="C830" s="6" t="s">
        <v>33</v>
      </c>
      <c r="D830" s="6" t="s">
        <v>2572</v>
      </c>
      <c r="E830" s="6" t="s">
        <v>2697</v>
      </c>
      <c r="F830" s="6">
        <v>3323132006</v>
      </c>
      <c r="G830" s="6" t="s">
        <v>2573</v>
      </c>
      <c r="H830" s="6" t="s">
        <v>2574</v>
      </c>
      <c r="I830" s="6">
        <v>14493573</v>
      </c>
      <c r="J830" s="6" t="s">
        <v>2713</v>
      </c>
      <c r="K830" s="6" t="str">
        <f t="shared" si="188"/>
        <v>3323133112530022</v>
      </c>
      <c r="L830" s="6" t="s">
        <v>2711</v>
      </c>
      <c r="M830" s="6">
        <v>17</v>
      </c>
      <c r="N830" s="6">
        <v>16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 t="s">
        <v>39</v>
      </c>
      <c r="U830" s="7">
        <v>46089</v>
      </c>
      <c r="V830" s="8">
        <v>46237.321145833332</v>
      </c>
      <c r="W830" s="8">
        <v>46237.321145833332</v>
      </c>
      <c r="X830" s="6" t="s">
        <v>40</v>
      </c>
      <c r="Y830" s="6" t="s">
        <v>39</v>
      </c>
      <c r="Z830" s="9">
        <v>76546</v>
      </c>
      <c r="AA830" s="6" t="s">
        <v>58</v>
      </c>
      <c r="AB830" s="10" t="s">
        <v>2714</v>
      </c>
      <c r="AC830" s="11" t="str">
        <f t="shared" si="181"/>
        <v>Klik Here Bestie</v>
      </c>
      <c r="AD830" s="12" t="s">
        <v>30</v>
      </c>
    </row>
    <row r="831" spans="1:30" ht="14.25" customHeight="1" x14ac:dyDescent="0.3">
      <c r="A831" s="5">
        <v>829</v>
      </c>
      <c r="B831" s="6" t="s">
        <v>32</v>
      </c>
      <c r="C831" s="6" t="s">
        <v>33</v>
      </c>
      <c r="D831" s="6" t="s">
        <v>2572</v>
      </c>
      <c r="E831" s="6" t="s">
        <v>2715</v>
      </c>
      <c r="F831" s="6">
        <v>3323132007</v>
      </c>
      <c r="G831" s="6" t="s">
        <v>2573</v>
      </c>
      <c r="H831" s="6" t="s">
        <v>2574</v>
      </c>
      <c r="I831" s="6">
        <v>14600881</v>
      </c>
      <c r="J831" s="6" t="s">
        <v>2716</v>
      </c>
      <c r="K831" s="6" t="str">
        <f>"3323131002740006"</f>
        <v>3323131002740006</v>
      </c>
      <c r="L831" s="6" t="s">
        <v>253</v>
      </c>
      <c r="M831" s="6">
        <v>0</v>
      </c>
      <c r="N831" s="6">
        <v>50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 t="s">
        <v>39</v>
      </c>
      <c r="U831" s="7">
        <v>46150</v>
      </c>
      <c r="V831" s="8">
        <v>46239.369016203702</v>
      </c>
      <c r="W831" s="8">
        <v>46239.369016203702</v>
      </c>
      <c r="X831" s="6" t="s">
        <v>40</v>
      </c>
      <c r="Y831" s="6" t="s">
        <v>39</v>
      </c>
      <c r="Z831" s="9">
        <v>74945</v>
      </c>
      <c r="AA831" s="6" t="s">
        <v>2717</v>
      </c>
      <c r="AB831" s="10" t="s">
        <v>2718</v>
      </c>
      <c r="AC831" s="11" t="str">
        <f t="shared" si="181"/>
        <v>Klik Here Bestie</v>
      </c>
      <c r="AD831" s="12" t="s">
        <v>30</v>
      </c>
    </row>
    <row r="832" spans="1:30" ht="14.25" customHeight="1" x14ac:dyDescent="0.3">
      <c r="A832" s="5">
        <v>830</v>
      </c>
      <c r="B832" s="6" t="s">
        <v>32</v>
      </c>
      <c r="C832" s="6" t="s">
        <v>33</v>
      </c>
      <c r="D832" s="6" t="s">
        <v>2572</v>
      </c>
      <c r="E832" s="6" t="s">
        <v>2715</v>
      </c>
      <c r="F832" s="6">
        <v>3323132007</v>
      </c>
      <c r="G832" s="6" t="s">
        <v>2573</v>
      </c>
      <c r="H832" s="6" t="s">
        <v>2574</v>
      </c>
      <c r="I832" s="6">
        <v>14708431</v>
      </c>
      <c r="J832" s="6" t="s">
        <v>2719</v>
      </c>
      <c r="K832" s="6" t="str">
        <f>"3323131212770003"</f>
        <v>3323131212770003</v>
      </c>
      <c r="L832" s="6" t="s">
        <v>2720</v>
      </c>
      <c r="M832" s="6">
        <v>50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 t="s">
        <v>39</v>
      </c>
      <c r="U832" s="7">
        <v>46211</v>
      </c>
      <c r="V832" s="8">
        <v>46241.284444444442</v>
      </c>
      <c r="W832" s="8">
        <v>46241.284444444442</v>
      </c>
      <c r="X832" s="6" t="s">
        <v>40</v>
      </c>
      <c r="Y832" s="6" t="s">
        <v>39</v>
      </c>
      <c r="Z832" s="9">
        <v>1151708</v>
      </c>
      <c r="AA832" s="6" t="s">
        <v>2721</v>
      </c>
      <c r="AB832" s="10" t="s">
        <v>2722</v>
      </c>
      <c r="AC832" s="11" t="str">
        <f t="shared" si="181"/>
        <v>Klik Here Bestie</v>
      </c>
      <c r="AD832" s="12" t="s">
        <v>30</v>
      </c>
    </row>
    <row r="833" spans="1:30" ht="14.25" customHeight="1" x14ac:dyDescent="0.3">
      <c r="A833" s="5">
        <v>831</v>
      </c>
      <c r="B833" s="6" t="s">
        <v>32</v>
      </c>
      <c r="C833" s="6" t="s">
        <v>33</v>
      </c>
      <c r="D833" s="6" t="s">
        <v>2572</v>
      </c>
      <c r="E833" s="6" t="s">
        <v>2723</v>
      </c>
      <c r="F833" s="6">
        <v>3323132008</v>
      </c>
      <c r="G833" s="6" t="s">
        <v>2679</v>
      </c>
      <c r="H833" s="6" t="s">
        <v>2680</v>
      </c>
      <c r="I833" s="6">
        <v>14672562</v>
      </c>
      <c r="J833" s="6" t="s">
        <v>2724</v>
      </c>
      <c r="K833" s="6" t="str">
        <f t="shared" ref="K833:K834" si="189">"3323130702740001"</f>
        <v>3323130702740001</v>
      </c>
      <c r="L833" s="6" t="s">
        <v>2725</v>
      </c>
      <c r="M833" s="6">
        <v>186</v>
      </c>
      <c r="N833" s="6">
        <v>150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 t="s">
        <v>39</v>
      </c>
      <c r="U833" s="7">
        <v>46181</v>
      </c>
      <c r="V833" s="8">
        <v>46240.456979166665</v>
      </c>
      <c r="W833" s="8">
        <v>46240.456979166665</v>
      </c>
      <c r="X833" s="6" t="s">
        <v>40</v>
      </c>
      <c r="Y833" s="6" t="s">
        <v>39</v>
      </c>
      <c r="Z833" s="9">
        <v>89569</v>
      </c>
      <c r="AA833" s="6" t="s">
        <v>966</v>
      </c>
      <c r="AB833" s="10" t="s">
        <v>2726</v>
      </c>
      <c r="AC833" s="11" t="str">
        <f t="shared" si="181"/>
        <v>Klik Here Bestie</v>
      </c>
      <c r="AD833" s="12" t="s">
        <v>30</v>
      </c>
    </row>
    <row r="834" spans="1:30" ht="14.25" customHeight="1" x14ac:dyDescent="0.3">
      <c r="A834" s="5">
        <v>832</v>
      </c>
      <c r="B834" s="6" t="s">
        <v>32</v>
      </c>
      <c r="C834" s="6" t="s">
        <v>33</v>
      </c>
      <c r="D834" s="6" t="s">
        <v>2572</v>
      </c>
      <c r="E834" s="6" t="s">
        <v>2723</v>
      </c>
      <c r="F834" s="6">
        <v>3323132008</v>
      </c>
      <c r="G834" s="6" t="s">
        <v>2679</v>
      </c>
      <c r="H834" s="6" t="s">
        <v>2680</v>
      </c>
      <c r="I834" s="6">
        <v>14672761</v>
      </c>
      <c r="J834" s="6" t="s">
        <v>2727</v>
      </c>
      <c r="K834" s="6" t="str">
        <f t="shared" si="189"/>
        <v>3323130702740001</v>
      </c>
      <c r="L834" s="6" t="s">
        <v>2725</v>
      </c>
      <c r="M834" s="6">
        <v>19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 t="s">
        <v>39</v>
      </c>
      <c r="U834" s="7">
        <v>46181</v>
      </c>
      <c r="V834" s="8">
        <v>46240.458587962959</v>
      </c>
      <c r="W834" s="8">
        <v>46240.458587962959</v>
      </c>
      <c r="X834" s="6" t="s">
        <v>40</v>
      </c>
      <c r="Y834" s="6" t="s">
        <v>39</v>
      </c>
      <c r="Z834" s="9">
        <v>89569</v>
      </c>
      <c r="AA834" s="6" t="s">
        <v>966</v>
      </c>
      <c r="AB834" s="10" t="s">
        <v>2728</v>
      </c>
      <c r="AC834" s="11" t="str">
        <f t="shared" si="181"/>
        <v>Klik Here Bestie</v>
      </c>
      <c r="AD834" s="12" t="s">
        <v>30</v>
      </c>
    </row>
    <row r="835" spans="1:30" ht="14.25" customHeight="1" x14ac:dyDescent="0.3">
      <c r="A835" s="5">
        <v>833</v>
      </c>
      <c r="B835" s="6" t="s">
        <v>32</v>
      </c>
      <c r="C835" s="6" t="s">
        <v>33</v>
      </c>
      <c r="D835" s="6" t="s">
        <v>2572</v>
      </c>
      <c r="E835" s="6" t="s">
        <v>2723</v>
      </c>
      <c r="F835" s="6">
        <v>3323132008</v>
      </c>
      <c r="G835" s="6" t="s">
        <v>2679</v>
      </c>
      <c r="H835" s="6" t="s">
        <v>2680</v>
      </c>
      <c r="I835" s="6">
        <v>14668842</v>
      </c>
      <c r="J835" s="6" t="s">
        <v>2729</v>
      </c>
      <c r="K835" s="6" t="str">
        <f t="shared" ref="K835:K837" si="190">"3323131209720001"</f>
        <v>3323131209720001</v>
      </c>
      <c r="L835" s="6" t="s">
        <v>2730</v>
      </c>
      <c r="M835" s="6">
        <v>126</v>
      </c>
      <c r="N835" s="6">
        <v>116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 t="s">
        <v>39</v>
      </c>
      <c r="U835" s="7">
        <v>46181</v>
      </c>
      <c r="V835" s="8">
        <v>46240.431909722225</v>
      </c>
      <c r="W835" s="8">
        <v>46240.431909722225</v>
      </c>
      <c r="X835" s="6" t="s">
        <v>40</v>
      </c>
      <c r="Y835" s="6" t="s">
        <v>39</v>
      </c>
      <c r="Z835" s="9">
        <v>862179</v>
      </c>
      <c r="AA835" s="6" t="s">
        <v>169</v>
      </c>
      <c r="AB835" s="10" t="s">
        <v>2731</v>
      </c>
      <c r="AC835" s="11" t="str">
        <f t="shared" si="181"/>
        <v>Klik Here Bestie</v>
      </c>
      <c r="AD835" s="12" t="s">
        <v>30</v>
      </c>
    </row>
    <row r="836" spans="1:30" ht="14.25" customHeight="1" x14ac:dyDescent="0.3">
      <c r="A836" s="5">
        <v>834</v>
      </c>
      <c r="B836" s="6" t="s">
        <v>32</v>
      </c>
      <c r="C836" s="6" t="s">
        <v>33</v>
      </c>
      <c r="D836" s="6" t="s">
        <v>2572</v>
      </c>
      <c r="E836" s="6" t="s">
        <v>2723</v>
      </c>
      <c r="F836" s="6">
        <v>3323132008</v>
      </c>
      <c r="G836" s="6" t="s">
        <v>2679</v>
      </c>
      <c r="H836" s="6" t="s">
        <v>2680</v>
      </c>
      <c r="I836" s="6">
        <v>14669199</v>
      </c>
      <c r="J836" s="6" t="s">
        <v>2732</v>
      </c>
      <c r="K836" s="6" t="str">
        <f t="shared" si="190"/>
        <v>3323131209720001</v>
      </c>
      <c r="L836" s="6" t="s">
        <v>2730</v>
      </c>
      <c r="M836" s="6">
        <v>52</v>
      </c>
      <c r="N836" s="6">
        <v>53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 t="s">
        <v>39</v>
      </c>
      <c r="U836" s="7">
        <v>46181</v>
      </c>
      <c r="V836" s="8">
        <v>46240.434340277781</v>
      </c>
      <c r="W836" s="8">
        <v>46240.434340277781</v>
      </c>
      <c r="X836" s="6" t="s">
        <v>40</v>
      </c>
      <c r="Y836" s="6" t="s">
        <v>39</v>
      </c>
      <c r="Z836" s="9">
        <v>862179</v>
      </c>
      <c r="AA836" s="6" t="s">
        <v>169</v>
      </c>
      <c r="AB836" s="10" t="s">
        <v>2733</v>
      </c>
      <c r="AC836" s="11" t="str">
        <f t="shared" si="181"/>
        <v>Klik Here Bestie</v>
      </c>
      <c r="AD836" s="12" t="s">
        <v>30</v>
      </c>
    </row>
    <row r="837" spans="1:30" ht="14.25" customHeight="1" x14ac:dyDescent="0.3">
      <c r="A837" s="5">
        <v>835</v>
      </c>
      <c r="B837" s="6" t="s">
        <v>32</v>
      </c>
      <c r="C837" s="6" t="s">
        <v>33</v>
      </c>
      <c r="D837" s="6" t="s">
        <v>2572</v>
      </c>
      <c r="E837" s="6" t="s">
        <v>2723</v>
      </c>
      <c r="F837" s="6">
        <v>3323132008</v>
      </c>
      <c r="G837" s="6" t="s">
        <v>2679</v>
      </c>
      <c r="H837" s="6" t="s">
        <v>2680</v>
      </c>
      <c r="I837" s="6">
        <v>14669423</v>
      </c>
      <c r="J837" s="6" t="s">
        <v>2734</v>
      </c>
      <c r="K837" s="6" t="str">
        <f t="shared" si="190"/>
        <v>3323131209720001</v>
      </c>
      <c r="L837" s="6" t="s">
        <v>2730</v>
      </c>
      <c r="M837" s="6">
        <v>0</v>
      </c>
      <c r="N837" s="6">
        <v>31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 t="s">
        <v>39</v>
      </c>
      <c r="U837" s="7">
        <v>46181</v>
      </c>
      <c r="V837" s="8">
        <v>46240.435891203706</v>
      </c>
      <c r="W837" s="8">
        <v>46240.435891203706</v>
      </c>
      <c r="X837" s="6" t="s">
        <v>40</v>
      </c>
      <c r="Y837" s="6" t="s">
        <v>39</v>
      </c>
      <c r="Z837" s="9">
        <v>862179</v>
      </c>
      <c r="AA837" s="6" t="s">
        <v>169</v>
      </c>
      <c r="AB837" s="10" t="s">
        <v>2735</v>
      </c>
      <c r="AC837" s="11" t="str">
        <f t="shared" si="181"/>
        <v>Klik Here Bestie</v>
      </c>
      <c r="AD837" s="12" t="s">
        <v>30</v>
      </c>
    </row>
    <row r="838" spans="1:30" ht="14.25" customHeight="1" x14ac:dyDescent="0.3">
      <c r="A838" s="5">
        <v>836</v>
      </c>
      <c r="B838" s="6" t="s">
        <v>32</v>
      </c>
      <c r="C838" s="6" t="s">
        <v>33</v>
      </c>
      <c r="D838" s="6" t="s">
        <v>2572</v>
      </c>
      <c r="E838" s="6" t="s">
        <v>2723</v>
      </c>
      <c r="F838" s="6">
        <v>3323132008</v>
      </c>
      <c r="G838" s="6" t="s">
        <v>2679</v>
      </c>
      <c r="H838" s="6" t="s">
        <v>2680</v>
      </c>
      <c r="I838" s="6">
        <v>14426895</v>
      </c>
      <c r="J838" s="6" t="s">
        <v>2736</v>
      </c>
      <c r="K838" s="6" t="str">
        <f t="shared" ref="K838:K839" si="191">"3323132402720002"</f>
        <v>3323132402720002</v>
      </c>
      <c r="L838" s="6" t="s">
        <v>2737</v>
      </c>
      <c r="M838" s="6">
        <v>46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 t="s">
        <v>39</v>
      </c>
      <c r="U838" s="7">
        <v>46030</v>
      </c>
      <c r="V838" s="8">
        <v>46235.391180555554</v>
      </c>
      <c r="W838" s="8">
        <v>46235.391180555554</v>
      </c>
      <c r="X838" s="6" t="s">
        <v>40</v>
      </c>
      <c r="Y838" s="6" t="s">
        <v>39</v>
      </c>
      <c r="Z838" s="9">
        <v>89569</v>
      </c>
      <c r="AA838" s="6" t="s">
        <v>966</v>
      </c>
      <c r="AB838" s="10" t="s">
        <v>2738</v>
      </c>
      <c r="AC838" s="11" t="str">
        <f t="shared" si="181"/>
        <v>Klik Here Bestie</v>
      </c>
      <c r="AD838" s="12" t="s">
        <v>30</v>
      </c>
    </row>
    <row r="839" spans="1:30" ht="14.25" customHeight="1" x14ac:dyDescent="0.3">
      <c r="A839" s="5">
        <v>837</v>
      </c>
      <c r="B839" s="6" t="s">
        <v>32</v>
      </c>
      <c r="C839" s="6" t="s">
        <v>33</v>
      </c>
      <c r="D839" s="6" t="s">
        <v>2572</v>
      </c>
      <c r="E839" s="6" t="s">
        <v>2723</v>
      </c>
      <c r="F839" s="6">
        <v>3323132008</v>
      </c>
      <c r="G839" s="6" t="s">
        <v>2679</v>
      </c>
      <c r="H839" s="6" t="s">
        <v>2680</v>
      </c>
      <c r="I839" s="6">
        <v>14427071</v>
      </c>
      <c r="J839" s="6" t="s">
        <v>2739</v>
      </c>
      <c r="K839" s="6" t="str">
        <f t="shared" si="191"/>
        <v>3323132402720002</v>
      </c>
      <c r="L839" s="6" t="s">
        <v>2737</v>
      </c>
      <c r="M839" s="6">
        <v>1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 t="s">
        <v>39</v>
      </c>
      <c r="U839" s="7">
        <v>46030</v>
      </c>
      <c r="V839" s="8">
        <v>46235.392430555556</v>
      </c>
      <c r="W839" s="8">
        <v>46235.392430555556</v>
      </c>
      <c r="X839" s="6" t="s">
        <v>40</v>
      </c>
      <c r="Y839" s="6" t="s">
        <v>39</v>
      </c>
      <c r="Z839" s="9">
        <v>89569</v>
      </c>
      <c r="AA839" s="6" t="s">
        <v>966</v>
      </c>
      <c r="AB839" s="10" t="s">
        <v>2740</v>
      </c>
      <c r="AC839" s="11" t="str">
        <f t="shared" si="181"/>
        <v>Klik Here Bestie</v>
      </c>
      <c r="AD839" s="12" t="s">
        <v>30</v>
      </c>
    </row>
    <row r="840" spans="1:30" ht="14.25" customHeight="1" x14ac:dyDescent="0.3">
      <c r="A840" s="5">
        <v>838</v>
      </c>
      <c r="B840" s="6" t="s">
        <v>32</v>
      </c>
      <c r="C840" s="6" t="s">
        <v>33</v>
      </c>
      <c r="D840" s="6" t="s">
        <v>2572</v>
      </c>
      <c r="E840" s="6" t="s">
        <v>2723</v>
      </c>
      <c r="F840" s="6">
        <v>3323132008</v>
      </c>
      <c r="G840" s="6" t="s">
        <v>2679</v>
      </c>
      <c r="H840" s="6" t="s">
        <v>2680</v>
      </c>
      <c r="I840" s="6">
        <v>14503602</v>
      </c>
      <c r="J840" s="6" t="s">
        <v>2741</v>
      </c>
      <c r="K840" s="6" t="str">
        <f t="shared" ref="K840:K841" si="192">"3323131104650002"</f>
        <v>3323131104650002</v>
      </c>
      <c r="L840" s="6" t="s">
        <v>2742</v>
      </c>
      <c r="M840" s="6">
        <v>42</v>
      </c>
      <c r="N840" s="6">
        <v>43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 t="s">
        <v>39</v>
      </c>
      <c r="U840" s="7">
        <v>46089</v>
      </c>
      <c r="V840" s="8">
        <v>46237.402141203704</v>
      </c>
      <c r="W840" s="8">
        <v>46237.402141203704</v>
      </c>
      <c r="X840" s="6" t="s">
        <v>40</v>
      </c>
      <c r="Y840" s="6" t="s">
        <v>39</v>
      </c>
      <c r="Z840" s="9">
        <v>89187</v>
      </c>
      <c r="AA840" s="6" t="s">
        <v>2743</v>
      </c>
      <c r="AB840" s="10" t="s">
        <v>2744</v>
      </c>
      <c r="AC840" s="11" t="str">
        <f t="shared" si="181"/>
        <v>Klik Here Bestie</v>
      </c>
      <c r="AD840" s="12" t="s">
        <v>30</v>
      </c>
    </row>
    <row r="841" spans="1:30" ht="14.25" customHeight="1" x14ac:dyDescent="0.3">
      <c r="A841" s="5">
        <v>839</v>
      </c>
      <c r="B841" s="6" t="s">
        <v>32</v>
      </c>
      <c r="C841" s="6" t="s">
        <v>33</v>
      </c>
      <c r="D841" s="6" t="s">
        <v>2572</v>
      </c>
      <c r="E841" s="6" t="s">
        <v>2723</v>
      </c>
      <c r="F841" s="6">
        <v>3323132008</v>
      </c>
      <c r="G841" s="6" t="s">
        <v>2679</v>
      </c>
      <c r="H841" s="6" t="s">
        <v>2680</v>
      </c>
      <c r="I841" s="6">
        <v>14503780</v>
      </c>
      <c r="J841" s="6" t="s">
        <v>2745</v>
      </c>
      <c r="K841" s="6" t="str">
        <f t="shared" si="192"/>
        <v>3323131104650002</v>
      </c>
      <c r="L841" s="6" t="s">
        <v>2742</v>
      </c>
      <c r="M841" s="6">
        <v>108</v>
      </c>
      <c r="N841" s="6">
        <v>57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 t="s">
        <v>39</v>
      </c>
      <c r="U841" s="7">
        <v>46089</v>
      </c>
      <c r="V841" s="8">
        <v>46237.403391203705</v>
      </c>
      <c r="W841" s="8">
        <v>46237.403391203705</v>
      </c>
      <c r="X841" s="6" t="s">
        <v>40</v>
      </c>
      <c r="Y841" s="6" t="s">
        <v>39</v>
      </c>
      <c r="Z841" s="9">
        <v>89187</v>
      </c>
      <c r="AA841" s="6" t="s">
        <v>2743</v>
      </c>
      <c r="AB841" s="10" t="s">
        <v>2746</v>
      </c>
      <c r="AC841" s="11" t="str">
        <f t="shared" si="181"/>
        <v>Klik Here Bestie</v>
      </c>
      <c r="AD841" s="12" t="s">
        <v>30</v>
      </c>
    </row>
    <row r="842" spans="1:30" ht="14.25" customHeight="1" x14ac:dyDescent="0.3">
      <c r="A842" s="5">
        <v>840</v>
      </c>
      <c r="B842" s="6" t="s">
        <v>32</v>
      </c>
      <c r="C842" s="6" t="s">
        <v>33</v>
      </c>
      <c r="D842" s="6" t="s">
        <v>2572</v>
      </c>
      <c r="E842" s="6" t="s">
        <v>2723</v>
      </c>
      <c r="F842" s="6">
        <v>3323132008</v>
      </c>
      <c r="G842" s="6" t="s">
        <v>2679</v>
      </c>
      <c r="H842" s="6" t="s">
        <v>2680</v>
      </c>
      <c r="I842" s="6">
        <v>14779821</v>
      </c>
      <c r="J842" s="6" t="s">
        <v>2747</v>
      </c>
      <c r="K842" s="6" t="str">
        <f t="shared" ref="K842:K843" si="193">"3323134205520001"</f>
        <v>3323134205520001</v>
      </c>
      <c r="L842" s="6" t="s">
        <v>2748</v>
      </c>
      <c r="M842" s="6">
        <v>0</v>
      </c>
      <c r="N842" s="6">
        <v>37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 t="s">
        <v>39</v>
      </c>
      <c r="U842" s="7">
        <v>46242</v>
      </c>
      <c r="V842" s="8">
        <v>46242.360532407409</v>
      </c>
      <c r="W842" s="8">
        <v>46242.360532407409</v>
      </c>
      <c r="X842" s="6" t="s">
        <v>40</v>
      </c>
      <c r="Y842" s="6" t="s">
        <v>39</v>
      </c>
      <c r="Z842" s="9">
        <v>89569</v>
      </c>
      <c r="AA842" s="6" t="s">
        <v>966</v>
      </c>
      <c r="AB842" s="10" t="s">
        <v>2749</v>
      </c>
      <c r="AC842" s="11" t="str">
        <f t="shared" si="181"/>
        <v>Klik Here Bestie</v>
      </c>
      <c r="AD842" s="12" t="s">
        <v>30</v>
      </c>
    </row>
    <row r="843" spans="1:30" ht="14.25" customHeight="1" x14ac:dyDescent="0.3">
      <c r="A843" s="5">
        <v>841</v>
      </c>
      <c r="B843" s="6" t="s">
        <v>32</v>
      </c>
      <c r="C843" s="6" t="s">
        <v>33</v>
      </c>
      <c r="D843" s="6" t="s">
        <v>2572</v>
      </c>
      <c r="E843" s="6" t="s">
        <v>2723</v>
      </c>
      <c r="F843" s="6">
        <v>3323132008</v>
      </c>
      <c r="G843" s="6" t="s">
        <v>2679</v>
      </c>
      <c r="H843" s="6" t="s">
        <v>2680</v>
      </c>
      <c r="I843" s="6">
        <v>14779994</v>
      </c>
      <c r="J843" s="6" t="s">
        <v>2750</v>
      </c>
      <c r="K843" s="6" t="str">
        <f t="shared" si="193"/>
        <v>3323134205520001</v>
      </c>
      <c r="L843" s="6" t="s">
        <v>2748</v>
      </c>
      <c r="M843" s="6">
        <v>0</v>
      </c>
      <c r="N843" s="6">
        <v>13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 t="s">
        <v>39</v>
      </c>
      <c r="U843" s="7">
        <v>46242</v>
      </c>
      <c r="V843" s="8">
        <v>46242.361724537041</v>
      </c>
      <c r="W843" s="8">
        <v>46242.361724537041</v>
      </c>
      <c r="X843" s="6" t="s">
        <v>40</v>
      </c>
      <c r="Y843" s="6" t="s">
        <v>39</v>
      </c>
      <c r="Z843" s="9">
        <v>89569</v>
      </c>
      <c r="AA843" s="6" t="s">
        <v>966</v>
      </c>
      <c r="AB843" s="10" t="s">
        <v>2751</v>
      </c>
      <c r="AC843" s="11" t="str">
        <f t="shared" si="181"/>
        <v>Klik Here Bestie</v>
      </c>
      <c r="AD843" s="12" t="s">
        <v>30</v>
      </c>
    </row>
    <row r="844" spans="1:30" ht="14.25" customHeight="1" x14ac:dyDescent="0.3">
      <c r="A844" s="5">
        <v>842</v>
      </c>
      <c r="B844" s="6" t="s">
        <v>32</v>
      </c>
      <c r="C844" s="6" t="s">
        <v>33</v>
      </c>
      <c r="D844" s="6" t="s">
        <v>2572</v>
      </c>
      <c r="E844" s="6" t="s">
        <v>2723</v>
      </c>
      <c r="F844" s="6">
        <v>3323132008</v>
      </c>
      <c r="G844" s="6" t="s">
        <v>2679</v>
      </c>
      <c r="H844" s="6" t="s">
        <v>2680</v>
      </c>
      <c r="I844" s="6">
        <v>14693559</v>
      </c>
      <c r="J844" s="6" t="s">
        <v>2752</v>
      </c>
      <c r="K844" s="6" t="str">
        <f>"3323130811760002"</f>
        <v>3323130811760002</v>
      </c>
      <c r="L844" s="6" t="s">
        <v>1905</v>
      </c>
      <c r="M844" s="6">
        <v>0</v>
      </c>
      <c r="N844" s="6">
        <v>50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 t="s">
        <v>39</v>
      </c>
      <c r="U844" s="7">
        <v>46181</v>
      </c>
      <c r="V844" s="8">
        <v>46240.65415509259</v>
      </c>
      <c r="W844" s="8">
        <v>46240.65415509259</v>
      </c>
      <c r="X844" s="6" t="s">
        <v>40</v>
      </c>
      <c r="Y844" s="6" t="s">
        <v>39</v>
      </c>
      <c r="Z844" s="9">
        <v>862179</v>
      </c>
      <c r="AA844" s="6" t="s">
        <v>169</v>
      </c>
      <c r="AB844" s="10" t="s">
        <v>2753</v>
      </c>
      <c r="AC844" s="11" t="str">
        <f t="shared" si="181"/>
        <v>Klik Here Bestie</v>
      </c>
      <c r="AD844" s="12" t="s">
        <v>30</v>
      </c>
    </row>
    <row r="845" spans="1:30" ht="14.25" customHeight="1" x14ac:dyDescent="0.3">
      <c r="A845" s="5">
        <v>843</v>
      </c>
      <c r="B845" s="6" t="s">
        <v>32</v>
      </c>
      <c r="C845" s="6" t="s">
        <v>33</v>
      </c>
      <c r="D845" s="6" t="s">
        <v>2572</v>
      </c>
      <c r="E845" s="6" t="s">
        <v>1043</v>
      </c>
      <c r="F845" s="6">
        <v>3323132009</v>
      </c>
      <c r="G845" s="6" t="s">
        <v>2679</v>
      </c>
      <c r="H845" s="6" t="s">
        <v>2680</v>
      </c>
      <c r="I845" s="6">
        <v>14574992</v>
      </c>
      <c r="J845" s="6" t="s">
        <v>2754</v>
      </c>
      <c r="K845" s="6" t="str">
        <f>"3323061803900002"</f>
        <v>3323061803900002</v>
      </c>
      <c r="L845" s="6" t="s">
        <v>2755</v>
      </c>
      <c r="M845" s="6">
        <v>12</v>
      </c>
      <c r="N845" s="6">
        <v>53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 t="s">
        <v>39</v>
      </c>
      <c r="U845" s="7">
        <v>46120</v>
      </c>
      <c r="V845" s="8">
        <v>46238.636516203704</v>
      </c>
      <c r="W845" s="8">
        <v>46238.636516203704</v>
      </c>
      <c r="X845" s="6" t="s">
        <v>40</v>
      </c>
      <c r="Y845" s="6" t="s">
        <v>39</v>
      </c>
      <c r="Z845" s="9">
        <v>74839</v>
      </c>
      <c r="AA845" s="6" t="s">
        <v>2756</v>
      </c>
      <c r="AB845" s="10" t="s">
        <v>2757</v>
      </c>
      <c r="AC845" s="11" t="str">
        <f t="shared" si="181"/>
        <v>Klik Here Bestie</v>
      </c>
      <c r="AD845" s="12" t="s">
        <v>30</v>
      </c>
    </row>
    <row r="846" spans="1:30" ht="14.25" customHeight="1" x14ac:dyDescent="0.3">
      <c r="A846" s="5">
        <v>844</v>
      </c>
      <c r="B846" s="6" t="s">
        <v>32</v>
      </c>
      <c r="C846" s="6" t="s">
        <v>33</v>
      </c>
      <c r="D846" s="6" t="s">
        <v>2572</v>
      </c>
      <c r="E846" s="6" t="s">
        <v>1043</v>
      </c>
      <c r="F846" s="6">
        <v>3323132009</v>
      </c>
      <c r="G846" s="6" t="s">
        <v>2679</v>
      </c>
      <c r="H846" s="6" t="s">
        <v>2680</v>
      </c>
      <c r="I846" s="6">
        <v>14784488</v>
      </c>
      <c r="J846" s="6" t="s">
        <v>2758</v>
      </c>
      <c r="K846" s="6" t="str">
        <f t="shared" ref="K846:K847" si="194">"3323130101620001"</f>
        <v>3323130101620001</v>
      </c>
      <c r="L846" s="6" t="s">
        <v>2759</v>
      </c>
      <c r="M846" s="6">
        <v>50</v>
      </c>
      <c r="N846" s="6">
        <v>19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 t="s">
        <v>39</v>
      </c>
      <c r="U846" s="7">
        <v>46242</v>
      </c>
      <c r="V846" s="8">
        <v>46242.387916666667</v>
      </c>
      <c r="W846" s="8">
        <v>46242.387916666667</v>
      </c>
      <c r="X846" s="6" t="s">
        <v>40</v>
      </c>
      <c r="Y846" s="6" t="s">
        <v>39</v>
      </c>
      <c r="Z846" s="9">
        <v>74757</v>
      </c>
      <c r="AA846" s="6" t="s">
        <v>2760</v>
      </c>
      <c r="AB846" s="10" t="s">
        <v>2761</v>
      </c>
      <c r="AC846" s="11" t="str">
        <f t="shared" si="181"/>
        <v>Klik Here Bestie</v>
      </c>
      <c r="AD846" s="12" t="s">
        <v>30</v>
      </c>
    </row>
    <row r="847" spans="1:30" ht="14.25" customHeight="1" x14ac:dyDescent="0.3">
      <c r="A847" s="5">
        <v>845</v>
      </c>
      <c r="B847" s="6" t="s">
        <v>32</v>
      </c>
      <c r="C847" s="6" t="s">
        <v>33</v>
      </c>
      <c r="D847" s="6" t="s">
        <v>2572</v>
      </c>
      <c r="E847" s="6" t="s">
        <v>1043</v>
      </c>
      <c r="F847" s="6">
        <v>3323132009</v>
      </c>
      <c r="G847" s="6" t="s">
        <v>2679</v>
      </c>
      <c r="H847" s="6" t="s">
        <v>2680</v>
      </c>
      <c r="I847" s="6">
        <v>14784706</v>
      </c>
      <c r="J847" s="6" t="s">
        <v>2762</v>
      </c>
      <c r="K847" s="6" t="str">
        <f t="shared" si="194"/>
        <v>3323130101620001</v>
      </c>
      <c r="L847" s="6" t="s">
        <v>2759</v>
      </c>
      <c r="M847" s="6">
        <v>0</v>
      </c>
      <c r="N847" s="6">
        <v>31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 t="s">
        <v>39</v>
      </c>
      <c r="U847" s="7">
        <v>46242</v>
      </c>
      <c r="V847" s="8">
        <v>46242.389305555553</v>
      </c>
      <c r="W847" s="8">
        <v>46242.389305555553</v>
      </c>
      <c r="X847" s="6" t="s">
        <v>40</v>
      </c>
      <c r="Y847" s="6" t="s">
        <v>39</v>
      </c>
      <c r="Z847" s="9">
        <v>74757</v>
      </c>
      <c r="AA847" s="6" t="s">
        <v>2760</v>
      </c>
      <c r="AB847" s="10" t="s">
        <v>2763</v>
      </c>
      <c r="AC847" s="11" t="str">
        <f t="shared" si="181"/>
        <v>Klik Here Bestie</v>
      </c>
      <c r="AD847" s="12" t="s">
        <v>30</v>
      </c>
    </row>
    <row r="848" spans="1:30" ht="14.25" customHeight="1" x14ac:dyDescent="0.3">
      <c r="A848" s="5">
        <v>846</v>
      </c>
      <c r="B848" s="6" t="s">
        <v>32</v>
      </c>
      <c r="C848" s="6" t="s">
        <v>33</v>
      </c>
      <c r="D848" s="6" t="s">
        <v>2572</v>
      </c>
      <c r="E848" s="6" t="s">
        <v>1043</v>
      </c>
      <c r="F848" s="6">
        <v>3323132009</v>
      </c>
      <c r="G848" s="6" t="s">
        <v>2679</v>
      </c>
      <c r="H848" s="6" t="s">
        <v>2680</v>
      </c>
      <c r="I848" s="6">
        <v>14423283</v>
      </c>
      <c r="J848" s="6" t="s">
        <v>2764</v>
      </c>
      <c r="K848" s="6" t="str">
        <f>"3323131501770004"</f>
        <v>3323131501770004</v>
      </c>
      <c r="L848" s="6" t="s">
        <v>2087</v>
      </c>
      <c r="M848" s="6">
        <v>0</v>
      </c>
      <c r="N848" s="6">
        <v>50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 t="s">
        <v>39</v>
      </c>
      <c r="U848" s="7">
        <v>46030</v>
      </c>
      <c r="V848" s="8">
        <v>46235.364965277775</v>
      </c>
      <c r="W848" s="8">
        <v>46235.364965277775</v>
      </c>
      <c r="X848" s="6" t="s">
        <v>40</v>
      </c>
      <c r="Y848" s="6" t="s">
        <v>39</v>
      </c>
      <c r="Z848" s="9">
        <v>5101374</v>
      </c>
      <c r="AA848" s="6" t="s">
        <v>2765</v>
      </c>
      <c r="AB848" s="10" t="s">
        <v>2766</v>
      </c>
      <c r="AC848" s="11" t="str">
        <f t="shared" si="181"/>
        <v>Klik Here Bestie</v>
      </c>
      <c r="AD848" s="12" t="s">
        <v>30</v>
      </c>
    </row>
    <row r="849" spans="1:30" ht="14.25" customHeight="1" x14ac:dyDescent="0.3">
      <c r="A849" s="5">
        <v>847</v>
      </c>
      <c r="B849" s="6" t="s">
        <v>32</v>
      </c>
      <c r="C849" s="6" t="s">
        <v>33</v>
      </c>
      <c r="D849" s="6" t="s">
        <v>2572</v>
      </c>
      <c r="E849" s="6" t="s">
        <v>1043</v>
      </c>
      <c r="F849" s="6">
        <v>3323132009</v>
      </c>
      <c r="G849" s="6" t="s">
        <v>2679</v>
      </c>
      <c r="H849" s="6" t="s">
        <v>2680</v>
      </c>
      <c r="I849" s="6">
        <v>14563461</v>
      </c>
      <c r="J849" s="6" t="s">
        <v>2767</v>
      </c>
      <c r="K849" s="6" t="str">
        <f>"3323131403730001"</f>
        <v>3323131403730001</v>
      </c>
      <c r="L849" s="6" t="s">
        <v>2768</v>
      </c>
      <c r="M849" s="6">
        <v>122</v>
      </c>
      <c r="N849" s="6">
        <v>125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 t="s">
        <v>39</v>
      </c>
      <c r="U849" s="7">
        <v>46120</v>
      </c>
      <c r="V849" s="8">
        <v>46238.507175925923</v>
      </c>
      <c r="W849" s="8">
        <v>46238.507175925923</v>
      </c>
      <c r="X849" s="6" t="s">
        <v>40</v>
      </c>
      <c r="Y849" s="6" t="s">
        <v>39</v>
      </c>
      <c r="Z849" s="9">
        <v>74757</v>
      </c>
      <c r="AA849" s="6" t="s">
        <v>2760</v>
      </c>
      <c r="AB849" s="10" t="s">
        <v>2769</v>
      </c>
      <c r="AC849" s="11" t="str">
        <f t="shared" si="181"/>
        <v>Klik Here Bestie</v>
      </c>
      <c r="AD849" s="12" t="s">
        <v>30</v>
      </c>
    </row>
    <row r="850" spans="1:30" ht="14.25" customHeight="1" x14ac:dyDescent="0.3">
      <c r="A850" s="5">
        <v>848</v>
      </c>
      <c r="B850" s="6" t="s">
        <v>32</v>
      </c>
      <c r="C850" s="6" t="s">
        <v>33</v>
      </c>
      <c r="D850" s="6" t="s">
        <v>2572</v>
      </c>
      <c r="E850" s="6" t="s">
        <v>255</v>
      </c>
      <c r="F850" s="6">
        <v>3323132010</v>
      </c>
      <c r="G850" s="6" t="s">
        <v>2770</v>
      </c>
      <c r="H850" s="6" t="s">
        <v>2771</v>
      </c>
      <c r="I850" s="6">
        <v>14566884</v>
      </c>
      <c r="J850" s="6" t="s">
        <v>2772</v>
      </c>
      <c r="K850" s="6" t="str">
        <f>"3323132803820003"</f>
        <v>3323132803820003</v>
      </c>
      <c r="L850" s="6" t="s">
        <v>796</v>
      </c>
      <c r="M850" s="6">
        <v>140</v>
      </c>
      <c r="N850" s="6">
        <v>127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 t="s">
        <v>39</v>
      </c>
      <c r="U850" s="7">
        <v>46120</v>
      </c>
      <c r="V850" s="8">
        <v>46238.558703703704</v>
      </c>
      <c r="W850" s="8">
        <v>46238.558703703704</v>
      </c>
      <c r="X850" s="6" t="s">
        <v>40</v>
      </c>
      <c r="Y850" s="6" t="s">
        <v>39</v>
      </c>
      <c r="Z850" s="9">
        <v>90685</v>
      </c>
      <c r="AA850" s="6" t="s">
        <v>2773</v>
      </c>
      <c r="AB850" s="10" t="s">
        <v>2774</v>
      </c>
      <c r="AC850" s="11" t="str">
        <f t="shared" si="181"/>
        <v>Klik Here Bestie</v>
      </c>
      <c r="AD850" s="12" t="s">
        <v>30</v>
      </c>
    </row>
    <row r="851" spans="1:30" ht="14.25" customHeight="1" x14ac:dyDescent="0.3">
      <c r="A851" s="5">
        <v>849</v>
      </c>
      <c r="B851" s="6" t="s">
        <v>32</v>
      </c>
      <c r="C851" s="6" t="s">
        <v>33</v>
      </c>
      <c r="D851" s="6" t="s">
        <v>2572</v>
      </c>
      <c r="E851" s="6" t="s">
        <v>255</v>
      </c>
      <c r="F851" s="6">
        <v>3323132010</v>
      </c>
      <c r="G851" s="6" t="s">
        <v>2770</v>
      </c>
      <c r="H851" s="6" t="s">
        <v>2771</v>
      </c>
      <c r="I851" s="6">
        <v>14690303</v>
      </c>
      <c r="J851" s="6" t="s">
        <v>2775</v>
      </c>
      <c r="K851" s="6" t="str">
        <f>"3323130606610001"</f>
        <v>3323130606610001</v>
      </c>
      <c r="L851" s="6" t="s">
        <v>2776</v>
      </c>
      <c r="M851" s="6">
        <v>0</v>
      </c>
      <c r="N851" s="6">
        <v>100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 t="s">
        <v>39</v>
      </c>
      <c r="U851" s="7">
        <v>46181</v>
      </c>
      <c r="V851" s="8">
        <v>46240.627534722225</v>
      </c>
      <c r="W851" s="8">
        <v>46240.627534722225</v>
      </c>
      <c r="X851" s="6" t="s">
        <v>40</v>
      </c>
      <c r="Y851" s="6" t="s">
        <v>39</v>
      </c>
      <c r="Z851" s="9">
        <v>90722</v>
      </c>
      <c r="AA851" s="6" t="s">
        <v>1198</v>
      </c>
      <c r="AB851" s="10" t="s">
        <v>2777</v>
      </c>
      <c r="AC851" s="11" t="str">
        <f t="shared" si="181"/>
        <v>Klik Here Bestie</v>
      </c>
      <c r="AD851" s="12" t="s">
        <v>30</v>
      </c>
    </row>
    <row r="852" spans="1:30" ht="14.25" customHeight="1" x14ac:dyDescent="0.3">
      <c r="A852" s="5">
        <v>850</v>
      </c>
      <c r="B852" s="6" t="s">
        <v>32</v>
      </c>
      <c r="C852" s="6" t="s">
        <v>33</v>
      </c>
      <c r="D852" s="6" t="s">
        <v>2572</v>
      </c>
      <c r="E852" s="6" t="s">
        <v>255</v>
      </c>
      <c r="F852" s="6">
        <v>3323132010</v>
      </c>
      <c r="G852" s="6" t="s">
        <v>2770</v>
      </c>
      <c r="H852" s="6" t="s">
        <v>2771</v>
      </c>
      <c r="I852" s="6">
        <v>14477529</v>
      </c>
      <c r="J852" s="6" t="s">
        <v>2778</v>
      </c>
      <c r="K852" s="6" t="str">
        <f t="shared" ref="K852:K853" si="195">"3323134611610001"</f>
        <v>3323134611610001</v>
      </c>
      <c r="L852" s="6" t="s">
        <v>2779</v>
      </c>
      <c r="M852" s="6">
        <v>40</v>
      </c>
      <c r="N852" s="6">
        <v>44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 t="s">
        <v>39</v>
      </c>
      <c r="U852" s="7">
        <v>46061</v>
      </c>
      <c r="V852" s="8">
        <v>46236.539699074077</v>
      </c>
      <c r="W852" s="8">
        <v>46236.539699074077</v>
      </c>
      <c r="X852" s="6" t="s">
        <v>40</v>
      </c>
      <c r="Y852" s="6" t="s">
        <v>39</v>
      </c>
      <c r="Z852" s="9">
        <v>89962</v>
      </c>
      <c r="AA852" s="6" t="s">
        <v>2780</v>
      </c>
      <c r="AB852" s="10" t="s">
        <v>2781</v>
      </c>
      <c r="AC852" s="11" t="str">
        <f t="shared" si="181"/>
        <v>Klik Here Bestie</v>
      </c>
      <c r="AD852" s="12" t="s">
        <v>30</v>
      </c>
    </row>
    <row r="853" spans="1:30" ht="14.25" customHeight="1" x14ac:dyDescent="0.3">
      <c r="A853" s="5">
        <v>851</v>
      </c>
      <c r="B853" s="6" t="s">
        <v>32</v>
      </c>
      <c r="C853" s="6" t="s">
        <v>33</v>
      </c>
      <c r="D853" s="6" t="s">
        <v>2572</v>
      </c>
      <c r="E853" s="6" t="s">
        <v>255</v>
      </c>
      <c r="F853" s="6">
        <v>3323132010</v>
      </c>
      <c r="G853" s="6" t="s">
        <v>2770</v>
      </c>
      <c r="H853" s="6" t="s">
        <v>2771</v>
      </c>
      <c r="I853" s="6">
        <v>14477590</v>
      </c>
      <c r="J853" s="6" t="s">
        <v>2782</v>
      </c>
      <c r="K853" s="6" t="str">
        <f t="shared" si="195"/>
        <v>3323134611610001</v>
      </c>
      <c r="L853" s="6" t="s">
        <v>2779</v>
      </c>
      <c r="M853" s="6">
        <v>0</v>
      </c>
      <c r="N853" s="6">
        <v>80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 t="s">
        <v>39</v>
      </c>
      <c r="U853" s="7">
        <v>46061</v>
      </c>
      <c r="V853" s="8">
        <v>46236.541342592594</v>
      </c>
      <c r="W853" s="8">
        <v>46236.541342592594</v>
      </c>
      <c r="X853" s="6" t="s">
        <v>40</v>
      </c>
      <c r="Y853" s="6" t="s">
        <v>39</v>
      </c>
      <c r="Z853" s="9">
        <v>89962</v>
      </c>
      <c r="AA853" s="6" t="s">
        <v>2780</v>
      </c>
      <c r="AB853" s="10" t="s">
        <v>2783</v>
      </c>
      <c r="AC853" s="11" t="str">
        <f t="shared" si="181"/>
        <v>Klik Here Bestie</v>
      </c>
      <c r="AD853" s="12" t="s">
        <v>30</v>
      </c>
    </row>
    <row r="854" spans="1:30" ht="14.25" customHeight="1" x14ac:dyDescent="0.3">
      <c r="A854" s="5">
        <v>852</v>
      </c>
      <c r="B854" s="6" t="s">
        <v>32</v>
      </c>
      <c r="C854" s="6" t="s">
        <v>33</v>
      </c>
      <c r="D854" s="6" t="s">
        <v>2572</v>
      </c>
      <c r="E854" s="6" t="s">
        <v>255</v>
      </c>
      <c r="F854" s="6">
        <v>3323132010</v>
      </c>
      <c r="G854" s="6" t="s">
        <v>2770</v>
      </c>
      <c r="H854" s="6" t="s">
        <v>2771</v>
      </c>
      <c r="I854" s="6">
        <v>14757975</v>
      </c>
      <c r="J854" s="6" t="s">
        <v>2784</v>
      </c>
      <c r="K854" s="6" t="str">
        <f>"3323133011680002"</f>
        <v>3323133011680002</v>
      </c>
      <c r="L854" s="6" t="s">
        <v>2785</v>
      </c>
      <c r="M854" s="6">
        <v>0</v>
      </c>
      <c r="N854" s="6">
        <v>50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 t="s">
        <v>39</v>
      </c>
      <c r="U854" s="7">
        <v>46211</v>
      </c>
      <c r="V854" s="8">
        <v>46241.697731481479</v>
      </c>
      <c r="W854" s="8">
        <v>46241.697731481479</v>
      </c>
      <c r="X854" s="6" t="s">
        <v>40</v>
      </c>
      <c r="Y854" s="6" t="s">
        <v>39</v>
      </c>
      <c r="Z854" s="9">
        <v>89962</v>
      </c>
      <c r="AA854" s="6" t="s">
        <v>2780</v>
      </c>
      <c r="AB854" s="10" t="s">
        <v>2786</v>
      </c>
      <c r="AC854" s="11" t="str">
        <f t="shared" si="181"/>
        <v>Klik Here Bestie</v>
      </c>
      <c r="AD854" s="12" t="s">
        <v>30</v>
      </c>
    </row>
    <row r="855" spans="1:30" ht="14.25" customHeight="1" x14ac:dyDescent="0.3">
      <c r="A855" s="5">
        <v>853</v>
      </c>
      <c r="B855" s="6" t="s">
        <v>32</v>
      </c>
      <c r="C855" s="6" t="s">
        <v>33</v>
      </c>
      <c r="D855" s="6" t="s">
        <v>2572</v>
      </c>
      <c r="E855" s="6" t="s">
        <v>255</v>
      </c>
      <c r="F855" s="6">
        <v>3323132010</v>
      </c>
      <c r="G855" s="6" t="s">
        <v>2770</v>
      </c>
      <c r="H855" s="6" t="s">
        <v>2771</v>
      </c>
      <c r="I855" s="6">
        <v>14581987</v>
      </c>
      <c r="J855" s="6" t="s">
        <v>2787</v>
      </c>
      <c r="K855" s="6" t="str">
        <f t="shared" ref="K855:K857" si="196">"3323131903790005"</f>
        <v>3323131903790005</v>
      </c>
      <c r="L855" s="6" t="s">
        <v>2788</v>
      </c>
      <c r="M855" s="6">
        <v>0</v>
      </c>
      <c r="N855" s="6">
        <v>15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 t="s">
        <v>39</v>
      </c>
      <c r="U855" s="7">
        <v>46120</v>
      </c>
      <c r="V855" s="8">
        <v>46238.699456018519</v>
      </c>
      <c r="W855" s="8">
        <v>46238.699456018519</v>
      </c>
      <c r="X855" s="6" t="s">
        <v>40</v>
      </c>
      <c r="Y855" s="6" t="s">
        <v>39</v>
      </c>
      <c r="Z855" s="9">
        <v>90019</v>
      </c>
      <c r="AA855" s="6" t="s">
        <v>2789</v>
      </c>
      <c r="AB855" s="10" t="s">
        <v>2790</v>
      </c>
      <c r="AC855" s="11" t="str">
        <f t="shared" si="181"/>
        <v>Klik Here Bestie</v>
      </c>
      <c r="AD855" s="12" t="s">
        <v>30</v>
      </c>
    </row>
    <row r="856" spans="1:30" ht="14.25" customHeight="1" x14ac:dyDescent="0.3">
      <c r="A856" s="5">
        <v>854</v>
      </c>
      <c r="B856" s="6" t="s">
        <v>32</v>
      </c>
      <c r="C856" s="6" t="s">
        <v>33</v>
      </c>
      <c r="D856" s="6" t="s">
        <v>2572</v>
      </c>
      <c r="E856" s="6" t="s">
        <v>255</v>
      </c>
      <c r="F856" s="6">
        <v>3323132010</v>
      </c>
      <c r="G856" s="6" t="s">
        <v>2770</v>
      </c>
      <c r="H856" s="6" t="s">
        <v>2771</v>
      </c>
      <c r="I856" s="6">
        <v>14582081</v>
      </c>
      <c r="J856" s="6" t="s">
        <v>2791</v>
      </c>
      <c r="K856" s="6" t="str">
        <f t="shared" si="196"/>
        <v>3323131903790005</v>
      </c>
      <c r="L856" s="6" t="s">
        <v>2788</v>
      </c>
      <c r="M856" s="6">
        <v>12</v>
      </c>
      <c r="N856" s="6">
        <v>12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 t="s">
        <v>39</v>
      </c>
      <c r="U856" s="7">
        <v>46120</v>
      </c>
      <c r="V856" s="8">
        <v>46238.700694444444</v>
      </c>
      <c r="W856" s="8">
        <v>46238.700694444444</v>
      </c>
      <c r="X856" s="6" t="s">
        <v>40</v>
      </c>
      <c r="Y856" s="6" t="s">
        <v>39</v>
      </c>
      <c r="Z856" s="9">
        <v>90019</v>
      </c>
      <c r="AA856" s="6" t="s">
        <v>2789</v>
      </c>
      <c r="AB856" s="10" t="s">
        <v>2792</v>
      </c>
      <c r="AC856" s="11" t="str">
        <f t="shared" si="181"/>
        <v>Klik Here Bestie</v>
      </c>
      <c r="AD856" s="12" t="s">
        <v>30</v>
      </c>
    </row>
    <row r="857" spans="1:30" ht="14.25" customHeight="1" x14ac:dyDescent="0.3">
      <c r="A857" s="5">
        <v>855</v>
      </c>
      <c r="B857" s="6" t="s">
        <v>32</v>
      </c>
      <c r="C857" s="6" t="s">
        <v>33</v>
      </c>
      <c r="D857" s="6" t="s">
        <v>2572</v>
      </c>
      <c r="E857" s="6" t="s">
        <v>255</v>
      </c>
      <c r="F857" s="6">
        <v>3323132010</v>
      </c>
      <c r="G857" s="6" t="s">
        <v>2770</v>
      </c>
      <c r="H857" s="6" t="s">
        <v>2771</v>
      </c>
      <c r="I857" s="6">
        <v>14582165</v>
      </c>
      <c r="J857" s="6" t="s">
        <v>2793</v>
      </c>
      <c r="K857" s="6" t="str">
        <f t="shared" si="196"/>
        <v>3323131903790005</v>
      </c>
      <c r="L857" s="6" t="s">
        <v>2788</v>
      </c>
      <c r="M857" s="6">
        <v>0</v>
      </c>
      <c r="N857" s="6">
        <v>81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 t="s">
        <v>39</v>
      </c>
      <c r="U857" s="7">
        <v>46120</v>
      </c>
      <c r="V857" s="8">
        <v>46238.701631944445</v>
      </c>
      <c r="W857" s="8">
        <v>46238.701631944445</v>
      </c>
      <c r="X857" s="6" t="s">
        <v>40</v>
      </c>
      <c r="Y857" s="6" t="s">
        <v>39</v>
      </c>
      <c r="Z857" s="9">
        <v>90019</v>
      </c>
      <c r="AA857" s="6" t="s">
        <v>2789</v>
      </c>
      <c r="AB857" s="10" t="s">
        <v>2794</v>
      </c>
      <c r="AC857" s="11" t="str">
        <f t="shared" si="181"/>
        <v>Klik Here Bestie</v>
      </c>
      <c r="AD857" s="12" t="s">
        <v>30</v>
      </c>
    </row>
    <row r="858" spans="1:30" ht="14.25" customHeight="1" x14ac:dyDescent="0.3">
      <c r="A858" s="5">
        <v>856</v>
      </c>
      <c r="B858" s="6" t="s">
        <v>32</v>
      </c>
      <c r="C858" s="6" t="s">
        <v>33</v>
      </c>
      <c r="D858" s="6" t="s">
        <v>2572</v>
      </c>
      <c r="E858" s="6" t="s">
        <v>255</v>
      </c>
      <c r="F858" s="6">
        <v>3323132010</v>
      </c>
      <c r="G858" s="6" t="s">
        <v>2770</v>
      </c>
      <c r="H858" s="6" t="s">
        <v>2771</v>
      </c>
      <c r="I858" s="6">
        <v>14686897</v>
      </c>
      <c r="J858" s="6" t="s">
        <v>2795</v>
      </c>
      <c r="K858" s="6" t="str">
        <f>"3323132111650003"</f>
        <v>3323132111650003</v>
      </c>
      <c r="L858" s="6" t="s">
        <v>1713</v>
      </c>
      <c r="M858" s="6">
        <v>0</v>
      </c>
      <c r="N858" s="6">
        <v>48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 t="s">
        <v>39</v>
      </c>
      <c r="U858" s="7">
        <v>46181</v>
      </c>
      <c r="V858" s="8">
        <v>46240.598981481482</v>
      </c>
      <c r="W858" s="8">
        <v>46240.598981481482</v>
      </c>
      <c r="X858" s="6" t="s">
        <v>40</v>
      </c>
      <c r="Y858" s="6" t="s">
        <v>39</v>
      </c>
      <c r="Z858" s="9">
        <v>90019</v>
      </c>
      <c r="AA858" s="6" t="s">
        <v>2789</v>
      </c>
      <c r="AB858" s="10" t="s">
        <v>2796</v>
      </c>
      <c r="AC858" s="11" t="str">
        <f t="shared" si="181"/>
        <v>Klik Here Bestie</v>
      </c>
      <c r="AD858" s="12" t="s">
        <v>30</v>
      </c>
    </row>
    <row r="859" spans="1:30" ht="14.25" customHeight="1" x14ac:dyDescent="0.3">
      <c r="A859" s="5">
        <v>857</v>
      </c>
      <c r="B859" s="6" t="s">
        <v>32</v>
      </c>
      <c r="C859" s="6" t="s">
        <v>33</v>
      </c>
      <c r="D859" s="6" t="s">
        <v>2572</v>
      </c>
      <c r="E859" s="6" t="s">
        <v>255</v>
      </c>
      <c r="F859" s="6">
        <v>3323132010</v>
      </c>
      <c r="G859" s="6" t="s">
        <v>2770</v>
      </c>
      <c r="H859" s="6" t="s">
        <v>2771</v>
      </c>
      <c r="I859" s="6">
        <v>14519963</v>
      </c>
      <c r="J859" s="6" t="s">
        <v>2797</v>
      </c>
      <c r="K859" s="6" t="str">
        <f t="shared" ref="K859:K860" si="197">"3323131003670004"</f>
        <v>3323131003670004</v>
      </c>
      <c r="L859" s="6" t="s">
        <v>2798</v>
      </c>
      <c r="M859" s="6">
        <v>45</v>
      </c>
      <c r="N859" s="6">
        <v>45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 t="s">
        <v>39</v>
      </c>
      <c r="U859" s="7">
        <v>46089</v>
      </c>
      <c r="V859" s="8">
        <v>46237.573680555557</v>
      </c>
      <c r="W859" s="8">
        <v>46237.573680555557</v>
      </c>
      <c r="X859" s="6" t="s">
        <v>40</v>
      </c>
      <c r="Y859" s="6" t="s">
        <v>39</v>
      </c>
      <c r="Z859" s="9">
        <v>90101</v>
      </c>
      <c r="AA859" s="6" t="s">
        <v>557</v>
      </c>
      <c r="AB859" s="10" t="s">
        <v>2799</v>
      </c>
      <c r="AC859" s="11" t="str">
        <f t="shared" si="181"/>
        <v>Klik Here Bestie</v>
      </c>
      <c r="AD859" s="12" t="s">
        <v>30</v>
      </c>
    </row>
    <row r="860" spans="1:30" ht="14.25" customHeight="1" x14ac:dyDescent="0.3">
      <c r="A860" s="5">
        <v>858</v>
      </c>
      <c r="B860" s="6" t="s">
        <v>32</v>
      </c>
      <c r="C860" s="6" t="s">
        <v>33</v>
      </c>
      <c r="D860" s="6" t="s">
        <v>2572</v>
      </c>
      <c r="E860" s="6" t="s">
        <v>255</v>
      </c>
      <c r="F860" s="6">
        <v>3323132010</v>
      </c>
      <c r="G860" s="6" t="s">
        <v>2770</v>
      </c>
      <c r="H860" s="6" t="s">
        <v>2771</v>
      </c>
      <c r="I860" s="6">
        <v>14520042</v>
      </c>
      <c r="J860" s="6" t="s">
        <v>2800</v>
      </c>
      <c r="K860" s="6" t="str">
        <f t="shared" si="197"/>
        <v>3323131003670004</v>
      </c>
      <c r="L860" s="6" t="s">
        <v>2798</v>
      </c>
      <c r="M860" s="6">
        <v>0</v>
      </c>
      <c r="N860" s="6">
        <v>100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 t="s">
        <v>39</v>
      </c>
      <c r="U860" s="7">
        <v>46089</v>
      </c>
      <c r="V860" s="8">
        <v>46237.574664351851</v>
      </c>
      <c r="W860" s="8">
        <v>46237.574664351851</v>
      </c>
      <c r="X860" s="6" t="s">
        <v>40</v>
      </c>
      <c r="Y860" s="6" t="s">
        <v>39</v>
      </c>
      <c r="Z860" s="9">
        <v>90101</v>
      </c>
      <c r="AA860" s="6" t="s">
        <v>557</v>
      </c>
      <c r="AB860" s="10" t="s">
        <v>2801</v>
      </c>
      <c r="AC860" s="11" t="str">
        <f t="shared" si="181"/>
        <v>Klik Here Bestie</v>
      </c>
      <c r="AD860" s="12" t="s">
        <v>30</v>
      </c>
    </row>
    <row r="861" spans="1:30" ht="14.25" customHeight="1" x14ac:dyDescent="0.3">
      <c r="A861" s="5">
        <v>859</v>
      </c>
      <c r="B861" s="6" t="s">
        <v>32</v>
      </c>
      <c r="C861" s="6" t="s">
        <v>33</v>
      </c>
      <c r="D861" s="6" t="s">
        <v>2572</v>
      </c>
      <c r="E861" s="6" t="s">
        <v>255</v>
      </c>
      <c r="F861" s="6">
        <v>3323132010</v>
      </c>
      <c r="G861" s="6" t="s">
        <v>2770</v>
      </c>
      <c r="H861" s="6" t="s">
        <v>2771</v>
      </c>
      <c r="I861" s="6">
        <v>14760460</v>
      </c>
      <c r="J861" s="6" t="s">
        <v>2802</v>
      </c>
      <c r="K861" s="6" t="str">
        <f>"3323132306780004"</f>
        <v>3323132306780004</v>
      </c>
      <c r="L861" s="6" t="s">
        <v>2803</v>
      </c>
      <c r="M861" s="6">
        <v>0</v>
      </c>
      <c r="N861" s="6">
        <v>100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 t="s">
        <v>39</v>
      </c>
      <c r="U861" s="7">
        <v>46211</v>
      </c>
      <c r="V861" s="8">
        <v>46241.729155092595</v>
      </c>
      <c r="W861" s="8">
        <v>46241.729155092595</v>
      </c>
      <c r="X861" s="6" t="s">
        <v>40</v>
      </c>
      <c r="Y861" s="6" t="s">
        <v>39</v>
      </c>
      <c r="Z861" s="9">
        <v>90722</v>
      </c>
      <c r="AA861" s="6" t="s">
        <v>1198</v>
      </c>
      <c r="AB861" s="10" t="s">
        <v>2804</v>
      </c>
      <c r="AC861" s="11" t="str">
        <f t="shared" si="181"/>
        <v>Klik Here Bestie</v>
      </c>
      <c r="AD861" s="12" t="s">
        <v>30</v>
      </c>
    </row>
    <row r="862" spans="1:30" ht="14.25" customHeight="1" x14ac:dyDescent="0.3">
      <c r="A862" s="5">
        <v>860</v>
      </c>
      <c r="B862" s="6" t="s">
        <v>32</v>
      </c>
      <c r="C862" s="6" t="s">
        <v>33</v>
      </c>
      <c r="D862" s="6" t="s">
        <v>2572</v>
      </c>
      <c r="E862" s="6" t="s">
        <v>255</v>
      </c>
      <c r="F862" s="6">
        <v>3323132010</v>
      </c>
      <c r="G862" s="6" t="s">
        <v>2770</v>
      </c>
      <c r="H862" s="6" t="s">
        <v>2771</v>
      </c>
      <c r="I862" s="6">
        <v>14615935</v>
      </c>
      <c r="J862" s="6" t="s">
        <v>2805</v>
      </c>
      <c r="K862" s="6" t="str">
        <f t="shared" ref="K862:K864" si="198">"3323133012590011"</f>
        <v>3323133012590011</v>
      </c>
      <c r="L862" s="6" t="s">
        <v>2806</v>
      </c>
      <c r="M862" s="6">
        <v>0</v>
      </c>
      <c r="N862" s="6">
        <v>34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 t="s">
        <v>39</v>
      </c>
      <c r="U862" s="7">
        <v>46150</v>
      </c>
      <c r="V862" s="8">
        <v>46239.474444444444</v>
      </c>
      <c r="W862" s="8">
        <v>46239.474444444444</v>
      </c>
      <c r="X862" s="6" t="s">
        <v>40</v>
      </c>
      <c r="Y862" s="6" t="s">
        <v>39</v>
      </c>
      <c r="Z862" s="9">
        <v>89841</v>
      </c>
      <c r="AA862" s="6" t="s">
        <v>1803</v>
      </c>
      <c r="AB862" s="10" t="s">
        <v>2807</v>
      </c>
      <c r="AC862" s="11" t="str">
        <f t="shared" si="181"/>
        <v>Klik Here Bestie</v>
      </c>
      <c r="AD862" s="12" t="s">
        <v>30</v>
      </c>
    </row>
    <row r="863" spans="1:30" ht="14.25" customHeight="1" x14ac:dyDescent="0.3">
      <c r="A863" s="5">
        <v>861</v>
      </c>
      <c r="B863" s="6" t="s">
        <v>32</v>
      </c>
      <c r="C863" s="6" t="s">
        <v>33</v>
      </c>
      <c r="D863" s="6" t="s">
        <v>2572</v>
      </c>
      <c r="E863" s="6" t="s">
        <v>255</v>
      </c>
      <c r="F863" s="6">
        <v>3323132010</v>
      </c>
      <c r="G863" s="6" t="s">
        <v>2770</v>
      </c>
      <c r="H863" s="6" t="s">
        <v>2771</v>
      </c>
      <c r="I863" s="6">
        <v>14616214</v>
      </c>
      <c r="J863" s="6" t="s">
        <v>2808</v>
      </c>
      <c r="K863" s="6" t="str">
        <f t="shared" si="198"/>
        <v>3323133012590011</v>
      </c>
      <c r="L863" s="6" t="s">
        <v>2806</v>
      </c>
      <c r="M863" s="6">
        <v>5</v>
      </c>
      <c r="N863" s="6">
        <v>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 t="s">
        <v>39</v>
      </c>
      <c r="U863" s="7">
        <v>46150</v>
      </c>
      <c r="V863" s="8">
        <v>46239.476331018515</v>
      </c>
      <c r="W863" s="8">
        <v>46239.476331018515</v>
      </c>
      <c r="X863" s="6" t="s">
        <v>40</v>
      </c>
      <c r="Y863" s="6" t="s">
        <v>39</v>
      </c>
      <c r="Z863" s="9">
        <v>89841</v>
      </c>
      <c r="AA863" s="6" t="s">
        <v>1803</v>
      </c>
      <c r="AB863" s="10" t="s">
        <v>2809</v>
      </c>
      <c r="AC863" s="11" t="str">
        <f t="shared" si="181"/>
        <v>Klik Here Bestie</v>
      </c>
      <c r="AD863" s="12" t="s">
        <v>30</v>
      </c>
    </row>
    <row r="864" spans="1:30" ht="14.25" customHeight="1" x14ac:dyDescent="0.3">
      <c r="A864" s="5">
        <v>862</v>
      </c>
      <c r="B864" s="6" t="s">
        <v>32</v>
      </c>
      <c r="C864" s="6" t="s">
        <v>33</v>
      </c>
      <c r="D864" s="6" t="s">
        <v>2572</v>
      </c>
      <c r="E864" s="6" t="s">
        <v>255</v>
      </c>
      <c r="F864" s="6">
        <v>3323132010</v>
      </c>
      <c r="G864" s="6" t="s">
        <v>2770</v>
      </c>
      <c r="H864" s="6" t="s">
        <v>2771</v>
      </c>
      <c r="I864" s="6">
        <v>14616438</v>
      </c>
      <c r="J864" s="6" t="s">
        <v>2810</v>
      </c>
      <c r="K864" s="6" t="str">
        <f t="shared" si="198"/>
        <v>3323133012590011</v>
      </c>
      <c r="L864" s="6" t="s">
        <v>2806</v>
      </c>
      <c r="M864" s="6">
        <v>0</v>
      </c>
      <c r="N864" s="6">
        <v>6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 t="s">
        <v>39</v>
      </c>
      <c r="U864" s="7">
        <v>46150</v>
      </c>
      <c r="V864" s="8">
        <v>46239.477962962963</v>
      </c>
      <c r="W864" s="8">
        <v>46239.477962962963</v>
      </c>
      <c r="X864" s="6" t="s">
        <v>40</v>
      </c>
      <c r="Y864" s="6" t="s">
        <v>39</v>
      </c>
      <c r="Z864" s="9">
        <v>89841</v>
      </c>
      <c r="AA864" s="6" t="s">
        <v>1803</v>
      </c>
      <c r="AB864" s="10" t="s">
        <v>2811</v>
      </c>
      <c r="AC864" s="11" t="str">
        <f t="shared" si="181"/>
        <v>Klik Here Bestie</v>
      </c>
      <c r="AD864" s="12" t="s">
        <v>30</v>
      </c>
    </row>
    <row r="865" spans="1:30" ht="14.25" customHeight="1" x14ac:dyDescent="0.3">
      <c r="A865" s="5">
        <v>863</v>
      </c>
      <c r="B865" s="6" t="s">
        <v>32</v>
      </c>
      <c r="C865" s="6" t="s">
        <v>33</v>
      </c>
      <c r="D865" s="6" t="s">
        <v>2572</v>
      </c>
      <c r="E865" s="6" t="s">
        <v>255</v>
      </c>
      <c r="F865" s="6">
        <v>3323132010</v>
      </c>
      <c r="G865" s="6" t="s">
        <v>2770</v>
      </c>
      <c r="H865" s="6" t="s">
        <v>2771</v>
      </c>
      <c r="I865" s="6">
        <v>14632147</v>
      </c>
      <c r="J865" s="6" t="s">
        <v>2812</v>
      </c>
      <c r="K865" s="6" t="str">
        <f t="shared" ref="K865:K866" si="199">"3323131503740003"</f>
        <v>3323131503740003</v>
      </c>
      <c r="L865" s="6" t="s">
        <v>2813</v>
      </c>
      <c r="M865" s="6">
        <v>10</v>
      </c>
      <c r="N865" s="6">
        <v>11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 t="s">
        <v>39</v>
      </c>
      <c r="U865" s="7">
        <v>46150</v>
      </c>
      <c r="V865" s="8">
        <v>46239.642384259256</v>
      </c>
      <c r="W865" s="8">
        <v>46239.642384259256</v>
      </c>
      <c r="X865" s="6" t="s">
        <v>40</v>
      </c>
      <c r="Y865" s="6" t="s">
        <v>39</v>
      </c>
      <c r="Z865" s="9">
        <v>89812</v>
      </c>
      <c r="AA865" s="6" t="s">
        <v>2814</v>
      </c>
      <c r="AB865" s="10" t="s">
        <v>2815</v>
      </c>
      <c r="AC865" s="11" t="str">
        <f t="shared" si="181"/>
        <v>Klik Here Bestie</v>
      </c>
      <c r="AD865" s="12" t="s">
        <v>30</v>
      </c>
    </row>
    <row r="866" spans="1:30" ht="14.25" customHeight="1" x14ac:dyDescent="0.3">
      <c r="A866" s="5">
        <v>864</v>
      </c>
      <c r="B866" s="6" t="s">
        <v>32</v>
      </c>
      <c r="C866" s="6" t="s">
        <v>33</v>
      </c>
      <c r="D866" s="6" t="s">
        <v>2572</v>
      </c>
      <c r="E866" s="6" t="s">
        <v>255</v>
      </c>
      <c r="F866" s="6">
        <v>3323132010</v>
      </c>
      <c r="G866" s="6" t="s">
        <v>2770</v>
      </c>
      <c r="H866" s="6" t="s">
        <v>2771</v>
      </c>
      <c r="I866" s="6">
        <v>14632280</v>
      </c>
      <c r="J866" s="6" t="s">
        <v>2816</v>
      </c>
      <c r="K866" s="6" t="str">
        <f t="shared" si="199"/>
        <v>3323131503740003</v>
      </c>
      <c r="L866" s="6" t="s">
        <v>2813</v>
      </c>
      <c r="M866" s="6">
        <v>0</v>
      </c>
      <c r="N866" s="6">
        <v>140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 t="s">
        <v>39</v>
      </c>
      <c r="U866" s="7">
        <v>46150</v>
      </c>
      <c r="V866" s="8">
        <v>46239.643900462965</v>
      </c>
      <c r="W866" s="8">
        <v>46239.643900462965</v>
      </c>
      <c r="X866" s="6" t="s">
        <v>40</v>
      </c>
      <c r="Y866" s="6" t="s">
        <v>39</v>
      </c>
      <c r="Z866" s="9">
        <v>89812</v>
      </c>
      <c r="AA866" s="6" t="s">
        <v>2814</v>
      </c>
      <c r="AB866" s="10" t="s">
        <v>2817</v>
      </c>
      <c r="AC866" s="11" t="str">
        <f t="shared" si="181"/>
        <v>Klik Here Bestie</v>
      </c>
      <c r="AD866" s="12" t="s">
        <v>30</v>
      </c>
    </row>
    <row r="867" spans="1:30" ht="14.25" customHeight="1" x14ac:dyDescent="0.3">
      <c r="A867" s="5">
        <v>865</v>
      </c>
      <c r="B867" s="6" t="s">
        <v>32</v>
      </c>
      <c r="C867" s="6" t="s">
        <v>33</v>
      </c>
      <c r="D867" s="6" t="s">
        <v>2572</v>
      </c>
      <c r="E867" s="6" t="s">
        <v>255</v>
      </c>
      <c r="F867" s="6">
        <v>3323132010</v>
      </c>
      <c r="G867" s="6" t="s">
        <v>2770</v>
      </c>
      <c r="H867" s="6" t="s">
        <v>2771</v>
      </c>
      <c r="I867" s="6">
        <v>14634405</v>
      </c>
      <c r="J867" s="6" t="s">
        <v>2818</v>
      </c>
      <c r="K867" s="6" t="str">
        <f t="shared" ref="K867:K869" si="200">"3323133112590071"</f>
        <v>3323133112590071</v>
      </c>
      <c r="L867" s="6" t="s">
        <v>717</v>
      </c>
      <c r="M867" s="6">
        <v>0</v>
      </c>
      <c r="N867" s="6">
        <v>45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 t="s">
        <v>39</v>
      </c>
      <c r="U867" s="7">
        <v>46150</v>
      </c>
      <c r="V867" s="8">
        <v>46239.664166666669</v>
      </c>
      <c r="W867" s="8">
        <v>46239.664166666669</v>
      </c>
      <c r="X867" s="6" t="s">
        <v>40</v>
      </c>
      <c r="Y867" s="6" t="s">
        <v>39</v>
      </c>
      <c r="Z867" s="9">
        <v>90019</v>
      </c>
      <c r="AA867" s="6" t="s">
        <v>2789</v>
      </c>
      <c r="AB867" s="10" t="s">
        <v>2819</v>
      </c>
      <c r="AC867" s="11" t="str">
        <f t="shared" si="181"/>
        <v>Klik Here Bestie</v>
      </c>
      <c r="AD867" s="12" t="s">
        <v>30</v>
      </c>
    </row>
    <row r="868" spans="1:30" ht="14.25" customHeight="1" x14ac:dyDescent="0.3">
      <c r="A868" s="5">
        <v>866</v>
      </c>
      <c r="B868" s="6" t="s">
        <v>32</v>
      </c>
      <c r="C868" s="6" t="s">
        <v>33</v>
      </c>
      <c r="D868" s="6" t="s">
        <v>2572</v>
      </c>
      <c r="E868" s="6" t="s">
        <v>255</v>
      </c>
      <c r="F868" s="6">
        <v>3323132010</v>
      </c>
      <c r="G868" s="6" t="s">
        <v>2770</v>
      </c>
      <c r="H868" s="6" t="s">
        <v>2771</v>
      </c>
      <c r="I868" s="6">
        <v>14634509</v>
      </c>
      <c r="J868" s="6" t="s">
        <v>2820</v>
      </c>
      <c r="K868" s="6" t="str">
        <f t="shared" si="200"/>
        <v>3323133112590071</v>
      </c>
      <c r="L868" s="6" t="s">
        <v>717</v>
      </c>
      <c r="M868" s="6">
        <v>0</v>
      </c>
      <c r="N868" s="6">
        <v>49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 t="s">
        <v>39</v>
      </c>
      <c r="U868" s="7">
        <v>46150</v>
      </c>
      <c r="V868" s="8">
        <v>46239.665185185186</v>
      </c>
      <c r="W868" s="8">
        <v>46239.665185185186</v>
      </c>
      <c r="X868" s="6" t="s">
        <v>40</v>
      </c>
      <c r="Y868" s="6" t="s">
        <v>39</v>
      </c>
      <c r="Z868" s="9">
        <v>90019</v>
      </c>
      <c r="AA868" s="6" t="s">
        <v>2789</v>
      </c>
      <c r="AB868" s="10" t="s">
        <v>2821</v>
      </c>
      <c r="AC868" s="11" t="str">
        <f t="shared" si="181"/>
        <v>Klik Here Bestie</v>
      </c>
      <c r="AD868" s="12" t="s">
        <v>30</v>
      </c>
    </row>
    <row r="869" spans="1:30" ht="14.25" customHeight="1" x14ac:dyDescent="0.3">
      <c r="A869" s="5">
        <v>867</v>
      </c>
      <c r="B869" s="6" t="s">
        <v>32</v>
      </c>
      <c r="C869" s="6" t="s">
        <v>33</v>
      </c>
      <c r="D869" s="6" t="s">
        <v>2572</v>
      </c>
      <c r="E869" s="6" t="s">
        <v>255</v>
      </c>
      <c r="F869" s="6">
        <v>3323132010</v>
      </c>
      <c r="G869" s="6" t="s">
        <v>2770</v>
      </c>
      <c r="H869" s="6" t="s">
        <v>2771</v>
      </c>
      <c r="I869" s="6">
        <v>14634649</v>
      </c>
      <c r="J869" s="6" t="s">
        <v>2822</v>
      </c>
      <c r="K869" s="6" t="str">
        <f t="shared" si="200"/>
        <v>3323133112590071</v>
      </c>
      <c r="L869" s="6" t="s">
        <v>717</v>
      </c>
      <c r="M869" s="6">
        <v>7</v>
      </c>
      <c r="N869" s="6">
        <v>7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 t="s">
        <v>39</v>
      </c>
      <c r="U869" s="7">
        <v>46150</v>
      </c>
      <c r="V869" s="8">
        <v>46239.666666666664</v>
      </c>
      <c r="W869" s="8">
        <v>46239.666666666664</v>
      </c>
      <c r="X869" s="6" t="s">
        <v>40</v>
      </c>
      <c r="Y869" s="6" t="s">
        <v>39</v>
      </c>
      <c r="Z869" s="9">
        <v>90019</v>
      </c>
      <c r="AA869" s="6" t="s">
        <v>2789</v>
      </c>
      <c r="AB869" s="10" t="s">
        <v>2823</v>
      </c>
      <c r="AC869" s="11" t="str">
        <f t="shared" si="181"/>
        <v>Klik Here Bestie</v>
      </c>
      <c r="AD869" s="12" t="s">
        <v>30</v>
      </c>
    </row>
    <row r="870" spans="1:30" ht="14.25" customHeight="1" x14ac:dyDescent="0.3">
      <c r="A870" s="5">
        <v>868</v>
      </c>
      <c r="B870" s="6" t="s">
        <v>32</v>
      </c>
      <c r="C870" s="6" t="s">
        <v>33</v>
      </c>
      <c r="D870" s="6" t="s">
        <v>2572</v>
      </c>
      <c r="E870" s="6" t="s">
        <v>255</v>
      </c>
      <c r="F870" s="6">
        <v>3323132010</v>
      </c>
      <c r="G870" s="6" t="s">
        <v>2770</v>
      </c>
      <c r="H870" s="6" t="s">
        <v>2771</v>
      </c>
      <c r="I870" s="6">
        <v>14748439</v>
      </c>
      <c r="J870" s="6" t="s">
        <v>2824</v>
      </c>
      <c r="K870" s="6" t="str">
        <f t="shared" ref="K870:K873" si="201">"3323130408580008"</f>
        <v>3323130408580008</v>
      </c>
      <c r="L870" s="6" t="s">
        <v>2825</v>
      </c>
      <c r="M870" s="6">
        <v>0</v>
      </c>
      <c r="N870" s="6">
        <v>37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 t="s">
        <v>39</v>
      </c>
      <c r="U870" s="7">
        <v>46211</v>
      </c>
      <c r="V870" s="8">
        <v>46241.616319444445</v>
      </c>
      <c r="W870" s="8">
        <v>46241.616319444445</v>
      </c>
      <c r="X870" s="6" t="s">
        <v>40</v>
      </c>
      <c r="Y870" s="6" t="s">
        <v>39</v>
      </c>
      <c r="Z870" s="9">
        <v>89962</v>
      </c>
      <c r="AA870" s="6" t="s">
        <v>2780</v>
      </c>
      <c r="AB870" s="10" t="s">
        <v>2826</v>
      </c>
      <c r="AC870" s="11" t="str">
        <f t="shared" si="181"/>
        <v>Klik Here Bestie</v>
      </c>
      <c r="AD870" s="12" t="s">
        <v>30</v>
      </c>
    </row>
    <row r="871" spans="1:30" ht="14.25" customHeight="1" x14ac:dyDescent="0.3">
      <c r="A871" s="5">
        <v>869</v>
      </c>
      <c r="B871" s="6" t="s">
        <v>32</v>
      </c>
      <c r="C871" s="6" t="s">
        <v>33</v>
      </c>
      <c r="D871" s="6" t="s">
        <v>2572</v>
      </c>
      <c r="E871" s="6" t="s">
        <v>255</v>
      </c>
      <c r="F871" s="6">
        <v>3323132010</v>
      </c>
      <c r="G871" s="6" t="s">
        <v>2770</v>
      </c>
      <c r="H871" s="6" t="s">
        <v>2771</v>
      </c>
      <c r="I871" s="6">
        <v>14748708</v>
      </c>
      <c r="J871" s="6" t="s">
        <v>2827</v>
      </c>
      <c r="K871" s="6" t="str">
        <f t="shared" si="201"/>
        <v>3323130408580008</v>
      </c>
      <c r="L871" s="6" t="s">
        <v>2825</v>
      </c>
      <c r="M871" s="6">
        <v>57</v>
      </c>
      <c r="N871" s="6">
        <v>52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 t="s">
        <v>39</v>
      </c>
      <c r="U871" s="7">
        <v>46211</v>
      </c>
      <c r="V871" s="8">
        <v>46241.617777777778</v>
      </c>
      <c r="W871" s="8">
        <v>46241.617777777778</v>
      </c>
      <c r="X871" s="6" t="s">
        <v>40</v>
      </c>
      <c r="Y871" s="6" t="s">
        <v>39</v>
      </c>
      <c r="Z871" s="9">
        <v>89962</v>
      </c>
      <c r="AA871" s="6" t="s">
        <v>2780</v>
      </c>
      <c r="AB871" s="10" t="s">
        <v>2828</v>
      </c>
      <c r="AC871" s="11" t="str">
        <f t="shared" si="181"/>
        <v>Klik Here Bestie</v>
      </c>
      <c r="AD871" s="12" t="s">
        <v>30</v>
      </c>
    </row>
    <row r="872" spans="1:30" ht="14.25" customHeight="1" x14ac:dyDescent="0.3">
      <c r="A872" s="5">
        <v>870</v>
      </c>
      <c r="B872" s="6" t="s">
        <v>32</v>
      </c>
      <c r="C872" s="6" t="s">
        <v>33</v>
      </c>
      <c r="D872" s="6" t="s">
        <v>2572</v>
      </c>
      <c r="E872" s="6" t="s">
        <v>255</v>
      </c>
      <c r="F872" s="6">
        <v>3323132010</v>
      </c>
      <c r="G872" s="6" t="s">
        <v>2770</v>
      </c>
      <c r="H872" s="6" t="s">
        <v>2771</v>
      </c>
      <c r="I872" s="6">
        <v>14748847</v>
      </c>
      <c r="J872" s="6" t="s">
        <v>2829</v>
      </c>
      <c r="K872" s="6" t="str">
        <f t="shared" si="201"/>
        <v>3323130408580008</v>
      </c>
      <c r="L872" s="6" t="s">
        <v>2825</v>
      </c>
      <c r="M872" s="6">
        <v>0</v>
      </c>
      <c r="N872" s="6">
        <v>204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 t="s">
        <v>39</v>
      </c>
      <c r="U872" s="7">
        <v>46211</v>
      </c>
      <c r="V872" s="8">
        <v>46241.619027777779</v>
      </c>
      <c r="W872" s="8">
        <v>46241.619027777779</v>
      </c>
      <c r="X872" s="6" t="s">
        <v>40</v>
      </c>
      <c r="Y872" s="6" t="s">
        <v>39</v>
      </c>
      <c r="Z872" s="9">
        <v>89962</v>
      </c>
      <c r="AA872" s="6" t="s">
        <v>2780</v>
      </c>
      <c r="AB872" s="10" t="s">
        <v>2830</v>
      </c>
      <c r="AC872" s="11" t="str">
        <f t="shared" si="181"/>
        <v>Klik Here Bestie</v>
      </c>
      <c r="AD872" s="12" t="s">
        <v>30</v>
      </c>
    </row>
    <row r="873" spans="1:30" ht="14.25" customHeight="1" x14ac:dyDescent="0.3">
      <c r="A873" s="5">
        <v>871</v>
      </c>
      <c r="B873" s="6" t="s">
        <v>32</v>
      </c>
      <c r="C873" s="6" t="s">
        <v>33</v>
      </c>
      <c r="D873" s="6" t="s">
        <v>2572</v>
      </c>
      <c r="E873" s="6" t="s">
        <v>255</v>
      </c>
      <c r="F873" s="6">
        <v>3323132010</v>
      </c>
      <c r="G873" s="6" t="s">
        <v>2770</v>
      </c>
      <c r="H873" s="6" t="s">
        <v>2771</v>
      </c>
      <c r="I873" s="6">
        <v>14749023</v>
      </c>
      <c r="J873" s="6" t="s">
        <v>2831</v>
      </c>
      <c r="K873" s="6" t="str">
        <f t="shared" si="201"/>
        <v>3323130408580008</v>
      </c>
      <c r="L873" s="6" t="s">
        <v>2825</v>
      </c>
      <c r="M873" s="6">
        <v>30</v>
      </c>
      <c r="N873" s="6">
        <v>31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 t="s">
        <v>39</v>
      </c>
      <c r="U873" s="7">
        <v>46211</v>
      </c>
      <c r="V873" s="8">
        <v>46241.620393518519</v>
      </c>
      <c r="W873" s="8">
        <v>46241.620393518519</v>
      </c>
      <c r="X873" s="6" t="s">
        <v>40</v>
      </c>
      <c r="Y873" s="6" t="s">
        <v>39</v>
      </c>
      <c r="Z873" s="9">
        <v>89962</v>
      </c>
      <c r="AA873" s="6" t="s">
        <v>2780</v>
      </c>
      <c r="AB873" s="10" t="s">
        <v>2832</v>
      </c>
      <c r="AC873" s="11" t="str">
        <f t="shared" si="181"/>
        <v>Klik Here Bestie</v>
      </c>
      <c r="AD873" s="12" t="s">
        <v>30</v>
      </c>
    </row>
    <row r="874" spans="1:30" ht="14.25" customHeight="1" x14ac:dyDescent="0.3">
      <c r="A874" s="5">
        <v>872</v>
      </c>
      <c r="B874" s="6" t="s">
        <v>32</v>
      </c>
      <c r="C874" s="6" t="s">
        <v>33</v>
      </c>
      <c r="D874" s="6" t="s">
        <v>2572</v>
      </c>
      <c r="E874" s="6" t="s">
        <v>2833</v>
      </c>
      <c r="F874" s="6">
        <v>3323132011</v>
      </c>
      <c r="G874" s="6" t="s">
        <v>2770</v>
      </c>
      <c r="H874" s="6" t="s">
        <v>2771</v>
      </c>
      <c r="I874" s="6">
        <v>14584727</v>
      </c>
      <c r="J874" s="6" t="s">
        <v>2834</v>
      </c>
      <c r="K874" s="6" t="str">
        <f>"6202140109930002"</f>
        <v>6202140109930002</v>
      </c>
      <c r="L874" s="6" t="s">
        <v>2614</v>
      </c>
      <c r="M874" s="6">
        <v>0</v>
      </c>
      <c r="N874" s="6">
        <v>60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 t="s">
        <v>39</v>
      </c>
      <c r="U874" s="7">
        <v>46120</v>
      </c>
      <c r="V874" s="8">
        <v>46238.739525462966</v>
      </c>
      <c r="W874" s="8">
        <v>46238.739525462966</v>
      </c>
      <c r="X874" s="6" t="s">
        <v>40</v>
      </c>
      <c r="Y874" s="6" t="s">
        <v>39</v>
      </c>
      <c r="Z874" s="9">
        <v>85566</v>
      </c>
      <c r="AA874" s="6" t="s">
        <v>732</v>
      </c>
      <c r="AB874" s="10" t="s">
        <v>2835</v>
      </c>
      <c r="AC874" s="11" t="str">
        <f t="shared" si="181"/>
        <v>Klik Here Bestie</v>
      </c>
      <c r="AD874" s="12" t="s">
        <v>30</v>
      </c>
    </row>
    <row r="875" spans="1:30" ht="14.25" customHeight="1" x14ac:dyDescent="0.3">
      <c r="A875" s="5">
        <v>873</v>
      </c>
      <c r="B875" s="6" t="s">
        <v>32</v>
      </c>
      <c r="C875" s="6" t="s">
        <v>33</v>
      </c>
      <c r="D875" s="6" t="s">
        <v>2572</v>
      </c>
      <c r="E875" s="6" t="s">
        <v>2833</v>
      </c>
      <c r="F875" s="6">
        <v>3323132011</v>
      </c>
      <c r="G875" s="6" t="s">
        <v>2770</v>
      </c>
      <c r="H875" s="6" t="s">
        <v>2771</v>
      </c>
      <c r="I875" s="6">
        <v>14676084</v>
      </c>
      <c r="J875" s="6" t="s">
        <v>2836</v>
      </c>
      <c r="K875" s="6" t="str">
        <f t="shared" ref="K875:K876" si="202">"6208012002800002"</f>
        <v>6208012002800002</v>
      </c>
      <c r="L875" s="6" t="s">
        <v>1085</v>
      </c>
      <c r="M875" s="6">
        <v>85</v>
      </c>
      <c r="N875" s="6">
        <v>35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 t="s">
        <v>39</v>
      </c>
      <c r="U875" s="7">
        <v>46181</v>
      </c>
      <c r="V875" s="8">
        <v>46240.487268518518</v>
      </c>
      <c r="W875" s="8">
        <v>46240.487268518518</v>
      </c>
      <c r="X875" s="6" t="s">
        <v>40</v>
      </c>
      <c r="Y875" s="6" t="s">
        <v>39</v>
      </c>
      <c r="Z875" s="9">
        <v>85493</v>
      </c>
      <c r="AA875" s="6" t="s">
        <v>2837</v>
      </c>
      <c r="AB875" s="10" t="s">
        <v>2838</v>
      </c>
      <c r="AC875" s="11" t="str">
        <f t="shared" si="181"/>
        <v>Klik Here Bestie</v>
      </c>
      <c r="AD875" s="12" t="s">
        <v>30</v>
      </c>
    </row>
    <row r="876" spans="1:30" ht="14.25" customHeight="1" x14ac:dyDescent="0.3">
      <c r="A876" s="5">
        <v>874</v>
      </c>
      <c r="B876" s="6" t="s">
        <v>32</v>
      </c>
      <c r="C876" s="6" t="s">
        <v>33</v>
      </c>
      <c r="D876" s="6" t="s">
        <v>2572</v>
      </c>
      <c r="E876" s="6" t="s">
        <v>2833</v>
      </c>
      <c r="F876" s="6">
        <v>3323132011</v>
      </c>
      <c r="G876" s="6" t="s">
        <v>2770</v>
      </c>
      <c r="H876" s="6" t="s">
        <v>2771</v>
      </c>
      <c r="I876" s="6">
        <v>14676162</v>
      </c>
      <c r="J876" s="6" t="s">
        <v>2839</v>
      </c>
      <c r="K876" s="6" t="str">
        <f t="shared" si="202"/>
        <v>6208012002800002</v>
      </c>
      <c r="L876" s="6" t="s">
        <v>1085</v>
      </c>
      <c r="M876" s="6">
        <v>0</v>
      </c>
      <c r="N876" s="6">
        <v>125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 t="s">
        <v>39</v>
      </c>
      <c r="U876" s="7">
        <v>46181</v>
      </c>
      <c r="V876" s="8">
        <v>46240.488333333335</v>
      </c>
      <c r="W876" s="8">
        <v>46240.488333333335</v>
      </c>
      <c r="X876" s="6" t="s">
        <v>40</v>
      </c>
      <c r="Y876" s="6" t="s">
        <v>39</v>
      </c>
      <c r="Z876" s="9">
        <v>85493</v>
      </c>
      <c r="AA876" s="6" t="s">
        <v>2837</v>
      </c>
      <c r="AB876" s="10" t="s">
        <v>2840</v>
      </c>
      <c r="AC876" s="11" t="str">
        <f t="shared" si="181"/>
        <v>Klik Here Bestie</v>
      </c>
      <c r="AD876" s="12" t="s">
        <v>30</v>
      </c>
    </row>
    <row r="877" spans="1:30" ht="14.25" customHeight="1" x14ac:dyDescent="0.3">
      <c r="A877" s="5">
        <v>875</v>
      </c>
      <c r="B877" s="6" t="s">
        <v>32</v>
      </c>
      <c r="C877" s="6" t="s">
        <v>33</v>
      </c>
      <c r="D877" s="6" t="s">
        <v>2572</v>
      </c>
      <c r="E877" s="6" t="s">
        <v>2833</v>
      </c>
      <c r="F877" s="6">
        <v>3323132011</v>
      </c>
      <c r="G877" s="6" t="s">
        <v>2770</v>
      </c>
      <c r="H877" s="6" t="s">
        <v>2771</v>
      </c>
      <c r="I877" s="6">
        <v>14485661</v>
      </c>
      <c r="J877" s="6" t="s">
        <v>2841</v>
      </c>
      <c r="K877" s="6" t="str">
        <f>"3323131210630004"</f>
        <v>3323131210630004</v>
      </c>
      <c r="L877" s="6" t="s">
        <v>2842</v>
      </c>
      <c r="M877" s="6">
        <v>178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 t="s">
        <v>39</v>
      </c>
      <c r="U877" s="7">
        <v>46061</v>
      </c>
      <c r="V877" s="8">
        <v>46236.706666666665</v>
      </c>
      <c r="W877" s="8">
        <v>46236.706666666665</v>
      </c>
      <c r="X877" s="6" t="s">
        <v>40</v>
      </c>
      <c r="Y877" s="6" t="s">
        <v>39</v>
      </c>
      <c r="Z877" s="9">
        <v>85583</v>
      </c>
      <c r="AA877" s="6" t="s">
        <v>2843</v>
      </c>
      <c r="AB877" s="10" t="s">
        <v>2844</v>
      </c>
      <c r="AC877" s="11" t="str">
        <f t="shared" si="181"/>
        <v>Klik Here Bestie</v>
      </c>
      <c r="AD877" s="12" t="s">
        <v>30</v>
      </c>
    </row>
    <row r="878" spans="1:30" ht="14.25" customHeight="1" x14ac:dyDescent="0.3">
      <c r="A878" s="5">
        <v>876</v>
      </c>
      <c r="B878" s="6" t="s">
        <v>32</v>
      </c>
      <c r="C878" s="6" t="s">
        <v>33</v>
      </c>
      <c r="D878" s="6" t="s">
        <v>2572</v>
      </c>
      <c r="E878" s="6" t="s">
        <v>2833</v>
      </c>
      <c r="F878" s="6">
        <v>3323132011</v>
      </c>
      <c r="G878" s="6" t="s">
        <v>2770</v>
      </c>
      <c r="H878" s="6" t="s">
        <v>2771</v>
      </c>
      <c r="I878" s="6">
        <v>14477711</v>
      </c>
      <c r="J878" s="6" t="s">
        <v>2845</v>
      </c>
      <c r="K878" s="6" t="str">
        <f t="shared" ref="K878:K880" si="203">"3323131012570005"</f>
        <v>3323131012570005</v>
      </c>
      <c r="L878" s="6" t="s">
        <v>1685</v>
      </c>
      <c r="M878" s="6">
        <v>15</v>
      </c>
      <c r="N878" s="6">
        <v>15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 t="s">
        <v>39</v>
      </c>
      <c r="U878" s="7">
        <v>46061</v>
      </c>
      <c r="V878" s="8">
        <v>46236.545358796298</v>
      </c>
      <c r="W878" s="8">
        <v>46236.545358796298</v>
      </c>
      <c r="X878" s="6" t="s">
        <v>40</v>
      </c>
      <c r="Y878" s="6" t="s">
        <v>39</v>
      </c>
      <c r="Z878" s="9">
        <v>1097396</v>
      </c>
      <c r="AA878" s="6" t="s">
        <v>409</v>
      </c>
      <c r="AB878" s="10" t="s">
        <v>2846</v>
      </c>
      <c r="AC878" s="11" t="str">
        <f t="shared" si="181"/>
        <v>Klik Here Bestie</v>
      </c>
      <c r="AD878" s="12" t="s">
        <v>30</v>
      </c>
    </row>
    <row r="879" spans="1:30" ht="14.25" customHeight="1" x14ac:dyDescent="0.3">
      <c r="A879" s="5">
        <v>877</v>
      </c>
      <c r="B879" s="6" t="s">
        <v>32</v>
      </c>
      <c r="C879" s="6" t="s">
        <v>33</v>
      </c>
      <c r="D879" s="6" t="s">
        <v>2572</v>
      </c>
      <c r="E879" s="6" t="s">
        <v>2833</v>
      </c>
      <c r="F879" s="6">
        <v>3323132011</v>
      </c>
      <c r="G879" s="6" t="s">
        <v>2770</v>
      </c>
      <c r="H879" s="6" t="s">
        <v>2771</v>
      </c>
      <c r="I879" s="6">
        <v>14477756</v>
      </c>
      <c r="J879" s="6" t="s">
        <v>2847</v>
      </c>
      <c r="K879" s="6" t="str">
        <f t="shared" si="203"/>
        <v>3323131012570005</v>
      </c>
      <c r="L879" s="6" t="s">
        <v>1685</v>
      </c>
      <c r="M879" s="6">
        <v>0</v>
      </c>
      <c r="N879" s="6">
        <v>100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 t="s">
        <v>39</v>
      </c>
      <c r="U879" s="7">
        <v>46061</v>
      </c>
      <c r="V879" s="8">
        <v>46236.546620370369</v>
      </c>
      <c r="W879" s="8">
        <v>46236.546620370369</v>
      </c>
      <c r="X879" s="6" t="s">
        <v>40</v>
      </c>
      <c r="Y879" s="6" t="s">
        <v>39</v>
      </c>
      <c r="Z879" s="9">
        <v>1097396</v>
      </c>
      <c r="AA879" s="6" t="s">
        <v>409</v>
      </c>
      <c r="AB879" s="10" t="s">
        <v>2848</v>
      </c>
      <c r="AC879" s="11" t="str">
        <f t="shared" si="181"/>
        <v>Klik Here Bestie</v>
      </c>
      <c r="AD879" s="12" t="s">
        <v>30</v>
      </c>
    </row>
    <row r="880" spans="1:30" ht="14.25" customHeight="1" x14ac:dyDescent="0.3">
      <c r="A880" s="5">
        <v>878</v>
      </c>
      <c r="B880" s="6" t="s">
        <v>32</v>
      </c>
      <c r="C880" s="6" t="s">
        <v>33</v>
      </c>
      <c r="D880" s="6" t="s">
        <v>2572</v>
      </c>
      <c r="E880" s="6" t="s">
        <v>2833</v>
      </c>
      <c r="F880" s="6">
        <v>3323132011</v>
      </c>
      <c r="G880" s="6" t="s">
        <v>2770</v>
      </c>
      <c r="H880" s="6" t="s">
        <v>2771</v>
      </c>
      <c r="I880" s="6">
        <v>14477780</v>
      </c>
      <c r="J880" s="6" t="s">
        <v>2849</v>
      </c>
      <c r="K880" s="6" t="str">
        <f t="shared" si="203"/>
        <v>3323131012570005</v>
      </c>
      <c r="L880" s="6" t="s">
        <v>1685</v>
      </c>
      <c r="M880" s="6">
        <v>0</v>
      </c>
      <c r="N880" s="6">
        <v>60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 t="s">
        <v>39</v>
      </c>
      <c r="U880" s="7">
        <v>46061</v>
      </c>
      <c r="V880" s="8">
        <v>46236.547465277778</v>
      </c>
      <c r="W880" s="8">
        <v>46236.547465277778</v>
      </c>
      <c r="X880" s="6" t="s">
        <v>40</v>
      </c>
      <c r="Y880" s="6" t="s">
        <v>39</v>
      </c>
      <c r="Z880" s="9">
        <v>1097396</v>
      </c>
      <c r="AA880" s="6" t="s">
        <v>409</v>
      </c>
      <c r="AB880" s="10" t="s">
        <v>2850</v>
      </c>
      <c r="AC880" s="11" t="str">
        <f t="shared" si="181"/>
        <v>Klik Here Bestie</v>
      </c>
      <c r="AD880" s="12" t="s">
        <v>30</v>
      </c>
    </row>
    <row r="881" spans="1:30" ht="14.25" customHeight="1" x14ac:dyDescent="0.3">
      <c r="A881" s="5">
        <v>879</v>
      </c>
      <c r="B881" s="6" t="s">
        <v>32</v>
      </c>
      <c r="C881" s="6" t="s">
        <v>33</v>
      </c>
      <c r="D881" s="6" t="s">
        <v>2572</v>
      </c>
      <c r="E881" s="6" t="s">
        <v>2833</v>
      </c>
      <c r="F881" s="6">
        <v>3323132011</v>
      </c>
      <c r="G881" s="6" t="s">
        <v>2770</v>
      </c>
      <c r="H881" s="6" t="s">
        <v>2771</v>
      </c>
      <c r="I881" s="6">
        <v>14556434</v>
      </c>
      <c r="J881" s="6" t="s">
        <v>2851</v>
      </c>
      <c r="K881" s="6" t="str">
        <f t="shared" ref="K881:K882" si="204">"3323131711770003"</f>
        <v>3323131711770003</v>
      </c>
      <c r="L881" s="6" t="s">
        <v>2852</v>
      </c>
      <c r="M881" s="6">
        <v>50</v>
      </c>
      <c r="N881" s="6">
        <v>140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 t="s">
        <v>39</v>
      </c>
      <c r="U881" s="7">
        <v>46120</v>
      </c>
      <c r="V881" s="8">
        <v>46238.436562499999</v>
      </c>
      <c r="W881" s="8">
        <v>46238.436562499999</v>
      </c>
      <c r="X881" s="6" t="s">
        <v>40</v>
      </c>
      <c r="Y881" s="6" t="s">
        <v>39</v>
      </c>
      <c r="Z881" s="9">
        <v>85583</v>
      </c>
      <c r="AA881" s="6" t="s">
        <v>2843</v>
      </c>
      <c r="AB881" s="10" t="s">
        <v>2853</v>
      </c>
      <c r="AC881" s="11" t="str">
        <f t="shared" si="181"/>
        <v>Klik Here Bestie</v>
      </c>
      <c r="AD881" s="12" t="s">
        <v>30</v>
      </c>
    </row>
    <row r="882" spans="1:30" ht="14.25" customHeight="1" x14ac:dyDescent="0.3">
      <c r="A882" s="5">
        <v>880</v>
      </c>
      <c r="B882" s="6" t="s">
        <v>32</v>
      </c>
      <c r="C882" s="6" t="s">
        <v>33</v>
      </c>
      <c r="D882" s="6" t="s">
        <v>2572</v>
      </c>
      <c r="E882" s="6" t="s">
        <v>2833</v>
      </c>
      <c r="F882" s="6">
        <v>3323132011</v>
      </c>
      <c r="G882" s="6" t="s">
        <v>2770</v>
      </c>
      <c r="H882" s="6" t="s">
        <v>2771</v>
      </c>
      <c r="I882" s="6">
        <v>14556715</v>
      </c>
      <c r="J882" s="6" t="s">
        <v>2854</v>
      </c>
      <c r="K882" s="6" t="str">
        <f t="shared" si="204"/>
        <v>3323131711770003</v>
      </c>
      <c r="L882" s="6" t="s">
        <v>2852</v>
      </c>
      <c r="M882" s="6">
        <v>0</v>
      </c>
      <c r="N882" s="6">
        <v>175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 t="s">
        <v>39</v>
      </c>
      <c r="U882" s="7">
        <v>46120</v>
      </c>
      <c r="V882" s="8">
        <v>46238.438726851855</v>
      </c>
      <c r="W882" s="8">
        <v>46238.438726851855</v>
      </c>
      <c r="X882" s="6" t="s">
        <v>40</v>
      </c>
      <c r="Y882" s="6" t="s">
        <v>39</v>
      </c>
      <c r="Z882" s="9">
        <v>85583</v>
      </c>
      <c r="AA882" s="6" t="s">
        <v>2843</v>
      </c>
      <c r="AB882" s="10" t="s">
        <v>2855</v>
      </c>
      <c r="AC882" s="11" t="str">
        <f t="shared" si="181"/>
        <v>Klik Here Bestie</v>
      </c>
      <c r="AD882" s="12" t="s">
        <v>30</v>
      </c>
    </row>
    <row r="883" spans="1:30" ht="14.25" customHeight="1" x14ac:dyDescent="0.3">
      <c r="A883" s="5">
        <v>881</v>
      </c>
      <c r="B883" s="6" t="s">
        <v>32</v>
      </c>
      <c r="C883" s="6" t="s">
        <v>33</v>
      </c>
      <c r="D883" s="6" t="s">
        <v>2572</v>
      </c>
      <c r="E883" s="6" t="s">
        <v>2833</v>
      </c>
      <c r="F883" s="6">
        <v>3323132011</v>
      </c>
      <c r="G883" s="6" t="s">
        <v>2770</v>
      </c>
      <c r="H883" s="6" t="s">
        <v>2771</v>
      </c>
      <c r="I883" s="6">
        <v>14666552</v>
      </c>
      <c r="J883" s="6" t="s">
        <v>2856</v>
      </c>
      <c r="K883" s="6" t="str">
        <f t="shared" ref="K883:K885" si="205">"3323132403910001"</f>
        <v>3323132403910001</v>
      </c>
      <c r="L883" s="6" t="s">
        <v>2857</v>
      </c>
      <c r="M883" s="6">
        <v>214</v>
      </c>
      <c r="N883" s="6">
        <v>195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 t="s">
        <v>39</v>
      </c>
      <c r="U883" s="7">
        <v>46181</v>
      </c>
      <c r="V883" s="8">
        <v>46240.417893518519</v>
      </c>
      <c r="W883" s="8">
        <v>46240.417893518519</v>
      </c>
      <c r="X883" s="6" t="s">
        <v>40</v>
      </c>
      <c r="Y883" s="6" t="s">
        <v>39</v>
      </c>
      <c r="Z883" s="9">
        <v>85583</v>
      </c>
      <c r="AA883" s="6" t="s">
        <v>2843</v>
      </c>
      <c r="AB883" s="10" t="s">
        <v>2858</v>
      </c>
      <c r="AC883" s="11" t="str">
        <f t="shared" si="181"/>
        <v>Klik Here Bestie</v>
      </c>
      <c r="AD883" s="12" t="s">
        <v>30</v>
      </c>
    </row>
    <row r="884" spans="1:30" ht="14.25" customHeight="1" x14ac:dyDescent="0.3">
      <c r="A884" s="5">
        <v>882</v>
      </c>
      <c r="B884" s="6" t="s">
        <v>32</v>
      </c>
      <c r="C884" s="6" t="s">
        <v>33</v>
      </c>
      <c r="D884" s="6" t="s">
        <v>2572</v>
      </c>
      <c r="E884" s="6" t="s">
        <v>2833</v>
      </c>
      <c r="F884" s="6">
        <v>3323132011</v>
      </c>
      <c r="G884" s="6" t="s">
        <v>2770</v>
      </c>
      <c r="H884" s="6" t="s">
        <v>2771</v>
      </c>
      <c r="I884" s="6">
        <v>14666866</v>
      </c>
      <c r="J884" s="6" t="s">
        <v>2859</v>
      </c>
      <c r="K884" s="6" t="str">
        <f t="shared" si="205"/>
        <v>3323132403910001</v>
      </c>
      <c r="L884" s="6" t="s">
        <v>2857</v>
      </c>
      <c r="M884" s="6">
        <v>95</v>
      </c>
      <c r="N884" s="6">
        <v>195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 t="s">
        <v>39</v>
      </c>
      <c r="U884" s="7">
        <v>46181</v>
      </c>
      <c r="V884" s="8">
        <v>46240.420081018521</v>
      </c>
      <c r="W884" s="8">
        <v>46240.420081018521</v>
      </c>
      <c r="X884" s="6" t="s">
        <v>40</v>
      </c>
      <c r="Y884" s="6" t="s">
        <v>39</v>
      </c>
      <c r="Z884" s="9">
        <v>85583</v>
      </c>
      <c r="AA884" s="6" t="s">
        <v>2843</v>
      </c>
      <c r="AB884" s="10" t="s">
        <v>2860</v>
      </c>
      <c r="AC884" s="11" t="str">
        <f t="shared" si="181"/>
        <v>Klik Here Bestie</v>
      </c>
      <c r="AD884" s="12" t="s">
        <v>30</v>
      </c>
    </row>
    <row r="885" spans="1:30" ht="14.25" customHeight="1" x14ac:dyDescent="0.3">
      <c r="A885" s="5">
        <v>883</v>
      </c>
      <c r="B885" s="6" t="s">
        <v>32</v>
      </c>
      <c r="C885" s="6" t="s">
        <v>33</v>
      </c>
      <c r="D885" s="6" t="s">
        <v>2572</v>
      </c>
      <c r="E885" s="6" t="s">
        <v>2833</v>
      </c>
      <c r="F885" s="6">
        <v>3323132011</v>
      </c>
      <c r="G885" s="6" t="s">
        <v>2770</v>
      </c>
      <c r="H885" s="6" t="s">
        <v>2771</v>
      </c>
      <c r="I885" s="6">
        <v>14667179</v>
      </c>
      <c r="J885" s="6" t="s">
        <v>2861</v>
      </c>
      <c r="K885" s="6" t="str">
        <f t="shared" si="205"/>
        <v>3323132403910001</v>
      </c>
      <c r="L885" s="6" t="s">
        <v>2857</v>
      </c>
      <c r="M885" s="6">
        <v>0</v>
      </c>
      <c r="N885" s="6">
        <v>150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 t="s">
        <v>39</v>
      </c>
      <c r="U885" s="7">
        <v>46181</v>
      </c>
      <c r="V885" s="8">
        <v>46240.421979166669</v>
      </c>
      <c r="W885" s="8">
        <v>46240.421979166669</v>
      </c>
      <c r="X885" s="6" t="s">
        <v>40</v>
      </c>
      <c r="Y885" s="6" t="s">
        <v>39</v>
      </c>
      <c r="Z885" s="9">
        <v>85583</v>
      </c>
      <c r="AA885" s="6" t="s">
        <v>2843</v>
      </c>
      <c r="AB885" s="10" t="s">
        <v>2862</v>
      </c>
      <c r="AC885" s="11" t="str">
        <f t="shared" si="181"/>
        <v>Klik Here Bestie</v>
      </c>
      <c r="AD885" s="12" t="s">
        <v>30</v>
      </c>
    </row>
    <row r="886" spans="1:30" ht="14.25" customHeight="1" x14ac:dyDescent="0.3">
      <c r="A886" s="5">
        <v>884</v>
      </c>
      <c r="B886" s="6" t="s">
        <v>32</v>
      </c>
      <c r="C886" s="6" t="s">
        <v>33</v>
      </c>
      <c r="D886" s="6" t="s">
        <v>2572</v>
      </c>
      <c r="E886" s="6" t="s">
        <v>2833</v>
      </c>
      <c r="F886" s="6">
        <v>3323132011</v>
      </c>
      <c r="G886" s="6" t="s">
        <v>2770</v>
      </c>
      <c r="H886" s="6" t="s">
        <v>2771</v>
      </c>
      <c r="I886" s="6">
        <v>14529015</v>
      </c>
      <c r="J886" s="6" t="s">
        <v>2863</v>
      </c>
      <c r="K886" s="6" t="str">
        <f>"3323133012630002"</f>
        <v>3323133012630002</v>
      </c>
      <c r="L886" s="6" t="s">
        <v>2864</v>
      </c>
      <c r="M886" s="6">
        <v>57</v>
      </c>
      <c r="N886" s="6">
        <v>52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 t="s">
        <v>39</v>
      </c>
      <c r="U886" s="7">
        <v>46089</v>
      </c>
      <c r="V886" s="8">
        <v>46237.669918981483</v>
      </c>
      <c r="W886" s="8">
        <v>46237.669918981483</v>
      </c>
      <c r="X886" s="6" t="s">
        <v>40</v>
      </c>
      <c r="Y886" s="6" t="s">
        <v>39</v>
      </c>
      <c r="Z886" s="9">
        <v>85395</v>
      </c>
      <c r="AA886" s="6" t="s">
        <v>2865</v>
      </c>
      <c r="AB886" s="10" t="s">
        <v>2866</v>
      </c>
      <c r="AC886" s="11" t="str">
        <f t="shared" si="181"/>
        <v>Klik Here Bestie</v>
      </c>
      <c r="AD886" s="12" t="s">
        <v>30</v>
      </c>
    </row>
    <row r="887" spans="1:30" ht="14.25" customHeight="1" x14ac:dyDescent="0.3">
      <c r="A887" s="5">
        <v>885</v>
      </c>
      <c r="B887" s="6" t="s">
        <v>32</v>
      </c>
      <c r="C887" s="6" t="s">
        <v>33</v>
      </c>
      <c r="D887" s="6" t="s">
        <v>2572</v>
      </c>
      <c r="E887" s="6" t="s">
        <v>2833</v>
      </c>
      <c r="F887" s="6">
        <v>3323132011</v>
      </c>
      <c r="G887" s="6" t="s">
        <v>2770</v>
      </c>
      <c r="H887" s="6" t="s">
        <v>2771</v>
      </c>
      <c r="I887" s="6">
        <v>14549602</v>
      </c>
      <c r="J887" s="6" t="s">
        <v>2867</v>
      </c>
      <c r="K887" s="6" t="str">
        <f t="shared" ref="K887:K888" si="206">"3323130509750002"</f>
        <v>3323130509750002</v>
      </c>
      <c r="L887" s="6" t="s">
        <v>2868</v>
      </c>
      <c r="M887" s="6">
        <v>0</v>
      </c>
      <c r="N887" s="6">
        <v>99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 t="s">
        <v>39</v>
      </c>
      <c r="U887" s="7">
        <v>46120</v>
      </c>
      <c r="V887" s="8">
        <v>46238.3828125</v>
      </c>
      <c r="W887" s="8">
        <v>46238.3828125</v>
      </c>
      <c r="X887" s="6" t="s">
        <v>40</v>
      </c>
      <c r="Y887" s="6" t="s">
        <v>39</v>
      </c>
      <c r="Z887" s="9">
        <v>85371</v>
      </c>
      <c r="AA887" s="6" t="s">
        <v>273</v>
      </c>
      <c r="AB887" s="10" t="s">
        <v>2869</v>
      </c>
      <c r="AC887" s="11" t="str">
        <f t="shared" si="181"/>
        <v>Klik Here Bestie</v>
      </c>
      <c r="AD887" s="12" t="s">
        <v>30</v>
      </c>
    </row>
    <row r="888" spans="1:30" ht="14.25" customHeight="1" x14ac:dyDescent="0.3">
      <c r="A888" s="5">
        <v>886</v>
      </c>
      <c r="B888" s="6" t="s">
        <v>32</v>
      </c>
      <c r="C888" s="6" t="s">
        <v>33</v>
      </c>
      <c r="D888" s="6" t="s">
        <v>2572</v>
      </c>
      <c r="E888" s="6" t="s">
        <v>2833</v>
      </c>
      <c r="F888" s="6">
        <v>3323132011</v>
      </c>
      <c r="G888" s="6" t="s">
        <v>2770</v>
      </c>
      <c r="H888" s="6" t="s">
        <v>2771</v>
      </c>
      <c r="I888" s="6">
        <v>14550570</v>
      </c>
      <c r="J888" s="6" t="s">
        <v>2870</v>
      </c>
      <c r="K888" s="6" t="str">
        <f t="shared" si="206"/>
        <v>3323130509750002</v>
      </c>
      <c r="L888" s="6" t="s">
        <v>2868</v>
      </c>
      <c r="M888" s="6">
        <v>0</v>
      </c>
      <c r="N888" s="6">
        <v>100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 t="s">
        <v>39</v>
      </c>
      <c r="U888" s="7">
        <v>46120</v>
      </c>
      <c r="V888" s="8">
        <v>46238.390300925923</v>
      </c>
      <c r="W888" s="8">
        <v>46238.390300925923</v>
      </c>
      <c r="X888" s="6" t="s">
        <v>40</v>
      </c>
      <c r="Y888" s="6" t="s">
        <v>39</v>
      </c>
      <c r="Z888" s="9">
        <v>85371</v>
      </c>
      <c r="AA888" s="6" t="s">
        <v>273</v>
      </c>
      <c r="AB888" s="10" t="s">
        <v>2871</v>
      </c>
      <c r="AC888" s="11" t="str">
        <f t="shared" si="181"/>
        <v>Klik Here Bestie</v>
      </c>
      <c r="AD888" s="12" t="s">
        <v>30</v>
      </c>
    </row>
    <row r="889" spans="1:30" ht="14.25" customHeight="1" x14ac:dyDescent="0.3">
      <c r="A889" s="5">
        <v>887</v>
      </c>
      <c r="B889" s="6" t="s">
        <v>32</v>
      </c>
      <c r="C889" s="6" t="s">
        <v>33</v>
      </c>
      <c r="D889" s="6" t="s">
        <v>2572</v>
      </c>
      <c r="E889" s="6" t="s">
        <v>2833</v>
      </c>
      <c r="F889" s="6">
        <v>3323132011</v>
      </c>
      <c r="G889" s="6" t="s">
        <v>2770</v>
      </c>
      <c r="H889" s="6" t="s">
        <v>2771</v>
      </c>
      <c r="I889" s="6">
        <v>14818015</v>
      </c>
      <c r="J889" s="6" t="s">
        <v>2872</v>
      </c>
      <c r="K889" s="6" t="str">
        <f>"3323131212700006"</f>
        <v>3323131212700006</v>
      </c>
      <c r="L889" s="6" t="s">
        <v>2873</v>
      </c>
      <c r="M889" s="6">
        <v>0</v>
      </c>
      <c r="N889" s="6">
        <v>100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 t="s">
        <v>39</v>
      </c>
      <c r="U889" s="7">
        <v>46242</v>
      </c>
      <c r="V889" s="8">
        <v>46242.666701388887</v>
      </c>
      <c r="W889" s="8">
        <v>46242.666701388887</v>
      </c>
      <c r="X889" s="6" t="s">
        <v>40</v>
      </c>
      <c r="Y889" s="6" t="s">
        <v>39</v>
      </c>
      <c r="Z889" s="9">
        <v>192493</v>
      </c>
      <c r="AA889" s="6" t="s">
        <v>2874</v>
      </c>
      <c r="AB889" s="10" t="s">
        <v>2875</v>
      </c>
      <c r="AC889" s="11" t="str">
        <f t="shared" si="181"/>
        <v>Klik Here Bestie</v>
      </c>
      <c r="AD889" s="12" t="s">
        <v>30</v>
      </c>
    </row>
    <row r="890" spans="1:30" ht="14.25" customHeight="1" x14ac:dyDescent="0.3">
      <c r="A890" s="5">
        <v>888</v>
      </c>
      <c r="B890" s="6" t="s">
        <v>32</v>
      </c>
      <c r="C890" s="6" t="s">
        <v>33</v>
      </c>
      <c r="D890" s="6" t="s">
        <v>2572</v>
      </c>
      <c r="E890" s="6" t="s">
        <v>2833</v>
      </c>
      <c r="F890" s="6">
        <v>3323132011</v>
      </c>
      <c r="G890" s="6" t="s">
        <v>2770</v>
      </c>
      <c r="H890" s="6" t="s">
        <v>2771</v>
      </c>
      <c r="I890" s="6">
        <v>14668995</v>
      </c>
      <c r="J890" s="6" t="s">
        <v>2876</v>
      </c>
      <c r="K890" s="6" t="str">
        <f>"3323132211690002"</f>
        <v>3323132211690002</v>
      </c>
      <c r="L890" s="6" t="s">
        <v>2877</v>
      </c>
      <c r="M890" s="6">
        <v>57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 t="s">
        <v>39</v>
      </c>
      <c r="U890" s="7">
        <v>46181</v>
      </c>
      <c r="V890" s="8">
        <v>46240.432905092595</v>
      </c>
      <c r="W890" s="8">
        <v>46240.432905092595</v>
      </c>
      <c r="X890" s="6" t="s">
        <v>40</v>
      </c>
      <c r="Y890" s="6" t="s">
        <v>39</v>
      </c>
      <c r="Z890" s="9">
        <v>85583</v>
      </c>
      <c r="AA890" s="6" t="s">
        <v>2843</v>
      </c>
      <c r="AB890" s="10" t="s">
        <v>2878</v>
      </c>
      <c r="AC890" s="11" t="str">
        <f t="shared" si="181"/>
        <v>Klik Here Bestie</v>
      </c>
      <c r="AD890" s="12" t="s">
        <v>30</v>
      </c>
    </row>
    <row r="891" spans="1:30" ht="14.25" customHeight="1" x14ac:dyDescent="0.3">
      <c r="A891" s="5">
        <v>889</v>
      </c>
      <c r="B891" s="6" t="s">
        <v>32</v>
      </c>
      <c r="C891" s="6" t="s">
        <v>33</v>
      </c>
      <c r="D891" s="6" t="s">
        <v>2572</v>
      </c>
      <c r="E891" s="6" t="s">
        <v>2833</v>
      </c>
      <c r="F891" s="6">
        <v>3323132011</v>
      </c>
      <c r="G891" s="6" t="s">
        <v>2770</v>
      </c>
      <c r="H891" s="6" t="s">
        <v>2771</v>
      </c>
      <c r="I891" s="6">
        <v>14495644</v>
      </c>
      <c r="J891" s="6" t="s">
        <v>2879</v>
      </c>
      <c r="K891" s="6" t="str">
        <f>"3323132511700001"</f>
        <v>3323132511700001</v>
      </c>
      <c r="L891" s="6" t="s">
        <v>2036</v>
      </c>
      <c r="M891" s="6">
        <v>0</v>
      </c>
      <c r="N891" s="6">
        <v>50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 t="s">
        <v>39</v>
      </c>
      <c r="U891" s="7">
        <v>46089</v>
      </c>
      <c r="V891" s="8">
        <v>46237.342256944445</v>
      </c>
      <c r="W891" s="8">
        <v>46237.342256944445</v>
      </c>
      <c r="X891" s="6" t="s">
        <v>40</v>
      </c>
      <c r="Y891" s="6" t="s">
        <v>39</v>
      </c>
      <c r="Z891" s="9">
        <v>85429</v>
      </c>
      <c r="AA891" s="6" t="s">
        <v>2880</v>
      </c>
      <c r="AB891" s="10" t="s">
        <v>2881</v>
      </c>
      <c r="AC891" s="11" t="str">
        <f t="shared" si="181"/>
        <v>Klik Here Bestie</v>
      </c>
      <c r="AD891" s="12" t="s">
        <v>30</v>
      </c>
    </row>
    <row r="892" spans="1:30" ht="14.25" customHeight="1" x14ac:dyDescent="0.3">
      <c r="A892" s="5">
        <v>890</v>
      </c>
      <c r="B892" s="6" t="s">
        <v>32</v>
      </c>
      <c r="C892" s="6" t="s">
        <v>33</v>
      </c>
      <c r="D892" s="6" t="s">
        <v>2572</v>
      </c>
      <c r="E892" s="6" t="s">
        <v>2833</v>
      </c>
      <c r="F892" s="6">
        <v>3323132011</v>
      </c>
      <c r="G892" s="6" t="s">
        <v>2770</v>
      </c>
      <c r="H892" s="6" t="s">
        <v>2771</v>
      </c>
      <c r="I892" s="6">
        <v>14777174</v>
      </c>
      <c r="J892" s="6" t="s">
        <v>2882</v>
      </c>
      <c r="K892" s="6" t="str">
        <f>"3323130208560001"</f>
        <v>3323130208560001</v>
      </c>
      <c r="L892" s="6" t="s">
        <v>1661</v>
      </c>
      <c r="M892" s="6">
        <v>0</v>
      </c>
      <c r="N892" s="6">
        <v>100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 t="s">
        <v>39</v>
      </c>
      <c r="U892" s="7">
        <v>46242</v>
      </c>
      <c r="V892" s="8">
        <v>46242.344594907408</v>
      </c>
      <c r="W892" s="8">
        <v>46242.344594907408</v>
      </c>
      <c r="X892" s="6" t="s">
        <v>40</v>
      </c>
      <c r="Y892" s="6" t="s">
        <v>39</v>
      </c>
      <c r="Z892" s="9">
        <v>85615</v>
      </c>
      <c r="AA892" s="6" t="s">
        <v>2883</v>
      </c>
      <c r="AB892" s="10" t="s">
        <v>2884</v>
      </c>
      <c r="AC892" s="11" t="str">
        <f t="shared" si="181"/>
        <v>Klik Here Bestie</v>
      </c>
      <c r="AD892" s="12" t="s">
        <v>30</v>
      </c>
    </row>
    <row r="893" spans="1:30" ht="14.25" customHeight="1" x14ac:dyDescent="0.3">
      <c r="A893" s="5">
        <v>891</v>
      </c>
      <c r="B893" s="6" t="s">
        <v>32</v>
      </c>
      <c r="C893" s="6" t="s">
        <v>33</v>
      </c>
      <c r="D893" s="6" t="s">
        <v>2572</v>
      </c>
      <c r="E893" s="6" t="s">
        <v>2885</v>
      </c>
      <c r="F893" s="6">
        <v>3323132012</v>
      </c>
      <c r="G893" s="6" t="s">
        <v>2770</v>
      </c>
      <c r="H893" s="6" t="s">
        <v>2771</v>
      </c>
      <c r="I893" s="6">
        <v>14564183</v>
      </c>
      <c r="J893" s="6" t="s">
        <v>2886</v>
      </c>
      <c r="K893" s="6" t="str">
        <f>"3323132212960001"</f>
        <v>3323132212960001</v>
      </c>
      <c r="L893" s="6" t="s">
        <v>2887</v>
      </c>
      <c r="M893" s="6">
        <v>74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 t="s">
        <v>39</v>
      </c>
      <c r="U893" s="7">
        <v>46120</v>
      </c>
      <c r="V893" s="8">
        <v>46238.51803240741</v>
      </c>
      <c r="W893" s="8">
        <v>46238.51803240741</v>
      </c>
      <c r="X893" s="6" t="s">
        <v>40</v>
      </c>
      <c r="Y893" s="6" t="s">
        <v>39</v>
      </c>
      <c r="Z893" s="9">
        <v>91797</v>
      </c>
      <c r="AA893" s="6" t="s">
        <v>966</v>
      </c>
      <c r="AB893" s="10" t="s">
        <v>2888</v>
      </c>
      <c r="AC893" s="11" t="str">
        <f t="shared" si="181"/>
        <v>Klik Here Bestie</v>
      </c>
      <c r="AD893" s="12" t="s">
        <v>30</v>
      </c>
    </row>
    <row r="894" spans="1:30" ht="14.25" customHeight="1" x14ac:dyDescent="0.3">
      <c r="A894" s="5">
        <v>892</v>
      </c>
      <c r="B894" s="6" t="s">
        <v>32</v>
      </c>
      <c r="C894" s="6" t="s">
        <v>33</v>
      </c>
      <c r="D894" s="6" t="s">
        <v>2572</v>
      </c>
      <c r="E894" s="6" t="s">
        <v>2885</v>
      </c>
      <c r="F894" s="6">
        <v>3323132012</v>
      </c>
      <c r="G894" s="6" t="s">
        <v>2770</v>
      </c>
      <c r="H894" s="6" t="s">
        <v>2771</v>
      </c>
      <c r="I894" s="6">
        <v>14437371</v>
      </c>
      <c r="J894" s="6" t="s">
        <v>2889</v>
      </c>
      <c r="K894" s="6" t="str">
        <f t="shared" ref="K894:K896" si="207">"3323131901600001"</f>
        <v>3323131901600001</v>
      </c>
      <c r="L894" s="6" t="s">
        <v>2890</v>
      </c>
      <c r="M894" s="6">
        <v>0</v>
      </c>
      <c r="N894" s="6">
        <v>63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 t="s">
        <v>39</v>
      </c>
      <c r="U894" s="7">
        <v>46030</v>
      </c>
      <c r="V894" s="8">
        <v>46235.476782407408</v>
      </c>
      <c r="W894" s="8">
        <v>46235.476782407408</v>
      </c>
      <c r="X894" s="6" t="s">
        <v>40</v>
      </c>
      <c r="Y894" s="6" t="s">
        <v>39</v>
      </c>
      <c r="Z894" s="9">
        <v>91797</v>
      </c>
      <c r="AA894" s="6" t="s">
        <v>966</v>
      </c>
      <c r="AB894" s="10" t="s">
        <v>2891</v>
      </c>
      <c r="AC894" s="11" t="str">
        <f t="shared" si="181"/>
        <v>Klik Here Bestie</v>
      </c>
      <c r="AD894" s="12" t="s">
        <v>30</v>
      </c>
    </row>
    <row r="895" spans="1:30" ht="14.25" customHeight="1" x14ac:dyDescent="0.3">
      <c r="A895" s="5">
        <v>893</v>
      </c>
      <c r="B895" s="6" t="s">
        <v>32</v>
      </c>
      <c r="C895" s="6" t="s">
        <v>33</v>
      </c>
      <c r="D895" s="6" t="s">
        <v>2572</v>
      </c>
      <c r="E895" s="6" t="s">
        <v>2885</v>
      </c>
      <c r="F895" s="6">
        <v>3323132012</v>
      </c>
      <c r="G895" s="6" t="s">
        <v>2770</v>
      </c>
      <c r="H895" s="6" t="s">
        <v>2771</v>
      </c>
      <c r="I895" s="6">
        <v>14437456</v>
      </c>
      <c r="J895" s="6" t="s">
        <v>2892</v>
      </c>
      <c r="K895" s="6" t="str">
        <f t="shared" si="207"/>
        <v>3323131901600001</v>
      </c>
      <c r="L895" s="6" t="s">
        <v>2890</v>
      </c>
      <c r="M895" s="6">
        <v>0</v>
      </c>
      <c r="N895" s="6">
        <v>20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 t="s">
        <v>39</v>
      </c>
      <c r="U895" s="7">
        <v>46030</v>
      </c>
      <c r="V895" s="8">
        <v>46235.477696759262</v>
      </c>
      <c r="W895" s="8">
        <v>46235.477696759262</v>
      </c>
      <c r="X895" s="6" t="s">
        <v>40</v>
      </c>
      <c r="Y895" s="6" t="s">
        <v>39</v>
      </c>
      <c r="Z895" s="9">
        <v>91797</v>
      </c>
      <c r="AA895" s="6" t="s">
        <v>966</v>
      </c>
      <c r="AB895" s="10" t="s">
        <v>2893</v>
      </c>
      <c r="AC895" s="11" t="str">
        <f t="shared" si="181"/>
        <v>Klik Here Bestie</v>
      </c>
      <c r="AD895" s="12" t="s">
        <v>30</v>
      </c>
    </row>
    <row r="896" spans="1:30" ht="14.25" customHeight="1" x14ac:dyDescent="0.3">
      <c r="A896" s="5">
        <v>894</v>
      </c>
      <c r="B896" s="6" t="s">
        <v>32</v>
      </c>
      <c r="C896" s="6" t="s">
        <v>33</v>
      </c>
      <c r="D896" s="6" t="s">
        <v>2572</v>
      </c>
      <c r="E896" s="6" t="s">
        <v>2885</v>
      </c>
      <c r="F896" s="6">
        <v>3323132012</v>
      </c>
      <c r="G896" s="6" t="s">
        <v>2770</v>
      </c>
      <c r="H896" s="6" t="s">
        <v>2771</v>
      </c>
      <c r="I896" s="6">
        <v>14437567</v>
      </c>
      <c r="J896" s="6" t="s">
        <v>2894</v>
      </c>
      <c r="K896" s="6" t="str">
        <f t="shared" si="207"/>
        <v>3323131901600001</v>
      </c>
      <c r="L896" s="6" t="s">
        <v>2890</v>
      </c>
      <c r="M896" s="6">
        <v>0</v>
      </c>
      <c r="N896" s="6">
        <v>150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 t="s">
        <v>39</v>
      </c>
      <c r="U896" s="7">
        <v>46030</v>
      </c>
      <c r="V896" s="8">
        <v>46235.478645833333</v>
      </c>
      <c r="W896" s="8">
        <v>46235.478645833333</v>
      </c>
      <c r="X896" s="6" t="s">
        <v>40</v>
      </c>
      <c r="Y896" s="6" t="s">
        <v>39</v>
      </c>
      <c r="Z896" s="9">
        <v>91797</v>
      </c>
      <c r="AA896" s="6" t="s">
        <v>966</v>
      </c>
      <c r="AB896" s="10" t="s">
        <v>2895</v>
      </c>
      <c r="AC896" s="11" t="str">
        <f t="shared" si="181"/>
        <v>Klik Here Bestie</v>
      </c>
      <c r="AD896" s="12" t="s">
        <v>30</v>
      </c>
    </row>
    <row r="897" spans="1:30" ht="14.25" customHeight="1" x14ac:dyDescent="0.3">
      <c r="A897" s="5">
        <v>895</v>
      </c>
      <c r="B897" s="6" t="s">
        <v>32</v>
      </c>
      <c r="C897" s="6" t="s">
        <v>33</v>
      </c>
      <c r="D897" s="6" t="s">
        <v>2572</v>
      </c>
      <c r="E897" s="6" t="s">
        <v>2896</v>
      </c>
      <c r="F897" s="6">
        <v>3323132013</v>
      </c>
      <c r="G897" s="6" t="s">
        <v>2679</v>
      </c>
      <c r="H897" s="6" t="s">
        <v>2680</v>
      </c>
      <c r="I897" s="6">
        <v>14425230</v>
      </c>
      <c r="J897" s="6" t="s">
        <v>2897</v>
      </c>
      <c r="K897" s="6" t="str">
        <f>"3323133112600089"</f>
        <v>3323133112600089</v>
      </c>
      <c r="L897" s="6" t="s">
        <v>2898</v>
      </c>
      <c r="M897" s="6">
        <v>0</v>
      </c>
      <c r="N897" s="6">
        <v>976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 t="s">
        <v>39</v>
      </c>
      <c r="U897" s="7">
        <v>46030</v>
      </c>
      <c r="V897" s="8">
        <v>46235.379733796297</v>
      </c>
      <c r="W897" s="8">
        <v>46235.379733796297</v>
      </c>
      <c r="X897" s="6" t="s">
        <v>40</v>
      </c>
      <c r="Y897" s="6" t="s">
        <v>39</v>
      </c>
      <c r="Z897" s="9">
        <v>855511</v>
      </c>
      <c r="AA897" s="6" t="s">
        <v>2899</v>
      </c>
      <c r="AB897" s="10" t="s">
        <v>2900</v>
      </c>
      <c r="AC897" s="11" t="str">
        <f t="shared" si="181"/>
        <v>Klik Here Bestie</v>
      </c>
      <c r="AD897" s="12" t="s">
        <v>30</v>
      </c>
    </row>
    <row r="898" spans="1:30" ht="14.25" customHeight="1" x14ac:dyDescent="0.3">
      <c r="A898" s="5">
        <v>896</v>
      </c>
      <c r="B898" s="6" t="s">
        <v>32</v>
      </c>
      <c r="C898" s="6" t="s">
        <v>33</v>
      </c>
      <c r="D898" s="6" t="s">
        <v>2572</v>
      </c>
      <c r="E898" s="6" t="s">
        <v>2896</v>
      </c>
      <c r="F898" s="6">
        <v>3323132013</v>
      </c>
      <c r="G898" s="6" t="s">
        <v>2679</v>
      </c>
      <c r="H898" s="6" t="s">
        <v>2680</v>
      </c>
      <c r="I898" s="6">
        <v>14809494</v>
      </c>
      <c r="J898" s="6" t="s">
        <v>2901</v>
      </c>
      <c r="K898" s="6" t="str">
        <f>"3323131805840001"</f>
        <v>3323131805840001</v>
      </c>
      <c r="L898" s="6" t="s">
        <v>2902</v>
      </c>
      <c r="M898" s="6">
        <v>50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 t="s">
        <v>39</v>
      </c>
      <c r="U898" s="7">
        <v>46242</v>
      </c>
      <c r="V898" s="8">
        <v>46242.592997685184</v>
      </c>
      <c r="W898" s="8">
        <v>46242.592997685184</v>
      </c>
      <c r="X898" s="6" t="s">
        <v>40</v>
      </c>
      <c r="Y898" s="6" t="s">
        <v>39</v>
      </c>
      <c r="Z898" s="9">
        <v>91452</v>
      </c>
      <c r="AA898" s="6" t="s">
        <v>2903</v>
      </c>
      <c r="AB898" s="10" t="s">
        <v>2904</v>
      </c>
      <c r="AC898" s="11" t="str">
        <f t="shared" si="181"/>
        <v>Klik Here Bestie</v>
      </c>
      <c r="AD898" s="12" t="s">
        <v>30</v>
      </c>
    </row>
    <row r="899" spans="1:30" ht="14.25" customHeight="1" x14ac:dyDescent="0.3">
      <c r="A899" s="5">
        <v>897</v>
      </c>
      <c r="B899" s="6" t="s">
        <v>32</v>
      </c>
      <c r="C899" s="6" t="s">
        <v>33</v>
      </c>
      <c r="D899" s="6" t="s">
        <v>2572</v>
      </c>
      <c r="E899" s="6" t="s">
        <v>2896</v>
      </c>
      <c r="F899" s="6">
        <v>3323132013</v>
      </c>
      <c r="G899" s="6" t="s">
        <v>2679</v>
      </c>
      <c r="H899" s="6" t="s">
        <v>2680</v>
      </c>
      <c r="I899" s="6">
        <v>14807752</v>
      </c>
      <c r="J899" s="6" t="s">
        <v>2905</v>
      </c>
      <c r="K899" s="6" t="str">
        <f>"3471012308680001"</f>
        <v>3471012308680001</v>
      </c>
      <c r="L899" s="6" t="s">
        <v>2906</v>
      </c>
      <c r="M899" s="6">
        <v>0</v>
      </c>
      <c r="N899" s="6">
        <v>50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 t="s">
        <v>39</v>
      </c>
      <c r="U899" s="7">
        <v>46242</v>
      </c>
      <c r="V899" s="8">
        <v>46242.577210648145</v>
      </c>
      <c r="W899" s="8">
        <v>46242.577210648145</v>
      </c>
      <c r="X899" s="6" t="s">
        <v>40</v>
      </c>
      <c r="Y899" s="6" t="s">
        <v>39</v>
      </c>
      <c r="Z899" s="9">
        <v>685122</v>
      </c>
      <c r="AA899" s="6" t="s">
        <v>188</v>
      </c>
      <c r="AB899" s="10" t="s">
        <v>2907</v>
      </c>
      <c r="AC899" s="11" t="str">
        <f t="shared" si="181"/>
        <v>Klik Here Bestie</v>
      </c>
      <c r="AD899" s="12" t="s">
        <v>30</v>
      </c>
    </row>
    <row r="900" spans="1:30" ht="14.25" customHeight="1" x14ac:dyDescent="0.3">
      <c r="A900" s="5">
        <v>898</v>
      </c>
      <c r="B900" s="6" t="s">
        <v>32</v>
      </c>
      <c r="C900" s="6" t="s">
        <v>33</v>
      </c>
      <c r="D900" s="6" t="s">
        <v>2572</v>
      </c>
      <c r="E900" s="6" t="s">
        <v>2896</v>
      </c>
      <c r="F900" s="6">
        <v>3323132013</v>
      </c>
      <c r="G900" s="6" t="s">
        <v>2679</v>
      </c>
      <c r="H900" s="6" t="s">
        <v>2680</v>
      </c>
      <c r="I900" s="6">
        <v>14544755</v>
      </c>
      <c r="J900" s="6" t="s">
        <v>2908</v>
      </c>
      <c r="K900" s="6" t="str">
        <f>"3323130304680003"</f>
        <v>3323130304680003</v>
      </c>
      <c r="L900" s="6" t="s">
        <v>2909</v>
      </c>
      <c r="M900" s="6">
        <v>0</v>
      </c>
      <c r="N900" s="6">
        <v>522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 t="s">
        <v>39</v>
      </c>
      <c r="U900" s="7">
        <v>46120</v>
      </c>
      <c r="V900" s="8">
        <v>46238.347650462965</v>
      </c>
      <c r="W900" s="8">
        <v>46238.347650462965</v>
      </c>
      <c r="X900" s="6" t="s">
        <v>40</v>
      </c>
      <c r="Y900" s="6" t="s">
        <v>39</v>
      </c>
      <c r="Z900" s="9">
        <v>686096</v>
      </c>
      <c r="AA900" s="6" t="s">
        <v>2910</v>
      </c>
      <c r="AB900" s="10" t="s">
        <v>2911</v>
      </c>
      <c r="AC900" s="11" t="str">
        <f t="shared" si="181"/>
        <v>Klik Here Bestie</v>
      </c>
      <c r="AD900" s="12" t="s">
        <v>30</v>
      </c>
    </row>
    <row r="901" spans="1:30" ht="14.25" customHeight="1" x14ac:dyDescent="0.3">
      <c r="A901" s="5">
        <v>899</v>
      </c>
      <c r="B901" s="6" t="s">
        <v>32</v>
      </c>
      <c r="C901" s="6" t="s">
        <v>33</v>
      </c>
      <c r="D901" s="6" t="s">
        <v>2572</v>
      </c>
      <c r="E901" s="6" t="s">
        <v>2896</v>
      </c>
      <c r="F901" s="6">
        <v>3323132013</v>
      </c>
      <c r="G901" s="6" t="s">
        <v>2679</v>
      </c>
      <c r="H901" s="6" t="s">
        <v>2680</v>
      </c>
      <c r="I901" s="6">
        <v>14425488</v>
      </c>
      <c r="J901" s="6" t="s">
        <v>2912</v>
      </c>
      <c r="K901" s="6" t="str">
        <f>"3323131910840002"</f>
        <v>3323131910840002</v>
      </c>
      <c r="L901" s="6" t="s">
        <v>2913</v>
      </c>
      <c r="M901" s="6">
        <v>0</v>
      </c>
      <c r="N901" s="6">
        <v>374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 t="s">
        <v>39</v>
      </c>
      <c r="U901" s="7">
        <v>46030</v>
      </c>
      <c r="V901" s="8">
        <v>46235.381273148145</v>
      </c>
      <c r="W901" s="8">
        <v>46235.381273148145</v>
      </c>
      <c r="X901" s="6" t="s">
        <v>40</v>
      </c>
      <c r="Y901" s="6" t="s">
        <v>39</v>
      </c>
      <c r="Z901" s="9">
        <v>855511</v>
      </c>
      <c r="AA901" s="6" t="s">
        <v>2899</v>
      </c>
      <c r="AB901" s="10" t="s">
        <v>2914</v>
      </c>
      <c r="AC901" s="11" t="str">
        <f t="shared" si="181"/>
        <v>Klik Here Bestie</v>
      </c>
      <c r="AD901" s="12" t="s">
        <v>30</v>
      </c>
    </row>
    <row r="902" spans="1:30" ht="14.25" customHeight="1" x14ac:dyDescent="0.3">
      <c r="A902" s="5">
        <v>900</v>
      </c>
      <c r="B902" s="6" t="s">
        <v>32</v>
      </c>
      <c r="C902" s="6" t="s">
        <v>33</v>
      </c>
      <c r="D902" s="6" t="s">
        <v>2572</v>
      </c>
      <c r="E902" s="6" t="s">
        <v>2896</v>
      </c>
      <c r="F902" s="6">
        <v>3323132013</v>
      </c>
      <c r="G902" s="6" t="s">
        <v>2679</v>
      </c>
      <c r="H902" s="6" t="s">
        <v>2680</v>
      </c>
      <c r="I902" s="6">
        <v>14781828</v>
      </c>
      <c r="J902" s="6" t="s">
        <v>2915</v>
      </c>
      <c r="K902" s="6" t="str">
        <f>"3323130202720003"</f>
        <v>3323130202720003</v>
      </c>
      <c r="L902" s="6" t="s">
        <v>2916</v>
      </c>
      <c r="M902" s="6">
        <v>0</v>
      </c>
      <c r="N902" s="6">
        <v>350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 t="s">
        <v>39</v>
      </c>
      <c r="U902" s="7">
        <v>46242</v>
      </c>
      <c r="V902" s="8">
        <v>46242.372256944444</v>
      </c>
      <c r="W902" s="8">
        <v>46242.372256944444</v>
      </c>
      <c r="X902" s="6" t="s">
        <v>40</v>
      </c>
      <c r="Y902" s="6" t="s">
        <v>39</v>
      </c>
      <c r="Z902" s="9">
        <v>682147</v>
      </c>
      <c r="AA902" s="6" t="s">
        <v>2917</v>
      </c>
      <c r="AB902" s="10" t="s">
        <v>2918</v>
      </c>
      <c r="AC902" s="11" t="str">
        <f t="shared" si="181"/>
        <v>Klik Here Bestie</v>
      </c>
      <c r="AD902" s="12" t="s">
        <v>30</v>
      </c>
    </row>
    <row r="903" spans="1:30" ht="14.25" customHeight="1" x14ac:dyDescent="0.3">
      <c r="A903" s="5">
        <v>901</v>
      </c>
      <c r="B903" s="6" t="s">
        <v>32</v>
      </c>
      <c r="C903" s="6" t="s">
        <v>33</v>
      </c>
      <c r="D903" s="6" t="s">
        <v>2572</v>
      </c>
      <c r="E903" s="6" t="s">
        <v>2896</v>
      </c>
      <c r="F903" s="6">
        <v>3323132013</v>
      </c>
      <c r="G903" s="6" t="s">
        <v>2679</v>
      </c>
      <c r="H903" s="6" t="s">
        <v>2680</v>
      </c>
      <c r="I903" s="6">
        <v>14655822</v>
      </c>
      <c r="J903" s="6" t="s">
        <v>2919</v>
      </c>
      <c r="K903" s="6" t="str">
        <f>"3323131004740001"</f>
        <v>3323131004740001</v>
      </c>
      <c r="L903" s="6" t="s">
        <v>2920</v>
      </c>
      <c r="M903" s="6">
        <v>0</v>
      </c>
      <c r="N903" s="6">
        <v>400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 t="s">
        <v>39</v>
      </c>
      <c r="U903" s="7">
        <v>46181</v>
      </c>
      <c r="V903" s="8">
        <v>46240.353750000002</v>
      </c>
      <c r="W903" s="8">
        <v>46240.353750000002</v>
      </c>
      <c r="X903" s="6" t="s">
        <v>40</v>
      </c>
      <c r="Y903" s="6" t="s">
        <v>39</v>
      </c>
      <c r="Z903" s="9">
        <v>855511</v>
      </c>
      <c r="AA903" s="6" t="s">
        <v>2899</v>
      </c>
      <c r="AB903" s="10" t="s">
        <v>2921</v>
      </c>
      <c r="AC903" s="11" t="str">
        <f t="shared" si="181"/>
        <v>Klik Here Bestie</v>
      </c>
      <c r="AD903" s="12" t="s">
        <v>30</v>
      </c>
    </row>
    <row r="904" spans="1:30" ht="14.25" customHeight="1" x14ac:dyDescent="0.3">
      <c r="A904" s="5">
        <v>902</v>
      </c>
      <c r="B904" s="6" t="s">
        <v>32</v>
      </c>
      <c r="C904" s="6" t="s">
        <v>33</v>
      </c>
      <c r="D904" s="6" t="s">
        <v>2572</v>
      </c>
      <c r="E904" s="6" t="s">
        <v>2896</v>
      </c>
      <c r="F904" s="6">
        <v>3323132013</v>
      </c>
      <c r="G904" s="6" t="s">
        <v>2679</v>
      </c>
      <c r="H904" s="6" t="s">
        <v>2680</v>
      </c>
      <c r="I904" s="6">
        <v>14787576</v>
      </c>
      <c r="J904" s="6" t="s">
        <v>2922</v>
      </c>
      <c r="K904" s="6" t="str">
        <f>"3323131212690002"</f>
        <v>3323131212690002</v>
      </c>
      <c r="L904" s="6" t="s">
        <v>2920</v>
      </c>
      <c r="M904" s="6">
        <v>0</v>
      </c>
      <c r="N904" s="6">
        <v>150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 t="s">
        <v>39</v>
      </c>
      <c r="U904" s="7">
        <v>46242</v>
      </c>
      <c r="V904" s="8">
        <v>46242.405312499999</v>
      </c>
      <c r="W904" s="8">
        <v>46242.405312499999</v>
      </c>
      <c r="X904" s="6" t="s">
        <v>40</v>
      </c>
      <c r="Y904" s="6" t="s">
        <v>39</v>
      </c>
      <c r="Z904" s="9">
        <v>855511</v>
      </c>
      <c r="AA904" s="6" t="s">
        <v>2899</v>
      </c>
      <c r="AB904" s="10" t="s">
        <v>2923</v>
      </c>
      <c r="AC904" s="11" t="str">
        <f t="shared" si="181"/>
        <v>Klik Here Bestie</v>
      </c>
      <c r="AD904" s="12" t="s">
        <v>30</v>
      </c>
    </row>
    <row r="905" spans="1:30" ht="14.25" customHeight="1" x14ac:dyDescent="0.3">
      <c r="A905" s="5">
        <v>903</v>
      </c>
      <c r="B905" s="6" t="s">
        <v>32</v>
      </c>
      <c r="C905" s="6" t="s">
        <v>33</v>
      </c>
      <c r="D905" s="6" t="s">
        <v>2572</v>
      </c>
      <c r="E905" s="6" t="s">
        <v>2896</v>
      </c>
      <c r="F905" s="6">
        <v>3323132013</v>
      </c>
      <c r="G905" s="6" t="s">
        <v>2679</v>
      </c>
      <c r="H905" s="6" t="s">
        <v>2680</v>
      </c>
      <c r="I905" s="6">
        <v>14800773</v>
      </c>
      <c r="J905" s="6" t="s">
        <v>2924</v>
      </c>
      <c r="K905" s="6" t="str">
        <f>"3323133007690003"</f>
        <v>3323133007690003</v>
      </c>
      <c r="L905" s="6" t="s">
        <v>2925</v>
      </c>
      <c r="M905" s="6">
        <v>0</v>
      </c>
      <c r="N905" s="6">
        <v>100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 t="s">
        <v>39</v>
      </c>
      <c r="U905" s="7">
        <v>46242</v>
      </c>
      <c r="V905" s="8">
        <v>46242.500578703701</v>
      </c>
      <c r="W905" s="8">
        <v>46242.500578703701</v>
      </c>
      <c r="X905" s="6" t="s">
        <v>40</v>
      </c>
      <c r="Y905" s="6" t="s">
        <v>39</v>
      </c>
      <c r="Z905" s="9">
        <v>752676</v>
      </c>
      <c r="AA905" s="6" t="s">
        <v>2926</v>
      </c>
      <c r="AB905" s="10" t="s">
        <v>2927</v>
      </c>
      <c r="AC905" s="11" t="str">
        <f t="shared" si="181"/>
        <v>Klik Here Bestie</v>
      </c>
      <c r="AD905" s="12" t="s">
        <v>30</v>
      </c>
    </row>
    <row r="906" spans="1:30" ht="14.25" customHeight="1" x14ac:dyDescent="0.3">
      <c r="A906" s="5">
        <v>904</v>
      </c>
      <c r="B906" s="6" t="s">
        <v>32</v>
      </c>
      <c r="C906" s="6" t="s">
        <v>33</v>
      </c>
      <c r="D906" s="6" t="s">
        <v>2572</v>
      </c>
      <c r="E906" s="6" t="s">
        <v>2896</v>
      </c>
      <c r="F906" s="6">
        <v>3323132013</v>
      </c>
      <c r="G906" s="6" t="s">
        <v>2679</v>
      </c>
      <c r="H906" s="6" t="s">
        <v>2680</v>
      </c>
      <c r="I906" s="6">
        <v>14742030</v>
      </c>
      <c r="J906" s="6" t="s">
        <v>2928</v>
      </c>
      <c r="K906" s="6" t="str">
        <f>"3323131004570001"</f>
        <v>3323131004570001</v>
      </c>
      <c r="L906" s="6" t="s">
        <v>2929</v>
      </c>
      <c r="M906" s="6">
        <v>82</v>
      </c>
      <c r="N906" s="6">
        <v>50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 t="s">
        <v>39</v>
      </c>
      <c r="U906" s="7">
        <v>46211</v>
      </c>
      <c r="V906" s="8">
        <v>46241.572685185187</v>
      </c>
      <c r="W906" s="8">
        <v>46241.572685185187</v>
      </c>
      <c r="X906" s="6" t="s">
        <v>40</v>
      </c>
      <c r="Y906" s="6" t="s">
        <v>39</v>
      </c>
      <c r="Z906" s="9">
        <v>91452</v>
      </c>
      <c r="AA906" s="6" t="s">
        <v>2903</v>
      </c>
      <c r="AB906" s="10" t="s">
        <v>2930</v>
      </c>
      <c r="AC906" s="11" t="str">
        <f t="shared" si="181"/>
        <v>Klik Here Bestie</v>
      </c>
      <c r="AD906" s="12" t="s">
        <v>30</v>
      </c>
    </row>
    <row r="907" spans="1:30" ht="14.25" customHeight="1" x14ac:dyDescent="0.3">
      <c r="A907" s="5">
        <v>905</v>
      </c>
      <c r="B907" s="6" t="s">
        <v>32</v>
      </c>
      <c r="C907" s="6" t="s">
        <v>33</v>
      </c>
      <c r="D907" s="6" t="s">
        <v>2572</v>
      </c>
      <c r="E907" s="6" t="s">
        <v>2896</v>
      </c>
      <c r="F907" s="6">
        <v>3323132013</v>
      </c>
      <c r="G907" s="6" t="s">
        <v>2679</v>
      </c>
      <c r="H907" s="6" t="s">
        <v>2680</v>
      </c>
      <c r="I907" s="6">
        <v>14738999</v>
      </c>
      <c r="J907" s="6" t="s">
        <v>2931</v>
      </c>
      <c r="K907" s="6" t="str">
        <f t="shared" ref="K907:K909" si="208">"3323131607980003"</f>
        <v>3323131607980003</v>
      </c>
      <c r="L907" s="6" t="s">
        <v>2932</v>
      </c>
      <c r="M907" s="6">
        <v>0</v>
      </c>
      <c r="N907" s="6">
        <v>225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 t="s">
        <v>39</v>
      </c>
      <c r="U907" s="7">
        <v>46211</v>
      </c>
      <c r="V907" s="8">
        <v>46241.545891203707</v>
      </c>
      <c r="W907" s="8">
        <v>46241.545891203707</v>
      </c>
      <c r="X907" s="6" t="s">
        <v>40</v>
      </c>
      <c r="Y907" s="6" t="s">
        <v>39</v>
      </c>
      <c r="Z907" s="9">
        <v>855509</v>
      </c>
      <c r="AA907" s="6" t="s">
        <v>409</v>
      </c>
      <c r="AB907" s="10" t="s">
        <v>2933</v>
      </c>
      <c r="AC907" s="11" t="str">
        <f t="shared" si="181"/>
        <v>Klik Here Bestie</v>
      </c>
      <c r="AD907" s="12" t="s">
        <v>30</v>
      </c>
    </row>
    <row r="908" spans="1:30" ht="14.25" customHeight="1" x14ac:dyDescent="0.3">
      <c r="A908" s="5">
        <v>906</v>
      </c>
      <c r="B908" s="6" t="s">
        <v>32</v>
      </c>
      <c r="C908" s="6" t="s">
        <v>33</v>
      </c>
      <c r="D908" s="6" t="s">
        <v>2572</v>
      </c>
      <c r="E908" s="6" t="s">
        <v>2896</v>
      </c>
      <c r="F908" s="6">
        <v>3323132013</v>
      </c>
      <c r="G908" s="6" t="s">
        <v>2679</v>
      </c>
      <c r="H908" s="6" t="s">
        <v>2680</v>
      </c>
      <c r="I908" s="6">
        <v>14739060</v>
      </c>
      <c r="J908" s="6" t="s">
        <v>2934</v>
      </c>
      <c r="K908" s="6" t="str">
        <f t="shared" si="208"/>
        <v>3323131607980003</v>
      </c>
      <c r="L908" s="6" t="s">
        <v>2932</v>
      </c>
      <c r="M908" s="6">
        <v>0</v>
      </c>
      <c r="N908" s="6">
        <v>38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 t="s">
        <v>39</v>
      </c>
      <c r="U908" s="7">
        <v>46211</v>
      </c>
      <c r="V908" s="8">
        <v>46241.546736111108</v>
      </c>
      <c r="W908" s="8">
        <v>46241.546736111108</v>
      </c>
      <c r="X908" s="6" t="s">
        <v>40</v>
      </c>
      <c r="Y908" s="6" t="s">
        <v>39</v>
      </c>
      <c r="Z908" s="9">
        <v>855509</v>
      </c>
      <c r="AA908" s="6" t="s">
        <v>409</v>
      </c>
      <c r="AB908" s="10" t="s">
        <v>2935</v>
      </c>
      <c r="AC908" s="11" t="str">
        <f t="shared" si="181"/>
        <v>Klik Here Bestie</v>
      </c>
      <c r="AD908" s="12" t="s">
        <v>30</v>
      </c>
    </row>
    <row r="909" spans="1:30" ht="14.25" customHeight="1" x14ac:dyDescent="0.3">
      <c r="A909" s="5">
        <v>907</v>
      </c>
      <c r="B909" s="6" t="s">
        <v>32</v>
      </c>
      <c r="C909" s="6" t="s">
        <v>33</v>
      </c>
      <c r="D909" s="6" t="s">
        <v>2572</v>
      </c>
      <c r="E909" s="6" t="s">
        <v>2896</v>
      </c>
      <c r="F909" s="6">
        <v>3323132013</v>
      </c>
      <c r="G909" s="6" t="s">
        <v>2679</v>
      </c>
      <c r="H909" s="6" t="s">
        <v>2680</v>
      </c>
      <c r="I909" s="6">
        <v>14739131</v>
      </c>
      <c r="J909" s="6" t="s">
        <v>2936</v>
      </c>
      <c r="K909" s="6" t="str">
        <f t="shared" si="208"/>
        <v>3323131607980003</v>
      </c>
      <c r="L909" s="6" t="s">
        <v>2932</v>
      </c>
      <c r="M909" s="6">
        <v>0</v>
      </c>
      <c r="N909" s="6">
        <v>37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 t="s">
        <v>39</v>
      </c>
      <c r="U909" s="7">
        <v>46211</v>
      </c>
      <c r="V909" s="8">
        <v>46241.547685185185</v>
      </c>
      <c r="W909" s="8">
        <v>46241.547685185185</v>
      </c>
      <c r="X909" s="6" t="s">
        <v>40</v>
      </c>
      <c r="Y909" s="6" t="s">
        <v>39</v>
      </c>
      <c r="Z909" s="9">
        <v>855509</v>
      </c>
      <c r="AA909" s="6" t="s">
        <v>409</v>
      </c>
      <c r="AB909" s="10" t="s">
        <v>2937</v>
      </c>
      <c r="AC909" s="11" t="str">
        <f t="shared" si="181"/>
        <v>Klik Here Bestie</v>
      </c>
      <c r="AD909" s="12" t="s">
        <v>30</v>
      </c>
    </row>
    <row r="910" spans="1:30" ht="14.25" customHeight="1" x14ac:dyDescent="0.3">
      <c r="A910" s="5">
        <v>908</v>
      </c>
      <c r="B910" s="6" t="s">
        <v>32</v>
      </c>
      <c r="C910" s="6" t="s">
        <v>33</v>
      </c>
      <c r="D910" s="6" t="s">
        <v>2938</v>
      </c>
      <c r="E910" s="6" t="s">
        <v>2938</v>
      </c>
      <c r="F910" s="6">
        <v>3323142001</v>
      </c>
      <c r="G910" s="6" t="s">
        <v>2939</v>
      </c>
      <c r="H910" s="6" t="s">
        <v>188</v>
      </c>
      <c r="I910" s="6">
        <v>14507405</v>
      </c>
      <c r="J910" s="6" t="s">
        <v>2940</v>
      </c>
      <c r="K910" s="6" t="str">
        <f>"3323140505620002"</f>
        <v>3323140505620002</v>
      </c>
      <c r="L910" s="6" t="s">
        <v>2941</v>
      </c>
      <c r="M910" s="6">
        <v>0</v>
      </c>
      <c r="N910" s="6">
        <v>50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 t="s">
        <v>39</v>
      </c>
      <c r="U910" s="7">
        <v>46089</v>
      </c>
      <c r="V910" s="8">
        <v>46237.429537037038</v>
      </c>
      <c r="W910" s="8">
        <v>46237.429537037038</v>
      </c>
      <c r="X910" s="6" t="s">
        <v>40</v>
      </c>
      <c r="Y910" s="6" t="s">
        <v>39</v>
      </c>
      <c r="Z910" s="9">
        <v>182271</v>
      </c>
      <c r="AA910" s="6" t="s">
        <v>2942</v>
      </c>
      <c r="AB910" s="10" t="s">
        <v>2943</v>
      </c>
      <c r="AC910" s="11" t="str">
        <f t="shared" si="181"/>
        <v>Klik Here Bestie</v>
      </c>
      <c r="AD910" s="18" t="s">
        <v>2944</v>
      </c>
    </row>
    <row r="911" spans="1:30" ht="14.25" customHeight="1" x14ac:dyDescent="0.3">
      <c r="A911" s="5">
        <v>909</v>
      </c>
      <c r="B911" s="6" t="s">
        <v>32</v>
      </c>
      <c r="C911" s="6" t="s">
        <v>33</v>
      </c>
      <c r="D911" s="6" t="s">
        <v>2938</v>
      </c>
      <c r="E911" s="6" t="s">
        <v>2938</v>
      </c>
      <c r="F911" s="6">
        <v>3323142001</v>
      </c>
      <c r="G911" s="6" t="s">
        <v>2939</v>
      </c>
      <c r="H911" s="6" t="s">
        <v>188</v>
      </c>
      <c r="I911" s="6">
        <v>14625203</v>
      </c>
      <c r="J911" s="6" t="s">
        <v>2945</v>
      </c>
      <c r="K911" s="6" t="str">
        <f>"3323140507700003"</f>
        <v>3323140507700003</v>
      </c>
      <c r="L911" s="6" t="s">
        <v>2946</v>
      </c>
      <c r="M911" s="6">
        <v>100</v>
      </c>
      <c r="N911" s="6">
        <v>180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 t="s">
        <v>39</v>
      </c>
      <c r="U911" s="7">
        <v>46150</v>
      </c>
      <c r="V911" s="8">
        <v>46239.576122685183</v>
      </c>
      <c r="W911" s="8">
        <v>46239.576122685183</v>
      </c>
      <c r="X911" s="6" t="s">
        <v>40</v>
      </c>
      <c r="Y911" s="6" t="s">
        <v>39</v>
      </c>
      <c r="Z911" s="9">
        <v>182305</v>
      </c>
      <c r="AA911" s="6" t="s">
        <v>2947</v>
      </c>
      <c r="AB911" s="10" t="s">
        <v>2948</v>
      </c>
      <c r="AC911" s="11" t="str">
        <f t="shared" si="181"/>
        <v>Klik Here Bestie</v>
      </c>
      <c r="AD911" s="18" t="s">
        <v>2944</v>
      </c>
    </row>
    <row r="912" spans="1:30" ht="14.25" customHeight="1" x14ac:dyDescent="0.3">
      <c r="A912" s="5">
        <v>910</v>
      </c>
      <c r="B912" s="6" t="s">
        <v>32</v>
      </c>
      <c r="C912" s="6" t="s">
        <v>33</v>
      </c>
      <c r="D912" s="6" t="s">
        <v>2938</v>
      </c>
      <c r="E912" s="6" t="s">
        <v>2949</v>
      </c>
      <c r="F912" s="6">
        <v>3323142002</v>
      </c>
      <c r="G912" s="6" t="s">
        <v>2950</v>
      </c>
      <c r="H912" s="6" t="s">
        <v>2951</v>
      </c>
      <c r="I912" s="6">
        <v>14435917</v>
      </c>
      <c r="J912" s="6" t="s">
        <v>2952</v>
      </c>
      <c r="K912" s="6" t="str">
        <f>"3323141104620001"</f>
        <v>3323141104620001</v>
      </c>
      <c r="L912" s="6" t="s">
        <v>707</v>
      </c>
      <c r="M912" s="6">
        <v>50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 t="s">
        <v>39</v>
      </c>
      <c r="U912" s="7">
        <v>46030</v>
      </c>
      <c r="V912" s="8">
        <v>46235.461527777778</v>
      </c>
      <c r="W912" s="8">
        <v>46235.461527777778</v>
      </c>
      <c r="X912" s="6" t="s">
        <v>40</v>
      </c>
      <c r="Y912" s="6" t="s">
        <v>39</v>
      </c>
      <c r="Z912" s="9">
        <v>183793</v>
      </c>
      <c r="AA912" s="6" t="s">
        <v>2953</v>
      </c>
      <c r="AB912" s="10" t="s">
        <v>2954</v>
      </c>
      <c r="AC912" s="11" t="str">
        <f t="shared" si="181"/>
        <v>Klik Here Bestie</v>
      </c>
      <c r="AD912" s="18" t="s">
        <v>2944</v>
      </c>
    </row>
    <row r="913" spans="1:30" ht="14.25" customHeight="1" x14ac:dyDescent="0.3">
      <c r="A913" s="5">
        <v>911</v>
      </c>
      <c r="B913" s="6" t="s">
        <v>32</v>
      </c>
      <c r="C913" s="6" t="s">
        <v>33</v>
      </c>
      <c r="D913" s="6" t="s">
        <v>2938</v>
      </c>
      <c r="E913" s="6" t="s">
        <v>2949</v>
      </c>
      <c r="F913" s="6">
        <v>3323142002</v>
      </c>
      <c r="G913" s="6" t="s">
        <v>2950</v>
      </c>
      <c r="H913" s="6" t="s">
        <v>2951</v>
      </c>
      <c r="I913" s="6">
        <v>14807170</v>
      </c>
      <c r="J913" s="6" t="s">
        <v>2955</v>
      </c>
      <c r="K913" s="6" t="str">
        <f t="shared" ref="K913:K915" si="209">"3323140511530001"</f>
        <v>3323140511530001</v>
      </c>
      <c r="L913" s="6" t="s">
        <v>2956</v>
      </c>
      <c r="M913" s="6">
        <v>0</v>
      </c>
      <c r="N913" s="6">
        <v>74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 t="s">
        <v>39</v>
      </c>
      <c r="U913" s="7">
        <v>46242</v>
      </c>
      <c r="V913" s="8">
        <v>46242.572743055556</v>
      </c>
      <c r="W913" s="8">
        <v>46242.572743055556</v>
      </c>
      <c r="X913" s="6" t="s">
        <v>40</v>
      </c>
      <c r="Y913" s="6" t="s">
        <v>39</v>
      </c>
      <c r="Z913" s="9">
        <v>183793</v>
      </c>
      <c r="AA913" s="6" t="s">
        <v>2953</v>
      </c>
      <c r="AB913" s="10" t="s">
        <v>2957</v>
      </c>
      <c r="AC913" s="11" t="str">
        <f t="shared" si="181"/>
        <v>Klik Here Bestie</v>
      </c>
      <c r="AD913" s="18" t="s">
        <v>2944</v>
      </c>
    </row>
    <row r="914" spans="1:30" ht="14.25" customHeight="1" x14ac:dyDescent="0.3">
      <c r="A914" s="5">
        <v>912</v>
      </c>
      <c r="B914" s="6" t="s">
        <v>32</v>
      </c>
      <c r="C914" s="6" t="s">
        <v>33</v>
      </c>
      <c r="D914" s="6" t="s">
        <v>2938</v>
      </c>
      <c r="E914" s="6" t="s">
        <v>2949</v>
      </c>
      <c r="F914" s="6">
        <v>3323142002</v>
      </c>
      <c r="G914" s="6" t="s">
        <v>2950</v>
      </c>
      <c r="H914" s="6" t="s">
        <v>2951</v>
      </c>
      <c r="I914" s="6">
        <v>14807562</v>
      </c>
      <c r="J914" s="6" t="s">
        <v>2958</v>
      </c>
      <c r="K914" s="6" t="str">
        <f t="shared" si="209"/>
        <v>3323140511530001</v>
      </c>
      <c r="L914" s="6" t="s">
        <v>2956</v>
      </c>
      <c r="M914" s="6">
        <v>0</v>
      </c>
      <c r="N914" s="6">
        <v>50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 t="s">
        <v>39</v>
      </c>
      <c r="U914" s="7">
        <v>46242</v>
      </c>
      <c r="V914" s="8">
        <v>46242.575902777775</v>
      </c>
      <c r="W914" s="8">
        <v>46242.575902777775</v>
      </c>
      <c r="X914" s="6" t="s">
        <v>40</v>
      </c>
      <c r="Y914" s="6" t="s">
        <v>39</v>
      </c>
      <c r="Z914" s="9">
        <v>183793</v>
      </c>
      <c r="AA914" s="6" t="s">
        <v>2953</v>
      </c>
      <c r="AB914" s="10" t="s">
        <v>2959</v>
      </c>
      <c r="AC914" s="11" t="str">
        <f t="shared" si="181"/>
        <v>Klik Here Bestie</v>
      </c>
      <c r="AD914" s="18" t="s">
        <v>2944</v>
      </c>
    </row>
    <row r="915" spans="1:30" ht="14.25" customHeight="1" x14ac:dyDescent="0.3">
      <c r="A915" s="5">
        <v>913</v>
      </c>
      <c r="B915" s="6" t="s">
        <v>32</v>
      </c>
      <c r="C915" s="6" t="s">
        <v>33</v>
      </c>
      <c r="D915" s="6" t="s">
        <v>2938</v>
      </c>
      <c r="E915" s="6" t="s">
        <v>2949</v>
      </c>
      <c r="F915" s="6">
        <v>3323142002</v>
      </c>
      <c r="G915" s="6" t="s">
        <v>2950</v>
      </c>
      <c r="H915" s="6" t="s">
        <v>2951</v>
      </c>
      <c r="I915" s="6">
        <v>14807958</v>
      </c>
      <c r="J915" s="6" t="s">
        <v>2960</v>
      </c>
      <c r="K915" s="6" t="str">
        <f t="shared" si="209"/>
        <v>3323140511530001</v>
      </c>
      <c r="L915" s="6" t="s">
        <v>2956</v>
      </c>
      <c r="M915" s="6">
        <v>0</v>
      </c>
      <c r="N915" s="6">
        <v>26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 t="s">
        <v>39</v>
      </c>
      <c r="U915" s="7">
        <v>46242</v>
      </c>
      <c r="V915" s="8">
        <v>46242.578888888886</v>
      </c>
      <c r="W915" s="8">
        <v>46242.578888888886</v>
      </c>
      <c r="X915" s="6" t="s">
        <v>40</v>
      </c>
      <c r="Y915" s="6" t="s">
        <v>39</v>
      </c>
      <c r="Z915" s="9">
        <v>183793</v>
      </c>
      <c r="AA915" s="6" t="s">
        <v>2953</v>
      </c>
      <c r="AB915" s="10" t="s">
        <v>2961</v>
      </c>
      <c r="AC915" s="11" t="str">
        <f t="shared" si="181"/>
        <v>Klik Here Bestie</v>
      </c>
      <c r="AD915" s="18" t="s">
        <v>2944</v>
      </c>
    </row>
    <row r="916" spans="1:30" ht="14.25" customHeight="1" x14ac:dyDescent="0.3">
      <c r="A916" s="5">
        <v>914</v>
      </c>
      <c r="B916" s="6" t="s">
        <v>32</v>
      </c>
      <c r="C916" s="6" t="s">
        <v>33</v>
      </c>
      <c r="D916" s="6" t="s">
        <v>2938</v>
      </c>
      <c r="E916" s="6" t="s">
        <v>2949</v>
      </c>
      <c r="F916" s="6">
        <v>3323142002</v>
      </c>
      <c r="G916" s="6" t="s">
        <v>2950</v>
      </c>
      <c r="H916" s="6" t="s">
        <v>2951</v>
      </c>
      <c r="I916" s="6">
        <v>14740950</v>
      </c>
      <c r="J916" s="6" t="s">
        <v>2962</v>
      </c>
      <c r="K916" s="6" t="str">
        <f>"3323142111700001"</f>
        <v>3323142111700001</v>
      </c>
      <c r="L916" s="6" t="s">
        <v>2963</v>
      </c>
      <c r="M916" s="6">
        <v>0</v>
      </c>
      <c r="N916" s="6">
        <v>50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 t="s">
        <v>39</v>
      </c>
      <c r="U916" s="7">
        <v>46211</v>
      </c>
      <c r="V916" s="8">
        <v>46241.563807870371</v>
      </c>
      <c r="W916" s="8">
        <v>46241.563807870371</v>
      </c>
      <c r="X916" s="6" t="s">
        <v>40</v>
      </c>
      <c r="Y916" s="6" t="s">
        <v>39</v>
      </c>
      <c r="Z916" s="9">
        <v>183621</v>
      </c>
      <c r="AA916" s="6" t="s">
        <v>2964</v>
      </c>
      <c r="AB916" s="10" t="s">
        <v>2965</v>
      </c>
      <c r="AC916" s="11" t="str">
        <f t="shared" si="181"/>
        <v>Klik Here Bestie</v>
      </c>
      <c r="AD916" s="18" t="s">
        <v>2944</v>
      </c>
    </row>
    <row r="917" spans="1:30" ht="14.25" customHeight="1" x14ac:dyDescent="0.3">
      <c r="A917" s="5">
        <v>915</v>
      </c>
      <c r="B917" s="6" t="s">
        <v>32</v>
      </c>
      <c r="C917" s="6" t="s">
        <v>33</v>
      </c>
      <c r="D917" s="6" t="s">
        <v>2938</v>
      </c>
      <c r="E917" s="6" t="s">
        <v>2949</v>
      </c>
      <c r="F917" s="6">
        <v>3323142002</v>
      </c>
      <c r="G917" s="6" t="s">
        <v>2950</v>
      </c>
      <c r="H917" s="6" t="s">
        <v>2951</v>
      </c>
      <c r="I917" s="6">
        <v>14809032</v>
      </c>
      <c r="J917" s="6" t="s">
        <v>2966</v>
      </c>
      <c r="K917" s="6" t="str">
        <f t="shared" ref="K917:K920" si="210">"3323146404820002"</f>
        <v>3323146404820002</v>
      </c>
      <c r="L917" s="6" t="s">
        <v>2967</v>
      </c>
      <c r="M917" s="6">
        <v>0</v>
      </c>
      <c r="N917" s="6">
        <v>92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 t="s">
        <v>39</v>
      </c>
      <c r="U917" s="7">
        <v>46242</v>
      </c>
      <c r="V917" s="8">
        <v>46242.588125000002</v>
      </c>
      <c r="W917" s="8">
        <v>46242.588125000002</v>
      </c>
      <c r="X917" s="6" t="s">
        <v>40</v>
      </c>
      <c r="Y917" s="6" t="s">
        <v>39</v>
      </c>
      <c r="Z917" s="9">
        <v>183793</v>
      </c>
      <c r="AA917" s="6" t="s">
        <v>2953</v>
      </c>
      <c r="AB917" s="10" t="s">
        <v>2968</v>
      </c>
      <c r="AC917" s="11" t="str">
        <f t="shared" si="181"/>
        <v>Klik Here Bestie</v>
      </c>
      <c r="AD917" s="18" t="s">
        <v>2944</v>
      </c>
    </row>
    <row r="918" spans="1:30" ht="14.25" customHeight="1" x14ac:dyDescent="0.3">
      <c r="A918" s="5">
        <v>916</v>
      </c>
      <c r="B918" s="6" t="s">
        <v>32</v>
      </c>
      <c r="C918" s="6" t="s">
        <v>33</v>
      </c>
      <c r="D918" s="6" t="s">
        <v>2938</v>
      </c>
      <c r="E918" s="6" t="s">
        <v>2949</v>
      </c>
      <c r="F918" s="6">
        <v>3323142002</v>
      </c>
      <c r="G918" s="6" t="s">
        <v>2950</v>
      </c>
      <c r="H918" s="6" t="s">
        <v>2951</v>
      </c>
      <c r="I918" s="6">
        <v>14809223</v>
      </c>
      <c r="J918" s="6" t="s">
        <v>2969</v>
      </c>
      <c r="K918" s="6" t="str">
        <f t="shared" si="210"/>
        <v>3323146404820002</v>
      </c>
      <c r="L918" s="6" t="s">
        <v>2967</v>
      </c>
      <c r="M918" s="6">
        <v>0</v>
      </c>
      <c r="N918" s="6">
        <v>58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 t="s">
        <v>39</v>
      </c>
      <c r="U918" s="7">
        <v>46242</v>
      </c>
      <c r="V918" s="8">
        <v>46242.59065972222</v>
      </c>
      <c r="W918" s="8">
        <v>46242.59065972222</v>
      </c>
      <c r="X918" s="6" t="s">
        <v>40</v>
      </c>
      <c r="Y918" s="6" t="s">
        <v>39</v>
      </c>
      <c r="Z918" s="9">
        <v>183793</v>
      </c>
      <c r="AA918" s="6" t="s">
        <v>2953</v>
      </c>
      <c r="AB918" s="10" t="s">
        <v>2970</v>
      </c>
      <c r="AC918" s="11" t="str">
        <f t="shared" si="181"/>
        <v>Klik Here Bestie</v>
      </c>
      <c r="AD918" s="18" t="s">
        <v>2944</v>
      </c>
    </row>
    <row r="919" spans="1:30" ht="14.25" customHeight="1" x14ac:dyDescent="0.3">
      <c r="A919" s="5">
        <v>917</v>
      </c>
      <c r="B919" s="6" t="s">
        <v>32</v>
      </c>
      <c r="C919" s="6" t="s">
        <v>33</v>
      </c>
      <c r="D919" s="6" t="s">
        <v>2938</v>
      </c>
      <c r="E919" s="6" t="s">
        <v>2949</v>
      </c>
      <c r="F919" s="6">
        <v>3323142002</v>
      </c>
      <c r="G919" s="6" t="s">
        <v>2950</v>
      </c>
      <c r="H919" s="6" t="s">
        <v>2951</v>
      </c>
      <c r="I919" s="6">
        <v>14811879</v>
      </c>
      <c r="J919" s="6" t="s">
        <v>2971</v>
      </c>
      <c r="K919" s="6" t="str">
        <f t="shared" si="210"/>
        <v>3323146404820002</v>
      </c>
      <c r="L919" s="6" t="s">
        <v>2967</v>
      </c>
      <c r="M919" s="6">
        <v>100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 t="s">
        <v>39</v>
      </c>
      <c r="U919" s="7">
        <v>46242</v>
      </c>
      <c r="V919" s="8">
        <v>46242.614629629628</v>
      </c>
      <c r="W919" s="8">
        <v>46242.614629629628</v>
      </c>
      <c r="X919" s="6" t="s">
        <v>40</v>
      </c>
      <c r="Y919" s="6" t="s">
        <v>39</v>
      </c>
      <c r="Z919" s="9">
        <v>183793</v>
      </c>
      <c r="AA919" s="6" t="s">
        <v>2953</v>
      </c>
      <c r="AB919" s="10" t="s">
        <v>2972</v>
      </c>
      <c r="AC919" s="11" t="str">
        <f t="shared" si="181"/>
        <v>Klik Here Bestie</v>
      </c>
      <c r="AD919" s="18" t="s">
        <v>2944</v>
      </c>
    </row>
    <row r="920" spans="1:30" ht="14.25" customHeight="1" x14ac:dyDescent="0.3">
      <c r="A920" s="5">
        <v>918</v>
      </c>
      <c r="B920" s="6" t="s">
        <v>32</v>
      </c>
      <c r="C920" s="6" t="s">
        <v>33</v>
      </c>
      <c r="D920" s="6" t="s">
        <v>2938</v>
      </c>
      <c r="E920" s="6" t="s">
        <v>2949</v>
      </c>
      <c r="F920" s="6">
        <v>3323142002</v>
      </c>
      <c r="G920" s="6" t="s">
        <v>2950</v>
      </c>
      <c r="H920" s="6" t="s">
        <v>2951</v>
      </c>
      <c r="I920" s="6">
        <v>14812035</v>
      </c>
      <c r="J920" s="6" t="s">
        <v>2973</v>
      </c>
      <c r="K920" s="6" t="str">
        <f t="shared" si="210"/>
        <v>3323146404820002</v>
      </c>
      <c r="L920" s="6" t="s">
        <v>2967</v>
      </c>
      <c r="M920" s="6">
        <v>1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 t="s">
        <v>39</v>
      </c>
      <c r="U920" s="7">
        <v>46242</v>
      </c>
      <c r="V920" s="8">
        <v>46242.616064814814</v>
      </c>
      <c r="W920" s="8">
        <v>46242.616064814814</v>
      </c>
      <c r="X920" s="6" t="s">
        <v>40</v>
      </c>
      <c r="Y920" s="6" t="s">
        <v>39</v>
      </c>
      <c r="Z920" s="9">
        <v>183793</v>
      </c>
      <c r="AA920" s="6" t="s">
        <v>2953</v>
      </c>
      <c r="AB920" s="10" t="s">
        <v>2974</v>
      </c>
      <c r="AC920" s="11" t="str">
        <f t="shared" si="181"/>
        <v>Klik Here Bestie</v>
      </c>
      <c r="AD920" s="18" t="s">
        <v>2944</v>
      </c>
    </row>
    <row r="921" spans="1:30" ht="14.25" customHeight="1" x14ac:dyDescent="0.3">
      <c r="A921" s="5">
        <v>919</v>
      </c>
      <c r="B921" s="6" t="s">
        <v>32</v>
      </c>
      <c r="C921" s="6" t="s">
        <v>33</v>
      </c>
      <c r="D921" s="6" t="s">
        <v>2938</v>
      </c>
      <c r="E921" s="6" t="s">
        <v>2975</v>
      </c>
      <c r="F921" s="6">
        <v>3323142003</v>
      </c>
      <c r="G921" s="6" t="s">
        <v>2976</v>
      </c>
      <c r="H921" s="6" t="s">
        <v>111</v>
      </c>
      <c r="I921" s="6">
        <v>14439416</v>
      </c>
      <c r="J921" s="6" t="s">
        <v>2977</v>
      </c>
      <c r="K921" s="6" t="str">
        <f>"3323143010610001"</f>
        <v>3323143010610001</v>
      </c>
      <c r="L921" s="6" t="s">
        <v>2978</v>
      </c>
      <c r="M921" s="6">
        <v>0</v>
      </c>
      <c r="N921" s="6">
        <v>40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 t="s">
        <v>39</v>
      </c>
      <c r="U921" s="7">
        <v>46030</v>
      </c>
      <c r="V921" s="8">
        <v>46235.506898148145</v>
      </c>
      <c r="W921" s="8">
        <v>46235.506898148145</v>
      </c>
      <c r="X921" s="6" t="s">
        <v>40</v>
      </c>
      <c r="Y921" s="6" t="s">
        <v>39</v>
      </c>
      <c r="Z921" s="9">
        <v>182859</v>
      </c>
      <c r="AA921" s="6" t="s">
        <v>2979</v>
      </c>
      <c r="AB921" s="10" t="s">
        <v>2980</v>
      </c>
      <c r="AC921" s="11" t="str">
        <f t="shared" si="181"/>
        <v>Klik Here Bestie</v>
      </c>
      <c r="AD921" s="18" t="s">
        <v>2944</v>
      </c>
    </row>
    <row r="922" spans="1:30" ht="14.25" customHeight="1" x14ac:dyDescent="0.3">
      <c r="A922" s="5">
        <v>920</v>
      </c>
      <c r="B922" s="6" t="s">
        <v>32</v>
      </c>
      <c r="C922" s="6" t="s">
        <v>33</v>
      </c>
      <c r="D922" s="6" t="s">
        <v>2938</v>
      </c>
      <c r="E922" s="6" t="s">
        <v>2975</v>
      </c>
      <c r="F922" s="6">
        <v>3323142003</v>
      </c>
      <c r="G922" s="6" t="s">
        <v>2976</v>
      </c>
      <c r="H922" s="6" t="s">
        <v>111</v>
      </c>
      <c r="I922" s="6">
        <v>14502301</v>
      </c>
      <c r="J922" s="6" t="s">
        <v>2981</v>
      </c>
      <c r="K922" s="6" t="str">
        <f t="shared" ref="K922:K923" si="211">"3323140504670002"</f>
        <v>3323140504670002</v>
      </c>
      <c r="L922" s="6" t="s">
        <v>2982</v>
      </c>
      <c r="M922" s="6">
        <v>0</v>
      </c>
      <c r="N922" s="6">
        <v>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 t="s">
        <v>39</v>
      </c>
      <c r="U922" s="7">
        <v>46089</v>
      </c>
      <c r="V922" s="8">
        <v>46237.39271990741</v>
      </c>
      <c r="W922" s="8">
        <v>46237.39271990741</v>
      </c>
      <c r="X922" s="6" t="s">
        <v>40</v>
      </c>
      <c r="Y922" s="6" t="s">
        <v>39</v>
      </c>
      <c r="Z922" s="9">
        <v>182813</v>
      </c>
      <c r="AA922" s="6" t="s">
        <v>2983</v>
      </c>
      <c r="AB922" s="10" t="s">
        <v>2984</v>
      </c>
      <c r="AC922" s="11" t="str">
        <f t="shared" si="181"/>
        <v>Klik Here Bestie</v>
      </c>
      <c r="AD922" s="18" t="s">
        <v>2944</v>
      </c>
    </row>
    <row r="923" spans="1:30" ht="14.25" customHeight="1" x14ac:dyDescent="0.3">
      <c r="A923" s="5">
        <v>921</v>
      </c>
      <c r="B923" s="6" t="s">
        <v>32</v>
      </c>
      <c r="C923" s="6" t="s">
        <v>33</v>
      </c>
      <c r="D923" s="6" t="s">
        <v>2938</v>
      </c>
      <c r="E923" s="6" t="s">
        <v>2975</v>
      </c>
      <c r="F923" s="6">
        <v>3323142003</v>
      </c>
      <c r="G923" s="6" t="s">
        <v>2976</v>
      </c>
      <c r="H923" s="6" t="s">
        <v>111</v>
      </c>
      <c r="I923" s="6">
        <v>14795200</v>
      </c>
      <c r="J923" s="6" t="s">
        <v>2985</v>
      </c>
      <c r="K923" s="6" t="str">
        <f t="shared" si="211"/>
        <v>3323140504670002</v>
      </c>
      <c r="L923" s="6" t="s">
        <v>2982</v>
      </c>
      <c r="M923" s="6">
        <v>60</v>
      </c>
      <c r="N923" s="6">
        <v>50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 t="s">
        <v>39</v>
      </c>
      <c r="U923" s="7">
        <v>46242</v>
      </c>
      <c r="V923" s="8">
        <v>46242.453900462962</v>
      </c>
      <c r="W923" s="8">
        <v>46242.453900462962</v>
      </c>
      <c r="X923" s="6" t="s">
        <v>40</v>
      </c>
      <c r="Y923" s="6" t="s">
        <v>39</v>
      </c>
      <c r="Z923" s="9">
        <v>182813</v>
      </c>
      <c r="AA923" s="6" t="s">
        <v>2983</v>
      </c>
      <c r="AB923" s="10" t="s">
        <v>2986</v>
      </c>
      <c r="AC923" s="11" t="str">
        <f t="shared" si="181"/>
        <v>Klik Here Bestie</v>
      </c>
      <c r="AD923" s="18" t="s">
        <v>2944</v>
      </c>
    </row>
    <row r="924" spans="1:30" ht="14.25" customHeight="1" x14ac:dyDescent="0.3">
      <c r="A924" s="5">
        <v>922</v>
      </c>
      <c r="B924" s="6" t="s">
        <v>32</v>
      </c>
      <c r="C924" s="6" t="s">
        <v>33</v>
      </c>
      <c r="D924" s="6" t="s">
        <v>2938</v>
      </c>
      <c r="E924" s="6" t="s">
        <v>2975</v>
      </c>
      <c r="F924" s="6">
        <v>3323142003</v>
      </c>
      <c r="G924" s="6" t="s">
        <v>2976</v>
      </c>
      <c r="H924" s="6" t="s">
        <v>111</v>
      </c>
      <c r="I924" s="6">
        <v>14434959</v>
      </c>
      <c r="J924" s="6" t="s">
        <v>2987</v>
      </c>
      <c r="K924" s="6" t="str">
        <f t="shared" ref="K924:K925" si="212">"3323141201650001"</f>
        <v>3323141201650001</v>
      </c>
      <c r="L924" s="6" t="s">
        <v>2988</v>
      </c>
      <c r="M924" s="6">
        <v>0</v>
      </c>
      <c r="N924" s="6">
        <v>55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 t="s">
        <v>39</v>
      </c>
      <c r="U924" s="7">
        <v>46030</v>
      </c>
      <c r="V924" s="8">
        <v>46235.453217592592</v>
      </c>
      <c r="W924" s="8">
        <v>46235.453217592592</v>
      </c>
      <c r="X924" s="6" t="s">
        <v>40</v>
      </c>
      <c r="Y924" s="6" t="s">
        <v>39</v>
      </c>
      <c r="Z924" s="9">
        <v>182813</v>
      </c>
      <c r="AA924" s="6" t="s">
        <v>2983</v>
      </c>
      <c r="AB924" s="10" t="s">
        <v>2989</v>
      </c>
      <c r="AC924" s="11" t="str">
        <f t="shared" si="181"/>
        <v>Klik Here Bestie</v>
      </c>
      <c r="AD924" s="18" t="s">
        <v>2944</v>
      </c>
    </row>
    <row r="925" spans="1:30" ht="14.25" customHeight="1" x14ac:dyDescent="0.3">
      <c r="A925" s="5">
        <v>923</v>
      </c>
      <c r="B925" s="6" t="s">
        <v>32</v>
      </c>
      <c r="C925" s="6" t="s">
        <v>33</v>
      </c>
      <c r="D925" s="6" t="s">
        <v>2938</v>
      </c>
      <c r="E925" s="6" t="s">
        <v>2975</v>
      </c>
      <c r="F925" s="6">
        <v>3323142003</v>
      </c>
      <c r="G925" s="6" t="s">
        <v>2976</v>
      </c>
      <c r="H925" s="6" t="s">
        <v>111</v>
      </c>
      <c r="I925" s="6">
        <v>14555825</v>
      </c>
      <c r="J925" s="6" t="s">
        <v>2990</v>
      </c>
      <c r="K925" s="6" t="str">
        <f t="shared" si="212"/>
        <v>3323141201650001</v>
      </c>
      <c r="L925" s="6" t="s">
        <v>2988</v>
      </c>
      <c r="M925" s="6">
        <v>0</v>
      </c>
      <c r="N925" s="6">
        <v>50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 t="s">
        <v>39</v>
      </c>
      <c r="U925" s="7">
        <v>46120</v>
      </c>
      <c r="V925" s="8">
        <v>46238.431597222225</v>
      </c>
      <c r="W925" s="8">
        <v>46238.431597222225</v>
      </c>
      <c r="X925" s="6" t="s">
        <v>40</v>
      </c>
      <c r="Y925" s="6" t="s">
        <v>39</v>
      </c>
      <c r="Z925" s="9">
        <v>182813</v>
      </c>
      <c r="AA925" s="6" t="s">
        <v>2983</v>
      </c>
      <c r="AB925" s="10" t="s">
        <v>2991</v>
      </c>
      <c r="AC925" s="11" t="str">
        <f t="shared" si="181"/>
        <v>Klik Here Bestie</v>
      </c>
      <c r="AD925" s="18" t="s">
        <v>2944</v>
      </c>
    </row>
    <row r="926" spans="1:30" ht="14.25" customHeight="1" x14ac:dyDescent="0.3">
      <c r="A926" s="5">
        <v>924</v>
      </c>
      <c r="B926" s="6" t="s">
        <v>32</v>
      </c>
      <c r="C926" s="6" t="s">
        <v>33</v>
      </c>
      <c r="D926" s="6" t="s">
        <v>2938</v>
      </c>
      <c r="E926" s="6" t="s">
        <v>2992</v>
      </c>
      <c r="F926" s="6">
        <v>3323142005</v>
      </c>
      <c r="G926" s="6" t="s">
        <v>2950</v>
      </c>
      <c r="H926" s="6" t="s">
        <v>2951</v>
      </c>
      <c r="I926" s="6">
        <v>14746010</v>
      </c>
      <c r="J926" s="6" t="s">
        <v>2993</v>
      </c>
      <c r="K926" s="6" t="str">
        <f t="shared" ref="K926:K927" si="213">"3323142012610001"</f>
        <v>3323142012610001</v>
      </c>
      <c r="L926" s="6" t="s">
        <v>835</v>
      </c>
      <c r="M926" s="6">
        <v>19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 t="s">
        <v>39</v>
      </c>
      <c r="U926" s="7">
        <v>46211</v>
      </c>
      <c r="V926" s="8">
        <v>46241.600289351853</v>
      </c>
      <c r="W926" s="8">
        <v>46241.600289351853</v>
      </c>
      <c r="X926" s="6" t="s">
        <v>40</v>
      </c>
      <c r="Y926" s="6" t="s">
        <v>39</v>
      </c>
      <c r="Z926" s="9">
        <v>5101121</v>
      </c>
      <c r="AA926" s="6" t="s">
        <v>50</v>
      </c>
      <c r="AB926" s="10" t="s">
        <v>2994</v>
      </c>
      <c r="AC926" s="11" t="str">
        <f t="shared" si="181"/>
        <v>Klik Here Bestie</v>
      </c>
      <c r="AD926" s="18" t="s">
        <v>2944</v>
      </c>
    </row>
    <row r="927" spans="1:30" ht="14.25" customHeight="1" x14ac:dyDescent="0.3">
      <c r="A927" s="5">
        <v>925</v>
      </c>
      <c r="B927" s="6" t="s">
        <v>32</v>
      </c>
      <c r="C927" s="6" t="s">
        <v>33</v>
      </c>
      <c r="D927" s="6" t="s">
        <v>2938</v>
      </c>
      <c r="E927" s="6" t="s">
        <v>2992</v>
      </c>
      <c r="F927" s="6">
        <v>3323142005</v>
      </c>
      <c r="G927" s="6" t="s">
        <v>2950</v>
      </c>
      <c r="H927" s="6" t="s">
        <v>2951</v>
      </c>
      <c r="I927" s="6">
        <v>14746387</v>
      </c>
      <c r="J927" s="6" t="s">
        <v>2995</v>
      </c>
      <c r="K927" s="6" t="str">
        <f t="shared" si="213"/>
        <v>3323142012610001</v>
      </c>
      <c r="L927" s="6" t="s">
        <v>835</v>
      </c>
      <c r="M927" s="6">
        <v>50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 t="s">
        <v>39</v>
      </c>
      <c r="U927" s="7">
        <v>46211</v>
      </c>
      <c r="V927" s="8">
        <v>46241.602476851855</v>
      </c>
      <c r="W927" s="8">
        <v>46241.602476851855</v>
      </c>
      <c r="X927" s="6" t="s">
        <v>40</v>
      </c>
      <c r="Y927" s="6" t="s">
        <v>39</v>
      </c>
      <c r="Z927" s="9">
        <v>5101121</v>
      </c>
      <c r="AA927" s="6" t="s">
        <v>50</v>
      </c>
      <c r="AB927" s="10" t="s">
        <v>2996</v>
      </c>
      <c r="AC927" s="11" t="str">
        <f t="shared" si="181"/>
        <v>Klik Here Bestie</v>
      </c>
      <c r="AD927" s="18" t="s">
        <v>2944</v>
      </c>
    </row>
    <row r="928" spans="1:30" ht="14.25" customHeight="1" x14ac:dyDescent="0.3">
      <c r="A928" s="5">
        <v>926</v>
      </c>
      <c r="B928" s="6" t="s">
        <v>32</v>
      </c>
      <c r="C928" s="6" t="s">
        <v>33</v>
      </c>
      <c r="D928" s="6" t="s">
        <v>2938</v>
      </c>
      <c r="E928" s="6" t="s">
        <v>2992</v>
      </c>
      <c r="F928" s="6">
        <v>3323142005</v>
      </c>
      <c r="G928" s="6" t="s">
        <v>2950</v>
      </c>
      <c r="H928" s="6" t="s">
        <v>2951</v>
      </c>
      <c r="I928" s="6">
        <v>14432528</v>
      </c>
      <c r="J928" s="6" t="s">
        <v>2997</v>
      </c>
      <c r="K928" s="6" t="str">
        <f t="shared" ref="K928:K929" si="214">"3323142001700002"</f>
        <v>3323142001700002</v>
      </c>
      <c r="L928" s="6" t="s">
        <v>2998</v>
      </c>
      <c r="M928" s="6">
        <v>14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 t="s">
        <v>39</v>
      </c>
      <c r="U928" s="7">
        <v>46030</v>
      </c>
      <c r="V928" s="8">
        <v>46235.431851851848</v>
      </c>
      <c r="W928" s="8">
        <v>46235.431851851848</v>
      </c>
      <c r="X928" s="6" t="s">
        <v>40</v>
      </c>
      <c r="Y928" s="6" t="s">
        <v>39</v>
      </c>
      <c r="Z928" s="9">
        <v>1070949</v>
      </c>
      <c r="AA928" s="6" t="s">
        <v>2999</v>
      </c>
      <c r="AB928" s="10" t="s">
        <v>3000</v>
      </c>
      <c r="AC928" s="11" t="str">
        <f t="shared" si="181"/>
        <v>Klik Here Bestie</v>
      </c>
      <c r="AD928" s="18" t="s">
        <v>2944</v>
      </c>
    </row>
    <row r="929" spans="1:30" ht="14.25" customHeight="1" x14ac:dyDescent="0.3">
      <c r="A929" s="5">
        <v>927</v>
      </c>
      <c r="B929" s="6" t="s">
        <v>32</v>
      </c>
      <c r="C929" s="6" t="s">
        <v>33</v>
      </c>
      <c r="D929" s="6" t="s">
        <v>2938</v>
      </c>
      <c r="E929" s="6" t="s">
        <v>2992</v>
      </c>
      <c r="F929" s="6">
        <v>3323142005</v>
      </c>
      <c r="G929" s="6" t="s">
        <v>2950</v>
      </c>
      <c r="H929" s="6" t="s">
        <v>2951</v>
      </c>
      <c r="I929" s="6">
        <v>14433590</v>
      </c>
      <c r="J929" s="6" t="s">
        <v>3001</v>
      </c>
      <c r="K929" s="6" t="str">
        <f t="shared" si="214"/>
        <v>3323142001700002</v>
      </c>
      <c r="L929" s="6" t="s">
        <v>2998</v>
      </c>
      <c r="M929" s="6">
        <v>0</v>
      </c>
      <c r="N929" s="6">
        <v>100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 t="s">
        <v>39</v>
      </c>
      <c r="U929" s="7">
        <v>46030</v>
      </c>
      <c r="V929" s="8">
        <v>46235.440162037034</v>
      </c>
      <c r="W929" s="8">
        <v>46235.440162037034</v>
      </c>
      <c r="X929" s="6" t="s">
        <v>40</v>
      </c>
      <c r="Y929" s="6" t="s">
        <v>39</v>
      </c>
      <c r="Z929" s="9">
        <v>1070949</v>
      </c>
      <c r="AA929" s="6" t="s">
        <v>2999</v>
      </c>
      <c r="AB929" s="10" t="s">
        <v>3002</v>
      </c>
      <c r="AC929" s="11" t="str">
        <f t="shared" si="181"/>
        <v>Klik Here Bestie</v>
      </c>
      <c r="AD929" s="18" t="s">
        <v>2944</v>
      </c>
    </row>
    <row r="930" spans="1:30" ht="14.25" customHeight="1" x14ac:dyDescent="0.3">
      <c r="A930" s="5">
        <v>928</v>
      </c>
      <c r="B930" s="6" t="s">
        <v>32</v>
      </c>
      <c r="C930" s="6" t="s">
        <v>33</v>
      </c>
      <c r="D930" s="6" t="s">
        <v>2938</v>
      </c>
      <c r="E930" s="6" t="s">
        <v>2992</v>
      </c>
      <c r="F930" s="6">
        <v>3323142005</v>
      </c>
      <c r="G930" s="6" t="s">
        <v>2950</v>
      </c>
      <c r="H930" s="6" t="s">
        <v>2951</v>
      </c>
      <c r="I930" s="6">
        <v>14431123</v>
      </c>
      <c r="J930" s="6" t="s">
        <v>3003</v>
      </c>
      <c r="K930" s="6" t="str">
        <f t="shared" ref="K930:K931" si="215">"3323140608520001"</f>
        <v>3323140608520001</v>
      </c>
      <c r="L930" s="6" t="s">
        <v>3004</v>
      </c>
      <c r="M930" s="6">
        <v>0</v>
      </c>
      <c r="N930" s="6">
        <v>14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 t="s">
        <v>39</v>
      </c>
      <c r="U930" s="7">
        <v>46030</v>
      </c>
      <c r="V930" s="8">
        <v>46235.421967592592</v>
      </c>
      <c r="W930" s="8">
        <v>46235.421967592592</v>
      </c>
      <c r="X930" s="6" t="s">
        <v>40</v>
      </c>
      <c r="Y930" s="6" t="s">
        <v>39</v>
      </c>
      <c r="Z930" s="9">
        <v>5101121</v>
      </c>
      <c r="AA930" s="6" t="s">
        <v>50</v>
      </c>
      <c r="AB930" s="10" t="s">
        <v>3005</v>
      </c>
      <c r="AC930" s="11" t="str">
        <f t="shared" si="181"/>
        <v>Klik Here Bestie</v>
      </c>
      <c r="AD930" s="18" t="s">
        <v>2944</v>
      </c>
    </row>
    <row r="931" spans="1:30" ht="14.25" customHeight="1" x14ac:dyDescent="0.3">
      <c r="A931" s="5">
        <v>929</v>
      </c>
      <c r="B931" s="6" t="s">
        <v>32</v>
      </c>
      <c r="C931" s="6" t="s">
        <v>33</v>
      </c>
      <c r="D931" s="6" t="s">
        <v>2938</v>
      </c>
      <c r="E931" s="6" t="s">
        <v>2992</v>
      </c>
      <c r="F931" s="6">
        <v>3323142005</v>
      </c>
      <c r="G931" s="6" t="s">
        <v>2950</v>
      </c>
      <c r="H931" s="6" t="s">
        <v>2951</v>
      </c>
      <c r="I931" s="6">
        <v>14434263</v>
      </c>
      <c r="J931" s="6" t="s">
        <v>3006</v>
      </c>
      <c r="K931" s="6" t="str">
        <f t="shared" si="215"/>
        <v>3323140608520001</v>
      </c>
      <c r="L931" s="6" t="s">
        <v>3004</v>
      </c>
      <c r="M931" s="6">
        <v>50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 t="s">
        <v>39</v>
      </c>
      <c r="U931" s="7">
        <v>46030</v>
      </c>
      <c r="V931" s="8">
        <v>46235.446099537039</v>
      </c>
      <c r="W931" s="8">
        <v>46235.446099537039</v>
      </c>
      <c r="X931" s="6" t="s">
        <v>40</v>
      </c>
      <c r="Y931" s="6" t="s">
        <v>39</v>
      </c>
      <c r="Z931" s="9">
        <v>5101121</v>
      </c>
      <c r="AA931" s="6" t="s">
        <v>50</v>
      </c>
      <c r="AB931" s="10" t="s">
        <v>3007</v>
      </c>
      <c r="AC931" s="11" t="str">
        <f t="shared" si="181"/>
        <v>Klik Here Bestie</v>
      </c>
      <c r="AD931" s="18" t="s">
        <v>2944</v>
      </c>
    </row>
    <row r="932" spans="1:30" ht="14.25" customHeight="1" x14ac:dyDescent="0.3">
      <c r="A932" s="5">
        <v>930</v>
      </c>
      <c r="B932" s="6" t="s">
        <v>32</v>
      </c>
      <c r="C932" s="6" t="s">
        <v>33</v>
      </c>
      <c r="D932" s="6" t="s">
        <v>2938</v>
      </c>
      <c r="E932" s="6" t="s">
        <v>2992</v>
      </c>
      <c r="F932" s="6">
        <v>3323142005</v>
      </c>
      <c r="G932" s="6" t="s">
        <v>2950</v>
      </c>
      <c r="H932" s="6" t="s">
        <v>2951</v>
      </c>
      <c r="I932" s="6">
        <v>14563879</v>
      </c>
      <c r="J932" s="6" t="s">
        <v>3008</v>
      </c>
      <c r="K932" s="6" t="str">
        <f>"3323140903690001"</f>
        <v>3323140903690001</v>
      </c>
      <c r="L932" s="6" t="s">
        <v>3009</v>
      </c>
      <c r="M932" s="6">
        <v>27</v>
      </c>
      <c r="N932" s="6">
        <v>50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 t="s">
        <v>39</v>
      </c>
      <c r="U932" s="7">
        <v>46120</v>
      </c>
      <c r="V932" s="8">
        <v>46238.514467592591</v>
      </c>
      <c r="W932" s="8">
        <v>46238.514467592591</v>
      </c>
      <c r="X932" s="6" t="s">
        <v>40</v>
      </c>
      <c r="Y932" s="6" t="s">
        <v>39</v>
      </c>
      <c r="Z932" s="9">
        <v>1070949</v>
      </c>
      <c r="AA932" s="6" t="s">
        <v>2999</v>
      </c>
      <c r="AB932" s="10" t="s">
        <v>3010</v>
      </c>
      <c r="AC932" s="11" t="str">
        <f t="shared" si="181"/>
        <v>Klik Here Bestie</v>
      </c>
      <c r="AD932" s="18" t="s">
        <v>2944</v>
      </c>
    </row>
    <row r="933" spans="1:30" ht="14.25" customHeight="1" x14ac:dyDescent="0.3">
      <c r="A933" s="5">
        <v>931</v>
      </c>
      <c r="B933" s="6" t="s">
        <v>32</v>
      </c>
      <c r="C933" s="6" t="s">
        <v>33</v>
      </c>
      <c r="D933" s="6" t="s">
        <v>2938</v>
      </c>
      <c r="E933" s="6" t="s">
        <v>2992</v>
      </c>
      <c r="F933" s="6">
        <v>3323142005</v>
      </c>
      <c r="G933" s="6" t="s">
        <v>2950</v>
      </c>
      <c r="H933" s="6" t="s">
        <v>2951</v>
      </c>
      <c r="I933" s="6">
        <v>14439936</v>
      </c>
      <c r="J933" s="6" t="s">
        <v>3011</v>
      </c>
      <c r="K933" s="6" t="str">
        <f>"3323141706750001"</f>
        <v>3323141706750001</v>
      </c>
      <c r="L933" s="6" t="s">
        <v>3012</v>
      </c>
      <c r="M933" s="6">
        <v>50</v>
      </c>
      <c r="N933" s="6">
        <v>50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 t="s">
        <v>39</v>
      </c>
      <c r="U933" s="7">
        <v>46030</v>
      </c>
      <c r="V933" s="8">
        <v>46235.516388888886</v>
      </c>
      <c r="W933" s="8">
        <v>46235.516388888886</v>
      </c>
      <c r="X933" s="6" t="s">
        <v>40</v>
      </c>
      <c r="Y933" s="6" t="s">
        <v>39</v>
      </c>
      <c r="Z933" s="9">
        <v>184186</v>
      </c>
      <c r="AA933" s="6" t="s">
        <v>3013</v>
      </c>
      <c r="AB933" s="10" t="s">
        <v>3014</v>
      </c>
      <c r="AC933" s="11" t="str">
        <f t="shared" si="181"/>
        <v>Klik Here Bestie</v>
      </c>
      <c r="AD933" s="18" t="s">
        <v>2944</v>
      </c>
    </row>
    <row r="934" spans="1:30" ht="14.25" customHeight="1" x14ac:dyDescent="0.3">
      <c r="A934" s="5">
        <v>932</v>
      </c>
      <c r="B934" s="6" t="s">
        <v>32</v>
      </c>
      <c r="C934" s="6" t="s">
        <v>33</v>
      </c>
      <c r="D934" s="6" t="s">
        <v>2938</v>
      </c>
      <c r="E934" s="6" t="s">
        <v>3015</v>
      </c>
      <c r="F934" s="6">
        <v>3323142006</v>
      </c>
      <c r="G934" s="6" t="s">
        <v>2939</v>
      </c>
      <c r="H934" s="6" t="s">
        <v>188</v>
      </c>
      <c r="I934" s="6">
        <v>14523912</v>
      </c>
      <c r="J934" s="6" t="s">
        <v>3016</v>
      </c>
      <c r="K934" s="6" t="str">
        <f>"3323143007920001"</f>
        <v>3323143007920001</v>
      </c>
      <c r="L934" s="6" t="s">
        <v>3017</v>
      </c>
      <c r="M934" s="6">
        <v>0</v>
      </c>
      <c r="N934" s="6">
        <v>65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 t="s">
        <v>39</v>
      </c>
      <c r="U934" s="7">
        <v>46089</v>
      </c>
      <c r="V934" s="8">
        <v>46237.609733796293</v>
      </c>
      <c r="W934" s="8">
        <v>46237.609733796293</v>
      </c>
      <c r="X934" s="6" t="s">
        <v>40</v>
      </c>
      <c r="Y934" s="6" t="s">
        <v>39</v>
      </c>
      <c r="Z934" s="9">
        <v>187924</v>
      </c>
      <c r="AA934" s="6" t="s">
        <v>3018</v>
      </c>
      <c r="AB934" s="10" t="s">
        <v>3019</v>
      </c>
      <c r="AC934" s="11" t="str">
        <f t="shared" si="181"/>
        <v>Klik Here Bestie</v>
      </c>
      <c r="AD934" s="18" t="s">
        <v>2944</v>
      </c>
    </row>
    <row r="935" spans="1:30" ht="14.25" customHeight="1" x14ac:dyDescent="0.3">
      <c r="A935" s="5">
        <v>933</v>
      </c>
      <c r="B935" s="6" t="s">
        <v>32</v>
      </c>
      <c r="C935" s="6" t="s">
        <v>33</v>
      </c>
      <c r="D935" s="6" t="s">
        <v>2938</v>
      </c>
      <c r="E935" s="6" t="s">
        <v>3020</v>
      </c>
      <c r="F935" s="6">
        <v>3323142007</v>
      </c>
      <c r="G935" s="6" t="s">
        <v>2976</v>
      </c>
      <c r="H935" s="6" t="s">
        <v>111</v>
      </c>
      <c r="I935" s="6">
        <v>14519092</v>
      </c>
      <c r="J935" s="6" t="s">
        <v>3021</v>
      </c>
      <c r="K935" s="6" t="str">
        <f>"3323142307810002"</f>
        <v>3323142307810002</v>
      </c>
      <c r="L935" s="6" t="s">
        <v>3022</v>
      </c>
      <c r="M935" s="6">
        <v>27</v>
      </c>
      <c r="N935" s="6">
        <v>25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 t="s">
        <v>39</v>
      </c>
      <c r="U935" s="7">
        <v>46089</v>
      </c>
      <c r="V935" s="8">
        <v>46237.564872685187</v>
      </c>
      <c r="W935" s="8">
        <v>46237.564872685187</v>
      </c>
      <c r="X935" s="6" t="s">
        <v>40</v>
      </c>
      <c r="Y935" s="6" t="s">
        <v>39</v>
      </c>
      <c r="Z935" s="9">
        <v>183264</v>
      </c>
      <c r="AA935" s="6" t="s">
        <v>3023</v>
      </c>
      <c r="AB935" s="10" t="s">
        <v>3024</v>
      </c>
      <c r="AC935" s="11" t="str">
        <f t="shared" si="181"/>
        <v>Klik Here Bestie</v>
      </c>
      <c r="AD935" s="18" t="s">
        <v>2944</v>
      </c>
    </row>
    <row r="936" spans="1:30" ht="14.25" customHeight="1" x14ac:dyDescent="0.3">
      <c r="A936" s="5">
        <v>934</v>
      </c>
      <c r="B936" s="6" t="s">
        <v>32</v>
      </c>
      <c r="C936" s="6" t="s">
        <v>33</v>
      </c>
      <c r="D936" s="6" t="s">
        <v>2938</v>
      </c>
      <c r="E936" s="6" t="s">
        <v>3025</v>
      </c>
      <c r="F936" s="6">
        <v>3323142008</v>
      </c>
      <c r="G936" s="6" t="s">
        <v>2976</v>
      </c>
      <c r="H936" s="6" t="s">
        <v>111</v>
      </c>
      <c r="I936" s="6">
        <v>14625028</v>
      </c>
      <c r="J936" s="6" t="s">
        <v>3026</v>
      </c>
      <c r="K936" s="6" t="str">
        <f>"3323141707680002"</f>
        <v>3323141707680002</v>
      </c>
      <c r="L936" s="6" t="s">
        <v>3027</v>
      </c>
      <c r="M936" s="6">
        <v>50</v>
      </c>
      <c r="N936" s="6">
        <v>50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 t="s">
        <v>39</v>
      </c>
      <c r="U936" s="7">
        <v>46150</v>
      </c>
      <c r="V936" s="8">
        <v>46239.574537037035</v>
      </c>
      <c r="W936" s="8">
        <v>46239.574537037035</v>
      </c>
      <c r="X936" s="6" t="s">
        <v>40</v>
      </c>
      <c r="Y936" s="6" t="s">
        <v>39</v>
      </c>
      <c r="Z936" s="9">
        <v>182601</v>
      </c>
      <c r="AA936" s="6" t="s">
        <v>1065</v>
      </c>
      <c r="AB936" s="10" t="s">
        <v>3028</v>
      </c>
      <c r="AC936" s="11" t="str">
        <f t="shared" si="181"/>
        <v>Klik Here Bestie</v>
      </c>
      <c r="AD936" s="18" t="s">
        <v>2944</v>
      </c>
    </row>
    <row r="937" spans="1:30" ht="14.25" customHeight="1" x14ac:dyDescent="0.3">
      <c r="A937" s="5">
        <v>935</v>
      </c>
      <c r="B937" s="6" t="s">
        <v>32</v>
      </c>
      <c r="C937" s="6" t="s">
        <v>33</v>
      </c>
      <c r="D937" s="6" t="s">
        <v>2938</v>
      </c>
      <c r="E937" s="6" t="s">
        <v>3025</v>
      </c>
      <c r="F937" s="6">
        <v>3323142008</v>
      </c>
      <c r="G937" s="6" t="s">
        <v>2976</v>
      </c>
      <c r="H937" s="6" t="s">
        <v>111</v>
      </c>
      <c r="I937" s="6">
        <v>14446360</v>
      </c>
      <c r="J937" s="6" t="s">
        <v>3029</v>
      </c>
      <c r="K937" s="6" t="str">
        <f>"3323141409810002"</f>
        <v>3323141409810002</v>
      </c>
      <c r="L937" s="6" t="s">
        <v>3030</v>
      </c>
      <c r="M937" s="6">
        <v>50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 t="s">
        <v>39</v>
      </c>
      <c r="U937" s="7">
        <v>46030</v>
      </c>
      <c r="V937" s="8">
        <v>46235.60460648148</v>
      </c>
      <c r="W937" s="8">
        <v>46235.60460648148</v>
      </c>
      <c r="X937" s="6" t="s">
        <v>40</v>
      </c>
      <c r="Y937" s="6" t="s">
        <v>39</v>
      </c>
      <c r="Z937" s="9">
        <v>182514</v>
      </c>
      <c r="AA937" s="6" t="s">
        <v>1086</v>
      </c>
      <c r="AB937" s="10" t="s">
        <v>3031</v>
      </c>
      <c r="AC937" s="11" t="str">
        <f t="shared" si="181"/>
        <v>Klik Here Bestie</v>
      </c>
      <c r="AD937" s="18" t="s">
        <v>2944</v>
      </c>
    </row>
    <row r="938" spans="1:30" ht="14.25" customHeight="1" x14ac:dyDescent="0.3">
      <c r="A938" s="5">
        <v>936</v>
      </c>
      <c r="B938" s="6" t="s">
        <v>32</v>
      </c>
      <c r="C938" s="6" t="s">
        <v>33</v>
      </c>
      <c r="D938" s="6" t="s">
        <v>2938</v>
      </c>
      <c r="E938" s="6" t="s">
        <v>3025</v>
      </c>
      <c r="F938" s="6">
        <v>3323142008</v>
      </c>
      <c r="G938" s="6" t="s">
        <v>2976</v>
      </c>
      <c r="H938" s="6" t="s">
        <v>111</v>
      </c>
      <c r="I938" s="6">
        <v>14426153</v>
      </c>
      <c r="J938" s="6" t="s">
        <v>3032</v>
      </c>
      <c r="K938" s="6" t="str">
        <f t="shared" ref="K938:K939" si="216">"3323140102680001"</f>
        <v>3323140102680001</v>
      </c>
      <c r="L938" s="6" t="s">
        <v>3009</v>
      </c>
      <c r="M938" s="6">
        <v>104</v>
      </c>
      <c r="N938" s="6">
        <v>95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 t="s">
        <v>39</v>
      </c>
      <c r="U938" s="7">
        <v>46030</v>
      </c>
      <c r="V938" s="8">
        <v>46235.385891203703</v>
      </c>
      <c r="W938" s="8">
        <v>46235.385891203703</v>
      </c>
      <c r="X938" s="6" t="s">
        <v>40</v>
      </c>
      <c r="Y938" s="6" t="s">
        <v>39</v>
      </c>
      <c r="Z938" s="9">
        <v>182601</v>
      </c>
      <c r="AA938" s="6" t="s">
        <v>1065</v>
      </c>
      <c r="AB938" s="10" t="s">
        <v>3033</v>
      </c>
      <c r="AC938" s="11" t="str">
        <f t="shared" si="181"/>
        <v>Klik Here Bestie</v>
      </c>
      <c r="AD938" s="18" t="s">
        <v>2944</v>
      </c>
    </row>
    <row r="939" spans="1:30" ht="14.25" customHeight="1" x14ac:dyDescent="0.3">
      <c r="A939" s="5">
        <v>937</v>
      </c>
      <c r="B939" s="6" t="s">
        <v>32</v>
      </c>
      <c r="C939" s="6" t="s">
        <v>33</v>
      </c>
      <c r="D939" s="6" t="s">
        <v>2938</v>
      </c>
      <c r="E939" s="6" t="s">
        <v>3025</v>
      </c>
      <c r="F939" s="6">
        <v>3323142008</v>
      </c>
      <c r="G939" s="6" t="s">
        <v>2976</v>
      </c>
      <c r="H939" s="6" t="s">
        <v>111</v>
      </c>
      <c r="I939" s="6">
        <v>14426324</v>
      </c>
      <c r="J939" s="6" t="s">
        <v>3034</v>
      </c>
      <c r="K939" s="6" t="str">
        <f t="shared" si="216"/>
        <v>3323140102680001</v>
      </c>
      <c r="L939" s="6" t="s">
        <v>3009</v>
      </c>
      <c r="M939" s="6">
        <v>0</v>
      </c>
      <c r="N939" s="6">
        <v>50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 t="s">
        <v>39</v>
      </c>
      <c r="U939" s="7">
        <v>46030</v>
      </c>
      <c r="V939" s="8">
        <v>46235.387002314812</v>
      </c>
      <c r="W939" s="8">
        <v>46235.387002314812</v>
      </c>
      <c r="X939" s="6" t="s">
        <v>40</v>
      </c>
      <c r="Y939" s="6" t="s">
        <v>39</v>
      </c>
      <c r="Z939" s="9">
        <v>182601</v>
      </c>
      <c r="AA939" s="6" t="s">
        <v>1065</v>
      </c>
      <c r="AB939" s="10" t="s">
        <v>3035</v>
      </c>
      <c r="AC939" s="11" t="str">
        <f t="shared" si="181"/>
        <v>Klik Here Bestie</v>
      </c>
      <c r="AD939" s="18" t="s">
        <v>2944</v>
      </c>
    </row>
    <row r="940" spans="1:30" ht="14.25" customHeight="1" x14ac:dyDescent="0.3">
      <c r="A940" s="5">
        <v>938</v>
      </c>
      <c r="B940" s="6" t="s">
        <v>32</v>
      </c>
      <c r="C940" s="6" t="s">
        <v>33</v>
      </c>
      <c r="D940" s="6" t="s">
        <v>2938</v>
      </c>
      <c r="E940" s="6" t="s">
        <v>3025</v>
      </c>
      <c r="F940" s="6">
        <v>3323142008</v>
      </c>
      <c r="G940" s="6" t="s">
        <v>2976</v>
      </c>
      <c r="H940" s="6" t="s">
        <v>111</v>
      </c>
      <c r="I940" s="6">
        <v>14658909</v>
      </c>
      <c r="J940" s="6" t="s">
        <v>3036</v>
      </c>
      <c r="K940" s="6" t="str">
        <f t="shared" ref="K940:K941" si="217">"3323141406540003"</f>
        <v>3323141406540003</v>
      </c>
      <c r="L940" s="6" t="s">
        <v>893</v>
      </c>
      <c r="M940" s="6">
        <v>50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 t="s">
        <v>39</v>
      </c>
      <c r="U940" s="7">
        <v>46181</v>
      </c>
      <c r="V940" s="8">
        <v>46240.37195601852</v>
      </c>
      <c r="W940" s="8">
        <v>46240.37195601852</v>
      </c>
      <c r="X940" s="6" t="s">
        <v>40</v>
      </c>
      <c r="Y940" s="6" t="s">
        <v>39</v>
      </c>
      <c r="Z940" s="9">
        <v>182601</v>
      </c>
      <c r="AA940" s="6" t="s">
        <v>1065</v>
      </c>
      <c r="AB940" s="10" t="s">
        <v>3037</v>
      </c>
      <c r="AC940" s="11" t="str">
        <f t="shared" si="181"/>
        <v>Klik Here Bestie</v>
      </c>
      <c r="AD940" s="18" t="s">
        <v>2944</v>
      </c>
    </row>
    <row r="941" spans="1:30" ht="14.25" customHeight="1" x14ac:dyDescent="0.3">
      <c r="A941" s="5">
        <v>939</v>
      </c>
      <c r="B941" s="6" t="s">
        <v>32</v>
      </c>
      <c r="C941" s="6" t="s">
        <v>33</v>
      </c>
      <c r="D941" s="6" t="s">
        <v>2938</v>
      </c>
      <c r="E941" s="6" t="s">
        <v>3025</v>
      </c>
      <c r="F941" s="6">
        <v>3323142008</v>
      </c>
      <c r="G941" s="6" t="s">
        <v>2976</v>
      </c>
      <c r="H941" s="6" t="s">
        <v>111</v>
      </c>
      <c r="I941" s="6">
        <v>14659209</v>
      </c>
      <c r="J941" s="6" t="s">
        <v>3038</v>
      </c>
      <c r="K941" s="6" t="str">
        <f t="shared" si="217"/>
        <v>3323141406540003</v>
      </c>
      <c r="L941" s="6" t="s">
        <v>893</v>
      </c>
      <c r="M941" s="6">
        <v>0</v>
      </c>
      <c r="N941" s="6">
        <v>60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 t="s">
        <v>39</v>
      </c>
      <c r="U941" s="7">
        <v>46181</v>
      </c>
      <c r="V941" s="8">
        <v>46240.373657407406</v>
      </c>
      <c r="W941" s="8">
        <v>46240.373657407406</v>
      </c>
      <c r="X941" s="6" t="s">
        <v>40</v>
      </c>
      <c r="Y941" s="6" t="s">
        <v>39</v>
      </c>
      <c r="Z941" s="9">
        <v>182601</v>
      </c>
      <c r="AA941" s="6" t="s">
        <v>1065</v>
      </c>
      <c r="AB941" s="10" t="s">
        <v>3039</v>
      </c>
      <c r="AC941" s="11" t="str">
        <f t="shared" si="181"/>
        <v>Klik Here Bestie</v>
      </c>
      <c r="AD941" s="18" t="s">
        <v>2944</v>
      </c>
    </row>
    <row r="942" spans="1:30" ht="14.25" customHeight="1" x14ac:dyDescent="0.3">
      <c r="A942" s="5">
        <v>940</v>
      </c>
      <c r="B942" s="6" t="s">
        <v>32</v>
      </c>
      <c r="C942" s="6" t="s">
        <v>33</v>
      </c>
      <c r="D942" s="6" t="s">
        <v>2938</v>
      </c>
      <c r="E942" s="6" t="s">
        <v>3040</v>
      </c>
      <c r="F942" s="6">
        <v>3323142010</v>
      </c>
      <c r="G942" s="6" t="s">
        <v>2939</v>
      </c>
      <c r="H942" s="6" t="s">
        <v>188</v>
      </c>
      <c r="I942" s="6">
        <v>14610037</v>
      </c>
      <c r="J942" s="6" t="s">
        <v>3041</v>
      </c>
      <c r="K942" s="6" t="str">
        <f t="shared" ref="K942:K943" si="218">"3323142310900001"</f>
        <v>3323142310900001</v>
      </c>
      <c r="L942" s="6" t="s">
        <v>3042</v>
      </c>
      <c r="M942" s="6">
        <v>0</v>
      </c>
      <c r="N942" s="6">
        <v>48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 t="s">
        <v>39</v>
      </c>
      <c r="U942" s="7">
        <v>46150</v>
      </c>
      <c r="V942" s="8">
        <v>46239.427569444444</v>
      </c>
      <c r="W942" s="8">
        <v>46239.427569444444</v>
      </c>
      <c r="X942" s="6" t="s">
        <v>40</v>
      </c>
      <c r="Y942" s="6" t="s">
        <v>39</v>
      </c>
      <c r="Z942" s="9">
        <v>1054027</v>
      </c>
      <c r="AA942" s="6" t="s">
        <v>3043</v>
      </c>
      <c r="AB942" s="10" t="s">
        <v>3044</v>
      </c>
      <c r="AC942" s="11" t="str">
        <f t="shared" si="181"/>
        <v>Klik Here Bestie</v>
      </c>
      <c r="AD942" s="18" t="s">
        <v>2944</v>
      </c>
    </row>
    <row r="943" spans="1:30" ht="14.25" customHeight="1" x14ac:dyDescent="0.3">
      <c r="A943" s="5">
        <v>941</v>
      </c>
      <c r="B943" s="6" t="s">
        <v>32</v>
      </c>
      <c r="C943" s="6" t="s">
        <v>33</v>
      </c>
      <c r="D943" s="6" t="s">
        <v>2938</v>
      </c>
      <c r="E943" s="6" t="s">
        <v>3040</v>
      </c>
      <c r="F943" s="6">
        <v>3323142010</v>
      </c>
      <c r="G943" s="6" t="s">
        <v>2939</v>
      </c>
      <c r="H943" s="6" t="s">
        <v>188</v>
      </c>
      <c r="I943" s="6">
        <v>14610141</v>
      </c>
      <c r="J943" s="6" t="s">
        <v>3045</v>
      </c>
      <c r="K943" s="6" t="str">
        <f t="shared" si="218"/>
        <v>3323142310900001</v>
      </c>
      <c r="L943" s="6" t="s">
        <v>3042</v>
      </c>
      <c r="M943" s="6">
        <v>0</v>
      </c>
      <c r="N943" s="6">
        <v>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 t="s">
        <v>39</v>
      </c>
      <c r="U943" s="7">
        <v>46150</v>
      </c>
      <c r="V943" s="8">
        <v>46239.428368055553</v>
      </c>
      <c r="W943" s="8">
        <v>46239.428368055553</v>
      </c>
      <c r="X943" s="6" t="s">
        <v>40</v>
      </c>
      <c r="Y943" s="6" t="s">
        <v>39</v>
      </c>
      <c r="Z943" s="9">
        <v>1054027</v>
      </c>
      <c r="AA943" s="6" t="s">
        <v>3043</v>
      </c>
      <c r="AB943" s="10" t="s">
        <v>3046</v>
      </c>
      <c r="AC943" s="11" t="str">
        <f t="shared" si="181"/>
        <v>Klik Here Bestie</v>
      </c>
      <c r="AD943" s="18" t="s">
        <v>2944</v>
      </c>
    </row>
    <row r="944" spans="1:30" ht="14.25" customHeight="1" x14ac:dyDescent="0.3">
      <c r="A944" s="5">
        <v>942</v>
      </c>
      <c r="B944" s="6" t="s">
        <v>32</v>
      </c>
      <c r="C944" s="6" t="s">
        <v>33</v>
      </c>
      <c r="D944" s="6" t="s">
        <v>2938</v>
      </c>
      <c r="E944" s="6" t="s">
        <v>3047</v>
      </c>
      <c r="F944" s="6">
        <v>3323142012</v>
      </c>
      <c r="G944" s="6" t="s">
        <v>2939</v>
      </c>
      <c r="H944" s="6" t="s">
        <v>188</v>
      </c>
      <c r="I944" s="6">
        <v>14435274</v>
      </c>
      <c r="J944" s="6" t="s">
        <v>3048</v>
      </c>
      <c r="K944" s="6" t="str">
        <f t="shared" ref="K944:K945" si="219">"3323142907890002"</f>
        <v>3323142907890002</v>
      </c>
      <c r="L944" s="6" t="s">
        <v>3049</v>
      </c>
      <c r="M944" s="6">
        <v>0</v>
      </c>
      <c r="N944" s="6">
        <v>100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 t="s">
        <v>39</v>
      </c>
      <c r="U944" s="7">
        <v>46030</v>
      </c>
      <c r="V944" s="8">
        <v>46235.456087962964</v>
      </c>
      <c r="W944" s="8">
        <v>46235.456087962964</v>
      </c>
      <c r="X944" s="6" t="s">
        <v>40</v>
      </c>
      <c r="Y944" s="6" t="s">
        <v>39</v>
      </c>
      <c r="Z944" s="9">
        <v>1054015</v>
      </c>
      <c r="AA944" s="6" t="s">
        <v>3050</v>
      </c>
      <c r="AB944" s="10" t="s">
        <v>3051</v>
      </c>
      <c r="AC944" s="11" t="str">
        <f t="shared" si="181"/>
        <v>Klik Here Bestie</v>
      </c>
      <c r="AD944" s="18" t="s">
        <v>2944</v>
      </c>
    </row>
    <row r="945" spans="1:31" ht="14.25" customHeight="1" x14ac:dyDescent="0.3">
      <c r="A945" s="5">
        <v>943</v>
      </c>
      <c r="B945" s="6" t="s">
        <v>32</v>
      </c>
      <c r="C945" s="6" t="s">
        <v>33</v>
      </c>
      <c r="D945" s="6" t="s">
        <v>2938</v>
      </c>
      <c r="E945" s="6" t="s">
        <v>3047</v>
      </c>
      <c r="F945" s="6">
        <v>3323142012</v>
      </c>
      <c r="G945" s="6" t="s">
        <v>2939</v>
      </c>
      <c r="H945" s="6" t="s">
        <v>188</v>
      </c>
      <c r="I945" s="6">
        <v>14435376</v>
      </c>
      <c r="J945" s="6" t="s">
        <v>3052</v>
      </c>
      <c r="K945" s="6" t="str">
        <f t="shared" si="219"/>
        <v>3323142907890002</v>
      </c>
      <c r="L945" s="6" t="s">
        <v>3049</v>
      </c>
      <c r="M945" s="6">
        <v>25</v>
      </c>
      <c r="N945" s="6">
        <v>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 t="s">
        <v>39</v>
      </c>
      <c r="U945" s="7">
        <v>46030</v>
      </c>
      <c r="V945" s="8">
        <v>46235.457037037035</v>
      </c>
      <c r="W945" s="8">
        <v>46235.457037037035</v>
      </c>
      <c r="X945" s="6" t="s">
        <v>40</v>
      </c>
      <c r="Y945" s="6" t="s">
        <v>39</v>
      </c>
      <c r="Z945" s="9">
        <v>1054015</v>
      </c>
      <c r="AA945" s="6" t="s">
        <v>3050</v>
      </c>
      <c r="AB945" s="10" t="s">
        <v>3053</v>
      </c>
      <c r="AC945" s="11" t="str">
        <f t="shared" si="181"/>
        <v>Klik Here Bestie</v>
      </c>
      <c r="AD945" s="18" t="s">
        <v>2944</v>
      </c>
    </row>
    <row r="946" spans="1:31" ht="14.25" customHeight="1" x14ac:dyDescent="0.3">
      <c r="A946" s="5">
        <v>944</v>
      </c>
      <c r="B946" s="6" t="s">
        <v>32</v>
      </c>
      <c r="C946" s="6" t="s">
        <v>33</v>
      </c>
      <c r="D946" s="6" t="s">
        <v>3054</v>
      </c>
      <c r="E946" s="6" t="s">
        <v>3054</v>
      </c>
      <c r="F946" s="6">
        <v>3323152001</v>
      </c>
      <c r="G946" s="6" t="s">
        <v>3055</v>
      </c>
      <c r="H946" s="6" t="s">
        <v>3056</v>
      </c>
      <c r="I946" s="6">
        <v>14518296</v>
      </c>
      <c r="J946" s="6" t="s">
        <v>3057</v>
      </c>
      <c r="K946" s="6" t="str">
        <f t="shared" ref="K946:K947" si="220">"3323152606600001"</f>
        <v>3323152606600001</v>
      </c>
      <c r="L946" s="6" t="s">
        <v>3058</v>
      </c>
      <c r="M946" s="6">
        <v>126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 t="s">
        <v>39</v>
      </c>
      <c r="U946" s="7">
        <v>46089</v>
      </c>
      <c r="V946" s="8">
        <v>46237.555289351854</v>
      </c>
      <c r="W946" s="8">
        <v>46237.555289351854</v>
      </c>
      <c r="X946" s="6" t="s">
        <v>40</v>
      </c>
      <c r="Y946" s="6" t="s">
        <v>39</v>
      </c>
      <c r="Z946" s="9">
        <v>74890</v>
      </c>
      <c r="AA946" s="6" t="s">
        <v>3059</v>
      </c>
      <c r="AB946" s="10" t="s">
        <v>3060</v>
      </c>
      <c r="AC946" s="11" t="str">
        <f t="shared" si="181"/>
        <v>Klik Here Bestie</v>
      </c>
      <c r="AD946" s="12" t="s">
        <v>30</v>
      </c>
    </row>
    <row r="947" spans="1:31" ht="14.25" customHeight="1" x14ac:dyDescent="0.3">
      <c r="A947" s="5">
        <v>945</v>
      </c>
      <c r="B947" s="6" t="s">
        <v>32</v>
      </c>
      <c r="C947" s="6" t="s">
        <v>33</v>
      </c>
      <c r="D947" s="6" t="s">
        <v>3054</v>
      </c>
      <c r="E947" s="6" t="s">
        <v>3054</v>
      </c>
      <c r="F947" s="6">
        <v>3323152001</v>
      </c>
      <c r="G947" s="6" t="s">
        <v>3055</v>
      </c>
      <c r="H947" s="6" t="s">
        <v>3056</v>
      </c>
      <c r="I947" s="6">
        <v>14518450</v>
      </c>
      <c r="J947" s="6" t="s">
        <v>3061</v>
      </c>
      <c r="K947" s="6" t="str">
        <f t="shared" si="220"/>
        <v>3323152606600001</v>
      </c>
      <c r="L947" s="6" t="s">
        <v>3058</v>
      </c>
      <c r="M947" s="6">
        <v>0</v>
      </c>
      <c r="N947" s="6">
        <v>50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 t="s">
        <v>39</v>
      </c>
      <c r="U947" s="7">
        <v>46089</v>
      </c>
      <c r="V947" s="8">
        <v>46237.556516203702</v>
      </c>
      <c r="W947" s="8">
        <v>46237.556516203702</v>
      </c>
      <c r="X947" s="6" t="s">
        <v>40</v>
      </c>
      <c r="Y947" s="6" t="s">
        <v>39</v>
      </c>
      <c r="Z947" s="9">
        <v>74890</v>
      </c>
      <c r="AA947" s="6" t="s">
        <v>3059</v>
      </c>
      <c r="AB947" s="10" t="s">
        <v>3062</v>
      </c>
      <c r="AC947" s="11" t="str">
        <f t="shared" si="181"/>
        <v>Klik Here Bestie</v>
      </c>
      <c r="AD947" s="12" t="s">
        <v>30</v>
      </c>
    </row>
    <row r="948" spans="1:31" ht="14.25" customHeight="1" x14ac:dyDescent="0.3">
      <c r="A948" s="5">
        <v>946</v>
      </c>
      <c r="B948" s="6" t="s">
        <v>32</v>
      </c>
      <c r="C948" s="6" t="s">
        <v>33</v>
      </c>
      <c r="D948" s="6" t="s">
        <v>3054</v>
      </c>
      <c r="E948" s="6" t="s">
        <v>3054</v>
      </c>
      <c r="F948" s="6">
        <v>3323152001</v>
      </c>
      <c r="G948" s="6" t="s">
        <v>3055</v>
      </c>
      <c r="H948" s="6" t="s">
        <v>3056</v>
      </c>
      <c r="I948" s="6">
        <v>14688208</v>
      </c>
      <c r="J948" s="6" t="s">
        <v>3063</v>
      </c>
      <c r="K948" s="6" t="str">
        <f>"3323151312610001"</f>
        <v>3323151312610001</v>
      </c>
      <c r="L948" s="6" t="s">
        <v>3064</v>
      </c>
      <c r="M948" s="6">
        <v>50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 t="s">
        <v>39</v>
      </c>
      <c r="U948" s="7">
        <v>46181</v>
      </c>
      <c r="V948" s="8">
        <v>46240.610520833332</v>
      </c>
      <c r="W948" s="8">
        <v>46240.610520833332</v>
      </c>
      <c r="X948" s="6" t="s">
        <v>40</v>
      </c>
      <c r="Y948" s="6" t="s">
        <v>39</v>
      </c>
      <c r="Z948" s="9">
        <v>74910</v>
      </c>
      <c r="AA948" s="6" t="s">
        <v>3065</v>
      </c>
      <c r="AB948" s="10" t="s">
        <v>3066</v>
      </c>
      <c r="AC948" s="11" t="str">
        <f t="shared" si="181"/>
        <v>Klik Here Bestie</v>
      </c>
      <c r="AD948" s="12" t="s">
        <v>30</v>
      </c>
    </row>
    <row r="949" spans="1:31" ht="14.25" customHeight="1" x14ac:dyDescent="0.3">
      <c r="A949" s="5">
        <v>947</v>
      </c>
      <c r="B949" s="6" t="s">
        <v>32</v>
      </c>
      <c r="C949" s="6" t="s">
        <v>33</v>
      </c>
      <c r="D949" s="6" t="s">
        <v>3054</v>
      </c>
      <c r="E949" s="6" t="s">
        <v>3067</v>
      </c>
      <c r="F949" s="6">
        <v>3323152003</v>
      </c>
      <c r="G949" s="6" t="s">
        <v>3068</v>
      </c>
      <c r="H949" s="6" t="s">
        <v>3069</v>
      </c>
      <c r="I949" s="6">
        <v>14571033</v>
      </c>
      <c r="J949" s="6" t="s">
        <v>3070</v>
      </c>
      <c r="K949" s="6" t="str">
        <f>"3323151507680001"</f>
        <v>3323151507680001</v>
      </c>
      <c r="L949" s="6" t="s">
        <v>3071</v>
      </c>
      <c r="M949" s="6">
        <v>45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 t="s">
        <v>39</v>
      </c>
      <c r="U949" s="7">
        <v>46120</v>
      </c>
      <c r="V949" s="8">
        <v>46238.600925925923</v>
      </c>
      <c r="W949" s="8">
        <v>46238.600925925923</v>
      </c>
      <c r="X949" s="6" t="s">
        <v>40</v>
      </c>
      <c r="Y949" s="6" t="s">
        <v>39</v>
      </c>
      <c r="Z949" s="9">
        <v>5019204</v>
      </c>
      <c r="AA949" s="6" t="s">
        <v>1803</v>
      </c>
      <c r="AB949" s="10" t="s">
        <v>3072</v>
      </c>
      <c r="AC949" s="11" t="str">
        <f t="shared" si="181"/>
        <v>Klik Here Bestie</v>
      </c>
      <c r="AD949" s="12" t="s">
        <v>30</v>
      </c>
    </row>
    <row r="950" spans="1:31" ht="14.25" customHeight="1" x14ac:dyDescent="0.3">
      <c r="A950" s="5">
        <v>948</v>
      </c>
      <c r="B950" s="6" t="s">
        <v>32</v>
      </c>
      <c r="C950" s="6" t="s">
        <v>33</v>
      </c>
      <c r="D950" s="6" t="s">
        <v>3054</v>
      </c>
      <c r="E950" s="6" t="s">
        <v>3073</v>
      </c>
      <c r="F950" s="6">
        <v>3323152004</v>
      </c>
      <c r="G950" s="6" t="s">
        <v>3068</v>
      </c>
      <c r="H950" s="6" t="s">
        <v>3069</v>
      </c>
      <c r="I950" s="6">
        <v>14495919</v>
      </c>
      <c r="J950" s="6" t="s">
        <v>3074</v>
      </c>
      <c r="K950" s="6" t="str">
        <f>"3323150102780004"</f>
        <v>3323150102780004</v>
      </c>
      <c r="L950" s="6" t="s">
        <v>3075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100</v>
      </c>
      <c r="S950" s="6">
        <v>0</v>
      </c>
      <c r="T950" s="6" t="s">
        <v>39</v>
      </c>
      <c r="U950" s="7">
        <v>46089</v>
      </c>
      <c r="V950" s="8">
        <v>46237.344537037039</v>
      </c>
      <c r="W950" s="8">
        <v>46237.344537037039</v>
      </c>
      <c r="X950" s="6" t="s">
        <v>40</v>
      </c>
      <c r="Y950" s="6" t="s">
        <v>39</v>
      </c>
      <c r="Z950" s="9">
        <v>94374</v>
      </c>
      <c r="AA950" s="6" t="s">
        <v>3076</v>
      </c>
      <c r="AB950" s="10" t="s">
        <v>3077</v>
      </c>
      <c r="AC950" s="11" t="str">
        <f t="shared" si="181"/>
        <v>Klik Here Bestie</v>
      </c>
      <c r="AD950" s="12" t="s">
        <v>30</v>
      </c>
    </row>
    <row r="951" spans="1:31" ht="14.25" customHeight="1" x14ac:dyDescent="0.3">
      <c r="A951" s="5">
        <v>949</v>
      </c>
      <c r="B951" s="6" t="s">
        <v>32</v>
      </c>
      <c r="C951" s="6" t="s">
        <v>33</v>
      </c>
      <c r="D951" s="6" t="s">
        <v>3054</v>
      </c>
      <c r="E951" s="6" t="s">
        <v>3078</v>
      </c>
      <c r="F951" s="6">
        <v>3323152006</v>
      </c>
      <c r="G951" s="6" t="s">
        <v>3068</v>
      </c>
      <c r="H951" s="6" t="s">
        <v>3069</v>
      </c>
      <c r="I951" s="6">
        <v>14687390</v>
      </c>
      <c r="J951" s="6" t="s">
        <v>3079</v>
      </c>
      <c r="K951" s="6" t="str">
        <f t="shared" ref="K951:K952" si="221">"3323155801550001"</f>
        <v>3323155801550001</v>
      </c>
      <c r="L951" s="6" t="s">
        <v>3080</v>
      </c>
      <c r="M951" s="6">
        <v>0</v>
      </c>
      <c r="N951" s="6">
        <v>80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 t="s">
        <v>39</v>
      </c>
      <c r="U951" s="7">
        <v>46181</v>
      </c>
      <c r="V951" s="8">
        <v>46240.604363425926</v>
      </c>
      <c r="W951" s="8">
        <v>46240.604363425926</v>
      </c>
      <c r="X951" s="6" t="s">
        <v>40</v>
      </c>
      <c r="Y951" s="6" t="s">
        <v>39</v>
      </c>
      <c r="Z951" s="9">
        <v>95321</v>
      </c>
      <c r="AA951" s="6" t="s">
        <v>169</v>
      </c>
      <c r="AB951" s="10" t="s">
        <v>3081</v>
      </c>
      <c r="AC951" s="11" t="str">
        <f t="shared" si="181"/>
        <v>Klik Here Bestie</v>
      </c>
      <c r="AD951" s="12" t="s">
        <v>30</v>
      </c>
    </row>
    <row r="952" spans="1:31" ht="14.25" customHeight="1" x14ac:dyDescent="0.3">
      <c r="A952" s="5">
        <v>950</v>
      </c>
      <c r="B952" s="6" t="s">
        <v>32</v>
      </c>
      <c r="C952" s="6" t="s">
        <v>33</v>
      </c>
      <c r="D952" s="6" t="s">
        <v>3054</v>
      </c>
      <c r="E952" s="6" t="s">
        <v>3078</v>
      </c>
      <c r="F952" s="6">
        <v>3323152006</v>
      </c>
      <c r="G952" s="6" t="s">
        <v>3068</v>
      </c>
      <c r="H952" s="6" t="s">
        <v>3069</v>
      </c>
      <c r="I952" s="6">
        <v>14687594</v>
      </c>
      <c r="J952" s="6" t="s">
        <v>3082</v>
      </c>
      <c r="K952" s="6" t="str">
        <f t="shared" si="221"/>
        <v>3323155801550001</v>
      </c>
      <c r="L952" s="6" t="s">
        <v>3080</v>
      </c>
      <c r="M952" s="6">
        <v>0</v>
      </c>
      <c r="N952" s="6">
        <v>20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 t="s">
        <v>39</v>
      </c>
      <c r="U952" s="7">
        <v>46181</v>
      </c>
      <c r="V952" s="8">
        <v>46240.606064814812</v>
      </c>
      <c r="W952" s="8">
        <v>46240.606064814812</v>
      </c>
      <c r="X952" s="6" t="s">
        <v>40</v>
      </c>
      <c r="Y952" s="6" t="s">
        <v>39</v>
      </c>
      <c r="Z952" s="9">
        <v>95321</v>
      </c>
      <c r="AA952" s="6" t="s">
        <v>169</v>
      </c>
      <c r="AB952" s="10" t="s">
        <v>3083</v>
      </c>
      <c r="AC952" s="11" t="str">
        <f t="shared" si="181"/>
        <v>Klik Here Bestie</v>
      </c>
      <c r="AD952" s="12" t="s">
        <v>30</v>
      </c>
    </row>
    <row r="953" spans="1:31" ht="14.25" customHeight="1" x14ac:dyDescent="0.3">
      <c r="A953" s="5">
        <v>951</v>
      </c>
      <c r="B953" s="6" t="s">
        <v>32</v>
      </c>
      <c r="C953" s="6" t="s">
        <v>33</v>
      </c>
      <c r="D953" s="6" t="s">
        <v>3054</v>
      </c>
      <c r="E953" s="6" t="s">
        <v>3078</v>
      </c>
      <c r="F953" s="6">
        <v>3323152006</v>
      </c>
      <c r="G953" s="6" t="s">
        <v>3068</v>
      </c>
      <c r="H953" s="6" t="s">
        <v>3069</v>
      </c>
      <c r="I953" s="6">
        <v>14445717</v>
      </c>
      <c r="J953" s="6" t="s">
        <v>3084</v>
      </c>
      <c r="K953" s="6" t="str">
        <f>"3323151507620002"</f>
        <v>3323151507620002</v>
      </c>
      <c r="L953" s="6" t="s">
        <v>632</v>
      </c>
      <c r="M953" s="6">
        <v>50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 t="s">
        <v>39</v>
      </c>
      <c r="U953" s="7">
        <v>46030</v>
      </c>
      <c r="V953" s="8">
        <v>46235.597291666665</v>
      </c>
      <c r="W953" s="8">
        <v>46235.597291666665</v>
      </c>
      <c r="X953" s="6" t="s">
        <v>40</v>
      </c>
      <c r="Y953" s="6" t="s">
        <v>39</v>
      </c>
      <c r="Z953" s="9">
        <v>95321</v>
      </c>
      <c r="AA953" s="6" t="s">
        <v>169</v>
      </c>
      <c r="AB953" s="10" t="s">
        <v>3085</v>
      </c>
      <c r="AC953" s="11" t="str">
        <f t="shared" si="181"/>
        <v>Klik Here Bestie</v>
      </c>
      <c r="AD953" s="12" t="s">
        <v>30</v>
      </c>
    </row>
    <row r="954" spans="1:31" ht="14.25" customHeight="1" x14ac:dyDescent="0.3">
      <c r="A954" s="5">
        <v>952</v>
      </c>
      <c r="B954" s="6" t="s">
        <v>32</v>
      </c>
      <c r="C954" s="6" t="s">
        <v>33</v>
      </c>
      <c r="D954" s="6" t="s">
        <v>3054</v>
      </c>
      <c r="E954" s="6" t="s">
        <v>3086</v>
      </c>
      <c r="F954" s="6">
        <v>3323152007</v>
      </c>
      <c r="G954" s="6" t="s">
        <v>3087</v>
      </c>
      <c r="H954" s="6" t="s">
        <v>3088</v>
      </c>
      <c r="I954" s="6">
        <v>14436547</v>
      </c>
      <c r="J954" s="6" t="s">
        <v>3089</v>
      </c>
      <c r="K954" s="6" t="str">
        <f>"3323152211890002"</f>
        <v>3323152211890002</v>
      </c>
      <c r="L954" s="6" t="s">
        <v>3090</v>
      </c>
      <c r="M954" s="6">
        <v>100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 t="s">
        <v>39</v>
      </c>
      <c r="U954" s="7">
        <v>46030</v>
      </c>
      <c r="V954" s="8">
        <v>46235.467835648145</v>
      </c>
      <c r="W954" s="8">
        <v>46235.467835648145</v>
      </c>
      <c r="X954" s="6" t="s">
        <v>40</v>
      </c>
      <c r="Y954" s="6" t="s">
        <v>39</v>
      </c>
      <c r="Z954" s="9">
        <v>5028952</v>
      </c>
      <c r="AA954" s="6" t="s">
        <v>1704</v>
      </c>
      <c r="AB954" s="13" t="s">
        <v>3091</v>
      </c>
      <c r="AC954" s="11" t="str">
        <f t="shared" si="181"/>
        <v>Klik Here Bestie</v>
      </c>
      <c r="AD954" s="12" t="s">
        <v>30</v>
      </c>
    </row>
    <row r="955" spans="1:31" ht="14.25" customHeight="1" x14ac:dyDescent="0.3">
      <c r="A955" s="5">
        <v>953</v>
      </c>
      <c r="B955" s="6" t="s">
        <v>32</v>
      </c>
      <c r="C955" s="6" t="s">
        <v>33</v>
      </c>
      <c r="D955" s="6" t="s">
        <v>3054</v>
      </c>
      <c r="E955" s="6" t="s">
        <v>3086</v>
      </c>
      <c r="F955" s="6">
        <v>3323152007</v>
      </c>
      <c r="G955" s="6" t="s">
        <v>3087</v>
      </c>
      <c r="H955" s="6" t="s">
        <v>3088</v>
      </c>
      <c r="I955" s="6">
        <v>14507087</v>
      </c>
      <c r="J955" s="6" t="s">
        <v>3092</v>
      </c>
      <c r="K955" s="6" t="str">
        <f>"3323153112460026"</f>
        <v>3323153112460026</v>
      </c>
      <c r="L955" s="6" t="s">
        <v>3093</v>
      </c>
      <c r="M955" s="6">
        <v>207</v>
      </c>
      <c r="N955" s="6">
        <v>50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 t="s">
        <v>39</v>
      </c>
      <c r="U955" s="7">
        <v>46089</v>
      </c>
      <c r="V955" s="8">
        <v>46237.427210648151</v>
      </c>
      <c r="W955" s="8">
        <v>46237.427210648151</v>
      </c>
      <c r="X955" s="6" t="s">
        <v>40</v>
      </c>
      <c r="Y955" s="6" t="s">
        <v>39</v>
      </c>
      <c r="Z955" s="9">
        <v>94609</v>
      </c>
      <c r="AA955" s="6" t="s">
        <v>3094</v>
      </c>
      <c r="AB955" s="10" t="s">
        <v>3095</v>
      </c>
      <c r="AC955" s="11" t="str">
        <f t="shared" si="181"/>
        <v>Klik Here Bestie</v>
      </c>
      <c r="AD955" s="12" t="s">
        <v>30</v>
      </c>
    </row>
    <row r="956" spans="1:31" ht="14.25" customHeight="1" x14ac:dyDescent="0.3">
      <c r="A956" s="5">
        <v>954</v>
      </c>
      <c r="B956" s="6" t="s">
        <v>32</v>
      </c>
      <c r="C956" s="6" t="s">
        <v>33</v>
      </c>
      <c r="D956" s="6" t="s">
        <v>3054</v>
      </c>
      <c r="E956" s="6" t="s">
        <v>3086</v>
      </c>
      <c r="F956" s="6">
        <v>3323152007</v>
      </c>
      <c r="G956" s="6" t="s">
        <v>3087</v>
      </c>
      <c r="H956" s="6" t="s">
        <v>3088</v>
      </c>
      <c r="I956" s="6">
        <v>14524741</v>
      </c>
      <c r="J956" s="6" t="s">
        <v>3096</v>
      </c>
      <c r="K956" s="6" t="str">
        <f>"3323151804890001"</f>
        <v>3323151804890001</v>
      </c>
      <c r="L956" s="6" t="s">
        <v>3097</v>
      </c>
      <c r="M956" s="6">
        <v>50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 t="s">
        <v>39</v>
      </c>
      <c r="U956" s="7">
        <v>46089</v>
      </c>
      <c r="V956" s="8">
        <v>46237.620243055557</v>
      </c>
      <c r="W956" s="8">
        <v>46237.620243055557</v>
      </c>
      <c r="X956" s="6" t="s">
        <v>40</v>
      </c>
      <c r="Y956" s="6" t="s">
        <v>39</v>
      </c>
      <c r="Z956" s="9">
        <v>94567</v>
      </c>
      <c r="AA956" s="6" t="s">
        <v>3098</v>
      </c>
      <c r="AB956" s="10" t="s">
        <v>3099</v>
      </c>
      <c r="AC956" s="11" t="str">
        <f t="shared" si="181"/>
        <v>Klik Here Bestie</v>
      </c>
      <c r="AD956" s="12" t="s">
        <v>30</v>
      </c>
    </row>
    <row r="957" spans="1:31" ht="14.25" customHeight="1" x14ac:dyDescent="0.3">
      <c r="A957" s="5">
        <v>955</v>
      </c>
      <c r="B957" s="6" t="s">
        <v>32</v>
      </c>
      <c r="C957" s="6" t="s">
        <v>33</v>
      </c>
      <c r="D957" s="6" t="s">
        <v>3054</v>
      </c>
      <c r="E957" s="6" t="s">
        <v>3086</v>
      </c>
      <c r="F957" s="6">
        <v>3323152007</v>
      </c>
      <c r="G957" s="6" t="s">
        <v>3087</v>
      </c>
      <c r="H957" s="6" t="s">
        <v>3088</v>
      </c>
      <c r="I957" s="6">
        <v>14434996</v>
      </c>
      <c r="J957" s="6" t="s">
        <v>3100</v>
      </c>
      <c r="K957" s="6" t="str">
        <f>"3323093112690008"</f>
        <v>3323093112690008</v>
      </c>
      <c r="L957" s="6" t="s">
        <v>3101</v>
      </c>
      <c r="M957" s="6">
        <v>37</v>
      </c>
      <c r="N957" s="6">
        <v>29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 t="s">
        <v>39</v>
      </c>
      <c r="U957" s="7">
        <v>46030</v>
      </c>
      <c r="V957" s="8">
        <v>46235.453668981485</v>
      </c>
      <c r="W957" s="8">
        <v>46235.453668981485</v>
      </c>
      <c r="X957" s="6" t="s">
        <v>40</v>
      </c>
      <c r="Y957" s="6" t="s">
        <v>39</v>
      </c>
      <c r="Z957" s="9">
        <v>5028952</v>
      </c>
      <c r="AA957" s="6" t="s">
        <v>1704</v>
      </c>
      <c r="AB957" s="10" t="s">
        <v>3102</v>
      </c>
      <c r="AC957" s="11" t="str">
        <f t="shared" si="181"/>
        <v>Klik Here Bestie</v>
      </c>
      <c r="AD957" s="12" t="s">
        <v>30</v>
      </c>
    </row>
    <row r="958" spans="1:31" ht="14.25" customHeight="1" x14ac:dyDescent="0.3">
      <c r="A958" s="5">
        <v>956</v>
      </c>
      <c r="B958" s="6" t="s">
        <v>32</v>
      </c>
      <c r="C958" s="6" t="s">
        <v>33</v>
      </c>
      <c r="D958" s="6" t="s">
        <v>3054</v>
      </c>
      <c r="E958" s="6" t="s">
        <v>3103</v>
      </c>
      <c r="F958" s="6">
        <v>3323152008</v>
      </c>
      <c r="G958" s="6" t="s">
        <v>3087</v>
      </c>
      <c r="H958" s="6" t="s">
        <v>3088</v>
      </c>
      <c r="I958" s="6">
        <v>14817692</v>
      </c>
      <c r="J958" s="6" t="s">
        <v>3104</v>
      </c>
      <c r="K958" s="6" t="str">
        <f>"3323154103650002"</f>
        <v>3323154103650002</v>
      </c>
      <c r="L958" s="6" t="s">
        <v>3105</v>
      </c>
      <c r="M958" s="6">
        <v>616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 t="s">
        <v>39</v>
      </c>
      <c r="U958" s="7">
        <v>46242</v>
      </c>
      <c r="V958" s="8">
        <v>46242.663148148145</v>
      </c>
      <c r="W958" s="8">
        <v>46242.663148148145</v>
      </c>
      <c r="X958" s="6" t="s">
        <v>40</v>
      </c>
      <c r="Y958" s="6" t="s">
        <v>39</v>
      </c>
      <c r="Z958" s="9">
        <v>95165</v>
      </c>
      <c r="AA958" s="6" t="s">
        <v>3106</v>
      </c>
      <c r="AB958" s="10" t="s">
        <v>3107</v>
      </c>
      <c r="AC958" s="11" t="str">
        <f t="shared" si="181"/>
        <v>Klik Here Bestie</v>
      </c>
      <c r="AE958" s="15" t="s">
        <v>31</v>
      </c>
    </row>
    <row r="959" spans="1:31" ht="14.25" customHeight="1" x14ac:dyDescent="0.3">
      <c r="A959" s="5">
        <v>957</v>
      </c>
      <c r="B959" s="6" t="s">
        <v>32</v>
      </c>
      <c r="C959" s="6" t="s">
        <v>33</v>
      </c>
      <c r="D959" s="6" t="s">
        <v>3054</v>
      </c>
      <c r="E959" s="6" t="s">
        <v>3103</v>
      </c>
      <c r="F959" s="6">
        <v>3323152008</v>
      </c>
      <c r="G959" s="6" t="s">
        <v>3087</v>
      </c>
      <c r="H959" s="6" t="s">
        <v>3088</v>
      </c>
      <c r="I959" s="6">
        <v>14438666</v>
      </c>
      <c r="J959" s="6" t="s">
        <v>3108</v>
      </c>
      <c r="K959" s="6" t="str">
        <f>"3323154107580004"</f>
        <v>3323154107580004</v>
      </c>
      <c r="L959" s="6" t="s">
        <v>3109</v>
      </c>
      <c r="M959" s="6">
        <v>44</v>
      </c>
      <c r="N959" s="6">
        <v>34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 t="s">
        <v>39</v>
      </c>
      <c r="U959" s="7">
        <v>46030</v>
      </c>
      <c r="V959" s="8">
        <v>46235.494652777779</v>
      </c>
      <c r="W959" s="8">
        <v>46235.494652777779</v>
      </c>
      <c r="X959" s="6" t="s">
        <v>40</v>
      </c>
      <c r="Y959" s="6" t="s">
        <v>39</v>
      </c>
      <c r="Z959" s="9">
        <v>95113</v>
      </c>
      <c r="AA959" s="6" t="s">
        <v>3110</v>
      </c>
      <c r="AB959" s="10" t="s">
        <v>3111</v>
      </c>
      <c r="AC959" s="11" t="str">
        <f t="shared" si="181"/>
        <v>Klik Here Bestie</v>
      </c>
      <c r="AD959" s="12" t="s">
        <v>30</v>
      </c>
    </row>
    <row r="960" spans="1:31" ht="14.25" customHeight="1" x14ac:dyDescent="0.3">
      <c r="A960" s="5">
        <v>958</v>
      </c>
      <c r="B960" s="6" t="s">
        <v>32</v>
      </c>
      <c r="C960" s="6" t="s">
        <v>33</v>
      </c>
      <c r="D960" s="6" t="s">
        <v>3054</v>
      </c>
      <c r="E960" s="6" t="s">
        <v>3103</v>
      </c>
      <c r="F960" s="6">
        <v>3323152008</v>
      </c>
      <c r="G960" s="6" t="s">
        <v>3087</v>
      </c>
      <c r="H960" s="6" t="s">
        <v>3088</v>
      </c>
      <c r="I960" s="6">
        <v>14742067</v>
      </c>
      <c r="J960" s="6" t="s">
        <v>3112</v>
      </c>
      <c r="K960" s="6" t="str">
        <f>"3323154501600001"</f>
        <v>3323154501600001</v>
      </c>
      <c r="L960" s="6" t="s">
        <v>3113</v>
      </c>
      <c r="M960" s="6">
        <v>0</v>
      </c>
      <c r="N960" s="6">
        <v>50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 t="s">
        <v>39</v>
      </c>
      <c r="U960" s="7">
        <v>46211</v>
      </c>
      <c r="V960" s="8">
        <v>46241.573136574072</v>
      </c>
      <c r="W960" s="8">
        <v>46241.573136574072</v>
      </c>
      <c r="X960" s="6" t="s">
        <v>40</v>
      </c>
      <c r="Y960" s="6" t="s">
        <v>39</v>
      </c>
      <c r="Z960" s="9">
        <v>95113</v>
      </c>
      <c r="AA960" s="6" t="s">
        <v>3110</v>
      </c>
      <c r="AB960" s="10" t="s">
        <v>3114</v>
      </c>
      <c r="AC960" s="11" t="str">
        <f t="shared" si="181"/>
        <v>Klik Here Bestie</v>
      </c>
      <c r="AD960" s="12" t="s">
        <v>30</v>
      </c>
    </row>
    <row r="961" spans="1:30" ht="14.25" customHeight="1" x14ac:dyDescent="0.3">
      <c r="A961" s="5">
        <v>959</v>
      </c>
      <c r="B961" s="6" t="s">
        <v>32</v>
      </c>
      <c r="C961" s="6" t="s">
        <v>33</v>
      </c>
      <c r="D961" s="6" t="s">
        <v>3054</v>
      </c>
      <c r="E961" s="6" t="s">
        <v>3115</v>
      </c>
      <c r="F961" s="6">
        <v>3323152009</v>
      </c>
      <c r="G961" s="6" t="s">
        <v>3087</v>
      </c>
      <c r="H961" s="6" t="s">
        <v>3088</v>
      </c>
      <c r="I961" s="6">
        <v>14550182</v>
      </c>
      <c r="J961" s="6" t="s">
        <v>3116</v>
      </c>
      <c r="K961" s="6" t="str">
        <f>"3323150111580001"</f>
        <v>3323150111580001</v>
      </c>
      <c r="L961" s="6" t="s">
        <v>3117</v>
      </c>
      <c r="M961" s="6">
        <v>73</v>
      </c>
      <c r="N961" s="6">
        <v>66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 t="s">
        <v>39</v>
      </c>
      <c r="U961" s="7">
        <v>46120</v>
      </c>
      <c r="V961" s="8">
        <v>46238.387129629627</v>
      </c>
      <c r="W961" s="8">
        <v>46238.387129629627</v>
      </c>
      <c r="X961" s="6" t="s">
        <v>40</v>
      </c>
      <c r="Y961" s="6" t="s">
        <v>39</v>
      </c>
      <c r="Z961" s="9">
        <v>95253</v>
      </c>
      <c r="AA961" s="6" t="s">
        <v>3118</v>
      </c>
      <c r="AB961" s="10" t="s">
        <v>3119</v>
      </c>
      <c r="AC961" s="11" t="str">
        <f t="shared" si="181"/>
        <v>Klik Here Bestie</v>
      </c>
      <c r="AD961" s="12" t="s">
        <v>30</v>
      </c>
    </row>
    <row r="962" spans="1:30" ht="14.25" customHeight="1" x14ac:dyDescent="0.3">
      <c r="A962" s="5">
        <v>960</v>
      </c>
      <c r="B962" s="6" t="s">
        <v>32</v>
      </c>
      <c r="C962" s="6" t="s">
        <v>33</v>
      </c>
      <c r="D962" s="6" t="s">
        <v>3054</v>
      </c>
      <c r="E962" s="6" t="s">
        <v>3115</v>
      </c>
      <c r="F962" s="6">
        <v>3323152009</v>
      </c>
      <c r="G962" s="6" t="s">
        <v>3087</v>
      </c>
      <c r="H962" s="6" t="s">
        <v>3088</v>
      </c>
      <c r="I962" s="6">
        <v>14715047</v>
      </c>
      <c r="J962" s="6" t="s">
        <v>3120</v>
      </c>
      <c r="K962" s="6" t="str">
        <f>"3323150708750001"</f>
        <v>3323150708750001</v>
      </c>
      <c r="L962" s="6" t="s">
        <v>3121</v>
      </c>
      <c r="M962" s="6">
        <v>250</v>
      </c>
      <c r="N962" s="6">
        <v>50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 t="s">
        <v>39</v>
      </c>
      <c r="U962" s="7">
        <v>46211</v>
      </c>
      <c r="V962" s="8">
        <v>46241.34033564815</v>
      </c>
      <c r="W962" s="8">
        <v>46241.34033564815</v>
      </c>
      <c r="X962" s="6" t="s">
        <v>40</v>
      </c>
      <c r="Y962" s="6" t="s">
        <v>39</v>
      </c>
      <c r="Z962" s="9">
        <v>186391</v>
      </c>
      <c r="AA962" s="6" t="s">
        <v>2874</v>
      </c>
      <c r="AB962" s="10" t="s">
        <v>3122</v>
      </c>
      <c r="AC962" s="11" t="str">
        <f t="shared" si="181"/>
        <v>Klik Here Bestie</v>
      </c>
      <c r="AD962" s="12" t="s">
        <v>30</v>
      </c>
    </row>
    <row r="963" spans="1:30" ht="14.25" customHeight="1" x14ac:dyDescent="0.3">
      <c r="A963" s="5">
        <v>961</v>
      </c>
      <c r="B963" s="6" t="s">
        <v>32</v>
      </c>
      <c r="C963" s="6" t="s">
        <v>33</v>
      </c>
      <c r="D963" s="6" t="s">
        <v>3054</v>
      </c>
      <c r="E963" s="6" t="s">
        <v>3115</v>
      </c>
      <c r="F963" s="6">
        <v>3323152009</v>
      </c>
      <c r="G963" s="6" t="s">
        <v>3087</v>
      </c>
      <c r="H963" s="6" t="s">
        <v>3088</v>
      </c>
      <c r="I963" s="6">
        <v>14628103</v>
      </c>
      <c r="J963" s="6" t="s">
        <v>3123</v>
      </c>
      <c r="K963" s="6" t="str">
        <f>"3323151909770001"</f>
        <v>3323151909770001</v>
      </c>
      <c r="L963" s="6" t="s">
        <v>3124</v>
      </c>
      <c r="M963" s="6">
        <v>50</v>
      </c>
      <c r="N963" s="6">
        <v>50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 t="s">
        <v>39</v>
      </c>
      <c r="U963" s="7">
        <v>46150</v>
      </c>
      <c r="V963" s="8">
        <v>46239.604317129626</v>
      </c>
      <c r="W963" s="8">
        <v>46239.604317129626</v>
      </c>
      <c r="X963" s="6" t="s">
        <v>40</v>
      </c>
      <c r="Y963" s="6" t="s">
        <v>39</v>
      </c>
      <c r="Z963" s="9">
        <v>95187</v>
      </c>
      <c r="AA963" s="6" t="s">
        <v>2899</v>
      </c>
      <c r="AB963" s="10" t="s">
        <v>3125</v>
      </c>
      <c r="AC963" s="11" t="str">
        <f t="shared" si="181"/>
        <v>Klik Here Bestie</v>
      </c>
      <c r="AD963" s="12" t="s">
        <v>30</v>
      </c>
    </row>
    <row r="964" spans="1:30" ht="14.25" customHeight="1" x14ac:dyDescent="0.3">
      <c r="A964" s="5">
        <v>962</v>
      </c>
      <c r="B964" s="6" t="s">
        <v>32</v>
      </c>
      <c r="C964" s="6" t="s">
        <v>33</v>
      </c>
      <c r="D964" s="6" t="s">
        <v>3054</v>
      </c>
      <c r="E964" s="6" t="s">
        <v>3115</v>
      </c>
      <c r="F964" s="6">
        <v>3323152009</v>
      </c>
      <c r="G964" s="6" t="s">
        <v>3087</v>
      </c>
      <c r="H964" s="6" t="s">
        <v>3088</v>
      </c>
      <c r="I964" s="6">
        <v>14728403</v>
      </c>
      <c r="J964" s="6" t="s">
        <v>3126</v>
      </c>
      <c r="K964" s="6" t="str">
        <f>"3323155108870001"</f>
        <v>3323155108870001</v>
      </c>
      <c r="L964" s="6" t="s">
        <v>3127</v>
      </c>
      <c r="M964" s="6">
        <v>50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 t="s">
        <v>39</v>
      </c>
      <c r="U964" s="7">
        <v>46211</v>
      </c>
      <c r="V964" s="8">
        <v>46241.421423611115</v>
      </c>
      <c r="W964" s="8">
        <v>46241.421423611115</v>
      </c>
      <c r="X964" s="6" t="s">
        <v>40</v>
      </c>
      <c r="Y964" s="6" t="s">
        <v>39</v>
      </c>
      <c r="Z964" s="9">
        <v>186391</v>
      </c>
      <c r="AA964" s="6" t="s">
        <v>2874</v>
      </c>
      <c r="AB964" s="10" t="s">
        <v>3128</v>
      </c>
      <c r="AC964" s="11" t="str">
        <f t="shared" si="181"/>
        <v>Klik Here Bestie</v>
      </c>
      <c r="AD964" s="12" t="s">
        <v>30</v>
      </c>
    </row>
    <row r="965" spans="1:30" ht="14.25" customHeight="1" x14ac:dyDescent="0.3">
      <c r="A965" s="5">
        <v>963</v>
      </c>
      <c r="B965" s="6" t="s">
        <v>32</v>
      </c>
      <c r="C965" s="6" t="s">
        <v>33</v>
      </c>
      <c r="D965" s="6" t="s">
        <v>3054</v>
      </c>
      <c r="E965" s="6" t="s">
        <v>3129</v>
      </c>
      <c r="F965" s="6">
        <v>3323152011</v>
      </c>
      <c r="G965" s="6" t="s">
        <v>3130</v>
      </c>
      <c r="H965" s="6" t="s">
        <v>3131</v>
      </c>
      <c r="I965" s="6">
        <v>14656218</v>
      </c>
      <c r="J965" s="6" t="s">
        <v>3132</v>
      </c>
      <c r="K965" s="6" t="str">
        <f>"3323152703910001"</f>
        <v>3323152703910001</v>
      </c>
      <c r="L965" s="6" t="s">
        <v>3133</v>
      </c>
      <c r="M965" s="6">
        <v>0</v>
      </c>
      <c r="N965" s="6">
        <v>50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 t="s">
        <v>39</v>
      </c>
      <c r="U965" s="7">
        <v>46181</v>
      </c>
      <c r="V965" s="8">
        <v>46240.356435185182</v>
      </c>
      <c r="W965" s="8">
        <v>46240.356435185182</v>
      </c>
      <c r="X965" s="6" t="s">
        <v>40</v>
      </c>
      <c r="Y965" s="6" t="s">
        <v>39</v>
      </c>
      <c r="Z965" s="9">
        <v>95338</v>
      </c>
      <c r="AA965" s="6" t="s">
        <v>3134</v>
      </c>
      <c r="AB965" s="10" t="s">
        <v>3135</v>
      </c>
      <c r="AC965" s="11" t="str">
        <f t="shared" si="181"/>
        <v>Klik Here Bestie</v>
      </c>
      <c r="AD965" s="14" t="s">
        <v>3136</v>
      </c>
    </row>
    <row r="966" spans="1:30" ht="14.25" customHeight="1" x14ac:dyDescent="0.3">
      <c r="A966" s="5">
        <v>964</v>
      </c>
      <c r="B966" s="6" t="s">
        <v>32</v>
      </c>
      <c r="C966" s="6" t="s">
        <v>33</v>
      </c>
      <c r="D966" s="6" t="s">
        <v>3054</v>
      </c>
      <c r="E966" s="6" t="s">
        <v>3129</v>
      </c>
      <c r="F966" s="6">
        <v>3323152011</v>
      </c>
      <c r="G966" s="6" t="s">
        <v>3130</v>
      </c>
      <c r="H966" s="6" t="s">
        <v>3131</v>
      </c>
      <c r="I966" s="6">
        <v>14444778</v>
      </c>
      <c r="J966" s="6" t="s">
        <v>3137</v>
      </c>
      <c r="K966" s="6" t="str">
        <f>"3323150207720003"</f>
        <v>3323150207720003</v>
      </c>
      <c r="L966" s="6" t="s">
        <v>3138</v>
      </c>
      <c r="M966" s="6">
        <v>0</v>
      </c>
      <c r="N966" s="6">
        <v>25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 t="s">
        <v>39</v>
      </c>
      <c r="U966" s="7">
        <v>46030</v>
      </c>
      <c r="V966" s="8">
        <v>46235.5859375</v>
      </c>
      <c r="W966" s="8">
        <v>46235.5859375</v>
      </c>
      <c r="X966" s="6" t="s">
        <v>40</v>
      </c>
      <c r="Y966" s="6" t="s">
        <v>39</v>
      </c>
      <c r="Z966" s="9">
        <v>187539</v>
      </c>
      <c r="AA966" s="6" t="s">
        <v>3139</v>
      </c>
      <c r="AB966" s="10" t="s">
        <v>3140</v>
      </c>
      <c r="AC966" s="11" t="str">
        <f t="shared" si="181"/>
        <v>Klik Here Bestie</v>
      </c>
      <c r="AD966" s="14" t="s">
        <v>3136</v>
      </c>
    </row>
    <row r="967" spans="1:30" ht="14.25" customHeight="1" x14ac:dyDescent="0.3">
      <c r="A967" s="5">
        <v>965</v>
      </c>
      <c r="B967" s="6" t="s">
        <v>32</v>
      </c>
      <c r="C967" s="6" t="s">
        <v>33</v>
      </c>
      <c r="D967" s="6" t="s">
        <v>3054</v>
      </c>
      <c r="E967" s="6" t="s">
        <v>3129</v>
      </c>
      <c r="F967" s="6">
        <v>3323152011</v>
      </c>
      <c r="G967" s="6" t="s">
        <v>3130</v>
      </c>
      <c r="H967" s="6" t="s">
        <v>3131</v>
      </c>
      <c r="I967" s="6">
        <v>14527770</v>
      </c>
      <c r="J967" s="6" t="s">
        <v>3141</v>
      </c>
      <c r="K967" s="6" t="str">
        <f>"3323150410700001"</f>
        <v>3323150410700001</v>
      </c>
      <c r="L967" s="6" t="s">
        <v>3142</v>
      </c>
      <c r="M967" s="6">
        <v>0</v>
      </c>
      <c r="N967" s="6">
        <v>50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 t="s">
        <v>39</v>
      </c>
      <c r="U967" s="7">
        <v>46089</v>
      </c>
      <c r="V967" s="8">
        <v>46237.655300925922</v>
      </c>
      <c r="W967" s="8">
        <v>46237.655300925922</v>
      </c>
      <c r="X967" s="6" t="s">
        <v>40</v>
      </c>
      <c r="Y967" s="6" t="s">
        <v>39</v>
      </c>
      <c r="Z967" s="9">
        <v>187539</v>
      </c>
      <c r="AA967" s="6" t="s">
        <v>3139</v>
      </c>
      <c r="AB967" s="10" t="s">
        <v>3143</v>
      </c>
      <c r="AC967" s="11" t="str">
        <f t="shared" si="181"/>
        <v>Klik Here Bestie</v>
      </c>
      <c r="AD967" s="14" t="s">
        <v>3136</v>
      </c>
    </row>
    <row r="968" spans="1:30" ht="14.25" customHeight="1" x14ac:dyDescent="0.3">
      <c r="A968" s="5">
        <v>966</v>
      </c>
      <c r="B968" s="6" t="s">
        <v>32</v>
      </c>
      <c r="C968" s="6" t="s">
        <v>33</v>
      </c>
      <c r="D968" s="6" t="s">
        <v>3054</v>
      </c>
      <c r="E968" s="6" t="s">
        <v>3144</v>
      </c>
      <c r="F968" s="6">
        <v>3323152012</v>
      </c>
      <c r="G968" s="6" t="s">
        <v>3130</v>
      </c>
      <c r="H968" s="6" t="s">
        <v>3131</v>
      </c>
      <c r="I968" s="6">
        <v>14428821</v>
      </c>
      <c r="J968" s="6" t="s">
        <v>3145</v>
      </c>
      <c r="K968" s="6" t="str">
        <f>"3323152404740003"</f>
        <v>3323152404740003</v>
      </c>
      <c r="L968" s="6" t="s">
        <v>3146</v>
      </c>
      <c r="M968" s="6">
        <v>50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 t="s">
        <v>39</v>
      </c>
      <c r="U968" s="7">
        <v>46030</v>
      </c>
      <c r="V968" s="8">
        <v>46235.404872685183</v>
      </c>
      <c r="W968" s="8">
        <v>46235.404872685183</v>
      </c>
      <c r="X968" s="6" t="s">
        <v>40</v>
      </c>
      <c r="Y968" s="6" t="s">
        <v>39</v>
      </c>
      <c r="Z968" s="9">
        <v>93914</v>
      </c>
      <c r="AA968" s="6" t="s">
        <v>3147</v>
      </c>
      <c r="AB968" s="10" t="s">
        <v>3148</v>
      </c>
      <c r="AC968" s="11" t="str">
        <f t="shared" si="181"/>
        <v>Klik Here Bestie</v>
      </c>
      <c r="AD968" s="14" t="s">
        <v>3136</v>
      </c>
    </row>
    <row r="969" spans="1:30" ht="14.25" customHeight="1" x14ac:dyDescent="0.3">
      <c r="A969" s="5">
        <v>967</v>
      </c>
      <c r="B969" s="6" t="s">
        <v>32</v>
      </c>
      <c r="C969" s="6" t="s">
        <v>33</v>
      </c>
      <c r="D969" s="6" t="s">
        <v>3054</v>
      </c>
      <c r="E969" s="6" t="s">
        <v>3144</v>
      </c>
      <c r="F969" s="6">
        <v>3323152012</v>
      </c>
      <c r="G969" s="6" t="s">
        <v>3130</v>
      </c>
      <c r="H969" s="6" t="s">
        <v>3131</v>
      </c>
      <c r="I969" s="6">
        <v>14616606</v>
      </c>
      <c r="J969" s="6" t="s">
        <v>3149</v>
      </c>
      <c r="K969" s="6" t="str">
        <f>"3323153112700014"</f>
        <v>3323153112700014</v>
      </c>
      <c r="L969" s="6" t="s">
        <v>3150</v>
      </c>
      <c r="M969" s="6">
        <v>50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 t="s">
        <v>39</v>
      </c>
      <c r="U969" s="7">
        <v>46150</v>
      </c>
      <c r="V969" s="8">
        <v>46239.479259259257</v>
      </c>
      <c r="W969" s="8">
        <v>46239.479259259257</v>
      </c>
      <c r="X969" s="6" t="s">
        <v>40</v>
      </c>
      <c r="Y969" s="6" t="s">
        <v>39</v>
      </c>
      <c r="Z969" s="9">
        <v>93863</v>
      </c>
      <c r="AA969" s="6" t="s">
        <v>3151</v>
      </c>
      <c r="AB969" s="10" t="s">
        <v>3152</v>
      </c>
      <c r="AC969" s="11" t="str">
        <f t="shared" si="181"/>
        <v>Klik Here Bestie</v>
      </c>
      <c r="AD969" s="12" t="s">
        <v>30</v>
      </c>
    </row>
    <row r="970" spans="1:30" ht="14.25" customHeight="1" x14ac:dyDescent="0.3">
      <c r="A970" s="5">
        <v>968</v>
      </c>
      <c r="B970" s="6" t="s">
        <v>32</v>
      </c>
      <c r="C970" s="6" t="s">
        <v>33</v>
      </c>
      <c r="D970" s="6" t="s">
        <v>3054</v>
      </c>
      <c r="E970" s="6" t="s">
        <v>3144</v>
      </c>
      <c r="F970" s="6">
        <v>3323152012</v>
      </c>
      <c r="G970" s="6" t="s">
        <v>3130</v>
      </c>
      <c r="H970" s="6" t="s">
        <v>3131</v>
      </c>
      <c r="I970" s="6">
        <v>14430337</v>
      </c>
      <c r="J970" s="6" t="s">
        <v>3153</v>
      </c>
      <c r="K970" s="6" t="str">
        <f>"3323154606760002"</f>
        <v>3323154606760002</v>
      </c>
      <c r="L970" s="6" t="s">
        <v>3154</v>
      </c>
      <c r="M970" s="6">
        <v>100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 t="s">
        <v>39</v>
      </c>
      <c r="U970" s="7">
        <v>46030</v>
      </c>
      <c r="V970" s="8">
        <v>46235.416307870371</v>
      </c>
      <c r="W970" s="8">
        <v>46235.416307870371</v>
      </c>
      <c r="X970" s="6" t="s">
        <v>40</v>
      </c>
      <c r="Y970" s="6" t="s">
        <v>39</v>
      </c>
      <c r="Z970" s="9">
        <v>93914</v>
      </c>
      <c r="AA970" s="6" t="s">
        <v>3147</v>
      </c>
      <c r="AB970" s="10" t="s">
        <v>3155</v>
      </c>
      <c r="AC970" s="11" t="str">
        <f t="shared" si="181"/>
        <v>Klik Here Bestie</v>
      </c>
      <c r="AD970" s="12" t="s">
        <v>30</v>
      </c>
    </row>
    <row r="971" spans="1:30" ht="14.25" customHeight="1" x14ac:dyDescent="0.3">
      <c r="A971" s="5">
        <v>969</v>
      </c>
      <c r="B971" s="6" t="s">
        <v>32</v>
      </c>
      <c r="C971" s="6" t="s">
        <v>33</v>
      </c>
      <c r="D971" s="6" t="s">
        <v>194</v>
      </c>
      <c r="E971" s="6" t="s">
        <v>3156</v>
      </c>
      <c r="F971" s="6">
        <v>3323162013</v>
      </c>
      <c r="G971" s="6" t="s">
        <v>3157</v>
      </c>
      <c r="H971" s="6" t="s">
        <v>3158</v>
      </c>
      <c r="I971" s="6">
        <v>14778233</v>
      </c>
      <c r="J971" s="6" t="s">
        <v>3159</v>
      </c>
      <c r="K971" s="6" t="str">
        <f>"3323161406690002"</f>
        <v>3323161406690002</v>
      </c>
      <c r="L971" s="6" t="s">
        <v>2154</v>
      </c>
      <c r="M971" s="6">
        <v>50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 t="s">
        <v>39</v>
      </c>
      <c r="U971" s="7">
        <v>46242</v>
      </c>
      <c r="V971" s="8">
        <v>46242.350659722222</v>
      </c>
      <c r="W971" s="8">
        <v>46242.350659722222</v>
      </c>
      <c r="X971" s="6" t="s">
        <v>40</v>
      </c>
      <c r="Y971" s="6" t="s">
        <v>39</v>
      </c>
      <c r="Z971" s="9">
        <v>86493</v>
      </c>
      <c r="AA971" s="6" t="s">
        <v>3160</v>
      </c>
      <c r="AB971" s="10" t="s">
        <v>3161</v>
      </c>
      <c r="AC971" s="11" t="str">
        <f t="shared" si="181"/>
        <v>Klik Here Bestie</v>
      </c>
      <c r="AD971" s="12" t="s">
        <v>30</v>
      </c>
    </row>
    <row r="972" spans="1:30" ht="14.25" customHeight="1" x14ac:dyDescent="0.3">
      <c r="A972" s="5">
        <v>970</v>
      </c>
      <c r="B972" s="6" t="s">
        <v>32</v>
      </c>
      <c r="C972" s="6" t="s">
        <v>33</v>
      </c>
      <c r="D972" s="6" t="s">
        <v>3162</v>
      </c>
      <c r="E972" s="6" t="s">
        <v>3163</v>
      </c>
      <c r="F972" s="6">
        <v>3323172003</v>
      </c>
      <c r="G972" s="6" t="s">
        <v>3164</v>
      </c>
      <c r="H972" s="6" t="s">
        <v>72</v>
      </c>
      <c r="I972" s="6">
        <v>14571660</v>
      </c>
      <c r="J972" s="6" t="s">
        <v>3165</v>
      </c>
      <c r="K972" s="6" t="str">
        <f>"3323170604960001"</f>
        <v>3323170604960001</v>
      </c>
      <c r="L972" s="6" t="s">
        <v>3166</v>
      </c>
      <c r="M972" s="6">
        <v>46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 t="s">
        <v>39</v>
      </c>
      <c r="U972" s="7">
        <v>46120</v>
      </c>
      <c r="V972" s="8">
        <v>46238.605937499997</v>
      </c>
      <c r="W972" s="8">
        <v>46238.605937499997</v>
      </c>
      <c r="X972" s="6" t="s">
        <v>40</v>
      </c>
      <c r="Y972" s="6" t="s">
        <v>39</v>
      </c>
      <c r="Z972" s="9">
        <v>92796</v>
      </c>
      <c r="AA972" s="6" t="s">
        <v>3167</v>
      </c>
      <c r="AB972" s="10" t="s">
        <v>3168</v>
      </c>
      <c r="AC972" s="11" t="str">
        <f t="shared" si="181"/>
        <v>Klik Here Bestie</v>
      </c>
      <c r="AD972" s="12" t="s">
        <v>30</v>
      </c>
    </row>
    <row r="973" spans="1:30" ht="14.25" customHeight="1" x14ac:dyDescent="0.3">
      <c r="A973" s="5">
        <v>971</v>
      </c>
      <c r="B973" s="6" t="s">
        <v>32</v>
      </c>
      <c r="C973" s="6" t="s">
        <v>33</v>
      </c>
      <c r="D973" s="6" t="s">
        <v>3162</v>
      </c>
      <c r="E973" s="6" t="s">
        <v>3163</v>
      </c>
      <c r="F973" s="6">
        <v>3323172003</v>
      </c>
      <c r="G973" s="6" t="s">
        <v>3164</v>
      </c>
      <c r="H973" s="6" t="s">
        <v>72</v>
      </c>
      <c r="I973" s="6">
        <v>14571775</v>
      </c>
      <c r="J973" s="6" t="s">
        <v>3169</v>
      </c>
      <c r="K973" s="6" t="str">
        <f>"3323172903730001"</f>
        <v>3323172903730001</v>
      </c>
      <c r="L973" s="6" t="s">
        <v>3170</v>
      </c>
      <c r="M973" s="6">
        <v>0</v>
      </c>
      <c r="N973" s="6">
        <v>50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 t="s">
        <v>39</v>
      </c>
      <c r="U973" s="7">
        <v>46120</v>
      </c>
      <c r="V973" s="8">
        <v>46238.606851851851</v>
      </c>
      <c r="W973" s="8">
        <v>46238.606851851851</v>
      </c>
      <c r="X973" s="6" t="s">
        <v>40</v>
      </c>
      <c r="Y973" s="6" t="s">
        <v>39</v>
      </c>
      <c r="Z973" s="9">
        <v>92796</v>
      </c>
      <c r="AA973" s="6" t="s">
        <v>3167</v>
      </c>
      <c r="AB973" s="10" t="s">
        <v>3171</v>
      </c>
      <c r="AC973" s="11" t="str">
        <f t="shared" si="181"/>
        <v>Klik Here Bestie</v>
      </c>
      <c r="AD973" s="12" t="s">
        <v>30</v>
      </c>
    </row>
    <row r="974" spans="1:30" ht="14.25" customHeight="1" x14ac:dyDescent="0.3">
      <c r="A974" s="5">
        <v>972</v>
      </c>
      <c r="B974" s="6" t="s">
        <v>32</v>
      </c>
      <c r="C974" s="6" t="s">
        <v>33</v>
      </c>
      <c r="D974" s="6" t="s">
        <v>3162</v>
      </c>
      <c r="E974" s="6" t="s">
        <v>3163</v>
      </c>
      <c r="F974" s="6">
        <v>3323172003</v>
      </c>
      <c r="G974" s="6" t="s">
        <v>3164</v>
      </c>
      <c r="H974" s="6" t="s">
        <v>72</v>
      </c>
      <c r="I974" s="6">
        <v>14663108</v>
      </c>
      <c r="J974" s="6" t="s">
        <v>3172</v>
      </c>
      <c r="K974" s="6" t="str">
        <f t="shared" ref="K974:K975" si="222">"3323172803790001"</f>
        <v>3323172803790001</v>
      </c>
      <c r="L974" s="6" t="s">
        <v>3173</v>
      </c>
      <c r="M974" s="6">
        <v>0</v>
      </c>
      <c r="N974" s="6">
        <v>175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 t="s">
        <v>39</v>
      </c>
      <c r="U974" s="7">
        <v>46181</v>
      </c>
      <c r="V974" s="8">
        <v>46240.397523148145</v>
      </c>
      <c r="W974" s="8">
        <v>46240.397523148145</v>
      </c>
      <c r="X974" s="6" t="s">
        <v>40</v>
      </c>
      <c r="Y974" s="6" t="s">
        <v>39</v>
      </c>
      <c r="Z974" s="9">
        <v>92745</v>
      </c>
      <c r="AA974" s="6" t="s">
        <v>3174</v>
      </c>
      <c r="AB974" s="10" t="s">
        <v>3175</v>
      </c>
      <c r="AC974" s="11" t="str">
        <f t="shared" si="181"/>
        <v>Klik Here Bestie</v>
      </c>
      <c r="AD974" s="12" t="s">
        <v>30</v>
      </c>
    </row>
    <row r="975" spans="1:30" ht="14.25" customHeight="1" x14ac:dyDescent="0.3">
      <c r="A975" s="5">
        <v>973</v>
      </c>
      <c r="B975" s="6" t="s">
        <v>32</v>
      </c>
      <c r="C975" s="6" t="s">
        <v>33</v>
      </c>
      <c r="D975" s="6" t="s">
        <v>3162</v>
      </c>
      <c r="E975" s="6" t="s">
        <v>3163</v>
      </c>
      <c r="F975" s="6">
        <v>3323172003</v>
      </c>
      <c r="G975" s="6" t="s">
        <v>3164</v>
      </c>
      <c r="H975" s="6" t="s">
        <v>72</v>
      </c>
      <c r="I975" s="6">
        <v>14663301</v>
      </c>
      <c r="J975" s="6" t="s">
        <v>3176</v>
      </c>
      <c r="K975" s="6" t="str">
        <f t="shared" si="222"/>
        <v>3323172803790001</v>
      </c>
      <c r="L975" s="6" t="s">
        <v>3173</v>
      </c>
      <c r="M975" s="6">
        <v>137</v>
      </c>
      <c r="N975" s="6">
        <v>125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 t="s">
        <v>39</v>
      </c>
      <c r="U975" s="7">
        <v>46181</v>
      </c>
      <c r="V975" s="8">
        <v>46240.398680555554</v>
      </c>
      <c r="W975" s="8">
        <v>46240.398680555554</v>
      </c>
      <c r="X975" s="6" t="s">
        <v>40</v>
      </c>
      <c r="Y975" s="6" t="s">
        <v>39</v>
      </c>
      <c r="Z975" s="9">
        <v>92745</v>
      </c>
      <c r="AA975" s="6" t="s">
        <v>3174</v>
      </c>
      <c r="AB975" s="10" t="s">
        <v>3177</v>
      </c>
      <c r="AC975" s="11" t="str">
        <f t="shared" si="181"/>
        <v>Klik Here Bestie</v>
      </c>
      <c r="AD975" s="12" t="s">
        <v>30</v>
      </c>
    </row>
    <row r="976" spans="1:30" ht="14.25" customHeight="1" x14ac:dyDescent="0.3">
      <c r="A976" s="5">
        <v>974</v>
      </c>
      <c r="B976" s="6" t="s">
        <v>32</v>
      </c>
      <c r="C976" s="6" t="s">
        <v>33</v>
      </c>
      <c r="D976" s="6" t="s">
        <v>3162</v>
      </c>
      <c r="E976" s="6" t="s">
        <v>3163</v>
      </c>
      <c r="F976" s="6">
        <v>3323172003</v>
      </c>
      <c r="G976" s="6" t="s">
        <v>3164</v>
      </c>
      <c r="H976" s="6" t="s">
        <v>72</v>
      </c>
      <c r="I976" s="6">
        <v>14575034</v>
      </c>
      <c r="J976" s="6" t="s">
        <v>3178</v>
      </c>
      <c r="K976" s="6" t="str">
        <f t="shared" ref="K976:K977" si="223">"3323171902630001"</f>
        <v>3323171902630001</v>
      </c>
      <c r="L976" s="6" t="s">
        <v>799</v>
      </c>
      <c r="M976" s="6">
        <v>38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 t="s">
        <v>39</v>
      </c>
      <c r="U976" s="7">
        <v>46120</v>
      </c>
      <c r="V976" s="8">
        <v>46238.636805555558</v>
      </c>
      <c r="W976" s="8">
        <v>46238.636805555558</v>
      </c>
      <c r="X976" s="6" t="s">
        <v>40</v>
      </c>
      <c r="Y976" s="6" t="s">
        <v>39</v>
      </c>
      <c r="Z976" s="9">
        <v>92745</v>
      </c>
      <c r="AA976" s="6" t="s">
        <v>3174</v>
      </c>
      <c r="AB976" s="10" t="s">
        <v>3179</v>
      </c>
      <c r="AC976" s="11" t="str">
        <f t="shared" si="181"/>
        <v>Klik Here Bestie</v>
      </c>
      <c r="AD976" s="12" t="s">
        <v>30</v>
      </c>
    </row>
    <row r="977" spans="1:30" ht="14.25" customHeight="1" x14ac:dyDescent="0.3">
      <c r="A977" s="5">
        <v>975</v>
      </c>
      <c r="B977" s="6" t="s">
        <v>32</v>
      </c>
      <c r="C977" s="6" t="s">
        <v>33</v>
      </c>
      <c r="D977" s="6" t="s">
        <v>3162</v>
      </c>
      <c r="E977" s="6" t="s">
        <v>3163</v>
      </c>
      <c r="F977" s="6">
        <v>3323172003</v>
      </c>
      <c r="G977" s="6" t="s">
        <v>3164</v>
      </c>
      <c r="H977" s="6" t="s">
        <v>72</v>
      </c>
      <c r="I977" s="6">
        <v>14575124</v>
      </c>
      <c r="J977" s="6" t="s">
        <v>3180</v>
      </c>
      <c r="K977" s="6" t="str">
        <f t="shared" si="223"/>
        <v>3323171902630001</v>
      </c>
      <c r="L977" s="6" t="s">
        <v>799</v>
      </c>
      <c r="M977" s="6">
        <v>0</v>
      </c>
      <c r="N977" s="6">
        <v>100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 t="s">
        <v>39</v>
      </c>
      <c r="U977" s="7">
        <v>46120</v>
      </c>
      <c r="V977" s="8">
        <v>46238.637569444443</v>
      </c>
      <c r="W977" s="8">
        <v>46238.637569444443</v>
      </c>
      <c r="X977" s="6" t="s">
        <v>40</v>
      </c>
      <c r="Y977" s="6" t="s">
        <v>39</v>
      </c>
      <c r="Z977" s="9">
        <v>92745</v>
      </c>
      <c r="AA977" s="6" t="s">
        <v>3174</v>
      </c>
      <c r="AB977" s="10" t="s">
        <v>3181</v>
      </c>
      <c r="AC977" s="11" t="str">
        <f t="shared" si="181"/>
        <v>Klik Here Bestie</v>
      </c>
      <c r="AD977" s="12" t="s">
        <v>30</v>
      </c>
    </row>
    <row r="978" spans="1:30" ht="14.25" customHeight="1" x14ac:dyDescent="0.3">
      <c r="A978" s="5">
        <v>976</v>
      </c>
      <c r="B978" s="6" t="s">
        <v>32</v>
      </c>
      <c r="C978" s="6" t="s">
        <v>33</v>
      </c>
      <c r="D978" s="6" t="s">
        <v>3162</v>
      </c>
      <c r="E978" s="6" t="s">
        <v>3182</v>
      </c>
      <c r="F978" s="6">
        <v>3323172005</v>
      </c>
      <c r="G978" s="6" t="s">
        <v>3164</v>
      </c>
      <c r="H978" s="6" t="s">
        <v>72</v>
      </c>
      <c r="I978" s="6">
        <v>14541950</v>
      </c>
      <c r="J978" s="6" t="s">
        <v>3183</v>
      </c>
      <c r="K978" s="6" t="str">
        <f>"3323172402690001"</f>
        <v>3323172402690001</v>
      </c>
      <c r="L978" s="6" t="s">
        <v>2978</v>
      </c>
      <c r="M978" s="6">
        <v>10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 t="s">
        <v>39</v>
      </c>
      <c r="U978" s="7">
        <v>46120</v>
      </c>
      <c r="V978" s="8">
        <v>46238.321388888886</v>
      </c>
      <c r="W978" s="8">
        <v>46238.321388888886</v>
      </c>
      <c r="X978" s="6" t="s">
        <v>40</v>
      </c>
      <c r="Y978" s="6" t="s">
        <v>39</v>
      </c>
      <c r="Z978" s="9">
        <v>860973</v>
      </c>
      <c r="AA978" s="6" t="s">
        <v>381</v>
      </c>
      <c r="AB978" s="10" t="s">
        <v>3184</v>
      </c>
      <c r="AC978" s="11" t="str">
        <f t="shared" si="181"/>
        <v>Klik Here Bestie</v>
      </c>
      <c r="AD978" s="12" t="s">
        <v>30</v>
      </c>
    </row>
    <row r="979" spans="1:30" ht="14.25" customHeight="1" x14ac:dyDescent="0.3">
      <c r="A979" s="5">
        <v>977</v>
      </c>
      <c r="B979" s="6" t="s">
        <v>32</v>
      </c>
      <c r="C979" s="6" t="s">
        <v>33</v>
      </c>
      <c r="D979" s="6" t="s">
        <v>3162</v>
      </c>
      <c r="E979" s="6" t="s">
        <v>3185</v>
      </c>
      <c r="F979" s="6">
        <v>3323172013</v>
      </c>
      <c r="G979" s="6" t="s">
        <v>3186</v>
      </c>
      <c r="H979" s="6" t="s">
        <v>3187</v>
      </c>
      <c r="I979" s="6">
        <v>14688650</v>
      </c>
      <c r="J979" s="6" t="s">
        <v>3188</v>
      </c>
      <c r="K979" s="6" t="str">
        <f>"3323172905870002"</f>
        <v>3323172905870002</v>
      </c>
      <c r="L979" s="6" t="s">
        <v>3189</v>
      </c>
      <c r="M979" s="6">
        <v>0</v>
      </c>
      <c r="N979" s="6">
        <v>40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 t="s">
        <v>39</v>
      </c>
      <c r="U979" s="7">
        <v>46181</v>
      </c>
      <c r="V979" s="8">
        <v>46240.614548611113</v>
      </c>
      <c r="W979" s="8">
        <v>46240.614548611113</v>
      </c>
      <c r="X979" s="6" t="s">
        <v>40</v>
      </c>
      <c r="Y979" s="6" t="s">
        <v>39</v>
      </c>
      <c r="Z979" s="9">
        <v>184684</v>
      </c>
      <c r="AA979" s="6" t="s">
        <v>2903</v>
      </c>
      <c r="AB979" s="10" t="s">
        <v>3190</v>
      </c>
      <c r="AC979" s="11" t="str">
        <f t="shared" si="181"/>
        <v>Klik Here Bestie</v>
      </c>
      <c r="AD979" s="12" t="s">
        <v>30</v>
      </c>
    </row>
    <row r="980" spans="1:30" ht="14.25" customHeight="1" x14ac:dyDescent="0.3">
      <c r="A980" s="5">
        <v>978</v>
      </c>
      <c r="B980" s="6" t="s">
        <v>32</v>
      </c>
      <c r="C980" s="6" t="s">
        <v>33</v>
      </c>
      <c r="D980" s="6" t="s">
        <v>3191</v>
      </c>
      <c r="E980" s="6" t="s">
        <v>3192</v>
      </c>
      <c r="F980" s="6">
        <v>3323182003</v>
      </c>
      <c r="G980" s="6" t="s">
        <v>3193</v>
      </c>
      <c r="H980" s="6" t="s">
        <v>946</v>
      </c>
      <c r="I980" s="6">
        <v>14508310</v>
      </c>
      <c r="J980" s="6" t="s">
        <v>3194</v>
      </c>
      <c r="K980" s="6" t="str">
        <f t="shared" ref="K980:K982" si="224">"3323183112550002"</f>
        <v>3323183112550002</v>
      </c>
      <c r="L980" s="6" t="s">
        <v>3195</v>
      </c>
      <c r="M980" s="6">
        <v>15</v>
      </c>
      <c r="N980" s="6">
        <v>18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 t="s">
        <v>39</v>
      </c>
      <c r="U980" s="7">
        <v>46089</v>
      </c>
      <c r="V980" s="8">
        <v>46237.436319444445</v>
      </c>
      <c r="W980" s="8">
        <v>46237.436319444445</v>
      </c>
      <c r="X980" s="6" t="s">
        <v>40</v>
      </c>
      <c r="Y980" s="6" t="s">
        <v>39</v>
      </c>
      <c r="Z980" s="9">
        <v>78245</v>
      </c>
      <c r="AA980" s="6" t="s">
        <v>3196</v>
      </c>
      <c r="AB980" s="10" t="s">
        <v>3197</v>
      </c>
      <c r="AC980" s="11" t="str">
        <f t="shared" si="181"/>
        <v>Klik Here Bestie</v>
      </c>
      <c r="AD980" s="18" t="s">
        <v>2944</v>
      </c>
    </row>
    <row r="981" spans="1:30" ht="14.25" customHeight="1" x14ac:dyDescent="0.3">
      <c r="A981" s="5">
        <v>979</v>
      </c>
      <c r="B981" s="6" t="s">
        <v>32</v>
      </c>
      <c r="C981" s="6" t="s">
        <v>33</v>
      </c>
      <c r="D981" s="6" t="s">
        <v>3191</v>
      </c>
      <c r="E981" s="6" t="s">
        <v>3192</v>
      </c>
      <c r="F981" s="6">
        <v>3323182003</v>
      </c>
      <c r="G981" s="6" t="s">
        <v>3193</v>
      </c>
      <c r="H981" s="6" t="s">
        <v>946</v>
      </c>
      <c r="I981" s="6">
        <v>14508526</v>
      </c>
      <c r="J981" s="6" t="s">
        <v>3198</v>
      </c>
      <c r="K981" s="6" t="str">
        <f t="shared" si="224"/>
        <v>3323183112550002</v>
      </c>
      <c r="L981" s="6" t="s">
        <v>3195</v>
      </c>
      <c r="M981" s="6">
        <v>0</v>
      </c>
      <c r="N981" s="6">
        <v>240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 t="s">
        <v>39</v>
      </c>
      <c r="U981" s="7">
        <v>46089</v>
      </c>
      <c r="V981" s="8">
        <v>46237.438275462962</v>
      </c>
      <c r="W981" s="8">
        <v>46237.438275462962</v>
      </c>
      <c r="X981" s="6" t="s">
        <v>40</v>
      </c>
      <c r="Y981" s="6" t="s">
        <v>39</v>
      </c>
      <c r="Z981" s="9">
        <v>78245</v>
      </c>
      <c r="AA981" s="6" t="s">
        <v>3196</v>
      </c>
      <c r="AB981" s="10" t="s">
        <v>3199</v>
      </c>
      <c r="AC981" s="11" t="str">
        <f t="shared" si="181"/>
        <v>Klik Here Bestie</v>
      </c>
      <c r="AD981" s="18" t="s">
        <v>2944</v>
      </c>
    </row>
    <row r="982" spans="1:30" ht="14.25" customHeight="1" x14ac:dyDescent="0.3">
      <c r="A982" s="5">
        <v>980</v>
      </c>
      <c r="B982" s="6" t="s">
        <v>32</v>
      </c>
      <c r="C982" s="6" t="s">
        <v>33</v>
      </c>
      <c r="D982" s="6" t="s">
        <v>3191</v>
      </c>
      <c r="E982" s="6" t="s">
        <v>3192</v>
      </c>
      <c r="F982" s="6">
        <v>3323182003</v>
      </c>
      <c r="G982" s="6" t="s">
        <v>3193</v>
      </c>
      <c r="H982" s="6" t="s">
        <v>946</v>
      </c>
      <c r="I982" s="6">
        <v>14508676</v>
      </c>
      <c r="J982" s="6" t="s">
        <v>3200</v>
      </c>
      <c r="K982" s="6" t="str">
        <f t="shared" si="224"/>
        <v>3323183112550002</v>
      </c>
      <c r="L982" s="6" t="s">
        <v>3195</v>
      </c>
      <c r="M982" s="6">
        <v>38</v>
      </c>
      <c r="N982" s="6">
        <v>34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 t="s">
        <v>39</v>
      </c>
      <c r="U982" s="7">
        <v>46089</v>
      </c>
      <c r="V982" s="8">
        <v>46237.439432870371</v>
      </c>
      <c r="W982" s="8">
        <v>46237.439432870371</v>
      </c>
      <c r="X982" s="6" t="s">
        <v>40</v>
      </c>
      <c r="Y982" s="6" t="s">
        <v>39</v>
      </c>
      <c r="Z982" s="9">
        <v>78245</v>
      </c>
      <c r="AA982" s="6" t="s">
        <v>3196</v>
      </c>
      <c r="AB982" s="10" t="s">
        <v>3201</v>
      </c>
      <c r="AC982" s="11" t="str">
        <f t="shared" si="181"/>
        <v>Klik Here Bestie</v>
      </c>
      <c r="AD982" s="18" t="s">
        <v>2944</v>
      </c>
    </row>
    <row r="983" spans="1:30" ht="14.25" customHeight="1" x14ac:dyDescent="0.3">
      <c r="A983" s="5">
        <v>981</v>
      </c>
      <c r="B983" s="6" t="s">
        <v>32</v>
      </c>
      <c r="C983" s="6" t="s">
        <v>33</v>
      </c>
      <c r="D983" s="6" t="s">
        <v>3191</v>
      </c>
      <c r="E983" s="6" t="s">
        <v>3192</v>
      </c>
      <c r="F983" s="6">
        <v>3323182003</v>
      </c>
      <c r="G983" s="6" t="s">
        <v>3193</v>
      </c>
      <c r="H983" s="6" t="s">
        <v>946</v>
      </c>
      <c r="I983" s="6">
        <v>14745753</v>
      </c>
      <c r="J983" s="6" t="s">
        <v>3202</v>
      </c>
      <c r="K983" s="6" t="str">
        <f t="shared" ref="K983:K985" si="225">"3323185709790001"</f>
        <v>3323185709790001</v>
      </c>
      <c r="L983" s="6" t="s">
        <v>3203</v>
      </c>
      <c r="M983" s="6">
        <v>15</v>
      </c>
      <c r="N983" s="6">
        <v>18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 t="s">
        <v>39</v>
      </c>
      <c r="U983" s="7">
        <v>46211</v>
      </c>
      <c r="V983" s="8">
        <v>46241.59820601852</v>
      </c>
      <c r="W983" s="8">
        <v>46241.59820601852</v>
      </c>
      <c r="X983" s="6" t="s">
        <v>40</v>
      </c>
      <c r="Y983" s="6" t="s">
        <v>39</v>
      </c>
      <c r="Z983" s="9">
        <v>78245</v>
      </c>
      <c r="AA983" s="6" t="s">
        <v>3196</v>
      </c>
      <c r="AB983" s="10" t="s">
        <v>3204</v>
      </c>
      <c r="AC983" s="11" t="str">
        <f t="shared" si="181"/>
        <v>Klik Here Bestie</v>
      </c>
      <c r="AD983" s="18" t="s">
        <v>2944</v>
      </c>
    </row>
    <row r="984" spans="1:30" ht="14.25" customHeight="1" x14ac:dyDescent="0.3">
      <c r="A984" s="5">
        <v>982</v>
      </c>
      <c r="B984" s="6" t="s">
        <v>32</v>
      </c>
      <c r="C984" s="6" t="s">
        <v>33</v>
      </c>
      <c r="D984" s="6" t="s">
        <v>3191</v>
      </c>
      <c r="E984" s="6" t="s">
        <v>3192</v>
      </c>
      <c r="F984" s="6">
        <v>3323182003</v>
      </c>
      <c r="G984" s="6" t="s">
        <v>3193</v>
      </c>
      <c r="H984" s="6" t="s">
        <v>946</v>
      </c>
      <c r="I984" s="6">
        <v>14745840</v>
      </c>
      <c r="J984" s="6" t="s">
        <v>3205</v>
      </c>
      <c r="K984" s="6" t="str">
        <f t="shared" si="225"/>
        <v>3323185709790001</v>
      </c>
      <c r="L984" s="6" t="s">
        <v>3203</v>
      </c>
      <c r="M984" s="6">
        <v>0</v>
      </c>
      <c r="N984" s="6">
        <v>330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 t="s">
        <v>39</v>
      </c>
      <c r="U984" s="7">
        <v>46211</v>
      </c>
      <c r="V984" s="8">
        <v>46241.598958333336</v>
      </c>
      <c r="W984" s="8">
        <v>46241.598958333336</v>
      </c>
      <c r="X984" s="6" t="s">
        <v>40</v>
      </c>
      <c r="Y984" s="6" t="s">
        <v>39</v>
      </c>
      <c r="Z984" s="9">
        <v>78245</v>
      </c>
      <c r="AA984" s="6" t="s">
        <v>3196</v>
      </c>
      <c r="AB984" s="10" t="s">
        <v>3206</v>
      </c>
      <c r="AC984" s="11" t="str">
        <f t="shared" si="181"/>
        <v>Klik Here Bestie</v>
      </c>
      <c r="AD984" s="18" t="s">
        <v>2944</v>
      </c>
    </row>
    <row r="985" spans="1:30" ht="14.25" customHeight="1" x14ac:dyDescent="0.3">
      <c r="A985" s="5">
        <v>983</v>
      </c>
      <c r="B985" s="6" t="s">
        <v>32</v>
      </c>
      <c r="C985" s="6" t="s">
        <v>33</v>
      </c>
      <c r="D985" s="6" t="s">
        <v>3191</v>
      </c>
      <c r="E985" s="6" t="s">
        <v>3192</v>
      </c>
      <c r="F985" s="6">
        <v>3323182003</v>
      </c>
      <c r="G985" s="6" t="s">
        <v>3193</v>
      </c>
      <c r="H985" s="6" t="s">
        <v>946</v>
      </c>
      <c r="I985" s="6">
        <v>14745982</v>
      </c>
      <c r="J985" s="6" t="s">
        <v>3207</v>
      </c>
      <c r="K985" s="6" t="str">
        <f t="shared" si="225"/>
        <v>3323185709790001</v>
      </c>
      <c r="L985" s="6" t="s">
        <v>3203</v>
      </c>
      <c r="M985" s="6">
        <v>22</v>
      </c>
      <c r="N985" s="6">
        <v>20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 t="s">
        <v>39</v>
      </c>
      <c r="U985" s="7">
        <v>46211</v>
      </c>
      <c r="V985" s="8">
        <v>46241.599942129629</v>
      </c>
      <c r="W985" s="8">
        <v>46241.599942129629</v>
      </c>
      <c r="X985" s="6" t="s">
        <v>40</v>
      </c>
      <c r="Y985" s="6" t="s">
        <v>39</v>
      </c>
      <c r="Z985" s="9">
        <v>78245</v>
      </c>
      <c r="AA985" s="6" t="s">
        <v>3196</v>
      </c>
      <c r="AB985" s="10" t="s">
        <v>3208</v>
      </c>
      <c r="AC985" s="11" t="str">
        <f t="shared" si="181"/>
        <v>Klik Here Bestie</v>
      </c>
      <c r="AD985" s="18" t="s">
        <v>2944</v>
      </c>
    </row>
    <row r="986" spans="1:30" ht="14.25" customHeight="1" x14ac:dyDescent="0.3">
      <c r="A986" s="5">
        <v>984</v>
      </c>
      <c r="B986" s="6" t="s">
        <v>32</v>
      </c>
      <c r="C986" s="6" t="s">
        <v>33</v>
      </c>
      <c r="D986" s="6" t="s">
        <v>3191</v>
      </c>
      <c r="E986" s="6" t="s">
        <v>3209</v>
      </c>
      <c r="F986" s="6">
        <v>3323182005</v>
      </c>
      <c r="G986" s="6" t="s">
        <v>3210</v>
      </c>
      <c r="H986" s="6" t="s">
        <v>3211</v>
      </c>
      <c r="I986" s="6">
        <v>14781756</v>
      </c>
      <c r="J986" s="6" t="s">
        <v>3212</v>
      </c>
      <c r="K986" s="6" t="str">
        <f t="shared" ref="K986:K988" si="226">"3323182104680001"</f>
        <v>3323182104680001</v>
      </c>
      <c r="L986" s="6" t="s">
        <v>1029</v>
      </c>
      <c r="M986" s="6">
        <v>0</v>
      </c>
      <c r="N986" s="6">
        <v>1006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 t="s">
        <v>39</v>
      </c>
      <c r="U986" s="7">
        <v>46242</v>
      </c>
      <c r="V986" s="8">
        <v>46242.371840277781</v>
      </c>
      <c r="W986" s="8">
        <v>46242.371840277781</v>
      </c>
      <c r="X986" s="6" t="s">
        <v>40</v>
      </c>
      <c r="Y986" s="6" t="s">
        <v>39</v>
      </c>
      <c r="Z986" s="9">
        <v>806047</v>
      </c>
      <c r="AA986" s="6" t="s">
        <v>3213</v>
      </c>
      <c r="AB986" s="10" t="s">
        <v>3214</v>
      </c>
      <c r="AC986" s="11" t="str">
        <f t="shared" si="181"/>
        <v>Klik Here Bestie</v>
      </c>
      <c r="AD986" s="18" t="s">
        <v>2944</v>
      </c>
    </row>
    <row r="987" spans="1:30" ht="14.25" customHeight="1" x14ac:dyDescent="0.3">
      <c r="A987" s="5">
        <v>985</v>
      </c>
      <c r="B987" s="6" t="s">
        <v>32</v>
      </c>
      <c r="C987" s="6" t="s">
        <v>33</v>
      </c>
      <c r="D987" s="6" t="s">
        <v>3191</v>
      </c>
      <c r="E987" s="6" t="s">
        <v>3209</v>
      </c>
      <c r="F987" s="6">
        <v>3323182005</v>
      </c>
      <c r="G987" s="6" t="s">
        <v>3210</v>
      </c>
      <c r="H987" s="6" t="s">
        <v>3211</v>
      </c>
      <c r="I987" s="6">
        <v>14781923</v>
      </c>
      <c r="J987" s="6" t="s">
        <v>3215</v>
      </c>
      <c r="K987" s="6" t="str">
        <f t="shared" si="226"/>
        <v>3323182104680001</v>
      </c>
      <c r="L987" s="6" t="s">
        <v>1029</v>
      </c>
      <c r="M987" s="6">
        <v>0</v>
      </c>
      <c r="N987" s="6">
        <v>60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 t="s">
        <v>39</v>
      </c>
      <c r="U987" s="7">
        <v>46242</v>
      </c>
      <c r="V987" s="8">
        <v>46242.372893518521</v>
      </c>
      <c r="W987" s="8">
        <v>46242.372893518521</v>
      </c>
      <c r="X987" s="6" t="s">
        <v>40</v>
      </c>
      <c r="Y987" s="6" t="s">
        <v>39</v>
      </c>
      <c r="Z987" s="9">
        <v>806047</v>
      </c>
      <c r="AA987" s="6" t="s">
        <v>3213</v>
      </c>
      <c r="AB987" s="10" t="s">
        <v>3216</v>
      </c>
      <c r="AC987" s="11" t="str">
        <f t="shared" si="181"/>
        <v>Klik Here Bestie</v>
      </c>
      <c r="AD987" s="18" t="s">
        <v>2944</v>
      </c>
    </row>
    <row r="988" spans="1:30" ht="14.25" customHeight="1" x14ac:dyDescent="0.3">
      <c r="A988" s="5">
        <v>986</v>
      </c>
      <c r="B988" s="6" t="s">
        <v>32</v>
      </c>
      <c r="C988" s="6" t="s">
        <v>33</v>
      </c>
      <c r="D988" s="6" t="s">
        <v>3191</v>
      </c>
      <c r="E988" s="6" t="s">
        <v>3209</v>
      </c>
      <c r="F988" s="6">
        <v>3323182005</v>
      </c>
      <c r="G988" s="6" t="s">
        <v>3210</v>
      </c>
      <c r="H988" s="6" t="s">
        <v>3211</v>
      </c>
      <c r="I988" s="6">
        <v>14782135</v>
      </c>
      <c r="J988" s="6" t="s">
        <v>3217</v>
      </c>
      <c r="K988" s="6" t="str">
        <f t="shared" si="226"/>
        <v>3323182104680001</v>
      </c>
      <c r="L988" s="6" t="s">
        <v>1029</v>
      </c>
      <c r="M988" s="6">
        <v>0</v>
      </c>
      <c r="N988" s="6">
        <v>100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 t="s">
        <v>39</v>
      </c>
      <c r="U988" s="7">
        <v>46242</v>
      </c>
      <c r="V988" s="8">
        <v>46242.37394675926</v>
      </c>
      <c r="W988" s="8">
        <v>46242.37394675926</v>
      </c>
      <c r="X988" s="6" t="s">
        <v>40</v>
      </c>
      <c r="Y988" s="6" t="s">
        <v>39</v>
      </c>
      <c r="Z988" s="9">
        <v>806047</v>
      </c>
      <c r="AA988" s="6" t="s">
        <v>3213</v>
      </c>
      <c r="AB988" s="10" t="s">
        <v>3218</v>
      </c>
      <c r="AC988" s="11" t="str">
        <f t="shared" si="181"/>
        <v>Klik Here Bestie</v>
      </c>
      <c r="AD988" s="18" t="s">
        <v>2944</v>
      </c>
    </row>
    <row r="989" spans="1:30" ht="14.25" customHeight="1" x14ac:dyDescent="0.3">
      <c r="A989" s="5">
        <v>987</v>
      </c>
      <c r="B989" s="6" t="s">
        <v>32</v>
      </c>
      <c r="C989" s="6" t="s">
        <v>33</v>
      </c>
      <c r="D989" s="6" t="s">
        <v>3191</v>
      </c>
      <c r="E989" s="6" t="s">
        <v>3219</v>
      </c>
      <c r="F989" s="6">
        <v>3323182006</v>
      </c>
      <c r="G989" s="6" t="s">
        <v>3210</v>
      </c>
      <c r="H989" s="6" t="s">
        <v>3211</v>
      </c>
      <c r="I989" s="6">
        <v>14419117</v>
      </c>
      <c r="J989" s="6" t="s">
        <v>3220</v>
      </c>
      <c r="K989" s="6" t="str">
        <f>"3323186907820001"</f>
        <v>3323186907820001</v>
      </c>
      <c r="L989" s="6" t="s">
        <v>3221</v>
      </c>
      <c r="M989" s="6">
        <v>0</v>
      </c>
      <c r="N989" s="6">
        <v>550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 t="s">
        <v>39</v>
      </c>
      <c r="U989" s="7">
        <v>46030</v>
      </c>
      <c r="V989" s="8">
        <v>46235.330555555556</v>
      </c>
      <c r="W989" s="8">
        <v>46235.330555555556</v>
      </c>
      <c r="X989" s="6" t="s">
        <v>40</v>
      </c>
      <c r="Y989" s="6" t="s">
        <v>39</v>
      </c>
      <c r="Z989" s="9">
        <v>716302</v>
      </c>
      <c r="AA989" s="6" t="s">
        <v>409</v>
      </c>
      <c r="AB989" s="10" t="s">
        <v>3222</v>
      </c>
      <c r="AC989" s="11" t="str">
        <f t="shared" si="181"/>
        <v>Klik Here Bestie</v>
      </c>
      <c r="AD989" s="18" t="s">
        <v>2944</v>
      </c>
    </row>
    <row r="990" spans="1:30" ht="14.25" customHeight="1" x14ac:dyDescent="0.3">
      <c r="A990" s="5">
        <v>988</v>
      </c>
      <c r="B990" s="6" t="s">
        <v>32</v>
      </c>
      <c r="C990" s="6" t="s">
        <v>33</v>
      </c>
      <c r="D990" s="6" t="s">
        <v>3191</v>
      </c>
      <c r="E990" s="6" t="s">
        <v>3219</v>
      </c>
      <c r="F990" s="6">
        <v>3323182006</v>
      </c>
      <c r="G990" s="6" t="s">
        <v>3210</v>
      </c>
      <c r="H990" s="6" t="s">
        <v>3211</v>
      </c>
      <c r="I990" s="6">
        <v>14789431</v>
      </c>
      <c r="J990" s="6" t="s">
        <v>3223</v>
      </c>
      <c r="K990" s="6" t="str">
        <f>"3323184303720002"</f>
        <v>3323184303720002</v>
      </c>
      <c r="L990" s="6" t="s">
        <v>3224</v>
      </c>
      <c r="M990" s="6">
        <v>0</v>
      </c>
      <c r="N990" s="6">
        <v>652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 t="s">
        <v>39</v>
      </c>
      <c r="U990" s="7">
        <v>46242</v>
      </c>
      <c r="V990" s="8">
        <v>46242.416273148148</v>
      </c>
      <c r="W990" s="8">
        <v>46242.416273148148</v>
      </c>
      <c r="X990" s="6" t="s">
        <v>40</v>
      </c>
      <c r="Y990" s="6" t="s">
        <v>39</v>
      </c>
      <c r="Z990" s="9">
        <v>78273</v>
      </c>
      <c r="AA990" s="6" t="s">
        <v>3225</v>
      </c>
      <c r="AB990" s="10" t="s">
        <v>3226</v>
      </c>
      <c r="AC990" s="11" t="str">
        <f t="shared" si="181"/>
        <v>Klik Here Bestie</v>
      </c>
      <c r="AD990" s="18" t="s">
        <v>2944</v>
      </c>
    </row>
    <row r="991" spans="1:30" ht="14.25" customHeight="1" x14ac:dyDescent="0.3">
      <c r="A991" s="5">
        <v>989</v>
      </c>
      <c r="B991" s="6" t="s">
        <v>32</v>
      </c>
      <c r="C991" s="6" t="s">
        <v>33</v>
      </c>
      <c r="D991" s="6" t="s">
        <v>3191</v>
      </c>
      <c r="E991" s="6" t="s">
        <v>3219</v>
      </c>
      <c r="F991" s="6">
        <v>3323182006</v>
      </c>
      <c r="G991" s="6" t="s">
        <v>3210</v>
      </c>
      <c r="H991" s="6" t="s">
        <v>3211</v>
      </c>
      <c r="I991" s="6">
        <v>14418803</v>
      </c>
      <c r="J991" s="6" t="s">
        <v>3227</v>
      </c>
      <c r="K991" s="6" t="str">
        <f>"3323181103730001"</f>
        <v>3323181103730001</v>
      </c>
      <c r="L991" s="6" t="s">
        <v>3228</v>
      </c>
      <c r="M991" s="6">
        <v>0</v>
      </c>
      <c r="N991" s="6">
        <v>626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 t="s">
        <v>39</v>
      </c>
      <c r="U991" s="7">
        <v>46030</v>
      </c>
      <c r="V991" s="8">
        <v>46235.327731481484</v>
      </c>
      <c r="W991" s="8">
        <v>46235.327731481484</v>
      </c>
      <c r="X991" s="6" t="s">
        <v>40</v>
      </c>
      <c r="Y991" s="6" t="s">
        <v>39</v>
      </c>
      <c r="Z991" s="9">
        <v>716302</v>
      </c>
      <c r="AA991" s="6" t="s">
        <v>409</v>
      </c>
      <c r="AB991" s="10" t="s">
        <v>3229</v>
      </c>
      <c r="AC991" s="11" t="str">
        <f t="shared" si="181"/>
        <v>Klik Here Bestie</v>
      </c>
      <c r="AD991" s="18" t="s">
        <v>2944</v>
      </c>
    </row>
    <row r="992" spans="1:30" ht="14.25" customHeight="1" x14ac:dyDescent="0.3">
      <c r="A992" s="5">
        <v>990</v>
      </c>
      <c r="B992" s="6" t="s">
        <v>32</v>
      </c>
      <c r="C992" s="6" t="s">
        <v>33</v>
      </c>
      <c r="D992" s="6" t="s">
        <v>3191</v>
      </c>
      <c r="E992" s="6" t="s">
        <v>3230</v>
      </c>
      <c r="F992" s="6">
        <v>3323182007</v>
      </c>
      <c r="G992" s="6" t="s">
        <v>3210</v>
      </c>
      <c r="H992" s="6" t="s">
        <v>3211</v>
      </c>
      <c r="I992" s="6">
        <v>14779808</v>
      </c>
      <c r="J992" s="6" t="s">
        <v>3231</v>
      </c>
      <c r="K992" s="6" t="str">
        <f>"3323180707610001"</f>
        <v>3323180707610001</v>
      </c>
      <c r="L992" s="6" t="s">
        <v>3232</v>
      </c>
      <c r="M992" s="6">
        <v>0</v>
      </c>
      <c r="N992" s="6">
        <v>266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 t="s">
        <v>39</v>
      </c>
      <c r="U992" s="7">
        <v>46242</v>
      </c>
      <c r="V992" s="8">
        <v>46242.360497685186</v>
      </c>
      <c r="W992" s="8">
        <v>46242.360497685186</v>
      </c>
      <c r="X992" s="6" t="s">
        <v>40</v>
      </c>
      <c r="Y992" s="6" t="s">
        <v>39</v>
      </c>
      <c r="Z992" s="9">
        <v>78268</v>
      </c>
      <c r="AA992" s="6" t="s">
        <v>3233</v>
      </c>
      <c r="AB992" s="10" t="s">
        <v>3234</v>
      </c>
      <c r="AC992" s="11" t="str">
        <f t="shared" si="181"/>
        <v>Klik Here Bestie</v>
      </c>
      <c r="AD992" s="18" t="s">
        <v>2944</v>
      </c>
    </row>
    <row r="993" spans="1:30" ht="14.25" customHeight="1" x14ac:dyDescent="0.3">
      <c r="A993" s="5">
        <v>991</v>
      </c>
      <c r="B993" s="6" t="s">
        <v>32</v>
      </c>
      <c r="C993" s="6" t="s">
        <v>33</v>
      </c>
      <c r="D993" s="6" t="s">
        <v>3191</v>
      </c>
      <c r="E993" s="6" t="s">
        <v>3235</v>
      </c>
      <c r="F993" s="6">
        <v>3323182008</v>
      </c>
      <c r="G993" s="6" t="s">
        <v>3210</v>
      </c>
      <c r="H993" s="6" t="s">
        <v>3211</v>
      </c>
      <c r="I993" s="6">
        <v>14622401</v>
      </c>
      <c r="J993" s="6" t="s">
        <v>3236</v>
      </c>
      <c r="K993" s="6" t="str">
        <f t="shared" ref="K993:K994" si="227">"3323182207770001"</f>
        <v>3323182207770001</v>
      </c>
      <c r="L993" s="6" t="s">
        <v>3237</v>
      </c>
      <c r="M993" s="6">
        <v>80</v>
      </c>
      <c r="N993" s="6">
        <v>96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 t="s">
        <v>39</v>
      </c>
      <c r="U993" s="7">
        <v>46150</v>
      </c>
      <c r="V993" s="8">
        <v>46239.546481481484</v>
      </c>
      <c r="W993" s="8">
        <v>46239.546481481484</v>
      </c>
      <c r="X993" s="6" t="s">
        <v>40</v>
      </c>
      <c r="Y993" s="6" t="s">
        <v>39</v>
      </c>
      <c r="Z993" s="9">
        <v>1103259</v>
      </c>
      <c r="AA993" s="6" t="s">
        <v>3238</v>
      </c>
      <c r="AB993" s="10" t="s">
        <v>3239</v>
      </c>
      <c r="AC993" s="11" t="str">
        <f t="shared" si="181"/>
        <v>Klik Here Bestie</v>
      </c>
      <c r="AD993" s="18" t="s">
        <v>2944</v>
      </c>
    </row>
    <row r="994" spans="1:30" ht="14.25" customHeight="1" x14ac:dyDescent="0.3">
      <c r="A994" s="5">
        <v>992</v>
      </c>
      <c r="B994" s="6" t="s">
        <v>32</v>
      </c>
      <c r="C994" s="6" t="s">
        <v>33</v>
      </c>
      <c r="D994" s="6" t="s">
        <v>3191</v>
      </c>
      <c r="E994" s="6" t="s">
        <v>3235</v>
      </c>
      <c r="F994" s="6">
        <v>3323182008</v>
      </c>
      <c r="G994" s="6" t="s">
        <v>3210</v>
      </c>
      <c r="H994" s="6" t="s">
        <v>3211</v>
      </c>
      <c r="I994" s="6">
        <v>14622487</v>
      </c>
      <c r="J994" s="6" t="s">
        <v>3240</v>
      </c>
      <c r="K994" s="6" t="str">
        <f t="shared" si="227"/>
        <v>3323182207770001</v>
      </c>
      <c r="L994" s="6" t="s">
        <v>3237</v>
      </c>
      <c r="M994" s="6">
        <v>0</v>
      </c>
      <c r="N994" s="6">
        <v>232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 t="s">
        <v>39</v>
      </c>
      <c r="U994" s="7">
        <v>46150</v>
      </c>
      <c r="V994" s="8">
        <v>46239.547372685185</v>
      </c>
      <c r="W994" s="8">
        <v>46239.547372685185</v>
      </c>
      <c r="X994" s="6" t="s">
        <v>40</v>
      </c>
      <c r="Y994" s="6" t="s">
        <v>39</v>
      </c>
      <c r="Z994" s="9">
        <v>1103259</v>
      </c>
      <c r="AA994" s="6" t="s">
        <v>3238</v>
      </c>
      <c r="AB994" s="10" t="s">
        <v>3241</v>
      </c>
      <c r="AC994" s="11" t="str">
        <f t="shared" si="181"/>
        <v>Klik Here Bestie</v>
      </c>
      <c r="AD994" s="18" t="s">
        <v>2944</v>
      </c>
    </row>
    <row r="995" spans="1:30" ht="14.25" customHeight="1" x14ac:dyDescent="0.3">
      <c r="A995" s="5">
        <v>993</v>
      </c>
      <c r="B995" s="6" t="s">
        <v>32</v>
      </c>
      <c r="C995" s="6" t="s">
        <v>33</v>
      </c>
      <c r="D995" s="6" t="s">
        <v>3191</v>
      </c>
      <c r="E995" s="6" t="s">
        <v>3235</v>
      </c>
      <c r="F995" s="6">
        <v>3323182008</v>
      </c>
      <c r="G995" s="6" t="s">
        <v>3210</v>
      </c>
      <c r="H995" s="6" t="s">
        <v>3211</v>
      </c>
      <c r="I995" s="6">
        <v>14785615</v>
      </c>
      <c r="J995" s="6" t="s">
        <v>3242</v>
      </c>
      <c r="K995" s="6" t="str">
        <f>"3323181212510001"</f>
        <v>3323181212510001</v>
      </c>
      <c r="L995" s="6" t="s">
        <v>3243</v>
      </c>
      <c r="M995" s="6">
        <v>0</v>
      </c>
      <c r="N995" s="6">
        <v>1058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 t="s">
        <v>39</v>
      </c>
      <c r="U995" s="7">
        <v>46242</v>
      </c>
      <c r="V995" s="8">
        <v>46242.394768518519</v>
      </c>
      <c r="W995" s="8">
        <v>46242.394768518519</v>
      </c>
      <c r="X995" s="6" t="s">
        <v>40</v>
      </c>
      <c r="Y995" s="6" t="s">
        <v>39</v>
      </c>
      <c r="Z995" s="9">
        <v>710239</v>
      </c>
      <c r="AA995" s="6" t="s">
        <v>58</v>
      </c>
      <c r="AB995" s="10" t="s">
        <v>3244</v>
      </c>
      <c r="AC995" s="11" t="str">
        <f t="shared" si="181"/>
        <v>Klik Here Bestie</v>
      </c>
      <c r="AD995" s="18" t="s">
        <v>2944</v>
      </c>
    </row>
    <row r="996" spans="1:30" ht="14.25" customHeight="1" x14ac:dyDescent="0.3">
      <c r="A996" s="5">
        <v>994</v>
      </c>
      <c r="B996" s="6" t="s">
        <v>32</v>
      </c>
      <c r="C996" s="6" t="s">
        <v>33</v>
      </c>
      <c r="D996" s="6" t="s">
        <v>3191</v>
      </c>
      <c r="E996" s="6" t="s">
        <v>3245</v>
      </c>
      <c r="F996" s="6">
        <v>3323182009</v>
      </c>
      <c r="G996" s="6" t="s">
        <v>3193</v>
      </c>
      <c r="H996" s="6" t="s">
        <v>946</v>
      </c>
      <c r="I996" s="6">
        <v>14734878</v>
      </c>
      <c r="J996" s="6" t="s">
        <v>3246</v>
      </c>
      <c r="K996" s="6" t="str">
        <f t="shared" ref="K996:K997" si="228">"3323183112500007"</f>
        <v>3323183112500007</v>
      </c>
      <c r="L996" s="6" t="s">
        <v>3247</v>
      </c>
      <c r="M996" s="6">
        <v>138</v>
      </c>
      <c r="N996" s="6">
        <v>166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 t="s">
        <v>39</v>
      </c>
      <c r="U996" s="7">
        <v>46211</v>
      </c>
      <c r="V996" s="8">
        <v>46241.478055555555</v>
      </c>
      <c r="W996" s="8">
        <v>46241.478055555555</v>
      </c>
      <c r="X996" s="6" t="s">
        <v>40</v>
      </c>
      <c r="Y996" s="6" t="s">
        <v>39</v>
      </c>
      <c r="Z996" s="9">
        <v>78301</v>
      </c>
      <c r="AA996" s="6" t="s">
        <v>3248</v>
      </c>
      <c r="AB996" s="10" t="s">
        <v>3249</v>
      </c>
      <c r="AC996" s="11" t="str">
        <f t="shared" si="181"/>
        <v>Klik Here Bestie</v>
      </c>
      <c r="AD996" s="18" t="s">
        <v>2944</v>
      </c>
    </row>
    <row r="997" spans="1:30" ht="14.25" customHeight="1" x14ac:dyDescent="0.3">
      <c r="A997" s="5">
        <v>995</v>
      </c>
      <c r="B997" s="6" t="s">
        <v>32</v>
      </c>
      <c r="C997" s="6" t="s">
        <v>33</v>
      </c>
      <c r="D997" s="6" t="s">
        <v>3191</v>
      </c>
      <c r="E997" s="6" t="s">
        <v>3245</v>
      </c>
      <c r="F997" s="6">
        <v>3323182009</v>
      </c>
      <c r="G997" s="6" t="s">
        <v>3193</v>
      </c>
      <c r="H997" s="6" t="s">
        <v>946</v>
      </c>
      <c r="I997" s="6">
        <v>14734913</v>
      </c>
      <c r="J997" s="6" t="s">
        <v>3250</v>
      </c>
      <c r="K997" s="6" t="str">
        <f t="shared" si="228"/>
        <v>3323183112500007</v>
      </c>
      <c r="L997" s="6" t="s">
        <v>3247</v>
      </c>
      <c r="M997" s="6">
        <v>0</v>
      </c>
      <c r="N997" s="6">
        <v>1378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 t="s">
        <v>39</v>
      </c>
      <c r="U997" s="7">
        <v>46211</v>
      </c>
      <c r="V997" s="8">
        <v>46241.479039351849</v>
      </c>
      <c r="W997" s="8">
        <v>46241.479039351849</v>
      </c>
      <c r="X997" s="6" t="s">
        <v>40</v>
      </c>
      <c r="Y997" s="6" t="s">
        <v>39</v>
      </c>
      <c r="Z997" s="9">
        <v>78301</v>
      </c>
      <c r="AA997" s="6" t="s">
        <v>3248</v>
      </c>
      <c r="AB997" s="10" t="s">
        <v>3251</v>
      </c>
      <c r="AC997" s="11" t="str">
        <f t="shared" si="181"/>
        <v>Klik Here Bestie</v>
      </c>
      <c r="AD997" s="18" t="s">
        <v>2944</v>
      </c>
    </row>
    <row r="998" spans="1:30" ht="14.25" customHeight="1" x14ac:dyDescent="0.3">
      <c r="A998" s="5">
        <v>996</v>
      </c>
      <c r="B998" s="6" t="s">
        <v>32</v>
      </c>
      <c r="C998" s="6" t="s">
        <v>33</v>
      </c>
      <c r="D998" s="6" t="s">
        <v>3191</v>
      </c>
      <c r="E998" s="6" t="s">
        <v>3252</v>
      </c>
      <c r="F998" s="6">
        <v>3323182010</v>
      </c>
      <c r="G998" s="6" t="s">
        <v>3193</v>
      </c>
      <c r="H998" s="6" t="s">
        <v>946</v>
      </c>
      <c r="I998" s="6">
        <v>14453344</v>
      </c>
      <c r="J998" s="6" t="s">
        <v>3253</v>
      </c>
      <c r="K998" s="6" t="str">
        <f>"3323192009870001"</f>
        <v>3323192009870001</v>
      </c>
      <c r="L998" s="6" t="s">
        <v>3254</v>
      </c>
      <c r="M998" s="6">
        <v>0</v>
      </c>
      <c r="N998" s="6">
        <v>150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 t="s">
        <v>39</v>
      </c>
      <c r="U998" s="7">
        <v>46030</v>
      </c>
      <c r="V998" s="8">
        <v>46235.699120370373</v>
      </c>
      <c r="W998" s="8">
        <v>46235.699120370373</v>
      </c>
      <c r="X998" s="6" t="s">
        <v>40</v>
      </c>
      <c r="Y998" s="6" t="s">
        <v>39</v>
      </c>
      <c r="Z998" s="9">
        <v>199414</v>
      </c>
      <c r="AA998" s="6" t="s">
        <v>188</v>
      </c>
      <c r="AB998" s="10" t="s">
        <v>3255</v>
      </c>
      <c r="AC998" s="11" t="str">
        <f t="shared" si="181"/>
        <v>Klik Here Bestie</v>
      </c>
      <c r="AD998" s="18" t="s">
        <v>2944</v>
      </c>
    </row>
    <row r="999" spans="1:30" ht="14.25" customHeight="1" x14ac:dyDescent="0.3">
      <c r="A999" s="5">
        <v>997</v>
      </c>
      <c r="B999" s="6" t="s">
        <v>32</v>
      </c>
      <c r="C999" s="6" t="s">
        <v>33</v>
      </c>
      <c r="D999" s="6" t="s">
        <v>3191</v>
      </c>
      <c r="E999" s="6" t="s">
        <v>3252</v>
      </c>
      <c r="F999" s="6">
        <v>3323182010</v>
      </c>
      <c r="G999" s="6" t="s">
        <v>3193</v>
      </c>
      <c r="H999" s="6" t="s">
        <v>946</v>
      </c>
      <c r="I999" s="6">
        <v>14572906</v>
      </c>
      <c r="J999" s="6" t="s">
        <v>3256</v>
      </c>
      <c r="K999" s="6" t="str">
        <f t="shared" ref="K999:K1000" si="229">"3323180411920001"</f>
        <v>3323180411920001</v>
      </c>
      <c r="L999" s="6" t="s">
        <v>3257</v>
      </c>
      <c r="M999" s="6">
        <v>0</v>
      </c>
      <c r="N999" s="6">
        <v>1324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 t="s">
        <v>39</v>
      </c>
      <c r="U999" s="7">
        <v>46120</v>
      </c>
      <c r="V999" s="8">
        <v>46238.618101851855</v>
      </c>
      <c r="W999" s="8">
        <v>46238.618101851855</v>
      </c>
      <c r="X999" s="6" t="s">
        <v>40</v>
      </c>
      <c r="Y999" s="6" t="s">
        <v>39</v>
      </c>
      <c r="Z999" s="9">
        <v>78260</v>
      </c>
      <c r="AA999" s="6" t="s">
        <v>169</v>
      </c>
      <c r="AB999" s="10" t="s">
        <v>3258</v>
      </c>
      <c r="AC999" s="11" t="str">
        <f t="shared" si="181"/>
        <v>Klik Here Bestie</v>
      </c>
      <c r="AD999" s="18" t="s">
        <v>2944</v>
      </c>
    </row>
    <row r="1000" spans="1:30" ht="14.25" customHeight="1" x14ac:dyDescent="0.3">
      <c r="A1000" s="5">
        <v>998</v>
      </c>
      <c r="B1000" s="6" t="s">
        <v>32</v>
      </c>
      <c r="C1000" s="6" t="s">
        <v>33</v>
      </c>
      <c r="D1000" s="6" t="s">
        <v>3191</v>
      </c>
      <c r="E1000" s="6" t="s">
        <v>3252</v>
      </c>
      <c r="F1000" s="6">
        <v>3323182010</v>
      </c>
      <c r="G1000" s="6" t="s">
        <v>3193</v>
      </c>
      <c r="H1000" s="6" t="s">
        <v>946</v>
      </c>
      <c r="I1000" s="6">
        <v>14573098</v>
      </c>
      <c r="J1000" s="6" t="s">
        <v>3259</v>
      </c>
      <c r="K1000" s="6" t="str">
        <f t="shared" si="229"/>
        <v>3323180411920001</v>
      </c>
      <c r="L1000" s="6" t="s">
        <v>3257</v>
      </c>
      <c r="M1000" s="6">
        <v>0</v>
      </c>
      <c r="N1000" s="6">
        <v>174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 t="s">
        <v>39</v>
      </c>
      <c r="U1000" s="7">
        <v>46120</v>
      </c>
      <c r="V1000" s="8">
        <v>46238.619988425926</v>
      </c>
      <c r="W1000" s="8">
        <v>46238.619988425926</v>
      </c>
      <c r="X1000" s="6" t="s">
        <v>40</v>
      </c>
      <c r="Y1000" s="6" t="s">
        <v>39</v>
      </c>
      <c r="Z1000" s="9">
        <v>78260</v>
      </c>
      <c r="AA1000" s="6" t="s">
        <v>169</v>
      </c>
      <c r="AB1000" s="10" t="s">
        <v>3260</v>
      </c>
      <c r="AC1000" s="11" t="str">
        <f t="shared" si="181"/>
        <v>Klik Here Bestie</v>
      </c>
      <c r="AD1000" s="18" t="s">
        <v>2944</v>
      </c>
    </row>
    <row r="1001" spans="1:30" ht="14.25" customHeight="1" x14ac:dyDescent="0.3">
      <c r="A1001" s="5">
        <v>999</v>
      </c>
      <c r="B1001" s="6" t="s">
        <v>32</v>
      </c>
      <c r="C1001" s="6" t="s">
        <v>33</v>
      </c>
      <c r="D1001" s="6" t="s">
        <v>3191</v>
      </c>
      <c r="E1001" s="6" t="s">
        <v>3252</v>
      </c>
      <c r="F1001" s="6">
        <v>3323182010</v>
      </c>
      <c r="G1001" s="6" t="s">
        <v>3193</v>
      </c>
      <c r="H1001" s="6" t="s">
        <v>946</v>
      </c>
      <c r="I1001" s="6">
        <v>14528831</v>
      </c>
      <c r="J1001" s="6" t="s">
        <v>3261</v>
      </c>
      <c r="K1001" s="6" t="str">
        <f>"3323180901700001"</f>
        <v>3323180901700001</v>
      </c>
      <c r="L1001" s="6" t="s">
        <v>3262</v>
      </c>
      <c r="M1001" s="6">
        <v>0</v>
      </c>
      <c r="N1001" s="6">
        <v>736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 t="s">
        <v>39</v>
      </c>
      <c r="U1001" s="7">
        <v>46089</v>
      </c>
      <c r="V1001" s="8">
        <v>46237.667534722219</v>
      </c>
      <c r="W1001" s="8">
        <v>46237.667534722219</v>
      </c>
      <c r="X1001" s="6" t="s">
        <v>40</v>
      </c>
      <c r="Y1001" s="6" t="s">
        <v>39</v>
      </c>
      <c r="Z1001" s="9">
        <v>78258</v>
      </c>
      <c r="AA1001" s="6" t="s">
        <v>1258</v>
      </c>
      <c r="AB1001" s="10" t="s">
        <v>3263</v>
      </c>
      <c r="AC1001" s="11" t="str">
        <f t="shared" si="181"/>
        <v>Klik Here Bestie</v>
      </c>
      <c r="AD1001" s="18" t="s">
        <v>2944</v>
      </c>
    </row>
    <row r="1002" spans="1:30" ht="14.25" customHeight="1" x14ac:dyDescent="0.3">
      <c r="A1002" s="5">
        <v>1000</v>
      </c>
      <c r="B1002" s="6" t="s">
        <v>32</v>
      </c>
      <c r="C1002" s="6" t="s">
        <v>33</v>
      </c>
      <c r="D1002" s="6" t="s">
        <v>3191</v>
      </c>
      <c r="E1002" s="6" t="s">
        <v>3252</v>
      </c>
      <c r="F1002" s="6">
        <v>3323182010</v>
      </c>
      <c r="G1002" s="6" t="s">
        <v>3193</v>
      </c>
      <c r="H1002" s="6" t="s">
        <v>946</v>
      </c>
      <c r="I1002" s="6">
        <v>14450499</v>
      </c>
      <c r="J1002" s="6" t="s">
        <v>3264</v>
      </c>
      <c r="K1002" s="6" t="str">
        <f t="shared" ref="K1002:K1003" si="230">"3323183112590053"</f>
        <v>3323183112590053</v>
      </c>
      <c r="L1002" s="6" t="s">
        <v>2920</v>
      </c>
      <c r="M1002" s="6">
        <v>50</v>
      </c>
      <c r="N1002" s="6">
        <v>60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 t="s">
        <v>39</v>
      </c>
      <c r="U1002" s="7">
        <v>46030</v>
      </c>
      <c r="V1002" s="8">
        <v>46235.656747685185</v>
      </c>
      <c r="W1002" s="8">
        <v>46235.656747685185</v>
      </c>
      <c r="X1002" s="6" t="s">
        <v>40</v>
      </c>
      <c r="Y1002" s="6" t="s">
        <v>39</v>
      </c>
      <c r="Z1002" s="9">
        <v>78255</v>
      </c>
      <c r="AA1002" s="6" t="s">
        <v>3265</v>
      </c>
      <c r="AB1002" s="10" t="s">
        <v>3266</v>
      </c>
      <c r="AC1002" s="11" t="str">
        <f t="shared" si="181"/>
        <v>Klik Here Bestie</v>
      </c>
      <c r="AD1002" s="18" t="s">
        <v>2944</v>
      </c>
    </row>
    <row r="1003" spans="1:30" ht="14.25" customHeight="1" x14ac:dyDescent="0.3">
      <c r="A1003" s="5">
        <v>1001</v>
      </c>
      <c r="B1003" s="6" t="s">
        <v>32</v>
      </c>
      <c r="C1003" s="6" t="s">
        <v>33</v>
      </c>
      <c r="D1003" s="6" t="s">
        <v>3191</v>
      </c>
      <c r="E1003" s="6" t="s">
        <v>3252</v>
      </c>
      <c r="F1003" s="6">
        <v>3323182010</v>
      </c>
      <c r="G1003" s="6" t="s">
        <v>3193</v>
      </c>
      <c r="H1003" s="6" t="s">
        <v>946</v>
      </c>
      <c r="I1003" s="6">
        <v>14450582</v>
      </c>
      <c r="J1003" s="6" t="s">
        <v>3267</v>
      </c>
      <c r="K1003" s="6" t="str">
        <f t="shared" si="230"/>
        <v>3323183112590053</v>
      </c>
      <c r="L1003" s="6" t="s">
        <v>2920</v>
      </c>
      <c r="M1003" s="6">
        <v>0</v>
      </c>
      <c r="N1003" s="6">
        <v>120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 t="s">
        <v>39</v>
      </c>
      <c r="U1003" s="7">
        <v>46030</v>
      </c>
      <c r="V1003" s="8">
        <v>46235.657939814817</v>
      </c>
      <c r="W1003" s="8">
        <v>46235.657939814817</v>
      </c>
      <c r="X1003" s="6" t="s">
        <v>40</v>
      </c>
      <c r="Y1003" s="6" t="s">
        <v>39</v>
      </c>
      <c r="Z1003" s="9">
        <v>78255</v>
      </c>
      <c r="AA1003" s="6" t="s">
        <v>3265</v>
      </c>
      <c r="AB1003" s="10" t="s">
        <v>3268</v>
      </c>
      <c r="AC1003" s="11" t="str">
        <f t="shared" si="181"/>
        <v>Klik Here Bestie</v>
      </c>
      <c r="AD1003" s="18" t="s">
        <v>2944</v>
      </c>
    </row>
    <row r="1004" spans="1:30" ht="14.25" customHeight="1" x14ac:dyDescent="0.3">
      <c r="A1004" s="5">
        <v>1002</v>
      </c>
      <c r="B1004" s="6" t="s">
        <v>32</v>
      </c>
      <c r="C1004" s="6" t="s">
        <v>33</v>
      </c>
      <c r="D1004" s="6" t="s">
        <v>3191</v>
      </c>
      <c r="E1004" s="6" t="s">
        <v>3252</v>
      </c>
      <c r="F1004" s="6">
        <v>3323182010</v>
      </c>
      <c r="G1004" s="6" t="s">
        <v>3193</v>
      </c>
      <c r="H1004" s="6" t="s">
        <v>946</v>
      </c>
      <c r="I1004" s="6">
        <v>14564750</v>
      </c>
      <c r="J1004" s="6" t="s">
        <v>3269</v>
      </c>
      <c r="K1004" s="6" t="str">
        <f>"3323187112650019"</f>
        <v>3323187112650019</v>
      </c>
      <c r="L1004" s="6" t="s">
        <v>3270</v>
      </c>
      <c r="M1004" s="6">
        <v>0</v>
      </c>
      <c r="N1004" s="6">
        <v>1204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 t="s">
        <v>39</v>
      </c>
      <c r="U1004" s="7">
        <v>46120</v>
      </c>
      <c r="V1004" s="8">
        <v>46238.528969907406</v>
      </c>
      <c r="W1004" s="8">
        <v>46238.528969907406</v>
      </c>
      <c r="X1004" s="6" t="s">
        <v>40</v>
      </c>
      <c r="Y1004" s="6" t="s">
        <v>39</v>
      </c>
      <c r="Z1004" s="9">
        <v>78258</v>
      </c>
      <c r="AA1004" s="6" t="s">
        <v>1258</v>
      </c>
      <c r="AB1004" s="10" t="s">
        <v>3271</v>
      </c>
      <c r="AC1004" s="11" t="str">
        <f t="shared" si="181"/>
        <v>Klik Here Bestie</v>
      </c>
      <c r="AD1004" s="18" t="s">
        <v>2944</v>
      </c>
    </row>
    <row r="1005" spans="1:30" ht="14.25" customHeight="1" x14ac:dyDescent="0.3">
      <c r="A1005" s="5">
        <v>1003</v>
      </c>
      <c r="B1005" s="6" t="s">
        <v>32</v>
      </c>
      <c r="C1005" s="6" t="s">
        <v>33</v>
      </c>
      <c r="D1005" s="6" t="s">
        <v>3191</v>
      </c>
      <c r="E1005" s="6" t="s">
        <v>3252</v>
      </c>
      <c r="F1005" s="6">
        <v>3323182010</v>
      </c>
      <c r="G1005" s="6" t="s">
        <v>3193</v>
      </c>
      <c r="H1005" s="6" t="s">
        <v>946</v>
      </c>
      <c r="I1005" s="6">
        <v>14437724</v>
      </c>
      <c r="J1005" s="6" t="s">
        <v>3272</v>
      </c>
      <c r="K1005" s="6" t="str">
        <f t="shared" ref="K1005:K1006" si="231">"3323184807800001"</f>
        <v>3323184807800001</v>
      </c>
      <c r="L1005" s="6" t="s">
        <v>3273</v>
      </c>
      <c r="M1005" s="6">
        <v>70</v>
      </c>
      <c r="N1005" s="6">
        <v>84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 t="s">
        <v>39</v>
      </c>
      <c r="U1005" s="7">
        <v>46030</v>
      </c>
      <c r="V1005" s="8">
        <v>46235.481122685182</v>
      </c>
      <c r="W1005" s="8">
        <v>46235.481122685182</v>
      </c>
      <c r="X1005" s="6" t="s">
        <v>40</v>
      </c>
      <c r="Y1005" s="6" t="s">
        <v>39</v>
      </c>
      <c r="Z1005" s="9">
        <v>78255</v>
      </c>
      <c r="AA1005" s="6" t="s">
        <v>3265</v>
      </c>
      <c r="AB1005" s="10" t="s">
        <v>3274</v>
      </c>
      <c r="AC1005" s="11" t="str">
        <f t="shared" si="181"/>
        <v>Klik Here Bestie</v>
      </c>
      <c r="AD1005" s="18" t="s">
        <v>2944</v>
      </c>
    </row>
    <row r="1006" spans="1:30" ht="14.25" customHeight="1" x14ac:dyDescent="0.3">
      <c r="A1006" s="5">
        <v>1004</v>
      </c>
      <c r="B1006" s="6" t="s">
        <v>32</v>
      </c>
      <c r="C1006" s="6" t="s">
        <v>33</v>
      </c>
      <c r="D1006" s="6" t="s">
        <v>3191</v>
      </c>
      <c r="E1006" s="6" t="s">
        <v>3252</v>
      </c>
      <c r="F1006" s="6">
        <v>3323182010</v>
      </c>
      <c r="G1006" s="6" t="s">
        <v>3193</v>
      </c>
      <c r="H1006" s="6" t="s">
        <v>946</v>
      </c>
      <c r="I1006" s="6">
        <v>14437800</v>
      </c>
      <c r="J1006" s="6" t="s">
        <v>3275</v>
      </c>
      <c r="K1006" s="6" t="str">
        <f t="shared" si="231"/>
        <v>3323184807800001</v>
      </c>
      <c r="L1006" s="6" t="s">
        <v>3273</v>
      </c>
      <c r="M1006" s="6">
        <v>0</v>
      </c>
      <c r="N1006" s="6">
        <v>240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 t="s">
        <v>39</v>
      </c>
      <c r="U1006" s="7">
        <v>46030</v>
      </c>
      <c r="V1006" s="8">
        <v>46235.482268518521</v>
      </c>
      <c r="W1006" s="8">
        <v>46235.482268518521</v>
      </c>
      <c r="X1006" s="6" t="s">
        <v>40</v>
      </c>
      <c r="Y1006" s="6" t="s">
        <v>39</v>
      </c>
      <c r="Z1006" s="9">
        <v>78255</v>
      </c>
      <c r="AA1006" s="6" t="s">
        <v>3265</v>
      </c>
      <c r="AB1006" s="10" t="s">
        <v>3276</v>
      </c>
      <c r="AC1006" s="11" t="str">
        <f t="shared" si="181"/>
        <v>Klik Here Bestie</v>
      </c>
      <c r="AD1006" s="18" t="s">
        <v>2944</v>
      </c>
    </row>
    <row r="1007" spans="1:30" ht="14.25" customHeight="1" x14ac:dyDescent="0.3">
      <c r="A1007" s="5">
        <v>1005</v>
      </c>
      <c r="B1007" s="6" t="s">
        <v>32</v>
      </c>
      <c r="C1007" s="6" t="s">
        <v>33</v>
      </c>
      <c r="D1007" s="6" t="s">
        <v>3191</v>
      </c>
      <c r="E1007" s="6" t="s">
        <v>2992</v>
      </c>
      <c r="F1007" s="6">
        <v>3323182011</v>
      </c>
      <c r="G1007" s="6" t="s">
        <v>3277</v>
      </c>
      <c r="H1007" s="6" t="s">
        <v>3278</v>
      </c>
      <c r="I1007" s="6">
        <v>14564580</v>
      </c>
      <c r="J1007" s="6" t="s">
        <v>3279</v>
      </c>
      <c r="K1007" s="6" t="str">
        <f>"3323116012980001"</f>
        <v>3323116012980001</v>
      </c>
      <c r="L1007" s="6" t="s">
        <v>3280</v>
      </c>
      <c r="M1007" s="6">
        <v>0</v>
      </c>
      <c r="N1007" s="6">
        <v>1290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 t="s">
        <v>39</v>
      </c>
      <c r="U1007" s="7">
        <v>46120</v>
      </c>
      <c r="V1007" s="8">
        <v>46238.525520833333</v>
      </c>
      <c r="W1007" s="8">
        <v>46238.525520833333</v>
      </c>
      <c r="X1007" s="6" t="s">
        <v>40</v>
      </c>
      <c r="Y1007" s="6" t="s">
        <v>39</v>
      </c>
      <c r="Z1007" s="9">
        <v>78095</v>
      </c>
      <c r="AA1007" s="6" t="s">
        <v>2663</v>
      </c>
      <c r="AB1007" s="10" t="s">
        <v>3281</v>
      </c>
      <c r="AC1007" s="11" t="str">
        <f t="shared" si="181"/>
        <v>Klik Here Bestie</v>
      </c>
      <c r="AD1007" s="18" t="s">
        <v>2944</v>
      </c>
    </row>
    <row r="1008" spans="1:30" ht="14.25" customHeight="1" x14ac:dyDescent="0.3">
      <c r="A1008" s="5">
        <v>1006</v>
      </c>
      <c r="B1008" s="6" t="s">
        <v>32</v>
      </c>
      <c r="C1008" s="6" t="s">
        <v>33</v>
      </c>
      <c r="D1008" s="6" t="s">
        <v>3191</v>
      </c>
      <c r="E1008" s="6" t="s">
        <v>2992</v>
      </c>
      <c r="F1008" s="6">
        <v>3323182011</v>
      </c>
      <c r="G1008" s="6" t="s">
        <v>3277</v>
      </c>
      <c r="H1008" s="6" t="s">
        <v>3278</v>
      </c>
      <c r="I1008" s="6">
        <v>14744491</v>
      </c>
      <c r="J1008" s="6" t="s">
        <v>3282</v>
      </c>
      <c r="K1008" s="6" t="str">
        <f>"3323180804790001"</f>
        <v>3323180804790001</v>
      </c>
      <c r="L1008" s="6" t="s">
        <v>3283</v>
      </c>
      <c r="M1008" s="6">
        <v>0</v>
      </c>
      <c r="N1008" s="6">
        <v>1290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 t="s">
        <v>39</v>
      </c>
      <c r="U1008" s="7">
        <v>46211</v>
      </c>
      <c r="V1008" s="8">
        <v>46241.590312499997</v>
      </c>
      <c r="W1008" s="8">
        <v>46241.590312499997</v>
      </c>
      <c r="X1008" s="6" t="s">
        <v>40</v>
      </c>
      <c r="Y1008" s="6" t="s">
        <v>39</v>
      </c>
      <c r="Z1008" s="9">
        <v>78091</v>
      </c>
      <c r="AA1008" s="6" t="s">
        <v>3284</v>
      </c>
      <c r="AB1008" s="10" t="s">
        <v>3285</v>
      </c>
      <c r="AC1008" s="11" t="str">
        <f t="shared" si="181"/>
        <v>Klik Here Bestie</v>
      </c>
      <c r="AD1008" s="18" t="s">
        <v>2944</v>
      </c>
    </row>
    <row r="1009" spans="1:30" ht="14.25" customHeight="1" x14ac:dyDescent="0.3">
      <c r="A1009" s="5">
        <v>1007</v>
      </c>
      <c r="B1009" s="6" t="s">
        <v>32</v>
      </c>
      <c r="C1009" s="6" t="s">
        <v>33</v>
      </c>
      <c r="D1009" s="6" t="s">
        <v>3191</v>
      </c>
      <c r="E1009" s="6" t="s">
        <v>2992</v>
      </c>
      <c r="F1009" s="6">
        <v>3323182011</v>
      </c>
      <c r="G1009" s="6" t="s">
        <v>3277</v>
      </c>
      <c r="H1009" s="6" t="s">
        <v>3278</v>
      </c>
      <c r="I1009" s="6">
        <v>14742251</v>
      </c>
      <c r="J1009" s="6" t="s">
        <v>3286</v>
      </c>
      <c r="K1009" s="6" t="str">
        <f t="shared" ref="K1009:K1010" si="232">"3323180203950001"</f>
        <v>3323180203950001</v>
      </c>
      <c r="L1009" s="6" t="s">
        <v>3287</v>
      </c>
      <c r="M1009" s="6">
        <v>0</v>
      </c>
      <c r="N1009" s="6">
        <v>1084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 t="s">
        <v>39</v>
      </c>
      <c r="U1009" s="7">
        <v>46211</v>
      </c>
      <c r="V1009" s="8">
        <v>46241.574490740742</v>
      </c>
      <c r="W1009" s="8">
        <v>46241.574490740742</v>
      </c>
      <c r="X1009" s="6" t="s">
        <v>40</v>
      </c>
      <c r="Y1009" s="6" t="s">
        <v>39</v>
      </c>
      <c r="Z1009" s="9">
        <v>78084</v>
      </c>
      <c r="AA1009" s="6" t="s">
        <v>1978</v>
      </c>
      <c r="AB1009" s="10" t="s">
        <v>3288</v>
      </c>
      <c r="AC1009" s="11" t="str">
        <f t="shared" si="181"/>
        <v>Klik Here Bestie</v>
      </c>
      <c r="AD1009" s="18" t="s">
        <v>2944</v>
      </c>
    </row>
    <row r="1010" spans="1:30" ht="14.25" customHeight="1" x14ac:dyDescent="0.3">
      <c r="A1010" s="5">
        <v>1008</v>
      </c>
      <c r="B1010" s="6" t="s">
        <v>32</v>
      </c>
      <c r="C1010" s="6" t="s">
        <v>33</v>
      </c>
      <c r="D1010" s="6" t="s">
        <v>3191</v>
      </c>
      <c r="E1010" s="6" t="s">
        <v>2992</v>
      </c>
      <c r="F1010" s="6">
        <v>3323182011</v>
      </c>
      <c r="G1010" s="6" t="s">
        <v>3277</v>
      </c>
      <c r="H1010" s="6" t="s">
        <v>3278</v>
      </c>
      <c r="I1010" s="6">
        <v>14742389</v>
      </c>
      <c r="J1010" s="6" t="s">
        <v>3289</v>
      </c>
      <c r="K1010" s="6" t="str">
        <f t="shared" si="232"/>
        <v>3323180203950001</v>
      </c>
      <c r="L1010" s="6" t="s">
        <v>3287</v>
      </c>
      <c r="M1010" s="6">
        <v>0</v>
      </c>
      <c r="N1010" s="6">
        <v>432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 t="s">
        <v>39</v>
      </c>
      <c r="U1010" s="7">
        <v>46211</v>
      </c>
      <c r="V1010" s="8">
        <v>46241.575613425928</v>
      </c>
      <c r="W1010" s="8">
        <v>46241.575613425928</v>
      </c>
      <c r="X1010" s="6" t="s">
        <v>40</v>
      </c>
      <c r="Y1010" s="6" t="s">
        <v>39</v>
      </c>
      <c r="Z1010" s="9">
        <v>78084</v>
      </c>
      <c r="AA1010" s="6" t="s">
        <v>1978</v>
      </c>
      <c r="AB1010" s="10" t="s">
        <v>3290</v>
      </c>
      <c r="AC1010" s="11" t="str">
        <f t="shared" si="181"/>
        <v>Klik Here Bestie</v>
      </c>
      <c r="AD1010" s="18" t="s">
        <v>2944</v>
      </c>
    </row>
    <row r="1011" spans="1:30" ht="14.25" customHeight="1" x14ac:dyDescent="0.3">
      <c r="A1011" s="5">
        <v>1009</v>
      </c>
      <c r="B1011" s="6" t="s">
        <v>32</v>
      </c>
      <c r="C1011" s="6" t="s">
        <v>33</v>
      </c>
      <c r="D1011" s="6" t="s">
        <v>3191</v>
      </c>
      <c r="E1011" s="6" t="s">
        <v>2992</v>
      </c>
      <c r="F1011" s="6">
        <v>3323182011</v>
      </c>
      <c r="G1011" s="6" t="s">
        <v>3277</v>
      </c>
      <c r="H1011" s="6" t="s">
        <v>3278</v>
      </c>
      <c r="I1011" s="6">
        <v>14572330</v>
      </c>
      <c r="J1011" s="6" t="s">
        <v>3291</v>
      </c>
      <c r="K1011" s="6" t="str">
        <f t="shared" ref="K1011:K1012" si="233">"3323181502800002"</f>
        <v>3323181502800002</v>
      </c>
      <c r="L1011" s="6" t="s">
        <v>3292</v>
      </c>
      <c r="M1011" s="6">
        <v>0</v>
      </c>
      <c r="N1011" s="6">
        <v>756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 t="s">
        <v>39</v>
      </c>
      <c r="U1011" s="7">
        <v>46120</v>
      </c>
      <c r="V1011" s="8">
        <v>46238.61209490741</v>
      </c>
      <c r="W1011" s="8">
        <v>46238.61209490741</v>
      </c>
      <c r="X1011" s="6" t="s">
        <v>40</v>
      </c>
      <c r="Y1011" s="6" t="s">
        <v>39</v>
      </c>
      <c r="Z1011" s="9">
        <v>78087</v>
      </c>
      <c r="AA1011" s="6" t="s">
        <v>3293</v>
      </c>
      <c r="AB1011" s="10" t="s">
        <v>3294</v>
      </c>
      <c r="AC1011" s="11" t="str">
        <f t="shared" si="181"/>
        <v>Klik Here Bestie</v>
      </c>
      <c r="AD1011" s="18" t="s">
        <v>2944</v>
      </c>
    </row>
    <row r="1012" spans="1:30" ht="14.25" customHeight="1" x14ac:dyDescent="0.3">
      <c r="A1012" s="5">
        <v>1010</v>
      </c>
      <c r="B1012" s="6" t="s">
        <v>32</v>
      </c>
      <c r="C1012" s="6" t="s">
        <v>33</v>
      </c>
      <c r="D1012" s="6" t="s">
        <v>3191</v>
      </c>
      <c r="E1012" s="6" t="s">
        <v>2992</v>
      </c>
      <c r="F1012" s="6">
        <v>3323182011</v>
      </c>
      <c r="G1012" s="6" t="s">
        <v>3277</v>
      </c>
      <c r="H1012" s="6" t="s">
        <v>3278</v>
      </c>
      <c r="I1012" s="6">
        <v>14572394</v>
      </c>
      <c r="J1012" s="6" t="s">
        <v>3295</v>
      </c>
      <c r="K1012" s="6" t="str">
        <f t="shared" si="233"/>
        <v>3323181502800002</v>
      </c>
      <c r="L1012" s="6" t="s">
        <v>3292</v>
      </c>
      <c r="M1012" s="6">
        <v>0</v>
      </c>
      <c r="N1012" s="6">
        <v>300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 t="s">
        <v>39</v>
      </c>
      <c r="U1012" s="7">
        <v>46120</v>
      </c>
      <c r="V1012" s="8">
        <v>46238.612893518519</v>
      </c>
      <c r="W1012" s="8">
        <v>46238.612893518519</v>
      </c>
      <c r="X1012" s="6" t="s">
        <v>40</v>
      </c>
      <c r="Y1012" s="6" t="s">
        <v>39</v>
      </c>
      <c r="Z1012" s="9">
        <v>78087</v>
      </c>
      <c r="AA1012" s="6" t="s">
        <v>3293</v>
      </c>
      <c r="AB1012" s="10" t="s">
        <v>3296</v>
      </c>
      <c r="AC1012" s="11" t="str">
        <f t="shared" si="181"/>
        <v>Klik Here Bestie</v>
      </c>
      <c r="AD1012" s="18" t="s">
        <v>2944</v>
      </c>
    </row>
    <row r="1013" spans="1:30" ht="14.25" customHeight="1" x14ac:dyDescent="0.3">
      <c r="A1013" s="5">
        <v>1011</v>
      </c>
      <c r="B1013" s="6" t="s">
        <v>32</v>
      </c>
      <c r="C1013" s="6" t="s">
        <v>33</v>
      </c>
      <c r="D1013" s="6" t="s">
        <v>3191</v>
      </c>
      <c r="E1013" s="6" t="s">
        <v>2992</v>
      </c>
      <c r="F1013" s="6">
        <v>3323182011</v>
      </c>
      <c r="G1013" s="6" t="s">
        <v>3277</v>
      </c>
      <c r="H1013" s="6" t="s">
        <v>3278</v>
      </c>
      <c r="I1013" s="6">
        <v>14796527</v>
      </c>
      <c r="J1013" s="6" t="s">
        <v>3297</v>
      </c>
      <c r="K1013" s="6" t="str">
        <f>"3323180504700002"</f>
        <v>3323180504700002</v>
      </c>
      <c r="L1013" s="6" t="s">
        <v>3298</v>
      </c>
      <c r="M1013" s="6">
        <v>0</v>
      </c>
      <c r="N1013" s="6">
        <v>1290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 t="s">
        <v>39</v>
      </c>
      <c r="U1013" s="7">
        <v>46242</v>
      </c>
      <c r="V1013" s="8">
        <v>46242.462453703702</v>
      </c>
      <c r="W1013" s="8">
        <v>46242.462453703702</v>
      </c>
      <c r="X1013" s="6" t="s">
        <v>40</v>
      </c>
      <c r="Y1013" s="6" t="s">
        <v>39</v>
      </c>
      <c r="Z1013" s="9">
        <v>78084</v>
      </c>
      <c r="AA1013" s="6" t="s">
        <v>1978</v>
      </c>
      <c r="AB1013" s="10" t="s">
        <v>3299</v>
      </c>
      <c r="AC1013" s="11" t="str">
        <f t="shared" si="181"/>
        <v>Klik Here Bestie</v>
      </c>
      <c r="AD1013" s="18" t="s">
        <v>2944</v>
      </c>
    </row>
    <row r="1014" spans="1:30" ht="14.25" customHeight="1" x14ac:dyDescent="0.3">
      <c r="A1014" s="5">
        <v>1012</v>
      </c>
      <c r="B1014" s="6" t="s">
        <v>32</v>
      </c>
      <c r="C1014" s="6" t="s">
        <v>33</v>
      </c>
      <c r="D1014" s="6" t="s">
        <v>3191</v>
      </c>
      <c r="E1014" s="6" t="s">
        <v>2992</v>
      </c>
      <c r="F1014" s="6">
        <v>3323182011</v>
      </c>
      <c r="G1014" s="6" t="s">
        <v>3277</v>
      </c>
      <c r="H1014" s="6" t="s">
        <v>3278</v>
      </c>
      <c r="I1014" s="6">
        <v>14742546</v>
      </c>
      <c r="J1014" s="6" t="s">
        <v>3300</v>
      </c>
      <c r="K1014" s="6" t="str">
        <f>"3323180102800003"</f>
        <v>3323180102800003</v>
      </c>
      <c r="L1014" s="6" t="s">
        <v>3301</v>
      </c>
      <c r="M1014" s="6">
        <v>0</v>
      </c>
      <c r="N1014" s="6">
        <v>1076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 t="s">
        <v>39</v>
      </c>
      <c r="U1014" s="7">
        <v>46211</v>
      </c>
      <c r="V1014" s="8">
        <v>46241.576828703706</v>
      </c>
      <c r="W1014" s="8">
        <v>46241.576828703706</v>
      </c>
      <c r="X1014" s="6" t="s">
        <v>40</v>
      </c>
      <c r="Y1014" s="6" t="s">
        <v>39</v>
      </c>
      <c r="Z1014" s="9">
        <v>78084</v>
      </c>
      <c r="AA1014" s="6" t="s">
        <v>1978</v>
      </c>
      <c r="AB1014" s="10" t="s">
        <v>3302</v>
      </c>
      <c r="AC1014" s="11" t="str">
        <f t="shared" si="181"/>
        <v>Klik Here Bestie</v>
      </c>
      <c r="AD1014" s="18" t="s">
        <v>2944</v>
      </c>
    </row>
    <row r="1015" spans="1:30" ht="14.25" customHeight="1" x14ac:dyDescent="0.3">
      <c r="A1015" s="5">
        <v>1013</v>
      </c>
      <c r="B1015" s="6" t="s">
        <v>32</v>
      </c>
      <c r="C1015" s="6" t="s">
        <v>33</v>
      </c>
      <c r="D1015" s="6" t="s">
        <v>3191</v>
      </c>
      <c r="E1015" s="6" t="s">
        <v>2992</v>
      </c>
      <c r="F1015" s="6">
        <v>3323182011</v>
      </c>
      <c r="G1015" s="6" t="s">
        <v>3277</v>
      </c>
      <c r="H1015" s="6" t="s">
        <v>3278</v>
      </c>
      <c r="I1015" s="6">
        <v>14742831</v>
      </c>
      <c r="J1015" s="6" t="s">
        <v>3303</v>
      </c>
      <c r="K1015" s="6" t="str">
        <f t="shared" ref="K1015:K1016" si="234">"3323180107730005"</f>
        <v>3323180107730005</v>
      </c>
      <c r="L1015" s="6" t="s">
        <v>3304</v>
      </c>
      <c r="M1015" s="6">
        <v>0</v>
      </c>
      <c r="N1015" s="6">
        <v>818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 t="s">
        <v>39</v>
      </c>
      <c r="U1015" s="7">
        <v>46211</v>
      </c>
      <c r="V1015" s="8">
        <v>46241.578831018516</v>
      </c>
      <c r="W1015" s="8">
        <v>46241.578831018516</v>
      </c>
      <c r="X1015" s="6" t="s">
        <v>40</v>
      </c>
      <c r="Y1015" s="6" t="s">
        <v>39</v>
      </c>
      <c r="Z1015" s="9">
        <v>78084</v>
      </c>
      <c r="AA1015" s="6" t="s">
        <v>1978</v>
      </c>
      <c r="AB1015" s="10" t="s">
        <v>3305</v>
      </c>
      <c r="AC1015" s="11" t="str">
        <f t="shared" si="181"/>
        <v>Klik Here Bestie</v>
      </c>
      <c r="AD1015" s="18" t="s">
        <v>2944</v>
      </c>
    </row>
    <row r="1016" spans="1:30" ht="14.25" customHeight="1" x14ac:dyDescent="0.3">
      <c r="A1016" s="5">
        <v>1014</v>
      </c>
      <c r="B1016" s="6" t="s">
        <v>32</v>
      </c>
      <c r="C1016" s="6" t="s">
        <v>33</v>
      </c>
      <c r="D1016" s="6" t="s">
        <v>3191</v>
      </c>
      <c r="E1016" s="6" t="s">
        <v>2992</v>
      </c>
      <c r="F1016" s="6">
        <v>3323182011</v>
      </c>
      <c r="G1016" s="6" t="s">
        <v>3277</v>
      </c>
      <c r="H1016" s="6" t="s">
        <v>3278</v>
      </c>
      <c r="I1016" s="6">
        <v>14743074</v>
      </c>
      <c r="J1016" s="6" t="s">
        <v>3306</v>
      </c>
      <c r="K1016" s="6" t="str">
        <f t="shared" si="234"/>
        <v>3323180107730005</v>
      </c>
      <c r="L1016" s="6" t="s">
        <v>3304</v>
      </c>
      <c r="M1016" s="6">
        <v>0</v>
      </c>
      <c r="N1016" s="6">
        <v>330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 t="s">
        <v>39</v>
      </c>
      <c r="U1016" s="7">
        <v>46211</v>
      </c>
      <c r="V1016" s="8">
        <v>46241.58016203704</v>
      </c>
      <c r="W1016" s="8">
        <v>46241.58016203704</v>
      </c>
      <c r="X1016" s="6" t="s">
        <v>40</v>
      </c>
      <c r="Y1016" s="6" t="s">
        <v>39</v>
      </c>
      <c r="Z1016" s="9">
        <v>78084</v>
      </c>
      <c r="AA1016" s="6" t="s">
        <v>1978</v>
      </c>
      <c r="AB1016" s="10" t="s">
        <v>3307</v>
      </c>
      <c r="AC1016" s="11" t="str">
        <f t="shared" si="181"/>
        <v>Klik Here Bestie</v>
      </c>
      <c r="AD1016" s="18" t="s">
        <v>2944</v>
      </c>
    </row>
    <row r="1017" spans="1:30" ht="14.25" customHeight="1" x14ac:dyDescent="0.3">
      <c r="A1017" s="5">
        <v>1015</v>
      </c>
      <c r="B1017" s="6" t="s">
        <v>32</v>
      </c>
      <c r="C1017" s="6" t="s">
        <v>33</v>
      </c>
      <c r="D1017" s="6" t="s">
        <v>3191</v>
      </c>
      <c r="E1017" s="6" t="s">
        <v>2992</v>
      </c>
      <c r="F1017" s="6">
        <v>3323182011</v>
      </c>
      <c r="G1017" s="6" t="s">
        <v>3277</v>
      </c>
      <c r="H1017" s="6" t="s">
        <v>3278</v>
      </c>
      <c r="I1017" s="6">
        <v>14744196</v>
      </c>
      <c r="J1017" s="6" t="s">
        <v>3308</v>
      </c>
      <c r="K1017" s="6" t="str">
        <f>"3323184907840001"</f>
        <v>3323184907840001</v>
      </c>
      <c r="L1017" s="6" t="s">
        <v>3309</v>
      </c>
      <c r="M1017" s="6">
        <v>0</v>
      </c>
      <c r="N1017" s="6">
        <v>430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 t="s">
        <v>39</v>
      </c>
      <c r="U1017" s="7">
        <v>46211</v>
      </c>
      <c r="V1017" s="8">
        <v>46241.589131944442</v>
      </c>
      <c r="W1017" s="8">
        <v>46241.589131944442</v>
      </c>
      <c r="X1017" s="6" t="s">
        <v>40</v>
      </c>
      <c r="Y1017" s="6" t="s">
        <v>39</v>
      </c>
      <c r="Z1017" s="9">
        <v>78091</v>
      </c>
      <c r="AA1017" s="6" t="s">
        <v>3284</v>
      </c>
      <c r="AB1017" s="10" t="s">
        <v>3310</v>
      </c>
      <c r="AC1017" s="11" t="str">
        <f t="shared" si="181"/>
        <v>Klik Here Bestie</v>
      </c>
      <c r="AD1017" s="18" t="s">
        <v>2944</v>
      </c>
    </row>
    <row r="1018" spans="1:30" ht="14.25" customHeight="1" x14ac:dyDescent="0.3">
      <c r="A1018" s="5">
        <v>1016</v>
      </c>
      <c r="B1018" s="6" t="s">
        <v>32</v>
      </c>
      <c r="C1018" s="6" t="s">
        <v>33</v>
      </c>
      <c r="D1018" s="6" t="s">
        <v>3191</v>
      </c>
      <c r="E1018" s="6" t="s">
        <v>2992</v>
      </c>
      <c r="F1018" s="6">
        <v>3323182011</v>
      </c>
      <c r="G1018" s="6" t="s">
        <v>3277</v>
      </c>
      <c r="H1018" s="6" t="s">
        <v>3278</v>
      </c>
      <c r="I1018" s="6">
        <v>14743997</v>
      </c>
      <c r="J1018" s="6" t="s">
        <v>3311</v>
      </c>
      <c r="K1018" s="6" t="str">
        <f>"3323185010750002"</f>
        <v>3323185010750002</v>
      </c>
      <c r="L1018" s="6" t="s">
        <v>3312</v>
      </c>
      <c r="M1018" s="6">
        <v>0</v>
      </c>
      <c r="N1018" s="6">
        <v>662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 t="s">
        <v>39</v>
      </c>
      <c r="U1018" s="7">
        <v>46211</v>
      </c>
      <c r="V1018" s="8">
        <v>46241.588310185187</v>
      </c>
      <c r="W1018" s="8">
        <v>46241.588310185187</v>
      </c>
      <c r="X1018" s="6" t="s">
        <v>40</v>
      </c>
      <c r="Y1018" s="6" t="s">
        <v>39</v>
      </c>
      <c r="Z1018" s="9">
        <v>78091</v>
      </c>
      <c r="AA1018" s="6" t="s">
        <v>3284</v>
      </c>
      <c r="AB1018" s="10" t="s">
        <v>3313</v>
      </c>
      <c r="AC1018" s="11" t="str">
        <f t="shared" si="181"/>
        <v>Klik Here Bestie</v>
      </c>
      <c r="AD1018" s="18" t="s">
        <v>2944</v>
      </c>
    </row>
    <row r="1019" spans="1:30" ht="14.25" customHeight="1" x14ac:dyDescent="0.3">
      <c r="A1019" s="5">
        <v>1017</v>
      </c>
      <c r="B1019" s="6" t="s">
        <v>32</v>
      </c>
      <c r="C1019" s="6" t="s">
        <v>33</v>
      </c>
      <c r="D1019" s="6" t="s">
        <v>3191</v>
      </c>
      <c r="E1019" s="6" t="s">
        <v>2992</v>
      </c>
      <c r="F1019" s="6">
        <v>3323182011</v>
      </c>
      <c r="G1019" s="6" t="s">
        <v>3277</v>
      </c>
      <c r="H1019" s="6" t="s">
        <v>3278</v>
      </c>
      <c r="I1019" s="6">
        <v>14564210</v>
      </c>
      <c r="J1019" s="6" t="s">
        <v>3314</v>
      </c>
      <c r="K1019" s="6" t="str">
        <f>"3323180705960001"</f>
        <v>3323180705960001</v>
      </c>
      <c r="L1019" s="6" t="s">
        <v>3315</v>
      </c>
      <c r="M1019" s="6">
        <v>0</v>
      </c>
      <c r="N1019" s="6">
        <v>1290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 t="s">
        <v>39</v>
      </c>
      <c r="U1019" s="7">
        <v>46120</v>
      </c>
      <c r="V1019" s="8">
        <v>46238.518460648149</v>
      </c>
      <c r="W1019" s="8">
        <v>46238.518460648149</v>
      </c>
      <c r="X1019" s="6" t="s">
        <v>40</v>
      </c>
      <c r="Y1019" s="6" t="s">
        <v>39</v>
      </c>
      <c r="Z1019" s="9">
        <v>78095</v>
      </c>
      <c r="AA1019" s="6" t="s">
        <v>2663</v>
      </c>
      <c r="AB1019" s="10" t="s">
        <v>3316</v>
      </c>
      <c r="AC1019" s="11" t="str">
        <f t="shared" si="181"/>
        <v>Klik Here Bestie</v>
      </c>
      <c r="AD1019" s="18" t="s">
        <v>2944</v>
      </c>
    </row>
    <row r="1020" spans="1:30" ht="14.25" customHeight="1" x14ac:dyDescent="0.3">
      <c r="A1020" s="5">
        <v>1018</v>
      </c>
      <c r="B1020" s="6" t="s">
        <v>32</v>
      </c>
      <c r="C1020" s="6" t="s">
        <v>33</v>
      </c>
      <c r="D1020" s="6" t="s">
        <v>3191</v>
      </c>
      <c r="E1020" s="6" t="s">
        <v>2992</v>
      </c>
      <c r="F1020" s="6">
        <v>3323182011</v>
      </c>
      <c r="G1020" s="6" t="s">
        <v>3277</v>
      </c>
      <c r="H1020" s="6" t="s">
        <v>3278</v>
      </c>
      <c r="I1020" s="6">
        <v>14796424</v>
      </c>
      <c r="J1020" s="6" t="s">
        <v>3317</v>
      </c>
      <c r="K1020" s="6" t="str">
        <f>"3323186112740002"</f>
        <v>3323186112740002</v>
      </c>
      <c r="L1020" s="6" t="s">
        <v>3318</v>
      </c>
      <c r="M1020" s="6">
        <v>0</v>
      </c>
      <c r="N1020" s="6">
        <v>1178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 t="s">
        <v>39</v>
      </c>
      <c r="U1020" s="7">
        <v>46242</v>
      </c>
      <c r="V1020" s="8">
        <v>46242.461724537039</v>
      </c>
      <c r="W1020" s="8">
        <v>46242.461724537039</v>
      </c>
      <c r="X1020" s="6" t="s">
        <v>40</v>
      </c>
      <c r="Y1020" s="6" t="s">
        <v>39</v>
      </c>
      <c r="Z1020" s="9">
        <v>78095</v>
      </c>
      <c r="AA1020" s="6" t="s">
        <v>2663</v>
      </c>
      <c r="AB1020" s="10" t="s">
        <v>3319</v>
      </c>
      <c r="AC1020" s="11" t="str">
        <f t="shared" si="181"/>
        <v>Klik Here Bestie</v>
      </c>
      <c r="AD1020" s="18" t="s">
        <v>2944</v>
      </c>
    </row>
    <row r="1021" spans="1:30" ht="14.25" customHeight="1" x14ac:dyDescent="0.3">
      <c r="A1021" s="5">
        <v>1019</v>
      </c>
      <c r="B1021" s="6" t="s">
        <v>32</v>
      </c>
      <c r="C1021" s="6" t="s">
        <v>33</v>
      </c>
      <c r="D1021" s="6" t="s">
        <v>3191</v>
      </c>
      <c r="E1021" s="6" t="s">
        <v>2992</v>
      </c>
      <c r="F1021" s="6">
        <v>3323182011</v>
      </c>
      <c r="G1021" s="6" t="s">
        <v>3277</v>
      </c>
      <c r="H1021" s="6" t="s">
        <v>3278</v>
      </c>
      <c r="I1021" s="6">
        <v>14563946</v>
      </c>
      <c r="J1021" s="6" t="s">
        <v>3320</v>
      </c>
      <c r="K1021" s="6" t="str">
        <f>"3323182505860001"</f>
        <v>3323182505860001</v>
      </c>
      <c r="L1021" s="6" t="s">
        <v>3321</v>
      </c>
      <c r="M1021" s="6">
        <v>0</v>
      </c>
      <c r="N1021" s="6">
        <v>1290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 t="s">
        <v>39</v>
      </c>
      <c r="U1021" s="7">
        <v>46120</v>
      </c>
      <c r="V1021" s="8">
        <v>46238.515567129631</v>
      </c>
      <c r="W1021" s="8">
        <v>46238.515567129631</v>
      </c>
      <c r="X1021" s="6" t="s">
        <v>40</v>
      </c>
      <c r="Y1021" s="6" t="s">
        <v>39</v>
      </c>
      <c r="Z1021" s="9">
        <v>78093</v>
      </c>
      <c r="AA1021" s="6" t="s">
        <v>3322</v>
      </c>
      <c r="AB1021" s="10" t="s">
        <v>3323</v>
      </c>
      <c r="AC1021" s="11" t="str">
        <f t="shared" si="181"/>
        <v>Klik Here Bestie</v>
      </c>
      <c r="AD1021" s="18" t="s">
        <v>2944</v>
      </c>
    </row>
    <row r="1022" spans="1:30" ht="14.25" customHeight="1" x14ac:dyDescent="0.3">
      <c r="A1022" s="5">
        <v>1020</v>
      </c>
      <c r="B1022" s="6" t="s">
        <v>32</v>
      </c>
      <c r="C1022" s="6" t="s">
        <v>33</v>
      </c>
      <c r="D1022" s="6" t="s">
        <v>3191</v>
      </c>
      <c r="E1022" s="6" t="s">
        <v>3324</v>
      </c>
      <c r="F1022" s="6">
        <v>3323182012</v>
      </c>
      <c r="G1022" s="6" t="s">
        <v>3277</v>
      </c>
      <c r="H1022" s="6" t="s">
        <v>3278</v>
      </c>
      <c r="I1022" s="6">
        <v>14525094</v>
      </c>
      <c r="J1022" s="6" t="s">
        <v>3325</v>
      </c>
      <c r="K1022" s="6" t="str">
        <f>"3323181307720001"</f>
        <v>3323181307720001</v>
      </c>
      <c r="L1022" s="6" t="s">
        <v>3326</v>
      </c>
      <c r="M1022" s="6">
        <v>0</v>
      </c>
      <c r="N1022" s="6">
        <v>82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 t="s">
        <v>39</v>
      </c>
      <c r="U1022" s="7">
        <v>46089</v>
      </c>
      <c r="V1022" s="8">
        <v>46237.624178240738</v>
      </c>
      <c r="W1022" s="8">
        <v>46237.624178240738</v>
      </c>
      <c r="X1022" s="6" t="s">
        <v>40</v>
      </c>
      <c r="Y1022" s="6" t="s">
        <v>39</v>
      </c>
      <c r="Z1022" s="9">
        <v>78097</v>
      </c>
      <c r="AA1022" s="6" t="s">
        <v>3327</v>
      </c>
      <c r="AB1022" s="10" t="s">
        <v>3328</v>
      </c>
      <c r="AC1022" s="11" t="str">
        <f t="shared" si="181"/>
        <v>Klik Here Bestie</v>
      </c>
      <c r="AD1022" s="18" t="s">
        <v>2944</v>
      </c>
    </row>
    <row r="1023" spans="1:30" ht="14.25" customHeight="1" x14ac:dyDescent="0.3">
      <c r="A1023" s="5">
        <v>1021</v>
      </c>
      <c r="B1023" s="6" t="s">
        <v>32</v>
      </c>
      <c r="C1023" s="6" t="s">
        <v>33</v>
      </c>
      <c r="D1023" s="6" t="s">
        <v>3191</v>
      </c>
      <c r="E1023" s="6" t="s">
        <v>3324</v>
      </c>
      <c r="F1023" s="6">
        <v>3323182012</v>
      </c>
      <c r="G1023" s="6" t="s">
        <v>3277</v>
      </c>
      <c r="H1023" s="6" t="s">
        <v>3278</v>
      </c>
      <c r="I1023" s="6">
        <v>14473374</v>
      </c>
      <c r="J1023" s="6" t="s">
        <v>3329</v>
      </c>
      <c r="K1023" s="6" t="str">
        <f>"3323181912840002"</f>
        <v>3323181912840002</v>
      </c>
      <c r="L1023" s="6" t="s">
        <v>3330</v>
      </c>
      <c r="M1023" s="6">
        <v>0</v>
      </c>
      <c r="N1023" s="6">
        <v>1210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 t="s">
        <v>39</v>
      </c>
      <c r="U1023" s="7">
        <v>46061</v>
      </c>
      <c r="V1023" s="8">
        <v>46236.459421296298</v>
      </c>
      <c r="W1023" s="8">
        <v>46236.459421296298</v>
      </c>
      <c r="X1023" s="6" t="s">
        <v>40</v>
      </c>
      <c r="Y1023" s="6" t="s">
        <v>39</v>
      </c>
      <c r="Z1023" s="9">
        <v>1097872</v>
      </c>
      <c r="AA1023" s="6" t="s">
        <v>3331</v>
      </c>
      <c r="AB1023" s="10" t="s">
        <v>3332</v>
      </c>
      <c r="AC1023" s="11" t="str">
        <f t="shared" ref="AC1023:AC1277" si="235">HYPERLINK(AB1023,"Klik Here Bestie")</f>
        <v>Klik Here Bestie</v>
      </c>
      <c r="AD1023" s="18" t="s">
        <v>2944</v>
      </c>
    </row>
    <row r="1024" spans="1:30" ht="14.25" customHeight="1" x14ac:dyDescent="0.3">
      <c r="A1024" s="5">
        <v>1022</v>
      </c>
      <c r="B1024" s="6" t="s">
        <v>32</v>
      </c>
      <c r="C1024" s="6" t="s">
        <v>33</v>
      </c>
      <c r="D1024" s="6" t="s">
        <v>3191</v>
      </c>
      <c r="E1024" s="6" t="s">
        <v>3324</v>
      </c>
      <c r="F1024" s="6">
        <v>3323182012</v>
      </c>
      <c r="G1024" s="6" t="s">
        <v>3277</v>
      </c>
      <c r="H1024" s="6" t="s">
        <v>3278</v>
      </c>
      <c r="I1024" s="6">
        <v>14724961</v>
      </c>
      <c r="J1024" s="6" t="s">
        <v>3333</v>
      </c>
      <c r="K1024" s="6" t="str">
        <f>"3323186002850001"</f>
        <v>3323186002850001</v>
      </c>
      <c r="L1024" s="6" t="s">
        <v>3334</v>
      </c>
      <c r="M1024" s="6">
        <v>100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 t="s">
        <v>39</v>
      </c>
      <c r="U1024" s="7">
        <v>46211</v>
      </c>
      <c r="V1024" s="8">
        <v>46241.400405092594</v>
      </c>
      <c r="W1024" s="8">
        <v>46241.400405092594</v>
      </c>
      <c r="X1024" s="6" t="s">
        <v>40</v>
      </c>
      <c r="Y1024" s="6" t="s">
        <v>39</v>
      </c>
      <c r="Z1024" s="9">
        <v>1097872</v>
      </c>
      <c r="AA1024" s="6" t="s">
        <v>3331</v>
      </c>
      <c r="AB1024" s="10" t="s">
        <v>3335</v>
      </c>
      <c r="AC1024" s="11" t="str">
        <f t="shared" si="235"/>
        <v>Klik Here Bestie</v>
      </c>
      <c r="AD1024" s="18" t="s">
        <v>2944</v>
      </c>
    </row>
    <row r="1025" spans="1:30" ht="14.25" customHeight="1" x14ac:dyDescent="0.3">
      <c r="A1025" s="5">
        <v>1023</v>
      </c>
      <c r="B1025" s="6" t="s">
        <v>32</v>
      </c>
      <c r="C1025" s="6" t="s">
        <v>33</v>
      </c>
      <c r="D1025" s="6" t="s">
        <v>3191</v>
      </c>
      <c r="E1025" s="6" t="s">
        <v>3324</v>
      </c>
      <c r="F1025" s="6">
        <v>3323182012</v>
      </c>
      <c r="G1025" s="6" t="s">
        <v>3277</v>
      </c>
      <c r="H1025" s="6" t="s">
        <v>3278</v>
      </c>
      <c r="I1025" s="6">
        <v>14776937</v>
      </c>
      <c r="J1025" s="6" t="s">
        <v>3336</v>
      </c>
      <c r="K1025" s="6" t="str">
        <f>"3323180505790006"</f>
        <v>3323180505790006</v>
      </c>
      <c r="L1025" s="6" t="s">
        <v>3337</v>
      </c>
      <c r="M1025" s="6">
        <v>100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 t="s">
        <v>39</v>
      </c>
      <c r="U1025" s="7">
        <v>46242</v>
      </c>
      <c r="V1025" s="8">
        <v>46242.343032407407</v>
      </c>
      <c r="W1025" s="8">
        <v>46242.343032407407</v>
      </c>
      <c r="X1025" s="6" t="s">
        <v>40</v>
      </c>
      <c r="Y1025" s="6" t="s">
        <v>39</v>
      </c>
      <c r="Z1025" s="9">
        <v>806050</v>
      </c>
      <c r="AA1025" s="6" t="s">
        <v>3338</v>
      </c>
      <c r="AB1025" s="13" t="s">
        <v>3339</v>
      </c>
      <c r="AC1025" s="11" t="str">
        <f t="shared" si="235"/>
        <v>Klik Here Bestie</v>
      </c>
      <c r="AD1025" s="18" t="s">
        <v>2944</v>
      </c>
    </row>
    <row r="1026" spans="1:30" ht="14.25" customHeight="1" x14ac:dyDescent="0.3">
      <c r="A1026" s="5">
        <v>1024</v>
      </c>
      <c r="B1026" s="6" t="s">
        <v>32</v>
      </c>
      <c r="C1026" s="6" t="s">
        <v>33</v>
      </c>
      <c r="D1026" s="6" t="s">
        <v>3191</v>
      </c>
      <c r="E1026" s="6" t="s">
        <v>3324</v>
      </c>
      <c r="F1026" s="6">
        <v>3323182012</v>
      </c>
      <c r="G1026" s="6" t="s">
        <v>3277</v>
      </c>
      <c r="H1026" s="6" t="s">
        <v>3278</v>
      </c>
      <c r="I1026" s="6">
        <v>14510156</v>
      </c>
      <c r="J1026" s="6" t="s">
        <v>3340</v>
      </c>
      <c r="K1026" s="6" t="str">
        <f>"3323183001780001"</f>
        <v>3323183001780001</v>
      </c>
      <c r="L1026" s="6" t="s">
        <v>253</v>
      </c>
      <c r="M1026" s="6">
        <v>1457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 t="s">
        <v>39</v>
      </c>
      <c r="U1026" s="7">
        <v>46089</v>
      </c>
      <c r="V1026" s="8">
        <v>46237.451168981483</v>
      </c>
      <c r="W1026" s="8">
        <v>46237.451168981483</v>
      </c>
      <c r="X1026" s="6" t="s">
        <v>40</v>
      </c>
      <c r="Y1026" s="6" t="s">
        <v>39</v>
      </c>
      <c r="Z1026" s="9">
        <v>806050</v>
      </c>
      <c r="AA1026" s="6" t="s">
        <v>3338</v>
      </c>
      <c r="AB1026" s="10" t="s">
        <v>3341</v>
      </c>
      <c r="AC1026" s="11" t="str">
        <f t="shared" si="235"/>
        <v>Klik Here Bestie</v>
      </c>
      <c r="AD1026" s="18" t="s">
        <v>2944</v>
      </c>
    </row>
    <row r="1027" spans="1:30" ht="14.25" customHeight="1" x14ac:dyDescent="0.3">
      <c r="A1027" s="5">
        <v>1025</v>
      </c>
      <c r="B1027" s="6" t="s">
        <v>32</v>
      </c>
      <c r="C1027" s="6" t="s">
        <v>33</v>
      </c>
      <c r="D1027" s="6" t="s">
        <v>3191</v>
      </c>
      <c r="E1027" s="6" t="s">
        <v>3342</v>
      </c>
      <c r="F1027" s="6">
        <v>3323182013</v>
      </c>
      <c r="G1027" s="6" t="s">
        <v>3277</v>
      </c>
      <c r="H1027" s="6" t="s">
        <v>3278</v>
      </c>
      <c r="I1027" s="6">
        <v>14659142</v>
      </c>
      <c r="J1027" s="6" t="s">
        <v>3343</v>
      </c>
      <c r="K1027" s="6" t="str">
        <f>"3323182103770001"</f>
        <v>3323182103770001</v>
      </c>
      <c r="L1027" s="6" t="s">
        <v>3344</v>
      </c>
      <c r="M1027" s="6">
        <v>340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 t="s">
        <v>39</v>
      </c>
      <c r="U1027" s="7">
        <v>46181</v>
      </c>
      <c r="V1027" s="8">
        <v>46240.373159722221</v>
      </c>
      <c r="W1027" s="8">
        <v>46240.373159722221</v>
      </c>
      <c r="X1027" s="6" t="s">
        <v>40</v>
      </c>
      <c r="Y1027" s="6" t="s">
        <v>39</v>
      </c>
      <c r="Z1027" s="9">
        <v>78297</v>
      </c>
      <c r="AA1027" s="6" t="s">
        <v>966</v>
      </c>
      <c r="AB1027" s="10" t="s">
        <v>3345</v>
      </c>
      <c r="AC1027" s="11" t="str">
        <f t="shared" si="235"/>
        <v>Klik Here Bestie</v>
      </c>
      <c r="AD1027" s="18" t="s">
        <v>2944</v>
      </c>
    </row>
    <row r="1028" spans="1:30" ht="14.25" customHeight="1" x14ac:dyDescent="0.3">
      <c r="A1028" s="5">
        <v>1026</v>
      </c>
      <c r="B1028" s="6" t="s">
        <v>32</v>
      </c>
      <c r="C1028" s="6" t="s">
        <v>33</v>
      </c>
      <c r="D1028" s="6" t="s">
        <v>3191</v>
      </c>
      <c r="E1028" s="6" t="s">
        <v>3342</v>
      </c>
      <c r="F1028" s="6">
        <v>3323182013</v>
      </c>
      <c r="G1028" s="6" t="s">
        <v>3277</v>
      </c>
      <c r="H1028" s="6" t="s">
        <v>3278</v>
      </c>
      <c r="I1028" s="6">
        <v>14623052</v>
      </c>
      <c r="J1028" s="6" t="s">
        <v>3346</v>
      </c>
      <c r="K1028" s="6" t="str">
        <f t="shared" ref="K1028:K1031" si="236">"3323182403530001"</f>
        <v>3323182403530001</v>
      </c>
      <c r="L1028" s="6" t="s">
        <v>3347</v>
      </c>
      <c r="M1028" s="6">
        <v>346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 t="s">
        <v>39</v>
      </c>
      <c r="U1028" s="7">
        <v>46150</v>
      </c>
      <c r="V1028" s="8">
        <v>46239.553159722222</v>
      </c>
      <c r="W1028" s="8">
        <v>46239.553159722222</v>
      </c>
      <c r="X1028" s="6" t="s">
        <v>40</v>
      </c>
      <c r="Y1028" s="6" t="s">
        <v>39</v>
      </c>
      <c r="Z1028" s="9">
        <v>78298</v>
      </c>
      <c r="AA1028" s="6" t="s">
        <v>3348</v>
      </c>
      <c r="AB1028" s="10" t="s">
        <v>3349</v>
      </c>
      <c r="AC1028" s="11" t="str">
        <f t="shared" si="235"/>
        <v>Klik Here Bestie</v>
      </c>
      <c r="AD1028" s="18" t="s">
        <v>2944</v>
      </c>
    </row>
    <row r="1029" spans="1:30" ht="14.25" customHeight="1" x14ac:dyDescent="0.3">
      <c r="A1029" s="5">
        <v>1027</v>
      </c>
      <c r="B1029" s="6" t="s">
        <v>32</v>
      </c>
      <c r="C1029" s="6" t="s">
        <v>33</v>
      </c>
      <c r="D1029" s="6" t="s">
        <v>3191</v>
      </c>
      <c r="E1029" s="6" t="s">
        <v>3342</v>
      </c>
      <c r="F1029" s="6">
        <v>3323182013</v>
      </c>
      <c r="G1029" s="6" t="s">
        <v>3277</v>
      </c>
      <c r="H1029" s="6" t="s">
        <v>3278</v>
      </c>
      <c r="I1029" s="6">
        <v>14623141</v>
      </c>
      <c r="J1029" s="6" t="s">
        <v>3350</v>
      </c>
      <c r="K1029" s="6" t="str">
        <f t="shared" si="236"/>
        <v>3323182403530001</v>
      </c>
      <c r="L1029" s="6" t="s">
        <v>3347</v>
      </c>
      <c r="M1029" s="6">
        <v>157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 t="s">
        <v>39</v>
      </c>
      <c r="U1029" s="7">
        <v>46150</v>
      </c>
      <c r="V1029" s="8">
        <v>46239.554201388892</v>
      </c>
      <c r="W1029" s="8">
        <v>46239.554201388892</v>
      </c>
      <c r="X1029" s="6" t="s">
        <v>40</v>
      </c>
      <c r="Y1029" s="6" t="s">
        <v>39</v>
      </c>
      <c r="Z1029" s="9">
        <v>78298</v>
      </c>
      <c r="AA1029" s="6" t="s">
        <v>3348</v>
      </c>
      <c r="AB1029" s="10" t="s">
        <v>3351</v>
      </c>
      <c r="AC1029" s="11" t="str">
        <f t="shared" si="235"/>
        <v>Klik Here Bestie</v>
      </c>
      <c r="AD1029" s="18" t="s">
        <v>2944</v>
      </c>
    </row>
    <row r="1030" spans="1:30" ht="14.25" customHeight="1" x14ac:dyDescent="0.3">
      <c r="A1030" s="5">
        <v>1028</v>
      </c>
      <c r="B1030" s="6" t="s">
        <v>32</v>
      </c>
      <c r="C1030" s="6" t="s">
        <v>33</v>
      </c>
      <c r="D1030" s="6" t="s">
        <v>3191</v>
      </c>
      <c r="E1030" s="6" t="s">
        <v>3342</v>
      </c>
      <c r="F1030" s="6">
        <v>3323182013</v>
      </c>
      <c r="G1030" s="6" t="s">
        <v>3277</v>
      </c>
      <c r="H1030" s="6" t="s">
        <v>3278</v>
      </c>
      <c r="I1030" s="6">
        <v>14688707</v>
      </c>
      <c r="J1030" s="6" t="s">
        <v>3352</v>
      </c>
      <c r="K1030" s="6" t="str">
        <f t="shared" si="236"/>
        <v>3323182403530001</v>
      </c>
      <c r="L1030" s="6" t="s">
        <v>3347</v>
      </c>
      <c r="M1030" s="6">
        <v>0</v>
      </c>
      <c r="N1030" s="6">
        <v>314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 t="s">
        <v>39</v>
      </c>
      <c r="U1030" s="7">
        <v>46181</v>
      </c>
      <c r="V1030" s="8">
        <v>46240.614930555559</v>
      </c>
      <c r="W1030" s="8">
        <v>46240.614930555559</v>
      </c>
      <c r="X1030" s="6" t="s">
        <v>40</v>
      </c>
      <c r="Y1030" s="6" t="s">
        <v>39</v>
      </c>
      <c r="Z1030" s="9">
        <v>78298</v>
      </c>
      <c r="AA1030" s="6" t="s">
        <v>3348</v>
      </c>
      <c r="AB1030" s="10" t="s">
        <v>3353</v>
      </c>
      <c r="AC1030" s="11" t="str">
        <f t="shared" si="235"/>
        <v>Klik Here Bestie</v>
      </c>
      <c r="AD1030" s="18" t="s">
        <v>2944</v>
      </c>
    </row>
    <row r="1031" spans="1:30" ht="14.25" customHeight="1" x14ac:dyDescent="0.3">
      <c r="A1031" s="5">
        <v>1029</v>
      </c>
      <c r="B1031" s="6" t="s">
        <v>32</v>
      </c>
      <c r="C1031" s="6" t="s">
        <v>33</v>
      </c>
      <c r="D1031" s="6" t="s">
        <v>3191</v>
      </c>
      <c r="E1031" s="6" t="s">
        <v>3342</v>
      </c>
      <c r="F1031" s="6">
        <v>3323182013</v>
      </c>
      <c r="G1031" s="6" t="s">
        <v>3277</v>
      </c>
      <c r="H1031" s="6" t="s">
        <v>3278</v>
      </c>
      <c r="I1031" s="6">
        <v>14688827</v>
      </c>
      <c r="J1031" s="6" t="s">
        <v>3354</v>
      </c>
      <c r="K1031" s="6" t="str">
        <f t="shared" si="236"/>
        <v>3323182403530001</v>
      </c>
      <c r="L1031" s="6" t="s">
        <v>3347</v>
      </c>
      <c r="M1031" s="6">
        <v>0</v>
      </c>
      <c r="N1031" s="6">
        <v>700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 t="s">
        <v>39</v>
      </c>
      <c r="U1031" s="7">
        <v>46181</v>
      </c>
      <c r="V1031" s="8">
        <v>46240.615960648145</v>
      </c>
      <c r="W1031" s="8">
        <v>46240.615960648145</v>
      </c>
      <c r="X1031" s="6" t="s">
        <v>40</v>
      </c>
      <c r="Y1031" s="6" t="s">
        <v>39</v>
      </c>
      <c r="Z1031" s="9">
        <v>78298</v>
      </c>
      <c r="AA1031" s="6" t="s">
        <v>3348</v>
      </c>
      <c r="AB1031" s="10" t="s">
        <v>3355</v>
      </c>
      <c r="AC1031" s="11" t="str">
        <f t="shared" si="235"/>
        <v>Klik Here Bestie</v>
      </c>
      <c r="AD1031" s="18" t="s">
        <v>2944</v>
      </c>
    </row>
    <row r="1032" spans="1:30" ht="14.25" customHeight="1" x14ac:dyDescent="0.3">
      <c r="A1032" s="5">
        <v>1030</v>
      </c>
      <c r="B1032" s="6" t="s">
        <v>32</v>
      </c>
      <c r="C1032" s="6" t="s">
        <v>33</v>
      </c>
      <c r="D1032" s="6" t="s">
        <v>3191</v>
      </c>
      <c r="E1032" s="6" t="s">
        <v>3342</v>
      </c>
      <c r="F1032" s="6">
        <v>3323182013</v>
      </c>
      <c r="G1032" s="6" t="s">
        <v>3277</v>
      </c>
      <c r="H1032" s="6" t="s">
        <v>3278</v>
      </c>
      <c r="I1032" s="6">
        <v>14658530</v>
      </c>
      <c r="J1032" s="6" t="s">
        <v>3356</v>
      </c>
      <c r="K1032" s="6" t="str">
        <f t="shared" ref="K1032:K1034" si="237">"3323182112000001"</f>
        <v>3323182112000001</v>
      </c>
      <c r="L1032" s="6" t="s">
        <v>3357</v>
      </c>
      <c r="M1032" s="6">
        <v>350</v>
      </c>
      <c r="N1032" s="6">
        <v>200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 t="s">
        <v>39</v>
      </c>
      <c r="U1032" s="7">
        <v>46181</v>
      </c>
      <c r="V1032" s="8">
        <v>46240.369803240741</v>
      </c>
      <c r="W1032" s="8">
        <v>46240.369803240741</v>
      </c>
      <c r="X1032" s="6" t="s">
        <v>40</v>
      </c>
      <c r="Y1032" s="6" t="s">
        <v>39</v>
      </c>
      <c r="Z1032" s="9">
        <v>5018441</v>
      </c>
      <c r="AA1032" s="6" t="s">
        <v>3358</v>
      </c>
      <c r="AB1032" s="10" t="s">
        <v>3359</v>
      </c>
      <c r="AC1032" s="11" t="str">
        <f t="shared" si="235"/>
        <v>Klik Here Bestie</v>
      </c>
      <c r="AD1032" s="18" t="s">
        <v>2944</v>
      </c>
    </row>
    <row r="1033" spans="1:30" ht="14.25" customHeight="1" x14ac:dyDescent="0.3">
      <c r="A1033" s="5">
        <v>1031</v>
      </c>
      <c r="B1033" s="6" t="s">
        <v>32</v>
      </c>
      <c r="C1033" s="6" t="s">
        <v>33</v>
      </c>
      <c r="D1033" s="6" t="s">
        <v>3191</v>
      </c>
      <c r="E1033" s="6" t="s">
        <v>3342</v>
      </c>
      <c r="F1033" s="6">
        <v>3323182013</v>
      </c>
      <c r="G1033" s="6" t="s">
        <v>3277</v>
      </c>
      <c r="H1033" s="6" t="s">
        <v>3278</v>
      </c>
      <c r="I1033" s="6">
        <v>14658783</v>
      </c>
      <c r="J1033" s="6" t="s">
        <v>3360</v>
      </c>
      <c r="K1033" s="6" t="str">
        <f t="shared" si="237"/>
        <v>3323182112000001</v>
      </c>
      <c r="L1033" s="6" t="s">
        <v>3357</v>
      </c>
      <c r="M1033" s="6">
        <v>100</v>
      </c>
      <c r="N1033" s="6">
        <v>100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 t="s">
        <v>39</v>
      </c>
      <c r="U1033" s="7">
        <v>46181</v>
      </c>
      <c r="V1033" s="8">
        <v>46240.371307870373</v>
      </c>
      <c r="W1033" s="8">
        <v>46240.371307870373</v>
      </c>
      <c r="X1033" s="6" t="s">
        <v>40</v>
      </c>
      <c r="Y1033" s="6" t="s">
        <v>39</v>
      </c>
      <c r="Z1033" s="9">
        <v>5018441</v>
      </c>
      <c r="AA1033" s="6" t="s">
        <v>3358</v>
      </c>
      <c r="AB1033" s="10" t="s">
        <v>3361</v>
      </c>
      <c r="AC1033" s="11" t="str">
        <f t="shared" si="235"/>
        <v>Klik Here Bestie</v>
      </c>
      <c r="AD1033" s="18" t="s">
        <v>2944</v>
      </c>
    </row>
    <row r="1034" spans="1:30" ht="14.25" customHeight="1" x14ac:dyDescent="0.3">
      <c r="A1034" s="5">
        <v>1032</v>
      </c>
      <c r="B1034" s="6" t="s">
        <v>32</v>
      </c>
      <c r="C1034" s="6" t="s">
        <v>33</v>
      </c>
      <c r="D1034" s="6" t="s">
        <v>3191</v>
      </c>
      <c r="E1034" s="6" t="s">
        <v>3342</v>
      </c>
      <c r="F1034" s="6">
        <v>3323182013</v>
      </c>
      <c r="G1034" s="6" t="s">
        <v>3277</v>
      </c>
      <c r="H1034" s="6" t="s">
        <v>3278</v>
      </c>
      <c r="I1034" s="6">
        <v>14658930</v>
      </c>
      <c r="J1034" s="6" t="s">
        <v>3362</v>
      </c>
      <c r="K1034" s="6" t="str">
        <f t="shared" si="237"/>
        <v>3323182112000001</v>
      </c>
      <c r="L1034" s="6" t="s">
        <v>3357</v>
      </c>
      <c r="M1034" s="6">
        <v>0</v>
      </c>
      <c r="N1034" s="6">
        <v>300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 t="s">
        <v>39</v>
      </c>
      <c r="U1034" s="7">
        <v>46181</v>
      </c>
      <c r="V1034" s="8">
        <v>46240.372037037036</v>
      </c>
      <c r="W1034" s="8">
        <v>46240.372037037036</v>
      </c>
      <c r="X1034" s="6" t="s">
        <v>40</v>
      </c>
      <c r="Y1034" s="6" t="s">
        <v>39</v>
      </c>
      <c r="Z1034" s="9">
        <v>5018441</v>
      </c>
      <c r="AA1034" s="6" t="s">
        <v>3358</v>
      </c>
      <c r="AB1034" s="10" t="s">
        <v>3363</v>
      </c>
      <c r="AC1034" s="11" t="str">
        <f t="shared" si="235"/>
        <v>Klik Here Bestie</v>
      </c>
      <c r="AD1034" s="18" t="s">
        <v>2944</v>
      </c>
    </row>
    <row r="1035" spans="1:30" ht="14.25" customHeight="1" x14ac:dyDescent="0.3">
      <c r="A1035" s="5">
        <v>1033</v>
      </c>
      <c r="B1035" s="6" t="s">
        <v>32</v>
      </c>
      <c r="C1035" s="6" t="s">
        <v>33</v>
      </c>
      <c r="D1035" s="6" t="s">
        <v>3191</v>
      </c>
      <c r="E1035" s="6" t="s">
        <v>3342</v>
      </c>
      <c r="F1035" s="6">
        <v>3323182013</v>
      </c>
      <c r="G1035" s="6" t="s">
        <v>3277</v>
      </c>
      <c r="H1035" s="6" t="s">
        <v>3278</v>
      </c>
      <c r="I1035" s="6">
        <v>14493331</v>
      </c>
      <c r="J1035" s="6" t="s">
        <v>3364</v>
      </c>
      <c r="K1035" s="6" t="str">
        <f>"3323186310700001"</f>
        <v>3323186310700001</v>
      </c>
      <c r="L1035" s="6" t="s">
        <v>3365</v>
      </c>
      <c r="M1035" s="6">
        <v>0</v>
      </c>
      <c r="N1035" s="6">
        <v>500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 t="s">
        <v>39</v>
      </c>
      <c r="U1035" s="7">
        <v>46089</v>
      </c>
      <c r="V1035" s="8">
        <v>46237.317962962959</v>
      </c>
      <c r="W1035" s="8">
        <v>46237.317962962959</v>
      </c>
      <c r="X1035" s="6" t="s">
        <v>40</v>
      </c>
      <c r="Y1035" s="6" t="s">
        <v>39</v>
      </c>
      <c r="Z1035" s="9">
        <v>1098960</v>
      </c>
      <c r="AA1035" s="6" t="s">
        <v>3366</v>
      </c>
      <c r="AB1035" s="10" t="s">
        <v>3367</v>
      </c>
      <c r="AC1035" s="11" t="str">
        <f t="shared" si="235"/>
        <v>Klik Here Bestie</v>
      </c>
      <c r="AD1035" s="18" t="s">
        <v>2944</v>
      </c>
    </row>
    <row r="1036" spans="1:30" ht="14.25" customHeight="1" x14ac:dyDescent="0.3">
      <c r="A1036" s="5">
        <v>1034</v>
      </c>
      <c r="B1036" s="6" t="s">
        <v>32</v>
      </c>
      <c r="C1036" s="6" t="s">
        <v>33</v>
      </c>
      <c r="D1036" s="6" t="s">
        <v>3191</v>
      </c>
      <c r="E1036" s="6" t="s">
        <v>3342</v>
      </c>
      <c r="F1036" s="6">
        <v>3323182013</v>
      </c>
      <c r="G1036" s="6" t="s">
        <v>3277</v>
      </c>
      <c r="H1036" s="6" t="s">
        <v>3278</v>
      </c>
      <c r="I1036" s="6">
        <v>14694645</v>
      </c>
      <c r="J1036" s="6" t="s">
        <v>3368</v>
      </c>
      <c r="K1036" s="6" t="str">
        <f>"3323185205750001"</f>
        <v>3323185205750001</v>
      </c>
      <c r="L1036" s="6" t="s">
        <v>3369</v>
      </c>
      <c r="M1036" s="6">
        <v>130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 t="s">
        <v>39</v>
      </c>
      <c r="U1036" s="7">
        <v>46181</v>
      </c>
      <c r="V1036" s="8">
        <v>46240.664733796293</v>
      </c>
      <c r="W1036" s="8">
        <v>46240.664733796293</v>
      </c>
      <c r="X1036" s="6" t="s">
        <v>40</v>
      </c>
      <c r="Y1036" s="6" t="s">
        <v>39</v>
      </c>
      <c r="Z1036" s="9">
        <v>1098960</v>
      </c>
      <c r="AA1036" s="6" t="s">
        <v>3366</v>
      </c>
      <c r="AB1036" s="10" t="s">
        <v>3370</v>
      </c>
      <c r="AC1036" s="11" t="str">
        <f t="shared" si="235"/>
        <v>Klik Here Bestie</v>
      </c>
      <c r="AD1036" s="18" t="s">
        <v>2944</v>
      </c>
    </row>
    <row r="1037" spans="1:30" ht="14.25" customHeight="1" x14ac:dyDescent="0.3">
      <c r="A1037" s="5">
        <v>1035</v>
      </c>
      <c r="B1037" s="6" t="s">
        <v>32</v>
      </c>
      <c r="C1037" s="6" t="s">
        <v>33</v>
      </c>
      <c r="D1037" s="6" t="s">
        <v>3191</v>
      </c>
      <c r="E1037" s="6" t="s">
        <v>3342</v>
      </c>
      <c r="F1037" s="6">
        <v>3323182013</v>
      </c>
      <c r="G1037" s="6" t="s">
        <v>3277</v>
      </c>
      <c r="H1037" s="6" t="s">
        <v>3278</v>
      </c>
      <c r="I1037" s="6">
        <v>14801841</v>
      </c>
      <c r="J1037" s="6" t="s">
        <v>3371</v>
      </c>
      <c r="K1037" s="6" t="str">
        <f>"3323182502850001"</f>
        <v>3323182502850001</v>
      </c>
      <c r="L1037" s="6" t="s">
        <v>2376</v>
      </c>
      <c r="M1037" s="6">
        <v>134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 t="s">
        <v>39</v>
      </c>
      <c r="U1037" s="7">
        <v>46242</v>
      </c>
      <c r="V1037" s="8">
        <v>46242.513379629629</v>
      </c>
      <c r="W1037" s="8">
        <v>46242.513379629629</v>
      </c>
      <c r="X1037" s="6" t="s">
        <v>40</v>
      </c>
      <c r="Y1037" s="6" t="s">
        <v>39</v>
      </c>
      <c r="Z1037" s="9">
        <v>78295</v>
      </c>
      <c r="AA1037" s="6" t="s">
        <v>3372</v>
      </c>
      <c r="AB1037" s="10" t="s">
        <v>3373</v>
      </c>
      <c r="AC1037" s="11" t="str">
        <f t="shared" si="235"/>
        <v>Klik Here Bestie</v>
      </c>
      <c r="AD1037" s="18" t="s">
        <v>2944</v>
      </c>
    </row>
    <row r="1038" spans="1:30" ht="14.25" customHeight="1" x14ac:dyDescent="0.3">
      <c r="A1038" s="5">
        <v>1036</v>
      </c>
      <c r="B1038" s="6" t="s">
        <v>32</v>
      </c>
      <c r="C1038" s="6" t="s">
        <v>33</v>
      </c>
      <c r="D1038" s="6" t="s">
        <v>3191</v>
      </c>
      <c r="E1038" s="6" t="s">
        <v>3342</v>
      </c>
      <c r="F1038" s="6">
        <v>3323182013</v>
      </c>
      <c r="G1038" s="6" t="s">
        <v>3277</v>
      </c>
      <c r="H1038" s="6" t="s">
        <v>3278</v>
      </c>
      <c r="I1038" s="6">
        <v>14461936</v>
      </c>
      <c r="J1038" s="6" t="s">
        <v>3374</v>
      </c>
      <c r="K1038" s="6" t="str">
        <f t="shared" ref="K1038:K1039" si="238">"3323184501790001"</f>
        <v>3323184501790001</v>
      </c>
      <c r="L1038" s="6" t="s">
        <v>3375</v>
      </c>
      <c r="M1038" s="6">
        <v>0</v>
      </c>
      <c r="N1038" s="6">
        <v>422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 t="s">
        <v>39</v>
      </c>
      <c r="U1038" s="7">
        <v>46061</v>
      </c>
      <c r="V1038" s="8">
        <v>46236.324976851851</v>
      </c>
      <c r="W1038" s="8">
        <v>46236.324976851851</v>
      </c>
      <c r="X1038" s="6" t="s">
        <v>40</v>
      </c>
      <c r="Y1038" s="6" t="s">
        <v>39</v>
      </c>
      <c r="Z1038" s="9">
        <v>1098960</v>
      </c>
      <c r="AA1038" s="6" t="s">
        <v>3366</v>
      </c>
      <c r="AB1038" s="10" t="s">
        <v>3376</v>
      </c>
      <c r="AC1038" s="11" t="str">
        <f t="shared" si="235"/>
        <v>Klik Here Bestie</v>
      </c>
      <c r="AD1038" s="18" t="s">
        <v>2944</v>
      </c>
    </row>
    <row r="1039" spans="1:30" ht="14.25" customHeight="1" x14ac:dyDescent="0.3">
      <c r="A1039" s="5">
        <v>1037</v>
      </c>
      <c r="B1039" s="6" t="s">
        <v>32</v>
      </c>
      <c r="C1039" s="6" t="s">
        <v>33</v>
      </c>
      <c r="D1039" s="6" t="s">
        <v>3191</v>
      </c>
      <c r="E1039" s="6" t="s">
        <v>3342</v>
      </c>
      <c r="F1039" s="6">
        <v>3323182013</v>
      </c>
      <c r="G1039" s="6" t="s">
        <v>3277</v>
      </c>
      <c r="H1039" s="6" t="s">
        <v>3278</v>
      </c>
      <c r="I1039" s="6">
        <v>14462043</v>
      </c>
      <c r="J1039" s="6" t="s">
        <v>3377</v>
      </c>
      <c r="K1039" s="6" t="str">
        <f t="shared" si="238"/>
        <v>3323184501790001</v>
      </c>
      <c r="L1039" s="6" t="s">
        <v>3375</v>
      </c>
      <c r="M1039" s="6">
        <v>0</v>
      </c>
      <c r="N1039" s="6">
        <v>50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 t="s">
        <v>39</v>
      </c>
      <c r="U1039" s="7">
        <v>46061</v>
      </c>
      <c r="V1039" s="8">
        <v>46236.326099537036</v>
      </c>
      <c r="W1039" s="8">
        <v>46236.326099537036</v>
      </c>
      <c r="X1039" s="6" t="s">
        <v>40</v>
      </c>
      <c r="Y1039" s="6" t="s">
        <v>39</v>
      </c>
      <c r="Z1039" s="9">
        <v>1098960</v>
      </c>
      <c r="AA1039" s="6" t="s">
        <v>3366</v>
      </c>
      <c r="AB1039" s="10" t="s">
        <v>3378</v>
      </c>
      <c r="AC1039" s="11" t="str">
        <f t="shared" si="235"/>
        <v>Klik Here Bestie</v>
      </c>
      <c r="AD1039" s="18" t="s">
        <v>2944</v>
      </c>
    </row>
    <row r="1040" spans="1:30" ht="14.25" customHeight="1" x14ac:dyDescent="0.3">
      <c r="A1040" s="5">
        <v>1038</v>
      </c>
      <c r="B1040" s="6" t="s">
        <v>32</v>
      </c>
      <c r="C1040" s="6" t="s">
        <v>33</v>
      </c>
      <c r="D1040" s="6" t="s">
        <v>3191</v>
      </c>
      <c r="E1040" s="6" t="s">
        <v>3342</v>
      </c>
      <c r="F1040" s="6">
        <v>3323182013</v>
      </c>
      <c r="G1040" s="6" t="s">
        <v>3277</v>
      </c>
      <c r="H1040" s="6" t="s">
        <v>3278</v>
      </c>
      <c r="I1040" s="6">
        <v>14716567</v>
      </c>
      <c r="J1040" s="6" t="s">
        <v>3379</v>
      </c>
      <c r="K1040" s="6" t="str">
        <f>"3323180304840001"</f>
        <v>3323180304840001</v>
      </c>
      <c r="L1040" s="6" t="s">
        <v>3380</v>
      </c>
      <c r="M1040" s="6">
        <v>50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 t="s">
        <v>39</v>
      </c>
      <c r="U1040" s="7">
        <v>46211</v>
      </c>
      <c r="V1040" s="8">
        <v>46241.350358796299</v>
      </c>
      <c r="W1040" s="8">
        <v>46241.350358796299</v>
      </c>
      <c r="X1040" s="6" t="s">
        <v>40</v>
      </c>
      <c r="Y1040" s="6" t="s">
        <v>39</v>
      </c>
      <c r="Z1040" s="9">
        <v>1098960</v>
      </c>
      <c r="AA1040" s="6" t="s">
        <v>3366</v>
      </c>
      <c r="AB1040" s="10" t="s">
        <v>3381</v>
      </c>
      <c r="AC1040" s="11" t="str">
        <f t="shared" si="235"/>
        <v>Klik Here Bestie</v>
      </c>
      <c r="AD1040" s="18" t="s">
        <v>2944</v>
      </c>
    </row>
    <row r="1041" spans="1:30" ht="14.25" customHeight="1" x14ac:dyDescent="0.3">
      <c r="A1041" s="5">
        <v>1039</v>
      </c>
      <c r="B1041" s="6" t="s">
        <v>32</v>
      </c>
      <c r="C1041" s="6" t="s">
        <v>33</v>
      </c>
      <c r="D1041" s="6" t="s">
        <v>3191</v>
      </c>
      <c r="E1041" s="6" t="s">
        <v>3342</v>
      </c>
      <c r="F1041" s="6">
        <v>3323182013</v>
      </c>
      <c r="G1041" s="6" t="s">
        <v>3277</v>
      </c>
      <c r="H1041" s="6" t="s">
        <v>3278</v>
      </c>
      <c r="I1041" s="6">
        <v>14732377</v>
      </c>
      <c r="J1041" s="6" t="s">
        <v>3382</v>
      </c>
      <c r="K1041" s="6" t="str">
        <f t="shared" ref="K1041:K1042" si="239">"3323184509810002"</f>
        <v>3323184509810002</v>
      </c>
      <c r="L1041" s="6" t="s">
        <v>3383</v>
      </c>
      <c r="M1041" s="6">
        <v>434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 t="s">
        <v>39</v>
      </c>
      <c r="U1041" s="7">
        <v>46211</v>
      </c>
      <c r="V1041" s="8">
        <v>46241.45045138889</v>
      </c>
      <c r="W1041" s="8">
        <v>46241.45045138889</v>
      </c>
      <c r="X1041" s="6" t="s">
        <v>40</v>
      </c>
      <c r="Y1041" s="6" t="s">
        <v>39</v>
      </c>
      <c r="Z1041" s="9">
        <v>78295</v>
      </c>
      <c r="AA1041" s="6" t="s">
        <v>3372</v>
      </c>
      <c r="AB1041" s="10" t="s">
        <v>3384</v>
      </c>
      <c r="AC1041" s="11" t="str">
        <f t="shared" si="235"/>
        <v>Klik Here Bestie</v>
      </c>
      <c r="AD1041" s="18" t="s">
        <v>2944</v>
      </c>
    </row>
    <row r="1042" spans="1:30" ht="14.25" customHeight="1" x14ac:dyDescent="0.3">
      <c r="A1042" s="5">
        <v>1040</v>
      </c>
      <c r="B1042" s="6" t="s">
        <v>32</v>
      </c>
      <c r="C1042" s="6" t="s">
        <v>33</v>
      </c>
      <c r="D1042" s="6" t="s">
        <v>3191</v>
      </c>
      <c r="E1042" s="6" t="s">
        <v>3342</v>
      </c>
      <c r="F1042" s="6">
        <v>3323182013</v>
      </c>
      <c r="G1042" s="6" t="s">
        <v>3277</v>
      </c>
      <c r="H1042" s="6" t="s">
        <v>3278</v>
      </c>
      <c r="I1042" s="6">
        <v>14732472</v>
      </c>
      <c r="J1042" s="6" t="s">
        <v>3385</v>
      </c>
      <c r="K1042" s="6" t="str">
        <f t="shared" si="239"/>
        <v>3323184509810002</v>
      </c>
      <c r="L1042" s="6" t="s">
        <v>3383</v>
      </c>
      <c r="M1042" s="6">
        <v>197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 t="s">
        <v>39</v>
      </c>
      <c r="U1042" s="7">
        <v>46211</v>
      </c>
      <c r="V1042" s="8">
        <v>46241.451168981483</v>
      </c>
      <c r="W1042" s="8">
        <v>46241.451168981483</v>
      </c>
      <c r="X1042" s="6" t="s">
        <v>40</v>
      </c>
      <c r="Y1042" s="6" t="s">
        <v>39</v>
      </c>
      <c r="Z1042" s="9">
        <v>78295</v>
      </c>
      <c r="AA1042" s="6" t="s">
        <v>3372</v>
      </c>
      <c r="AB1042" s="10" t="s">
        <v>3386</v>
      </c>
      <c r="AC1042" s="11" t="str">
        <f t="shared" si="235"/>
        <v>Klik Here Bestie</v>
      </c>
      <c r="AD1042" s="18" t="s">
        <v>2944</v>
      </c>
    </row>
    <row r="1043" spans="1:30" ht="14.25" customHeight="1" x14ac:dyDescent="0.3">
      <c r="A1043" s="5">
        <v>1041</v>
      </c>
      <c r="B1043" s="6" t="s">
        <v>32</v>
      </c>
      <c r="C1043" s="6" t="s">
        <v>33</v>
      </c>
      <c r="D1043" s="6" t="s">
        <v>3191</v>
      </c>
      <c r="E1043" s="6" t="s">
        <v>3342</v>
      </c>
      <c r="F1043" s="6">
        <v>3323182013</v>
      </c>
      <c r="G1043" s="6" t="s">
        <v>3277</v>
      </c>
      <c r="H1043" s="6" t="s">
        <v>3278</v>
      </c>
      <c r="I1043" s="6">
        <v>14521000</v>
      </c>
      <c r="J1043" s="6" t="s">
        <v>3387</v>
      </c>
      <c r="K1043" s="6" t="str">
        <f t="shared" ref="K1043:K1044" si="240">"3323183012600005"</f>
        <v>3323183012600005</v>
      </c>
      <c r="L1043" s="6" t="s">
        <v>3388</v>
      </c>
      <c r="M1043" s="6">
        <v>0</v>
      </c>
      <c r="N1043" s="6">
        <v>100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 t="s">
        <v>39</v>
      </c>
      <c r="U1043" s="7">
        <v>46089</v>
      </c>
      <c r="V1043" s="8">
        <v>46237.58326388889</v>
      </c>
      <c r="W1043" s="8">
        <v>46237.58326388889</v>
      </c>
      <c r="X1043" s="6" t="s">
        <v>40</v>
      </c>
      <c r="Y1043" s="6" t="s">
        <v>39</v>
      </c>
      <c r="Z1043" s="9">
        <v>78296</v>
      </c>
      <c r="AA1043" s="6" t="s">
        <v>169</v>
      </c>
      <c r="AB1043" s="10" t="s">
        <v>3389</v>
      </c>
      <c r="AC1043" s="11" t="str">
        <f t="shared" si="235"/>
        <v>Klik Here Bestie</v>
      </c>
      <c r="AD1043" s="18" t="s">
        <v>2944</v>
      </c>
    </row>
    <row r="1044" spans="1:30" ht="14.25" customHeight="1" x14ac:dyDescent="0.3">
      <c r="A1044" s="5">
        <v>1042</v>
      </c>
      <c r="B1044" s="6" t="s">
        <v>32</v>
      </c>
      <c r="C1044" s="6" t="s">
        <v>33</v>
      </c>
      <c r="D1044" s="6" t="s">
        <v>3191</v>
      </c>
      <c r="E1044" s="6" t="s">
        <v>3342</v>
      </c>
      <c r="F1044" s="6">
        <v>3323182013</v>
      </c>
      <c r="G1044" s="6" t="s">
        <v>3277</v>
      </c>
      <c r="H1044" s="6" t="s">
        <v>3278</v>
      </c>
      <c r="I1044" s="6">
        <v>14739797</v>
      </c>
      <c r="J1044" s="6" t="s">
        <v>3390</v>
      </c>
      <c r="K1044" s="6" t="str">
        <f t="shared" si="240"/>
        <v>3323183012600005</v>
      </c>
      <c r="L1044" s="6" t="s">
        <v>3388</v>
      </c>
      <c r="M1044" s="6">
        <v>234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 t="s">
        <v>39</v>
      </c>
      <c r="U1044" s="7">
        <v>46211</v>
      </c>
      <c r="V1044" s="8">
        <v>46241.55431712963</v>
      </c>
      <c r="W1044" s="8">
        <v>46241.55431712963</v>
      </c>
      <c r="X1044" s="6" t="s">
        <v>40</v>
      </c>
      <c r="Y1044" s="6" t="s">
        <v>39</v>
      </c>
      <c r="Z1044" s="9">
        <v>78296</v>
      </c>
      <c r="AA1044" s="6" t="s">
        <v>169</v>
      </c>
      <c r="AB1044" s="13" t="s">
        <v>3391</v>
      </c>
      <c r="AC1044" s="11" t="str">
        <f t="shared" si="235"/>
        <v>Klik Here Bestie</v>
      </c>
      <c r="AD1044" s="18" t="s">
        <v>2944</v>
      </c>
    </row>
    <row r="1045" spans="1:30" ht="14.25" customHeight="1" x14ac:dyDescent="0.3">
      <c r="A1045" s="5">
        <v>1043</v>
      </c>
      <c r="B1045" s="6" t="s">
        <v>32</v>
      </c>
      <c r="C1045" s="6" t="s">
        <v>33</v>
      </c>
      <c r="D1045" s="6" t="s">
        <v>3191</v>
      </c>
      <c r="E1045" s="6" t="s">
        <v>3342</v>
      </c>
      <c r="F1045" s="6">
        <v>3323182013</v>
      </c>
      <c r="G1045" s="6" t="s">
        <v>3277</v>
      </c>
      <c r="H1045" s="6" t="s">
        <v>3278</v>
      </c>
      <c r="I1045" s="6">
        <v>14461451</v>
      </c>
      <c r="J1045" s="6" t="s">
        <v>3392</v>
      </c>
      <c r="K1045" s="6" t="str">
        <f>"3323181702920001"</f>
        <v>3323181702920001</v>
      </c>
      <c r="L1045" s="6" t="s">
        <v>3393</v>
      </c>
      <c r="M1045" s="6">
        <v>54</v>
      </c>
      <c r="N1045" s="6">
        <v>100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 t="s">
        <v>39</v>
      </c>
      <c r="U1045" s="7">
        <v>46061</v>
      </c>
      <c r="V1045" s="8">
        <v>46236.318171296298</v>
      </c>
      <c r="W1045" s="8">
        <v>46236.318171296298</v>
      </c>
      <c r="X1045" s="6" t="s">
        <v>40</v>
      </c>
      <c r="Y1045" s="6" t="s">
        <v>39</v>
      </c>
      <c r="Z1045" s="9">
        <v>1098960</v>
      </c>
      <c r="AA1045" s="6" t="s">
        <v>3366</v>
      </c>
      <c r="AB1045" s="10" t="s">
        <v>3394</v>
      </c>
      <c r="AC1045" s="11" t="str">
        <f t="shared" si="235"/>
        <v>Klik Here Bestie</v>
      </c>
      <c r="AD1045" s="18" t="s">
        <v>2944</v>
      </c>
    </row>
    <row r="1046" spans="1:30" ht="14.25" customHeight="1" x14ac:dyDescent="0.3">
      <c r="A1046" s="5">
        <v>1044</v>
      </c>
      <c r="B1046" s="6" t="s">
        <v>32</v>
      </c>
      <c r="C1046" s="6" t="s">
        <v>33</v>
      </c>
      <c r="D1046" s="6" t="s">
        <v>3191</v>
      </c>
      <c r="E1046" s="6" t="s">
        <v>3342</v>
      </c>
      <c r="F1046" s="6">
        <v>3323182013</v>
      </c>
      <c r="G1046" s="6" t="s">
        <v>3277</v>
      </c>
      <c r="H1046" s="6" t="s">
        <v>3278</v>
      </c>
      <c r="I1046" s="6">
        <v>14721847</v>
      </c>
      <c r="J1046" s="6" t="s">
        <v>3395</v>
      </c>
      <c r="K1046" s="6" t="str">
        <f>"3323180107590001"</f>
        <v>3323180107590001</v>
      </c>
      <c r="L1046" s="6" t="s">
        <v>3396</v>
      </c>
      <c r="M1046" s="6">
        <v>160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 t="s">
        <v>39</v>
      </c>
      <c r="U1046" s="7">
        <v>46211</v>
      </c>
      <c r="V1046" s="8">
        <v>46241.381863425922</v>
      </c>
      <c r="W1046" s="8">
        <v>46241.381863425922</v>
      </c>
      <c r="X1046" s="6" t="s">
        <v>40</v>
      </c>
      <c r="Y1046" s="6" t="s">
        <v>39</v>
      </c>
      <c r="Z1046" s="9">
        <v>78297</v>
      </c>
      <c r="AA1046" s="6" t="s">
        <v>966</v>
      </c>
      <c r="AB1046" s="10" t="s">
        <v>3397</v>
      </c>
      <c r="AC1046" s="11" t="str">
        <f t="shared" si="235"/>
        <v>Klik Here Bestie</v>
      </c>
      <c r="AD1046" s="18" t="s">
        <v>2944</v>
      </c>
    </row>
    <row r="1047" spans="1:30" ht="14.25" customHeight="1" x14ac:dyDescent="0.3">
      <c r="A1047" s="5">
        <v>1045</v>
      </c>
      <c r="B1047" s="6" t="s">
        <v>32</v>
      </c>
      <c r="C1047" s="6" t="s">
        <v>33</v>
      </c>
      <c r="D1047" s="6" t="s">
        <v>3191</v>
      </c>
      <c r="E1047" s="6" t="s">
        <v>3342</v>
      </c>
      <c r="F1047" s="6">
        <v>3323182013</v>
      </c>
      <c r="G1047" s="6" t="s">
        <v>3277</v>
      </c>
      <c r="H1047" s="6" t="s">
        <v>3278</v>
      </c>
      <c r="I1047" s="6">
        <v>14623246</v>
      </c>
      <c r="J1047" s="6" t="s">
        <v>3398</v>
      </c>
      <c r="K1047" s="6" t="str">
        <f t="shared" ref="K1047:K1049" si="241">"3323182103710002"</f>
        <v>3323182103710002</v>
      </c>
      <c r="L1047" s="6" t="s">
        <v>3399</v>
      </c>
      <c r="M1047" s="6">
        <v>90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 t="s">
        <v>39</v>
      </c>
      <c r="U1047" s="7">
        <v>46150</v>
      </c>
      <c r="V1047" s="8">
        <v>46239.555289351854</v>
      </c>
      <c r="W1047" s="8">
        <v>46239.555289351854</v>
      </c>
      <c r="X1047" s="6" t="s">
        <v>40</v>
      </c>
      <c r="Y1047" s="6" t="s">
        <v>39</v>
      </c>
      <c r="Z1047" s="9">
        <v>78300</v>
      </c>
      <c r="AA1047" s="6" t="s">
        <v>3400</v>
      </c>
      <c r="AB1047" s="10" t="s">
        <v>3401</v>
      </c>
      <c r="AC1047" s="11" t="str">
        <f t="shared" si="235"/>
        <v>Klik Here Bestie</v>
      </c>
      <c r="AD1047" s="18" t="s">
        <v>2944</v>
      </c>
    </row>
    <row r="1048" spans="1:30" ht="14.25" customHeight="1" x14ac:dyDescent="0.3">
      <c r="A1048" s="5">
        <v>1046</v>
      </c>
      <c r="B1048" s="6" t="s">
        <v>32</v>
      </c>
      <c r="C1048" s="6" t="s">
        <v>33</v>
      </c>
      <c r="D1048" s="6" t="s">
        <v>3191</v>
      </c>
      <c r="E1048" s="6" t="s">
        <v>3342</v>
      </c>
      <c r="F1048" s="6">
        <v>3323182013</v>
      </c>
      <c r="G1048" s="6" t="s">
        <v>3277</v>
      </c>
      <c r="H1048" s="6" t="s">
        <v>3278</v>
      </c>
      <c r="I1048" s="6">
        <v>14688980</v>
      </c>
      <c r="J1048" s="6" t="s">
        <v>3402</v>
      </c>
      <c r="K1048" s="6" t="str">
        <f t="shared" si="241"/>
        <v>3323182103710002</v>
      </c>
      <c r="L1048" s="6" t="s">
        <v>3399</v>
      </c>
      <c r="M1048" s="6">
        <v>0</v>
      </c>
      <c r="N1048" s="6">
        <v>310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 t="s">
        <v>39</v>
      </c>
      <c r="U1048" s="7">
        <v>46181</v>
      </c>
      <c r="V1048" s="8">
        <v>46240.616979166669</v>
      </c>
      <c r="W1048" s="8">
        <v>46240.616979166669</v>
      </c>
      <c r="X1048" s="6" t="s">
        <v>40</v>
      </c>
      <c r="Y1048" s="6" t="s">
        <v>39</v>
      </c>
      <c r="Z1048" s="9">
        <v>78300</v>
      </c>
      <c r="AA1048" s="6" t="s">
        <v>3400</v>
      </c>
      <c r="AB1048" s="10" t="s">
        <v>3403</v>
      </c>
      <c r="AC1048" s="11" t="str">
        <f t="shared" si="235"/>
        <v>Klik Here Bestie</v>
      </c>
      <c r="AD1048" s="18" t="s">
        <v>2944</v>
      </c>
    </row>
    <row r="1049" spans="1:30" ht="14.25" customHeight="1" x14ac:dyDescent="0.3">
      <c r="A1049" s="5">
        <v>1047</v>
      </c>
      <c r="B1049" s="6" t="s">
        <v>32</v>
      </c>
      <c r="C1049" s="6" t="s">
        <v>33</v>
      </c>
      <c r="D1049" s="6" t="s">
        <v>3191</v>
      </c>
      <c r="E1049" s="6" t="s">
        <v>3342</v>
      </c>
      <c r="F1049" s="6">
        <v>3323182013</v>
      </c>
      <c r="G1049" s="6" t="s">
        <v>3277</v>
      </c>
      <c r="H1049" s="6" t="s">
        <v>3278</v>
      </c>
      <c r="I1049" s="6">
        <v>14689096</v>
      </c>
      <c r="J1049" s="6" t="s">
        <v>3404</v>
      </c>
      <c r="K1049" s="6" t="str">
        <f t="shared" si="241"/>
        <v>3323182103710002</v>
      </c>
      <c r="L1049" s="6" t="s">
        <v>3399</v>
      </c>
      <c r="M1049" s="6">
        <v>0</v>
      </c>
      <c r="N1049" s="6">
        <v>228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 t="s">
        <v>39</v>
      </c>
      <c r="U1049" s="7">
        <v>46181</v>
      </c>
      <c r="V1049" s="8">
        <v>46240.617893518516</v>
      </c>
      <c r="W1049" s="8">
        <v>46240.617893518516</v>
      </c>
      <c r="X1049" s="6" t="s">
        <v>40</v>
      </c>
      <c r="Y1049" s="6" t="s">
        <v>39</v>
      </c>
      <c r="Z1049" s="9">
        <v>78300</v>
      </c>
      <c r="AA1049" s="6" t="s">
        <v>3400</v>
      </c>
      <c r="AB1049" s="10" t="s">
        <v>3405</v>
      </c>
      <c r="AC1049" s="11" t="str">
        <f t="shared" si="235"/>
        <v>Klik Here Bestie</v>
      </c>
      <c r="AD1049" s="18" t="s">
        <v>2944</v>
      </c>
    </row>
    <row r="1050" spans="1:30" ht="14.25" customHeight="1" x14ac:dyDescent="0.3">
      <c r="A1050" s="5">
        <v>1048</v>
      </c>
      <c r="B1050" s="6" t="s">
        <v>32</v>
      </c>
      <c r="C1050" s="6" t="s">
        <v>33</v>
      </c>
      <c r="D1050" s="6" t="s">
        <v>3191</v>
      </c>
      <c r="E1050" s="6" t="s">
        <v>3342</v>
      </c>
      <c r="F1050" s="6">
        <v>3323182013</v>
      </c>
      <c r="G1050" s="6" t="s">
        <v>3277</v>
      </c>
      <c r="H1050" s="6" t="s">
        <v>3278</v>
      </c>
      <c r="I1050" s="6">
        <v>14687048</v>
      </c>
      <c r="J1050" s="6" t="s">
        <v>3406</v>
      </c>
      <c r="K1050" s="6" t="str">
        <f>"3323184406700001"</f>
        <v>3323184406700001</v>
      </c>
      <c r="L1050" s="6" t="s">
        <v>3407</v>
      </c>
      <c r="M1050" s="6">
        <v>150</v>
      </c>
      <c r="N1050" s="6">
        <v>250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 t="s">
        <v>39</v>
      </c>
      <c r="U1050" s="7">
        <v>46181</v>
      </c>
      <c r="V1050" s="8">
        <v>46240.60050925926</v>
      </c>
      <c r="W1050" s="8">
        <v>46240.60050925926</v>
      </c>
      <c r="X1050" s="6" t="s">
        <v>40</v>
      </c>
      <c r="Y1050" s="6" t="s">
        <v>39</v>
      </c>
      <c r="Z1050" s="9">
        <v>1098960</v>
      </c>
      <c r="AA1050" s="6" t="s">
        <v>3366</v>
      </c>
      <c r="AB1050" s="10" t="s">
        <v>3408</v>
      </c>
      <c r="AC1050" s="11" t="str">
        <f t="shared" si="235"/>
        <v>Klik Here Bestie</v>
      </c>
      <c r="AD1050" s="18" t="s">
        <v>2944</v>
      </c>
    </row>
    <row r="1051" spans="1:30" ht="14.25" customHeight="1" x14ac:dyDescent="0.3">
      <c r="A1051" s="5">
        <v>1049</v>
      </c>
      <c r="B1051" s="6" t="s">
        <v>32</v>
      </c>
      <c r="C1051" s="6" t="s">
        <v>33</v>
      </c>
      <c r="D1051" s="6" t="s">
        <v>3191</v>
      </c>
      <c r="E1051" s="6" t="s">
        <v>3342</v>
      </c>
      <c r="F1051" s="6">
        <v>3323182013</v>
      </c>
      <c r="G1051" s="6" t="s">
        <v>3277</v>
      </c>
      <c r="H1051" s="6" t="s">
        <v>3278</v>
      </c>
      <c r="I1051" s="6">
        <v>14495661</v>
      </c>
      <c r="J1051" s="6" t="s">
        <v>3409</v>
      </c>
      <c r="K1051" s="6" t="str">
        <f t="shared" ref="K1051:K1052" si="242">"3323184501700003"</f>
        <v>3323184501700003</v>
      </c>
      <c r="L1051" s="6" t="s">
        <v>3410</v>
      </c>
      <c r="M1051" s="6">
        <v>0</v>
      </c>
      <c r="N1051" s="6">
        <v>200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 t="s">
        <v>39</v>
      </c>
      <c r="U1051" s="7">
        <v>46089</v>
      </c>
      <c r="V1051" s="8">
        <v>46237.342523148145</v>
      </c>
      <c r="W1051" s="8">
        <v>46237.342523148145</v>
      </c>
      <c r="X1051" s="6" t="s">
        <v>40</v>
      </c>
      <c r="Y1051" s="6" t="s">
        <v>39</v>
      </c>
      <c r="Z1051" s="9">
        <v>1098960</v>
      </c>
      <c r="AA1051" s="6" t="s">
        <v>3366</v>
      </c>
      <c r="AB1051" s="10" t="s">
        <v>3411</v>
      </c>
      <c r="AC1051" s="11" t="str">
        <f t="shared" si="235"/>
        <v>Klik Here Bestie</v>
      </c>
      <c r="AD1051" s="18" t="s">
        <v>2944</v>
      </c>
    </row>
    <row r="1052" spans="1:30" ht="14.25" customHeight="1" x14ac:dyDescent="0.3">
      <c r="A1052" s="5">
        <v>1050</v>
      </c>
      <c r="B1052" s="6" t="s">
        <v>32</v>
      </c>
      <c r="C1052" s="6" t="s">
        <v>33</v>
      </c>
      <c r="D1052" s="6" t="s">
        <v>3191</v>
      </c>
      <c r="E1052" s="6" t="s">
        <v>3342</v>
      </c>
      <c r="F1052" s="6">
        <v>3323182013</v>
      </c>
      <c r="G1052" s="6" t="s">
        <v>3277</v>
      </c>
      <c r="H1052" s="6" t="s">
        <v>3278</v>
      </c>
      <c r="I1052" s="6">
        <v>14685594</v>
      </c>
      <c r="J1052" s="6" t="s">
        <v>3412</v>
      </c>
      <c r="K1052" s="6" t="str">
        <f t="shared" si="242"/>
        <v>3323184501700003</v>
      </c>
      <c r="L1052" s="6" t="s">
        <v>3410</v>
      </c>
      <c r="M1052" s="6">
        <v>424</v>
      </c>
      <c r="N1052" s="6">
        <v>100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 t="s">
        <v>39</v>
      </c>
      <c r="U1052" s="7">
        <v>46181</v>
      </c>
      <c r="V1052" s="8">
        <v>46240.587812500002</v>
      </c>
      <c r="W1052" s="8">
        <v>46240.587812500002</v>
      </c>
      <c r="X1052" s="6" t="s">
        <v>40</v>
      </c>
      <c r="Y1052" s="6" t="s">
        <v>39</v>
      </c>
      <c r="Z1052" s="9">
        <v>1098960</v>
      </c>
      <c r="AA1052" s="6" t="s">
        <v>3366</v>
      </c>
      <c r="AB1052" s="10" t="s">
        <v>3413</v>
      </c>
      <c r="AC1052" s="11" t="str">
        <f t="shared" si="235"/>
        <v>Klik Here Bestie</v>
      </c>
      <c r="AD1052" s="18" t="s">
        <v>2944</v>
      </c>
    </row>
    <row r="1053" spans="1:30" ht="14.25" customHeight="1" x14ac:dyDescent="0.3">
      <c r="A1053" s="5">
        <v>1051</v>
      </c>
      <c r="B1053" s="6" t="s">
        <v>32</v>
      </c>
      <c r="C1053" s="6" t="s">
        <v>33</v>
      </c>
      <c r="D1053" s="6" t="s">
        <v>3191</v>
      </c>
      <c r="E1053" s="6" t="s">
        <v>3342</v>
      </c>
      <c r="F1053" s="6">
        <v>3323182013</v>
      </c>
      <c r="G1053" s="6" t="s">
        <v>3277</v>
      </c>
      <c r="H1053" s="6" t="s">
        <v>3278</v>
      </c>
      <c r="I1053" s="6">
        <v>14437629</v>
      </c>
      <c r="J1053" s="6" t="s">
        <v>3414</v>
      </c>
      <c r="K1053" s="6" t="str">
        <f t="shared" ref="K1053:K1054" si="243">"3323181106790001"</f>
        <v>3323181106790001</v>
      </c>
      <c r="L1053" s="6" t="s">
        <v>3415</v>
      </c>
      <c r="M1053" s="6">
        <v>250</v>
      </c>
      <c r="N1053" s="6">
        <v>100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 t="s">
        <v>39</v>
      </c>
      <c r="U1053" s="7">
        <v>46030</v>
      </c>
      <c r="V1053" s="8">
        <v>46235.479456018518</v>
      </c>
      <c r="W1053" s="8">
        <v>46235.479456018518</v>
      </c>
      <c r="X1053" s="6" t="s">
        <v>40</v>
      </c>
      <c r="Y1053" s="6" t="s">
        <v>39</v>
      </c>
      <c r="Z1053" s="9">
        <v>5018441</v>
      </c>
      <c r="AA1053" s="6" t="s">
        <v>3358</v>
      </c>
      <c r="AB1053" s="10" t="s">
        <v>3416</v>
      </c>
      <c r="AC1053" s="11" t="str">
        <f t="shared" si="235"/>
        <v>Klik Here Bestie</v>
      </c>
      <c r="AD1053" s="18" t="s">
        <v>2944</v>
      </c>
    </row>
    <row r="1054" spans="1:30" ht="14.25" customHeight="1" x14ac:dyDescent="0.3">
      <c r="A1054" s="5">
        <v>1052</v>
      </c>
      <c r="B1054" s="6" t="s">
        <v>32</v>
      </c>
      <c r="C1054" s="6" t="s">
        <v>33</v>
      </c>
      <c r="D1054" s="6" t="s">
        <v>3191</v>
      </c>
      <c r="E1054" s="6" t="s">
        <v>3342</v>
      </c>
      <c r="F1054" s="6">
        <v>3323182013</v>
      </c>
      <c r="G1054" s="6" t="s">
        <v>3277</v>
      </c>
      <c r="H1054" s="6" t="s">
        <v>3278</v>
      </c>
      <c r="I1054" s="6">
        <v>14437672</v>
      </c>
      <c r="J1054" s="6" t="s">
        <v>3417</v>
      </c>
      <c r="K1054" s="6" t="str">
        <f t="shared" si="243"/>
        <v>3323181106790001</v>
      </c>
      <c r="L1054" s="6" t="s">
        <v>3415</v>
      </c>
      <c r="M1054" s="6">
        <v>0</v>
      </c>
      <c r="N1054" s="6">
        <v>210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 t="s">
        <v>39</v>
      </c>
      <c r="U1054" s="7">
        <v>46030</v>
      </c>
      <c r="V1054" s="8">
        <v>46235.480254629627</v>
      </c>
      <c r="W1054" s="8">
        <v>46235.480254629627</v>
      </c>
      <c r="X1054" s="6" t="s">
        <v>40</v>
      </c>
      <c r="Y1054" s="6" t="s">
        <v>39</v>
      </c>
      <c r="Z1054" s="9">
        <v>5018441</v>
      </c>
      <c r="AA1054" s="6" t="s">
        <v>3358</v>
      </c>
      <c r="AB1054" s="10" t="s">
        <v>3418</v>
      </c>
      <c r="AC1054" s="11" t="str">
        <f t="shared" si="235"/>
        <v>Klik Here Bestie</v>
      </c>
      <c r="AD1054" s="18" t="s">
        <v>2944</v>
      </c>
    </row>
    <row r="1055" spans="1:30" ht="14.25" customHeight="1" x14ac:dyDescent="0.3">
      <c r="A1055" s="5">
        <v>1053</v>
      </c>
      <c r="B1055" s="6" t="s">
        <v>32</v>
      </c>
      <c r="C1055" s="6" t="s">
        <v>33</v>
      </c>
      <c r="D1055" s="6" t="s">
        <v>3191</v>
      </c>
      <c r="E1055" s="6" t="s">
        <v>3342</v>
      </c>
      <c r="F1055" s="6">
        <v>3323182013</v>
      </c>
      <c r="G1055" s="6" t="s">
        <v>3277</v>
      </c>
      <c r="H1055" s="6" t="s">
        <v>3278</v>
      </c>
      <c r="I1055" s="6">
        <v>14620725</v>
      </c>
      <c r="J1055" s="6" t="s">
        <v>3419</v>
      </c>
      <c r="K1055" s="6" t="str">
        <f t="shared" ref="K1055:K1057" si="244">"3323187112730008"</f>
        <v>3323187112730008</v>
      </c>
      <c r="L1055" s="6" t="s">
        <v>3420</v>
      </c>
      <c r="M1055" s="6">
        <v>564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 t="s">
        <v>39</v>
      </c>
      <c r="U1055" s="7">
        <v>46150</v>
      </c>
      <c r="V1055" s="8">
        <v>46239.525879629633</v>
      </c>
      <c r="W1055" s="8">
        <v>46239.525879629633</v>
      </c>
      <c r="X1055" s="6" t="s">
        <v>40</v>
      </c>
      <c r="Y1055" s="6" t="s">
        <v>39</v>
      </c>
      <c r="Z1055" s="9">
        <v>1098960</v>
      </c>
      <c r="AA1055" s="6" t="s">
        <v>3366</v>
      </c>
      <c r="AB1055" s="10" t="s">
        <v>3421</v>
      </c>
      <c r="AC1055" s="11" t="str">
        <f t="shared" si="235"/>
        <v>Klik Here Bestie</v>
      </c>
      <c r="AD1055" s="18" t="s">
        <v>2944</v>
      </c>
    </row>
    <row r="1056" spans="1:30" ht="14.25" customHeight="1" x14ac:dyDescent="0.3">
      <c r="A1056" s="5">
        <v>1054</v>
      </c>
      <c r="B1056" s="6" t="s">
        <v>32</v>
      </c>
      <c r="C1056" s="6" t="s">
        <v>33</v>
      </c>
      <c r="D1056" s="6" t="s">
        <v>3191</v>
      </c>
      <c r="E1056" s="6" t="s">
        <v>3342</v>
      </c>
      <c r="F1056" s="6">
        <v>3323182013</v>
      </c>
      <c r="G1056" s="6" t="s">
        <v>3277</v>
      </c>
      <c r="H1056" s="6" t="s">
        <v>3278</v>
      </c>
      <c r="I1056" s="6">
        <v>14687178</v>
      </c>
      <c r="J1056" s="6" t="s">
        <v>3422</v>
      </c>
      <c r="K1056" s="6" t="str">
        <f t="shared" si="244"/>
        <v>3323187112730008</v>
      </c>
      <c r="L1056" s="6" t="s">
        <v>3420</v>
      </c>
      <c r="M1056" s="6">
        <v>0</v>
      </c>
      <c r="N1056" s="6">
        <v>678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 t="s">
        <v>39</v>
      </c>
      <c r="U1056" s="7">
        <v>46181</v>
      </c>
      <c r="V1056" s="8">
        <v>46240.602037037039</v>
      </c>
      <c r="W1056" s="8">
        <v>46240.602037037039</v>
      </c>
      <c r="X1056" s="6" t="s">
        <v>40</v>
      </c>
      <c r="Y1056" s="6" t="s">
        <v>39</v>
      </c>
      <c r="Z1056" s="9">
        <v>1098960</v>
      </c>
      <c r="AA1056" s="6" t="s">
        <v>3366</v>
      </c>
      <c r="AB1056" s="10" t="s">
        <v>3423</v>
      </c>
      <c r="AC1056" s="11" t="str">
        <f t="shared" si="235"/>
        <v>Klik Here Bestie</v>
      </c>
      <c r="AD1056" s="18" t="s">
        <v>2944</v>
      </c>
    </row>
    <row r="1057" spans="1:30" ht="14.25" customHeight="1" x14ac:dyDescent="0.3">
      <c r="A1057" s="5">
        <v>1055</v>
      </c>
      <c r="B1057" s="6" t="s">
        <v>32</v>
      </c>
      <c r="C1057" s="6" t="s">
        <v>33</v>
      </c>
      <c r="D1057" s="6" t="s">
        <v>3191</v>
      </c>
      <c r="E1057" s="6" t="s">
        <v>3342</v>
      </c>
      <c r="F1057" s="6">
        <v>3323182013</v>
      </c>
      <c r="G1057" s="6" t="s">
        <v>3277</v>
      </c>
      <c r="H1057" s="6" t="s">
        <v>3278</v>
      </c>
      <c r="I1057" s="6">
        <v>14687266</v>
      </c>
      <c r="J1057" s="6" t="s">
        <v>3424</v>
      </c>
      <c r="K1057" s="6" t="str">
        <f t="shared" si="244"/>
        <v>3323187112730008</v>
      </c>
      <c r="L1057" s="6" t="s">
        <v>3420</v>
      </c>
      <c r="M1057" s="6">
        <v>0</v>
      </c>
      <c r="N1057" s="6">
        <v>100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 t="s">
        <v>39</v>
      </c>
      <c r="U1057" s="7">
        <v>46181</v>
      </c>
      <c r="V1057" s="8">
        <v>46240.602939814817</v>
      </c>
      <c r="W1057" s="8">
        <v>46240.602939814817</v>
      </c>
      <c r="X1057" s="6" t="s">
        <v>40</v>
      </c>
      <c r="Y1057" s="6" t="s">
        <v>39</v>
      </c>
      <c r="Z1057" s="9">
        <v>1098960</v>
      </c>
      <c r="AA1057" s="6" t="s">
        <v>3366</v>
      </c>
      <c r="AB1057" s="10" t="s">
        <v>3425</v>
      </c>
      <c r="AC1057" s="11" t="str">
        <f t="shared" si="235"/>
        <v>Klik Here Bestie</v>
      </c>
      <c r="AD1057" s="18" t="s">
        <v>2944</v>
      </c>
    </row>
    <row r="1058" spans="1:30" ht="14.25" customHeight="1" x14ac:dyDescent="0.3">
      <c r="A1058" s="5">
        <v>1056</v>
      </c>
      <c r="B1058" s="6" t="s">
        <v>32</v>
      </c>
      <c r="C1058" s="6" t="s">
        <v>33</v>
      </c>
      <c r="D1058" s="6" t="s">
        <v>3191</v>
      </c>
      <c r="E1058" s="6" t="s">
        <v>3342</v>
      </c>
      <c r="F1058" s="6">
        <v>3323182013</v>
      </c>
      <c r="G1058" s="6" t="s">
        <v>3277</v>
      </c>
      <c r="H1058" s="6" t="s">
        <v>3278</v>
      </c>
      <c r="I1058" s="6">
        <v>14687359</v>
      </c>
      <c r="J1058" s="6" t="s">
        <v>3426</v>
      </c>
      <c r="K1058" s="6" t="str">
        <f t="shared" ref="K1058:K1059" si="245">"3323184907670003"</f>
        <v>3323184907670003</v>
      </c>
      <c r="L1058" s="6" t="s">
        <v>3427</v>
      </c>
      <c r="M1058" s="6">
        <v>0</v>
      </c>
      <c r="N1058" s="6">
        <v>166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 t="s">
        <v>39</v>
      </c>
      <c r="U1058" s="7">
        <v>46181</v>
      </c>
      <c r="V1058" s="8">
        <v>46240.604074074072</v>
      </c>
      <c r="W1058" s="8">
        <v>46240.604074074072</v>
      </c>
      <c r="X1058" s="6" t="s">
        <v>40</v>
      </c>
      <c r="Y1058" s="6" t="s">
        <v>39</v>
      </c>
      <c r="Z1058" s="9">
        <v>1098960</v>
      </c>
      <c r="AA1058" s="6" t="s">
        <v>3366</v>
      </c>
      <c r="AB1058" s="10" t="s">
        <v>3428</v>
      </c>
      <c r="AC1058" s="11" t="str">
        <f t="shared" si="235"/>
        <v>Klik Here Bestie</v>
      </c>
      <c r="AD1058" s="18" t="s">
        <v>2944</v>
      </c>
    </row>
    <row r="1059" spans="1:30" ht="14.25" customHeight="1" x14ac:dyDescent="0.3">
      <c r="A1059" s="5">
        <v>1057</v>
      </c>
      <c r="B1059" s="6" t="s">
        <v>32</v>
      </c>
      <c r="C1059" s="6" t="s">
        <v>33</v>
      </c>
      <c r="D1059" s="6" t="s">
        <v>3191</v>
      </c>
      <c r="E1059" s="6" t="s">
        <v>3342</v>
      </c>
      <c r="F1059" s="6">
        <v>3323182013</v>
      </c>
      <c r="G1059" s="6" t="s">
        <v>3277</v>
      </c>
      <c r="H1059" s="6" t="s">
        <v>3278</v>
      </c>
      <c r="I1059" s="6">
        <v>14687548</v>
      </c>
      <c r="J1059" s="6" t="s">
        <v>3429</v>
      </c>
      <c r="K1059" s="6" t="str">
        <f t="shared" si="245"/>
        <v>3323184907670003</v>
      </c>
      <c r="L1059" s="6" t="s">
        <v>3427</v>
      </c>
      <c r="M1059" s="6">
        <v>214</v>
      </c>
      <c r="N1059" s="6">
        <v>128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 t="s">
        <v>39</v>
      </c>
      <c r="U1059" s="7">
        <v>46181</v>
      </c>
      <c r="V1059" s="8">
        <v>46240.605752314812</v>
      </c>
      <c r="W1059" s="8">
        <v>46240.605752314812</v>
      </c>
      <c r="X1059" s="6" t="s">
        <v>40</v>
      </c>
      <c r="Y1059" s="6" t="s">
        <v>39</v>
      </c>
      <c r="Z1059" s="9">
        <v>1098960</v>
      </c>
      <c r="AA1059" s="6" t="s">
        <v>3366</v>
      </c>
      <c r="AB1059" s="10" t="s">
        <v>3430</v>
      </c>
      <c r="AC1059" s="11" t="str">
        <f t="shared" si="235"/>
        <v>Klik Here Bestie</v>
      </c>
      <c r="AD1059" s="18" t="s">
        <v>2944</v>
      </c>
    </row>
    <row r="1060" spans="1:30" ht="14.25" customHeight="1" x14ac:dyDescent="0.3">
      <c r="A1060" s="5">
        <v>1058</v>
      </c>
      <c r="B1060" s="6" t="s">
        <v>32</v>
      </c>
      <c r="C1060" s="6" t="s">
        <v>33</v>
      </c>
      <c r="D1060" s="6" t="s">
        <v>3191</v>
      </c>
      <c r="E1060" s="6" t="s">
        <v>3342</v>
      </c>
      <c r="F1060" s="6">
        <v>3323182013</v>
      </c>
      <c r="G1060" s="6" t="s">
        <v>3277</v>
      </c>
      <c r="H1060" s="6" t="s">
        <v>3278</v>
      </c>
      <c r="I1060" s="6">
        <v>14616508</v>
      </c>
      <c r="J1060" s="6" t="s">
        <v>3431</v>
      </c>
      <c r="K1060" s="6" t="str">
        <f>"3323183112720013"</f>
        <v>3323183112720013</v>
      </c>
      <c r="L1060" s="6" t="s">
        <v>3432</v>
      </c>
      <c r="M1060" s="6">
        <v>140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 t="s">
        <v>39</v>
      </c>
      <c r="U1060" s="7">
        <v>46150</v>
      </c>
      <c r="V1060" s="8">
        <v>46239.478425925925</v>
      </c>
      <c r="W1060" s="8">
        <v>46239.478425925925</v>
      </c>
      <c r="X1060" s="6" t="s">
        <v>40</v>
      </c>
      <c r="Y1060" s="6" t="s">
        <v>39</v>
      </c>
      <c r="Z1060" s="9">
        <v>1098960</v>
      </c>
      <c r="AA1060" s="6" t="s">
        <v>3366</v>
      </c>
      <c r="AB1060" s="10" t="s">
        <v>3433</v>
      </c>
      <c r="AC1060" s="11" t="str">
        <f t="shared" si="235"/>
        <v>Klik Here Bestie</v>
      </c>
      <c r="AD1060" s="18" t="s">
        <v>2944</v>
      </c>
    </row>
    <row r="1061" spans="1:30" ht="14.25" customHeight="1" x14ac:dyDescent="0.3">
      <c r="A1061" s="5">
        <v>1059</v>
      </c>
      <c r="B1061" s="6" t="s">
        <v>32</v>
      </c>
      <c r="C1061" s="6" t="s">
        <v>33</v>
      </c>
      <c r="D1061" s="6" t="s">
        <v>3191</v>
      </c>
      <c r="E1061" s="6" t="s">
        <v>3342</v>
      </c>
      <c r="F1061" s="6">
        <v>3323182013</v>
      </c>
      <c r="G1061" s="6" t="s">
        <v>3277</v>
      </c>
      <c r="H1061" s="6" t="s">
        <v>3278</v>
      </c>
      <c r="I1061" s="6">
        <v>14691443</v>
      </c>
      <c r="J1061" s="6" t="s">
        <v>3434</v>
      </c>
      <c r="K1061" s="6" t="str">
        <f t="shared" ref="K1061:K1062" si="246">"3323180306620003"</f>
        <v>3323180306620003</v>
      </c>
      <c r="L1061" s="6" t="s">
        <v>3435</v>
      </c>
      <c r="M1061" s="6">
        <v>224</v>
      </c>
      <c r="N1061" s="6">
        <v>70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 t="s">
        <v>39</v>
      </c>
      <c r="U1061" s="7">
        <v>46181</v>
      </c>
      <c r="V1061" s="8">
        <v>46240.637118055558</v>
      </c>
      <c r="W1061" s="8">
        <v>46240.637118055558</v>
      </c>
      <c r="X1061" s="6" t="s">
        <v>40</v>
      </c>
      <c r="Y1061" s="6" t="s">
        <v>39</v>
      </c>
      <c r="Z1061" s="9">
        <v>78296</v>
      </c>
      <c r="AA1061" s="6" t="s">
        <v>169</v>
      </c>
      <c r="AB1061" s="10" t="s">
        <v>3436</v>
      </c>
      <c r="AC1061" s="11" t="str">
        <f t="shared" si="235"/>
        <v>Klik Here Bestie</v>
      </c>
      <c r="AD1061" s="18" t="s">
        <v>2944</v>
      </c>
    </row>
    <row r="1062" spans="1:30" ht="14.25" customHeight="1" x14ac:dyDescent="0.3">
      <c r="A1062" s="5">
        <v>1060</v>
      </c>
      <c r="B1062" s="6" t="s">
        <v>32</v>
      </c>
      <c r="C1062" s="6" t="s">
        <v>33</v>
      </c>
      <c r="D1062" s="6" t="s">
        <v>3191</v>
      </c>
      <c r="E1062" s="6" t="s">
        <v>3342</v>
      </c>
      <c r="F1062" s="6">
        <v>3323182013</v>
      </c>
      <c r="G1062" s="6" t="s">
        <v>3277</v>
      </c>
      <c r="H1062" s="6" t="s">
        <v>3278</v>
      </c>
      <c r="I1062" s="6">
        <v>14691542</v>
      </c>
      <c r="J1062" s="6" t="s">
        <v>3437</v>
      </c>
      <c r="K1062" s="6" t="str">
        <f t="shared" si="246"/>
        <v>3323180306620003</v>
      </c>
      <c r="L1062" s="6" t="s">
        <v>3435</v>
      </c>
      <c r="M1062" s="6">
        <v>0</v>
      </c>
      <c r="N1062" s="6">
        <v>62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 t="s">
        <v>39</v>
      </c>
      <c r="U1062" s="7">
        <v>46181</v>
      </c>
      <c r="V1062" s="8">
        <v>46240.63790509259</v>
      </c>
      <c r="W1062" s="8">
        <v>46240.63790509259</v>
      </c>
      <c r="X1062" s="6" t="s">
        <v>40</v>
      </c>
      <c r="Y1062" s="6" t="s">
        <v>39</v>
      </c>
      <c r="Z1062" s="9">
        <v>78296</v>
      </c>
      <c r="AA1062" s="6" t="s">
        <v>169</v>
      </c>
      <c r="AB1062" s="10" t="s">
        <v>3438</v>
      </c>
      <c r="AC1062" s="11" t="str">
        <f t="shared" si="235"/>
        <v>Klik Here Bestie</v>
      </c>
      <c r="AD1062" s="18" t="s">
        <v>2944</v>
      </c>
    </row>
    <row r="1063" spans="1:30" ht="14.25" customHeight="1" x14ac:dyDescent="0.3">
      <c r="A1063" s="5">
        <v>1061</v>
      </c>
      <c r="B1063" s="6" t="s">
        <v>32</v>
      </c>
      <c r="C1063" s="6" t="s">
        <v>33</v>
      </c>
      <c r="D1063" s="6" t="s">
        <v>3191</v>
      </c>
      <c r="E1063" s="6" t="s">
        <v>3342</v>
      </c>
      <c r="F1063" s="6">
        <v>3323182013</v>
      </c>
      <c r="G1063" s="6" t="s">
        <v>3277</v>
      </c>
      <c r="H1063" s="6" t="s">
        <v>3278</v>
      </c>
      <c r="I1063" s="6">
        <v>14464188</v>
      </c>
      <c r="J1063" s="6" t="s">
        <v>3439</v>
      </c>
      <c r="K1063" s="6" t="str">
        <f t="shared" ref="K1063:K1065" si="247">"3323180708850001"</f>
        <v>3323180708850001</v>
      </c>
      <c r="L1063" s="6" t="s">
        <v>3440</v>
      </c>
      <c r="M1063" s="6">
        <v>0</v>
      </c>
      <c r="N1063" s="6">
        <v>240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 t="s">
        <v>39</v>
      </c>
      <c r="U1063" s="7">
        <v>46061</v>
      </c>
      <c r="V1063" s="8">
        <v>46236.351944444446</v>
      </c>
      <c r="W1063" s="8">
        <v>46236.351944444446</v>
      </c>
      <c r="X1063" s="6" t="s">
        <v>40</v>
      </c>
      <c r="Y1063" s="6" t="s">
        <v>39</v>
      </c>
      <c r="Z1063" s="9">
        <v>5018441</v>
      </c>
      <c r="AA1063" s="6" t="s">
        <v>3358</v>
      </c>
      <c r="AB1063" s="10" t="s">
        <v>3441</v>
      </c>
      <c r="AC1063" s="11" t="str">
        <f t="shared" si="235"/>
        <v>Klik Here Bestie</v>
      </c>
      <c r="AD1063" s="18" t="s">
        <v>2944</v>
      </c>
    </row>
    <row r="1064" spans="1:30" ht="14.25" customHeight="1" x14ac:dyDescent="0.3">
      <c r="A1064" s="5">
        <v>1062</v>
      </c>
      <c r="B1064" s="6" t="s">
        <v>32</v>
      </c>
      <c r="C1064" s="6" t="s">
        <v>33</v>
      </c>
      <c r="D1064" s="6" t="s">
        <v>3191</v>
      </c>
      <c r="E1064" s="6" t="s">
        <v>3342</v>
      </c>
      <c r="F1064" s="6">
        <v>3323182013</v>
      </c>
      <c r="G1064" s="6" t="s">
        <v>3277</v>
      </c>
      <c r="H1064" s="6" t="s">
        <v>3278</v>
      </c>
      <c r="I1064" s="6">
        <v>14464245</v>
      </c>
      <c r="J1064" s="6" t="s">
        <v>3442</v>
      </c>
      <c r="K1064" s="6" t="str">
        <f t="shared" si="247"/>
        <v>3323180708850001</v>
      </c>
      <c r="L1064" s="6" t="s">
        <v>3440</v>
      </c>
      <c r="M1064" s="6">
        <v>0</v>
      </c>
      <c r="N1064" s="6">
        <v>250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 t="s">
        <v>39</v>
      </c>
      <c r="U1064" s="7">
        <v>46061</v>
      </c>
      <c r="V1064" s="8">
        <v>46236.352569444447</v>
      </c>
      <c r="W1064" s="8">
        <v>46236.352569444447</v>
      </c>
      <c r="X1064" s="6" t="s">
        <v>40</v>
      </c>
      <c r="Y1064" s="6" t="s">
        <v>39</v>
      </c>
      <c r="Z1064" s="9">
        <v>5018441</v>
      </c>
      <c r="AA1064" s="6" t="s">
        <v>3358</v>
      </c>
      <c r="AB1064" s="10" t="s">
        <v>3443</v>
      </c>
      <c r="AC1064" s="11" t="str">
        <f t="shared" si="235"/>
        <v>Klik Here Bestie</v>
      </c>
      <c r="AD1064" s="18" t="s">
        <v>2944</v>
      </c>
    </row>
    <row r="1065" spans="1:30" ht="14.25" customHeight="1" x14ac:dyDescent="0.3">
      <c r="A1065" s="5">
        <v>1063</v>
      </c>
      <c r="B1065" s="6" t="s">
        <v>32</v>
      </c>
      <c r="C1065" s="6" t="s">
        <v>33</v>
      </c>
      <c r="D1065" s="6" t="s">
        <v>3191</v>
      </c>
      <c r="E1065" s="6" t="s">
        <v>3342</v>
      </c>
      <c r="F1065" s="6">
        <v>3323182013</v>
      </c>
      <c r="G1065" s="6" t="s">
        <v>3277</v>
      </c>
      <c r="H1065" s="6" t="s">
        <v>3278</v>
      </c>
      <c r="I1065" s="6">
        <v>14464283</v>
      </c>
      <c r="J1065" s="6" t="s">
        <v>3444</v>
      </c>
      <c r="K1065" s="6" t="str">
        <f t="shared" si="247"/>
        <v>3323180708850001</v>
      </c>
      <c r="L1065" s="6" t="s">
        <v>3440</v>
      </c>
      <c r="M1065" s="6">
        <v>0</v>
      </c>
      <c r="N1065" s="6">
        <v>100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 t="s">
        <v>39</v>
      </c>
      <c r="U1065" s="7">
        <v>46061</v>
      </c>
      <c r="V1065" s="8">
        <v>46236.353182870371</v>
      </c>
      <c r="W1065" s="8">
        <v>46236.353182870371</v>
      </c>
      <c r="X1065" s="6" t="s">
        <v>40</v>
      </c>
      <c r="Y1065" s="6" t="s">
        <v>39</v>
      </c>
      <c r="Z1065" s="9">
        <v>5018441</v>
      </c>
      <c r="AA1065" s="6" t="s">
        <v>3358</v>
      </c>
      <c r="AB1065" s="10" t="s">
        <v>3445</v>
      </c>
      <c r="AC1065" s="11" t="str">
        <f t="shared" si="235"/>
        <v>Klik Here Bestie</v>
      </c>
      <c r="AD1065" s="18" t="s">
        <v>2944</v>
      </c>
    </row>
    <row r="1066" spans="1:30" ht="14.25" customHeight="1" x14ac:dyDescent="0.3">
      <c r="A1066" s="5">
        <v>1064</v>
      </c>
      <c r="B1066" s="6" t="s">
        <v>32</v>
      </c>
      <c r="C1066" s="6" t="s">
        <v>33</v>
      </c>
      <c r="D1066" s="6" t="s">
        <v>3191</v>
      </c>
      <c r="E1066" s="6" t="s">
        <v>3342</v>
      </c>
      <c r="F1066" s="6">
        <v>3323182013</v>
      </c>
      <c r="G1066" s="6" t="s">
        <v>3277</v>
      </c>
      <c r="H1066" s="6" t="s">
        <v>3278</v>
      </c>
      <c r="I1066" s="6">
        <v>14491372</v>
      </c>
      <c r="J1066" s="6" t="s">
        <v>3446</v>
      </c>
      <c r="K1066" s="6" t="str">
        <f>"3323181306770001"</f>
        <v>3323181306770001</v>
      </c>
      <c r="L1066" s="6" t="s">
        <v>2806</v>
      </c>
      <c r="M1066" s="6">
        <v>0</v>
      </c>
      <c r="N1066" s="6">
        <v>100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 t="s">
        <v>39</v>
      </c>
      <c r="U1066" s="7">
        <v>46089</v>
      </c>
      <c r="V1066" s="8">
        <v>46237.289560185185</v>
      </c>
      <c r="W1066" s="8">
        <v>46237.289560185185</v>
      </c>
      <c r="X1066" s="6" t="s">
        <v>40</v>
      </c>
      <c r="Y1066" s="6" t="s">
        <v>39</v>
      </c>
      <c r="Z1066" s="9">
        <v>78297</v>
      </c>
      <c r="AA1066" s="6" t="s">
        <v>966</v>
      </c>
      <c r="AB1066" s="10" t="s">
        <v>3447</v>
      </c>
      <c r="AC1066" s="11" t="str">
        <f t="shared" si="235"/>
        <v>Klik Here Bestie</v>
      </c>
      <c r="AD1066" s="18" t="s">
        <v>2944</v>
      </c>
    </row>
    <row r="1067" spans="1:30" ht="14.25" customHeight="1" x14ac:dyDescent="0.3">
      <c r="A1067" s="5">
        <v>1065</v>
      </c>
      <c r="B1067" s="6" t="s">
        <v>32</v>
      </c>
      <c r="C1067" s="6" t="s">
        <v>33</v>
      </c>
      <c r="D1067" s="6" t="s">
        <v>3191</v>
      </c>
      <c r="E1067" s="6" t="s">
        <v>3342</v>
      </c>
      <c r="F1067" s="6">
        <v>3323182013</v>
      </c>
      <c r="G1067" s="6" t="s">
        <v>3277</v>
      </c>
      <c r="H1067" s="6" t="s">
        <v>3278</v>
      </c>
      <c r="I1067" s="6">
        <v>14620873</v>
      </c>
      <c r="J1067" s="6" t="s">
        <v>3448</v>
      </c>
      <c r="K1067" s="6" t="str">
        <f t="shared" ref="K1067:K1068" si="248">"3323180402660001"</f>
        <v>3323180402660001</v>
      </c>
      <c r="L1067" s="6" t="s">
        <v>3449</v>
      </c>
      <c r="M1067" s="6">
        <v>200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 t="s">
        <v>39</v>
      </c>
      <c r="U1067" s="7">
        <v>46150</v>
      </c>
      <c r="V1067" s="8">
        <v>46239.527754629627</v>
      </c>
      <c r="W1067" s="8">
        <v>46239.527754629627</v>
      </c>
      <c r="X1067" s="6" t="s">
        <v>40</v>
      </c>
      <c r="Y1067" s="6" t="s">
        <v>39</v>
      </c>
      <c r="Z1067" s="9">
        <v>78300</v>
      </c>
      <c r="AA1067" s="6" t="s">
        <v>3400</v>
      </c>
      <c r="AB1067" s="10" t="s">
        <v>3450</v>
      </c>
      <c r="AC1067" s="11" t="str">
        <f t="shared" si="235"/>
        <v>Klik Here Bestie</v>
      </c>
      <c r="AD1067" s="18" t="s">
        <v>2944</v>
      </c>
    </row>
    <row r="1068" spans="1:30" ht="14.25" customHeight="1" x14ac:dyDescent="0.3">
      <c r="A1068" s="5">
        <v>1066</v>
      </c>
      <c r="B1068" s="6" t="s">
        <v>32</v>
      </c>
      <c r="C1068" s="6" t="s">
        <v>33</v>
      </c>
      <c r="D1068" s="6" t="s">
        <v>3191</v>
      </c>
      <c r="E1068" s="6" t="s">
        <v>3342</v>
      </c>
      <c r="F1068" s="6">
        <v>3323182013</v>
      </c>
      <c r="G1068" s="6" t="s">
        <v>3277</v>
      </c>
      <c r="H1068" s="6" t="s">
        <v>3278</v>
      </c>
      <c r="I1068" s="6">
        <v>14623463</v>
      </c>
      <c r="J1068" s="6" t="s">
        <v>3451</v>
      </c>
      <c r="K1068" s="6" t="str">
        <f t="shared" si="248"/>
        <v>3323180402660001</v>
      </c>
      <c r="L1068" s="6" t="s">
        <v>3449</v>
      </c>
      <c r="M1068" s="6">
        <v>156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 t="s">
        <v>39</v>
      </c>
      <c r="U1068" s="7">
        <v>46150</v>
      </c>
      <c r="V1068" s="8">
        <v>46239.557569444441</v>
      </c>
      <c r="W1068" s="8">
        <v>46239.557569444441</v>
      </c>
      <c r="X1068" s="6" t="s">
        <v>40</v>
      </c>
      <c r="Y1068" s="6" t="s">
        <v>39</v>
      </c>
      <c r="Z1068" s="9">
        <v>78300</v>
      </c>
      <c r="AA1068" s="6" t="s">
        <v>3400</v>
      </c>
      <c r="AB1068" s="10" t="s">
        <v>3452</v>
      </c>
      <c r="AC1068" s="11" t="str">
        <f t="shared" si="235"/>
        <v>Klik Here Bestie</v>
      </c>
      <c r="AD1068" s="18" t="s">
        <v>2944</v>
      </c>
    </row>
    <row r="1069" spans="1:30" ht="14.25" customHeight="1" x14ac:dyDescent="0.3">
      <c r="A1069" s="5">
        <v>1067</v>
      </c>
      <c r="B1069" s="6" t="s">
        <v>32</v>
      </c>
      <c r="C1069" s="6" t="s">
        <v>33</v>
      </c>
      <c r="D1069" s="6" t="s">
        <v>3191</v>
      </c>
      <c r="E1069" s="6" t="s">
        <v>3342</v>
      </c>
      <c r="F1069" s="6">
        <v>3323182013</v>
      </c>
      <c r="G1069" s="6" t="s">
        <v>3277</v>
      </c>
      <c r="H1069" s="6" t="s">
        <v>3278</v>
      </c>
      <c r="I1069" s="6">
        <v>14648194</v>
      </c>
      <c r="J1069" s="6" t="s">
        <v>3453</v>
      </c>
      <c r="K1069" s="6" t="str">
        <f t="shared" ref="K1069:K1070" si="249">"3323182404730001"</f>
        <v>3323182404730001</v>
      </c>
      <c r="L1069" s="6" t="s">
        <v>1765</v>
      </c>
      <c r="M1069" s="6">
        <v>106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 t="s">
        <v>39</v>
      </c>
      <c r="U1069" s="7">
        <v>46181</v>
      </c>
      <c r="V1069" s="8">
        <v>46240.283067129632</v>
      </c>
      <c r="W1069" s="8">
        <v>46240.283067129632</v>
      </c>
      <c r="X1069" s="6" t="s">
        <v>40</v>
      </c>
      <c r="Y1069" s="6" t="s">
        <v>39</v>
      </c>
      <c r="Z1069" s="9">
        <v>5018441</v>
      </c>
      <c r="AA1069" s="6" t="s">
        <v>3358</v>
      </c>
      <c r="AB1069" s="10" t="s">
        <v>3454</v>
      </c>
      <c r="AC1069" s="11" t="str">
        <f t="shared" si="235"/>
        <v>Klik Here Bestie</v>
      </c>
      <c r="AD1069" s="18" t="s">
        <v>2944</v>
      </c>
    </row>
    <row r="1070" spans="1:30" ht="14.25" customHeight="1" x14ac:dyDescent="0.3">
      <c r="A1070" s="5">
        <v>1068</v>
      </c>
      <c r="B1070" s="6" t="s">
        <v>32</v>
      </c>
      <c r="C1070" s="6" t="s">
        <v>33</v>
      </c>
      <c r="D1070" s="6" t="s">
        <v>3191</v>
      </c>
      <c r="E1070" s="6" t="s">
        <v>3342</v>
      </c>
      <c r="F1070" s="6">
        <v>3323182013</v>
      </c>
      <c r="G1070" s="6" t="s">
        <v>3277</v>
      </c>
      <c r="H1070" s="6" t="s">
        <v>3278</v>
      </c>
      <c r="I1070" s="6">
        <v>14648266</v>
      </c>
      <c r="J1070" s="6" t="s">
        <v>3455</v>
      </c>
      <c r="K1070" s="6" t="str">
        <f t="shared" si="249"/>
        <v>3323182404730001</v>
      </c>
      <c r="L1070" s="6" t="s">
        <v>1765</v>
      </c>
      <c r="M1070" s="6">
        <v>62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 t="s">
        <v>39</v>
      </c>
      <c r="U1070" s="7">
        <v>46181</v>
      </c>
      <c r="V1070" s="8">
        <v>46240.284224537034</v>
      </c>
      <c r="W1070" s="8">
        <v>46240.284224537034</v>
      </c>
      <c r="X1070" s="6" t="s">
        <v>40</v>
      </c>
      <c r="Y1070" s="6" t="s">
        <v>39</v>
      </c>
      <c r="Z1070" s="9">
        <v>5018441</v>
      </c>
      <c r="AA1070" s="6" t="s">
        <v>3358</v>
      </c>
      <c r="AB1070" s="10" t="s">
        <v>3456</v>
      </c>
      <c r="AC1070" s="11" t="str">
        <f t="shared" si="235"/>
        <v>Klik Here Bestie</v>
      </c>
      <c r="AD1070" s="18" t="s">
        <v>2944</v>
      </c>
    </row>
    <row r="1071" spans="1:30" ht="14.25" customHeight="1" x14ac:dyDescent="0.3">
      <c r="A1071" s="5">
        <v>1069</v>
      </c>
      <c r="B1071" s="6" t="s">
        <v>32</v>
      </c>
      <c r="C1071" s="6" t="s">
        <v>33</v>
      </c>
      <c r="D1071" s="6" t="s">
        <v>3191</v>
      </c>
      <c r="E1071" s="6" t="s">
        <v>3342</v>
      </c>
      <c r="F1071" s="6">
        <v>3323182013</v>
      </c>
      <c r="G1071" s="6" t="s">
        <v>3277</v>
      </c>
      <c r="H1071" s="6" t="s">
        <v>3278</v>
      </c>
      <c r="I1071" s="6">
        <v>14436036</v>
      </c>
      <c r="J1071" s="6" t="s">
        <v>3457</v>
      </c>
      <c r="K1071" s="6" t="str">
        <f t="shared" ref="K1071:K1072" si="250">"3323184302720002"</f>
        <v>3323184302720002</v>
      </c>
      <c r="L1071" s="6" t="s">
        <v>3458</v>
      </c>
      <c r="M1071" s="6">
        <v>154</v>
      </c>
      <c r="N1071" s="6">
        <v>100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 t="s">
        <v>39</v>
      </c>
      <c r="U1071" s="7">
        <v>46030</v>
      </c>
      <c r="V1071" s="8">
        <v>46235.462951388887</v>
      </c>
      <c r="W1071" s="8">
        <v>46235.462951388887</v>
      </c>
      <c r="X1071" s="6" t="s">
        <v>40</v>
      </c>
      <c r="Y1071" s="6" t="s">
        <v>39</v>
      </c>
      <c r="Z1071" s="9">
        <v>1098960</v>
      </c>
      <c r="AA1071" s="6" t="s">
        <v>3366</v>
      </c>
      <c r="AB1071" s="10" t="s">
        <v>3459</v>
      </c>
      <c r="AC1071" s="11" t="str">
        <f t="shared" si="235"/>
        <v>Klik Here Bestie</v>
      </c>
      <c r="AD1071" s="18" t="s">
        <v>2944</v>
      </c>
    </row>
    <row r="1072" spans="1:30" ht="14.25" customHeight="1" x14ac:dyDescent="0.3">
      <c r="A1072" s="5">
        <v>1070</v>
      </c>
      <c r="B1072" s="6" t="s">
        <v>32</v>
      </c>
      <c r="C1072" s="6" t="s">
        <v>33</v>
      </c>
      <c r="D1072" s="6" t="s">
        <v>3191</v>
      </c>
      <c r="E1072" s="6" t="s">
        <v>3342</v>
      </c>
      <c r="F1072" s="6">
        <v>3323182013</v>
      </c>
      <c r="G1072" s="6" t="s">
        <v>3277</v>
      </c>
      <c r="H1072" s="6" t="s">
        <v>3278</v>
      </c>
      <c r="I1072" s="6">
        <v>14436152</v>
      </c>
      <c r="J1072" s="6" t="s">
        <v>3460</v>
      </c>
      <c r="K1072" s="6" t="str">
        <f t="shared" si="250"/>
        <v>3323184302720002</v>
      </c>
      <c r="L1072" s="6" t="s">
        <v>3458</v>
      </c>
      <c r="M1072" s="6">
        <v>0</v>
      </c>
      <c r="N1072" s="6">
        <v>86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 t="s">
        <v>39</v>
      </c>
      <c r="U1072" s="7">
        <v>46030</v>
      </c>
      <c r="V1072" s="8">
        <v>46235.463958333334</v>
      </c>
      <c r="W1072" s="8">
        <v>46235.463958333334</v>
      </c>
      <c r="X1072" s="6" t="s">
        <v>40</v>
      </c>
      <c r="Y1072" s="6" t="s">
        <v>39</v>
      </c>
      <c r="Z1072" s="9">
        <v>1098960</v>
      </c>
      <c r="AA1072" s="6" t="s">
        <v>3366</v>
      </c>
      <c r="AB1072" s="10" t="s">
        <v>3461</v>
      </c>
      <c r="AC1072" s="11" t="str">
        <f t="shared" si="235"/>
        <v>Klik Here Bestie</v>
      </c>
      <c r="AD1072" s="18" t="s">
        <v>2944</v>
      </c>
    </row>
    <row r="1073" spans="1:30" ht="14.25" customHeight="1" x14ac:dyDescent="0.3">
      <c r="A1073" s="5">
        <v>1071</v>
      </c>
      <c r="B1073" s="6" t="s">
        <v>32</v>
      </c>
      <c r="C1073" s="6" t="s">
        <v>33</v>
      </c>
      <c r="D1073" s="6" t="s">
        <v>3191</v>
      </c>
      <c r="E1073" s="6" t="s">
        <v>3342</v>
      </c>
      <c r="F1073" s="6">
        <v>3323182013</v>
      </c>
      <c r="G1073" s="6" t="s">
        <v>3277</v>
      </c>
      <c r="H1073" s="6" t="s">
        <v>3278</v>
      </c>
      <c r="I1073" s="6">
        <v>14491100</v>
      </c>
      <c r="J1073" s="6" t="s">
        <v>3462</v>
      </c>
      <c r="K1073" s="6" t="str">
        <f t="shared" ref="K1073:K1075" si="251">"3323180607680002"</f>
        <v>3323180607680002</v>
      </c>
      <c r="L1073" s="6" t="s">
        <v>3463</v>
      </c>
      <c r="M1073" s="6">
        <v>0</v>
      </c>
      <c r="N1073" s="6">
        <v>90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 t="s">
        <v>39</v>
      </c>
      <c r="U1073" s="7">
        <v>46089</v>
      </c>
      <c r="V1073" s="8">
        <v>46237.283888888887</v>
      </c>
      <c r="W1073" s="8">
        <v>46237.283888888887</v>
      </c>
      <c r="X1073" s="6" t="s">
        <v>40</v>
      </c>
      <c r="Y1073" s="6" t="s">
        <v>39</v>
      </c>
      <c r="Z1073" s="9">
        <v>78296</v>
      </c>
      <c r="AA1073" s="6" t="s">
        <v>169</v>
      </c>
      <c r="AB1073" s="10" t="s">
        <v>3464</v>
      </c>
      <c r="AC1073" s="11" t="str">
        <f t="shared" si="235"/>
        <v>Klik Here Bestie</v>
      </c>
      <c r="AD1073" s="18" t="s">
        <v>2944</v>
      </c>
    </row>
    <row r="1074" spans="1:30" ht="14.25" customHeight="1" x14ac:dyDescent="0.3">
      <c r="A1074" s="5">
        <v>1072</v>
      </c>
      <c r="B1074" s="6" t="s">
        <v>32</v>
      </c>
      <c r="C1074" s="6" t="s">
        <v>33</v>
      </c>
      <c r="D1074" s="6" t="s">
        <v>3191</v>
      </c>
      <c r="E1074" s="6" t="s">
        <v>3342</v>
      </c>
      <c r="F1074" s="6">
        <v>3323182013</v>
      </c>
      <c r="G1074" s="6" t="s">
        <v>3277</v>
      </c>
      <c r="H1074" s="6" t="s">
        <v>3278</v>
      </c>
      <c r="I1074" s="6">
        <v>14491180</v>
      </c>
      <c r="J1074" s="6" t="s">
        <v>3465</v>
      </c>
      <c r="K1074" s="6" t="str">
        <f t="shared" si="251"/>
        <v>3323180607680002</v>
      </c>
      <c r="L1074" s="6" t="s">
        <v>3463</v>
      </c>
      <c r="M1074" s="6">
        <v>0</v>
      </c>
      <c r="N1074" s="6">
        <v>130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 t="s">
        <v>39</v>
      </c>
      <c r="U1074" s="7">
        <v>46089</v>
      </c>
      <c r="V1074" s="8">
        <v>46237.285775462966</v>
      </c>
      <c r="W1074" s="8">
        <v>46237.285775462966</v>
      </c>
      <c r="X1074" s="6" t="s">
        <v>40</v>
      </c>
      <c r="Y1074" s="6" t="s">
        <v>39</v>
      </c>
      <c r="Z1074" s="9">
        <v>78296</v>
      </c>
      <c r="AA1074" s="6" t="s">
        <v>169</v>
      </c>
      <c r="AB1074" s="10" t="s">
        <v>3466</v>
      </c>
      <c r="AC1074" s="11" t="str">
        <f t="shared" si="235"/>
        <v>Klik Here Bestie</v>
      </c>
      <c r="AD1074" s="18" t="s">
        <v>2944</v>
      </c>
    </row>
    <row r="1075" spans="1:30" ht="14.25" customHeight="1" x14ac:dyDescent="0.3">
      <c r="A1075" s="5">
        <v>1073</v>
      </c>
      <c r="B1075" s="6" t="s">
        <v>32</v>
      </c>
      <c r="C1075" s="6" t="s">
        <v>33</v>
      </c>
      <c r="D1075" s="6" t="s">
        <v>3191</v>
      </c>
      <c r="E1075" s="6" t="s">
        <v>3342</v>
      </c>
      <c r="F1075" s="6">
        <v>3323182013</v>
      </c>
      <c r="G1075" s="6" t="s">
        <v>3277</v>
      </c>
      <c r="H1075" s="6" t="s">
        <v>3278</v>
      </c>
      <c r="I1075" s="6">
        <v>14619642</v>
      </c>
      <c r="J1075" s="6" t="s">
        <v>3467</v>
      </c>
      <c r="K1075" s="6" t="str">
        <f t="shared" si="251"/>
        <v>3323180607680002</v>
      </c>
      <c r="L1075" s="6" t="s">
        <v>3463</v>
      </c>
      <c r="M1075" s="6">
        <v>74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 t="s">
        <v>39</v>
      </c>
      <c r="U1075" s="7">
        <v>46150</v>
      </c>
      <c r="V1075" s="8">
        <v>46239.512835648151</v>
      </c>
      <c r="W1075" s="8">
        <v>46239.512835648151</v>
      </c>
      <c r="X1075" s="6" t="s">
        <v>40</v>
      </c>
      <c r="Y1075" s="6" t="s">
        <v>39</v>
      </c>
      <c r="Z1075" s="9">
        <v>78296</v>
      </c>
      <c r="AA1075" s="6" t="s">
        <v>169</v>
      </c>
      <c r="AB1075" s="10" t="s">
        <v>3468</v>
      </c>
      <c r="AC1075" s="11" t="str">
        <f t="shared" si="235"/>
        <v>Klik Here Bestie</v>
      </c>
      <c r="AD1075" s="18" t="s">
        <v>2944</v>
      </c>
    </row>
    <row r="1076" spans="1:30" ht="14.25" customHeight="1" x14ac:dyDescent="0.3">
      <c r="A1076" s="5">
        <v>1074</v>
      </c>
      <c r="B1076" s="6" t="s">
        <v>32</v>
      </c>
      <c r="C1076" s="6" t="s">
        <v>33</v>
      </c>
      <c r="D1076" s="6" t="s">
        <v>3191</v>
      </c>
      <c r="E1076" s="6" t="s">
        <v>3342</v>
      </c>
      <c r="F1076" s="6">
        <v>3323182013</v>
      </c>
      <c r="G1076" s="6" t="s">
        <v>3277</v>
      </c>
      <c r="H1076" s="6" t="s">
        <v>3278</v>
      </c>
      <c r="I1076" s="6">
        <v>14717649</v>
      </c>
      <c r="J1076" s="6" t="s">
        <v>3469</v>
      </c>
      <c r="K1076" s="6" t="str">
        <f>"3323180305700001"</f>
        <v>3323180305700001</v>
      </c>
      <c r="L1076" s="6" t="s">
        <v>3470</v>
      </c>
      <c r="M1076" s="6">
        <v>50</v>
      </c>
      <c r="N1076" s="6">
        <v>50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 t="s">
        <v>39</v>
      </c>
      <c r="U1076" s="7">
        <v>46211</v>
      </c>
      <c r="V1076" s="8">
        <v>46241.357094907406</v>
      </c>
      <c r="W1076" s="8">
        <v>46241.357094907406</v>
      </c>
      <c r="X1076" s="6" t="s">
        <v>40</v>
      </c>
      <c r="Y1076" s="6" t="s">
        <v>39</v>
      </c>
      <c r="Z1076" s="9">
        <v>78293</v>
      </c>
      <c r="AA1076" s="6" t="s">
        <v>2590</v>
      </c>
      <c r="AB1076" s="10" t="s">
        <v>3471</v>
      </c>
      <c r="AC1076" s="11" t="str">
        <f t="shared" si="235"/>
        <v>Klik Here Bestie</v>
      </c>
      <c r="AD1076" s="18" t="s">
        <v>2944</v>
      </c>
    </row>
    <row r="1077" spans="1:30" ht="14.25" customHeight="1" x14ac:dyDescent="0.3">
      <c r="A1077" s="5">
        <v>1075</v>
      </c>
      <c r="B1077" s="6" t="s">
        <v>32</v>
      </c>
      <c r="C1077" s="6" t="s">
        <v>33</v>
      </c>
      <c r="D1077" s="6" t="s">
        <v>3191</v>
      </c>
      <c r="E1077" s="6" t="s">
        <v>3342</v>
      </c>
      <c r="F1077" s="6">
        <v>3323182013</v>
      </c>
      <c r="G1077" s="6" t="s">
        <v>3277</v>
      </c>
      <c r="H1077" s="6" t="s">
        <v>3278</v>
      </c>
      <c r="I1077" s="6">
        <v>14716408</v>
      </c>
      <c r="J1077" s="6" t="s">
        <v>3472</v>
      </c>
      <c r="K1077" s="6" t="str">
        <f>"3323185110850002"</f>
        <v>3323185110850002</v>
      </c>
      <c r="L1077" s="6" t="s">
        <v>3473</v>
      </c>
      <c r="M1077" s="6">
        <v>104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 t="s">
        <v>39</v>
      </c>
      <c r="U1077" s="7">
        <v>46211</v>
      </c>
      <c r="V1077" s="8">
        <v>46241.349305555559</v>
      </c>
      <c r="W1077" s="8">
        <v>46241.349305555559</v>
      </c>
      <c r="X1077" s="6" t="s">
        <v>40</v>
      </c>
      <c r="Y1077" s="6" t="s">
        <v>39</v>
      </c>
      <c r="Z1077" s="9">
        <v>1098960</v>
      </c>
      <c r="AA1077" s="6" t="s">
        <v>3366</v>
      </c>
      <c r="AB1077" s="10" t="s">
        <v>3474</v>
      </c>
      <c r="AC1077" s="11" t="str">
        <f t="shared" si="235"/>
        <v>Klik Here Bestie</v>
      </c>
      <c r="AD1077" s="18" t="s">
        <v>2944</v>
      </c>
    </row>
    <row r="1078" spans="1:30" ht="14.25" customHeight="1" x14ac:dyDescent="0.3">
      <c r="A1078" s="5">
        <v>1076</v>
      </c>
      <c r="B1078" s="6" t="s">
        <v>32</v>
      </c>
      <c r="C1078" s="6" t="s">
        <v>33</v>
      </c>
      <c r="D1078" s="6" t="s">
        <v>3191</v>
      </c>
      <c r="E1078" s="6" t="s">
        <v>3342</v>
      </c>
      <c r="F1078" s="6">
        <v>3323182013</v>
      </c>
      <c r="G1078" s="6" t="s">
        <v>3277</v>
      </c>
      <c r="H1078" s="6" t="s">
        <v>3278</v>
      </c>
      <c r="I1078" s="6">
        <v>14779875</v>
      </c>
      <c r="J1078" s="6" t="s">
        <v>3475</v>
      </c>
      <c r="K1078" s="6" t="str">
        <f>"3323181806720001"</f>
        <v>3323181806720001</v>
      </c>
      <c r="L1078" s="6" t="s">
        <v>1307</v>
      </c>
      <c r="M1078" s="6">
        <v>80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 t="s">
        <v>39</v>
      </c>
      <c r="U1078" s="7">
        <v>46242</v>
      </c>
      <c r="V1078" s="8">
        <v>46242.360937500001</v>
      </c>
      <c r="W1078" s="8">
        <v>46242.360937500001</v>
      </c>
      <c r="X1078" s="6" t="s">
        <v>40</v>
      </c>
      <c r="Y1078" s="6" t="s">
        <v>39</v>
      </c>
      <c r="Z1078" s="9">
        <v>78295</v>
      </c>
      <c r="AA1078" s="6" t="s">
        <v>3372</v>
      </c>
      <c r="AB1078" s="10" t="s">
        <v>3476</v>
      </c>
      <c r="AC1078" s="11" t="str">
        <f t="shared" si="235"/>
        <v>Klik Here Bestie</v>
      </c>
      <c r="AD1078" s="18" t="s">
        <v>2944</v>
      </c>
    </row>
    <row r="1079" spans="1:30" ht="14.25" customHeight="1" x14ac:dyDescent="0.3">
      <c r="A1079" s="5">
        <v>1077</v>
      </c>
      <c r="B1079" s="6" t="s">
        <v>32</v>
      </c>
      <c r="C1079" s="6" t="s">
        <v>33</v>
      </c>
      <c r="D1079" s="6" t="s">
        <v>3191</v>
      </c>
      <c r="E1079" s="6" t="s">
        <v>3342</v>
      </c>
      <c r="F1079" s="6">
        <v>3323182013</v>
      </c>
      <c r="G1079" s="6" t="s">
        <v>3277</v>
      </c>
      <c r="H1079" s="6" t="s">
        <v>3278</v>
      </c>
      <c r="I1079" s="6">
        <v>14631016</v>
      </c>
      <c r="J1079" s="6" t="s">
        <v>3477</v>
      </c>
      <c r="K1079" s="6" t="str">
        <f>"3323183112720008"</f>
        <v>3323183112720008</v>
      </c>
      <c r="L1079" s="6" t="s">
        <v>3478</v>
      </c>
      <c r="M1079" s="6">
        <v>100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 t="s">
        <v>39</v>
      </c>
      <c r="U1079" s="7">
        <v>46150</v>
      </c>
      <c r="V1079" s="8">
        <v>46239.632071759261</v>
      </c>
      <c r="W1079" s="8">
        <v>46239.632071759261</v>
      </c>
      <c r="X1079" s="6" t="s">
        <v>40</v>
      </c>
      <c r="Y1079" s="6" t="s">
        <v>39</v>
      </c>
      <c r="Z1079" s="9">
        <v>78297</v>
      </c>
      <c r="AA1079" s="6" t="s">
        <v>966</v>
      </c>
      <c r="AB1079" s="10" t="s">
        <v>3479</v>
      </c>
      <c r="AC1079" s="11" t="str">
        <f t="shared" si="235"/>
        <v>Klik Here Bestie</v>
      </c>
      <c r="AD1079" s="18" t="s">
        <v>2944</v>
      </c>
    </row>
    <row r="1080" spans="1:30" ht="14.25" customHeight="1" x14ac:dyDescent="0.3">
      <c r="A1080" s="5">
        <v>1078</v>
      </c>
      <c r="B1080" s="6" t="s">
        <v>32</v>
      </c>
      <c r="C1080" s="6" t="s">
        <v>33</v>
      </c>
      <c r="D1080" s="6" t="s">
        <v>3191</v>
      </c>
      <c r="E1080" s="6" t="s">
        <v>3342</v>
      </c>
      <c r="F1080" s="6">
        <v>3323182013</v>
      </c>
      <c r="G1080" s="6" t="s">
        <v>3277</v>
      </c>
      <c r="H1080" s="6" t="s">
        <v>3278</v>
      </c>
      <c r="I1080" s="6">
        <v>14746807</v>
      </c>
      <c r="J1080" s="6" t="s">
        <v>3480</v>
      </c>
      <c r="K1080" s="6" t="str">
        <f t="shared" ref="K1080:K1081" si="252">"3323180201800001"</f>
        <v>3323180201800001</v>
      </c>
      <c r="L1080" s="6" t="s">
        <v>3481</v>
      </c>
      <c r="M1080" s="6">
        <v>100</v>
      </c>
      <c r="N1080" s="6">
        <v>100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 t="s">
        <v>39</v>
      </c>
      <c r="U1080" s="7">
        <v>46211</v>
      </c>
      <c r="V1080" s="8">
        <v>46241.604803240742</v>
      </c>
      <c r="W1080" s="8">
        <v>46241.604803240742</v>
      </c>
      <c r="X1080" s="6" t="s">
        <v>40</v>
      </c>
      <c r="Y1080" s="6" t="s">
        <v>39</v>
      </c>
      <c r="Z1080" s="9">
        <v>5018441</v>
      </c>
      <c r="AA1080" s="6" t="s">
        <v>3358</v>
      </c>
      <c r="AB1080" s="10" t="s">
        <v>3482</v>
      </c>
      <c r="AC1080" s="11" t="str">
        <f t="shared" si="235"/>
        <v>Klik Here Bestie</v>
      </c>
      <c r="AD1080" s="18" t="s">
        <v>2944</v>
      </c>
    </row>
    <row r="1081" spans="1:30" ht="14.25" customHeight="1" x14ac:dyDescent="0.3">
      <c r="A1081" s="5">
        <v>1079</v>
      </c>
      <c r="B1081" s="6" t="s">
        <v>32</v>
      </c>
      <c r="C1081" s="6" t="s">
        <v>33</v>
      </c>
      <c r="D1081" s="6" t="s">
        <v>3191</v>
      </c>
      <c r="E1081" s="6" t="s">
        <v>3342</v>
      </c>
      <c r="F1081" s="6">
        <v>3323182013</v>
      </c>
      <c r="G1081" s="6" t="s">
        <v>3277</v>
      </c>
      <c r="H1081" s="6" t="s">
        <v>3278</v>
      </c>
      <c r="I1081" s="6">
        <v>14746919</v>
      </c>
      <c r="J1081" s="6" t="s">
        <v>3483</v>
      </c>
      <c r="K1081" s="6" t="str">
        <f t="shared" si="252"/>
        <v>3323180201800001</v>
      </c>
      <c r="L1081" s="6" t="s">
        <v>3481</v>
      </c>
      <c r="M1081" s="6">
        <v>175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 t="s">
        <v>39</v>
      </c>
      <c r="U1081" s="7">
        <v>46211</v>
      </c>
      <c r="V1081" s="8">
        <v>46241.605613425927</v>
      </c>
      <c r="W1081" s="8">
        <v>46241.605613425927</v>
      </c>
      <c r="X1081" s="6" t="s">
        <v>40</v>
      </c>
      <c r="Y1081" s="6" t="s">
        <v>39</v>
      </c>
      <c r="Z1081" s="9">
        <v>5018441</v>
      </c>
      <c r="AA1081" s="6" t="s">
        <v>3358</v>
      </c>
      <c r="AB1081" s="10" t="s">
        <v>3484</v>
      </c>
      <c r="AC1081" s="11" t="str">
        <f t="shared" si="235"/>
        <v>Klik Here Bestie</v>
      </c>
      <c r="AD1081" s="18" t="s">
        <v>2944</v>
      </c>
    </row>
    <row r="1082" spans="1:30" ht="14.25" customHeight="1" x14ac:dyDescent="0.3">
      <c r="A1082" s="5">
        <v>1080</v>
      </c>
      <c r="B1082" s="6" t="s">
        <v>32</v>
      </c>
      <c r="C1082" s="6" t="s">
        <v>33</v>
      </c>
      <c r="D1082" s="6" t="s">
        <v>3191</v>
      </c>
      <c r="E1082" s="6" t="s">
        <v>3342</v>
      </c>
      <c r="F1082" s="6">
        <v>3323182013</v>
      </c>
      <c r="G1082" s="6" t="s">
        <v>3277</v>
      </c>
      <c r="H1082" s="6" t="s">
        <v>3278</v>
      </c>
      <c r="I1082" s="6">
        <v>14464639</v>
      </c>
      <c r="J1082" s="6" t="s">
        <v>3485</v>
      </c>
      <c r="K1082" s="6" t="str">
        <f>"3323181204790001"</f>
        <v>3323181204790001</v>
      </c>
      <c r="L1082" s="6" t="s">
        <v>3486</v>
      </c>
      <c r="M1082" s="6">
        <v>100</v>
      </c>
      <c r="N1082" s="6">
        <v>50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 t="s">
        <v>39</v>
      </c>
      <c r="U1082" s="7">
        <v>46061</v>
      </c>
      <c r="V1082" s="8">
        <v>46236.357534722221</v>
      </c>
      <c r="W1082" s="8">
        <v>46236.357534722221</v>
      </c>
      <c r="X1082" s="6" t="s">
        <v>40</v>
      </c>
      <c r="Y1082" s="6" t="s">
        <v>39</v>
      </c>
      <c r="Z1082" s="9">
        <v>196798</v>
      </c>
      <c r="AA1082" s="6" t="s">
        <v>3487</v>
      </c>
      <c r="AB1082" s="10" t="s">
        <v>3488</v>
      </c>
      <c r="AC1082" s="11" t="str">
        <f t="shared" si="235"/>
        <v>Klik Here Bestie</v>
      </c>
      <c r="AD1082" s="18" t="s">
        <v>2944</v>
      </c>
    </row>
    <row r="1083" spans="1:30" ht="14.25" customHeight="1" x14ac:dyDescent="0.3">
      <c r="A1083" s="5">
        <v>1081</v>
      </c>
      <c r="B1083" s="6" t="s">
        <v>32</v>
      </c>
      <c r="C1083" s="6" t="s">
        <v>33</v>
      </c>
      <c r="D1083" s="6" t="s">
        <v>3191</v>
      </c>
      <c r="E1083" s="6" t="s">
        <v>3342</v>
      </c>
      <c r="F1083" s="6">
        <v>3323182013</v>
      </c>
      <c r="G1083" s="6" t="s">
        <v>3277</v>
      </c>
      <c r="H1083" s="6" t="s">
        <v>3278</v>
      </c>
      <c r="I1083" s="6">
        <v>14464362</v>
      </c>
      <c r="J1083" s="6" t="s">
        <v>3489</v>
      </c>
      <c r="K1083" s="6" t="str">
        <f t="shared" ref="K1083:K1086" si="253">"3323183112610028"</f>
        <v>3323183112610028</v>
      </c>
      <c r="L1083" s="6" t="s">
        <v>2350</v>
      </c>
      <c r="M1083" s="6">
        <v>352</v>
      </c>
      <c r="N1083" s="6">
        <v>320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 t="s">
        <v>39</v>
      </c>
      <c r="U1083" s="7">
        <v>46061</v>
      </c>
      <c r="V1083" s="8">
        <v>46236.354305555556</v>
      </c>
      <c r="W1083" s="8">
        <v>46236.354305555556</v>
      </c>
      <c r="X1083" s="6" t="s">
        <v>40</v>
      </c>
      <c r="Y1083" s="6" t="s">
        <v>39</v>
      </c>
      <c r="Z1083" s="9">
        <v>78295</v>
      </c>
      <c r="AA1083" s="6" t="s">
        <v>3372</v>
      </c>
      <c r="AB1083" s="10" t="s">
        <v>3490</v>
      </c>
      <c r="AC1083" s="11" t="str">
        <f t="shared" si="235"/>
        <v>Klik Here Bestie</v>
      </c>
      <c r="AD1083" s="18" t="s">
        <v>2944</v>
      </c>
    </row>
    <row r="1084" spans="1:30" ht="14.25" customHeight="1" x14ac:dyDescent="0.3">
      <c r="A1084" s="5">
        <v>1082</v>
      </c>
      <c r="B1084" s="6" t="s">
        <v>32</v>
      </c>
      <c r="C1084" s="6" t="s">
        <v>33</v>
      </c>
      <c r="D1084" s="6" t="s">
        <v>3191</v>
      </c>
      <c r="E1084" s="6" t="s">
        <v>3342</v>
      </c>
      <c r="F1084" s="6">
        <v>3323182013</v>
      </c>
      <c r="G1084" s="6" t="s">
        <v>3277</v>
      </c>
      <c r="H1084" s="6" t="s">
        <v>3278</v>
      </c>
      <c r="I1084" s="6">
        <v>14464448</v>
      </c>
      <c r="J1084" s="6" t="s">
        <v>3491</v>
      </c>
      <c r="K1084" s="6" t="str">
        <f t="shared" si="253"/>
        <v>3323183112610028</v>
      </c>
      <c r="L1084" s="6" t="s">
        <v>2350</v>
      </c>
      <c r="M1084" s="6">
        <v>160</v>
      </c>
      <c r="N1084" s="6">
        <v>192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 t="s">
        <v>39</v>
      </c>
      <c r="U1084" s="7">
        <v>46061</v>
      </c>
      <c r="V1084" s="8">
        <v>46236.355138888888</v>
      </c>
      <c r="W1084" s="8">
        <v>46236.355138888888</v>
      </c>
      <c r="X1084" s="6" t="s">
        <v>40</v>
      </c>
      <c r="Y1084" s="6" t="s">
        <v>39</v>
      </c>
      <c r="Z1084" s="9">
        <v>78295</v>
      </c>
      <c r="AA1084" s="6" t="s">
        <v>3372</v>
      </c>
      <c r="AB1084" s="10" t="s">
        <v>3492</v>
      </c>
      <c r="AC1084" s="11" t="str">
        <f t="shared" si="235"/>
        <v>Klik Here Bestie</v>
      </c>
      <c r="AD1084" s="18" t="s">
        <v>2944</v>
      </c>
    </row>
    <row r="1085" spans="1:30" ht="14.25" customHeight="1" x14ac:dyDescent="0.3">
      <c r="A1085" s="5">
        <v>1083</v>
      </c>
      <c r="B1085" s="6" t="s">
        <v>32</v>
      </c>
      <c r="C1085" s="6" t="s">
        <v>33</v>
      </c>
      <c r="D1085" s="6" t="s">
        <v>3191</v>
      </c>
      <c r="E1085" s="6" t="s">
        <v>3342</v>
      </c>
      <c r="F1085" s="6">
        <v>3323182013</v>
      </c>
      <c r="G1085" s="6" t="s">
        <v>3277</v>
      </c>
      <c r="H1085" s="6" t="s">
        <v>3278</v>
      </c>
      <c r="I1085" s="6">
        <v>14464524</v>
      </c>
      <c r="J1085" s="6" t="s">
        <v>3493</v>
      </c>
      <c r="K1085" s="6" t="str">
        <f t="shared" si="253"/>
        <v>3323183112610028</v>
      </c>
      <c r="L1085" s="6" t="s">
        <v>2350</v>
      </c>
      <c r="M1085" s="6">
        <v>0</v>
      </c>
      <c r="N1085" s="6">
        <v>250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 t="s">
        <v>39</v>
      </c>
      <c r="U1085" s="7">
        <v>46061</v>
      </c>
      <c r="V1085" s="8">
        <v>46236.355995370373</v>
      </c>
      <c r="W1085" s="8">
        <v>46236.355995370373</v>
      </c>
      <c r="X1085" s="6" t="s">
        <v>40</v>
      </c>
      <c r="Y1085" s="6" t="s">
        <v>39</v>
      </c>
      <c r="Z1085" s="9">
        <v>78295</v>
      </c>
      <c r="AA1085" s="6" t="s">
        <v>3372</v>
      </c>
      <c r="AB1085" s="10" t="s">
        <v>3494</v>
      </c>
      <c r="AC1085" s="11" t="str">
        <f t="shared" si="235"/>
        <v>Klik Here Bestie</v>
      </c>
      <c r="AD1085" s="18" t="s">
        <v>2944</v>
      </c>
    </row>
    <row r="1086" spans="1:30" ht="14.25" customHeight="1" x14ac:dyDescent="0.3">
      <c r="A1086" s="5">
        <v>1084</v>
      </c>
      <c r="B1086" s="6" t="s">
        <v>32</v>
      </c>
      <c r="C1086" s="6" t="s">
        <v>33</v>
      </c>
      <c r="D1086" s="6" t="s">
        <v>3191</v>
      </c>
      <c r="E1086" s="6" t="s">
        <v>3342</v>
      </c>
      <c r="F1086" s="6">
        <v>3323182013</v>
      </c>
      <c r="G1086" s="6" t="s">
        <v>3277</v>
      </c>
      <c r="H1086" s="6" t="s">
        <v>3278</v>
      </c>
      <c r="I1086" s="6">
        <v>14464734</v>
      </c>
      <c r="J1086" s="6" t="s">
        <v>3495</v>
      </c>
      <c r="K1086" s="6" t="str">
        <f t="shared" si="253"/>
        <v>3323183112610028</v>
      </c>
      <c r="L1086" s="6" t="s">
        <v>2350</v>
      </c>
      <c r="M1086" s="6">
        <v>0</v>
      </c>
      <c r="N1086" s="6">
        <v>150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 t="s">
        <v>39</v>
      </c>
      <c r="U1086" s="7">
        <v>46061</v>
      </c>
      <c r="V1086" s="8">
        <v>46236.358657407407</v>
      </c>
      <c r="W1086" s="8">
        <v>46236.358657407407</v>
      </c>
      <c r="X1086" s="6" t="s">
        <v>40</v>
      </c>
      <c r="Y1086" s="6" t="s">
        <v>39</v>
      </c>
      <c r="Z1086" s="9">
        <v>78295</v>
      </c>
      <c r="AA1086" s="6" t="s">
        <v>3372</v>
      </c>
      <c r="AB1086" s="10" t="s">
        <v>3496</v>
      </c>
      <c r="AC1086" s="11" t="str">
        <f t="shared" si="235"/>
        <v>Klik Here Bestie</v>
      </c>
      <c r="AD1086" s="18" t="s">
        <v>2944</v>
      </c>
    </row>
    <row r="1087" spans="1:30" ht="14.25" customHeight="1" x14ac:dyDescent="0.3">
      <c r="A1087" s="5">
        <v>1085</v>
      </c>
      <c r="B1087" s="6" t="s">
        <v>32</v>
      </c>
      <c r="C1087" s="6" t="s">
        <v>33</v>
      </c>
      <c r="D1087" s="6" t="s">
        <v>3191</v>
      </c>
      <c r="E1087" s="6" t="s">
        <v>3342</v>
      </c>
      <c r="F1087" s="6">
        <v>3323182013</v>
      </c>
      <c r="G1087" s="6" t="s">
        <v>3277</v>
      </c>
      <c r="H1087" s="6" t="s">
        <v>3278</v>
      </c>
      <c r="I1087" s="6">
        <v>14737396</v>
      </c>
      <c r="J1087" s="6" t="s">
        <v>3497</v>
      </c>
      <c r="K1087" s="6" t="str">
        <f>"3323180312680001"</f>
        <v>3323180312680001</v>
      </c>
      <c r="L1087" s="6" t="s">
        <v>3498</v>
      </c>
      <c r="M1087" s="6">
        <v>277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 t="s">
        <v>39</v>
      </c>
      <c r="U1087" s="7">
        <v>46211</v>
      </c>
      <c r="V1087" s="8">
        <v>46241.526064814818</v>
      </c>
      <c r="W1087" s="8">
        <v>46241.526064814818</v>
      </c>
      <c r="X1087" s="6" t="s">
        <v>40</v>
      </c>
      <c r="Y1087" s="6" t="s">
        <v>39</v>
      </c>
      <c r="Z1087" s="9">
        <v>78297</v>
      </c>
      <c r="AA1087" s="6" t="s">
        <v>966</v>
      </c>
      <c r="AB1087" s="10" t="s">
        <v>3499</v>
      </c>
      <c r="AC1087" s="11" t="str">
        <f t="shared" si="235"/>
        <v>Klik Here Bestie</v>
      </c>
      <c r="AD1087" s="18" t="s">
        <v>2944</v>
      </c>
    </row>
    <row r="1088" spans="1:30" ht="14.25" customHeight="1" x14ac:dyDescent="0.3">
      <c r="A1088" s="5">
        <v>1086</v>
      </c>
      <c r="B1088" s="6" t="s">
        <v>32</v>
      </c>
      <c r="C1088" s="6" t="s">
        <v>33</v>
      </c>
      <c r="D1088" s="6" t="s">
        <v>3191</v>
      </c>
      <c r="E1088" s="6" t="s">
        <v>3342</v>
      </c>
      <c r="F1088" s="6">
        <v>3323182013</v>
      </c>
      <c r="G1088" s="6" t="s">
        <v>3277</v>
      </c>
      <c r="H1088" s="6" t="s">
        <v>3278</v>
      </c>
      <c r="I1088" s="6">
        <v>14711132</v>
      </c>
      <c r="J1088" s="6" t="s">
        <v>3500</v>
      </c>
      <c r="K1088" s="6" t="str">
        <f>"3323184312600001"</f>
        <v>3323184312600001</v>
      </c>
      <c r="L1088" s="6" t="s">
        <v>3501</v>
      </c>
      <c r="M1088" s="6">
        <v>0</v>
      </c>
      <c r="N1088" s="6">
        <v>100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 t="s">
        <v>39</v>
      </c>
      <c r="U1088" s="7">
        <v>46211</v>
      </c>
      <c r="V1088" s="8">
        <v>46241.315092592595</v>
      </c>
      <c r="W1088" s="8">
        <v>46241.315092592595</v>
      </c>
      <c r="X1088" s="6" t="s">
        <v>40</v>
      </c>
      <c r="Y1088" s="6" t="s">
        <v>39</v>
      </c>
      <c r="Z1088" s="9">
        <v>78295</v>
      </c>
      <c r="AA1088" s="6" t="s">
        <v>3372</v>
      </c>
      <c r="AB1088" s="10" t="s">
        <v>3502</v>
      </c>
      <c r="AC1088" s="11" t="str">
        <f t="shared" si="235"/>
        <v>Klik Here Bestie</v>
      </c>
      <c r="AD1088" s="18" t="s">
        <v>2944</v>
      </c>
    </row>
    <row r="1089" spans="1:30" ht="14.25" customHeight="1" x14ac:dyDescent="0.3">
      <c r="A1089" s="5">
        <v>1087</v>
      </c>
      <c r="B1089" s="6" t="s">
        <v>32</v>
      </c>
      <c r="C1089" s="6" t="s">
        <v>33</v>
      </c>
      <c r="D1089" s="6" t="s">
        <v>3191</v>
      </c>
      <c r="E1089" s="6" t="s">
        <v>3342</v>
      </c>
      <c r="F1089" s="6">
        <v>3323182013</v>
      </c>
      <c r="G1089" s="6" t="s">
        <v>3277</v>
      </c>
      <c r="H1089" s="6" t="s">
        <v>3278</v>
      </c>
      <c r="I1089" s="6">
        <v>14426463</v>
      </c>
      <c r="J1089" s="6" t="s">
        <v>3503</v>
      </c>
      <c r="K1089" s="6" t="str">
        <f>"3323181201600001"</f>
        <v>3323181201600001</v>
      </c>
      <c r="L1089" s="6" t="s">
        <v>3504</v>
      </c>
      <c r="M1089" s="6">
        <v>300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 t="s">
        <v>39</v>
      </c>
      <c r="U1089" s="7">
        <v>46030</v>
      </c>
      <c r="V1089" s="8">
        <v>46235.387974537036</v>
      </c>
      <c r="W1089" s="8">
        <v>46235.387974537036</v>
      </c>
      <c r="X1089" s="6" t="s">
        <v>40</v>
      </c>
      <c r="Y1089" s="6" t="s">
        <v>39</v>
      </c>
      <c r="Z1089" s="9">
        <v>5018441</v>
      </c>
      <c r="AA1089" s="6" t="s">
        <v>3358</v>
      </c>
      <c r="AB1089" s="10" t="s">
        <v>3505</v>
      </c>
      <c r="AC1089" s="11" t="str">
        <f t="shared" si="235"/>
        <v>Klik Here Bestie</v>
      </c>
      <c r="AD1089" s="18" t="s">
        <v>2944</v>
      </c>
    </row>
    <row r="1090" spans="1:30" ht="14.25" customHeight="1" x14ac:dyDescent="0.3">
      <c r="A1090" s="5">
        <v>1088</v>
      </c>
      <c r="B1090" s="6" t="s">
        <v>32</v>
      </c>
      <c r="C1090" s="6" t="s">
        <v>33</v>
      </c>
      <c r="D1090" s="6" t="s">
        <v>3191</v>
      </c>
      <c r="E1090" s="6" t="s">
        <v>3342</v>
      </c>
      <c r="F1090" s="6">
        <v>3323182013</v>
      </c>
      <c r="G1090" s="6" t="s">
        <v>3277</v>
      </c>
      <c r="H1090" s="6" t="s">
        <v>3278</v>
      </c>
      <c r="I1090" s="6">
        <v>14449802</v>
      </c>
      <c r="J1090" s="6" t="s">
        <v>3506</v>
      </c>
      <c r="K1090" s="6" t="str">
        <f>"3323182304810001"</f>
        <v>3323182304810001</v>
      </c>
      <c r="L1090" s="6" t="s">
        <v>912</v>
      </c>
      <c r="M1090" s="6">
        <v>0</v>
      </c>
      <c r="N1090" s="6">
        <v>50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 t="s">
        <v>39</v>
      </c>
      <c r="U1090" s="7">
        <v>46030</v>
      </c>
      <c r="V1090" s="8">
        <v>46235.647511574076</v>
      </c>
      <c r="W1090" s="8">
        <v>46235.647511574076</v>
      </c>
      <c r="X1090" s="6" t="s">
        <v>40</v>
      </c>
      <c r="Y1090" s="6" t="s">
        <v>39</v>
      </c>
      <c r="Z1090" s="9">
        <v>78297</v>
      </c>
      <c r="AA1090" s="6" t="s">
        <v>966</v>
      </c>
      <c r="AB1090" s="10" t="s">
        <v>3507</v>
      </c>
      <c r="AC1090" s="11" t="str">
        <f t="shared" si="235"/>
        <v>Klik Here Bestie</v>
      </c>
      <c r="AD1090" s="18" t="s">
        <v>2944</v>
      </c>
    </row>
    <row r="1091" spans="1:30" ht="14.25" customHeight="1" x14ac:dyDescent="0.3">
      <c r="A1091" s="5">
        <v>1089</v>
      </c>
      <c r="B1091" s="6" t="s">
        <v>32</v>
      </c>
      <c r="C1091" s="6" t="s">
        <v>33</v>
      </c>
      <c r="D1091" s="6" t="s">
        <v>3191</v>
      </c>
      <c r="E1091" s="6" t="s">
        <v>3342</v>
      </c>
      <c r="F1091" s="6">
        <v>3323182013</v>
      </c>
      <c r="G1091" s="6" t="s">
        <v>3277</v>
      </c>
      <c r="H1091" s="6" t="s">
        <v>3278</v>
      </c>
      <c r="I1091" s="6">
        <v>14733189</v>
      </c>
      <c r="J1091" s="6" t="s">
        <v>3508</v>
      </c>
      <c r="K1091" s="6" t="str">
        <f>"3323186702980001"</f>
        <v>3323186702980001</v>
      </c>
      <c r="L1091" s="6" t="s">
        <v>3509</v>
      </c>
      <c r="M1091" s="6">
        <v>85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 t="s">
        <v>39</v>
      </c>
      <c r="U1091" s="7">
        <v>46211</v>
      </c>
      <c r="V1091" s="8">
        <v>46241.458240740743</v>
      </c>
      <c r="W1091" s="8">
        <v>46241.458240740743</v>
      </c>
      <c r="X1091" s="6" t="s">
        <v>40</v>
      </c>
      <c r="Y1091" s="6" t="s">
        <v>39</v>
      </c>
      <c r="Z1091" s="9">
        <v>5082954</v>
      </c>
      <c r="AA1091" s="6" t="s">
        <v>3510</v>
      </c>
      <c r="AB1091" s="10" t="s">
        <v>3511</v>
      </c>
      <c r="AC1091" s="11" t="str">
        <f t="shared" si="235"/>
        <v>Klik Here Bestie</v>
      </c>
      <c r="AD1091" s="18" t="s">
        <v>2944</v>
      </c>
    </row>
    <row r="1092" spans="1:30" ht="14.25" customHeight="1" x14ac:dyDescent="0.3">
      <c r="A1092" s="5">
        <v>1090</v>
      </c>
      <c r="B1092" s="6" t="s">
        <v>32</v>
      </c>
      <c r="C1092" s="6" t="s">
        <v>33</v>
      </c>
      <c r="D1092" s="6" t="s">
        <v>3191</v>
      </c>
      <c r="E1092" s="6" t="s">
        <v>3512</v>
      </c>
      <c r="F1092" s="6">
        <v>3323182014</v>
      </c>
      <c r="G1092" s="6" t="s">
        <v>3277</v>
      </c>
      <c r="H1092" s="6" t="s">
        <v>3278</v>
      </c>
      <c r="I1092" s="6">
        <v>14630156</v>
      </c>
      <c r="J1092" s="6" t="s">
        <v>3513</v>
      </c>
      <c r="K1092" s="6" t="str">
        <f t="shared" ref="K1092:K1094" si="254">"3323187112590046"</f>
        <v>3323187112590046</v>
      </c>
      <c r="L1092" s="6" t="s">
        <v>3514</v>
      </c>
      <c r="M1092" s="6">
        <v>281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 t="s">
        <v>39</v>
      </c>
      <c r="U1092" s="7">
        <v>46150</v>
      </c>
      <c r="V1092" s="8">
        <v>46239.622453703705</v>
      </c>
      <c r="W1092" s="8">
        <v>46239.622453703705</v>
      </c>
      <c r="X1092" s="6" t="s">
        <v>40</v>
      </c>
      <c r="Y1092" s="6" t="s">
        <v>39</v>
      </c>
      <c r="Z1092" s="9">
        <v>78263</v>
      </c>
      <c r="AA1092" s="6" t="s">
        <v>3515</v>
      </c>
      <c r="AB1092" s="10" t="s">
        <v>3516</v>
      </c>
      <c r="AC1092" s="11" t="str">
        <f t="shared" si="235"/>
        <v>Klik Here Bestie</v>
      </c>
      <c r="AD1092" s="18" t="s">
        <v>2944</v>
      </c>
    </row>
    <row r="1093" spans="1:30" ht="14.25" customHeight="1" x14ac:dyDescent="0.3">
      <c r="A1093" s="5">
        <v>1091</v>
      </c>
      <c r="B1093" s="6" t="s">
        <v>32</v>
      </c>
      <c r="C1093" s="6" t="s">
        <v>33</v>
      </c>
      <c r="D1093" s="6" t="s">
        <v>3191</v>
      </c>
      <c r="E1093" s="6" t="s">
        <v>3512</v>
      </c>
      <c r="F1093" s="6">
        <v>3323182014</v>
      </c>
      <c r="G1093" s="6" t="s">
        <v>3277</v>
      </c>
      <c r="H1093" s="6" t="s">
        <v>3278</v>
      </c>
      <c r="I1093" s="6">
        <v>14691677</v>
      </c>
      <c r="J1093" s="6" t="s">
        <v>3517</v>
      </c>
      <c r="K1093" s="6" t="str">
        <f t="shared" si="254"/>
        <v>3323187112590046</v>
      </c>
      <c r="L1093" s="6" t="s">
        <v>3514</v>
      </c>
      <c r="M1093" s="6">
        <v>0</v>
      </c>
      <c r="N1093" s="6">
        <v>594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 t="s">
        <v>39</v>
      </c>
      <c r="U1093" s="7">
        <v>46181</v>
      </c>
      <c r="V1093" s="8">
        <v>46240.639097222222</v>
      </c>
      <c r="W1093" s="8">
        <v>46240.639097222222</v>
      </c>
      <c r="X1093" s="6" t="s">
        <v>40</v>
      </c>
      <c r="Y1093" s="6" t="s">
        <v>39</v>
      </c>
      <c r="Z1093" s="9">
        <v>78263</v>
      </c>
      <c r="AA1093" s="6" t="s">
        <v>3515</v>
      </c>
      <c r="AB1093" s="10" t="s">
        <v>3518</v>
      </c>
      <c r="AC1093" s="11" t="str">
        <f t="shared" si="235"/>
        <v>Klik Here Bestie</v>
      </c>
      <c r="AD1093" s="18" t="s">
        <v>2944</v>
      </c>
    </row>
    <row r="1094" spans="1:30" ht="14.25" customHeight="1" x14ac:dyDescent="0.3">
      <c r="A1094" s="5">
        <v>1092</v>
      </c>
      <c r="B1094" s="6" t="s">
        <v>32</v>
      </c>
      <c r="C1094" s="6" t="s">
        <v>33</v>
      </c>
      <c r="D1094" s="6" t="s">
        <v>3191</v>
      </c>
      <c r="E1094" s="6" t="s">
        <v>3512</v>
      </c>
      <c r="F1094" s="6">
        <v>3323182014</v>
      </c>
      <c r="G1094" s="6" t="s">
        <v>3277</v>
      </c>
      <c r="H1094" s="6" t="s">
        <v>3278</v>
      </c>
      <c r="I1094" s="6">
        <v>14691758</v>
      </c>
      <c r="J1094" s="6" t="s">
        <v>3519</v>
      </c>
      <c r="K1094" s="6" t="str">
        <f t="shared" si="254"/>
        <v>3323187112590046</v>
      </c>
      <c r="L1094" s="6" t="s">
        <v>3514</v>
      </c>
      <c r="M1094" s="6">
        <v>0</v>
      </c>
      <c r="N1094" s="6">
        <v>256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 t="s">
        <v>39</v>
      </c>
      <c r="U1094" s="7">
        <v>46181</v>
      </c>
      <c r="V1094" s="8">
        <v>46240.639872685184</v>
      </c>
      <c r="W1094" s="8">
        <v>46240.639872685184</v>
      </c>
      <c r="X1094" s="6" t="s">
        <v>40</v>
      </c>
      <c r="Y1094" s="6" t="s">
        <v>39</v>
      </c>
      <c r="Z1094" s="9">
        <v>78263</v>
      </c>
      <c r="AA1094" s="6" t="s">
        <v>3515</v>
      </c>
      <c r="AB1094" s="10" t="s">
        <v>3520</v>
      </c>
      <c r="AC1094" s="11" t="str">
        <f t="shared" si="235"/>
        <v>Klik Here Bestie</v>
      </c>
      <c r="AD1094" s="18" t="s">
        <v>2944</v>
      </c>
    </row>
    <row r="1095" spans="1:30" ht="14.25" customHeight="1" x14ac:dyDescent="0.3">
      <c r="A1095" s="5">
        <v>1093</v>
      </c>
      <c r="B1095" s="6" t="s">
        <v>32</v>
      </c>
      <c r="C1095" s="6" t="s">
        <v>33</v>
      </c>
      <c r="D1095" s="6" t="s">
        <v>3191</v>
      </c>
      <c r="E1095" s="6" t="s">
        <v>3512</v>
      </c>
      <c r="F1095" s="6">
        <v>3323182014</v>
      </c>
      <c r="G1095" s="6" t="s">
        <v>3277</v>
      </c>
      <c r="H1095" s="6" t="s">
        <v>3278</v>
      </c>
      <c r="I1095" s="6">
        <v>14445106</v>
      </c>
      <c r="J1095" s="6" t="s">
        <v>3521</v>
      </c>
      <c r="K1095" s="6" t="str">
        <f t="shared" ref="K1095:K1096" si="255">"3323181803840001"</f>
        <v>3323181803840001</v>
      </c>
      <c r="L1095" s="6" t="s">
        <v>3522</v>
      </c>
      <c r="M1095" s="6">
        <v>0</v>
      </c>
      <c r="N1095" s="6">
        <v>500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 t="s">
        <v>39</v>
      </c>
      <c r="U1095" s="7">
        <v>46030</v>
      </c>
      <c r="V1095" s="8">
        <v>46235.590173611112</v>
      </c>
      <c r="W1095" s="8">
        <v>46235.590173611112</v>
      </c>
      <c r="X1095" s="6" t="s">
        <v>40</v>
      </c>
      <c r="Y1095" s="6" t="s">
        <v>39</v>
      </c>
      <c r="Z1095" s="9">
        <v>1095823</v>
      </c>
      <c r="AA1095" s="6" t="s">
        <v>3523</v>
      </c>
      <c r="AB1095" s="10" t="s">
        <v>3524</v>
      </c>
      <c r="AC1095" s="11" t="str">
        <f t="shared" si="235"/>
        <v>Klik Here Bestie</v>
      </c>
      <c r="AD1095" s="18" t="s">
        <v>2944</v>
      </c>
    </row>
    <row r="1096" spans="1:30" ht="14.25" customHeight="1" x14ac:dyDescent="0.3">
      <c r="A1096" s="5">
        <v>1094</v>
      </c>
      <c r="B1096" s="6" t="s">
        <v>32</v>
      </c>
      <c r="C1096" s="6" t="s">
        <v>33</v>
      </c>
      <c r="D1096" s="6" t="s">
        <v>3191</v>
      </c>
      <c r="E1096" s="6" t="s">
        <v>3512</v>
      </c>
      <c r="F1096" s="6">
        <v>3323182014</v>
      </c>
      <c r="G1096" s="6" t="s">
        <v>3277</v>
      </c>
      <c r="H1096" s="6" t="s">
        <v>3278</v>
      </c>
      <c r="I1096" s="6">
        <v>14690300</v>
      </c>
      <c r="J1096" s="6" t="s">
        <v>3525</v>
      </c>
      <c r="K1096" s="6" t="str">
        <f t="shared" si="255"/>
        <v>3323181803840001</v>
      </c>
      <c r="L1096" s="6" t="s">
        <v>3522</v>
      </c>
      <c r="M1096" s="6">
        <v>0</v>
      </c>
      <c r="N1096" s="6">
        <v>390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 t="s">
        <v>39</v>
      </c>
      <c r="U1096" s="7">
        <v>46181</v>
      </c>
      <c r="V1096" s="8">
        <v>46240.627523148149</v>
      </c>
      <c r="W1096" s="8">
        <v>46240.627523148149</v>
      </c>
      <c r="X1096" s="6" t="s">
        <v>40</v>
      </c>
      <c r="Y1096" s="6" t="s">
        <v>39</v>
      </c>
      <c r="Z1096" s="9">
        <v>1095823</v>
      </c>
      <c r="AA1096" s="6" t="s">
        <v>3523</v>
      </c>
      <c r="AB1096" s="13" t="s">
        <v>3526</v>
      </c>
      <c r="AC1096" s="11" t="str">
        <f t="shared" si="235"/>
        <v>Klik Here Bestie</v>
      </c>
      <c r="AD1096" s="18" t="s">
        <v>2944</v>
      </c>
    </row>
    <row r="1097" spans="1:30" ht="14.25" customHeight="1" x14ac:dyDescent="0.3">
      <c r="A1097" s="5">
        <v>1095</v>
      </c>
      <c r="B1097" s="6" t="s">
        <v>32</v>
      </c>
      <c r="C1097" s="6" t="s">
        <v>33</v>
      </c>
      <c r="D1097" s="6" t="s">
        <v>3191</v>
      </c>
      <c r="E1097" s="6" t="s">
        <v>3512</v>
      </c>
      <c r="F1097" s="6">
        <v>3323182014</v>
      </c>
      <c r="G1097" s="6" t="s">
        <v>3277</v>
      </c>
      <c r="H1097" s="6" t="s">
        <v>3278</v>
      </c>
      <c r="I1097" s="6">
        <v>14733740</v>
      </c>
      <c r="J1097" s="6" t="s">
        <v>3527</v>
      </c>
      <c r="K1097" s="6" t="str">
        <f>"3323180506870005"</f>
        <v>3323180506870005</v>
      </c>
      <c r="L1097" s="6" t="s">
        <v>3528</v>
      </c>
      <c r="M1097" s="6">
        <v>60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 t="s">
        <v>39</v>
      </c>
      <c r="U1097" s="7">
        <v>46211</v>
      </c>
      <c r="V1097" s="8">
        <v>46241.463564814818</v>
      </c>
      <c r="W1097" s="8">
        <v>46241.463564814818</v>
      </c>
      <c r="X1097" s="6" t="s">
        <v>40</v>
      </c>
      <c r="Y1097" s="6" t="s">
        <v>39</v>
      </c>
      <c r="Z1097" s="9">
        <v>78263</v>
      </c>
      <c r="AA1097" s="6" t="s">
        <v>3515</v>
      </c>
      <c r="AB1097" s="10" t="s">
        <v>3529</v>
      </c>
      <c r="AC1097" s="11" t="str">
        <f t="shared" si="235"/>
        <v>Klik Here Bestie</v>
      </c>
      <c r="AD1097" s="18" t="s">
        <v>2944</v>
      </c>
    </row>
    <row r="1098" spans="1:30" ht="14.25" customHeight="1" x14ac:dyDescent="0.3">
      <c r="A1098" s="5">
        <v>1096</v>
      </c>
      <c r="B1098" s="6" t="s">
        <v>32</v>
      </c>
      <c r="C1098" s="6" t="s">
        <v>33</v>
      </c>
      <c r="D1098" s="6" t="s">
        <v>3191</v>
      </c>
      <c r="E1098" s="6" t="s">
        <v>3512</v>
      </c>
      <c r="F1098" s="6">
        <v>3323182014</v>
      </c>
      <c r="G1098" s="6" t="s">
        <v>3277</v>
      </c>
      <c r="H1098" s="6" t="s">
        <v>3278</v>
      </c>
      <c r="I1098" s="6">
        <v>14720274</v>
      </c>
      <c r="J1098" s="6" t="s">
        <v>3530</v>
      </c>
      <c r="K1098" s="6" t="str">
        <f>"3323183112490038"</f>
        <v>3323183112490038</v>
      </c>
      <c r="L1098" s="6" t="s">
        <v>3531</v>
      </c>
      <c r="M1098" s="6">
        <v>230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 t="s">
        <v>39</v>
      </c>
      <c r="U1098" s="7">
        <v>46211</v>
      </c>
      <c r="V1098" s="8">
        <v>46241.373032407406</v>
      </c>
      <c r="W1098" s="8">
        <v>46241.373032407406</v>
      </c>
      <c r="X1098" s="6" t="s">
        <v>40</v>
      </c>
      <c r="Y1098" s="6" t="s">
        <v>39</v>
      </c>
      <c r="Z1098" s="9">
        <v>78261</v>
      </c>
      <c r="AA1098" s="6" t="s">
        <v>3532</v>
      </c>
      <c r="AB1098" s="10" t="s">
        <v>3533</v>
      </c>
      <c r="AC1098" s="11" t="str">
        <f t="shared" si="235"/>
        <v>Klik Here Bestie</v>
      </c>
      <c r="AD1098" s="18" t="s">
        <v>2944</v>
      </c>
    </row>
    <row r="1099" spans="1:30" ht="14.25" customHeight="1" x14ac:dyDescent="0.3">
      <c r="A1099" s="5">
        <v>1097</v>
      </c>
      <c r="B1099" s="6" t="s">
        <v>32</v>
      </c>
      <c r="C1099" s="6" t="s">
        <v>33</v>
      </c>
      <c r="D1099" s="6" t="s">
        <v>3191</v>
      </c>
      <c r="E1099" s="6" t="s">
        <v>3512</v>
      </c>
      <c r="F1099" s="6">
        <v>3323182014</v>
      </c>
      <c r="G1099" s="6" t="s">
        <v>3277</v>
      </c>
      <c r="H1099" s="6" t="s">
        <v>3278</v>
      </c>
      <c r="I1099" s="6">
        <v>14448947</v>
      </c>
      <c r="J1099" s="6" t="s">
        <v>3534</v>
      </c>
      <c r="K1099" s="6" t="str">
        <f t="shared" ref="K1099:K1100" si="256">"3323184604680001"</f>
        <v>3323184604680001</v>
      </c>
      <c r="L1099" s="6" t="s">
        <v>3535</v>
      </c>
      <c r="M1099" s="6">
        <v>0</v>
      </c>
      <c r="N1099" s="6">
        <v>266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 t="s">
        <v>39</v>
      </c>
      <c r="U1099" s="7">
        <v>46030</v>
      </c>
      <c r="V1099" s="8">
        <v>46235.636782407404</v>
      </c>
      <c r="W1099" s="8">
        <v>46235.636782407404</v>
      </c>
      <c r="X1099" s="6" t="s">
        <v>40</v>
      </c>
      <c r="Y1099" s="6" t="s">
        <v>39</v>
      </c>
      <c r="Z1099" s="9">
        <v>1074213</v>
      </c>
      <c r="AA1099" s="6" t="s">
        <v>3536</v>
      </c>
      <c r="AB1099" s="10" t="s">
        <v>3537</v>
      </c>
      <c r="AC1099" s="11" t="str">
        <f t="shared" si="235"/>
        <v>Klik Here Bestie</v>
      </c>
      <c r="AD1099" s="18" t="s">
        <v>2944</v>
      </c>
    </row>
    <row r="1100" spans="1:30" ht="14.25" customHeight="1" x14ac:dyDescent="0.3">
      <c r="A1100" s="5">
        <v>1098</v>
      </c>
      <c r="B1100" s="6" t="s">
        <v>32</v>
      </c>
      <c r="C1100" s="6" t="s">
        <v>33</v>
      </c>
      <c r="D1100" s="6" t="s">
        <v>3191</v>
      </c>
      <c r="E1100" s="6" t="s">
        <v>3512</v>
      </c>
      <c r="F1100" s="6">
        <v>3323182014</v>
      </c>
      <c r="G1100" s="6" t="s">
        <v>3277</v>
      </c>
      <c r="H1100" s="6" t="s">
        <v>3278</v>
      </c>
      <c r="I1100" s="6">
        <v>14448996</v>
      </c>
      <c r="J1100" s="6" t="s">
        <v>3538</v>
      </c>
      <c r="K1100" s="6" t="str">
        <f t="shared" si="256"/>
        <v>3323184604680001</v>
      </c>
      <c r="L1100" s="6" t="s">
        <v>3535</v>
      </c>
      <c r="M1100" s="6">
        <v>0</v>
      </c>
      <c r="N1100" s="6">
        <v>144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 t="s">
        <v>39</v>
      </c>
      <c r="U1100" s="7">
        <v>46030</v>
      </c>
      <c r="V1100" s="8">
        <v>46235.637511574074</v>
      </c>
      <c r="W1100" s="8">
        <v>46235.637511574074</v>
      </c>
      <c r="X1100" s="6" t="s">
        <v>40</v>
      </c>
      <c r="Y1100" s="6" t="s">
        <v>39</v>
      </c>
      <c r="Z1100" s="9">
        <v>1074213</v>
      </c>
      <c r="AA1100" s="6" t="s">
        <v>3536</v>
      </c>
      <c r="AB1100" s="10" t="s">
        <v>3539</v>
      </c>
      <c r="AC1100" s="11" t="str">
        <f t="shared" si="235"/>
        <v>Klik Here Bestie</v>
      </c>
      <c r="AD1100" s="18" t="s">
        <v>2944</v>
      </c>
    </row>
    <row r="1101" spans="1:30" ht="14.25" customHeight="1" x14ac:dyDescent="0.3">
      <c r="A1101" s="5">
        <v>1099</v>
      </c>
      <c r="B1101" s="6" t="s">
        <v>32</v>
      </c>
      <c r="C1101" s="6" t="s">
        <v>33</v>
      </c>
      <c r="D1101" s="6" t="s">
        <v>3191</v>
      </c>
      <c r="E1101" s="6" t="s">
        <v>3512</v>
      </c>
      <c r="F1101" s="6">
        <v>3323182014</v>
      </c>
      <c r="G1101" s="6" t="s">
        <v>3277</v>
      </c>
      <c r="H1101" s="6" t="s">
        <v>3278</v>
      </c>
      <c r="I1101" s="6">
        <v>14686312</v>
      </c>
      <c r="J1101" s="6" t="s">
        <v>3540</v>
      </c>
      <c r="K1101" s="6" t="str">
        <f>"3323180106690001"</f>
        <v>3323180106690001</v>
      </c>
      <c r="L1101" s="6" t="s">
        <v>3541</v>
      </c>
      <c r="M1101" s="6">
        <v>150</v>
      </c>
      <c r="N1101" s="6">
        <v>350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 t="s">
        <v>39</v>
      </c>
      <c r="U1101" s="7">
        <v>46181</v>
      </c>
      <c r="V1101" s="8">
        <v>46240.59447916667</v>
      </c>
      <c r="W1101" s="8">
        <v>46240.59447916667</v>
      </c>
      <c r="X1101" s="6" t="s">
        <v>40</v>
      </c>
      <c r="Y1101" s="6" t="s">
        <v>39</v>
      </c>
      <c r="Z1101" s="9">
        <v>78264</v>
      </c>
      <c r="AA1101" s="6" t="s">
        <v>3542</v>
      </c>
      <c r="AB1101" s="10" t="s">
        <v>3543</v>
      </c>
      <c r="AC1101" s="11" t="str">
        <f t="shared" si="235"/>
        <v>Klik Here Bestie</v>
      </c>
      <c r="AD1101" s="18" t="s">
        <v>2944</v>
      </c>
    </row>
    <row r="1102" spans="1:30" ht="14.25" customHeight="1" x14ac:dyDescent="0.3">
      <c r="A1102" s="5">
        <v>1100</v>
      </c>
      <c r="B1102" s="6" t="s">
        <v>32</v>
      </c>
      <c r="C1102" s="6" t="s">
        <v>33</v>
      </c>
      <c r="D1102" s="6" t="s">
        <v>3191</v>
      </c>
      <c r="E1102" s="6" t="s">
        <v>3512</v>
      </c>
      <c r="F1102" s="6">
        <v>3323182014</v>
      </c>
      <c r="G1102" s="6" t="s">
        <v>3277</v>
      </c>
      <c r="H1102" s="6" t="s">
        <v>3278</v>
      </c>
      <c r="I1102" s="6">
        <v>14692633</v>
      </c>
      <c r="J1102" s="6" t="s">
        <v>3544</v>
      </c>
      <c r="K1102" s="6" t="str">
        <f>"3323183112540106"</f>
        <v>3323183112540106</v>
      </c>
      <c r="L1102" s="6" t="s">
        <v>3545</v>
      </c>
      <c r="M1102" s="6">
        <v>0</v>
      </c>
      <c r="N1102" s="6">
        <v>250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 t="s">
        <v>39</v>
      </c>
      <c r="U1102" s="7">
        <v>46181</v>
      </c>
      <c r="V1102" s="8">
        <v>46240.64644675926</v>
      </c>
      <c r="W1102" s="8">
        <v>46240.64644675926</v>
      </c>
      <c r="X1102" s="6" t="s">
        <v>40</v>
      </c>
      <c r="Y1102" s="6" t="s">
        <v>39</v>
      </c>
      <c r="Z1102" s="9">
        <v>78263</v>
      </c>
      <c r="AA1102" s="6" t="s">
        <v>3515</v>
      </c>
      <c r="AB1102" s="10" t="s">
        <v>3546</v>
      </c>
      <c r="AC1102" s="11" t="str">
        <f t="shared" si="235"/>
        <v>Klik Here Bestie</v>
      </c>
      <c r="AD1102" s="18" t="s">
        <v>2944</v>
      </c>
    </row>
    <row r="1103" spans="1:30" ht="14.25" customHeight="1" x14ac:dyDescent="0.3">
      <c r="A1103" s="5">
        <v>1101</v>
      </c>
      <c r="B1103" s="6" t="s">
        <v>32</v>
      </c>
      <c r="C1103" s="6" t="s">
        <v>33</v>
      </c>
      <c r="D1103" s="6" t="s">
        <v>3191</v>
      </c>
      <c r="E1103" s="6" t="s">
        <v>3512</v>
      </c>
      <c r="F1103" s="6">
        <v>3323182014</v>
      </c>
      <c r="G1103" s="6" t="s">
        <v>3277</v>
      </c>
      <c r="H1103" s="6" t="s">
        <v>3278</v>
      </c>
      <c r="I1103" s="6">
        <v>14628138</v>
      </c>
      <c r="J1103" s="6" t="s">
        <v>3547</v>
      </c>
      <c r="K1103" s="6" t="str">
        <f>"3323181605740001"</f>
        <v>3323181605740001</v>
      </c>
      <c r="L1103" s="6" t="s">
        <v>629</v>
      </c>
      <c r="M1103" s="6">
        <v>274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 t="s">
        <v>39</v>
      </c>
      <c r="U1103" s="7">
        <v>46150</v>
      </c>
      <c r="V1103" s="8">
        <v>46239.604803240742</v>
      </c>
      <c r="W1103" s="8">
        <v>46239.604803240742</v>
      </c>
      <c r="X1103" s="6" t="s">
        <v>40</v>
      </c>
      <c r="Y1103" s="6" t="s">
        <v>39</v>
      </c>
      <c r="Z1103" s="9">
        <v>78261</v>
      </c>
      <c r="AA1103" s="6" t="s">
        <v>3532</v>
      </c>
      <c r="AB1103" s="10" t="s">
        <v>3548</v>
      </c>
      <c r="AC1103" s="11" t="str">
        <f t="shared" si="235"/>
        <v>Klik Here Bestie</v>
      </c>
      <c r="AD1103" s="18" t="s">
        <v>2944</v>
      </c>
    </row>
    <row r="1104" spans="1:30" ht="14.25" customHeight="1" x14ac:dyDescent="0.3">
      <c r="A1104" s="5">
        <v>1102</v>
      </c>
      <c r="B1104" s="6" t="s">
        <v>32</v>
      </c>
      <c r="C1104" s="6" t="s">
        <v>33</v>
      </c>
      <c r="D1104" s="6" t="s">
        <v>3191</v>
      </c>
      <c r="E1104" s="6" t="s">
        <v>3512</v>
      </c>
      <c r="F1104" s="6">
        <v>3323182014</v>
      </c>
      <c r="G1104" s="6" t="s">
        <v>3277</v>
      </c>
      <c r="H1104" s="6" t="s">
        <v>3278</v>
      </c>
      <c r="I1104" s="6">
        <v>14692811</v>
      </c>
      <c r="J1104" s="6" t="s">
        <v>3549</v>
      </c>
      <c r="K1104" s="6" t="str">
        <f t="shared" ref="K1104:K1105" si="257">"3323183110890001"</f>
        <v>3323183110890001</v>
      </c>
      <c r="L1104" s="6" t="s">
        <v>3550</v>
      </c>
      <c r="M1104" s="6">
        <v>0</v>
      </c>
      <c r="N1104" s="6">
        <v>430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 t="s">
        <v>39</v>
      </c>
      <c r="U1104" s="7">
        <v>46181</v>
      </c>
      <c r="V1104" s="8">
        <v>46240.648252314815</v>
      </c>
      <c r="W1104" s="8">
        <v>46240.648252314815</v>
      </c>
      <c r="X1104" s="6" t="s">
        <v>40</v>
      </c>
      <c r="Y1104" s="6" t="s">
        <v>39</v>
      </c>
      <c r="Z1104" s="9">
        <v>78261</v>
      </c>
      <c r="AA1104" s="6" t="s">
        <v>3532</v>
      </c>
      <c r="AB1104" s="10" t="s">
        <v>3551</v>
      </c>
      <c r="AC1104" s="11" t="str">
        <f t="shared" si="235"/>
        <v>Klik Here Bestie</v>
      </c>
      <c r="AD1104" s="18" t="s">
        <v>2944</v>
      </c>
    </row>
    <row r="1105" spans="1:30" ht="14.25" customHeight="1" x14ac:dyDescent="0.3">
      <c r="A1105" s="5">
        <v>1103</v>
      </c>
      <c r="B1105" s="6" t="s">
        <v>32</v>
      </c>
      <c r="C1105" s="6" t="s">
        <v>33</v>
      </c>
      <c r="D1105" s="6" t="s">
        <v>3191</v>
      </c>
      <c r="E1105" s="6" t="s">
        <v>3512</v>
      </c>
      <c r="F1105" s="6">
        <v>3323182014</v>
      </c>
      <c r="G1105" s="6" t="s">
        <v>3277</v>
      </c>
      <c r="H1105" s="6" t="s">
        <v>3278</v>
      </c>
      <c r="I1105" s="6">
        <v>14692914</v>
      </c>
      <c r="J1105" s="6" t="s">
        <v>3552</v>
      </c>
      <c r="K1105" s="6" t="str">
        <f t="shared" si="257"/>
        <v>3323183110890001</v>
      </c>
      <c r="L1105" s="6" t="s">
        <v>3550</v>
      </c>
      <c r="M1105" s="6">
        <v>0</v>
      </c>
      <c r="N1105" s="6">
        <v>50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 t="s">
        <v>39</v>
      </c>
      <c r="U1105" s="7">
        <v>46181</v>
      </c>
      <c r="V1105" s="8">
        <v>46240.649097222224</v>
      </c>
      <c r="W1105" s="8">
        <v>46240.649097222224</v>
      </c>
      <c r="X1105" s="6" t="s">
        <v>40</v>
      </c>
      <c r="Y1105" s="6" t="s">
        <v>39</v>
      </c>
      <c r="Z1105" s="9">
        <v>78261</v>
      </c>
      <c r="AA1105" s="6" t="s">
        <v>3532</v>
      </c>
      <c r="AB1105" s="10" t="s">
        <v>3553</v>
      </c>
      <c r="AC1105" s="11" t="str">
        <f t="shared" si="235"/>
        <v>Klik Here Bestie</v>
      </c>
      <c r="AD1105" s="18" t="s">
        <v>2944</v>
      </c>
    </row>
    <row r="1106" spans="1:30" ht="14.25" customHeight="1" x14ac:dyDescent="0.3">
      <c r="A1106" s="5">
        <v>1104</v>
      </c>
      <c r="B1106" s="6" t="s">
        <v>32</v>
      </c>
      <c r="C1106" s="6" t="s">
        <v>33</v>
      </c>
      <c r="D1106" s="6" t="s">
        <v>3191</v>
      </c>
      <c r="E1106" s="6" t="s">
        <v>3512</v>
      </c>
      <c r="F1106" s="6">
        <v>3323182014</v>
      </c>
      <c r="G1106" s="6" t="s">
        <v>3277</v>
      </c>
      <c r="H1106" s="6" t="s">
        <v>3278</v>
      </c>
      <c r="I1106" s="6">
        <v>14442052</v>
      </c>
      <c r="J1106" s="6" t="s">
        <v>3554</v>
      </c>
      <c r="K1106" s="6" t="str">
        <f>"3323180804650001"</f>
        <v>3323180804650001</v>
      </c>
      <c r="L1106" s="6" t="s">
        <v>3555</v>
      </c>
      <c r="M1106" s="6">
        <v>70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 t="s">
        <v>39</v>
      </c>
      <c r="U1106" s="7">
        <v>46030</v>
      </c>
      <c r="V1106" s="8">
        <v>46235.552025462966</v>
      </c>
      <c r="W1106" s="8">
        <v>46235.552025462966</v>
      </c>
      <c r="X1106" s="6" t="s">
        <v>40</v>
      </c>
      <c r="Y1106" s="6" t="s">
        <v>39</v>
      </c>
      <c r="Z1106" s="9">
        <v>78261</v>
      </c>
      <c r="AA1106" s="6" t="s">
        <v>3532</v>
      </c>
      <c r="AB1106" s="10" t="s">
        <v>3556</v>
      </c>
      <c r="AC1106" s="11" t="str">
        <f t="shared" si="235"/>
        <v>Klik Here Bestie</v>
      </c>
      <c r="AD1106" s="18" t="s">
        <v>2944</v>
      </c>
    </row>
    <row r="1107" spans="1:30" ht="14.25" customHeight="1" x14ac:dyDescent="0.3">
      <c r="A1107" s="5">
        <v>1105</v>
      </c>
      <c r="B1107" s="6" t="s">
        <v>32</v>
      </c>
      <c r="C1107" s="6" t="s">
        <v>33</v>
      </c>
      <c r="D1107" s="6" t="s">
        <v>3191</v>
      </c>
      <c r="E1107" s="6" t="s">
        <v>3512</v>
      </c>
      <c r="F1107" s="6">
        <v>3323182014</v>
      </c>
      <c r="G1107" s="6" t="s">
        <v>3277</v>
      </c>
      <c r="H1107" s="6" t="s">
        <v>3278</v>
      </c>
      <c r="I1107" s="6">
        <v>14657529</v>
      </c>
      <c r="J1107" s="6" t="s">
        <v>3557</v>
      </c>
      <c r="K1107" s="6" t="str">
        <f>"3323181602760002"</f>
        <v>3323181602760002</v>
      </c>
      <c r="L1107" s="6" t="s">
        <v>3558</v>
      </c>
      <c r="M1107" s="6">
        <v>50</v>
      </c>
      <c r="N1107" s="6">
        <v>50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 t="s">
        <v>39</v>
      </c>
      <c r="U1107" s="7">
        <v>46181</v>
      </c>
      <c r="V1107" s="8">
        <v>46240.364027777781</v>
      </c>
      <c r="W1107" s="8">
        <v>46240.364027777781</v>
      </c>
      <c r="X1107" s="6" t="s">
        <v>40</v>
      </c>
      <c r="Y1107" s="6" t="s">
        <v>39</v>
      </c>
      <c r="Z1107" s="9">
        <v>78264</v>
      </c>
      <c r="AA1107" s="6" t="s">
        <v>3542</v>
      </c>
      <c r="AB1107" s="10" t="s">
        <v>3559</v>
      </c>
      <c r="AC1107" s="11" t="str">
        <f t="shared" si="235"/>
        <v>Klik Here Bestie</v>
      </c>
      <c r="AD1107" s="18" t="s">
        <v>2944</v>
      </c>
    </row>
    <row r="1108" spans="1:30" ht="14.25" customHeight="1" x14ac:dyDescent="0.3">
      <c r="A1108" s="5">
        <v>1106</v>
      </c>
      <c r="B1108" s="6" t="s">
        <v>32</v>
      </c>
      <c r="C1108" s="6" t="s">
        <v>33</v>
      </c>
      <c r="D1108" s="6" t="s">
        <v>3191</v>
      </c>
      <c r="E1108" s="6" t="s">
        <v>3512</v>
      </c>
      <c r="F1108" s="6">
        <v>3323182014</v>
      </c>
      <c r="G1108" s="6" t="s">
        <v>3277</v>
      </c>
      <c r="H1108" s="6" t="s">
        <v>3278</v>
      </c>
      <c r="I1108" s="6">
        <v>14443902</v>
      </c>
      <c r="J1108" s="6" t="s">
        <v>3560</v>
      </c>
      <c r="K1108" s="6" t="str">
        <f t="shared" ref="K1108:K1109" si="258">"3323183112600030"</f>
        <v>3323183112600030</v>
      </c>
      <c r="L1108" s="6" t="s">
        <v>3561</v>
      </c>
      <c r="M1108" s="6">
        <v>304</v>
      </c>
      <c r="N1108" s="6">
        <v>300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 t="s">
        <v>39</v>
      </c>
      <c r="U1108" s="7">
        <v>46030</v>
      </c>
      <c r="V1108" s="8">
        <v>46235.574837962966</v>
      </c>
      <c r="W1108" s="8">
        <v>46235.574837962966</v>
      </c>
      <c r="X1108" s="6" t="s">
        <v>40</v>
      </c>
      <c r="Y1108" s="6" t="s">
        <v>39</v>
      </c>
      <c r="Z1108" s="9">
        <v>78261</v>
      </c>
      <c r="AA1108" s="6" t="s">
        <v>3532</v>
      </c>
      <c r="AB1108" s="10" t="s">
        <v>3562</v>
      </c>
      <c r="AC1108" s="11" t="str">
        <f t="shared" si="235"/>
        <v>Klik Here Bestie</v>
      </c>
      <c r="AD1108" s="18" t="s">
        <v>2944</v>
      </c>
    </row>
    <row r="1109" spans="1:30" ht="14.25" customHeight="1" x14ac:dyDescent="0.3">
      <c r="A1109" s="5">
        <v>1107</v>
      </c>
      <c r="B1109" s="6" t="s">
        <v>32</v>
      </c>
      <c r="C1109" s="6" t="s">
        <v>33</v>
      </c>
      <c r="D1109" s="6" t="s">
        <v>3191</v>
      </c>
      <c r="E1109" s="6" t="s">
        <v>3512</v>
      </c>
      <c r="F1109" s="6">
        <v>3323182014</v>
      </c>
      <c r="G1109" s="6" t="s">
        <v>3277</v>
      </c>
      <c r="H1109" s="6" t="s">
        <v>3278</v>
      </c>
      <c r="I1109" s="6">
        <v>14443976</v>
      </c>
      <c r="J1109" s="6" t="s">
        <v>3563</v>
      </c>
      <c r="K1109" s="6" t="str">
        <f t="shared" si="258"/>
        <v>3323183112600030</v>
      </c>
      <c r="L1109" s="6" t="s">
        <v>3561</v>
      </c>
      <c r="M1109" s="6">
        <v>0</v>
      </c>
      <c r="N1109" s="6">
        <v>200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 t="s">
        <v>39</v>
      </c>
      <c r="U1109" s="7">
        <v>46030</v>
      </c>
      <c r="V1109" s="8">
        <v>46235.575960648152</v>
      </c>
      <c r="W1109" s="8">
        <v>46235.575960648152</v>
      </c>
      <c r="X1109" s="6" t="s">
        <v>40</v>
      </c>
      <c r="Y1109" s="6" t="s">
        <v>39</v>
      </c>
      <c r="Z1109" s="9">
        <v>78261</v>
      </c>
      <c r="AA1109" s="6" t="s">
        <v>3532</v>
      </c>
      <c r="AB1109" s="10" t="s">
        <v>3564</v>
      </c>
      <c r="AC1109" s="11" t="str">
        <f t="shared" si="235"/>
        <v>Klik Here Bestie</v>
      </c>
      <c r="AD1109" s="18" t="s">
        <v>2944</v>
      </c>
    </row>
    <row r="1110" spans="1:30" ht="14.25" customHeight="1" x14ac:dyDescent="0.3">
      <c r="A1110" s="5">
        <v>1108</v>
      </c>
      <c r="B1110" s="6" t="s">
        <v>32</v>
      </c>
      <c r="C1110" s="6" t="s">
        <v>33</v>
      </c>
      <c r="D1110" s="6" t="s">
        <v>3191</v>
      </c>
      <c r="E1110" s="6" t="s">
        <v>3512</v>
      </c>
      <c r="F1110" s="6">
        <v>3323182014</v>
      </c>
      <c r="G1110" s="6" t="s">
        <v>3277</v>
      </c>
      <c r="H1110" s="6" t="s">
        <v>3278</v>
      </c>
      <c r="I1110" s="6">
        <v>14633173</v>
      </c>
      <c r="J1110" s="6" t="s">
        <v>3565</v>
      </c>
      <c r="K1110" s="6" t="str">
        <f>"3323182409700001"</f>
        <v>3323182409700001</v>
      </c>
      <c r="L1110" s="6" t="s">
        <v>3566</v>
      </c>
      <c r="M1110" s="6">
        <v>144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 t="s">
        <v>39</v>
      </c>
      <c r="U1110" s="7">
        <v>46150</v>
      </c>
      <c r="V1110" s="8">
        <v>46239.652615740742</v>
      </c>
      <c r="W1110" s="8">
        <v>46239.652615740742</v>
      </c>
      <c r="X1110" s="6" t="s">
        <v>40</v>
      </c>
      <c r="Y1110" s="6" t="s">
        <v>39</v>
      </c>
      <c r="Z1110" s="9">
        <v>78265</v>
      </c>
      <c r="AA1110" s="6" t="s">
        <v>3567</v>
      </c>
      <c r="AB1110" s="10" t="s">
        <v>3568</v>
      </c>
      <c r="AC1110" s="11" t="str">
        <f t="shared" si="235"/>
        <v>Klik Here Bestie</v>
      </c>
      <c r="AD1110" s="18" t="s">
        <v>2944</v>
      </c>
    </row>
    <row r="1111" spans="1:30" ht="14.25" customHeight="1" x14ac:dyDescent="0.3">
      <c r="A1111" s="5">
        <v>1109</v>
      </c>
      <c r="B1111" s="6" t="s">
        <v>32</v>
      </c>
      <c r="C1111" s="6" t="s">
        <v>33</v>
      </c>
      <c r="D1111" s="6" t="s">
        <v>3191</v>
      </c>
      <c r="E1111" s="6" t="s">
        <v>3512</v>
      </c>
      <c r="F1111" s="6">
        <v>3323182014</v>
      </c>
      <c r="G1111" s="6" t="s">
        <v>3277</v>
      </c>
      <c r="H1111" s="6" t="s">
        <v>3278</v>
      </c>
      <c r="I1111" s="6">
        <v>14449290</v>
      </c>
      <c r="J1111" s="6" t="s">
        <v>3569</v>
      </c>
      <c r="K1111" s="6" t="str">
        <f t="shared" ref="K1111:K1112" si="259">"3323187112540048"</f>
        <v>3323187112540048</v>
      </c>
      <c r="L1111" s="6" t="s">
        <v>3570</v>
      </c>
      <c r="M1111" s="6">
        <v>160</v>
      </c>
      <c r="N1111" s="6">
        <v>192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 t="s">
        <v>39</v>
      </c>
      <c r="U1111" s="7">
        <v>46030</v>
      </c>
      <c r="V1111" s="8">
        <v>46235.641087962962</v>
      </c>
      <c r="W1111" s="8">
        <v>46235.641087962962</v>
      </c>
      <c r="X1111" s="6" t="s">
        <v>40</v>
      </c>
      <c r="Y1111" s="6" t="s">
        <v>39</v>
      </c>
      <c r="Z1111" s="9">
        <v>78261</v>
      </c>
      <c r="AA1111" s="6" t="s">
        <v>3532</v>
      </c>
      <c r="AB1111" s="10" t="s">
        <v>3571</v>
      </c>
      <c r="AC1111" s="11" t="str">
        <f t="shared" si="235"/>
        <v>Klik Here Bestie</v>
      </c>
      <c r="AD1111" s="18" t="s">
        <v>2944</v>
      </c>
    </row>
    <row r="1112" spans="1:30" ht="14.25" customHeight="1" x14ac:dyDescent="0.3">
      <c r="A1112" s="5">
        <v>1110</v>
      </c>
      <c r="B1112" s="6" t="s">
        <v>32</v>
      </c>
      <c r="C1112" s="6" t="s">
        <v>33</v>
      </c>
      <c r="D1112" s="6" t="s">
        <v>3191</v>
      </c>
      <c r="E1112" s="6" t="s">
        <v>3512</v>
      </c>
      <c r="F1112" s="6">
        <v>3323182014</v>
      </c>
      <c r="G1112" s="6" t="s">
        <v>3277</v>
      </c>
      <c r="H1112" s="6" t="s">
        <v>3278</v>
      </c>
      <c r="I1112" s="6">
        <v>14449346</v>
      </c>
      <c r="J1112" s="6" t="s">
        <v>3572</v>
      </c>
      <c r="K1112" s="6" t="str">
        <f t="shared" si="259"/>
        <v>3323187112540048</v>
      </c>
      <c r="L1112" s="6" t="s">
        <v>3570</v>
      </c>
      <c r="M1112" s="6">
        <v>0</v>
      </c>
      <c r="N1112" s="6">
        <v>370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 t="s">
        <v>39</v>
      </c>
      <c r="U1112" s="7">
        <v>46030</v>
      </c>
      <c r="V1112" s="8">
        <v>46235.641956018517</v>
      </c>
      <c r="W1112" s="8">
        <v>46235.641956018517</v>
      </c>
      <c r="X1112" s="6" t="s">
        <v>40</v>
      </c>
      <c r="Y1112" s="6" t="s">
        <v>39</v>
      </c>
      <c r="Z1112" s="9">
        <v>78261</v>
      </c>
      <c r="AA1112" s="6" t="s">
        <v>3532</v>
      </c>
      <c r="AB1112" s="10" t="s">
        <v>3573</v>
      </c>
      <c r="AC1112" s="11" t="str">
        <f t="shared" si="235"/>
        <v>Klik Here Bestie</v>
      </c>
      <c r="AD1112" s="18" t="s">
        <v>2944</v>
      </c>
    </row>
    <row r="1113" spans="1:30" ht="14.25" customHeight="1" x14ac:dyDescent="0.3">
      <c r="A1113" s="5">
        <v>1111</v>
      </c>
      <c r="B1113" s="6" t="s">
        <v>32</v>
      </c>
      <c r="C1113" s="6" t="s">
        <v>33</v>
      </c>
      <c r="D1113" s="6" t="s">
        <v>3191</v>
      </c>
      <c r="E1113" s="6" t="s">
        <v>3512</v>
      </c>
      <c r="F1113" s="6">
        <v>3323182014</v>
      </c>
      <c r="G1113" s="6" t="s">
        <v>3277</v>
      </c>
      <c r="H1113" s="6" t="s">
        <v>3278</v>
      </c>
      <c r="I1113" s="6">
        <v>14628505</v>
      </c>
      <c r="J1113" s="6" t="s">
        <v>3574</v>
      </c>
      <c r="K1113" s="6" t="str">
        <f t="shared" ref="K1113:K1116" si="260">"3323180101940001"</f>
        <v>3323180101940001</v>
      </c>
      <c r="L1113" s="6" t="s">
        <v>3575</v>
      </c>
      <c r="M1113" s="6">
        <v>100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 t="s">
        <v>39</v>
      </c>
      <c r="U1113" s="7">
        <v>46150</v>
      </c>
      <c r="V1113" s="8">
        <v>46239.608865740738</v>
      </c>
      <c r="W1113" s="8">
        <v>46239.608865740738</v>
      </c>
      <c r="X1113" s="6" t="s">
        <v>40</v>
      </c>
      <c r="Y1113" s="6" t="s">
        <v>39</v>
      </c>
      <c r="Z1113" s="9">
        <v>1074213</v>
      </c>
      <c r="AA1113" s="6" t="s">
        <v>3536</v>
      </c>
      <c r="AB1113" s="10" t="s">
        <v>3576</v>
      </c>
      <c r="AC1113" s="11" t="str">
        <f t="shared" si="235"/>
        <v>Klik Here Bestie</v>
      </c>
      <c r="AD1113" s="18" t="s">
        <v>2944</v>
      </c>
    </row>
    <row r="1114" spans="1:30" ht="14.25" customHeight="1" x14ac:dyDescent="0.3">
      <c r="A1114" s="5">
        <v>1112</v>
      </c>
      <c r="B1114" s="6" t="s">
        <v>32</v>
      </c>
      <c r="C1114" s="6" t="s">
        <v>33</v>
      </c>
      <c r="D1114" s="6" t="s">
        <v>3191</v>
      </c>
      <c r="E1114" s="6" t="s">
        <v>3512</v>
      </c>
      <c r="F1114" s="6">
        <v>3323182014</v>
      </c>
      <c r="G1114" s="6" t="s">
        <v>3277</v>
      </c>
      <c r="H1114" s="6" t="s">
        <v>3278</v>
      </c>
      <c r="I1114" s="6">
        <v>14632418</v>
      </c>
      <c r="J1114" s="6" t="s">
        <v>3577</v>
      </c>
      <c r="K1114" s="6" t="str">
        <f t="shared" si="260"/>
        <v>3323180101940001</v>
      </c>
      <c r="L1114" s="6" t="s">
        <v>3575</v>
      </c>
      <c r="M1114" s="6">
        <v>94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 t="s">
        <v>39</v>
      </c>
      <c r="U1114" s="7">
        <v>46150</v>
      </c>
      <c r="V1114" s="8">
        <v>46239.645150462966</v>
      </c>
      <c r="W1114" s="8">
        <v>46239.645150462966</v>
      </c>
      <c r="X1114" s="6" t="s">
        <v>40</v>
      </c>
      <c r="Y1114" s="6" t="s">
        <v>39</v>
      </c>
      <c r="Z1114" s="9">
        <v>1074213</v>
      </c>
      <c r="AA1114" s="6" t="s">
        <v>3536</v>
      </c>
      <c r="AB1114" s="10" t="s">
        <v>3578</v>
      </c>
      <c r="AC1114" s="11" t="str">
        <f t="shared" si="235"/>
        <v>Klik Here Bestie</v>
      </c>
      <c r="AD1114" s="18" t="s">
        <v>2944</v>
      </c>
    </row>
    <row r="1115" spans="1:30" ht="14.25" customHeight="1" x14ac:dyDescent="0.3">
      <c r="A1115" s="5">
        <v>1113</v>
      </c>
      <c r="B1115" s="6" t="s">
        <v>32</v>
      </c>
      <c r="C1115" s="6" t="s">
        <v>33</v>
      </c>
      <c r="D1115" s="6" t="s">
        <v>3191</v>
      </c>
      <c r="E1115" s="6" t="s">
        <v>3512</v>
      </c>
      <c r="F1115" s="6">
        <v>3323182014</v>
      </c>
      <c r="G1115" s="6" t="s">
        <v>3277</v>
      </c>
      <c r="H1115" s="6" t="s">
        <v>3278</v>
      </c>
      <c r="I1115" s="6">
        <v>14689592</v>
      </c>
      <c r="J1115" s="6" t="s">
        <v>3579</v>
      </c>
      <c r="K1115" s="6" t="str">
        <f t="shared" si="260"/>
        <v>3323180101940001</v>
      </c>
      <c r="L1115" s="6" t="s">
        <v>3575</v>
      </c>
      <c r="M1115" s="6">
        <v>0</v>
      </c>
      <c r="N1115" s="6">
        <v>234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 t="s">
        <v>39</v>
      </c>
      <c r="U1115" s="7">
        <v>46181</v>
      </c>
      <c r="V1115" s="8">
        <v>46240.621574074074</v>
      </c>
      <c r="W1115" s="8">
        <v>46240.621574074074</v>
      </c>
      <c r="X1115" s="6" t="s">
        <v>40</v>
      </c>
      <c r="Y1115" s="6" t="s">
        <v>39</v>
      </c>
      <c r="Z1115" s="9">
        <v>1074213</v>
      </c>
      <c r="AA1115" s="6" t="s">
        <v>3536</v>
      </c>
      <c r="AB1115" s="10" t="s">
        <v>3580</v>
      </c>
      <c r="AC1115" s="11" t="str">
        <f t="shared" si="235"/>
        <v>Klik Here Bestie</v>
      </c>
      <c r="AD1115" s="18" t="s">
        <v>2944</v>
      </c>
    </row>
    <row r="1116" spans="1:30" ht="14.25" customHeight="1" x14ac:dyDescent="0.3">
      <c r="A1116" s="5">
        <v>1114</v>
      </c>
      <c r="B1116" s="6" t="s">
        <v>32</v>
      </c>
      <c r="C1116" s="6" t="s">
        <v>33</v>
      </c>
      <c r="D1116" s="6" t="s">
        <v>3191</v>
      </c>
      <c r="E1116" s="6" t="s">
        <v>3512</v>
      </c>
      <c r="F1116" s="6">
        <v>3323182014</v>
      </c>
      <c r="G1116" s="6" t="s">
        <v>3277</v>
      </c>
      <c r="H1116" s="6" t="s">
        <v>3278</v>
      </c>
      <c r="I1116" s="6">
        <v>14689660</v>
      </c>
      <c r="J1116" s="6" t="s">
        <v>3581</v>
      </c>
      <c r="K1116" s="6" t="str">
        <f t="shared" si="260"/>
        <v>3323180101940001</v>
      </c>
      <c r="L1116" s="6" t="s">
        <v>3575</v>
      </c>
      <c r="M1116" s="6">
        <v>0</v>
      </c>
      <c r="N1116" s="6">
        <v>448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 t="s">
        <v>39</v>
      </c>
      <c r="U1116" s="7">
        <v>46181</v>
      </c>
      <c r="V1116" s="8">
        <v>46240.622256944444</v>
      </c>
      <c r="W1116" s="8">
        <v>46240.622256944444</v>
      </c>
      <c r="X1116" s="6" t="s">
        <v>40</v>
      </c>
      <c r="Y1116" s="6" t="s">
        <v>39</v>
      </c>
      <c r="Z1116" s="9">
        <v>1074213</v>
      </c>
      <c r="AA1116" s="6" t="s">
        <v>3536</v>
      </c>
      <c r="AB1116" s="10" t="s">
        <v>3582</v>
      </c>
      <c r="AC1116" s="11" t="str">
        <f t="shared" si="235"/>
        <v>Klik Here Bestie</v>
      </c>
      <c r="AD1116" s="18" t="s">
        <v>2944</v>
      </c>
    </row>
    <row r="1117" spans="1:30" ht="14.25" customHeight="1" x14ac:dyDescent="0.3">
      <c r="A1117" s="5">
        <v>1115</v>
      </c>
      <c r="B1117" s="6" t="s">
        <v>32</v>
      </c>
      <c r="C1117" s="6" t="s">
        <v>33</v>
      </c>
      <c r="D1117" s="6" t="s">
        <v>3191</v>
      </c>
      <c r="E1117" s="6" t="s">
        <v>3512</v>
      </c>
      <c r="F1117" s="6">
        <v>3323182014</v>
      </c>
      <c r="G1117" s="6" t="s">
        <v>3277</v>
      </c>
      <c r="H1117" s="6" t="s">
        <v>3278</v>
      </c>
      <c r="I1117" s="6">
        <v>14449487</v>
      </c>
      <c r="J1117" s="6" t="s">
        <v>3583</v>
      </c>
      <c r="K1117" s="6" t="str">
        <f>"3323186306760004"</f>
        <v>3323186306760004</v>
      </c>
      <c r="L1117" s="6" t="s">
        <v>3584</v>
      </c>
      <c r="M1117" s="6">
        <v>80</v>
      </c>
      <c r="N1117" s="6">
        <v>56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 t="s">
        <v>39</v>
      </c>
      <c r="U1117" s="7">
        <v>46030</v>
      </c>
      <c r="V1117" s="8">
        <v>46235.643703703703</v>
      </c>
      <c r="W1117" s="8">
        <v>46235.643703703703</v>
      </c>
      <c r="X1117" s="6" t="s">
        <v>40</v>
      </c>
      <c r="Y1117" s="6" t="s">
        <v>39</v>
      </c>
      <c r="Z1117" s="9">
        <v>78265</v>
      </c>
      <c r="AA1117" s="6" t="s">
        <v>3567</v>
      </c>
      <c r="AB1117" s="10" t="s">
        <v>3585</v>
      </c>
      <c r="AC1117" s="11" t="str">
        <f t="shared" si="235"/>
        <v>Klik Here Bestie</v>
      </c>
      <c r="AD1117" s="18" t="s">
        <v>2944</v>
      </c>
    </row>
    <row r="1118" spans="1:30" ht="14.25" customHeight="1" x14ac:dyDescent="0.3">
      <c r="A1118" s="5">
        <v>1116</v>
      </c>
      <c r="B1118" s="6" t="s">
        <v>32</v>
      </c>
      <c r="C1118" s="6" t="s">
        <v>33</v>
      </c>
      <c r="D1118" s="6" t="s">
        <v>3191</v>
      </c>
      <c r="E1118" s="6" t="s">
        <v>3512</v>
      </c>
      <c r="F1118" s="6">
        <v>3323182014</v>
      </c>
      <c r="G1118" s="6" t="s">
        <v>3277</v>
      </c>
      <c r="H1118" s="6" t="s">
        <v>3278</v>
      </c>
      <c r="I1118" s="6">
        <v>14691910</v>
      </c>
      <c r="J1118" s="6" t="s">
        <v>3586</v>
      </c>
      <c r="K1118" s="6" t="str">
        <f t="shared" ref="K1118:K1119" si="261">"3323183112500026"</f>
        <v>3323183112500026</v>
      </c>
      <c r="L1118" s="6" t="s">
        <v>3587</v>
      </c>
      <c r="M1118" s="6">
        <v>100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 t="s">
        <v>39</v>
      </c>
      <c r="U1118" s="7">
        <v>46181</v>
      </c>
      <c r="V1118" s="8">
        <v>46240.641041666669</v>
      </c>
      <c r="W1118" s="8">
        <v>46240.641041666669</v>
      </c>
      <c r="X1118" s="6" t="s">
        <v>40</v>
      </c>
      <c r="Y1118" s="6" t="s">
        <v>39</v>
      </c>
      <c r="Z1118" s="9">
        <v>78263</v>
      </c>
      <c r="AA1118" s="6" t="s">
        <v>3515</v>
      </c>
      <c r="AB1118" s="10" t="s">
        <v>3588</v>
      </c>
      <c r="AC1118" s="11" t="str">
        <f t="shared" si="235"/>
        <v>Klik Here Bestie</v>
      </c>
      <c r="AD1118" s="18" t="s">
        <v>2944</v>
      </c>
    </row>
    <row r="1119" spans="1:30" ht="14.25" customHeight="1" x14ac:dyDescent="0.3">
      <c r="A1119" s="5">
        <v>1117</v>
      </c>
      <c r="B1119" s="6" t="s">
        <v>32</v>
      </c>
      <c r="C1119" s="6" t="s">
        <v>33</v>
      </c>
      <c r="D1119" s="6" t="s">
        <v>3191</v>
      </c>
      <c r="E1119" s="6" t="s">
        <v>3512</v>
      </c>
      <c r="F1119" s="6">
        <v>3323182014</v>
      </c>
      <c r="G1119" s="6" t="s">
        <v>3277</v>
      </c>
      <c r="H1119" s="6" t="s">
        <v>3278</v>
      </c>
      <c r="I1119" s="6">
        <v>14692082</v>
      </c>
      <c r="J1119" s="6" t="s">
        <v>3589</v>
      </c>
      <c r="K1119" s="6" t="str">
        <f t="shared" si="261"/>
        <v>3323183112500026</v>
      </c>
      <c r="L1119" s="6" t="s">
        <v>3587</v>
      </c>
      <c r="M1119" s="6">
        <v>0</v>
      </c>
      <c r="N1119" s="6">
        <v>872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 t="s">
        <v>39</v>
      </c>
      <c r="U1119" s="7">
        <v>46181</v>
      </c>
      <c r="V1119" s="8">
        <v>46240.642083333332</v>
      </c>
      <c r="W1119" s="8">
        <v>46240.642083333332</v>
      </c>
      <c r="X1119" s="6" t="s">
        <v>40</v>
      </c>
      <c r="Y1119" s="6" t="s">
        <v>39</v>
      </c>
      <c r="Z1119" s="9">
        <v>78263</v>
      </c>
      <c r="AA1119" s="6" t="s">
        <v>3515</v>
      </c>
      <c r="AB1119" s="10" t="s">
        <v>3590</v>
      </c>
      <c r="AC1119" s="11" t="str">
        <f t="shared" si="235"/>
        <v>Klik Here Bestie</v>
      </c>
      <c r="AD1119" s="18" t="s">
        <v>2944</v>
      </c>
    </row>
    <row r="1120" spans="1:30" ht="14.25" customHeight="1" x14ac:dyDescent="0.3">
      <c r="A1120" s="5">
        <v>1118</v>
      </c>
      <c r="B1120" s="6" t="s">
        <v>32</v>
      </c>
      <c r="C1120" s="6" t="s">
        <v>33</v>
      </c>
      <c r="D1120" s="6" t="s">
        <v>3191</v>
      </c>
      <c r="E1120" s="6" t="s">
        <v>3512</v>
      </c>
      <c r="F1120" s="6">
        <v>3323182014</v>
      </c>
      <c r="G1120" s="6" t="s">
        <v>3277</v>
      </c>
      <c r="H1120" s="6" t="s">
        <v>3278</v>
      </c>
      <c r="I1120" s="6">
        <v>14633437</v>
      </c>
      <c r="J1120" s="6" t="s">
        <v>3591</v>
      </c>
      <c r="K1120" s="6" t="str">
        <f>"3323182403780001"</f>
        <v>3323182403780001</v>
      </c>
      <c r="L1120" s="6" t="s">
        <v>3592</v>
      </c>
      <c r="M1120" s="6">
        <v>170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 t="s">
        <v>39</v>
      </c>
      <c r="U1120" s="7">
        <v>46150</v>
      </c>
      <c r="V1120" s="8">
        <v>46239.654942129629</v>
      </c>
      <c r="W1120" s="8">
        <v>46239.654942129629</v>
      </c>
      <c r="X1120" s="6" t="s">
        <v>40</v>
      </c>
      <c r="Y1120" s="6" t="s">
        <v>39</v>
      </c>
      <c r="Z1120" s="9">
        <v>78264</v>
      </c>
      <c r="AA1120" s="6" t="s">
        <v>3542</v>
      </c>
      <c r="AB1120" s="10" t="s">
        <v>3593</v>
      </c>
      <c r="AC1120" s="11" t="str">
        <f t="shared" si="235"/>
        <v>Klik Here Bestie</v>
      </c>
      <c r="AD1120" s="18" t="s">
        <v>2944</v>
      </c>
    </row>
    <row r="1121" spans="1:30" ht="14.25" customHeight="1" x14ac:dyDescent="0.3">
      <c r="A1121" s="5">
        <v>1119</v>
      </c>
      <c r="B1121" s="6" t="s">
        <v>32</v>
      </c>
      <c r="C1121" s="6" t="s">
        <v>33</v>
      </c>
      <c r="D1121" s="6" t="s">
        <v>3191</v>
      </c>
      <c r="E1121" s="6" t="s">
        <v>3512</v>
      </c>
      <c r="F1121" s="6">
        <v>3323182014</v>
      </c>
      <c r="G1121" s="6" t="s">
        <v>3277</v>
      </c>
      <c r="H1121" s="6" t="s">
        <v>3278</v>
      </c>
      <c r="I1121" s="6">
        <v>14449091</v>
      </c>
      <c r="J1121" s="6" t="s">
        <v>3594</v>
      </c>
      <c r="K1121" s="6" t="str">
        <f t="shared" ref="K1121:K1122" si="262">"3323183112640031"</f>
        <v>3323183112640031</v>
      </c>
      <c r="L1121" s="6" t="s">
        <v>3595</v>
      </c>
      <c r="M1121" s="6">
        <v>0</v>
      </c>
      <c r="N1121" s="6">
        <v>860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 t="s">
        <v>39</v>
      </c>
      <c r="U1121" s="7">
        <v>46030</v>
      </c>
      <c r="V1121" s="8">
        <v>46235.638831018521</v>
      </c>
      <c r="W1121" s="8">
        <v>46235.638831018521</v>
      </c>
      <c r="X1121" s="6" t="s">
        <v>40</v>
      </c>
      <c r="Y1121" s="6" t="s">
        <v>39</v>
      </c>
      <c r="Z1121" s="9">
        <v>78261</v>
      </c>
      <c r="AA1121" s="6" t="s">
        <v>3532</v>
      </c>
      <c r="AB1121" s="10" t="s">
        <v>3596</v>
      </c>
      <c r="AC1121" s="11" t="str">
        <f t="shared" si="235"/>
        <v>Klik Here Bestie</v>
      </c>
      <c r="AD1121" s="18" t="s">
        <v>2944</v>
      </c>
    </row>
    <row r="1122" spans="1:30" ht="14.25" customHeight="1" x14ac:dyDescent="0.3">
      <c r="A1122" s="5">
        <v>1120</v>
      </c>
      <c r="B1122" s="6" t="s">
        <v>32</v>
      </c>
      <c r="C1122" s="6" t="s">
        <v>33</v>
      </c>
      <c r="D1122" s="6" t="s">
        <v>3191</v>
      </c>
      <c r="E1122" s="6" t="s">
        <v>3512</v>
      </c>
      <c r="F1122" s="6">
        <v>3323182014</v>
      </c>
      <c r="G1122" s="6" t="s">
        <v>3277</v>
      </c>
      <c r="H1122" s="6" t="s">
        <v>3278</v>
      </c>
      <c r="I1122" s="6">
        <v>14449147</v>
      </c>
      <c r="J1122" s="6" t="s">
        <v>3597</v>
      </c>
      <c r="K1122" s="6" t="str">
        <f t="shared" si="262"/>
        <v>3323183112640031</v>
      </c>
      <c r="L1122" s="6" t="s">
        <v>3595</v>
      </c>
      <c r="M1122" s="6">
        <v>0</v>
      </c>
      <c r="N1122" s="6">
        <v>462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 t="s">
        <v>39</v>
      </c>
      <c r="U1122" s="7">
        <v>46030</v>
      </c>
      <c r="V1122" s="8">
        <v>46235.639745370368</v>
      </c>
      <c r="W1122" s="8">
        <v>46235.639745370368</v>
      </c>
      <c r="X1122" s="6" t="s">
        <v>40</v>
      </c>
      <c r="Y1122" s="6" t="s">
        <v>39</v>
      </c>
      <c r="Z1122" s="9">
        <v>78261</v>
      </c>
      <c r="AA1122" s="6" t="s">
        <v>3532</v>
      </c>
      <c r="AB1122" s="10" t="s">
        <v>3598</v>
      </c>
      <c r="AC1122" s="11" t="str">
        <f t="shared" si="235"/>
        <v>Klik Here Bestie</v>
      </c>
      <c r="AD1122" s="18" t="s">
        <v>2944</v>
      </c>
    </row>
    <row r="1123" spans="1:30" ht="14.25" customHeight="1" x14ac:dyDescent="0.3">
      <c r="A1123" s="5">
        <v>1121</v>
      </c>
      <c r="B1123" s="6" t="s">
        <v>32</v>
      </c>
      <c r="C1123" s="6" t="s">
        <v>33</v>
      </c>
      <c r="D1123" s="6" t="s">
        <v>3191</v>
      </c>
      <c r="E1123" s="6" t="s">
        <v>3512</v>
      </c>
      <c r="F1123" s="6">
        <v>3323182014</v>
      </c>
      <c r="G1123" s="6" t="s">
        <v>3277</v>
      </c>
      <c r="H1123" s="6" t="s">
        <v>3278</v>
      </c>
      <c r="I1123" s="6">
        <v>14652707</v>
      </c>
      <c r="J1123" s="6" t="s">
        <v>3599</v>
      </c>
      <c r="K1123" s="6" t="str">
        <f>"3323180506790004"</f>
        <v>3323180506790004</v>
      </c>
      <c r="L1123" s="6" t="s">
        <v>2742</v>
      </c>
      <c r="M1123" s="6">
        <v>50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 t="s">
        <v>39</v>
      </c>
      <c r="U1123" s="7">
        <v>46181</v>
      </c>
      <c r="V1123" s="8">
        <v>46240.333553240744</v>
      </c>
      <c r="W1123" s="8">
        <v>46240.333553240744</v>
      </c>
      <c r="X1123" s="6" t="s">
        <v>40</v>
      </c>
      <c r="Y1123" s="6" t="s">
        <v>39</v>
      </c>
      <c r="Z1123" s="9">
        <v>78262</v>
      </c>
      <c r="AA1123" s="6" t="s">
        <v>3600</v>
      </c>
      <c r="AB1123" s="10" t="s">
        <v>3601</v>
      </c>
      <c r="AC1123" s="11" t="str">
        <f t="shared" si="235"/>
        <v>Klik Here Bestie</v>
      </c>
      <c r="AD1123" s="18" t="s">
        <v>2944</v>
      </c>
    </row>
    <row r="1124" spans="1:30" ht="14.25" customHeight="1" x14ac:dyDescent="0.3">
      <c r="A1124" s="5">
        <v>1122</v>
      </c>
      <c r="B1124" s="6" t="s">
        <v>32</v>
      </c>
      <c r="C1124" s="6" t="s">
        <v>33</v>
      </c>
      <c r="D1124" s="6" t="s">
        <v>3191</v>
      </c>
      <c r="E1124" s="6" t="s">
        <v>3512</v>
      </c>
      <c r="F1124" s="6">
        <v>3323182014</v>
      </c>
      <c r="G1124" s="6" t="s">
        <v>3277</v>
      </c>
      <c r="H1124" s="6" t="s">
        <v>3278</v>
      </c>
      <c r="I1124" s="6">
        <v>14694487</v>
      </c>
      <c r="J1124" s="6" t="s">
        <v>3602</v>
      </c>
      <c r="K1124" s="6" t="str">
        <f>"3323183112610019"</f>
        <v>3323183112610019</v>
      </c>
      <c r="L1124" s="6" t="s">
        <v>3603</v>
      </c>
      <c r="M1124" s="6">
        <v>0</v>
      </c>
      <c r="N1124" s="6">
        <v>250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 t="s">
        <v>39</v>
      </c>
      <c r="U1124" s="7">
        <v>46181</v>
      </c>
      <c r="V1124" s="8">
        <v>46240.662870370368</v>
      </c>
      <c r="W1124" s="8">
        <v>46240.662870370368</v>
      </c>
      <c r="X1124" s="6" t="s">
        <v>40</v>
      </c>
      <c r="Y1124" s="6" t="s">
        <v>39</v>
      </c>
      <c r="Z1124" s="9">
        <v>1095823</v>
      </c>
      <c r="AA1124" s="6" t="s">
        <v>3523</v>
      </c>
      <c r="AB1124" s="10" t="s">
        <v>3604</v>
      </c>
      <c r="AC1124" s="11" t="str">
        <f t="shared" si="235"/>
        <v>Klik Here Bestie</v>
      </c>
      <c r="AD1124" s="18" t="s">
        <v>2944</v>
      </c>
    </row>
    <row r="1125" spans="1:30" ht="14.25" customHeight="1" x14ac:dyDescent="0.3">
      <c r="A1125" s="5">
        <v>1123</v>
      </c>
      <c r="B1125" s="6" t="s">
        <v>32</v>
      </c>
      <c r="C1125" s="6" t="s">
        <v>33</v>
      </c>
      <c r="D1125" s="6" t="s">
        <v>3191</v>
      </c>
      <c r="E1125" s="6" t="s">
        <v>3512</v>
      </c>
      <c r="F1125" s="6">
        <v>3323182014</v>
      </c>
      <c r="G1125" s="6" t="s">
        <v>3277</v>
      </c>
      <c r="H1125" s="6" t="s">
        <v>3278</v>
      </c>
      <c r="I1125" s="6">
        <v>14725935</v>
      </c>
      <c r="J1125" s="6" t="s">
        <v>3605</v>
      </c>
      <c r="K1125" s="6" t="str">
        <f>"3323183112540048"</f>
        <v>3323183112540048</v>
      </c>
      <c r="L1125" s="6" t="s">
        <v>3606</v>
      </c>
      <c r="M1125" s="6">
        <v>370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 t="s">
        <v>39</v>
      </c>
      <c r="U1125" s="7">
        <v>46211</v>
      </c>
      <c r="V1125" s="8">
        <v>46241.406446759262</v>
      </c>
      <c r="W1125" s="8">
        <v>46241.406446759262</v>
      </c>
      <c r="X1125" s="6" t="s">
        <v>40</v>
      </c>
      <c r="Y1125" s="6" t="s">
        <v>39</v>
      </c>
      <c r="Z1125" s="9">
        <v>78264</v>
      </c>
      <c r="AA1125" s="6" t="s">
        <v>3542</v>
      </c>
      <c r="AB1125" s="10" t="s">
        <v>3607</v>
      </c>
      <c r="AC1125" s="11" t="str">
        <f t="shared" si="235"/>
        <v>Klik Here Bestie</v>
      </c>
      <c r="AD1125" s="18" t="s">
        <v>2944</v>
      </c>
    </row>
    <row r="1126" spans="1:30" ht="14.25" customHeight="1" x14ac:dyDescent="0.3">
      <c r="A1126" s="5">
        <v>1124</v>
      </c>
      <c r="B1126" s="6" t="s">
        <v>32</v>
      </c>
      <c r="C1126" s="6" t="s">
        <v>33</v>
      </c>
      <c r="D1126" s="6" t="s">
        <v>3191</v>
      </c>
      <c r="E1126" s="6" t="s">
        <v>3512</v>
      </c>
      <c r="F1126" s="6">
        <v>3323182014</v>
      </c>
      <c r="G1126" s="6" t="s">
        <v>3277</v>
      </c>
      <c r="H1126" s="6" t="s">
        <v>3278</v>
      </c>
      <c r="I1126" s="6">
        <v>14685264</v>
      </c>
      <c r="J1126" s="6" t="s">
        <v>3608</v>
      </c>
      <c r="K1126" s="6" t="str">
        <f>"3323183112670001"</f>
        <v>3323183112670001</v>
      </c>
      <c r="L1126" s="6" t="s">
        <v>3609</v>
      </c>
      <c r="M1126" s="6">
        <v>0</v>
      </c>
      <c r="N1126" s="6">
        <v>344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 t="s">
        <v>39</v>
      </c>
      <c r="U1126" s="7">
        <v>46181</v>
      </c>
      <c r="V1126" s="8">
        <v>46240.584548611114</v>
      </c>
      <c r="W1126" s="8">
        <v>46240.584548611114</v>
      </c>
      <c r="X1126" s="6" t="s">
        <v>40</v>
      </c>
      <c r="Y1126" s="6" t="s">
        <v>39</v>
      </c>
      <c r="Z1126" s="9">
        <v>78264</v>
      </c>
      <c r="AA1126" s="6" t="s">
        <v>3542</v>
      </c>
      <c r="AB1126" s="10" t="s">
        <v>3610</v>
      </c>
      <c r="AC1126" s="11" t="str">
        <f t="shared" si="235"/>
        <v>Klik Here Bestie</v>
      </c>
      <c r="AD1126" s="18" t="s">
        <v>2944</v>
      </c>
    </row>
    <row r="1127" spans="1:30" ht="14.25" customHeight="1" x14ac:dyDescent="0.3">
      <c r="A1127" s="5">
        <v>1125</v>
      </c>
      <c r="B1127" s="6" t="s">
        <v>32</v>
      </c>
      <c r="C1127" s="6" t="s">
        <v>33</v>
      </c>
      <c r="D1127" s="6" t="s">
        <v>3191</v>
      </c>
      <c r="E1127" s="6" t="s">
        <v>3512</v>
      </c>
      <c r="F1127" s="6">
        <v>3323182014</v>
      </c>
      <c r="G1127" s="6" t="s">
        <v>3277</v>
      </c>
      <c r="H1127" s="6" t="s">
        <v>3278</v>
      </c>
      <c r="I1127" s="6">
        <v>14500363</v>
      </c>
      <c r="J1127" s="6" t="s">
        <v>3611</v>
      </c>
      <c r="K1127" s="6" t="str">
        <f>"3401091009780001"</f>
        <v>3401091009780001</v>
      </c>
      <c r="L1127" s="6" t="s">
        <v>3612</v>
      </c>
      <c r="M1127" s="6">
        <v>0</v>
      </c>
      <c r="N1127" s="6">
        <v>250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 t="s">
        <v>39</v>
      </c>
      <c r="U1127" s="7">
        <v>46089</v>
      </c>
      <c r="V1127" s="8">
        <v>46237.377303240741</v>
      </c>
      <c r="W1127" s="8">
        <v>46237.377303240741</v>
      </c>
      <c r="X1127" s="6" t="s">
        <v>40</v>
      </c>
      <c r="Y1127" s="6" t="s">
        <v>39</v>
      </c>
      <c r="Z1127" s="9">
        <v>78263</v>
      </c>
      <c r="AA1127" s="6" t="s">
        <v>3515</v>
      </c>
      <c r="AB1127" s="10" t="s">
        <v>3613</v>
      </c>
      <c r="AC1127" s="11" t="str">
        <f t="shared" si="235"/>
        <v>Klik Here Bestie</v>
      </c>
      <c r="AD1127" s="18" t="s">
        <v>2944</v>
      </c>
    </row>
    <row r="1128" spans="1:30" ht="14.25" customHeight="1" x14ac:dyDescent="0.3">
      <c r="A1128" s="5">
        <v>1126</v>
      </c>
      <c r="B1128" s="6" t="s">
        <v>32</v>
      </c>
      <c r="C1128" s="6" t="s">
        <v>33</v>
      </c>
      <c r="D1128" s="6" t="s">
        <v>3191</v>
      </c>
      <c r="E1128" s="6" t="s">
        <v>3512</v>
      </c>
      <c r="F1128" s="6">
        <v>3323182014</v>
      </c>
      <c r="G1128" s="6" t="s">
        <v>3277</v>
      </c>
      <c r="H1128" s="6" t="s">
        <v>3278</v>
      </c>
      <c r="I1128" s="6">
        <v>14618139</v>
      </c>
      <c r="J1128" s="6" t="s">
        <v>3614</v>
      </c>
      <c r="K1128" s="6" t="str">
        <f>"3323180407630001"</f>
        <v>3323180407630001</v>
      </c>
      <c r="L1128" s="6" t="s">
        <v>3615</v>
      </c>
      <c r="M1128" s="6">
        <v>100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 t="s">
        <v>39</v>
      </c>
      <c r="U1128" s="7">
        <v>46150</v>
      </c>
      <c r="V1128" s="8">
        <v>46239.492962962962</v>
      </c>
      <c r="W1128" s="8">
        <v>46239.492962962962</v>
      </c>
      <c r="X1128" s="6" t="s">
        <v>40</v>
      </c>
      <c r="Y1128" s="6" t="s">
        <v>39</v>
      </c>
      <c r="Z1128" s="9">
        <v>78262</v>
      </c>
      <c r="AA1128" s="6" t="s">
        <v>3600</v>
      </c>
      <c r="AB1128" s="10" t="s">
        <v>3616</v>
      </c>
      <c r="AC1128" s="11" t="str">
        <f t="shared" si="235"/>
        <v>Klik Here Bestie</v>
      </c>
      <c r="AD1128" s="18" t="s">
        <v>2944</v>
      </c>
    </row>
    <row r="1129" spans="1:30" ht="14.25" customHeight="1" x14ac:dyDescent="0.3">
      <c r="A1129" s="5">
        <v>1127</v>
      </c>
      <c r="B1129" s="6" t="s">
        <v>32</v>
      </c>
      <c r="C1129" s="6" t="s">
        <v>33</v>
      </c>
      <c r="D1129" s="6" t="s">
        <v>3191</v>
      </c>
      <c r="E1129" s="6" t="s">
        <v>3512</v>
      </c>
      <c r="F1129" s="6">
        <v>3323182014</v>
      </c>
      <c r="G1129" s="6" t="s">
        <v>3277</v>
      </c>
      <c r="H1129" s="6" t="s">
        <v>3278</v>
      </c>
      <c r="I1129" s="6">
        <v>14621622</v>
      </c>
      <c r="J1129" s="6" t="s">
        <v>3617</v>
      </c>
      <c r="K1129" s="6" t="str">
        <f>"3323185511760001"</f>
        <v>3323185511760001</v>
      </c>
      <c r="L1129" s="6" t="s">
        <v>3618</v>
      </c>
      <c r="M1129" s="6">
        <v>94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 t="s">
        <v>39</v>
      </c>
      <c r="U1129" s="7">
        <v>46150</v>
      </c>
      <c r="V1129" s="8">
        <v>46239.537407407406</v>
      </c>
      <c r="W1129" s="8">
        <v>46239.537407407406</v>
      </c>
      <c r="X1129" s="6" t="s">
        <v>40</v>
      </c>
      <c r="Y1129" s="6" t="s">
        <v>39</v>
      </c>
      <c r="Z1129" s="9">
        <v>1074213</v>
      </c>
      <c r="AA1129" s="6" t="s">
        <v>3536</v>
      </c>
      <c r="AB1129" s="10" t="s">
        <v>3619</v>
      </c>
      <c r="AC1129" s="11" t="str">
        <f t="shared" si="235"/>
        <v>Klik Here Bestie</v>
      </c>
      <c r="AD1129" s="18" t="s">
        <v>2944</v>
      </c>
    </row>
    <row r="1130" spans="1:30" ht="14.25" customHeight="1" x14ac:dyDescent="0.3">
      <c r="A1130" s="5">
        <v>1128</v>
      </c>
      <c r="B1130" s="6" t="s">
        <v>32</v>
      </c>
      <c r="C1130" s="6" t="s">
        <v>33</v>
      </c>
      <c r="D1130" s="6" t="s">
        <v>3191</v>
      </c>
      <c r="E1130" s="6" t="s">
        <v>3512</v>
      </c>
      <c r="F1130" s="6">
        <v>3323182014</v>
      </c>
      <c r="G1130" s="6" t="s">
        <v>3277</v>
      </c>
      <c r="H1130" s="6" t="s">
        <v>3278</v>
      </c>
      <c r="I1130" s="6">
        <v>14720770</v>
      </c>
      <c r="J1130" s="6" t="s">
        <v>3620</v>
      </c>
      <c r="K1130" s="6" t="str">
        <f>"3323184412590001"</f>
        <v>3323184412590001</v>
      </c>
      <c r="L1130" s="6" t="s">
        <v>3621</v>
      </c>
      <c r="M1130" s="6">
        <v>274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 t="s">
        <v>39</v>
      </c>
      <c r="U1130" s="7">
        <v>46211</v>
      </c>
      <c r="V1130" s="8">
        <v>46241.375324074077</v>
      </c>
      <c r="W1130" s="8">
        <v>46241.375324074077</v>
      </c>
      <c r="X1130" s="6" t="s">
        <v>40</v>
      </c>
      <c r="Y1130" s="6" t="s">
        <v>39</v>
      </c>
      <c r="Z1130" s="9">
        <v>1095823</v>
      </c>
      <c r="AA1130" s="6" t="s">
        <v>3523</v>
      </c>
      <c r="AB1130" s="10" t="s">
        <v>3622</v>
      </c>
      <c r="AC1130" s="11" t="str">
        <f t="shared" si="235"/>
        <v>Klik Here Bestie</v>
      </c>
      <c r="AD1130" s="18" t="s">
        <v>2944</v>
      </c>
    </row>
    <row r="1131" spans="1:30" ht="14.25" customHeight="1" x14ac:dyDescent="0.3">
      <c r="A1131" s="5">
        <v>1129</v>
      </c>
      <c r="B1131" s="6" t="s">
        <v>32</v>
      </c>
      <c r="C1131" s="6" t="s">
        <v>33</v>
      </c>
      <c r="D1131" s="6" t="s">
        <v>3191</v>
      </c>
      <c r="E1131" s="6" t="s">
        <v>3512</v>
      </c>
      <c r="F1131" s="6">
        <v>3323182014</v>
      </c>
      <c r="G1131" s="6" t="s">
        <v>3277</v>
      </c>
      <c r="H1131" s="6" t="s">
        <v>3278</v>
      </c>
      <c r="I1131" s="6">
        <v>14441976</v>
      </c>
      <c r="J1131" s="6" t="s">
        <v>3623</v>
      </c>
      <c r="K1131" s="6" t="str">
        <f>"3323186201770001"</f>
        <v>3323186201770001</v>
      </c>
      <c r="L1131" s="6" t="s">
        <v>3624</v>
      </c>
      <c r="M1131" s="6">
        <v>50</v>
      </c>
      <c r="N1131" s="6">
        <v>258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 t="s">
        <v>39</v>
      </c>
      <c r="U1131" s="7">
        <v>46030</v>
      </c>
      <c r="V1131" s="8">
        <v>46235.551006944443</v>
      </c>
      <c r="W1131" s="8">
        <v>46235.551006944443</v>
      </c>
      <c r="X1131" s="6" t="s">
        <v>40</v>
      </c>
      <c r="Y1131" s="6" t="s">
        <v>39</v>
      </c>
      <c r="Z1131" s="9">
        <v>78264</v>
      </c>
      <c r="AA1131" s="6" t="s">
        <v>3542</v>
      </c>
      <c r="AB1131" s="10" t="s">
        <v>3625</v>
      </c>
      <c r="AC1131" s="11" t="str">
        <f t="shared" si="235"/>
        <v>Klik Here Bestie</v>
      </c>
      <c r="AD1131" s="18" t="s">
        <v>2944</v>
      </c>
    </row>
    <row r="1132" spans="1:30" ht="14.25" customHeight="1" x14ac:dyDescent="0.3">
      <c r="A1132" s="5">
        <v>1130</v>
      </c>
      <c r="B1132" s="6" t="s">
        <v>32</v>
      </c>
      <c r="C1132" s="6" t="s">
        <v>33</v>
      </c>
      <c r="D1132" s="6" t="s">
        <v>3191</v>
      </c>
      <c r="E1132" s="6" t="s">
        <v>3512</v>
      </c>
      <c r="F1132" s="6">
        <v>3323182014</v>
      </c>
      <c r="G1132" s="6" t="s">
        <v>3277</v>
      </c>
      <c r="H1132" s="6" t="s">
        <v>3278</v>
      </c>
      <c r="I1132" s="6">
        <v>14690625</v>
      </c>
      <c r="J1132" s="6" t="s">
        <v>3626</v>
      </c>
      <c r="K1132" s="6" t="str">
        <f>"3323181812680001"</f>
        <v>3323181812680001</v>
      </c>
      <c r="L1132" s="6" t="s">
        <v>3627</v>
      </c>
      <c r="M1132" s="6">
        <v>214</v>
      </c>
      <c r="N1132" s="6">
        <v>58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 t="s">
        <v>39</v>
      </c>
      <c r="U1132" s="7">
        <v>46181</v>
      </c>
      <c r="V1132" s="8">
        <v>46240.630995370368</v>
      </c>
      <c r="W1132" s="8">
        <v>46240.630995370368</v>
      </c>
      <c r="X1132" s="6" t="s">
        <v>40</v>
      </c>
      <c r="Y1132" s="6" t="s">
        <v>39</v>
      </c>
      <c r="Z1132" s="9">
        <v>78264</v>
      </c>
      <c r="AA1132" s="6" t="s">
        <v>3542</v>
      </c>
      <c r="AB1132" s="13" t="s">
        <v>3628</v>
      </c>
      <c r="AC1132" s="11" t="str">
        <f t="shared" si="235"/>
        <v>Klik Here Bestie</v>
      </c>
      <c r="AD1132" s="18" t="s">
        <v>2944</v>
      </c>
    </row>
    <row r="1133" spans="1:30" ht="14.25" customHeight="1" x14ac:dyDescent="0.3">
      <c r="A1133" s="5">
        <v>1131</v>
      </c>
      <c r="B1133" s="6" t="s">
        <v>32</v>
      </c>
      <c r="C1133" s="6" t="s">
        <v>33</v>
      </c>
      <c r="D1133" s="6" t="s">
        <v>3191</v>
      </c>
      <c r="E1133" s="6" t="s">
        <v>3512</v>
      </c>
      <c r="F1133" s="6">
        <v>3323182014</v>
      </c>
      <c r="G1133" s="6" t="s">
        <v>3277</v>
      </c>
      <c r="H1133" s="6" t="s">
        <v>3278</v>
      </c>
      <c r="I1133" s="6">
        <v>14434009</v>
      </c>
      <c r="J1133" s="6" t="s">
        <v>3629</v>
      </c>
      <c r="K1133" s="6" t="str">
        <f>"3323185205730001"</f>
        <v>3323185205730001</v>
      </c>
      <c r="L1133" s="6" t="s">
        <v>3630</v>
      </c>
      <c r="M1133" s="6">
        <v>100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 t="s">
        <v>39</v>
      </c>
      <c r="U1133" s="7">
        <v>46030</v>
      </c>
      <c r="V1133" s="8">
        <v>46235.444143518522</v>
      </c>
      <c r="W1133" s="8">
        <v>46235.444143518522</v>
      </c>
      <c r="X1133" s="6" t="s">
        <v>40</v>
      </c>
      <c r="Y1133" s="6" t="s">
        <v>39</v>
      </c>
      <c r="Z1133" s="9">
        <v>78265</v>
      </c>
      <c r="AA1133" s="6" t="s">
        <v>3567</v>
      </c>
      <c r="AB1133" s="10" t="s">
        <v>3631</v>
      </c>
      <c r="AC1133" s="11" t="str">
        <f t="shared" si="235"/>
        <v>Klik Here Bestie</v>
      </c>
      <c r="AD1133" s="18" t="s">
        <v>2944</v>
      </c>
    </row>
    <row r="1134" spans="1:30" ht="14.25" customHeight="1" x14ac:dyDescent="0.3">
      <c r="A1134" s="5">
        <v>1132</v>
      </c>
      <c r="B1134" s="6" t="s">
        <v>32</v>
      </c>
      <c r="C1134" s="6" t="s">
        <v>33</v>
      </c>
      <c r="D1134" s="6" t="s">
        <v>3191</v>
      </c>
      <c r="E1134" s="6" t="s">
        <v>3512</v>
      </c>
      <c r="F1134" s="6">
        <v>3323182014</v>
      </c>
      <c r="G1134" s="6" t="s">
        <v>3277</v>
      </c>
      <c r="H1134" s="6" t="s">
        <v>3278</v>
      </c>
      <c r="I1134" s="6">
        <v>14739348</v>
      </c>
      <c r="J1134" s="6" t="s">
        <v>3632</v>
      </c>
      <c r="K1134" s="6" t="str">
        <f>"3323185009770002"</f>
        <v>3323185009770002</v>
      </c>
      <c r="L1134" s="6" t="s">
        <v>3633</v>
      </c>
      <c r="M1134" s="6">
        <v>110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 t="s">
        <v>39</v>
      </c>
      <c r="U1134" s="7">
        <v>46211</v>
      </c>
      <c r="V1134" s="8">
        <v>46241.550127314818</v>
      </c>
      <c r="W1134" s="8">
        <v>46241.550127314818</v>
      </c>
      <c r="X1134" s="6" t="s">
        <v>40</v>
      </c>
      <c r="Y1134" s="6" t="s">
        <v>39</v>
      </c>
      <c r="Z1134" s="9">
        <v>78261</v>
      </c>
      <c r="AA1134" s="6" t="s">
        <v>3532</v>
      </c>
      <c r="AB1134" s="10" t="s">
        <v>3634</v>
      </c>
      <c r="AC1134" s="11" t="str">
        <f t="shared" si="235"/>
        <v>Klik Here Bestie</v>
      </c>
      <c r="AD1134" s="18" t="s">
        <v>2944</v>
      </c>
    </row>
    <row r="1135" spans="1:30" ht="14.25" customHeight="1" x14ac:dyDescent="0.3">
      <c r="A1135" s="5">
        <v>1133</v>
      </c>
      <c r="B1135" s="6" t="s">
        <v>32</v>
      </c>
      <c r="C1135" s="6" t="s">
        <v>33</v>
      </c>
      <c r="D1135" s="6" t="s">
        <v>3191</v>
      </c>
      <c r="E1135" s="6" t="s">
        <v>3512</v>
      </c>
      <c r="F1135" s="6">
        <v>3323182014</v>
      </c>
      <c r="G1135" s="6" t="s">
        <v>3277</v>
      </c>
      <c r="H1135" s="6" t="s">
        <v>3278</v>
      </c>
      <c r="I1135" s="6">
        <v>14751846</v>
      </c>
      <c r="J1135" s="6" t="s">
        <v>3635</v>
      </c>
      <c r="K1135" s="6" t="str">
        <f>"3323186708790001"</f>
        <v>3323186708790001</v>
      </c>
      <c r="L1135" s="6" t="s">
        <v>3636</v>
      </c>
      <c r="M1135" s="6">
        <v>100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 t="s">
        <v>39</v>
      </c>
      <c r="U1135" s="7">
        <v>46211</v>
      </c>
      <c r="V1135" s="8">
        <v>46241.641608796293</v>
      </c>
      <c r="W1135" s="8">
        <v>46241.641608796293</v>
      </c>
      <c r="X1135" s="6" t="s">
        <v>40</v>
      </c>
      <c r="Y1135" s="6" t="s">
        <v>39</v>
      </c>
      <c r="Z1135" s="9">
        <v>78265</v>
      </c>
      <c r="AA1135" s="6" t="s">
        <v>3567</v>
      </c>
      <c r="AB1135" s="10" t="s">
        <v>3637</v>
      </c>
      <c r="AC1135" s="11" t="str">
        <f t="shared" si="235"/>
        <v>Klik Here Bestie</v>
      </c>
      <c r="AD1135" s="18" t="s">
        <v>2944</v>
      </c>
    </row>
    <row r="1136" spans="1:30" ht="14.25" customHeight="1" x14ac:dyDescent="0.3">
      <c r="A1136" s="5">
        <v>1134</v>
      </c>
      <c r="B1136" s="6" t="s">
        <v>32</v>
      </c>
      <c r="C1136" s="6" t="s">
        <v>33</v>
      </c>
      <c r="D1136" s="6" t="s">
        <v>3191</v>
      </c>
      <c r="E1136" s="6" t="s">
        <v>3512</v>
      </c>
      <c r="F1136" s="6">
        <v>3323182014</v>
      </c>
      <c r="G1136" s="6" t="s">
        <v>3277</v>
      </c>
      <c r="H1136" s="6" t="s">
        <v>3278</v>
      </c>
      <c r="I1136" s="6">
        <v>14435837</v>
      </c>
      <c r="J1136" s="6" t="s">
        <v>3638</v>
      </c>
      <c r="K1136" s="6" t="str">
        <f t="shared" ref="K1136:K1137" si="263">"3323181408630001"</f>
        <v>3323181408630001</v>
      </c>
      <c r="L1136" s="6" t="s">
        <v>3639</v>
      </c>
      <c r="M1136" s="6">
        <v>0</v>
      </c>
      <c r="N1136" s="6">
        <v>510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 t="s">
        <v>39</v>
      </c>
      <c r="U1136" s="7">
        <v>46030</v>
      </c>
      <c r="V1136" s="8">
        <v>46235.460868055554</v>
      </c>
      <c r="W1136" s="8">
        <v>46235.460868055554</v>
      </c>
      <c r="X1136" s="6" t="s">
        <v>40</v>
      </c>
      <c r="Y1136" s="6" t="s">
        <v>39</v>
      </c>
      <c r="Z1136" s="9">
        <v>78261</v>
      </c>
      <c r="AA1136" s="6" t="s">
        <v>3532</v>
      </c>
      <c r="AB1136" s="10" t="s">
        <v>3640</v>
      </c>
      <c r="AC1136" s="11" t="str">
        <f t="shared" si="235"/>
        <v>Klik Here Bestie</v>
      </c>
      <c r="AD1136" s="18" t="s">
        <v>2944</v>
      </c>
    </row>
    <row r="1137" spans="1:30" ht="14.25" customHeight="1" x14ac:dyDescent="0.3">
      <c r="A1137" s="5">
        <v>1135</v>
      </c>
      <c r="B1137" s="6" t="s">
        <v>32</v>
      </c>
      <c r="C1137" s="6" t="s">
        <v>33</v>
      </c>
      <c r="D1137" s="6" t="s">
        <v>3191</v>
      </c>
      <c r="E1137" s="6" t="s">
        <v>3512</v>
      </c>
      <c r="F1137" s="6">
        <v>3323182014</v>
      </c>
      <c r="G1137" s="6" t="s">
        <v>3277</v>
      </c>
      <c r="H1137" s="6" t="s">
        <v>3278</v>
      </c>
      <c r="I1137" s="6">
        <v>14435945</v>
      </c>
      <c r="J1137" s="6" t="s">
        <v>3641</v>
      </c>
      <c r="K1137" s="6" t="str">
        <f t="shared" si="263"/>
        <v>3323181408630001</v>
      </c>
      <c r="L1137" s="6" t="s">
        <v>3639</v>
      </c>
      <c r="M1137" s="6">
        <v>0</v>
      </c>
      <c r="N1137" s="6">
        <v>500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 t="s">
        <v>39</v>
      </c>
      <c r="U1137" s="7">
        <v>46030</v>
      </c>
      <c r="V1137" s="8">
        <v>46235.461851851855</v>
      </c>
      <c r="W1137" s="8">
        <v>46235.461851851855</v>
      </c>
      <c r="X1137" s="6" t="s">
        <v>40</v>
      </c>
      <c r="Y1137" s="6" t="s">
        <v>39</v>
      </c>
      <c r="Z1137" s="9">
        <v>78261</v>
      </c>
      <c r="AA1137" s="6" t="s">
        <v>3532</v>
      </c>
      <c r="AB1137" s="10" t="s">
        <v>3642</v>
      </c>
      <c r="AC1137" s="11" t="str">
        <f t="shared" si="235"/>
        <v>Klik Here Bestie</v>
      </c>
      <c r="AD1137" s="18" t="s">
        <v>2944</v>
      </c>
    </row>
    <row r="1138" spans="1:30" ht="14.25" customHeight="1" x14ac:dyDescent="0.3">
      <c r="A1138" s="5">
        <v>1136</v>
      </c>
      <c r="B1138" s="6" t="s">
        <v>32</v>
      </c>
      <c r="C1138" s="6" t="s">
        <v>33</v>
      </c>
      <c r="D1138" s="6" t="s">
        <v>3191</v>
      </c>
      <c r="E1138" s="6" t="s">
        <v>3512</v>
      </c>
      <c r="F1138" s="6">
        <v>3323182014</v>
      </c>
      <c r="G1138" s="6" t="s">
        <v>3277</v>
      </c>
      <c r="H1138" s="6" t="s">
        <v>3278</v>
      </c>
      <c r="I1138" s="6">
        <v>14631619</v>
      </c>
      <c r="J1138" s="6" t="s">
        <v>3643</v>
      </c>
      <c r="K1138" s="6" t="str">
        <f>"3323181403870001"</f>
        <v>3323181403870001</v>
      </c>
      <c r="L1138" s="6" t="s">
        <v>3644</v>
      </c>
      <c r="M1138" s="6">
        <v>214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 t="s">
        <v>39</v>
      </c>
      <c r="U1138" s="7">
        <v>46150</v>
      </c>
      <c r="V1138" s="8">
        <v>46239.637256944443</v>
      </c>
      <c r="W1138" s="8">
        <v>46239.637256944443</v>
      </c>
      <c r="X1138" s="6" t="s">
        <v>40</v>
      </c>
      <c r="Y1138" s="6" t="s">
        <v>39</v>
      </c>
      <c r="Z1138" s="9">
        <v>78264</v>
      </c>
      <c r="AA1138" s="6" t="s">
        <v>3542</v>
      </c>
      <c r="AB1138" s="10" t="s">
        <v>3645</v>
      </c>
      <c r="AC1138" s="11" t="str">
        <f t="shared" si="235"/>
        <v>Klik Here Bestie</v>
      </c>
      <c r="AD1138" s="18" t="s">
        <v>2944</v>
      </c>
    </row>
    <row r="1139" spans="1:30" ht="14.25" customHeight="1" x14ac:dyDescent="0.3">
      <c r="A1139" s="5">
        <v>1137</v>
      </c>
      <c r="B1139" s="6" t="s">
        <v>32</v>
      </c>
      <c r="C1139" s="6" t="s">
        <v>33</v>
      </c>
      <c r="D1139" s="6" t="s">
        <v>3191</v>
      </c>
      <c r="E1139" s="6" t="s">
        <v>3512</v>
      </c>
      <c r="F1139" s="6">
        <v>3323182014</v>
      </c>
      <c r="G1139" s="6" t="s">
        <v>3277</v>
      </c>
      <c r="H1139" s="6" t="s">
        <v>3278</v>
      </c>
      <c r="I1139" s="6">
        <v>14685351</v>
      </c>
      <c r="J1139" s="6" t="s">
        <v>3646</v>
      </c>
      <c r="K1139" s="6" t="str">
        <f t="shared" ref="K1139:K1140" si="264">"3323184312690001"</f>
        <v>3323184312690001</v>
      </c>
      <c r="L1139" s="6" t="s">
        <v>3647</v>
      </c>
      <c r="M1139" s="6">
        <v>160</v>
      </c>
      <c r="N1139" s="6">
        <v>192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 t="s">
        <v>39</v>
      </c>
      <c r="U1139" s="7">
        <v>46181</v>
      </c>
      <c r="V1139" s="8">
        <v>46240.585486111115</v>
      </c>
      <c r="W1139" s="8">
        <v>46240.585486111115</v>
      </c>
      <c r="X1139" s="6" t="s">
        <v>40</v>
      </c>
      <c r="Y1139" s="6" t="s">
        <v>39</v>
      </c>
      <c r="Z1139" s="9">
        <v>1074213</v>
      </c>
      <c r="AA1139" s="6" t="s">
        <v>3536</v>
      </c>
      <c r="AB1139" s="10" t="s">
        <v>3648</v>
      </c>
      <c r="AC1139" s="11" t="str">
        <f t="shared" si="235"/>
        <v>Klik Here Bestie</v>
      </c>
      <c r="AD1139" s="18" t="s">
        <v>2944</v>
      </c>
    </row>
    <row r="1140" spans="1:30" ht="14.25" customHeight="1" x14ac:dyDescent="0.3">
      <c r="A1140" s="5">
        <v>1138</v>
      </c>
      <c r="B1140" s="6" t="s">
        <v>32</v>
      </c>
      <c r="C1140" s="6" t="s">
        <v>33</v>
      </c>
      <c r="D1140" s="6" t="s">
        <v>3191</v>
      </c>
      <c r="E1140" s="6" t="s">
        <v>3512</v>
      </c>
      <c r="F1140" s="6">
        <v>3323182014</v>
      </c>
      <c r="G1140" s="6" t="s">
        <v>3277</v>
      </c>
      <c r="H1140" s="6" t="s">
        <v>3278</v>
      </c>
      <c r="I1140" s="6">
        <v>14685414</v>
      </c>
      <c r="J1140" s="6" t="s">
        <v>3649</v>
      </c>
      <c r="K1140" s="6" t="str">
        <f t="shared" si="264"/>
        <v>3323184312690001</v>
      </c>
      <c r="L1140" s="6" t="s">
        <v>3647</v>
      </c>
      <c r="M1140" s="6">
        <v>0</v>
      </c>
      <c r="N1140" s="6">
        <v>370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 t="s">
        <v>39</v>
      </c>
      <c r="U1140" s="7">
        <v>46181</v>
      </c>
      <c r="V1140" s="8">
        <v>46240.586377314816</v>
      </c>
      <c r="W1140" s="8">
        <v>46240.586377314816</v>
      </c>
      <c r="X1140" s="6" t="s">
        <v>40</v>
      </c>
      <c r="Y1140" s="6" t="s">
        <v>39</v>
      </c>
      <c r="Z1140" s="9">
        <v>1074213</v>
      </c>
      <c r="AA1140" s="6" t="s">
        <v>3536</v>
      </c>
      <c r="AB1140" s="10" t="s">
        <v>3650</v>
      </c>
      <c r="AC1140" s="11" t="str">
        <f t="shared" si="235"/>
        <v>Klik Here Bestie</v>
      </c>
      <c r="AD1140" s="18" t="s">
        <v>2944</v>
      </c>
    </row>
    <row r="1141" spans="1:30" ht="14.25" customHeight="1" x14ac:dyDescent="0.3">
      <c r="A1141" s="5">
        <v>1139</v>
      </c>
      <c r="B1141" s="6" t="s">
        <v>32</v>
      </c>
      <c r="C1141" s="6" t="s">
        <v>33</v>
      </c>
      <c r="D1141" s="6" t="s">
        <v>3651</v>
      </c>
      <c r="E1141" s="6" t="s">
        <v>3651</v>
      </c>
      <c r="F1141" s="6">
        <v>3323192001</v>
      </c>
      <c r="G1141" s="6" t="s">
        <v>3652</v>
      </c>
      <c r="H1141" s="6" t="s">
        <v>990</v>
      </c>
      <c r="I1141" s="6">
        <v>14687955</v>
      </c>
      <c r="J1141" s="6" t="s">
        <v>3653</v>
      </c>
      <c r="K1141" s="6" t="str">
        <f t="shared" ref="K1141:K1142" si="265">"3323190309800001"</f>
        <v>3323190309800001</v>
      </c>
      <c r="L1141" s="6" t="s">
        <v>3654</v>
      </c>
      <c r="M1141" s="6">
        <v>0</v>
      </c>
      <c r="N1141" s="6">
        <v>918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 t="s">
        <v>39</v>
      </c>
      <c r="U1141" s="7">
        <v>46181</v>
      </c>
      <c r="V1141" s="8">
        <v>46240.608888888892</v>
      </c>
      <c r="W1141" s="8">
        <v>46240.608888888892</v>
      </c>
      <c r="X1141" s="6" t="s">
        <v>40</v>
      </c>
      <c r="Y1141" s="6" t="s">
        <v>39</v>
      </c>
      <c r="Z1141" s="9">
        <v>96504</v>
      </c>
      <c r="AA1141" s="6" t="s">
        <v>3655</v>
      </c>
      <c r="AB1141" s="10" t="s">
        <v>3656</v>
      </c>
      <c r="AC1141" s="11" t="str">
        <f t="shared" si="235"/>
        <v>Klik Here Bestie</v>
      </c>
      <c r="AD1141" s="12" t="s">
        <v>30</v>
      </c>
    </row>
    <row r="1142" spans="1:30" ht="14.25" customHeight="1" x14ac:dyDescent="0.3">
      <c r="A1142" s="5">
        <v>1140</v>
      </c>
      <c r="B1142" s="6" t="s">
        <v>32</v>
      </c>
      <c r="C1142" s="6" t="s">
        <v>33</v>
      </c>
      <c r="D1142" s="6" t="s">
        <v>3651</v>
      </c>
      <c r="E1142" s="6" t="s">
        <v>3651</v>
      </c>
      <c r="F1142" s="6">
        <v>3323192001</v>
      </c>
      <c r="G1142" s="6" t="s">
        <v>3652</v>
      </c>
      <c r="H1142" s="6" t="s">
        <v>990</v>
      </c>
      <c r="I1142" s="6">
        <v>14688260</v>
      </c>
      <c r="J1142" s="6" t="s">
        <v>3657</v>
      </c>
      <c r="K1142" s="6" t="str">
        <f t="shared" si="265"/>
        <v>3323190309800001</v>
      </c>
      <c r="L1142" s="6" t="s">
        <v>3654</v>
      </c>
      <c r="M1142" s="6">
        <v>11</v>
      </c>
      <c r="N1142" s="6">
        <v>73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 t="s">
        <v>39</v>
      </c>
      <c r="U1142" s="7">
        <v>46181</v>
      </c>
      <c r="V1142" s="8">
        <v>46240.610810185186</v>
      </c>
      <c r="W1142" s="8">
        <v>46240.610810185186</v>
      </c>
      <c r="X1142" s="6" t="s">
        <v>40</v>
      </c>
      <c r="Y1142" s="6" t="s">
        <v>39</v>
      </c>
      <c r="Z1142" s="9">
        <v>96504</v>
      </c>
      <c r="AA1142" s="6" t="s">
        <v>3655</v>
      </c>
      <c r="AB1142" s="13" t="s">
        <v>3658</v>
      </c>
      <c r="AC1142" s="11" t="str">
        <f t="shared" si="235"/>
        <v>Klik Here Bestie</v>
      </c>
      <c r="AD1142" s="12" t="s">
        <v>30</v>
      </c>
    </row>
    <row r="1143" spans="1:30" ht="14.25" customHeight="1" x14ac:dyDescent="0.3">
      <c r="A1143" s="5">
        <v>1141</v>
      </c>
      <c r="B1143" s="6" t="s">
        <v>32</v>
      </c>
      <c r="C1143" s="6" t="s">
        <v>33</v>
      </c>
      <c r="D1143" s="6" t="s">
        <v>3651</v>
      </c>
      <c r="E1143" s="6" t="s">
        <v>3651</v>
      </c>
      <c r="F1143" s="6">
        <v>3323192001</v>
      </c>
      <c r="G1143" s="6" t="s">
        <v>3652</v>
      </c>
      <c r="H1143" s="6" t="s">
        <v>990</v>
      </c>
      <c r="I1143" s="6">
        <v>14808950</v>
      </c>
      <c r="J1143" s="6" t="s">
        <v>3659</v>
      </c>
      <c r="K1143" s="6" t="str">
        <f>"3323192112640001"</f>
        <v>3323192112640001</v>
      </c>
      <c r="L1143" s="6" t="s">
        <v>3660</v>
      </c>
      <c r="M1143" s="6">
        <v>0</v>
      </c>
      <c r="N1143" s="6">
        <v>147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 t="s">
        <v>39</v>
      </c>
      <c r="U1143" s="7">
        <v>46242</v>
      </c>
      <c r="V1143" s="8">
        <v>46242.587418981479</v>
      </c>
      <c r="W1143" s="8">
        <v>46242.587418981479</v>
      </c>
      <c r="X1143" s="6" t="s">
        <v>40</v>
      </c>
      <c r="Y1143" s="6" t="s">
        <v>39</v>
      </c>
      <c r="Z1143" s="9">
        <v>679109</v>
      </c>
      <c r="AA1143" s="6" t="s">
        <v>3661</v>
      </c>
      <c r="AB1143" s="10" t="s">
        <v>3662</v>
      </c>
      <c r="AC1143" s="11" t="str">
        <f t="shared" si="235"/>
        <v>Klik Here Bestie</v>
      </c>
      <c r="AD1143" s="12" t="s">
        <v>30</v>
      </c>
    </row>
    <row r="1144" spans="1:30" ht="14.25" customHeight="1" x14ac:dyDescent="0.3">
      <c r="A1144" s="5">
        <v>1142</v>
      </c>
      <c r="B1144" s="6" t="s">
        <v>32</v>
      </c>
      <c r="C1144" s="6" t="s">
        <v>33</v>
      </c>
      <c r="D1144" s="6" t="s">
        <v>3651</v>
      </c>
      <c r="E1144" s="6" t="s">
        <v>3663</v>
      </c>
      <c r="F1144" s="6">
        <v>3323192002</v>
      </c>
      <c r="G1144" s="6" t="s">
        <v>3664</v>
      </c>
      <c r="H1144" s="6" t="s">
        <v>3665</v>
      </c>
      <c r="I1144" s="6">
        <v>14446884</v>
      </c>
      <c r="J1144" s="6" t="s">
        <v>3666</v>
      </c>
      <c r="K1144" s="6" t="str">
        <f t="shared" ref="K1144:K1146" si="266">"3318082903840001"</f>
        <v>3318082903840001</v>
      </c>
      <c r="L1144" s="6" t="s">
        <v>3667</v>
      </c>
      <c r="M1144" s="6">
        <v>0</v>
      </c>
      <c r="N1144" s="6">
        <v>447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 t="s">
        <v>39</v>
      </c>
      <c r="U1144" s="7">
        <v>46030</v>
      </c>
      <c r="V1144" s="8">
        <v>46235.610474537039</v>
      </c>
      <c r="W1144" s="8">
        <v>46235.610474537039</v>
      </c>
      <c r="X1144" s="6" t="s">
        <v>40</v>
      </c>
      <c r="Y1144" s="6" t="s">
        <v>39</v>
      </c>
      <c r="Z1144" s="9">
        <v>79233</v>
      </c>
      <c r="AA1144" s="6" t="s">
        <v>397</v>
      </c>
      <c r="AB1144" s="10" t="s">
        <v>3668</v>
      </c>
      <c r="AC1144" s="11" t="str">
        <f t="shared" si="235"/>
        <v>Klik Here Bestie</v>
      </c>
      <c r="AD1144" s="12" t="s">
        <v>30</v>
      </c>
    </row>
    <row r="1145" spans="1:30" ht="14.25" customHeight="1" x14ac:dyDescent="0.3">
      <c r="A1145" s="5">
        <v>1143</v>
      </c>
      <c r="B1145" s="6" t="s">
        <v>32</v>
      </c>
      <c r="C1145" s="6" t="s">
        <v>33</v>
      </c>
      <c r="D1145" s="6" t="s">
        <v>3651</v>
      </c>
      <c r="E1145" s="6" t="s">
        <v>3663</v>
      </c>
      <c r="F1145" s="6">
        <v>3323192002</v>
      </c>
      <c r="G1145" s="6" t="s">
        <v>3664</v>
      </c>
      <c r="H1145" s="6" t="s">
        <v>3665</v>
      </c>
      <c r="I1145" s="6">
        <v>14446971</v>
      </c>
      <c r="J1145" s="6" t="s">
        <v>3669</v>
      </c>
      <c r="K1145" s="6" t="str">
        <f t="shared" si="266"/>
        <v>3318082903840001</v>
      </c>
      <c r="L1145" s="6" t="s">
        <v>3667</v>
      </c>
      <c r="M1145" s="6">
        <v>80</v>
      </c>
      <c r="N1145" s="6">
        <v>73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 t="s">
        <v>39</v>
      </c>
      <c r="U1145" s="7">
        <v>46030</v>
      </c>
      <c r="V1145" s="8">
        <v>46235.611458333333</v>
      </c>
      <c r="W1145" s="8">
        <v>46235.611458333333</v>
      </c>
      <c r="X1145" s="6" t="s">
        <v>40</v>
      </c>
      <c r="Y1145" s="6" t="s">
        <v>39</v>
      </c>
      <c r="Z1145" s="9">
        <v>79233</v>
      </c>
      <c r="AA1145" s="6" t="s">
        <v>397</v>
      </c>
      <c r="AB1145" s="10" t="s">
        <v>3670</v>
      </c>
      <c r="AC1145" s="11" t="str">
        <f t="shared" si="235"/>
        <v>Klik Here Bestie</v>
      </c>
      <c r="AD1145" s="12" t="s">
        <v>30</v>
      </c>
    </row>
    <row r="1146" spans="1:30" ht="14.25" customHeight="1" x14ac:dyDescent="0.3">
      <c r="A1146" s="5">
        <v>1144</v>
      </c>
      <c r="B1146" s="6" t="s">
        <v>32</v>
      </c>
      <c r="C1146" s="6" t="s">
        <v>33</v>
      </c>
      <c r="D1146" s="6" t="s">
        <v>3651</v>
      </c>
      <c r="E1146" s="6" t="s">
        <v>3663</v>
      </c>
      <c r="F1146" s="6">
        <v>3323192002</v>
      </c>
      <c r="G1146" s="6" t="s">
        <v>3664</v>
      </c>
      <c r="H1146" s="6" t="s">
        <v>3665</v>
      </c>
      <c r="I1146" s="6">
        <v>14447165</v>
      </c>
      <c r="J1146" s="6" t="s">
        <v>3671</v>
      </c>
      <c r="K1146" s="6" t="str">
        <f t="shared" si="266"/>
        <v>3318082903840001</v>
      </c>
      <c r="L1146" s="6" t="s">
        <v>3667</v>
      </c>
      <c r="M1146" s="6">
        <v>0</v>
      </c>
      <c r="N1146" s="6">
        <v>55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 t="s">
        <v>39</v>
      </c>
      <c r="U1146" s="7">
        <v>46030</v>
      </c>
      <c r="V1146" s="8">
        <v>46235.613645833335</v>
      </c>
      <c r="W1146" s="8">
        <v>46235.613645833335</v>
      </c>
      <c r="X1146" s="6" t="s">
        <v>40</v>
      </c>
      <c r="Y1146" s="6" t="s">
        <v>39</v>
      </c>
      <c r="Z1146" s="9">
        <v>79233</v>
      </c>
      <c r="AA1146" s="6" t="s">
        <v>397</v>
      </c>
      <c r="AB1146" s="6" t="s">
        <v>3672</v>
      </c>
      <c r="AC1146" s="11" t="str">
        <f t="shared" si="235"/>
        <v>Klik Here Bestie</v>
      </c>
      <c r="AD1146" s="12" t="s">
        <v>30</v>
      </c>
    </row>
    <row r="1147" spans="1:30" ht="14.25" customHeight="1" x14ac:dyDescent="0.3">
      <c r="A1147" s="5">
        <v>1145</v>
      </c>
      <c r="B1147" s="6" t="s">
        <v>32</v>
      </c>
      <c r="C1147" s="6" t="s">
        <v>33</v>
      </c>
      <c r="D1147" s="6" t="s">
        <v>3651</v>
      </c>
      <c r="E1147" s="6" t="s">
        <v>3663</v>
      </c>
      <c r="F1147" s="6">
        <v>3323192002</v>
      </c>
      <c r="G1147" s="6" t="s">
        <v>3664</v>
      </c>
      <c r="H1147" s="6" t="s">
        <v>3665</v>
      </c>
      <c r="I1147" s="6">
        <v>14438445</v>
      </c>
      <c r="J1147" s="6" t="s">
        <v>3673</v>
      </c>
      <c r="K1147" s="6" t="str">
        <f t="shared" ref="K1147:K1149" si="267">"3323192703850001"</f>
        <v>3323192703850001</v>
      </c>
      <c r="L1147" s="6" t="s">
        <v>3674</v>
      </c>
      <c r="M1147" s="6">
        <v>63</v>
      </c>
      <c r="N1147" s="6">
        <v>57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 t="s">
        <v>39</v>
      </c>
      <c r="U1147" s="7">
        <v>46030</v>
      </c>
      <c r="V1147" s="8">
        <v>46235.491516203707</v>
      </c>
      <c r="W1147" s="8">
        <v>46235.491516203707</v>
      </c>
      <c r="X1147" s="6" t="s">
        <v>40</v>
      </c>
      <c r="Y1147" s="6" t="s">
        <v>39</v>
      </c>
      <c r="Z1147" s="9">
        <v>79233</v>
      </c>
      <c r="AA1147" s="6" t="s">
        <v>397</v>
      </c>
      <c r="AB1147" s="10" t="s">
        <v>3675</v>
      </c>
      <c r="AC1147" s="11" t="str">
        <f t="shared" si="235"/>
        <v>Klik Here Bestie</v>
      </c>
      <c r="AD1147" s="12" t="s">
        <v>30</v>
      </c>
    </row>
    <row r="1148" spans="1:30" ht="14.25" customHeight="1" x14ac:dyDescent="0.3">
      <c r="A1148" s="5">
        <v>1146</v>
      </c>
      <c r="B1148" s="6" t="s">
        <v>32</v>
      </c>
      <c r="C1148" s="6" t="s">
        <v>33</v>
      </c>
      <c r="D1148" s="6" t="s">
        <v>3651</v>
      </c>
      <c r="E1148" s="6" t="s">
        <v>3663</v>
      </c>
      <c r="F1148" s="6">
        <v>3323192002</v>
      </c>
      <c r="G1148" s="6" t="s">
        <v>3664</v>
      </c>
      <c r="H1148" s="6" t="s">
        <v>3665</v>
      </c>
      <c r="I1148" s="6">
        <v>14438547</v>
      </c>
      <c r="J1148" s="6" t="s">
        <v>3676</v>
      </c>
      <c r="K1148" s="6" t="str">
        <f t="shared" si="267"/>
        <v>3323192703850001</v>
      </c>
      <c r="L1148" s="6" t="s">
        <v>3674</v>
      </c>
      <c r="M1148" s="6">
        <v>0</v>
      </c>
      <c r="N1148" s="6">
        <v>438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 t="s">
        <v>39</v>
      </c>
      <c r="U1148" s="7">
        <v>46030</v>
      </c>
      <c r="V1148" s="8">
        <v>46235.492754629631</v>
      </c>
      <c r="W1148" s="8">
        <v>46235.492754629631</v>
      </c>
      <c r="X1148" s="6" t="s">
        <v>40</v>
      </c>
      <c r="Y1148" s="6" t="s">
        <v>39</v>
      </c>
      <c r="Z1148" s="9">
        <v>79233</v>
      </c>
      <c r="AA1148" s="6" t="s">
        <v>397</v>
      </c>
      <c r="AB1148" s="10" t="s">
        <v>3677</v>
      </c>
      <c r="AC1148" s="11" t="str">
        <f t="shared" si="235"/>
        <v>Klik Here Bestie</v>
      </c>
      <c r="AD1148" s="17" t="s">
        <v>30</v>
      </c>
    </row>
    <row r="1149" spans="1:30" ht="14.25" customHeight="1" x14ac:dyDescent="0.3">
      <c r="A1149" s="5">
        <v>1147</v>
      </c>
      <c r="B1149" s="6" t="s">
        <v>32</v>
      </c>
      <c r="C1149" s="6" t="s">
        <v>33</v>
      </c>
      <c r="D1149" s="6" t="s">
        <v>3651</v>
      </c>
      <c r="E1149" s="6" t="s">
        <v>3663</v>
      </c>
      <c r="F1149" s="6">
        <v>3323192002</v>
      </c>
      <c r="G1149" s="6" t="s">
        <v>3664</v>
      </c>
      <c r="H1149" s="6" t="s">
        <v>3665</v>
      </c>
      <c r="I1149" s="6">
        <v>14438639</v>
      </c>
      <c r="J1149" s="6" t="s">
        <v>3678</v>
      </c>
      <c r="K1149" s="6" t="str">
        <f t="shared" si="267"/>
        <v>3323192703850001</v>
      </c>
      <c r="L1149" s="6" t="s">
        <v>3674</v>
      </c>
      <c r="M1149" s="6">
        <v>0</v>
      </c>
      <c r="N1149" s="6">
        <v>43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 t="s">
        <v>39</v>
      </c>
      <c r="U1149" s="7">
        <v>46030</v>
      </c>
      <c r="V1149" s="8">
        <v>46235.494062500002</v>
      </c>
      <c r="W1149" s="8">
        <v>46235.494062500002</v>
      </c>
      <c r="X1149" s="6" t="s">
        <v>40</v>
      </c>
      <c r="Y1149" s="6" t="s">
        <v>39</v>
      </c>
      <c r="Z1149" s="9">
        <v>79233</v>
      </c>
      <c r="AA1149" s="6" t="s">
        <v>397</v>
      </c>
      <c r="AB1149" s="10" t="s">
        <v>3679</v>
      </c>
      <c r="AC1149" s="11" t="str">
        <f t="shared" si="235"/>
        <v>Klik Here Bestie</v>
      </c>
      <c r="AD1149" s="12" t="s">
        <v>30</v>
      </c>
    </row>
    <row r="1150" spans="1:30" ht="14.25" customHeight="1" x14ac:dyDescent="0.3">
      <c r="A1150" s="5">
        <v>1148</v>
      </c>
      <c r="B1150" s="6" t="s">
        <v>32</v>
      </c>
      <c r="C1150" s="6" t="s">
        <v>33</v>
      </c>
      <c r="D1150" s="6" t="s">
        <v>3651</v>
      </c>
      <c r="E1150" s="6" t="s">
        <v>3663</v>
      </c>
      <c r="F1150" s="6">
        <v>3323192002</v>
      </c>
      <c r="G1150" s="6" t="s">
        <v>3664</v>
      </c>
      <c r="H1150" s="6" t="s">
        <v>3665</v>
      </c>
      <c r="I1150" s="6">
        <v>14445075</v>
      </c>
      <c r="J1150" s="6" t="s">
        <v>3680</v>
      </c>
      <c r="K1150" s="6" t="str">
        <f t="shared" ref="K1150:K1152" si="268">"3323192105670001"</f>
        <v>3323192105670001</v>
      </c>
      <c r="L1150" s="6" t="s">
        <v>3681</v>
      </c>
      <c r="M1150" s="6">
        <v>0</v>
      </c>
      <c r="N1150" s="6">
        <v>400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 t="s">
        <v>39</v>
      </c>
      <c r="U1150" s="7">
        <v>46030</v>
      </c>
      <c r="V1150" s="8">
        <v>46235.589699074073</v>
      </c>
      <c r="W1150" s="8">
        <v>46235.589699074073</v>
      </c>
      <c r="X1150" s="6" t="s">
        <v>40</v>
      </c>
      <c r="Y1150" s="6" t="s">
        <v>39</v>
      </c>
      <c r="Z1150" s="9">
        <v>79233</v>
      </c>
      <c r="AA1150" s="6" t="s">
        <v>397</v>
      </c>
      <c r="AB1150" s="10" t="s">
        <v>3682</v>
      </c>
      <c r="AC1150" s="11" t="str">
        <f t="shared" si="235"/>
        <v>Klik Here Bestie</v>
      </c>
      <c r="AD1150" s="12" t="s">
        <v>30</v>
      </c>
    </row>
    <row r="1151" spans="1:30" ht="14.25" customHeight="1" x14ac:dyDescent="0.3">
      <c r="A1151" s="5">
        <v>1149</v>
      </c>
      <c r="B1151" s="6" t="s">
        <v>32</v>
      </c>
      <c r="C1151" s="6" t="s">
        <v>33</v>
      </c>
      <c r="D1151" s="6" t="s">
        <v>3651</v>
      </c>
      <c r="E1151" s="6" t="s">
        <v>3663</v>
      </c>
      <c r="F1151" s="6">
        <v>3323192002</v>
      </c>
      <c r="G1151" s="6" t="s">
        <v>3664</v>
      </c>
      <c r="H1151" s="6" t="s">
        <v>3665</v>
      </c>
      <c r="I1151" s="6">
        <v>14445208</v>
      </c>
      <c r="J1151" s="6" t="s">
        <v>3683</v>
      </c>
      <c r="K1151" s="6" t="str">
        <f t="shared" si="268"/>
        <v>3323192105670001</v>
      </c>
      <c r="L1151" s="6" t="s">
        <v>3681</v>
      </c>
      <c r="M1151" s="6">
        <v>0</v>
      </c>
      <c r="N1151" s="6">
        <v>73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 t="s">
        <v>39</v>
      </c>
      <c r="U1151" s="7">
        <v>46030</v>
      </c>
      <c r="V1151" s="8">
        <v>46235.591249999998</v>
      </c>
      <c r="W1151" s="8">
        <v>46235.591249999998</v>
      </c>
      <c r="X1151" s="6" t="s">
        <v>40</v>
      </c>
      <c r="Y1151" s="6" t="s">
        <v>39</v>
      </c>
      <c r="Z1151" s="9">
        <v>79233</v>
      </c>
      <c r="AA1151" s="6" t="s">
        <v>397</v>
      </c>
      <c r="AB1151" s="10" t="s">
        <v>3684</v>
      </c>
      <c r="AC1151" s="11" t="str">
        <f t="shared" si="235"/>
        <v>Klik Here Bestie</v>
      </c>
      <c r="AD1151" s="12" t="s">
        <v>30</v>
      </c>
    </row>
    <row r="1152" spans="1:30" ht="14.25" customHeight="1" x14ac:dyDescent="0.3">
      <c r="A1152" s="5">
        <v>1150</v>
      </c>
      <c r="B1152" s="6" t="s">
        <v>32</v>
      </c>
      <c r="C1152" s="6" t="s">
        <v>33</v>
      </c>
      <c r="D1152" s="6" t="s">
        <v>3651</v>
      </c>
      <c r="E1152" s="6" t="s">
        <v>3663</v>
      </c>
      <c r="F1152" s="6">
        <v>3323192002</v>
      </c>
      <c r="G1152" s="6" t="s">
        <v>3664</v>
      </c>
      <c r="H1152" s="6" t="s">
        <v>3665</v>
      </c>
      <c r="I1152" s="6">
        <v>14445316</v>
      </c>
      <c r="J1152" s="6" t="s">
        <v>3685</v>
      </c>
      <c r="K1152" s="6" t="str">
        <f t="shared" si="268"/>
        <v>3323192105670001</v>
      </c>
      <c r="L1152" s="6" t="s">
        <v>3681</v>
      </c>
      <c r="M1152" s="6">
        <v>0</v>
      </c>
      <c r="N1152" s="6">
        <v>55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 t="s">
        <v>39</v>
      </c>
      <c r="U1152" s="7">
        <v>46030</v>
      </c>
      <c r="V1152" s="8">
        <v>46235.592245370368</v>
      </c>
      <c r="W1152" s="8">
        <v>46235.592245370368</v>
      </c>
      <c r="X1152" s="6" t="s">
        <v>40</v>
      </c>
      <c r="Y1152" s="6" t="s">
        <v>39</v>
      </c>
      <c r="Z1152" s="9">
        <v>79233</v>
      </c>
      <c r="AA1152" s="6" t="s">
        <v>397</v>
      </c>
      <c r="AB1152" s="10" t="s">
        <v>3686</v>
      </c>
      <c r="AC1152" s="11" t="str">
        <f t="shared" si="235"/>
        <v>Klik Here Bestie</v>
      </c>
      <c r="AD1152" s="12" t="s">
        <v>30</v>
      </c>
    </row>
    <row r="1153" spans="1:30" ht="14.25" customHeight="1" x14ac:dyDescent="0.3">
      <c r="A1153" s="5">
        <v>1151</v>
      </c>
      <c r="B1153" s="6" t="s">
        <v>32</v>
      </c>
      <c r="C1153" s="6" t="s">
        <v>33</v>
      </c>
      <c r="D1153" s="6" t="s">
        <v>3651</v>
      </c>
      <c r="E1153" s="6" t="s">
        <v>3663</v>
      </c>
      <c r="F1153" s="6">
        <v>3323192002</v>
      </c>
      <c r="G1153" s="6" t="s">
        <v>3664</v>
      </c>
      <c r="H1153" s="6" t="s">
        <v>3665</v>
      </c>
      <c r="I1153" s="6">
        <v>14445530</v>
      </c>
      <c r="J1153" s="6" t="s">
        <v>3687</v>
      </c>
      <c r="K1153" s="6" t="str">
        <f>"3323190512670001"</f>
        <v>3323190512670001</v>
      </c>
      <c r="L1153" s="6" t="s">
        <v>3688</v>
      </c>
      <c r="M1153" s="6">
        <v>0</v>
      </c>
      <c r="N1153" s="6">
        <v>100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 t="s">
        <v>39</v>
      </c>
      <c r="U1153" s="7">
        <v>46030</v>
      </c>
      <c r="V1153" s="8">
        <v>46235.59474537037</v>
      </c>
      <c r="W1153" s="8">
        <v>46235.59474537037</v>
      </c>
      <c r="X1153" s="6" t="s">
        <v>40</v>
      </c>
      <c r="Y1153" s="6" t="s">
        <v>39</v>
      </c>
      <c r="Z1153" s="9">
        <v>1056393</v>
      </c>
      <c r="AA1153" s="6" t="s">
        <v>188</v>
      </c>
      <c r="AB1153" s="10" t="s">
        <v>3689</v>
      </c>
      <c r="AC1153" s="11" t="str">
        <f t="shared" si="235"/>
        <v>Klik Here Bestie</v>
      </c>
      <c r="AD1153" s="12" t="s">
        <v>30</v>
      </c>
    </row>
    <row r="1154" spans="1:30" ht="14.25" customHeight="1" x14ac:dyDescent="0.3">
      <c r="A1154" s="5">
        <v>1152</v>
      </c>
      <c r="B1154" s="6" t="s">
        <v>32</v>
      </c>
      <c r="C1154" s="6" t="s">
        <v>33</v>
      </c>
      <c r="D1154" s="6" t="s">
        <v>3651</v>
      </c>
      <c r="E1154" s="6" t="s">
        <v>3690</v>
      </c>
      <c r="F1154" s="6">
        <v>3323192003</v>
      </c>
      <c r="G1154" s="6" t="s">
        <v>3691</v>
      </c>
      <c r="H1154" s="6" t="s">
        <v>3692</v>
      </c>
      <c r="I1154" s="6">
        <v>14675121</v>
      </c>
      <c r="J1154" s="6" t="s">
        <v>3693</v>
      </c>
      <c r="K1154" s="6" t="str">
        <f t="shared" ref="K1154:K1155" si="269">"3323192409970002"</f>
        <v>3323192409970002</v>
      </c>
      <c r="L1154" s="6" t="s">
        <v>3694</v>
      </c>
      <c r="M1154" s="6">
        <v>0</v>
      </c>
      <c r="N1154" s="6">
        <v>107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 t="s">
        <v>39</v>
      </c>
      <c r="U1154" s="7">
        <v>46181</v>
      </c>
      <c r="V1154" s="8">
        <v>46240.47928240741</v>
      </c>
      <c r="W1154" s="8">
        <v>46240.47928240741</v>
      </c>
      <c r="X1154" s="6" t="s">
        <v>40</v>
      </c>
      <c r="Y1154" s="6" t="s">
        <v>39</v>
      </c>
      <c r="Z1154" s="9">
        <v>170023</v>
      </c>
      <c r="AA1154" s="6" t="s">
        <v>990</v>
      </c>
      <c r="AB1154" s="10" t="s">
        <v>3695</v>
      </c>
      <c r="AC1154" s="11" t="str">
        <f t="shared" si="235"/>
        <v>Klik Here Bestie</v>
      </c>
      <c r="AD1154" s="12" t="s">
        <v>30</v>
      </c>
    </row>
    <row r="1155" spans="1:30" ht="14.25" customHeight="1" x14ac:dyDescent="0.3">
      <c r="A1155" s="5">
        <v>1153</v>
      </c>
      <c r="B1155" s="6" t="s">
        <v>32</v>
      </c>
      <c r="C1155" s="6" t="s">
        <v>33</v>
      </c>
      <c r="D1155" s="6" t="s">
        <v>3651</v>
      </c>
      <c r="E1155" s="6" t="s">
        <v>3690</v>
      </c>
      <c r="F1155" s="6">
        <v>3323192003</v>
      </c>
      <c r="G1155" s="6" t="s">
        <v>3691</v>
      </c>
      <c r="H1155" s="6" t="s">
        <v>3692</v>
      </c>
      <c r="I1155" s="6">
        <v>14675156</v>
      </c>
      <c r="J1155" s="6" t="s">
        <v>3696</v>
      </c>
      <c r="K1155" s="6" t="str">
        <f t="shared" si="269"/>
        <v>3323192409970002</v>
      </c>
      <c r="L1155" s="6" t="s">
        <v>3694</v>
      </c>
      <c r="M1155" s="6">
        <v>0</v>
      </c>
      <c r="N1155" s="6">
        <v>132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 t="s">
        <v>39</v>
      </c>
      <c r="U1155" s="7">
        <v>46181</v>
      </c>
      <c r="V1155" s="8">
        <v>46240.479837962965</v>
      </c>
      <c r="W1155" s="8">
        <v>46240.479837962965</v>
      </c>
      <c r="X1155" s="6" t="s">
        <v>40</v>
      </c>
      <c r="Y1155" s="6" t="s">
        <v>39</v>
      </c>
      <c r="Z1155" s="9">
        <v>170023</v>
      </c>
      <c r="AA1155" s="6" t="s">
        <v>990</v>
      </c>
      <c r="AB1155" s="10" t="s">
        <v>3697</v>
      </c>
      <c r="AC1155" s="11" t="str">
        <f t="shared" si="235"/>
        <v>Klik Here Bestie</v>
      </c>
      <c r="AD1155" s="12" t="s">
        <v>30</v>
      </c>
    </row>
    <row r="1156" spans="1:30" ht="14.25" customHeight="1" x14ac:dyDescent="0.3">
      <c r="A1156" s="5">
        <v>1154</v>
      </c>
      <c r="B1156" s="6" t="s">
        <v>32</v>
      </c>
      <c r="C1156" s="6" t="s">
        <v>33</v>
      </c>
      <c r="D1156" s="6" t="s">
        <v>3651</v>
      </c>
      <c r="E1156" s="6" t="s">
        <v>3690</v>
      </c>
      <c r="F1156" s="6">
        <v>3323192003</v>
      </c>
      <c r="G1156" s="6" t="s">
        <v>3691</v>
      </c>
      <c r="H1156" s="6" t="s">
        <v>3692</v>
      </c>
      <c r="I1156" s="6">
        <v>14806340</v>
      </c>
      <c r="J1156" s="6" t="s">
        <v>3698</v>
      </c>
      <c r="K1156" s="6" t="str">
        <f>"3323192506730001"</f>
        <v>3323192506730001</v>
      </c>
      <c r="L1156" s="6" t="s">
        <v>3699</v>
      </c>
      <c r="M1156" s="6">
        <v>0</v>
      </c>
      <c r="N1156" s="6">
        <v>110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 t="s">
        <v>39</v>
      </c>
      <c r="U1156" s="7">
        <v>46242</v>
      </c>
      <c r="V1156" s="8">
        <v>46242.565370370372</v>
      </c>
      <c r="W1156" s="8">
        <v>46242.565370370372</v>
      </c>
      <c r="X1156" s="6" t="s">
        <v>40</v>
      </c>
      <c r="Y1156" s="6" t="s">
        <v>39</v>
      </c>
      <c r="Z1156" s="9">
        <v>84322</v>
      </c>
      <c r="AA1156" s="6" t="s">
        <v>3700</v>
      </c>
      <c r="AB1156" s="10" t="s">
        <v>3701</v>
      </c>
      <c r="AC1156" s="11" t="str">
        <f t="shared" si="235"/>
        <v>Klik Here Bestie</v>
      </c>
      <c r="AD1156" s="12" t="s">
        <v>30</v>
      </c>
    </row>
    <row r="1157" spans="1:30" ht="14.25" customHeight="1" x14ac:dyDescent="0.3">
      <c r="A1157" s="5">
        <v>1155</v>
      </c>
      <c r="B1157" s="6" t="s">
        <v>32</v>
      </c>
      <c r="C1157" s="6" t="s">
        <v>33</v>
      </c>
      <c r="D1157" s="6" t="s">
        <v>3651</v>
      </c>
      <c r="E1157" s="6" t="s">
        <v>3690</v>
      </c>
      <c r="F1157" s="6">
        <v>3323192003</v>
      </c>
      <c r="G1157" s="6" t="s">
        <v>3691</v>
      </c>
      <c r="H1157" s="6" t="s">
        <v>3692</v>
      </c>
      <c r="I1157" s="6">
        <v>14467123</v>
      </c>
      <c r="J1157" s="6" t="s">
        <v>3702</v>
      </c>
      <c r="K1157" s="6" t="str">
        <f t="shared" ref="K1157:K1158" si="270">"3323190909640002"</f>
        <v>3323190909640002</v>
      </c>
      <c r="L1157" s="6" t="s">
        <v>2081</v>
      </c>
      <c r="M1157" s="6">
        <v>101</v>
      </c>
      <c r="N1157" s="6">
        <v>92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 t="s">
        <v>39</v>
      </c>
      <c r="U1157" s="7">
        <v>46061</v>
      </c>
      <c r="V1157" s="8">
        <v>46236.385081018518</v>
      </c>
      <c r="W1157" s="8">
        <v>46236.385081018518</v>
      </c>
      <c r="X1157" s="6" t="s">
        <v>40</v>
      </c>
      <c r="Y1157" s="6" t="s">
        <v>39</v>
      </c>
      <c r="Z1157" s="9">
        <v>84285</v>
      </c>
      <c r="AA1157" s="6" t="s">
        <v>2843</v>
      </c>
      <c r="AB1157" s="10" t="s">
        <v>3703</v>
      </c>
      <c r="AC1157" s="11" t="str">
        <f t="shared" si="235"/>
        <v>Klik Here Bestie</v>
      </c>
      <c r="AD1157" s="12" t="s">
        <v>30</v>
      </c>
    </row>
    <row r="1158" spans="1:30" ht="14.25" customHeight="1" x14ac:dyDescent="0.3">
      <c r="A1158" s="5">
        <v>1156</v>
      </c>
      <c r="B1158" s="6" t="s">
        <v>32</v>
      </c>
      <c r="C1158" s="6" t="s">
        <v>33</v>
      </c>
      <c r="D1158" s="6" t="s">
        <v>3651</v>
      </c>
      <c r="E1158" s="6" t="s">
        <v>3690</v>
      </c>
      <c r="F1158" s="6">
        <v>3323192003</v>
      </c>
      <c r="G1158" s="6" t="s">
        <v>3691</v>
      </c>
      <c r="H1158" s="6" t="s">
        <v>3692</v>
      </c>
      <c r="I1158" s="6">
        <v>14469318</v>
      </c>
      <c r="J1158" s="6" t="s">
        <v>3704</v>
      </c>
      <c r="K1158" s="6" t="str">
        <f t="shared" si="270"/>
        <v>3323190909640002</v>
      </c>
      <c r="L1158" s="6" t="s">
        <v>2081</v>
      </c>
      <c r="M1158" s="6">
        <v>0</v>
      </c>
      <c r="N1158" s="6">
        <v>76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 t="s">
        <v>39</v>
      </c>
      <c r="U1158" s="7">
        <v>46061</v>
      </c>
      <c r="V1158" s="8">
        <v>46236.411261574074</v>
      </c>
      <c r="W1158" s="8">
        <v>46236.411261574074</v>
      </c>
      <c r="X1158" s="6" t="s">
        <v>40</v>
      </c>
      <c r="Y1158" s="6" t="s">
        <v>39</v>
      </c>
      <c r="Z1158" s="9">
        <v>84285</v>
      </c>
      <c r="AA1158" s="6" t="s">
        <v>2843</v>
      </c>
      <c r="AB1158" s="10" t="s">
        <v>3705</v>
      </c>
      <c r="AC1158" s="11" t="str">
        <f t="shared" si="235"/>
        <v>Klik Here Bestie</v>
      </c>
      <c r="AD1158" s="12" t="s">
        <v>30</v>
      </c>
    </row>
    <row r="1159" spans="1:30" ht="14.25" customHeight="1" x14ac:dyDescent="0.3">
      <c r="A1159" s="5">
        <v>1157</v>
      </c>
      <c r="B1159" s="6" t="s">
        <v>32</v>
      </c>
      <c r="C1159" s="6" t="s">
        <v>33</v>
      </c>
      <c r="D1159" s="6" t="s">
        <v>3651</v>
      </c>
      <c r="E1159" s="6" t="s">
        <v>3690</v>
      </c>
      <c r="F1159" s="6">
        <v>3323192003</v>
      </c>
      <c r="G1159" s="6" t="s">
        <v>3691</v>
      </c>
      <c r="H1159" s="6" t="s">
        <v>3692</v>
      </c>
      <c r="I1159" s="6">
        <v>14626771</v>
      </c>
      <c r="J1159" s="6" t="s">
        <v>3706</v>
      </c>
      <c r="K1159" s="6" t="str">
        <f t="shared" ref="K1159:K1160" si="271">"3323193112740001"</f>
        <v>3323193112740001</v>
      </c>
      <c r="L1159" s="6" t="s">
        <v>3707</v>
      </c>
      <c r="M1159" s="6">
        <v>0</v>
      </c>
      <c r="N1159" s="6">
        <v>86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 t="s">
        <v>39</v>
      </c>
      <c r="U1159" s="7">
        <v>46150</v>
      </c>
      <c r="V1159" s="8">
        <v>46239.590578703705</v>
      </c>
      <c r="W1159" s="8">
        <v>46239.590578703705</v>
      </c>
      <c r="X1159" s="6" t="s">
        <v>40</v>
      </c>
      <c r="Y1159" s="6" t="s">
        <v>39</v>
      </c>
      <c r="Z1159" s="9">
        <v>170023</v>
      </c>
      <c r="AA1159" s="6" t="s">
        <v>990</v>
      </c>
      <c r="AB1159" s="10" t="s">
        <v>3708</v>
      </c>
      <c r="AC1159" s="11" t="str">
        <f t="shared" si="235"/>
        <v>Klik Here Bestie</v>
      </c>
      <c r="AD1159" s="12" t="s">
        <v>30</v>
      </c>
    </row>
    <row r="1160" spans="1:30" ht="14.25" customHeight="1" x14ac:dyDescent="0.3">
      <c r="A1160" s="5">
        <v>1158</v>
      </c>
      <c r="B1160" s="6" t="s">
        <v>32</v>
      </c>
      <c r="C1160" s="6" t="s">
        <v>33</v>
      </c>
      <c r="D1160" s="6" t="s">
        <v>3651</v>
      </c>
      <c r="E1160" s="6" t="s">
        <v>3690</v>
      </c>
      <c r="F1160" s="6">
        <v>3323192003</v>
      </c>
      <c r="G1160" s="6" t="s">
        <v>3691</v>
      </c>
      <c r="H1160" s="6" t="s">
        <v>3692</v>
      </c>
      <c r="I1160" s="6">
        <v>14626826</v>
      </c>
      <c r="J1160" s="6" t="s">
        <v>3709</v>
      </c>
      <c r="K1160" s="6" t="str">
        <f t="shared" si="271"/>
        <v>3323193112740001</v>
      </c>
      <c r="L1160" s="6" t="s">
        <v>3707</v>
      </c>
      <c r="M1160" s="6">
        <v>0</v>
      </c>
      <c r="N1160" s="6">
        <v>79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 t="s">
        <v>39</v>
      </c>
      <c r="U1160" s="7">
        <v>46150</v>
      </c>
      <c r="V1160" s="8">
        <v>46239.591168981482</v>
      </c>
      <c r="W1160" s="8">
        <v>46239.591168981482</v>
      </c>
      <c r="X1160" s="6" t="s">
        <v>40</v>
      </c>
      <c r="Y1160" s="6" t="s">
        <v>39</v>
      </c>
      <c r="Z1160" s="9">
        <v>170023</v>
      </c>
      <c r="AA1160" s="6" t="s">
        <v>990</v>
      </c>
      <c r="AB1160" s="10" t="s">
        <v>3710</v>
      </c>
      <c r="AC1160" s="11" t="str">
        <f t="shared" si="235"/>
        <v>Klik Here Bestie</v>
      </c>
      <c r="AD1160" s="12" t="s">
        <v>30</v>
      </c>
    </row>
    <row r="1161" spans="1:30" ht="14.25" customHeight="1" x14ac:dyDescent="0.3">
      <c r="A1161" s="5">
        <v>1159</v>
      </c>
      <c r="B1161" s="6" t="s">
        <v>32</v>
      </c>
      <c r="C1161" s="6" t="s">
        <v>33</v>
      </c>
      <c r="D1161" s="6" t="s">
        <v>3651</v>
      </c>
      <c r="E1161" s="6" t="s">
        <v>3690</v>
      </c>
      <c r="F1161" s="6">
        <v>3323192003</v>
      </c>
      <c r="G1161" s="6" t="s">
        <v>3691</v>
      </c>
      <c r="H1161" s="6" t="s">
        <v>3692</v>
      </c>
      <c r="I1161" s="6">
        <v>14417339</v>
      </c>
      <c r="J1161" s="6" t="s">
        <v>3711</v>
      </c>
      <c r="K1161" s="6" t="str">
        <f t="shared" ref="K1161:K1162" si="272">"3323191104920003"</f>
        <v>3323191104920003</v>
      </c>
      <c r="L1161" s="6" t="s">
        <v>2114</v>
      </c>
      <c r="M1161" s="6">
        <v>0</v>
      </c>
      <c r="N1161" s="6">
        <v>50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 t="s">
        <v>39</v>
      </c>
      <c r="U1161" s="7">
        <v>46030</v>
      </c>
      <c r="V1161" s="8">
        <v>46235.312858796293</v>
      </c>
      <c r="W1161" s="8">
        <v>46235.312858796293</v>
      </c>
      <c r="X1161" s="6" t="s">
        <v>40</v>
      </c>
      <c r="Y1161" s="6" t="s">
        <v>39</v>
      </c>
      <c r="Z1161" s="9">
        <v>690337</v>
      </c>
      <c r="AA1161" s="6" t="s">
        <v>1731</v>
      </c>
      <c r="AB1161" s="10" t="s">
        <v>3712</v>
      </c>
      <c r="AC1161" s="11" t="str">
        <f t="shared" si="235"/>
        <v>Klik Here Bestie</v>
      </c>
      <c r="AD1161" s="12" t="s">
        <v>30</v>
      </c>
    </row>
    <row r="1162" spans="1:30" ht="14.25" customHeight="1" x14ac:dyDescent="0.3">
      <c r="A1162" s="5">
        <v>1160</v>
      </c>
      <c r="B1162" s="6" t="s">
        <v>32</v>
      </c>
      <c r="C1162" s="6" t="s">
        <v>33</v>
      </c>
      <c r="D1162" s="6" t="s">
        <v>3651</v>
      </c>
      <c r="E1162" s="6" t="s">
        <v>3690</v>
      </c>
      <c r="F1162" s="6">
        <v>3323192003</v>
      </c>
      <c r="G1162" s="6" t="s">
        <v>3691</v>
      </c>
      <c r="H1162" s="6" t="s">
        <v>3692</v>
      </c>
      <c r="I1162" s="6">
        <v>14593410</v>
      </c>
      <c r="J1162" s="6" t="s">
        <v>3713</v>
      </c>
      <c r="K1162" s="6" t="str">
        <f t="shared" si="272"/>
        <v>3323191104920003</v>
      </c>
      <c r="L1162" s="6" t="s">
        <v>2114</v>
      </c>
      <c r="M1162" s="6">
        <v>0</v>
      </c>
      <c r="N1162" s="6">
        <v>50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 t="s">
        <v>39</v>
      </c>
      <c r="U1162" s="7">
        <v>46150</v>
      </c>
      <c r="V1162" s="8">
        <v>46239.311006944445</v>
      </c>
      <c r="W1162" s="8">
        <v>46239.311006944445</v>
      </c>
      <c r="X1162" s="6" t="s">
        <v>40</v>
      </c>
      <c r="Y1162" s="6" t="s">
        <v>39</v>
      </c>
      <c r="Z1162" s="9">
        <v>690337</v>
      </c>
      <c r="AA1162" s="6" t="s">
        <v>1731</v>
      </c>
      <c r="AB1162" s="10" t="s">
        <v>3714</v>
      </c>
      <c r="AC1162" s="11" t="str">
        <f t="shared" si="235"/>
        <v>Klik Here Bestie</v>
      </c>
      <c r="AD1162" s="17" t="s">
        <v>30</v>
      </c>
    </row>
    <row r="1163" spans="1:30" ht="14.25" customHeight="1" x14ac:dyDescent="0.3">
      <c r="A1163" s="5">
        <v>1161</v>
      </c>
      <c r="B1163" s="6" t="s">
        <v>32</v>
      </c>
      <c r="C1163" s="6" t="s">
        <v>33</v>
      </c>
      <c r="D1163" s="6" t="s">
        <v>3651</v>
      </c>
      <c r="E1163" s="6" t="s">
        <v>2896</v>
      </c>
      <c r="F1163" s="6">
        <v>3323192004</v>
      </c>
      <c r="G1163" s="6" t="s">
        <v>3691</v>
      </c>
      <c r="H1163" s="6" t="s">
        <v>3692</v>
      </c>
      <c r="I1163" s="6">
        <v>14481727</v>
      </c>
      <c r="J1163" s="6" t="s">
        <v>3715</v>
      </c>
      <c r="K1163" s="6" t="str">
        <f t="shared" ref="K1163:K1164" si="273">"3323192612770002"</f>
        <v>3323192612770002</v>
      </c>
      <c r="L1163" s="6" t="s">
        <v>3716</v>
      </c>
      <c r="M1163" s="6">
        <v>0</v>
      </c>
      <c r="N1163" s="6">
        <v>60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 t="s">
        <v>39</v>
      </c>
      <c r="U1163" s="7">
        <v>46061</v>
      </c>
      <c r="V1163" s="8">
        <v>46236.627534722225</v>
      </c>
      <c r="W1163" s="8">
        <v>46236.627534722225</v>
      </c>
      <c r="X1163" s="6" t="s">
        <v>40</v>
      </c>
      <c r="Y1163" s="6" t="s">
        <v>39</v>
      </c>
      <c r="Z1163" s="9">
        <v>84539</v>
      </c>
      <c r="AA1163" s="6" t="s">
        <v>323</v>
      </c>
      <c r="AB1163" s="10" t="s">
        <v>3717</v>
      </c>
      <c r="AC1163" s="11" t="str">
        <f t="shared" si="235"/>
        <v>Klik Here Bestie</v>
      </c>
      <c r="AD1163" s="12" t="s">
        <v>30</v>
      </c>
    </row>
    <row r="1164" spans="1:30" ht="14.25" customHeight="1" x14ac:dyDescent="0.3">
      <c r="A1164" s="5">
        <v>1162</v>
      </c>
      <c r="B1164" s="6" t="s">
        <v>32</v>
      </c>
      <c r="C1164" s="6" t="s">
        <v>33</v>
      </c>
      <c r="D1164" s="6" t="s">
        <v>3651</v>
      </c>
      <c r="E1164" s="6" t="s">
        <v>2896</v>
      </c>
      <c r="F1164" s="6">
        <v>3323192004</v>
      </c>
      <c r="G1164" s="6" t="s">
        <v>3691</v>
      </c>
      <c r="H1164" s="6" t="s">
        <v>3692</v>
      </c>
      <c r="I1164" s="6">
        <v>14481770</v>
      </c>
      <c r="J1164" s="6" t="s">
        <v>3718</v>
      </c>
      <c r="K1164" s="6" t="str">
        <f t="shared" si="273"/>
        <v>3323192612770002</v>
      </c>
      <c r="L1164" s="6" t="s">
        <v>3716</v>
      </c>
      <c r="M1164" s="6">
        <v>0</v>
      </c>
      <c r="N1164" s="6">
        <v>69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 t="s">
        <v>39</v>
      </c>
      <c r="U1164" s="7">
        <v>46061</v>
      </c>
      <c r="V1164" s="8">
        <v>46236.628159722219</v>
      </c>
      <c r="W1164" s="8">
        <v>46236.628159722219</v>
      </c>
      <c r="X1164" s="6" t="s">
        <v>40</v>
      </c>
      <c r="Y1164" s="6" t="s">
        <v>39</v>
      </c>
      <c r="Z1164" s="9">
        <v>84539</v>
      </c>
      <c r="AA1164" s="6" t="s">
        <v>323</v>
      </c>
      <c r="AB1164" s="10" t="s">
        <v>3719</v>
      </c>
      <c r="AC1164" s="11" t="str">
        <f t="shared" si="235"/>
        <v>Klik Here Bestie</v>
      </c>
      <c r="AD1164" s="12" t="s">
        <v>30</v>
      </c>
    </row>
    <row r="1165" spans="1:30" ht="14.25" customHeight="1" x14ac:dyDescent="0.3">
      <c r="A1165" s="5">
        <v>1163</v>
      </c>
      <c r="B1165" s="6" t="s">
        <v>32</v>
      </c>
      <c r="C1165" s="6" t="s">
        <v>33</v>
      </c>
      <c r="D1165" s="6" t="s">
        <v>3651</v>
      </c>
      <c r="E1165" s="6" t="s">
        <v>2896</v>
      </c>
      <c r="F1165" s="6">
        <v>3323192004</v>
      </c>
      <c r="G1165" s="6" t="s">
        <v>3691</v>
      </c>
      <c r="H1165" s="6" t="s">
        <v>3692</v>
      </c>
      <c r="I1165" s="6">
        <v>14777051</v>
      </c>
      <c r="J1165" s="6" t="s">
        <v>3720</v>
      </c>
      <c r="K1165" s="6" t="str">
        <f>"3323192404730001"</f>
        <v>3323192404730001</v>
      </c>
      <c r="L1165" s="6" t="s">
        <v>3721</v>
      </c>
      <c r="M1165" s="6">
        <v>0</v>
      </c>
      <c r="N1165" s="6">
        <v>215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 t="s">
        <v>39</v>
      </c>
      <c r="U1165" s="7">
        <v>46242</v>
      </c>
      <c r="V1165" s="8">
        <v>46242.3437962963</v>
      </c>
      <c r="W1165" s="8">
        <v>46242.3437962963</v>
      </c>
      <c r="X1165" s="6" t="s">
        <v>40</v>
      </c>
      <c r="Y1165" s="6" t="s">
        <v>39</v>
      </c>
      <c r="Z1165" s="9">
        <v>84519</v>
      </c>
      <c r="AA1165" s="6" t="s">
        <v>3722</v>
      </c>
      <c r="AB1165" s="10" t="s">
        <v>3723</v>
      </c>
      <c r="AC1165" s="11" t="str">
        <f t="shared" si="235"/>
        <v>Klik Here Bestie</v>
      </c>
      <c r="AD1165" s="12" t="s">
        <v>30</v>
      </c>
    </row>
    <row r="1166" spans="1:30" ht="14.25" customHeight="1" x14ac:dyDescent="0.3">
      <c r="A1166" s="5">
        <v>1164</v>
      </c>
      <c r="B1166" s="6" t="s">
        <v>32</v>
      </c>
      <c r="C1166" s="6" t="s">
        <v>33</v>
      </c>
      <c r="D1166" s="6" t="s">
        <v>3651</v>
      </c>
      <c r="E1166" s="6" t="s">
        <v>2896</v>
      </c>
      <c r="F1166" s="6">
        <v>3323192004</v>
      </c>
      <c r="G1166" s="6" t="s">
        <v>3691</v>
      </c>
      <c r="H1166" s="6" t="s">
        <v>3692</v>
      </c>
      <c r="I1166" s="6">
        <v>14651229</v>
      </c>
      <c r="J1166" s="6" t="s">
        <v>3724</v>
      </c>
      <c r="K1166" s="6" t="str">
        <f>"3323193112640004"</f>
        <v>3323193112640004</v>
      </c>
      <c r="L1166" s="6" t="s">
        <v>3725</v>
      </c>
      <c r="M1166" s="6">
        <v>0</v>
      </c>
      <c r="N1166" s="6">
        <v>350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 t="s">
        <v>39</v>
      </c>
      <c r="U1166" s="7">
        <v>46181</v>
      </c>
      <c r="V1166" s="8">
        <v>46240.320023148146</v>
      </c>
      <c r="W1166" s="8">
        <v>46240.320023148146</v>
      </c>
      <c r="X1166" s="6" t="s">
        <v>40</v>
      </c>
      <c r="Y1166" s="6" t="s">
        <v>39</v>
      </c>
      <c r="Z1166" s="9">
        <v>84731</v>
      </c>
      <c r="AA1166" s="6" t="s">
        <v>3726</v>
      </c>
      <c r="AB1166" s="10" t="s">
        <v>3727</v>
      </c>
      <c r="AC1166" s="11" t="str">
        <f t="shared" si="235"/>
        <v>Klik Here Bestie</v>
      </c>
      <c r="AD1166" s="12" t="s">
        <v>30</v>
      </c>
    </row>
    <row r="1167" spans="1:30" ht="14.25" customHeight="1" x14ac:dyDescent="0.3">
      <c r="A1167" s="5">
        <v>1165</v>
      </c>
      <c r="B1167" s="6" t="s">
        <v>32</v>
      </c>
      <c r="C1167" s="6" t="s">
        <v>33</v>
      </c>
      <c r="D1167" s="6" t="s">
        <v>3651</v>
      </c>
      <c r="E1167" s="6" t="s">
        <v>2896</v>
      </c>
      <c r="F1167" s="6">
        <v>3323192004</v>
      </c>
      <c r="G1167" s="6" t="s">
        <v>3691</v>
      </c>
      <c r="H1167" s="6" t="s">
        <v>3692</v>
      </c>
      <c r="I1167" s="6">
        <v>14604138</v>
      </c>
      <c r="J1167" s="6" t="s">
        <v>3728</v>
      </c>
      <c r="K1167" s="6" t="str">
        <f>"3323194208890002"</f>
        <v>3323194208890002</v>
      </c>
      <c r="L1167" s="6" t="s">
        <v>3729</v>
      </c>
      <c r="M1167" s="6">
        <v>0</v>
      </c>
      <c r="N1167" s="6">
        <v>100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 t="s">
        <v>39</v>
      </c>
      <c r="U1167" s="7">
        <v>46150</v>
      </c>
      <c r="V1167" s="8">
        <v>46239.390694444446</v>
      </c>
      <c r="W1167" s="8">
        <v>46239.390694444446</v>
      </c>
      <c r="X1167" s="6" t="s">
        <v>40</v>
      </c>
      <c r="Y1167" s="6" t="s">
        <v>39</v>
      </c>
      <c r="Z1167" s="9">
        <v>84557</v>
      </c>
      <c r="AA1167" s="6" t="s">
        <v>2663</v>
      </c>
      <c r="AB1167" s="10" t="s">
        <v>3730</v>
      </c>
      <c r="AC1167" s="11" t="str">
        <f t="shared" si="235"/>
        <v>Klik Here Bestie</v>
      </c>
      <c r="AD1167" s="12" t="s">
        <v>30</v>
      </c>
    </row>
    <row r="1168" spans="1:30" ht="14.25" customHeight="1" x14ac:dyDescent="0.3">
      <c r="A1168" s="5">
        <v>1166</v>
      </c>
      <c r="B1168" s="6" t="s">
        <v>32</v>
      </c>
      <c r="C1168" s="6" t="s">
        <v>33</v>
      </c>
      <c r="D1168" s="6" t="s">
        <v>3651</v>
      </c>
      <c r="E1168" s="6" t="s">
        <v>2896</v>
      </c>
      <c r="F1168" s="6">
        <v>3323192004</v>
      </c>
      <c r="G1168" s="6" t="s">
        <v>3691</v>
      </c>
      <c r="H1168" s="6" t="s">
        <v>3692</v>
      </c>
      <c r="I1168" s="6">
        <v>14462281</v>
      </c>
      <c r="J1168" s="6" t="s">
        <v>3731</v>
      </c>
      <c r="K1168" s="6" t="str">
        <f>"3323193112570046"</f>
        <v>3323193112570046</v>
      </c>
      <c r="L1168" s="6" t="s">
        <v>1246</v>
      </c>
      <c r="M1168" s="6">
        <v>0</v>
      </c>
      <c r="N1168" s="6">
        <v>33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 t="s">
        <v>39</v>
      </c>
      <c r="U1168" s="7">
        <v>46061</v>
      </c>
      <c r="V1168" s="8">
        <v>46236.328726851854</v>
      </c>
      <c r="W1168" s="8">
        <v>46236.328726851854</v>
      </c>
      <c r="X1168" s="6" t="s">
        <v>40</v>
      </c>
      <c r="Y1168" s="6" t="s">
        <v>39</v>
      </c>
      <c r="Z1168" s="9">
        <v>688379</v>
      </c>
      <c r="AA1168" s="6" t="s">
        <v>3732</v>
      </c>
      <c r="AB1168" s="6" t="s">
        <v>3733</v>
      </c>
      <c r="AC1168" s="11" t="str">
        <f t="shared" si="235"/>
        <v>Klik Here Bestie</v>
      </c>
      <c r="AD1168" s="12" t="s">
        <v>30</v>
      </c>
    </row>
    <row r="1169" spans="1:30" ht="14.25" customHeight="1" x14ac:dyDescent="0.3">
      <c r="A1169" s="5">
        <v>1167</v>
      </c>
      <c r="B1169" s="6" t="s">
        <v>32</v>
      </c>
      <c r="C1169" s="6" t="s">
        <v>33</v>
      </c>
      <c r="D1169" s="6" t="s">
        <v>3651</v>
      </c>
      <c r="E1169" s="6" t="s">
        <v>2896</v>
      </c>
      <c r="F1169" s="6">
        <v>3323192004</v>
      </c>
      <c r="G1169" s="6" t="s">
        <v>3691</v>
      </c>
      <c r="H1169" s="6" t="s">
        <v>3692</v>
      </c>
      <c r="I1169" s="6">
        <v>14684386</v>
      </c>
      <c r="J1169" s="6" t="s">
        <v>3734</v>
      </c>
      <c r="K1169" s="6" t="str">
        <f>"3323191603930001"</f>
        <v>3323191603930001</v>
      </c>
      <c r="L1169" s="6" t="s">
        <v>3735</v>
      </c>
      <c r="M1169" s="6">
        <v>0</v>
      </c>
      <c r="N1169" s="6">
        <v>50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 t="s">
        <v>39</v>
      </c>
      <c r="U1169" s="7">
        <v>46181</v>
      </c>
      <c r="V1169" s="8">
        <v>46240.576886574076</v>
      </c>
      <c r="W1169" s="8">
        <v>46240.576886574076</v>
      </c>
      <c r="X1169" s="6" t="s">
        <v>40</v>
      </c>
      <c r="Y1169" s="6" t="s">
        <v>39</v>
      </c>
      <c r="Z1169" s="9">
        <v>84539</v>
      </c>
      <c r="AA1169" s="6" t="s">
        <v>323</v>
      </c>
      <c r="AB1169" s="10" t="s">
        <v>3736</v>
      </c>
      <c r="AC1169" s="11" t="str">
        <f t="shared" si="235"/>
        <v>Klik Here Bestie</v>
      </c>
      <c r="AD1169" s="12" t="s">
        <v>30</v>
      </c>
    </row>
    <row r="1170" spans="1:30" ht="14.25" customHeight="1" x14ac:dyDescent="0.3">
      <c r="A1170" s="5">
        <v>1168</v>
      </c>
      <c r="B1170" s="6" t="s">
        <v>32</v>
      </c>
      <c r="C1170" s="6" t="s">
        <v>33</v>
      </c>
      <c r="D1170" s="6" t="s">
        <v>3651</v>
      </c>
      <c r="E1170" s="6" t="s">
        <v>2896</v>
      </c>
      <c r="F1170" s="6">
        <v>3323192004</v>
      </c>
      <c r="G1170" s="6" t="s">
        <v>3691</v>
      </c>
      <c r="H1170" s="6" t="s">
        <v>3692</v>
      </c>
      <c r="I1170" s="6">
        <v>14653601</v>
      </c>
      <c r="J1170" s="6" t="s">
        <v>3737</v>
      </c>
      <c r="K1170" s="6" t="str">
        <f>"3323191307720002"</f>
        <v>3323191307720002</v>
      </c>
      <c r="L1170" s="6" t="s">
        <v>3738</v>
      </c>
      <c r="M1170" s="6">
        <v>0</v>
      </c>
      <c r="N1170" s="6">
        <v>74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 t="s">
        <v>39</v>
      </c>
      <c r="U1170" s="7">
        <v>46181</v>
      </c>
      <c r="V1170" s="8">
        <v>46240.340208333335</v>
      </c>
      <c r="W1170" s="8">
        <v>46240.340208333335</v>
      </c>
      <c r="X1170" s="6" t="s">
        <v>40</v>
      </c>
      <c r="Y1170" s="6" t="s">
        <v>39</v>
      </c>
      <c r="Z1170" s="9">
        <v>84557</v>
      </c>
      <c r="AA1170" s="6" t="s">
        <v>2663</v>
      </c>
      <c r="AB1170" s="6" t="s">
        <v>3739</v>
      </c>
      <c r="AC1170" s="11" t="str">
        <f t="shared" si="235"/>
        <v>Klik Here Bestie</v>
      </c>
      <c r="AD1170" s="12" t="s">
        <v>30</v>
      </c>
    </row>
    <row r="1171" spans="1:30" ht="14.25" customHeight="1" x14ac:dyDescent="0.3">
      <c r="A1171" s="5">
        <v>1169</v>
      </c>
      <c r="B1171" s="6" t="s">
        <v>32</v>
      </c>
      <c r="C1171" s="6" t="s">
        <v>33</v>
      </c>
      <c r="D1171" s="6" t="s">
        <v>3651</v>
      </c>
      <c r="E1171" s="6" t="s">
        <v>544</v>
      </c>
      <c r="F1171" s="6">
        <v>3323192005</v>
      </c>
      <c r="G1171" s="6" t="s">
        <v>3664</v>
      </c>
      <c r="H1171" s="6" t="s">
        <v>3665</v>
      </c>
      <c r="I1171" s="6">
        <v>14819945</v>
      </c>
      <c r="J1171" s="6" t="s">
        <v>3740</v>
      </c>
      <c r="K1171" s="6" t="str">
        <f t="shared" ref="K1171:K1172" si="274">"3323194112910001"</f>
        <v>3323194112910001</v>
      </c>
      <c r="L1171" s="6" t="s">
        <v>3741</v>
      </c>
      <c r="M1171" s="6">
        <v>0</v>
      </c>
      <c r="N1171" s="6">
        <v>480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 t="s">
        <v>39</v>
      </c>
      <c r="U1171" s="7">
        <v>46242</v>
      </c>
      <c r="V1171" s="8">
        <v>46242.688842592594</v>
      </c>
      <c r="W1171" s="8">
        <v>46242.688842592594</v>
      </c>
      <c r="X1171" s="6" t="s">
        <v>40</v>
      </c>
      <c r="Y1171" s="6" t="s">
        <v>39</v>
      </c>
      <c r="Z1171" s="9">
        <v>1085040</v>
      </c>
      <c r="AA1171" s="6" t="s">
        <v>3742</v>
      </c>
      <c r="AB1171" s="6" t="s">
        <v>3743</v>
      </c>
      <c r="AC1171" s="11" t="str">
        <f t="shared" si="235"/>
        <v>Klik Here Bestie</v>
      </c>
      <c r="AD1171" s="12" t="s">
        <v>30</v>
      </c>
    </row>
    <row r="1172" spans="1:30" ht="14.25" customHeight="1" x14ac:dyDescent="0.3">
      <c r="A1172" s="5">
        <v>1170</v>
      </c>
      <c r="B1172" s="6" t="s">
        <v>32</v>
      </c>
      <c r="C1172" s="6" t="s">
        <v>33</v>
      </c>
      <c r="D1172" s="6" t="s">
        <v>3651</v>
      </c>
      <c r="E1172" s="6" t="s">
        <v>544</v>
      </c>
      <c r="F1172" s="6">
        <v>3323192005</v>
      </c>
      <c r="G1172" s="6" t="s">
        <v>3664</v>
      </c>
      <c r="H1172" s="6" t="s">
        <v>3665</v>
      </c>
      <c r="I1172" s="6">
        <v>14820190</v>
      </c>
      <c r="J1172" s="6" t="s">
        <v>3744</v>
      </c>
      <c r="K1172" s="6" t="str">
        <f t="shared" si="274"/>
        <v>3323194112910001</v>
      </c>
      <c r="L1172" s="6" t="s">
        <v>3741</v>
      </c>
      <c r="M1172" s="6">
        <v>57</v>
      </c>
      <c r="N1172" s="6">
        <v>52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 t="s">
        <v>39</v>
      </c>
      <c r="U1172" s="7">
        <v>46242</v>
      </c>
      <c r="V1172" s="8">
        <v>46242.691643518519</v>
      </c>
      <c r="W1172" s="8">
        <v>46242.691643518519</v>
      </c>
      <c r="X1172" s="6" t="s">
        <v>40</v>
      </c>
      <c r="Y1172" s="6" t="s">
        <v>39</v>
      </c>
      <c r="Z1172" s="9">
        <v>1085040</v>
      </c>
      <c r="AA1172" s="6" t="s">
        <v>3742</v>
      </c>
      <c r="AB1172" s="6" t="s">
        <v>3745</v>
      </c>
      <c r="AC1172" s="11" t="str">
        <f t="shared" si="235"/>
        <v>Klik Here Bestie</v>
      </c>
      <c r="AD1172" s="12" t="s">
        <v>30</v>
      </c>
    </row>
    <row r="1173" spans="1:30" ht="14.25" customHeight="1" x14ac:dyDescent="0.3">
      <c r="A1173" s="5">
        <v>1171</v>
      </c>
      <c r="B1173" s="6" t="s">
        <v>32</v>
      </c>
      <c r="C1173" s="6" t="s">
        <v>33</v>
      </c>
      <c r="D1173" s="6" t="s">
        <v>3651</v>
      </c>
      <c r="E1173" s="6" t="s">
        <v>544</v>
      </c>
      <c r="F1173" s="6">
        <v>3323192005</v>
      </c>
      <c r="G1173" s="6" t="s">
        <v>3664</v>
      </c>
      <c r="H1173" s="6" t="s">
        <v>3665</v>
      </c>
      <c r="I1173" s="6">
        <v>14620657</v>
      </c>
      <c r="J1173" s="6" t="s">
        <v>3746</v>
      </c>
      <c r="K1173" s="6" t="str">
        <f t="shared" ref="K1173:K1174" si="275">"3323191708790002"</f>
        <v>3323191708790002</v>
      </c>
      <c r="L1173" s="6" t="s">
        <v>3747</v>
      </c>
      <c r="M1173" s="6">
        <v>0</v>
      </c>
      <c r="N1173" s="6">
        <v>342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 t="s">
        <v>39</v>
      </c>
      <c r="U1173" s="7">
        <v>46150</v>
      </c>
      <c r="V1173" s="8">
        <v>46239.524930555555</v>
      </c>
      <c r="W1173" s="8">
        <v>46239.524930555555</v>
      </c>
      <c r="X1173" s="6" t="s">
        <v>40</v>
      </c>
      <c r="Y1173" s="6" t="s">
        <v>39</v>
      </c>
      <c r="Z1173" s="9">
        <v>85334</v>
      </c>
      <c r="AA1173" s="6" t="s">
        <v>3748</v>
      </c>
      <c r="AB1173" s="6" t="s">
        <v>3749</v>
      </c>
      <c r="AC1173" s="11" t="str">
        <f t="shared" si="235"/>
        <v>Klik Here Bestie</v>
      </c>
      <c r="AD1173" s="12" t="s">
        <v>30</v>
      </c>
    </row>
    <row r="1174" spans="1:30" ht="14.25" customHeight="1" x14ac:dyDescent="0.3">
      <c r="A1174" s="5">
        <v>1172</v>
      </c>
      <c r="B1174" s="6" t="s">
        <v>32</v>
      </c>
      <c r="C1174" s="6" t="s">
        <v>33</v>
      </c>
      <c r="D1174" s="6" t="s">
        <v>3651</v>
      </c>
      <c r="E1174" s="6" t="s">
        <v>544</v>
      </c>
      <c r="F1174" s="6">
        <v>3323192005</v>
      </c>
      <c r="G1174" s="6" t="s">
        <v>3664</v>
      </c>
      <c r="H1174" s="6" t="s">
        <v>3665</v>
      </c>
      <c r="I1174" s="6">
        <v>14620712</v>
      </c>
      <c r="J1174" s="6" t="s">
        <v>3750</v>
      </c>
      <c r="K1174" s="6" t="str">
        <f t="shared" si="275"/>
        <v>3323191708790002</v>
      </c>
      <c r="L1174" s="6" t="s">
        <v>3747</v>
      </c>
      <c r="M1174" s="6">
        <v>0</v>
      </c>
      <c r="N1174" s="6">
        <v>81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 t="s">
        <v>39</v>
      </c>
      <c r="U1174" s="7">
        <v>46150</v>
      </c>
      <c r="V1174" s="8">
        <v>46239.525682870371</v>
      </c>
      <c r="W1174" s="8">
        <v>46239.525682870371</v>
      </c>
      <c r="X1174" s="6" t="s">
        <v>40</v>
      </c>
      <c r="Y1174" s="6" t="s">
        <v>39</v>
      </c>
      <c r="Z1174" s="9">
        <v>85334</v>
      </c>
      <c r="AA1174" s="6" t="s">
        <v>3748</v>
      </c>
      <c r="AB1174" s="6" t="s">
        <v>3751</v>
      </c>
      <c r="AC1174" s="11" t="str">
        <f t="shared" si="235"/>
        <v>Klik Here Bestie</v>
      </c>
      <c r="AD1174" s="12" t="s">
        <v>30</v>
      </c>
    </row>
    <row r="1175" spans="1:30" ht="14.25" customHeight="1" x14ac:dyDescent="0.3">
      <c r="A1175" s="5">
        <v>1173</v>
      </c>
      <c r="B1175" s="6" t="s">
        <v>32</v>
      </c>
      <c r="C1175" s="6" t="s">
        <v>33</v>
      </c>
      <c r="D1175" s="6" t="s">
        <v>3651</v>
      </c>
      <c r="E1175" s="6" t="s">
        <v>544</v>
      </c>
      <c r="F1175" s="6">
        <v>3323192005</v>
      </c>
      <c r="G1175" s="6" t="s">
        <v>3664</v>
      </c>
      <c r="H1175" s="6" t="s">
        <v>3665</v>
      </c>
      <c r="I1175" s="6">
        <v>14445840</v>
      </c>
      <c r="J1175" s="6" t="s">
        <v>3752</v>
      </c>
      <c r="K1175" s="6" t="str">
        <f t="shared" ref="K1175:K1176" si="276">"3323192511780003"</f>
        <v>3323192511780003</v>
      </c>
      <c r="L1175" s="6" t="s">
        <v>3753</v>
      </c>
      <c r="M1175" s="6">
        <v>0</v>
      </c>
      <c r="N1175" s="6">
        <v>22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 t="s">
        <v>39</v>
      </c>
      <c r="U1175" s="7">
        <v>46030</v>
      </c>
      <c r="V1175" s="8">
        <v>46235.598599537036</v>
      </c>
      <c r="W1175" s="8">
        <v>46235.598599537036</v>
      </c>
      <c r="X1175" s="6" t="s">
        <v>40</v>
      </c>
      <c r="Y1175" s="6" t="s">
        <v>39</v>
      </c>
      <c r="Z1175" s="9">
        <v>85204</v>
      </c>
      <c r="AA1175" s="6" t="s">
        <v>3754</v>
      </c>
      <c r="AB1175" s="6" t="s">
        <v>3755</v>
      </c>
      <c r="AC1175" s="11" t="str">
        <f t="shared" si="235"/>
        <v>Klik Here Bestie</v>
      </c>
      <c r="AD1175" s="12" t="s">
        <v>30</v>
      </c>
    </row>
    <row r="1176" spans="1:30" ht="14.25" customHeight="1" x14ac:dyDescent="0.3">
      <c r="A1176" s="5">
        <v>1174</v>
      </c>
      <c r="B1176" s="6" t="s">
        <v>32</v>
      </c>
      <c r="C1176" s="6" t="s">
        <v>33</v>
      </c>
      <c r="D1176" s="6" t="s">
        <v>3651</v>
      </c>
      <c r="E1176" s="6" t="s">
        <v>544</v>
      </c>
      <c r="F1176" s="6">
        <v>3323192005</v>
      </c>
      <c r="G1176" s="6" t="s">
        <v>3664</v>
      </c>
      <c r="H1176" s="6" t="s">
        <v>3665</v>
      </c>
      <c r="I1176" s="6">
        <v>14445910</v>
      </c>
      <c r="J1176" s="6" t="s">
        <v>3756</v>
      </c>
      <c r="K1176" s="6" t="str">
        <f t="shared" si="276"/>
        <v>3323192511780003</v>
      </c>
      <c r="L1176" s="6" t="s">
        <v>3753</v>
      </c>
      <c r="M1176" s="6">
        <v>0</v>
      </c>
      <c r="N1176" s="6">
        <v>10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 t="s">
        <v>39</v>
      </c>
      <c r="U1176" s="7">
        <v>46030</v>
      </c>
      <c r="V1176" s="8">
        <v>46235.599537037036</v>
      </c>
      <c r="W1176" s="8">
        <v>46235.599537037036</v>
      </c>
      <c r="X1176" s="6" t="s">
        <v>40</v>
      </c>
      <c r="Y1176" s="6" t="s">
        <v>39</v>
      </c>
      <c r="Z1176" s="9">
        <v>85204</v>
      </c>
      <c r="AA1176" s="6" t="s">
        <v>3754</v>
      </c>
      <c r="AB1176" s="6" t="s">
        <v>3757</v>
      </c>
      <c r="AC1176" s="11" t="str">
        <f t="shared" si="235"/>
        <v>Klik Here Bestie</v>
      </c>
      <c r="AD1176" s="12" t="s">
        <v>30</v>
      </c>
    </row>
    <row r="1177" spans="1:30" ht="14.25" customHeight="1" x14ac:dyDescent="0.3">
      <c r="A1177" s="5">
        <v>1175</v>
      </c>
      <c r="B1177" s="6" t="s">
        <v>32</v>
      </c>
      <c r="C1177" s="6" t="s">
        <v>33</v>
      </c>
      <c r="D1177" s="6" t="s">
        <v>3651</v>
      </c>
      <c r="E1177" s="6" t="s">
        <v>544</v>
      </c>
      <c r="F1177" s="6">
        <v>3323192005</v>
      </c>
      <c r="G1177" s="6" t="s">
        <v>3664</v>
      </c>
      <c r="H1177" s="6" t="s">
        <v>3665</v>
      </c>
      <c r="I1177" s="6">
        <v>14480014</v>
      </c>
      <c r="J1177" s="6" t="s">
        <v>3758</v>
      </c>
      <c r="K1177" s="6" t="str">
        <f t="shared" ref="K1177:K1179" si="277">"3323192512890001"</f>
        <v>3323192512890001</v>
      </c>
      <c r="L1177" s="6" t="s">
        <v>3759</v>
      </c>
      <c r="M1177" s="6">
        <v>0</v>
      </c>
      <c r="N1177" s="6">
        <v>27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 t="s">
        <v>39</v>
      </c>
      <c r="U1177" s="7">
        <v>46061</v>
      </c>
      <c r="V1177" s="8">
        <v>46236.596655092595</v>
      </c>
      <c r="W1177" s="8">
        <v>46236.596655092595</v>
      </c>
      <c r="X1177" s="6" t="s">
        <v>40</v>
      </c>
      <c r="Y1177" s="6" t="s">
        <v>39</v>
      </c>
      <c r="Z1177" s="9">
        <v>85186</v>
      </c>
      <c r="AA1177" s="6" t="s">
        <v>188</v>
      </c>
      <c r="AB1177" s="6" t="s">
        <v>3760</v>
      </c>
      <c r="AC1177" s="11" t="str">
        <f t="shared" si="235"/>
        <v>Klik Here Bestie</v>
      </c>
      <c r="AD1177" s="12" t="s">
        <v>30</v>
      </c>
    </row>
    <row r="1178" spans="1:30" ht="14.25" customHeight="1" x14ac:dyDescent="0.3">
      <c r="A1178" s="5">
        <v>1176</v>
      </c>
      <c r="B1178" s="6" t="s">
        <v>32</v>
      </c>
      <c r="C1178" s="6" t="s">
        <v>33</v>
      </c>
      <c r="D1178" s="6" t="s">
        <v>3651</v>
      </c>
      <c r="E1178" s="6" t="s">
        <v>544</v>
      </c>
      <c r="F1178" s="6">
        <v>3323192005</v>
      </c>
      <c r="G1178" s="6" t="s">
        <v>3664</v>
      </c>
      <c r="H1178" s="6" t="s">
        <v>3665</v>
      </c>
      <c r="I1178" s="6">
        <v>14480058</v>
      </c>
      <c r="J1178" s="6" t="s">
        <v>3761</v>
      </c>
      <c r="K1178" s="6" t="str">
        <f t="shared" si="277"/>
        <v>3323192512890001</v>
      </c>
      <c r="L1178" s="6" t="s">
        <v>3759</v>
      </c>
      <c r="M1178" s="6">
        <v>0</v>
      </c>
      <c r="N1178" s="6">
        <v>230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 t="s">
        <v>39</v>
      </c>
      <c r="U1178" s="7">
        <v>46061</v>
      </c>
      <c r="V1178" s="8">
        <v>46236.597627314812</v>
      </c>
      <c r="W1178" s="8">
        <v>46236.597627314812</v>
      </c>
      <c r="X1178" s="6" t="s">
        <v>40</v>
      </c>
      <c r="Y1178" s="6" t="s">
        <v>39</v>
      </c>
      <c r="Z1178" s="9">
        <v>85186</v>
      </c>
      <c r="AA1178" s="6" t="s">
        <v>188</v>
      </c>
      <c r="AB1178" s="6" t="s">
        <v>3762</v>
      </c>
      <c r="AC1178" s="11" t="str">
        <f t="shared" si="235"/>
        <v>Klik Here Bestie</v>
      </c>
      <c r="AD1178" s="12" t="s">
        <v>30</v>
      </c>
    </row>
    <row r="1179" spans="1:30" ht="14.25" customHeight="1" x14ac:dyDescent="0.3">
      <c r="A1179" s="5">
        <v>1177</v>
      </c>
      <c r="B1179" s="6" t="s">
        <v>32</v>
      </c>
      <c r="C1179" s="6" t="s">
        <v>33</v>
      </c>
      <c r="D1179" s="6" t="s">
        <v>3651</v>
      </c>
      <c r="E1179" s="6" t="s">
        <v>544</v>
      </c>
      <c r="F1179" s="6">
        <v>3323192005</v>
      </c>
      <c r="G1179" s="6" t="s">
        <v>3664</v>
      </c>
      <c r="H1179" s="6" t="s">
        <v>3665</v>
      </c>
      <c r="I1179" s="6">
        <v>14480124</v>
      </c>
      <c r="J1179" s="6" t="s">
        <v>3763</v>
      </c>
      <c r="K1179" s="6" t="str">
        <f t="shared" si="277"/>
        <v>3323192512890001</v>
      </c>
      <c r="L1179" s="6" t="s">
        <v>3759</v>
      </c>
      <c r="M1179" s="6">
        <v>0</v>
      </c>
      <c r="N1179" s="6">
        <v>43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 t="s">
        <v>39</v>
      </c>
      <c r="U1179" s="7">
        <v>46061</v>
      </c>
      <c r="V1179" s="8">
        <v>46236.598506944443</v>
      </c>
      <c r="W1179" s="8">
        <v>46236.598506944443</v>
      </c>
      <c r="X1179" s="6" t="s">
        <v>40</v>
      </c>
      <c r="Y1179" s="6" t="s">
        <v>39</v>
      </c>
      <c r="Z1179" s="9">
        <v>85186</v>
      </c>
      <c r="AA1179" s="6" t="s">
        <v>188</v>
      </c>
      <c r="AB1179" s="6" t="s">
        <v>3764</v>
      </c>
      <c r="AC1179" s="11" t="str">
        <f t="shared" si="235"/>
        <v>Klik Here Bestie</v>
      </c>
      <c r="AD1179" s="12" t="s">
        <v>30</v>
      </c>
    </row>
    <row r="1180" spans="1:30" ht="14.25" customHeight="1" x14ac:dyDescent="0.3">
      <c r="A1180" s="5">
        <v>1178</v>
      </c>
      <c r="B1180" s="6" t="s">
        <v>32</v>
      </c>
      <c r="C1180" s="6" t="s">
        <v>33</v>
      </c>
      <c r="D1180" s="6" t="s">
        <v>3651</v>
      </c>
      <c r="E1180" s="6" t="s">
        <v>544</v>
      </c>
      <c r="F1180" s="6">
        <v>3323192005</v>
      </c>
      <c r="G1180" s="6" t="s">
        <v>3664</v>
      </c>
      <c r="H1180" s="6" t="s">
        <v>3665</v>
      </c>
      <c r="I1180" s="6">
        <v>14729192</v>
      </c>
      <c r="J1180" s="6" t="s">
        <v>3765</v>
      </c>
      <c r="K1180" s="6" t="str">
        <f t="shared" ref="K1180:K1181" si="278">"3323192507730001"</f>
        <v>3323192507730001</v>
      </c>
      <c r="L1180" s="6" t="s">
        <v>3766</v>
      </c>
      <c r="M1180" s="6">
        <v>0</v>
      </c>
      <c r="N1180" s="6">
        <v>918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 t="s">
        <v>39</v>
      </c>
      <c r="U1180" s="7">
        <v>46211</v>
      </c>
      <c r="V1180" s="8">
        <v>46241.426377314812</v>
      </c>
      <c r="W1180" s="8">
        <v>46241.426377314812</v>
      </c>
      <c r="X1180" s="6" t="s">
        <v>40</v>
      </c>
      <c r="Y1180" s="6" t="s">
        <v>39</v>
      </c>
      <c r="Z1180" s="9">
        <v>85334</v>
      </c>
      <c r="AA1180" s="6" t="s">
        <v>3748</v>
      </c>
      <c r="AB1180" s="6" t="s">
        <v>3767</v>
      </c>
      <c r="AC1180" s="11" t="str">
        <f t="shared" si="235"/>
        <v>Klik Here Bestie</v>
      </c>
      <c r="AD1180" s="12" t="s">
        <v>30</v>
      </c>
    </row>
    <row r="1181" spans="1:30" ht="14.25" customHeight="1" x14ac:dyDescent="0.3">
      <c r="A1181" s="5">
        <v>1179</v>
      </c>
      <c r="B1181" s="6" t="s">
        <v>32</v>
      </c>
      <c r="C1181" s="6" t="s">
        <v>33</v>
      </c>
      <c r="D1181" s="6" t="s">
        <v>3651</v>
      </c>
      <c r="E1181" s="6" t="s">
        <v>544</v>
      </c>
      <c r="F1181" s="6">
        <v>3323192005</v>
      </c>
      <c r="G1181" s="6" t="s">
        <v>3664</v>
      </c>
      <c r="H1181" s="6" t="s">
        <v>3665</v>
      </c>
      <c r="I1181" s="6">
        <v>14729387</v>
      </c>
      <c r="J1181" s="6" t="s">
        <v>3768</v>
      </c>
      <c r="K1181" s="6" t="str">
        <f t="shared" si="278"/>
        <v>3323192507730001</v>
      </c>
      <c r="L1181" s="6" t="s">
        <v>3766</v>
      </c>
      <c r="M1181" s="6">
        <v>0</v>
      </c>
      <c r="N1181" s="6">
        <v>190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 t="s">
        <v>39</v>
      </c>
      <c r="U1181" s="7">
        <v>46211</v>
      </c>
      <c r="V1181" s="8">
        <v>46241.427442129629</v>
      </c>
      <c r="W1181" s="8">
        <v>46241.427442129629</v>
      </c>
      <c r="X1181" s="6" t="s">
        <v>40</v>
      </c>
      <c r="Y1181" s="6" t="s">
        <v>39</v>
      </c>
      <c r="Z1181" s="9">
        <v>85334</v>
      </c>
      <c r="AA1181" s="6" t="s">
        <v>3748</v>
      </c>
      <c r="AB1181" s="6" t="s">
        <v>3769</v>
      </c>
      <c r="AC1181" s="11" t="str">
        <f t="shared" si="235"/>
        <v>Klik Here Bestie</v>
      </c>
      <c r="AD1181" s="12" t="s">
        <v>30</v>
      </c>
    </row>
    <row r="1182" spans="1:30" ht="14.25" customHeight="1" x14ac:dyDescent="0.3">
      <c r="A1182" s="5">
        <v>1180</v>
      </c>
      <c r="B1182" s="6" t="s">
        <v>32</v>
      </c>
      <c r="C1182" s="6" t="s">
        <v>33</v>
      </c>
      <c r="D1182" s="6" t="s">
        <v>3651</v>
      </c>
      <c r="E1182" s="6" t="s">
        <v>544</v>
      </c>
      <c r="F1182" s="6">
        <v>3323192005</v>
      </c>
      <c r="G1182" s="6" t="s">
        <v>3664</v>
      </c>
      <c r="H1182" s="6" t="s">
        <v>3665</v>
      </c>
      <c r="I1182" s="6">
        <v>14698032</v>
      </c>
      <c r="J1182" s="6" t="s">
        <v>3770</v>
      </c>
      <c r="K1182" s="6" t="str">
        <f>"3323192504640002"</f>
        <v>3323192504640002</v>
      </c>
      <c r="L1182" s="6" t="s">
        <v>3771</v>
      </c>
      <c r="M1182" s="6">
        <v>0</v>
      </c>
      <c r="N1182" s="6">
        <v>900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 t="s">
        <v>39</v>
      </c>
      <c r="U1182" s="7">
        <v>46181</v>
      </c>
      <c r="V1182" s="8">
        <v>46240.700231481482</v>
      </c>
      <c r="W1182" s="8">
        <v>46240.700231481482</v>
      </c>
      <c r="X1182" s="6" t="s">
        <v>40</v>
      </c>
      <c r="Y1182" s="6" t="s">
        <v>39</v>
      </c>
      <c r="Z1182" s="9">
        <v>85334</v>
      </c>
      <c r="AA1182" s="6" t="s">
        <v>3748</v>
      </c>
      <c r="AB1182" s="6" t="s">
        <v>3772</v>
      </c>
      <c r="AC1182" s="11" t="str">
        <f t="shared" si="235"/>
        <v>Klik Here Bestie</v>
      </c>
      <c r="AD1182" s="12" t="s">
        <v>30</v>
      </c>
    </row>
    <row r="1183" spans="1:30" ht="14.25" customHeight="1" x14ac:dyDescent="0.3">
      <c r="A1183" s="5">
        <v>1181</v>
      </c>
      <c r="B1183" s="6" t="s">
        <v>32</v>
      </c>
      <c r="C1183" s="6" t="s">
        <v>33</v>
      </c>
      <c r="D1183" s="6" t="s">
        <v>3651</v>
      </c>
      <c r="E1183" s="6" t="s">
        <v>544</v>
      </c>
      <c r="F1183" s="6">
        <v>3323192005</v>
      </c>
      <c r="G1183" s="6" t="s">
        <v>3664</v>
      </c>
      <c r="H1183" s="6" t="s">
        <v>3665</v>
      </c>
      <c r="I1183" s="6">
        <v>14440224</v>
      </c>
      <c r="J1183" s="6" t="s">
        <v>3773</v>
      </c>
      <c r="K1183" s="6" t="str">
        <f t="shared" ref="K1183:K1184" si="279">"3323193112650038"</f>
        <v>3323193112650038</v>
      </c>
      <c r="L1183" s="6" t="s">
        <v>3774</v>
      </c>
      <c r="M1183" s="6">
        <v>0</v>
      </c>
      <c r="N1183" s="6">
        <v>360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 t="s">
        <v>39</v>
      </c>
      <c r="U1183" s="7">
        <v>46030</v>
      </c>
      <c r="V1183" s="8">
        <v>46235.521377314813</v>
      </c>
      <c r="W1183" s="8">
        <v>46235.521377314813</v>
      </c>
      <c r="X1183" s="6" t="s">
        <v>40</v>
      </c>
      <c r="Y1183" s="6" t="s">
        <v>39</v>
      </c>
      <c r="Z1183" s="9">
        <v>85249</v>
      </c>
      <c r="AA1183" s="6" t="s">
        <v>397</v>
      </c>
      <c r="AB1183" s="10" t="s">
        <v>3775</v>
      </c>
      <c r="AC1183" s="11" t="str">
        <f t="shared" si="235"/>
        <v>Klik Here Bestie</v>
      </c>
      <c r="AD1183" s="12" t="s">
        <v>30</v>
      </c>
    </row>
    <row r="1184" spans="1:30" ht="14.25" customHeight="1" x14ac:dyDescent="0.3">
      <c r="A1184" s="5">
        <v>1182</v>
      </c>
      <c r="B1184" s="6" t="s">
        <v>32</v>
      </c>
      <c r="C1184" s="6" t="s">
        <v>33</v>
      </c>
      <c r="D1184" s="6" t="s">
        <v>3651</v>
      </c>
      <c r="E1184" s="6" t="s">
        <v>544</v>
      </c>
      <c r="F1184" s="6">
        <v>3323192005</v>
      </c>
      <c r="G1184" s="6" t="s">
        <v>3664</v>
      </c>
      <c r="H1184" s="6" t="s">
        <v>3665</v>
      </c>
      <c r="I1184" s="6">
        <v>14440254</v>
      </c>
      <c r="J1184" s="6" t="s">
        <v>3776</v>
      </c>
      <c r="K1184" s="6" t="str">
        <f t="shared" si="279"/>
        <v>3323193112650038</v>
      </c>
      <c r="L1184" s="6" t="s">
        <v>3774</v>
      </c>
      <c r="M1184" s="6">
        <v>0</v>
      </c>
      <c r="N1184" s="6">
        <v>63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 t="s">
        <v>39</v>
      </c>
      <c r="U1184" s="7">
        <v>46030</v>
      </c>
      <c r="V1184" s="8">
        <v>46235.522118055553</v>
      </c>
      <c r="W1184" s="8">
        <v>46235.522118055553</v>
      </c>
      <c r="X1184" s="6" t="s">
        <v>40</v>
      </c>
      <c r="Y1184" s="6" t="s">
        <v>39</v>
      </c>
      <c r="Z1184" s="9">
        <v>85249</v>
      </c>
      <c r="AA1184" s="6" t="s">
        <v>397</v>
      </c>
      <c r="AB1184" s="6" t="s">
        <v>3777</v>
      </c>
      <c r="AC1184" s="11" t="str">
        <f t="shared" si="235"/>
        <v>Klik Here Bestie</v>
      </c>
      <c r="AD1184" s="12" t="s">
        <v>30</v>
      </c>
    </row>
    <row r="1185" spans="1:30" ht="14.25" customHeight="1" x14ac:dyDescent="0.3">
      <c r="A1185" s="5">
        <v>1183</v>
      </c>
      <c r="B1185" s="6" t="s">
        <v>32</v>
      </c>
      <c r="C1185" s="6" t="s">
        <v>33</v>
      </c>
      <c r="D1185" s="6" t="s">
        <v>3651</v>
      </c>
      <c r="E1185" s="6" t="s">
        <v>544</v>
      </c>
      <c r="F1185" s="6">
        <v>3323192005</v>
      </c>
      <c r="G1185" s="6" t="s">
        <v>3664</v>
      </c>
      <c r="H1185" s="6" t="s">
        <v>3665</v>
      </c>
      <c r="I1185" s="6">
        <v>14601505</v>
      </c>
      <c r="J1185" s="6" t="s">
        <v>3778</v>
      </c>
      <c r="K1185" s="6" t="str">
        <f t="shared" ref="K1185:K1186" si="280">"3323192712700001"</f>
        <v>3323192712700001</v>
      </c>
      <c r="L1185" s="6" t="s">
        <v>3779</v>
      </c>
      <c r="M1185" s="6">
        <v>0</v>
      </c>
      <c r="N1185" s="6">
        <v>200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 t="s">
        <v>39</v>
      </c>
      <c r="U1185" s="7">
        <v>46150</v>
      </c>
      <c r="V1185" s="8">
        <v>46239.372615740744</v>
      </c>
      <c r="W1185" s="8">
        <v>46239.372615740744</v>
      </c>
      <c r="X1185" s="6" t="s">
        <v>40</v>
      </c>
      <c r="Y1185" s="6" t="s">
        <v>39</v>
      </c>
      <c r="Z1185" s="9">
        <v>85256</v>
      </c>
      <c r="AA1185" s="6" t="s">
        <v>3780</v>
      </c>
      <c r="AB1185" s="6" t="s">
        <v>3781</v>
      </c>
      <c r="AC1185" s="11" t="str">
        <f t="shared" si="235"/>
        <v>Klik Here Bestie</v>
      </c>
      <c r="AD1185" s="12" t="s">
        <v>30</v>
      </c>
    </row>
    <row r="1186" spans="1:30" ht="14.25" customHeight="1" x14ac:dyDescent="0.3">
      <c r="A1186" s="5">
        <v>1184</v>
      </c>
      <c r="B1186" s="6" t="s">
        <v>32</v>
      </c>
      <c r="C1186" s="6" t="s">
        <v>33</v>
      </c>
      <c r="D1186" s="6" t="s">
        <v>3651</v>
      </c>
      <c r="E1186" s="6" t="s">
        <v>544</v>
      </c>
      <c r="F1186" s="6">
        <v>3323192005</v>
      </c>
      <c r="G1186" s="6" t="s">
        <v>3664</v>
      </c>
      <c r="H1186" s="6" t="s">
        <v>3665</v>
      </c>
      <c r="I1186" s="6">
        <v>14601617</v>
      </c>
      <c r="J1186" s="6" t="s">
        <v>3782</v>
      </c>
      <c r="K1186" s="6" t="str">
        <f t="shared" si="280"/>
        <v>3323192712700001</v>
      </c>
      <c r="L1186" s="6" t="s">
        <v>3779</v>
      </c>
      <c r="M1186" s="6">
        <v>0</v>
      </c>
      <c r="N1186" s="6">
        <v>100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 t="s">
        <v>39</v>
      </c>
      <c r="U1186" s="7">
        <v>46150</v>
      </c>
      <c r="V1186" s="8">
        <v>46239.373518518521</v>
      </c>
      <c r="W1186" s="8">
        <v>46239.373518518521</v>
      </c>
      <c r="X1186" s="6" t="s">
        <v>40</v>
      </c>
      <c r="Y1186" s="6" t="s">
        <v>39</v>
      </c>
      <c r="Z1186" s="9">
        <v>85256</v>
      </c>
      <c r="AA1186" s="6" t="s">
        <v>3780</v>
      </c>
      <c r="AB1186" s="6" t="s">
        <v>3783</v>
      </c>
      <c r="AC1186" s="11" t="str">
        <f t="shared" si="235"/>
        <v>Klik Here Bestie</v>
      </c>
      <c r="AD1186" s="12" t="s">
        <v>30</v>
      </c>
    </row>
    <row r="1187" spans="1:30" ht="14.25" customHeight="1" x14ac:dyDescent="0.3">
      <c r="A1187" s="5">
        <v>1185</v>
      </c>
      <c r="B1187" s="6" t="s">
        <v>32</v>
      </c>
      <c r="C1187" s="6" t="s">
        <v>33</v>
      </c>
      <c r="D1187" s="6" t="s">
        <v>3651</v>
      </c>
      <c r="E1187" s="6" t="s">
        <v>544</v>
      </c>
      <c r="F1187" s="6">
        <v>3323192005</v>
      </c>
      <c r="G1187" s="6" t="s">
        <v>3664</v>
      </c>
      <c r="H1187" s="6" t="s">
        <v>3665</v>
      </c>
      <c r="I1187" s="6">
        <v>14616528</v>
      </c>
      <c r="J1187" s="6" t="s">
        <v>3784</v>
      </c>
      <c r="K1187" s="6" t="str">
        <f t="shared" ref="K1187:K1188" si="281">"3323191009750002"</f>
        <v>3323191009750002</v>
      </c>
      <c r="L1187" s="6" t="s">
        <v>3785</v>
      </c>
      <c r="M1187" s="6">
        <v>0</v>
      </c>
      <c r="N1187" s="6">
        <v>100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 t="s">
        <v>39</v>
      </c>
      <c r="U1187" s="7">
        <v>46150</v>
      </c>
      <c r="V1187" s="8">
        <v>46239.478541666664</v>
      </c>
      <c r="W1187" s="8">
        <v>46239.478541666664</v>
      </c>
      <c r="X1187" s="6" t="s">
        <v>40</v>
      </c>
      <c r="Y1187" s="6" t="s">
        <v>39</v>
      </c>
      <c r="Z1187" s="9">
        <v>85186</v>
      </c>
      <c r="AA1187" s="6" t="s">
        <v>188</v>
      </c>
      <c r="AB1187" s="10" t="s">
        <v>3786</v>
      </c>
      <c r="AC1187" s="11" t="str">
        <f t="shared" si="235"/>
        <v>Klik Here Bestie</v>
      </c>
      <c r="AD1187" s="12" t="s">
        <v>30</v>
      </c>
    </row>
    <row r="1188" spans="1:30" ht="14.25" customHeight="1" x14ac:dyDescent="0.3">
      <c r="A1188" s="5">
        <v>1186</v>
      </c>
      <c r="B1188" s="6" t="s">
        <v>32</v>
      </c>
      <c r="C1188" s="6" t="s">
        <v>33</v>
      </c>
      <c r="D1188" s="6" t="s">
        <v>3651</v>
      </c>
      <c r="E1188" s="6" t="s">
        <v>544</v>
      </c>
      <c r="F1188" s="6">
        <v>3323192005</v>
      </c>
      <c r="G1188" s="6" t="s">
        <v>3664</v>
      </c>
      <c r="H1188" s="6" t="s">
        <v>3665</v>
      </c>
      <c r="I1188" s="6">
        <v>14616663</v>
      </c>
      <c r="J1188" s="6" t="s">
        <v>3787</v>
      </c>
      <c r="K1188" s="6" t="str">
        <f t="shared" si="281"/>
        <v>3323191009750002</v>
      </c>
      <c r="L1188" s="6" t="s">
        <v>3785</v>
      </c>
      <c r="M1188" s="6">
        <v>0</v>
      </c>
      <c r="N1188" s="6">
        <v>43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 t="s">
        <v>39</v>
      </c>
      <c r="U1188" s="7">
        <v>46150</v>
      </c>
      <c r="V1188" s="8">
        <v>46239.479733796295</v>
      </c>
      <c r="W1188" s="8">
        <v>46239.479733796295</v>
      </c>
      <c r="X1188" s="6" t="s">
        <v>40</v>
      </c>
      <c r="Y1188" s="6" t="s">
        <v>39</v>
      </c>
      <c r="Z1188" s="9">
        <v>85186</v>
      </c>
      <c r="AA1188" s="6" t="s">
        <v>188</v>
      </c>
      <c r="AB1188" s="6" t="s">
        <v>3788</v>
      </c>
      <c r="AC1188" s="11" t="str">
        <f t="shared" si="235"/>
        <v>Klik Here Bestie</v>
      </c>
      <c r="AD1188" s="12" t="s">
        <v>30</v>
      </c>
    </row>
    <row r="1189" spans="1:30" ht="14.25" customHeight="1" x14ac:dyDescent="0.3">
      <c r="A1189" s="5">
        <v>1187</v>
      </c>
      <c r="B1189" s="6" t="s">
        <v>32</v>
      </c>
      <c r="C1189" s="6" t="s">
        <v>33</v>
      </c>
      <c r="D1189" s="6" t="s">
        <v>3651</v>
      </c>
      <c r="E1189" s="6" t="s">
        <v>3789</v>
      </c>
      <c r="F1189" s="6">
        <v>3323192006</v>
      </c>
      <c r="G1189" s="6" t="s">
        <v>3652</v>
      </c>
      <c r="H1189" s="6" t="s">
        <v>990</v>
      </c>
      <c r="I1189" s="6">
        <v>14447928</v>
      </c>
      <c r="J1189" s="6" t="s">
        <v>3790</v>
      </c>
      <c r="K1189" s="6" t="str">
        <f t="shared" ref="K1189:K1190" si="282">"3323190409740001"</f>
        <v>3323190409740001</v>
      </c>
      <c r="L1189" s="6" t="s">
        <v>3791</v>
      </c>
      <c r="M1189" s="6">
        <v>0</v>
      </c>
      <c r="N1189" s="6">
        <v>76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 t="s">
        <v>39</v>
      </c>
      <c r="U1189" s="7">
        <v>46030</v>
      </c>
      <c r="V1189" s="8">
        <v>46235.623379629629</v>
      </c>
      <c r="W1189" s="8">
        <v>46235.623379629629</v>
      </c>
      <c r="X1189" s="6" t="s">
        <v>40</v>
      </c>
      <c r="Y1189" s="6" t="s">
        <v>39</v>
      </c>
      <c r="Z1189" s="9">
        <v>85634</v>
      </c>
      <c r="AA1189" s="6" t="s">
        <v>3792</v>
      </c>
      <c r="AB1189" s="6" t="s">
        <v>3793</v>
      </c>
      <c r="AC1189" s="11" t="str">
        <f t="shared" si="235"/>
        <v>Klik Here Bestie</v>
      </c>
      <c r="AD1189" s="12" t="s">
        <v>30</v>
      </c>
    </row>
    <row r="1190" spans="1:30" ht="14.25" customHeight="1" x14ac:dyDescent="0.3">
      <c r="A1190" s="5">
        <v>1188</v>
      </c>
      <c r="B1190" s="6" t="s">
        <v>32</v>
      </c>
      <c r="C1190" s="6" t="s">
        <v>33</v>
      </c>
      <c r="D1190" s="6" t="s">
        <v>3651</v>
      </c>
      <c r="E1190" s="6" t="s">
        <v>3789</v>
      </c>
      <c r="F1190" s="6">
        <v>3323192006</v>
      </c>
      <c r="G1190" s="6" t="s">
        <v>3652</v>
      </c>
      <c r="H1190" s="6" t="s">
        <v>990</v>
      </c>
      <c r="I1190" s="6">
        <v>14448034</v>
      </c>
      <c r="J1190" s="6" t="s">
        <v>3794</v>
      </c>
      <c r="K1190" s="6" t="str">
        <f t="shared" si="282"/>
        <v>3323190409740001</v>
      </c>
      <c r="L1190" s="6" t="s">
        <v>3791</v>
      </c>
      <c r="M1190" s="6">
        <v>0</v>
      </c>
      <c r="N1190" s="6">
        <v>270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 t="s">
        <v>39</v>
      </c>
      <c r="U1190" s="7">
        <v>46030</v>
      </c>
      <c r="V1190" s="8">
        <v>46235.6246875</v>
      </c>
      <c r="W1190" s="8">
        <v>46235.6246875</v>
      </c>
      <c r="X1190" s="6" t="s">
        <v>40</v>
      </c>
      <c r="Y1190" s="6" t="s">
        <v>39</v>
      </c>
      <c r="Z1190" s="9">
        <v>85634</v>
      </c>
      <c r="AA1190" s="6" t="s">
        <v>3792</v>
      </c>
      <c r="AB1190" s="13" t="s">
        <v>3795</v>
      </c>
      <c r="AC1190" s="11" t="str">
        <f t="shared" si="235"/>
        <v>Klik Here Bestie</v>
      </c>
      <c r="AD1190" s="12" t="s">
        <v>30</v>
      </c>
    </row>
    <row r="1191" spans="1:30" ht="14.25" customHeight="1" x14ac:dyDescent="0.3">
      <c r="A1191" s="5">
        <v>1189</v>
      </c>
      <c r="B1191" s="6" t="s">
        <v>32</v>
      </c>
      <c r="C1191" s="6" t="s">
        <v>33</v>
      </c>
      <c r="D1191" s="6" t="s">
        <v>3651</v>
      </c>
      <c r="E1191" s="6" t="s">
        <v>3796</v>
      </c>
      <c r="F1191" s="6">
        <v>3323192007</v>
      </c>
      <c r="G1191" s="6" t="s">
        <v>3652</v>
      </c>
      <c r="H1191" s="6" t="s">
        <v>990</v>
      </c>
      <c r="I1191" s="6">
        <v>14631478</v>
      </c>
      <c r="J1191" s="6" t="s">
        <v>3797</v>
      </c>
      <c r="K1191" s="6" t="str">
        <f t="shared" ref="K1191:K1192" si="283">"3323190411730001"</f>
        <v>3323190411730001</v>
      </c>
      <c r="L1191" s="6" t="s">
        <v>3798</v>
      </c>
      <c r="M1191" s="6">
        <v>0</v>
      </c>
      <c r="N1191" s="6">
        <v>606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 t="s">
        <v>39</v>
      </c>
      <c r="U1191" s="7">
        <v>46150</v>
      </c>
      <c r="V1191" s="8">
        <v>46239.636076388888</v>
      </c>
      <c r="W1191" s="8">
        <v>46239.636076388888</v>
      </c>
      <c r="X1191" s="6" t="s">
        <v>40</v>
      </c>
      <c r="Y1191" s="6" t="s">
        <v>39</v>
      </c>
      <c r="Z1191" s="9">
        <v>84891</v>
      </c>
      <c r="AA1191" s="6" t="s">
        <v>976</v>
      </c>
      <c r="AB1191" s="10" t="s">
        <v>3799</v>
      </c>
      <c r="AC1191" s="11" t="str">
        <f t="shared" si="235"/>
        <v>Klik Here Bestie</v>
      </c>
      <c r="AD1191" s="12" t="s">
        <v>30</v>
      </c>
    </row>
    <row r="1192" spans="1:30" ht="14.25" customHeight="1" x14ac:dyDescent="0.3">
      <c r="A1192" s="5">
        <v>1190</v>
      </c>
      <c r="B1192" s="6" t="s">
        <v>32</v>
      </c>
      <c r="C1192" s="6" t="s">
        <v>33</v>
      </c>
      <c r="D1192" s="6" t="s">
        <v>3651</v>
      </c>
      <c r="E1192" s="6" t="s">
        <v>3796</v>
      </c>
      <c r="F1192" s="6">
        <v>3323192007</v>
      </c>
      <c r="G1192" s="6" t="s">
        <v>3652</v>
      </c>
      <c r="H1192" s="6" t="s">
        <v>990</v>
      </c>
      <c r="I1192" s="6">
        <v>14631645</v>
      </c>
      <c r="J1192" s="6" t="s">
        <v>3800</v>
      </c>
      <c r="K1192" s="6" t="str">
        <f t="shared" si="283"/>
        <v>3323190411730001</v>
      </c>
      <c r="L1192" s="6" t="s">
        <v>3798</v>
      </c>
      <c r="M1192" s="6">
        <v>76</v>
      </c>
      <c r="N1192" s="6">
        <v>91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 t="s">
        <v>39</v>
      </c>
      <c r="U1192" s="7">
        <v>46150</v>
      </c>
      <c r="V1192" s="8">
        <v>46239.637442129628</v>
      </c>
      <c r="W1192" s="8">
        <v>46239.637442129628</v>
      </c>
      <c r="X1192" s="6" t="s">
        <v>40</v>
      </c>
      <c r="Y1192" s="6" t="s">
        <v>39</v>
      </c>
      <c r="Z1192" s="9">
        <v>84891</v>
      </c>
      <c r="AA1192" s="6" t="s">
        <v>976</v>
      </c>
      <c r="AB1192" s="6" t="s">
        <v>3801</v>
      </c>
      <c r="AC1192" s="11" t="str">
        <f t="shared" si="235"/>
        <v>Klik Here Bestie</v>
      </c>
      <c r="AD1192" s="12" t="s">
        <v>30</v>
      </c>
    </row>
    <row r="1193" spans="1:30" ht="14.25" customHeight="1" x14ac:dyDescent="0.3">
      <c r="A1193" s="5">
        <v>1191</v>
      </c>
      <c r="B1193" s="6" t="s">
        <v>32</v>
      </c>
      <c r="C1193" s="6" t="s">
        <v>33</v>
      </c>
      <c r="D1193" s="6" t="s">
        <v>3651</v>
      </c>
      <c r="E1193" s="6" t="s">
        <v>3796</v>
      </c>
      <c r="F1193" s="6">
        <v>3323192007</v>
      </c>
      <c r="G1193" s="6" t="s">
        <v>3652</v>
      </c>
      <c r="H1193" s="6" t="s">
        <v>990</v>
      </c>
      <c r="I1193" s="6">
        <v>14731275</v>
      </c>
      <c r="J1193" s="6" t="s">
        <v>3802</v>
      </c>
      <c r="K1193" s="6" t="str">
        <f t="shared" ref="K1193:K1194" si="284">"3323195008730005"</f>
        <v>3323195008730005</v>
      </c>
      <c r="L1193" s="6" t="s">
        <v>1994</v>
      </c>
      <c r="M1193" s="6">
        <v>0</v>
      </c>
      <c r="N1193" s="6">
        <v>130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 t="s">
        <v>39</v>
      </c>
      <c r="U1193" s="7">
        <v>46211</v>
      </c>
      <c r="V1193" s="8">
        <v>46241.442569444444</v>
      </c>
      <c r="W1193" s="8">
        <v>46241.442569444444</v>
      </c>
      <c r="X1193" s="6" t="s">
        <v>40</v>
      </c>
      <c r="Y1193" s="6" t="s">
        <v>39</v>
      </c>
      <c r="Z1193" s="9">
        <v>84901</v>
      </c>
      <c r="AA1193" s="6" t="s">
        <v>1117</v>
      </c>
      <c r="AB1193" s="10" t="s">
        <v>3803</v>
      </c>
      <c r="AC1193" s="11" t="str">
        <f t="shared" si="235"/>
        <v>Klik Here Bestie</v>
      </c>
      <c r="AD1193" s="12" t="s">
        <v>30</v>
      </c>
    </row>
    <row r="1194" spans="1:30" ht="14.25" customHeight="1" x14ac:dyDescent="0.3">
      <c r="A1194" s="5">
        <v>1192</v>
      </c>
      <c r="B1194" s="6" t="s">
        <v>32</v>
      </c>
      <c r="C1194" s="6" t="s">
        <v>33</v>
      </c>
      <c r="D1194" s="6" t="s">
        <v>3651</v>
      </c>
      <c r="E1194" s="6" t="s">
        <v>3796</v>
      </c>
      <c r="F1194" s="6">
        <v>3323192007</v>
      </c>
      <c r="G1194" s="6" t="s">
        <v>3652</v>
      </c>
      <c r="H1194" s="6" t="s">
        <v>990</v>
      </c>
      <c r="I1194" s="6">
        <v>14731465</v>
      </c>
      <c r="J1194" s="6" t="s">
        <v>3804</v>
      </c>
      <c r="K1194" s="6" t="str">
        <f t="shared" si="284"/>
        <v>3323195008730005</v>
      </c>
      <c r="L1194" s="6" t="s">
        <v>1994</v>
      </c>
      <c r="M1194" s="6">
        <v>0</v>
      </c>
      <c r="N1194" s="6">
        <v>41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 t="s">
        <v>39</v>
      </c>
      <c r="U1194" s="7">
        <v>46211</v>
      </c>
      <c r="V1194" s="8">
        <v>46241.443738425929</v>
      </c>
      <c r="W1194" s="8">
        <v>46241.443738425929</v>
      </c>
      <c r="X1194" s="6" t="s">
        <v>40</v>
      </c>
      <c r="Y1194" s="6" t="s">
        <v>39</v>
      </c>
      <c r="Z1194" s="9">
        <v>84901</v>
      </c>
      <c r="AA1194" s="6" t="s">
        <v>1117</v>
      </c>
      <c r="AB1194" s="6" t="s">
        <v>3805</v>
      </c>
      <c r="AC1194" s="11" t="str">
        <f t="shared" si="235"/>
        <v>Klik Here Bestie</v>
      </c>
      <c r="AD1194" s="12" t="s">
        <v>30</v>
      </c>
    </row>
    <row r="1195" spans="1:30" ht="14.25" customHeight="1" x14ac:dyDescent="0.3">
      <c r="A1195" s="5">
        <v>1193</v>
      </c>
      <c r="B1195" s="6" t="s">
        <v>32</v>
      </c>
      <c r="C1195" s="6" t="s">
        <v>33</v>
      </c>
      <c r="D1195" s="6" t="s">
        <v>3651</v>
      </c>
      <c r="E1195" s="6" t="s">
        <v>3796</v>
      </c>
      <c r="F1195" s="6">
        <v>3323192007</v>
      </c>
      <c r="G1195" s="6" t="s">
        <v>3652</v>
      </c>
      <c r="H1195" s="6" t="s">
        <v>990</v>
      </c>
      <c r="I1195" s="6">
        <v>14808192</v>
      </c>
      <c r="J1195" s="6" t="s">
        <v>3806</v>
      </c>
      <c r="K1195" s="6" t="str">
        <f t="shared" ref="K1195:K1197" si="285">"3323190612980002"</f>
        <v>3323190612980002</v>
      </c>
      <c r="L1195" s="6" t="s">
        <v>3807</v>
      </c>
      <c r="M1195" s="6">
        <v>0</v>
      </c>
      <c r="N1195" s="6">
        <v>288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 t="s">
        <v>39</v>
      </c>
      <c r="U1195" s="7">
        <v>46242</v>
      </c>
      <c r="V1195" s="8">
        <v>46242.58116898148</v>
      </c>
      <c r="W1195" s="8">
        <v>46242.58116898148</v>
      </c>
      <c r="X1195" s="6" t="s">
        <v>40</v>
      </c>
      <c r="Y1195" s="6" t="s">
        <v>39</v>
      </c>
      <c r="Z1195" s="9">
        <v>84891</v>
      </c>
      <c r="AA1195" s="6" t="s">
        <v>976</v>
      </c>
      <c r="AB1195" s="6" t="s">
        <v>3808</v>
      </c>
      <c r="AC1195" s="11" t="str">
        <f t="shared" si="235"/>
        <v>Klik Here Bestie</v>
      </c>
      <c r="AD1195" s="12" t="s">
        <v>30</v>
      </c>
    </row>
    <row r="1196" spans="1:30" ht="14.25" customHeight="1" x14ac:dyDescent="0.3">
      <c r="A1196" s="5">
        <v>1194</v>
      </c>
      <c r="B1196" s="6" t="s">
        <v>32</v>
      </c>
      <c r="C1196" s="6" t="s">
        <v>33</v>
      </c>
      <c r="D1196" s="6" t="s">
        <v>3651</v>
      </c>
      <c r="E1196" s="6" t="s">
        <v>3796</v>
      </c>
      <c r="F1196" s="6">
        <v>3323192007</v>
      </c>
      <c r="G1196" s="6" t="s">
        <v>3652</v>
      </c>
      <c r="H1196" s="6" t="s">
        <v>990</v>
      </c>
      <c r="I1196" s="6">
        <v>14808249</v>
      </c>
      <c r="J1196" s="6" t="s">
        <v>3809</v>
      </c>
      <c r="K1196" s="6" t="str">
        <f t="shared" si="285"/>
        <v>3323190612980002</v>
      </c>
      <c r="L1196" s="6" t="s">
        <v>3807</v>
      </c>
      <c r="M1196" s="6">
        <v>35</v>
      </c>
      <c r="N1196" s="6">
        <v>42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 t="s">
        <v>39</v>
      </c>
      <c r="U1196" s="7">
        <v>46242</v>
      </c>
      <c r="V1196" s="8">
        <v>46242.581643518519</v>
      </c>
      <c r="W1196" s="8">
        <v>46242.581643518519</v>
      </c>
      <c r="X1196" s="6" t="s">
        <v>40</v>
      </c>
      <c r="Y1196" s="6" t="s">
        <v>39</v>
      </c>
      <c r="Z1196" s="9">
        <v>84891</v>
      </c>
      <c r="AA1196" s="6" t="s">
        <v>976</v>
      </c>
      <c r="AB1196" s="6" t="s">
        <v>3810</v>
      </c>
      <c r="AC1196" s="11" t="str">
        <f t="shared" si="235"/>
        <v>Klik Here Bestie</v>
      </c>
      <c r="AD1196" s="12" t="s">
        <v>30</v>
      </c>
    </row>
    <row r="1197" spans="1:30" ht="14.25" customHeight="1" x14ac:dyDescent="0.3">
      <c r="A1197" s="5">
        <v>1195</v>
      </c>
      <c r="B1197" s="6" t="s">
        <v>32</v>
      </c>
      <c r="C1197" s="6" t="s">
        <v>33</v>
      </c>
      <c r="D1197" s="6" t="s">
        <v>3651</v>
      </c>
      <c r="E1197" s="6" t="s">
        <v>3796</v>
      </c>
      <c r="F1197" s="6">
        <v>3323192007</v>
      </c>
      <c r="G1197" s="6" t="s">
        <v>3652</v>
      </c>
      <c r="H1197" s="6" t="s">
        <v>990</v>
      </c>
      <c r="I1197" s="6">
        <v>14808294</v>
      </c>
      <c r="J1197" s="6" t="s">
        <v>3811</v>
      </c>
      <c r="K1197" s="6" t="str">
        <f t="shared" si="285"/>
        <v>3323190612980002</v>
      </c>
      <c r="L1197" s="6" t="s">
        <v>3807</v>
      </c>
      <c r="M1197" s="6">
        <v>0</v>
      </c>
      <c r="N1197" s="6">
        <v>50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 t="s">
        <v>39</v>
      </c>
      <c r="U1197" s="7">
        <v>46242</v>
      </c>
      <c r="V1197" s="8">
        <v>46242.582071759258</v>
      </c>
      <c r="W1197" s="8">
        <v>46242.582071759258</v>
      </c>
      <c r="X1197" s="6" t="s">
        <v>40</v>
      </c>
      <c r="Y1197" s="6" t="s">
        <v>39</v>
      </c>
      <c r="Z1197" s="9">
        <v>84891</v>
      </c>
      <c r="AA1197" s="6" t="s">
        <v>976</v>
      </c>
      <c r="AB1197" s="10" t="s">
        <v>3812</v>
      </c>
      <c r="AC1197" s="11" t="str">
        <f t="shared" si="235"/>
        <v>Klik Here Bestie</v>
      </c>
      <c r="AD1197" s="12" t="s">
        <v>30</v>
      </c>
    </row>
    <row r="1198" spans="1:30" ht="14.25" customHeight="1" x14ac:dyDescent="0.3">
      <c r="A1198" s="5">
        <v>1196</v>
      </c>
      <c r="B1198" s="6" t="s">
        <v>32</v>
      </c>
      <c r="C1198" s="6" t="s">
        <v>33</v>
      </c>
      <c r="D1198" s="6" t="s">
        <v>3651</v>
      </c>
      <c r="E1198" s="6" t="s">
        <v>3796</v>
      </c>
      <c r="F1198" s="6">
        <v>3323192007</v>
      </c>
      <c r="G1198" s="6" t="s">
        <v>3652</v>
      </c>
      <c r="H1198" s="6" t="s">
        <v>990</v>
      </c>
      <c r="I1198" s="6">
        <v>14569130</v>
      </c>
      <c r="J1198" s="6" t="s">
        <v>3813</v>
      </c>
      <c r="K1198" s="6" t="str">
        <f t="shared" ref="K1198:K1200" si="286">"3323190806910002"</f>
        <v>3323190806910002</v>
      </c>
      <c r="L1198" s="6" t="s">
        <v>3814</v>
      </c>
      <c r="M1198" s="6">
        <v>0</v>
      </c>
      <c r="N1198" s="6">
        <v>570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 t="s">
        <v>39</v>
      </c>
      <c r="U1198" s="7">
        <v>46120</v>
      </c>
      <c r="V1198" s="8">
        <v>46238.582928240743</v>
      </c>
      <c r="W1198" s="8">
        <v>46238.582928240743</v>
      </c>
      <c r="X1198" s="6" t="s">
        <v>40</v>
      </c>
      <c r="Y1198" s="6" t="s">
        <v>39</v>
      </c>
      <c r="Z1198" s="9">
        <v>84891</v>
      </c>
      <c r="AA1198" s="6" t="s">
        <v>976</v>
      </c>
      <c r="AB1198" s="6" t="s">
        <v>3815</v>
      </c>
      <c r="AC1198" s="11" t="str">
        <f t="shared" si="235"/>
        <v>Klik Here Bestie</v>
      </c>
      <c r="AD1198" s="12" t="s">
        <v>30</v>
      </c>
    </row>
    <row r="1199" spans="1:30" ht="14.25" customHeight="1" x14ac:dyDescent="0.3">
      <c r="A1199" s="5">
        <v>1197</v>
      </c>
      <c r="B1199" s="6" t="s">
        <v>32</v>
      </c>
      <c r="C1199" s="6" t="s">
        <v>33</v>
      </c>
      <c r="D1199" s="6" t="s">
        <v>3651</v>
      </c>
      <c r="E1199" s="6" t="s">
        <v>3796</v>
      </c>
      <c r="F1199" s="6">
        <v>3323192007</v>
      </c>
      <c r="G1199" s="6" t="s">
        <v>3652</v>
      </c>
      <c r="H1199" s="6" t="s">
        <v>990</v>
      </c>
      <c r="I1199" s="6">
        <v>14569308</v>
      </c>
      <c r="J1199" s="6" t="s">
        <v>3816</v>
      </c>
      <c r="K1199" s="6" t="str">
        <f t="shared" si="286"/>
        <v>3323190806910002</v>
      </c>
      <c r="L1199" s="6" t="s">
        <v>3814</v>
      </c>
      <c r="M1199" s="6">
        <v>42</v>
      </c>
      <c r="N1199" s="6">
        <v>51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 t="s">
        <v>39</v>
      </c>
      <c r="U1199" s="7">
        <v>46120</v>
      </c>
      <c r="V1199" s="8">
        <v>46238.584293981483</v>
      </c>
      <c r="W1199" s="8">
        <v>46238.584293981483</v>
      </c>
      <c r="X1199" s="6" t="s">
        <v>40</v>
      </c>
      <c r="Y1199" s="6" t="s">
        <v>39</v>
      </c>
      <c r="Z1199" s="9">
        <v>84891</v>
      </c>
      <c r="AA1199" s="6" t="s">
        <v>976</v>
      </c>
      <c r="AB1199" s="10" t="s">
        <v>3817</v>
      </c>
      <c r="AC1199" s="11" t="str">
        <f t="shared" si="235"/>
        <v>Klik Here Bestie</v>
      </c>
      <c r="AD1199" s="12" t="s">
        <v>30</v>
      </c>
    </row>
    <row r="1200" spans="1:30" ht="14.25" customHeight="1" x14ac:dyDescent="0.3">
      <c r="A1200" s="5">
        <v>1198</v>
      </c>
      <c r="B1200" s="6" t="s">
        <v>32</v>
      </c>
      <c r="C1200" s="6" t="s">
        <v>33</v>
      </c>
      <c r="D1200" s="6" t="s">
        <v>3651</v>
      </c>
      <c r="E1200" s="6" t="s">
        <v>3796</v>
      </c>
      <c r="F1200" s="6">
        <v>3323192007</v>
      </c>
      <c r="G1200" s="6" t="s">
        <v>3652</v>
      </c>
      <c r="H1200" s="6" t="s">
        <v>990</v>
      </c>
      <c r="I1200" s="6">
        <v>14569419</v>
      </c>
      <c r="J1200" s="6" t="s">
        <v>3818</v>
      </c>
      <c r="K1200" s="6" t="str">
        <f t="shared" si="286"/>
        <v>3323190806910002</v>
      </c>
      <c r="L1200" s="6" t="s">
        <v>3814</v>
      </c>
      <c r="M1200" s="6">
        <v>0</v>
      </c>
      <c r="N1200" s="6">
        <v>100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 t="s">
        <v>39</v>
      </c>
      <c r="U1200" s="7">
        <v>46120</v>
      </c>
      <c r="V1200" s="8">
        <v>46238.585405092592</v>
      </c>
      <c r="W1200" s="8">
        <v>46238.585405092592</v>
      </c>
      <c r="X1200" s="6" t="s">
        <v>40</v>
      </c>
      <c r="Y1200" s="6" t="s">
        <v>39</v>
      </c>
      <c r="Z1200" s="9">
        <v>84891</v>
      </c>
      <c r="AA1200" s="6" t="s">
        <v>976</v>
      </c>
      <c r="AB1200" s="6" t="s">
        <v>3819</v>
      </c>
      <c r="AC1200" s="11" t="str">
        <f t="shared" si="235"/>
        <v>Klik Here Bestie</v>
      </c>
      <c r="AD1200" s="12" t="s">
        <v>30</v>
      </c>
    </row>
    <row r="1201" spans="1:30" ht="14.25" customHeight="1" x14ac:dyDescent="0.3">
      <c r="A1201" s="5">
        <v>1199</v>
      </c>
      <c r="B1201" s="6" t="s">
        <v>32</v>
      </c>
      <c r="C1201" s="6" t="s">
        <v>33</v>
      </c>
      <c r="D1201" s="6" t="s">
        <v>3651</v>
      </c>
      <c r="E1201" s="6" t="s">
        <v>3796</v>
      </c>
      <c r="F1201" s="6">
        <v>3323192007</v>
      </c>
      <c r="G1201" s="6" t="s">
        <v>3652</v>
      </c>
      <c r="H1201" s="6" t="s">
        <v>990</v>
      </c>
      <c r="I1201" s="6">
        <v>14741339</v>
      </c>
      <c r="J1201" s="6" t="s">
        <v>3820</v>
      </c>
      <c r="K1201" s="6" t="str">
        <f>"3323190507590001"</f>
        <v>3323190507590001</v>
      </c>
      <c r="L1201" s="6" t="s">
        <v>849</v>
      </c>
      <c r="M1201" s="6">
        <v>0</v>
      </c>
      <c r="N1201" s="6">
        <v>580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 t="s">
        <v>39</v>
      </c>
      <c r="U1201" s="7">
        <v>46211</v>
      </c>
      <c r="V1201" s="8">
        <v>46241.56753472222</v>
      </c>
      <c r="W1201" s="8">
        <v>46241.56753472222</v>
      </c>
      <c r="X1201" s="6" t="s">
        <v>40</v>
      </c>
      <c r="Y1201" s="6" t="s">
        <v>39</v>
      </c>
      <c r="Z1201" s="9">
        <v>84891</v>
      </c>
      <c r="AA1201" s="6" t="s">
        <v>976</v>
      </c>
      <c r="AB1201" s="6" t="s">
        <v>3821</v>
      </c>
      <c r="AC1201" s="11" t="str">
        <f t="shared" si="235"/>
        <v>Klik Here Bestie</v>
      </c>
      <c r="AD1201" s="12" t="s">
        <v>30</v>
      </c>
    </row>
    <row r="1202" spans="1:30" ht="14.25" customHeight="1" x14ac:dyDescent="0.3">
      <c r="A1202" s="5">
        <v>1200</v>
      </c>
      <c r="B1202" s="6" t="s">
        <v>32</v>
      </c>
      <c r="C1202" s="6" t="s">
        <v>33</v>
      </c>
      <c r="D1202" s="6" t="s">
        <v>3651</v>
      </c>
      <c r="E1202" s="6" t="s">
        <v>3822</v>
      </c>
      <c r="F1202" s="6">
        <v>3323192008</v>
      </c>
      <c r="G1202" s="6" t="s">
        <v>3652</v>
      </c>
      <c r="H1202" s="6" t="s">
        <v>990</v>
      </c>
      <c r="I1202" s="6">
        <v>14437986</v>
      </c>
      <c r="J1202" s="6" t="s">
        <v>3823</v>
      </c>
      <c r="K1202" s="6" t="str">
        <f t="shared" ref="K1202:K1204" si="287">"3323191107670001"</f>
        <v>3323191107670001</v>
      </c>
      <c r="L1202" s="6" t="s">
        <v>3824</v>
      </c>
      <c r="M1202" s="6">
        <v>0</v>
      </c>
      <c r="N1202" s="6">
        <v>106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 t="s">
        <v>39</v>
      </c>
      <c r="U1202" s="7">
        <v>46030</v>
      </c>
      <c r="V1202" s="8">
        <v>46235.484826388885</v>
      </c>
      <c r="W1202" s="8">
        <v>46235.484826388885</v>
      </c>
      <c r="X1202" s="6" t="s">
        <v>40</v>
      </c>
      <c r="Y1202" s="6" t="s">
        <v>39</v>
      </c>
      <c r="Z1202" s="9">
        <v>85602</v>
      </c>
      <c r="AA1202" s="6" t="s">
        <v>3825</v>
      </c>
      <c r="AB1202" s="6" t="s">
        <v>3826</v>
      </c>
      <c r="AC1202" s="11" t="str">
        <f t="shared" si="235"/>
        <v>Klik Here Bestie</v>
      </c>
      <c r="AD1202" s="12" t="s">
        <v>30</v>
      </c>
    </row>
    <row r="1203" spans="1:30" ht="14.25" customHeight="1" x14ac:dyDescent="0.3">
      <c r="A1203" s="5">
        <v>1201</v>
      </c>
      <c r="B1203" s="6" t="s">
        <v>32</v>
      </c>
      <c r="C1203" s="6" t="s">
        <v>33</v>
      </c>
      <c r="D1203" s="6" t="s">
        <v>3651</v>
      </c>
      <c r="E1203" s="6" t="s">
        <v>3822</v>
      </c>
      <c r="F1203" s="6">
        <v>3323192008</v>
      </c>
      <c r="G1203" s="6" t="s">
        <v>3652</v>
      </c>
      <c r="H1203" s="6" t="s">
        <v>990</v>
      </c>
      <c r="I1203" s="6">
        <v>14438074</v>
      </c>
      <c r="J1203" s="6" t="s">
        <v>3827</v>
      </c>
      <c r="K1203" s="6" t="str">
        <f t="shared" si="287"/>
        <v>3323191107670001</v>
      </c>
      <c r="L1203" s="6" t="s">
        <v>3824</v>
      </c>
      <c r="M1203" s="6">
        <v>0</v>
      </c>
      <c r="N1203" s="6">
        <v>330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 t="s">
        <v>39</v>
      </c>
      <c r="U1203" s="7">
        <v>46030</v>
      </c>
      <c r="V1203" s="8">
        <v>46235.486134259256</v>
      </c>
      <c r="W1203" s="8">
        <v>46235.486134259256</v>
      </c>
      <c r="X1203" s="6" t="s">
        <v>40</v>
      </c>
      <c r="Y1203" s="6" t="s">
        <v>39</v>
      </c>
      <c r="Z1203" s="9">
        <v>85602</v>
      </c>
      <c r="AA1203" s="6" t="s">
        <v>3825</v>
      </c>
      <c r="AB1203" s="10" t="s">
        <v>3828</v>
      </c>
      <c r="AC1203" s="11" t="str">
        <f t="shared" si="235"/>
        <v>Klik Here Bestie</v>
      </c>
      <c r="AD1203" s="12" t="s">
        <v>30</v>
      </c>
    </row>
    <row r="1204" spans="1:30" ht="14.25" customHeight="1" x14ac:dyDescent="0.3">
      <c r="A1204" s="5">
        <v>1202</v>
      </c>
      <c r="B1204" s="6" t="s">
        <v>32</v>
      </c>
      <c r="C1204" s="6" t="s">
        <v>33</v>
      </c>
      <c r="D1204" s="6" t="s">
        <v>3651</v>
      </c>
      <c r="E1204" s="6" t="s">
        <v>3822</v>
      </c>
      <c r="F1204" s="6">
        <v>3323192008</v>
      </c>
      <c r="G1204" s="6" t="s">
        <v>3652</v>
      </c>
      <c r="H1204" s="6" t="s">
        <v>990</v>
      </c>
      <c r="I1204" s="6">
        <v>14438176</v>
      </c>
      <c r="J1204" s="6" t="s">
        <v>3829</v>
      </c>
      <c r="K1204" s="6" t="str">
        <f t="shared" si="287"/>
        <v>3323191107670001</v>
      </c>
      <c r="L1204" s="6" t="s">
        <v>3824</v>
      </c>
      <c r="M1204" s="6">
        <v>50</v>
      </c>
      <c r="N1204" s="6">
        <v>46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 t="s">
        <v>39</v>
      </c>
      <c r="U1204" s="7">
        <v>46030</v>
      </c>
      <c r="V1204" s="8">
        <v>46235.487893518519</v>
      </c>
      <c r="W1204" s="8">
        <v>46235.487893518519</v>
      </c>
      <c r="X1204" s="6" t="s">
        <v>40</v>
      </c>
      <c r="Y1204" s="6" t="s">
        <v>39</v>
      </c>
      <c r="Z1204" s="9">
        <v>85602</v>
      </c>
      <c r="AA1204" s="6" t="s">
        <v>3825</v>
      </c>
      <c r="AB1204" s="6" t="s">
        <v>3830</v>
      </c>
      <c r="AC1204" s="11" t="str">
        <f t="shared" si="235"/>
        <v>Klik Here Bestie</v>
      </c>
      <c r="AD1204" s="12" t="s">
        <v>30</v>
      </c>
    </row>
    <row r="1205" spans="1:30" ht="14.25" customHeight="1" x14ac:dyDescent="0.3">
      <c r="A1205" s="5">
        <v>1203</v>
      </c>
      <c r="B1205" s="6" t="s">
        <v>32</v>
      </c>
      <c r="C1205" s="6" t="s">
        <v>33</v>
      </c>
      <c r="D1205" s="6" t="s">
        <v>3651</v>
      </c>
      <c r="E1205" s="6" t="s">
        <v>3822</v>
      </c>
      <c r="F1205" s="6">
        <v>3323192008</v>
      </c>
      <c r="G1205" s="6" t="s">
        <v>3652</v>
      </c>
      <c r="H1205" s="6" t="s">
        <v>990</v>
      </c>
      <c r="I1205" s="6">
        <v>14730148</v>
      </c>
      <c r="J1205" s="6" t="s">
        <v>3831</v>
      </c>
      <c r="K1205" s="6" t="str">
        <f t="shared" ref="K1205:K1206" si="288">"3323182009810001"</f>
        <v>3323182009810001</v>
      </c>
      <c r="L1205" s="6" t="s">
        <v>3832</v>
      </c>
      <c r="M1205" s="6">
        <v>0</v>
      </c>
      <c r="N1205" s="6">
        <v>236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 t="s">
        <v>39</v>
      </c>
      <c r="U1205" s="7">
        <v>46211</v>
      </c>
      <c r="V1205" s="8">
        <v>46241.43372685185</v>
      </c>
      <c r="W1205" s="8">
        <v>46241.43372685185</v>
      </c>
      <c r="X1205" s="6" t="s">
        <v>40</v>
      </c>
      <c r="Y1205" s="6" t="s">
        <v>39</v>
      </c>
      <c r="Z1205" s="9">
        <v>85602</v>
      </c>
      <c r="AA1205" s="6" t="s">
        <v>3825</v>
      </c>
      <c r="AB1205" s="10" t="s">
        <v>3833</v>
      </c>
      <c r="AC1205" s="11" t="str">
        <f t="shared" si="235"/>
        <v>Klik Here Bestie</v>
      </c>
      <c r="AD1205" s="12" t="s">
        <v>30</v>
      </c>
    </row>
    <row r="1206" spans="1:30" ht="14.25" customHeight="1" x14ac:dyDescent="0.3">
      <c r="A1206" s="5">
        <v>1204</v>
      </c>
      <c r="B1206" s="6" t="s">
        <v>32</v>
      </c>
      <c r="C1206" s="6" t="s">
        <v>33</v>
      </c>
      <c r="D1206" s="6" t="s">
        <v>3651</v>
      </c>
      <c r="E1206" s="6" t="s">
        <v>3822</v>
      </c>
      <c r="F1206" s="6">
        <v>3323192008</v>
      </c>
      <c r="G1206" s="6" t="s">
        <v>3652</v>
      </c>
      <c r="H1206" s="6" t="s">
        <v>990</v>
      </c>
      <c r="I1206" s="6">
        <v>14730338</v>
      </c>
      <c r="J1206" s="6" t="s">
        <v>3834</v>
      </c>
      <c r="K1206" s="6" t="str">
        <f t="shared" si="288"/>
        <v>3323182009810001</v>
      </c>
      <c r="L1206" s="6" t="s">
        <v>3832</v>
      </c>
      <c r="M1206" s="6">
        <v>0</v>
      </c>
      <c r="N1206" s="6">
        <v>75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 t="s">
        <v>39</v>
      </c>
      <c r="U1206" s="7">
        <v>46211</v>
      </c>
      <c r="V1206" s="8">
        <v>46241.435312499998</v>
      </c>
      <c r="W1206" s="8">
        <v>46241.435312499998</v>
      </c>
      <c r="X1206" s="6" t="s">
        <v>40</v>
      </c>
      <c r="Y1206" s="6" t="s">
        <v>39</v>
      </c>
      <c r="Z1206" s="9">
        <v>85602</v>
      </c>
      <c r="AA1206" s="6" t="s">
        <v>3825</v>
      </c>
      <c r="AB1206" s="6" t="s">
        <v>3835</v>
      </c>
      <c r="AC1206" s="11" t="str">
        <f t="shared" si="235"/>
        <v>Klik Here Bestie</v>
      </c>
      <c r="AD1206" s="12" t="s">
        <v>30</v>
      </c>
    </row>
    <row r="1207" spans="1:30" ht="14.25" customHeight="1" x14ac:dyDescent="0.3">
      <c r="A1207" s="5">
        <v>1205</v>
      </c>
      <c r="B1207" s="6" t="s">
        <v>32</v>
      </c>
      <c r="C1207" s="6" t="s">
        <v>33</v>
      </c>
      <c r="D1207" s="6" t="s">
        <v>3651</v>
      </c>
      <c r="E1207" s="6" t="s">
        <v>1034</v>
      </c>
      <c r="F1207" s="6">
        <v>3323192010</v>
      </c>
      <c r="G1207" s="6" t="s">
        <v>3664</v>
      </c>
      <c r="H1207" s="6" t="s">
        <v>3665</v>
      </c>
      <c r="I1207" s="6">
        <v>14817927</v>
      </c>
      <c r="J1207" s="6" t="s">
        <v>3836</v>
      </c>
      <c r="K1207" s="6" t="str">
        <f t="shared" ref="K1207:K1208" si="289">"3323190209980001"</f>
        <v>3323190209980001</v>
      </c>
      <c r="L1207" s="6" t="s">
        <v>3837</v>
      </c>
      <c r="M1207" s="6">
        <v>0</v>
      </c>
      <c r="N1207" s="6">
        <v>180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 t="s">
        <v>39</v>
      </c>
      <c r="U1207" s="7">
        <v>46242</v>
      </c>
      <c r="V1207" s="8">
        <v>46242.66611111111</v>
      </c>
      <c r="W1207" s="8">
        <v>46242.66611111111</v>
      </c>
      <c r="X1207" s="6" t="s">
        <v>40</v>
      </c>
      <c r="Y1207" s="6" t="s">
        <v>39</v>
      </c>
      <c r="Z1207" s="9">
        <v>5035313</v>
      </c>
      <c r="AA1207" s="6" t="s">
        <v>2553</v>
      </c>
      <c r="AB1207" s="10" t="s">
        <v>3838</v>
      </c>
      <c r="AC1207" s="11" t="str">
        <f t="shared" si="235"/>
        <v>Klik Here Bestie</v>
      </c>
      <c r="AD1207" s="12" t="s">
        <v>30</v>
      </c>
    </row>
    <row r="1208" spans="1:30" ht="14.25" customHeight="1" x14ac:dyDescent="0.3">
      <c r="A1208" s="5">
        <v>1206</v>
      </c>
      <c r="B1208" s="6" t="s">
        <v>32</v>
      </c>
      <c r="C1208" s="6" t="s">
        <v>33</v>
      </c>
      <c r="D1208" s="6" t="s">
        <v>3651</v>
      </c>
      <c r="E1208" s="6" t="s">
        <v>1034</v>
      </c>
      <c r="F1208" s="6">
        <v>3323192010</v>
      </c>
      <c r="G1208" s="6" t="s">
        <v>3664</v>
      </c>
      <c r="H1208" s="6" t="s">
        <v>3665</v>
      </c>
      <c r="I1208" s="6">
        <v>14818353</v>
      </c>
      <c r="J1208" s="6" t="s">
        <v>3839</v>
      </c>
      <c r="K1208" s="6" t="str">
        <f t="shared" si="289"/>
        <v>3323190209980001</v>
      </c>
      <c r="L1208" s="6" t="s">
        <v>3837</v>
      </c>
      <c r="M1208" s="6">
        <v>31</v>
      </c>
      <c r="N1208" s="6">
        <v>37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 t="s">
        <v>39</v>
      </c>
      <c r="U1208" s="7">
        <v>46242</v>
      </c>
      <c r="V1208" s="8">
        <v>46242.669942129629</v>
      </c>
      <c r="W1208" s="8">
        <v>46242.669942129629</v>
      </c>
      <c r="X1208" s="6" t="s">
        <v>40</v>
      </c>
      <c r="Y1208" s="6" t="s">
        <v>39</v>
      </c>
      <c r="Z1208" s="9">
        <v>5035313</v>
      </c>
      <c r="AA1208" s="6" t="s">
        <v>2553</v>
      </c>
      <c r="AB1208" s="6" t="s">
        <v>3840</v>
      </c>
      <c r="AC1208" s="11" t="str">
        <f t="shared" si="235"/>
        <v>Klik Here Bestie</v>
      </c>
      <c r="AD1208" s="12" t="s">
        <v>30</v>
      </c>
    </row>
    <row r="1209" spans="1:30" ht="14.25" customHeight="1" x14ac:dyDescent="0.3">
      <c r="A1209" s="5">
        <v>1207</v>
      </c>
      <c r="B1209" s="6" t="s">
        <v>32</v>
      </c>
      <c r="C1209" s="6" t="s">
        <v>33</v>
      </c>
      <c r="D1209" s="6" t="s">
        <v>3651</v>
      </c>
      <c r="E1209" s="6" t="s">
        <v>1034</v>
      </c>
      <c r="F1209" s="6">
        <v>3323192010</v>
      </c>
      <c r="G1209" s="6" t="s">
        <v>3664</v>
      </c>
      <c r="H1209" s="6" t="s">
        <v>3665</v>
      </c>
      <c r="I1209" s="6">
        <v>14605856</v>
      </c>
      <c r="J1209" s="6" t="s">
        <v>3841</v>
      </c>
      <c r="K1209" s="6" t="str">
        <f>"3323190107660003"</f>
        <v>3323190107660003</v>
      </c>
      <c r="L1209" s="6" t="s">
        <v>3842</v>
      </c>
      <c r="M1209" s="6">
        <v>0</v>
      </c>
      <c r="N1209" s="6">
        <v>28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 t="s">
        <v>39</v>
      </c>
      <c r="U1209" s="7">
        <v>46150</v>
      </c>
      <c r="V1209" s="8">
        <v>46239.40121527778</v>
      </c>
      <c r="W1209" s="8">
        <v>46239.40121527778</v>
      </c>
      <c r="X1209" s="6" t="s">
        <v>40</v>
      </c>
      <c r="Y1209" s="6" t="s">
        <v>39</v>
      </c>
      <c r="Z1209" s="9">
        <v>1067665</v>
      </c>
      <c r="AA1209" s="6" t="s">
        <v>3843</v>
      </c>
      <c r="AB1209" s="10" t="s">
        <v>3844</v>
      </c>
      <c r="AC1209" s="11" t="str">
        <f t="shared" si="235"/>
        <v>Klik Here Bestie</v>
      </c>
      <c r="AD1209" s="12" t="s">
        <v>30</v>
      </c>
    </row>
    <row r="1210" spans="1:30" ht="14.25" customHeight="1" x14ac:dyDescent="0.3">
      <c r="A1210" s="5">
        <v>1208</v>
      </c>
      <c r="B1210" s="6" t="s">
        <v>32</v>
      </c>
      <c r="C1210" s="6" t="s">
        <v>33</v>
      </c>
      <c r="D1210" s="6" t="s">
        <v>3651</v>
      </c>
      <c r="E1210" s="6" t="s">
        <v>1034</v>
      </c>
      <c r="F1210" s="6">
        <v>3323192010</v>
      </c>
      <c r="G1210" s="6" t="s">
        <v>3664</v>
      </c>
      <c r="H1210" s="6" t="s">
        <v>3665</v>
      </c>
      <c r="I1210" s="6">
        <v>14623187</v>
      </c>
      <c r="J1210" s="6" t="s">
        <v>3845</v>
      </c>
      <c r="K1210" s="6" t="str">
        <f>"3323193112620038"</f>
        <v>3323193112620038</v>
      </c>
      <c r="L1210" s="6" t="s">
        <v>3846</v>
      </c>
      <c r="M1210" s="6">
        <v>0</v>
      </c>
      <c r="N1210" s="6">
        <v>201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 t="s">
        <v>39</v>
      </c>
      <c r="U1210" s="7">
        <v>46150</v>
      </c>
      <c r="V1210" s="8">
        <v>46239.554606481484</v>
      </c>
      <c r="W1210" s="8">
        <v>46239.554606481484</v>
      </c>
      <c r="X1210" s="6" t="s">
        <v>40</v>
      </c>
      <c r="Y1210" s="6" t="s">
        <v>39</v>
      </c>
      <c r="Z1210" s="9">
        <v>1044737</v>
      </c>
      <c r="AA1210" s="6" t="s">
        <v>169</v>
      </c>
      <c r="AB1210" s="10" t="s">
        <v>3847</v>
      </c>
      <c r="AC1210" s="11" t="str">
        <f t="shared" si="235"/>
        <v>Klik Here Bestie</v>
      </c>
      <c r="AD1210" s="12" t="s">
        <v>30</v>
      </c>
    </row>
    <row r="1211" spans="1:30" ht="14.25" customHeight="1" x14ac:dyDescent="0.3">
      <c r="A1211" s="5">
        <v>1209</v>
      </c>
      <c r="B1211" s="6" t="s">
        <v>32</v>
      </c>
      <c r="C1211" s="6" t="s">
        <v>33</v>
      </c>
      <c r="D1211" s="6" t="s">
        <v>3651</v>
      </c>
      <c r="E1211" s="6" t="s">
        <v>302</v>
      </c>
      <c r="F1211" s="6">
        <v>3323192011</v>
      </c>
      <c r="G1211" s="6" t="s">
        <v>3691</v>
      </c>
      <c r="H1211" s="6" t="s">
        <v>3692</v>
      </c>
      <c r="I1211" s="6">
        <v>14453778</v>
      </c>
      <c r="J1211" s="6" t="s">
        <v>3848</v>
      </c>
      <c r="K1211" s="6" t="str">
        <f t="shared" ref="K1211:K1213" si="290">"3323195706720001"</f>
        <v>3323195706720001</v>
      </c>
      <c r="L1211" s="6" t="s">
        <v>3849</v>
      </c>
      <c r="M1211" s="6">
        <v>0</v>
      </c>
      <c r="N1211" s="6">
        <v>31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 t="s">
        <v>39</v>
      </c>
      <c r="U1211" s="7">
        <v>46030</v>
      </c>
      <c r="V1211" s="8">
        <v>46235.707465277781</v>
      </c>
      <c r="W1211" s="8">
        <v>46235.707465277781</v>
      </c>
      <c r="X1211" s="6" t="s">
        <v>40</v>
      </c>
      <c r="Y1211" s="6" t="s">
        <v>39</v>
      </c>
      <c r="Z1211" s="9">
        <v>171478</v>
      </c>
      <c r="AA1211" s="6" t="s">
        <v>3850</v>
      </c>
      <c r="AB1211" s="10" t="s">
        <v>3851</v>
      </c>
      <c r="AC1211" s="11" t="str">
        <f t="shared" si="235"/>
        <v>Klik Here Bestie</v>
      </c>
      <c r="AD1211" s="12" t="s">
        <v>30</v>
      </c>
    </row>
    <row r="1212" spans="1:30" ht="14.25" customHeight="1" x14ac:dyDescent="0.3">
      <c r="A1212" s="5">
        <v>1210</v>
      </c>
      <c r="B1212" s="6" t="s">
        <v>32</v>
      </c>
      <c r="C1212" s="6" t="s">
        <v>33</v>
      </c>
      <c r="D1212" s="6" t="s">
        <v>3651</v>
      </c>
      <c r="E1212" s="6" t="s">
        <v>302</v>
      </c>
      <c r="F1212" s="6">
        <v>3323192011</v>
      </c>
      <c r="G1212" s="6" t="s">
        <v>3691</v>
      </c>
      <c r="H1212" s="6" t="s">
        <v>3692</v>
      </c>
      <c r="I1212" s="6">
        <v>14453826</v>
      </c>
      <c r="J1212" s="6" t="s">
        <v>3852</v>
      </c>
      <c r="K1212" s="6" t="str">
        <f t="shared" si="290"/>
        <v>3323195706720001</v>
      </c>
      <c r="L1212" s="6" t="s">
        <v>3849</v>
      </c>
      <c r="M1212" s="6">
        <v>62</v>
      </c>
      <c r="N1212" s="6">
        <v>75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 t="s">
        <v>39</v>
      </c>
      <c r="U1212" s="7">
        <v>46030</v>
      </c>
      <c r="V1212" s="8">
        <v>46235.708425925928</v>
      </c>
      <c r="W1212" s="8">
        <v>46235.708425925928</v>
      </c>
      <c r="X1212" s="6" t="s">
        <v>40</v>
      </c>
      <c r="Y1212" s="6" t="s">
        <v>39</v>
      </c>
      <c r="Z1212" s="9">
        <v>171478</v>
      </c>
      <c r="AA1212" s="6" t="s">
        <v>3850</v>
      </c>
      <c r="AB1212" s="6" t="s">
        <v>3853</v>
      </c>
      <c r="AC1212" s="11" t="str">
        <f t="shared" si="235"/>
        <v>Klik Here Bestie</v>
      </c>
      <c r="AD1212" s="12" t="s">
        <v>30</v>
      </c>
    </row>
    <row r="1213" spans="1:30" ht="14.25" customHeight="1" x14ac:dyDescent="0.3">
      <c r="A1213" s="5">
        <v>1211</v>
      </c>
      <c r="B1213" s="6" t="s">
        <v>32</v>
      </c>
      <c r="C1213" s="6" t="s">
        <v>33</v>
      </c>
      <c r="D1213" s="6" t="s">
        <v>3651</v>
      </c>
      <c r="E1213" s="6" t="s">
        <v>302</v>
      </c>
      <c r="F1213" s="6">
        <v>3323192011</v>
      </c>
      <c r="G1213" s="6" t="s">
        <v>3691</v>
      </c>
      <c r="H1213" s="6" t="s">
        <v>3692</v>
      </c>
      <c r="I1213" s="6">
        <v>14453869</v>
      </c>
      <c r="J1213" s="6" t="s">
        <v>3854</v>
      </c>
      <c r="K1213" s="6" t="str">
        <f t="shared" si="290"/>
        <v>3323195706720001</v>
      </c>
      <c r="L1213" s="6" t="s">
        <v>3849</v>
      </c>
      <c r="M1213" s="6">
        <v>68</v>
      </c>
      <c r="N1213" s="6">
        <v>62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 t="s">
        <v>39</v>
      </c>
      <c r="U1213" s="7">
        <v>46030</v>
      </c>
      <c r="V1213" s="8">
        <v>46235.709328703706</v>
      </c>
      <c r="W1213" s="8">
        <v>46235.709328703706</v>
      </c>
      <c r="X1213" s="6" t="s">
        <v>40</v>
      </c>
      <c r="Y1213" s="6" t="s">
        <v>39</v>
      </c>
      <c r="Z1213" s="9">
        <v>171478</v>
      </c>
      <c r="AA1213" s="6" t="s">
        <v>3850</v>
      </c>
      <c r="AB1213" s="6" t="s">
        <v>3855</v>
      </c>
      <c r="AC1213" s="11" t="str">
        <f t="shared" si="235"/>
        <v>Klik Here Bestie</v>
      </c>
      <c r="AD1213" s="12" t="s">
        <v>30</v>
      </c>
    </row>
    <row r="1214" spans="1:30" ht="14.25" customHeight="1" x14ac:dyDescent="0.3">
      <c r="A1214" s="5">
        <v>1212</v>
      </c>
      <c r="B1214" s="6" t="s">
        <v>32</v>
      </c>
      <c r="C1214" s="6" t="s">
        <v>33</v>
      </c>
      <c r="D1214" s="6" t="s">
        <v>3651</v>
      </c>
      <c r="E1214" s="6" t="s">
        <v>302</v>
      </c>
      <c r="F1214" s="6">
        <v>3323192011</v>
      </c>
      <c r="G1214" s="6" t="s">
        <v>3691</v>
      </c>
      <c r="H1214" s="6" t="s">
        <v>3692</v>
      </c>
      <c r="I1214" s="6">
        <v>14701293</v>
      </c>
      <c r="J1214" s="6" t="s">
        <v>3856</v>
      </c>
      <c r="K1214" s="6" t="str">
        <f t="shared" ref="K1214:K1217" si="291">"3323192803850002"</f>
        <v>3323192803850002</v>
      </c>
      <c r="L1214" s="6" t="s">
        <v>3857</v>
      </c>
      <c r="M1214" s="6">
        <v>68</v>
      </c>
      <c r="N1214" s="6">
        <v>62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 t="s">
        <v>39</v>
      </c>
      <c r="U1214" s="7">
        <v>46181</v>
      </c>
      <c r="V1214" s="8">
        <v>46240.769432870373</v>
      </c>
      <c r="W1214" s="8">
        <v>46240.769432870373</v>
      </c>
      <c r="X1214" s="6" t="s">
        <v>40</v>
      </c>
      <c r="Y1214" s="6" t="s">
        <v>39</v>
      </c>
      <c r="Z1214" s="9">
        <v>171478</v>
      </c>
      <c r="AA1214" s="6" t="s">
        <v>3850</v>
      </c>
      <c r="AB1214" s="10" t="s">
        <v>3858</v>
      </c>
      <c r="AC1214" s="11" t="str">
        <f t="shared" si="235"/>
        <v>Klik Here Bestie</v>
      </c>
      <c r="AD1214" s="12" t="s">
        <v>30</v>
      </c>
    </row>
    <row r="1215" spans="1:30" ht="14.25" customHeight="1" x14ac:dyDescent="0.3">
      <c r="A1215" s="5">
        <v>1213</v>
      </c>
      <c r="B1215" s="6" t="s">
        <v>32</v>
      </c>
      <c r="C1215" s="6" t="s">
        <v>33</v>
      </c>
      <c r="D1215" s="6" t="s">
        <v>3651</v>
      </c>
      <c r="E1215" s="6" t="s">
        <v>302</v>
      </c>
      <c r="F1215" s="6">
        <v>3323192011</v>
      </c>
      <c r="G1215" s="6" t="s">
        <v>3691</v>
      </c>
      <c r="H1215" s="6" t="s">
        <v>3692</v>
      </c>
      <c r="I1215" s="6">
        <v>14701315</v>
      </c>
      <c r="J1215" s="6" t="s">
        <v>3859</v>
      </c>
      <c r="K1215" s="6" t="str">
        <f t="shared" si="291"/>
        <v>3323192803850002</v>
      </c>
      <c r="L1215" s="6" t="s">
        <v>3857</v>
      </c>
      <c r="M1215" s="6">
        <v>0</v>
      </c>
      <c r="N1215" s="6">
        <v>100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 t="s">
        <v>39</v>
      </c>
      <c r="U1215" s="7">
        <v>46181</v>
      </c>
      <c r="V1215" s="8">
        <v>46240.770115740743</v>
      </c>
      <c r="W1215" s="8">
        <v>46240.770115740743</v>
      </c>
      <c r="X1215" s="6" t="s">
        <v>40</v>
      </c>
      <c r="Y1215" s="6" t="s">
        <v>39</v>
      </c>
      <c r="Z1215" s="9">
        <v>171478</v>
      </c>
      <c r="AA1215" s="6" t="s">
        <v>3850</v>
      </c>
      <c r="AB1215" s="6" t="s">
        <v>3860</v>
      </c>
      <c r="AC1215" s="11" t="str">
        <f t="shared" si="235"/>
        <v>Klik Here Bestie</v>
      </c>
      <c r="AD1215" s="12" t="s">
        <v>30</v>
      </c>
    </row>
    <row r="1216" spans="1:30" ht="14.25" customHeight="1" x14ac:dyDescent="0.3">
      <c r="A1216" s="5">
        <v>1214</v>
      </c>
      <c r="B1216" s="6" t="s">
        <v>32</v>
      </c>
      <c r="C1216" s="6" t="s">
        <v>33</v>
      </c>
      <c r="D1216" s="6" t="s">
        <v>3651</v>
      </c>
      <c r="E1216" s="6" t="s">
        <v>302</v>
      </c>
      <c r="F1216" s="6">
        <v>3323192011</v>
      </c>
      <c r="G1216" s="6" t="s">
        <v>3691</v>
      </c>
      <c r="H1216" s="6" t="s">
        <v>3692</v>
      </c>
      <c r="I1216" s="6">
        <v>14701351</v>
      </c>
      <c r="J1216" s="6" t="s">
        <v>3861</v>
      </c>
      <c r="K1216" s="6" t="str">
        <f t="shared" si="291"/>
        <v>3323192803850002</v>
      </c>
      <c r="L1216" s="6" t="s">
        <v>3857</v>
      </c>
      <c r="M1216" s="6">
        <v>28</v>
      </c>
      <c r="N1216" s="6">
        <v>33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 t="s">
        <v>39</v>
      </c>
      <c r="U1216" s="7">
        <v>46181</v>
      </c>
      <c r="V1216" s="8">
        <v>46240.770914351851</v>
      </c>
      <c r="W1216" s="8">
        <v>46240.770914351851</v>
      </c>
      <c r="X1216" s="6" t="s">
        <v>40</v>
      </c>
      <c r="Y1216" s="6" t="s">
        <v>39</v>
      </c>
      <c r="Z1216" s="9">
        <v>171478</v>
      </c>
      <c r="AA1216" s="6" t="s">
        <v>3850</v>
      </c>
      <c r="AB1216" s="6" t="s">
        <v>3862</v>
      </c>
      <c r="AC1216" s="11" t="str">
        <f t="shared" si="235"/>
        <v>Klik Here Bestie</v>
      </c>
      <c r="AD1216" s="12" t="s">
        <v>30</v>
      </c>
    </row>
    <row r="1217" spans="1:30" ht="14.25" customHeight="1" x14ac:dyDescent="0.3">
      <c r="A1217" s="5">
        <v>1215</v>
      </c>
      <c r="B1217" s="6" t="s">
        <v>32</v>
      </c>
      <c r="C1217" s="6" t="s">
        <v>33</v>
      </c>
      <c r="D1217" s="6" t="s">
        <v>3651</v>
      </c>
      <c r="E1217" s="6" t="s">
        <v>302</v>
      </c>
      <c r="F1217" s="6">
        <v>3323192011</v>
      </c>
      <c r="G1217" s="6" t="s">
        <v>3691</v>
      </c>
      <c r="H1217" s="6" t="s">
        <v>3692</v>
      </c>
      <c r="I1217" s="6">
        <v>14701390</v>
      </c>
      <c r="J1217" s="6" t="s">
        <v>3863</v>
      </c>
      <c r="K1217" s="6" t="str">
        <f t="shared" si="291"/>
        <v>3323192803850002</v>
      </c>
      <c r="L1217" s="6" t="s">
        <v>3857</v>
      </c>
      <c r="M1217" s="6">
        <v>0</v>
      </c>
      <c r="N1217" s="6">
        <v>31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 t="s">
        <v>39</v>
      </c>
      <c r="U1217" s="7">
        <v>46181</v>
      </c>
      <c r="V1217" s="8">
        <v>46240.771747685183</v>
      </c>
      <c r="W1217" s="8">
        <v>46240.771747685183</v>
      </c>
      <c r="X1217" s="6" t="s">
        <v>40</v>
      </c>
      <c r="Y1217" s="6" t="s">
        <v>39</v>
      </c>
      <c r="Z1217" s="9">
        <v>171478</v>
      </c>
      <c r="AA1217" s="6" t="s">
        <v>3850</v>
      </c>
      <c r="AB1217" s="6" t="s">
        <v>3864</v>
      </c>
      <c r="AC1217" s="11" t="str">
        <f t="shared" si="235"/>
        <v>Klik Here Bestie</v>
      </c>
      <c r="AD1217" s="12" t="s">
        <v>30</v>
      </c>
    </row>
    <row r="1218" spans="1:30" ht="14.25" customHeight="1" x14ac:dyDescent="0.3">
      <c r="A1218" s="5">
        <v>1216</v>
      </c>
      <c r="B1218" s="6" t="s">
        <v>32</v>
      </c>
      <c r="C1218" s="6" t="s">
        <v>33</v>
      </c>
      <c r="D1218" s="6" t="s">
        <v>3651</v>
      </c>
      <c r="E1218" s="6" t="s">
        <v>302</v>
      </c>
      <c r="F1218" s="6">
        <v>3323192011</v>
      </c>
      <c r="G1218" s="6" t="s">
        <v>3691</v>
      </c>
      <c r="H1218" s="6" t="s">
        <v>3692</v>
      </c>
      <c r="I1218" s="6">
        <v>14775578</v>
      </c>
      <c r="J1218" s="6" t="s">
        <v>3865</v>
      </c>
      <c r="K1218" s="6" t="str">
        <f>"3323190802560001"</f>
        <v>3323190802560001</v>
      </c>
      <c r="L1218" s="6" t="s">
        <v>3866</v>
      </c>
      <c r="M1218" s="6">
        <v>0</v>
      </c>
      <c r="N1218" s="6">
        <v>1240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 t="s">
        <v>39</v>
      </c>
      <c r="U1218" s="7">
        <v>46242</v>
      </c>
      <c r="V1218" s="8">
        <v>46242.333877314813</v>
      </c>
      <c r="W1218" s="8">
        <v>46242.333877314813</v>
      </c>
      <c r="X1218" s="6" t="s">
        <v>40</v>
      </c>
      <c r="Y1218" s="6" t="s">
        <v>39</v>
      </c>
      <c r="Z1218" s="9">
        <v>5040888</v>
      </c>
      <c r="AA1218" s="6" t="s">
        <v>3867</v>
      </c>
      <c r="AB1218" s="10" t="s">
        <v>3868</v>
      </c>
      <c r="AC1218" s="11" t="str">
        <f t="shared" si="235"/>
        <v>Klik Here Bestie</v>
      </c>
      <c r="AD1218" s="12" t="s">
        <v>30</v>
      </c>
    </row>
    <row r="1219" spans="1:30" ht="14.25" customHeight="1" x14ac:dyDescent="0.3">
      <c r="A1219" s="5">
        <v>1217</v>
      </c>
      <c r="B1219" s="6" t="s">
        <v>32</v>
      </c>
      <c r="C1219" s="6" t="s">
        <v>33</v>
      </c>
      <c r="D1219" s="6" t="s">
        <v>3869</v>
      </c>
      <c r="E1219" s="6" t="s">
        <v>3869</v>
      </c>
      <c r="F1219" s="6">
        <v>3323202001</v>
      </c>
      <c r="G1219" s="6" t="s">
        <v>3870</v>
      </c>
      <c r="H1219" s="6" t="s">
        <v>3871</v>
      </c>
      <c r="I1219" s="6">
        <v>14733140</v>
      </c>
      <c r="J1219" s="6" t="s">
        <v>3872</v>
      </c>
      <c r="K1219" s="6" t="str">
        <f t="shared" ref="K1219:K1220" si="292">"3323200303920001"</f>
        <v>3323200303920001</v>
      </c>
      <c r="L1219" s="6" t="s">
        <v>3873</v>
      </c>
      <c r="M1219" s="6">
        <v>0</v>
      </c>
      <c r="N1219" s="6">
        <v>387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 t="s">
        <v>39</v>
      </c>
      <c r="U1219" s="7">
        <v>46211</v>
      </c>
      <c r="V1219" s="8">
        <v>46241.457800925928</v>
      </c>
      <c r="W1219" s="8">
        <v>46241.457800925928</v>
      </c>
      <c r="X1219" s="6" t="s">
        <v>40</v>
      </c>
      <c r="Y1219" s="6" t="s">
        <v>39</v>
      </c>
      <c r="Z1219" s="9">
        <v>1125522</v>
      </c>
      <c r="AA1219" s="6" t="s">
        <v>3874</v>
      </c>
      <c r="AB1219" s="10" t="s">
        <v>3875</v>
      </c>
      <c r="AC1219" s="11" t="str">
        <f t="shared" si="235"/>
        <v>Klik Here Bestie</v>
      </c>
      <c r="AD1219" s="18" t="s">
        <v>2944</v>
      </c>
    </row>
    <row r="1220" spans="1:30" ht="14.25" customHeight="1" x14ac:dyDescent="0.3">
      <c r="A1220" s="5">
        <v>1218</v>
      </c>
      <c r="B1220" s="6" t="s">
        <v>32</v>
      </c>
      <c r="C1220" s="6" t="s">
        <v>33</v>
      </c>
      <c r="D1220" s="6" t="s">
        <v>3869</v>
      </c>
      <c r="E1220" s="6" t="s">
        <v>3869</v>
      </c>
      <c r="F1220" s="6">
        <v>3323202001</v>
      </c>
      <c r="G1220" s="6" t="s">
        <v>3870</v>
      </c>
      <c r="H1220" s="6" t="s">
        <v>3871</v>
      </c>
      <c r="I1220" s="6">
        <v>14733234</v>
      </c>
      <c r="J1220" s="6" t="s">
        <v>3876</v>
      </c>
      <c r="K1220" s="6" t="str">
        <f t="shared" si="292"/>
        <v>3323200303920001</v>
      </c>
      <c r="L1220" s="6" t="s">
        <v>3873</v>
      </c>
      <c r="M1220" s="6">
        <v>154</v>
      </c>
      <c r="N1220" s="6">
        <v>186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 t="s">
        <v>39</v>
      </c>
      <c r="U1220" s="7">
        <v>46211</v>
      </c>
      <c r="V1220" s="8">
        <v>46241.458935185183</v>
      </c>
      <c r="W1220" s="8">
        <v>46241.458935185183</v>
      </c>
      <c r="X1220" s="6" t="s">
        <v>40</v>
      </c>
      <c r="Y1220" s="6" t="s">
        <v>39</v>
      </c>
      <c r="Z1220" s="9">
        <v>1125522</v>
      </c>
      <c r="AA1220" s="6" t="s">
        <v>3874</v>
      </c>
      <c r="AB1220" s="10" t="s">
        <v>3877</v>
      </c>
      <c r="AC1220" s="11" t="str">
        <f t="shared" si="235"/>
        <v>Klik Here Bestie</v>
      </c>
      <c r="AD1220" s="18" t="s">
        <v>2944</v>
      </c>
    </row>
    <row r="1221" spans="1:30" ht="14.25" customHeight="1" x14ac:dyDescent="0.3">
      <c r="A1221" s="5">
        <v>1219</v>
      </c>
      <c r="B1221" s="6" t="s">
        <v>32</v>
      </c>
      <c r="C1221" s="6" t="s">
        <v>33</v>
      </c>
      <c r="D1221" s="6" t="s">
        <v>3869</v>
      </c>
      <c r="E1221" s="6" t="s">
        <v>3869</v>
      </c>
      <c r="F1221" s="6">
        <v>3323202001</v>
      </c>
      <c r="G1221" s="6" t="s">
        <v>3870</v>
      </c>
      <c r="H1221" s="6" t="s">
        <v>3871</v>
      </c>
      <c r="I1221" s="6">
        <v>14478267</v>
      </c>
      <c r="J1221" s="6" t="s">
        <v>3878</v>
      </c>
      <c r="K1221" s="6" t="str">
        <f>"3323201709480001"</f>
        <v>3323201709480001</v>
      </c>
      <c r="L1221" s="6" t="s">
        <v>3879</v>
      </c>
      <c r="M1221" s="6">
        <v>0</v>
      </c>
      <c r="N1221" s="6">
        <v>894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 t="s">
        <v>39</v>
      </c>
      <c r="U1221" s="7">
        <v>46061</v>
      </c>
      <c r="V1221" s="8">
        <v>46236.558842592596</v>
      </c>
      <c r="W1221" s="8">
        <v>46236.558842592596</v>
      </c>
      <c r="X1221" s="6" t="s">
        <v>40</v>
      </c>
      <c r="Y1221" s="6" t="s">
        <v>39</v>
      </c>
      <c r="Z1221" s="9">
        <v>78332</v>
      </c>
      <c r="AA1221" s="6" t="s">
        <v>2903</v>
      </c>
      <c r="AB1221" s="10" t="s">
        <v>3880</v>
      </c>
      <c r="AC1221" s="11" t="str">
        <f t="shared" si="235"/>
        <v>Klik Here Bestie</v>
      </c>
      <c r="AD1221" s="18" t="s">
        <v>2944</v>
      </c>
    </row>
    <row r="1222" spans="1:30" ht="14.25" customHeight="1" x14ac:dyDescent="0.3">
      <c r="A1222" s="5">
        <v>1220</v>
      </c>
      <c r="B1222" s="6" t="s">
        <v>32</v>
      </c>
      <c r="C1222" s="6" t="s">
        <v>33</v>
      </c>
      <c r="D1222" s="6" t="s">
        <v>3869</v>
      </c>
      <c r="E1222" s="6" t="s">
        <v>3869</v>
      </c>
      <c r="F1222" s="6">
        <v>3323202001</v>
      </c>
      <c r="G1222" s="6" t="s">
        <v>3870</v>
      </c>
      <c r="H1222" s="6" t="s">
        <v>3871</v>
      </c>
      <c r="I1222" s="6">
        <v>14480578</v>
      </c>
      <c r="J1222" s="6" t="s">
        <v>3881</v>
      </c>
      <c r="K1222" s="6" t="str">
        <f>"3323205807720001"</f>
        <v>3323205807720001</v>
      </c>
      <c r="L1222" s="6" t="s">
        <v>3882</v>
      </c>
      <c r="M1222" s="6">
        <v>0</v>
      </c>
      <c r="N1222" s="6">
        <v>292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 t="s">
        <v>39</v>
      </c>
      <c r="U1222" s="7">
        <v>46061</v>
      </c>
      <c r="V1222" s="8">
        <v>46236.605995370373</v>
      </c>
      <c r="W1222" s="8">
        <v>46236.605995370373</v>
      </c>
      <c r="X1222" s="6" t="s">
        <v>40</v>
      </c>
      <c r="Y1222" s="6" t="s">
        <v>39</v>
      </c>
      <c r="Z1222" s="9">
        <v>1125522</v>
      </c>
      <c r="AA1222" s="6" t="s">
        <v>3874</v>
      </c>
      <c r="AB1222" s="10" t="s">
        <v>3883</v>
      </c>
      <c r="AC1222" s="11" t="str">
        <f t="shared" si="235"/>
        <v>Klik Here Bestie</v>
      </c>
      <c r="AD1222" s="18" t="s">
        <v>2944</v>
      </c>
    </row>
    <row r="1223" spans="1:30" ht="14.25" customHeight="1" x14ac:dyDescent="0.3">
      <c r="A1223" s="5">
        <v>1221</v>
      </c>
      <c r="B1223" s="6" t="s">
        <v>32</v>
      </c>
      <c r="C1223" s="6" t="s">
        <v>33</v>
      </c>
      <c r="D1223" s="6" t="s">
        <v>3869</v>
      </c>
      <c r="E1223" s="6" t="s">
        <v>3869</v>
      </c>
      <c r="F1223" s="6">
        <v>3323202001</v>
      </c>
      <c r="G1223" s="6" t="s">
        <v>3870</v>
      </c>
      <c r="H1223" s="6" t="s">
        <v>3871</v>
      </c>
      <c r="I1223" s="6">
        <v>14732996</v>
      </c>
      <c r="J1223" s="6" t="s">
        <v>3884</v>
      </c>
      <c r="K1223" s="6" t="str">
        <f>"3323201403660001"</f>
        <v>3323201403660001</v>
      </c>
      <c r="L1223" s="6" t="s">
        <v>3885</v>
      </c>
      <c r="M1223" s="6">
        <v>0</v>
      </c>
      <c r="N1223" s="6">
        <v>43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 t="s">
        <v>39</v>
      </c>
      <c r="U1223" s="7">
        <v>46211</v>
      </c>
      <c r="V1223" s="8">
        <v>46241.456574074073</v>
      </c>
      <c r="W1223" s="8">
        <v>46241.456574074073</v>
      </c>
      <c r="X1223" s="6" t="s">
        <v>40</v>
      </c>
      <c r="Y1223" s="6" t="s">
        <v>39</v>
      </c>
      <c r="Z1223" s="9">
        <v>76784</v>
      </c>
      <c r="AA1223" s="6" t="s">
        <v>409</v>
      </c>
      <c r="AB1223" s="10" t="s">
        <v>3886</v>
      </c>
      <c r="AC1223" s="11" t="str">
        <f t="shared" si="235"/>
        <v>Klik Here Bestie</v>
      </c>
      <c r="AD1223" s="18" t="s">
        <v>2944</v>
      </c>
    </row>
    <row r="1224" spans="1:30" ht="14.25" customHeight="1" x14ac:dyDescent="0.3">
      <c r="A1224" s="5">
        <v>1222</v>
      </c>
      <c r="B1224" s="6" t="s">
        <v>32</v>
      </c>
      <c r="C1224" s="6" t="s">
        <v>33</v>
      </c>
      <c r="D1224" s="6" t="s">
        <v>3869</v>
      </c>
      <c r="E1224" s="6" t="s">
        <v>3869</v>
      </c>
      <c r="F1224" s="6">
        <v>3323202001</v>
      </c>
      <c r="G1224" s="6" t="s">
        <v>3870</v>
      </c>
      <c r="H1224" s="6" t="s">
        <v>3871</v>
      </c>
      <c r="I1224" s="6">
        <v>14676299</v>
      </c>
      <c r="J1224" s="6" t="s">
        <v>3887</v>
      </c>
      <c r="K1224" s="6" t="str">
        <f t="shared" ref="K1224:K1226" si="293">"3323200602740002"</f>
        <v>3323200602740002</v>
      </c>
      <c r="L1224" s="6" t="s">
        <v>3888</v>
      </c>
      <c r="M1224" s="6">
        <v>76</v>
      </c>
      <c r="N1224" s="6">
        <v>70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 t="s">
        <v>39</v>
      </c>
      <c r="U1224" s="7">
        <v>46181</v>
      </c>
      <c r="V1224" s="8">
        <v>46240.489085648151</v>
      </c>
      <c r="W1224" s="8">
        <v>46240.489085648151</v>
      </c>
      <c r="X1224" s="6" t="s">
        <v>40</v>
      </c>
      <c r="Y1224" s="6" t="s">
        <v>39</v>
      </c>
      <c r="Z1224" s="9">
        <v>78327</v>
      </c>
      <c r="AA1224" s="6" t="s">
        <v>3889</v>
      </c>
      <c r="AB1224" s="10" t="s">
        <v>3890</v>
      </c>
      <c r="AC1224" s="11" t="str">
        <f t="shared" si="235"/>
        <v>Klik Here Bestie</v>
      </c>
      <c r="AD1224" s="18" t="s">
        <v>2944</v>
      </c>
    </row>
    <row r="1225" spans="1:30" ht="14.25" customHeight="1" x14ac:dyDescent="0.3">
      <c r="A1225" s="5">
        <v>1223</v>
      </c>
      <c r="B1225" s="6" t="s">
        <v>32</v>
      </c>
      <c r="C1225" s="6" t="s">
        <v>33</v>
      </c>
      <c r="D1225" s="6" t="s">
        <v>3869</v>
      </c>
      <c r="E1225" s="6" t="s">
        <v>3869</v>
      </c>
      <c r="F1225" s="6">
        <v>3323202001</v>
      </c>
      <c r="G1225" s="6" t="s">
        <v>3870</v>
      </c>
      <c r="H1225" s="6" t="s">
        <v>3871</v>
      </c>
      <c r="I1225" s="6">
        <v>14676411</v>
      </c>
      <c r="J1225" s="6" t="s">
        <v>3891</v>
      </c>
      <c r="K1225" s="6" t="str">
        <f t="shared" si="293"/>
        <v>3323200602740002</v>
      </c>
      <c r="L1225" s="6" t="s">
        <v>3888</v>
      </c>
      <c r="M1225" s="6">
        <v>0</v>
      </c>
      <c r="N1225" s="6">
        <v>102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 t="s">
        <v>39</v>
      </c>
      <c r="U1225" s="7">
        <v>46181</v>
      </c>
      <c r="V1225" s="8">
        <v>46240.490474537037</v>
      </c>
      <c r="W1225" s="8">
        <v>46240.490474537037</v>
      </c>
      <c r="X1225" s="6" t="s">
        <v>40</v>
      </c>
      <c r="Y1225" s="6" t="s">
        <v>39</v>
      </c>
      <c r="Z1225" s="9">
        <v>78327</v>
      </c>
      <c r="AA1225" s="6" t="s">
        <v>3889</v>
      </c>
      <c r="AB1225" s="10" t="s">
        <v>3892</v>
      </c>
      <c r="AC1225" s="11" t="str">
        <f t="shared" si="235"/>
        <v>Klik Here Bestie</v>
      </c>
      <c r="AD1225" s="18" t="s">
        <v>2944</v>
      </c>
    </row>
    <row r="1226" spans="1:30" ht="14.25" customHeight="1" x14ac:dyDescent="0.3">
      <c r="A1226" s="5">
        <v>1224</v>
      </c>
      <c r="B1226" s="6" t="s">
        <v>32</v>
      </c>
      <c r="C1226" s="6" t="s">
        <v>33</v>
      </c>
      <c r="D1226" s="6" t="s">
        <v>3869</v>
      </c>
      <c r="E1226" s="6" t="s">
        <v>3869</v>
      </c>
      <c r="F1226" s="6">
        <v>3323202001</v>
      </c>
      <c r="G1226" s="6" t="s">
        <v>3870</v>
      </c>
      <c r="H1226" s="6" t="s">
        <v>3871</v>
      </c>
      <c r="I1226" s="6">
        <v>14676545</v>
      </c>
      <c r="J1226" s="6" t="s">
        <v>3893</v>
      </c>
      <c r="K1226" s="6" t="str">
        <f t="shared" si="293"/>
        <v>3323200602740002</v>
      </c>
      <c r="L1226" s="6" t="s">
        <v>3888</v>
      </c>
      <c r="M1226" s="6">
        <v>35</v>
      </c>
      <c r="N1226" s="6">
        <v>42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 t="s">
        <v>39</v>
      </c>
      <c r="U1226" s="7">
        <v>46181</v>
      </c>
      <c r="V1226" s="8">
        <v>46240.491493055553</v>
      </c>
      <c r="W1226" s="8">
        <v>46240.491493055553</v>
      </c>
      <c r="X1226" s="6" t="s">
        <v>40</v>
      </c>
      <c r="Y1226" s="6" t="s">
        <v>39</v>
      </c>
      <c r="Z1226" s="9">
        <v>78327</v>
      </c>
      <c r="AA1226" s="6" t="s">
        <v>3889</v>
      </c>
      <c r="AB1226" s="13" t="s">
        <v>3894</v>
      </c>
      <c r="AC1226" s="11" t="str">
        <f t="shared" si="235"/>
        <v>Klik Here Bestie</v>
      </c>
      <c r="AD1226" s="18" t="s">
        <v>2944</v>
      </c>
    </row>
    <row r="1227" spans="1:30" ht="14.25" customHeight="1" x14ac:dyDescent="0.3">
      <c r="A1227" s="5">
        <v>1225</v>
      </c>
      <c r="B1227" s="6" t="s">
        <v>32</v>
      </c>
      <c r="C1227" s="6" t="s">
        <v>33</v>
      </c>
      <c r="D1227" s="6" t="s">
        <v>3869</v>
      </c>
      <c r="E1227" s="6" t="s">
        <v>3869</v>
      </c>
      <c r="F1227" s="6">
        <v>3323202001</v>
      </c>
      <c r="G1227" s="6" t="s">
        <v>3870</v>
      </c>
      <c r="H1227" s="6" t="s">
        <v>3871</v>
      </c>
      <c r="I1227" s="6">
        <v>14744162</v>
      </c>
      <c r="J1227" s="6" t="s">
        <v>3895</v>
      </c>
      <c r="K1227" s="6" t="str">
        <f>"3323205507900001"</f>
        <v>3323205507900001</v>
      </c>
      <c r="L1227" s="6" t="s">
        <v>3896</v>
      </c>
      <c r="M1227" s="6">
        <v>0</v>
      </c>
      <c r="N1227" s="6">
        <v>189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 t="s">
        <v>39</v>
      </c>
      <c r="U1227" s="7">
        <v>46211</v>
      </c>
      <c r="V1227" s="8">
        <v>46241.588923611111</v>
      </c>
      <c r="W1227" s="8">
        <v>46241.588923611111</v>
      </c>
      <c r="X1227" s="6" t="s">
        <v>40</v>
      </c>
      <c r="Y1227" s="6" t="s">
        <v>39</v>
      </c>
      <c r="Z1227" s="9">
        <v>1125522</v>
      </c>
      <c r="AA1227" s="6" t="s">
        <v>3874</v>
      </c>
      <c r="AB1227" s="10" t="s">
        <v>3897</v>
      </c>
      <c r="AC1227" s="11" t="str">
        <f t="shared" si="235"/>
        <v>Klik Here Bestie</v>
      </c>
      <c r="AD1227" s="18" t="s">
        <v>2944</v>
      </c>
    </row>
    <row r="1228" spans="1:30" ht="14.25" customHeight="1" x14ac:dyDescent="0.3">
      <c r="A1228" s="5">
        <v>1226</v>
      </c>
      <c r="B1228" s="6" t="s">
        <v>32</v>
      </c>
      <c r="C1228" s="6" t="s">
        <v>33</v>
      </c>
      <c r="D1228" s="6" t="s">
        <v>3869</v>
      </c>
      <c r="E1228" s="6" t="s">
        <v>3869</v>
      </c>
      <c r="F1228" s="6">
        <v>3323202001</v>
      </c>
      <c r="G1228" s="6" t="s">
        <v>3870</v>
      </c>
      <c r="H1228" s="6" t="s">
        <v>3871</v>
      </c>
      <c r="I1228" s="6">
        <v>14725122</v>
      </c>
      <c r="J1228" s="6" t="s">
        <v>3898</v>
      </c>
      <c r="K1228" s="6" t="str">
        <f t="shared" ref="K1228:K1229" si="294">"3323201109800004"</f>
        <v>3323201109800004</v>
      </c>
      <c r="L1228" s="6" t="s">
        <v>3899</v>
      </c>
      <c r="M1228" s="6">
        <v>142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 t="s">
        <v>39</v>
      </c>
      <c r="U1228" s="7">
        <v>46211</v>
      </c>
      <c r="V1228" s="8">
        <v>46241.40111111111</v>
      </c>
      <c r="W1228" s="8">
        <v>46241.40111111111</v>
      </c>
      <c r="X1228" s="6" t="s">
        <v>40</v>
      </c>
      <c r="Y1228" s="6" t="s">
        <v>39</v>
      </c>
      <c r="Z1228" s="9">
        <v>78334</v>
      </c>
      <c r="AA1228" s="6" t="s">
        <v>3900</v>
      </c>
      <c r="AB1228" s="10" t="s">
        <v>3901</v>
      </c>
      <c r="AC1228" s="11" t="str">
        <f t="shared" si="235"/>
        <v>Klik Here Bestie</v>
      </c>
      <c r="AD1228" s="18" t="s">
        <v>2944</v>
      </c>
    </row>
    <row r="1229" spans="1:30" ht="14.25" customHeight="1" x14ac:dyDescent="0.3">
      <c r="A1229" s="5">
        <v>1227</v>
      </c>
      <c r="B1229" s="6" t="s">
        <v>32</v>
      </c>
      <c r="C1229" s="6" t="s">
        <v>33</v>
      </c>
      <c r="D1229" s="6" t="s">
        <v>3869</v>
      </c>
      <c r="E1229" s="6" t="s">
        <v>3869</v>
      </c>
      <c r="F1229" s="6">
        <v>3323202001</v>
      </c>
      <c r="G1229" s="6" t="s">
        <v>3870</v>
      </c>
      <c r="H1229" s="6" t="s">
        <v>3871</v>
      </c>
      <c r="I1229" s="6">
        <v>14725294</v>
      </c>
      <c r="J1229" s="6" t="s">
        <v>3902</v>
      </c>
      <c r="K1229" s="6" t="str">
        <f t="shared" si="294"/>
        <v>3323201109800004</v>
      </c>
      <c r="L1229" s="6" t="s">
        <v>3899</v>
      </c>
      <c r="M1229" s="6">
        <v>0</v>
      </c>
      <c r="N1229" s="6">
        <v>400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 t="s">
        <v>39</v>
      </c>
      <c r="U1229" s="7">
        <v>46211</v>
      </c>
      <c r="V1229" s="8">
        <v>46241.402314814812</v>
      </c>
      <c r="W1229" s="8">
        <v>46241.402314814812</v>
      </c>
      <c r="X1229" s="6" t="s">
        <v>40</v>
      </c>
      <c r="Y1229" s="6" t="s">
        <v>39</v>
      </c>
      <c r="Z1229" s="9">
        <v>78334</v>
      </c>
      <c r="AA1229" s="6" t="s">
        <v>3900</v>
      </c>
      <c r="AB1229" s="10" t="s">
        <v>3903</v>
      </c>
      <c r="AC1229" s="11" t="str">
        <f t="shared" si="235"/>
        <v>Klik Here Bestie</v>
      </c>
      <c r="AD1229" s="18" t="s">
        <v>2944</v>
      </c>
    </row>
    <row r="1230" spans="1:30" ht="14.25" customHeight="1" x14ac:dyDescent="0.3">
      <c r="A1230" s="5">
        <v>1228</v>
      </c>
      <c r="B1230" s="6" t="s">
        <v>32</v>
      </c>
      <c r="C1230" s="6" t="s">
        <v>33</v>
      </c>
      <c r="D1230" s="6" t="s">
        <v>3869</v>
      </c>
      <c r="E1230" s="6" t="s">
        <v>3869</v>
      </c>
      <c r="F1230" s="6">
        <v>3323202001</v>
      </c>
      <c r="G1230" s="6" t="s">
        <v>3870</v>
      </c>
      <c r="H1230" s="6" t="s">
        <v>3871</v>
      </c>
      <c r="I1230" s="6">
        <v>14468183</v>
      </c>
      <c r="J1230" s="6" t="s">
        <v>3904</v>
      </c>
      <c r="K1230" s="6" t="str">
        <f>"3323201007640002"</f>
        <v>3323201007640002</v>
      </c>
      <c r="L1230" s="6" t="s">
        <v>3905</v>
      </c>
      <c r="M1230" s="6">
        <v>0</v>
      </c>
      <c r="N1230" s="6">
        <v>189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 t="s">
        <v>39</v>
      </c>
      <c r="U1230" s="7">
        <v>46061</v>
      </c>
      <c r="V1230" s="8">
        <v>46236.397453703707</v>
      </c>
      <c r="W1230" s="8">
        <v>46236.397453703707</v>
      </c>
      <c r="X1230" s="6" t="s">
        <v>40</v>
      </c>
      <c r="Y1230" s="6" t="s">
        <v>39</v>
      </c>
      <c r="Z1230" s="9">
        <v>1125522</v>
      </c>
      <c r="AA1230" s="6" t="s">
        <v>3874</v>
      </c>
      <c r="AB1230" s="10" t="s">
        <v>3906</v>
      </c>
      <c r="AC1230" s="11" t="str">
        <f t="shared" si="235"/>
        <v>Klik Here Bestie</v>
      </c>
      <c r="AD1230" s="18" t="s">
        <v>2944</v>
      </c>
    </row>
    <row r="1231" spans="1:30" ht="14.25" customHeight="1" x14ac:dyDescent="0.3">
      <c r="A1231" s="5">
        <v>1229</v>
      </c>
      <c r="B1231" s="6" t="s">
        <v>32</v>
      </c>
      <c r="C1231" s="6" t="s">
        <v>33</v>
      </c>
      <c r="D1231" s="6" t="s">
        <v>3869</v>
      </c>
      <c r="E1231" s="6" t="s">
        <v>3869</v>
      </c>
      <c r="F1231" s="6">
        <v>3323202001</v>
      </c>
      <c r="G1231" s="6" t="s">
        <v>3870</v>
      </c>
      <c r="H1231" s="6" t="s">
        <v>3871</v>
      </c>
      <c r="I1231" s="6">
        <v>14740845</v>
      </c>
      <c r="J1231" s="6" t="s">
        <v>3907</v>
      </c>
      <c r="K1231" s="6" t="str">
        <f>"3323200105890002"</f>
        <v>3323200105890002</v>
      </c>
      <c r="L1231" s="6" t="s">
        <v>3908</v>
      </c>
      <c r="M1231" s="6">
        <v>0</v>
      </c>
      <c r="N1231" s="6">
        <v>498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 t="s">
        <v>39</v>
      </c>
      <c r="U1231" s="7">
        <v>46211</v>
      </c>
      <c r="V1231" s="8">
        <v>46241.56287037037</v>
      </c>
      <c r="W1231" s="8">
        <v>46241.56287037037</v>
      </c>
      <c r="X1231" s="6" t="s">
        <v>40</v>
      </c>
      <c r="Y1231" s="6" t="s">
        <v>39</v>
      </c>
      <c r="Z1231" s="9">
        <v>1125522</v>
      </c>
      <c r="AA1231" s="6" t="s">
        <v>3874</v>
      </c>
      <c r="AB1231" s="10" t="s">
        <v>3909</v>
      </c>
      <c r="AC1231" s="11" t="str">
        <f t="shared" si="235"/>
        <v>Klik Here Bestie</v>
      </c>
      <c r="AD1231" s="18" t="s">
        <v>2944</v>
      </c>
    </row>
    <row r="1232" spans="1:30" ht="14.25" customHeight="1" x14ac:dyDescent="0.3">
      <c r="A1232" s="5">
        <v>1230</v>
      </c>
      <c r="B1232" s="6" t="s">
        <v>32</v>
      </c>
      <c r="C1232" s="6" t="s">
        <v>33</v>
      </c>
      <c r="D1232" s="6" t="s">
        <v>3869</v>
      </c>
      <c r="E1232" s="6" t="s">
        <v>3869</v>
      </c>
      <c r="F1232" s="6">
        <v>3323202001</v>
      </c>
      <c r="G1232" s="6" t="s">
        <v>3870</v>
      </c>
      <c r="H1232" s="6" t="s">
        <v>3871</v>
      </c>
      <c r="I1232" s="6">
        <v>14738123</v>
      </c>
      <c r="J1232" s="6" t="s">
        <v>3910</v>
      </c>
      <c r="K1232" s="6" t="str">
        <f t="shared" ref="K1232:K1233" si="295">"3323204405680001"</f>
        <v>3323204405680001</v>
      </c>
      <c r="L1232" s="6" t="s">
        <v>3911</v>
      </c>
      <c r="M1232" s="6">
        <v>57</v>
      </c>
      <c r="N1232" s="6">
        <v>51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 t="s">
        <v>39</v>
      </c>
      <c r="U1232" s="7">
        <v>46211</v>
      </c>
      <c r="V1232" s="8">
        <v>46241.536134259259</v>
      </c>
      <c r="W1232" s="8">
        <v>46241.536134259259</v>
      </c>
      <c r="X1232" s="6" t="s">
        <v>40</v>
      </c>
      <c r="Y1232" s="6" t="s">
        <v>39</v>
      </c>
      <c r="Z1232" s="9">
        <v>1125522</v>
      </c>
      <c r="AA1232" s="6" t="s">
        <v>3874</v>
      </c>
      <c r="AB1232" s="10" t="s">
        <v>3912</v>
      </c>
      <c r="AC1232" s="11" t="str">
        <f t="shared" si="235"/>
        <v>Klik Here Bestie</v>
      </c>
      <c r="AD1232" s="18" t="s">
        <v>2944</v>
      </c>
    </row>
    <row r="1233" spans="1:30" ht="14.25" customHeight="1" x14ac:dyDescent="0.3">
      <c r="A1233" s="5">
        <v>1231</v>
      </c>
      <c r="B1233" s="6" t="s">
        <v>32</v>
      </c>
      <c r="C1233" s="6" t="s">
        <v>33</v>
      </c>
      <c r="D1233" s="6" t="s">
        <v>3869</v>
      </c>
      <c r="E1233" s="6" t="s">
        <v>3869</v>
      </c>
      <c r="F1233" s="6">
        <v>3323202001</v>
      </c>
      <c r="G1233" s="6" t="s">
        <v>3870</v>
      </c>
      <c r="H1233" s="6" t="s">
        <v>3871</v>
      </c>
      <c r="I1233" s="6">
        <v>14738296</v>
      </c>
      <c r="J1233" s="6" t="s">
        <v>3913</v>
      </c>
      <c r="K1233" s="6" t="str">
        <f t="shared" si="295"/>
        <v>3323204405680001</v>
      </c>
      <c r="L1233" s="6" t="s">
        <v>3911</v>
      </c>
      <c r="M1233" s="6">
        <v>0</v>
      </c>
      <c r="N1233" s="6">
        <v>100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 t="s">
        <v>39</v>
      </c>
      <c r="U1233" s="7">
        <v>46211</v>
      </c>
      <c r="V1233" s="8">
        <v>46241.537546296298</v>
      </c>
      <c r="W1233" s="8">
        <v>46241.537546296298</v>
      </c>
      <c r="X1233" s="6" t="s">
        <v>40</v>
      </c>
      <c r="Y1233" s="6" t="s">
        <v>39</v>
      </c>
      <c r="Z1233" s="9">
        <v>1125522</v>
      </c>
      <c r="AA1233" s="6" t="s">
        <v>3874</v>
      </c>
      <c r="AB1233" s="10" t="s">
        <v>3914</v>
      </c>
      <c r="AC1233" s="11" t="str">
        <f t="shared" si="235"/>
        <v>Klik Here Bestie</v>
      </c>
      <c r="AD1233" s="18" t="s">
        <v>2944</v>
      </c>
    </row>
    <row r="1234" spans="1:30" ht="14.25" customHeight="1" x14ac:dyDescent="0.3">
      <c r="A1234" s="5">
        <v>1232</v>
      </c>
      <c r="B1234" s="6" t="s">
        <v>32</v>
      </c>
      <c r="C1234" s="6" t="s">
        <v>33</v>
      </c>
      <c r="D1234" s="6" t="s">
        <v>3869</v>
      </c>
      <c r="E1234" s="6" t="s">
        <v>3915</v>
      </c>
      <c r="F1234" s="6">
        <v>3323202002</v>
      </c>
      <c r="G1234" s="6" t="s">
        <v>3870</v>
      </c>
      <c r="H1234" s="6" t="s">
        <v>3871</v>
      </c>
      <c r="I1234" s="6">
        <v>14606624</v>
      </c>
      <c r="J1234" s="6" t="s">
        <v>3916</v>
      </c>
      <c r="K1234" s="6" t="str">
        <f>"3323200111610001"</f>
        <v>3323200111610001</v>
      </c>
      <c r="L1234" s="6" t="s">
        <v>3917</v>
      </c>
      <c r="M1234" s="6">
        <v>0</v>
      </c>
      <c r="N1234" s="6">
        <v>911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 t="s">
        <v>39</v>
      </c>
      <c r="U1234" s="7">
        <v>46150</v>
      </c>
      <c r="V1234" s="8">
        <v>46239.406111111108</v>
      </c>
      <c r="W1234" s="8">
        <v>46239.406111111108</v>
      </c>
      <c r="X1234" s="6" t="s">
        <v>40</v>
      </c>
      <c r="Y1234" s="6" t="s">
        <v>39</v>
      </c>
      <c r="Z1234" s="9">
        <v>825187</v>
      </c>
      <c r="AA1234" s="6" t="s">
        <v>3918</v>
      </c>
      <c r="AB1234" s="10" t="s">
        <v>3919</v>
      </c>
      <c r="AC1234" s="11" t="str">
        <f t="shared" si="235"/>
        <v>Klik Here Bestie</v>
      </c>
      <c r="AD1234" s="18" t="s">
        <v>2944</v>
      </c>
    </row>
    <row r="1235" spans="1:30" ht="14.25" customHeight="1" x14ac:dyDescent="0.3">
      <c r="A1235" s="5">
        <v>1233</v>
      </c>
      <c r="B1235" s="6" t="s">
        <v>32</v>
      </c>
      <c r="C1235" s="6" t="s">
        <v>33</v>
      </c>
      <c r="D1235" s="6" t="s">
        <v>3869</v>
      </c>
      <c r="E1235" s="6" t="s">
        <v>3915</v>
      </c>
      <c r="F1235" s="6">
        <v>3323202002</v>
      </c>
      <c r="G1235" s="6" t="s">
        <v>3870</v>
      </c>
      <c r="H1235" s="6" t="s">
        <v>3871</v>
      </c>
      <c r="I1235" s="6">
        <v>14732740</v>
      </c>
      <c r="J1235" s="6" t="s">
        <v>3920</v>
      </c>
      <c r="K1235" s="6" t="str">
        <f t="shared" ref="K1235:K1236" si="296">"3323201501860005"</f>
        <v>3323201501860005</v>
      </c>
      <c r="L1235" s="6" t="s">
        <v>3921</v>
      </c>
      <c r="M1235" s="6">
        <v>130</v>
      </c>
      <c r="N1235" s="6">
        <v>156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 t="s">
        <v>39</v>
      </c>
      <c r="U1235" s="7">
        <v>46211</v>
      </c>
      <c r="V1235" s="8">
        <v>46241.45349537037</v>
      </c>
      <c r="W1235" s="8">
        <v>46241.45349537037</v>
      </c>
      <c r="X1235" s="6" t="s">
        <v>40</v>
      </c>
      <c r="Y1235" s="6" t="s">
        <v>39</v>
      </c>
      <c r="Z1235" s="9">
        <v>186224</v>
      </c>
      <c r="AA1235" s="6" t="s">
        <v>3922</v>
      </c>
      <c r="AB1235" s="10" t="s">
        <v>3923</v>
      </c>
      <c r="AC1235" s="11" t="str">
        <f t="shared" si="235"/>
        <v>Klik Here Bestie</v>
      </c>
      <c r="AD1235" s="18" t="s">
        <v>2944</v>
      </c>
    </row>
    <row r="1236" spans="1:30" ht="14.25" customHeight="1" x14ac:dyDescent="0.3">
      <c r="A1236" s="5">
        <v>1234</v>
      </c>
      <c r="B1236" s="6" t="s">
        <v>32</v>
      </c>
      <c r="C1236" s="6" t="s">
        <v>33</v>
      </c>
      <c r="D1236" s="6" t="s">
        <v>3869</v>
      </c>
      <c r="E1236" s="6" t="s">
        <v>3915</v>
      </c>
      <c r="F1236" s="6">
        <v>3323202002</v>
      </c>
      <c r="G1236" s="6" t="s">
        <v>3870</v>
      </c>
      <c r="H1236" s="6" t="s">
        <v>3871</v>
      </c>
      <c r="I1236" s="6">
        <v>14732800</v>
      </c>
      <c r="J1236" s="6" t="s">
        <v>3924</v>
      </c>
      <c r="K1236" s="6" t="str">
        <f t="shared" si="296"/>
        <v>3323201501860005</v>
      </c>
      <c r="L1236" s="6" t="s">
        <v>3921</v>
      </c>
      <c r="M1236" s="6">
        <v>0</v>
      </c>
      <c r="N1236" s="6">
        <v>1143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 t="s">
        <v>39</v>
      </c>
      <c r="U1236" s="7">
        <v>46211</v>
      </c>
      <c r="V1236" s="8">
        <v>46241.454479166663</v>
      </c>
      <c r="W1236" s="8">
        <v>46241.454479166663</v>
      </c>
      <c r="X1236" s="6" t="s">
        <v>40</v>
      </c>
      <c r="Y1236" s="6" t="s">
        <v>39</v>
      </c>
      <c r="Z1236" s="9">
        <v>186224</v>
      </c>
      <c r="AA1236" s="6" t="s">
        <v>3922</v>
      </c>
      <c r="AB1236" s="10" t="s">
        <v>3925</v>
      </c>
      <c r="AC1236" s="11" t="str">
        <f t="shared" si="235"/>
        <v>Klik Here Bestie</v>
      </c>
      <c r="AD1236" s="18" t="s">
        <v>2944</v>
      </c>
    </row>
    <row r="1237" spans="1:30" ht="14.25" customHeight="1" x14ac:dyDescent="0.3">
      <c r="A1237" s="5">
        <v>1235</v>
      </c>
      <c r="B1237" s="6" t="s">
        <v>32</v>
      </c>
      <c r="C1237" s="6" t="s">
        <v>33</v>
      </c>
      <c r="D1237" s="6" t="s">
        <v>3869</v>
      </c>
      <c r="E1237" s="6" t="s">
        <v>3915</v>
      </c>
      <c r="F1237" s="6">
        <v>3323202002</v>
      </c>
      <c r="G1237" s="6" t="s">
        <v>3870</v>
      </c>
      <c r="H1237" s="6" t="s">
        <v>3871</v>
      </c>
      <c r="I1237" s="6">
        <v>14696000</v>
      </c>
      <c r="J1237" s="6" t="s">
        <v>3926</v>
      </c>
      <c r="K1237" s="6" t="str">
        <f t="shared" ref="K1237:K1238" si="297">"3323202008860002"</f>
        <v>3323202008860002</v>
      </c>
      <c r="L1237" s="6" t="s">
        <v>3927</v>
      </c>
      <c r="M1237" s="6">
        <v>0</v>
      </c>
      <c r="N1237" s="6">
        <v>937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 t="s">
        <v>39</v>
      </c>
      <c r="U1237" s="7">
        <v>46181</v>
      </c>
      <c r="V1237" s="8">
        <v>46240.678796296299</v>
      </c>
      <c r="W1237" s="8">
        <v>46240.678796296299</v>
      </c>
      <c r="X1237" s="6" t="s">
        <v>40</v>
      </c>
      <c r="Y1237" s="6" t="s">
        <v>39</v>
      </c>
      <c r="Z1237" s="9">
        <v>1054492</v>
      </c>
      <c r="AA1237" s="6" t="s">
        <v>3928</v>
      </c>
      <c r="AB1237" s="10" t="s">
        <v>3929</v>
      </c>
      <c r="AC1237" s="11" t="str">
        <f t="shared" si="235"/>
        <v>Klik Here Bestie</v>
      </c>
      <c r="AD1237" s="18" t="s">
        <v>2944</v>
      </c>
    </row>
    <row r="1238" spans="1:30" ht="14.25" customHeight="1" x14ac:dyDescent="0.3">
      <c r="A1238" s="5">
        <v>1236</v>
      </c>
      <c r="B1238" s="6" t="s">
        <v>32</v>
      </c>
      <c r="C1238" s="6" t="s">
        <v>33</v>
      </c>
      <c r="D1238" s="6" t="s">
        <v>3869</v>
      </c>
      <c r="E1238" s="6" t="s">
        <v>3915</v>
      </c>
      <c r="F1238" s="6">
        <v>3323202002</v>
      </c>
      <c r="G1238" s="6" t="s">
        <v>3870</v>
      </c>
      <c r="H1238" s="6" t="s">
        <v>3871</v>
      </c>
      <c r="I1238" s="6">
        <v>14696093</v>
      </c>
      <c r="J1238" s="6" t="s">
        <v>3930</v>
      </c>
      <c r="K1238" s="6" t="str">
        <f t="shared" si="297"/>
        <v>3323202008860002</v>
      </c>
      <c r="L1238" s="6" t="s">
        <v>3927</v>
      </c>
      <c r="M1238" s="6">
        <v>0</v>
      </c>
      <c r="N1238" s="6">
        <v>40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 t="s">
        <v>39</v>
      </c>
      <c r="U1238" s="7">
        <v>46181</v>
      </c>
      <c r="V1238" s="8">
        <v>46240.679791666669</v>
      </c>
      <c r="W1238" s="8">
        <v>46240.679791666669</v>
      </c>
      <c r="X1238" s="6" t="s">
        <v>40</v>
      </c>
      <c r="Y1238" s="6" t="s">
        <v>39</v>
      </c>
      <c r="Z1238" s="9">
        <v>1054492</v>
      </c>
      <c r="AA1238" s="6" t="s">
        <v>3928</v>
      </c>
      <c r="AB1238" s="10" t="s">
        <v>3931</v>
      </c>
      <c r="AC1238" s="11" t="str">
        <f t="shared" si="235"/>
        <v>Klik Here Bestie</v>
      </c>
      <c r="AD1238" s="18" t="s">
        <v>2944</v>
      </c>
    </row>
    <row r="1239" spans="1:30" ht="14.25" customHeight="1" x14ac:dyDescent="0.3">
      <c r="A1239" s="5">
        <v>1237</v>
      </c>
      <c r="B1239" s="6" t="s">
        <v>32</v>
      </c>
      <c r="C1239" s="6" t="s">
        <v>33</v>
      </c>
      <c r="D1239" s="6" t="s">
        <v>3869</v>
      </c>
      <c r="E1239" s="6" t="s">
        <v>3915</v>
      </c>
      <c r="F1239" s="6">
        <v>3323202002</v>
      </c>
      <c r="G1239" s="6" t="s">
        <v>3870</v>
      </c>
      <c r="H1239" s="6" t="s">
        <v>3871</v>
      </c>
      <c r="I1239" s="6">
        <v>14677905</v>
      </c>
      <c r="J1239" s="6" t="s">
        <v>3932</v>
      </c>
      <c r="K1239" s="6" t="str">
        <f>"3323200203820001"</f>
        <v>3323200203820001</v>
      </c>
      <c r="L1239" s="6" t="s">
        <v>3933</v>
      </c>
      <c r="M1239" s="6">
        <v>0</v>
      </c>
      <c r="N1239" s="6">
        <v>50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 t="s">
        <v>39</v>
      </c>
      <c r="U1239" s="7">
        <v>46181</v>
      </c>
      <c r="V1239" s="8">
        <v>46240.508287037039</v>
      </c>
      <c r="W1239" s="8">
        <v>46240.508287037039</v>
      </c>
      <c r="X1239" s="6" t="s">
        <v>40</v>
      </c>
      <c r="Y1239" s="6" t="s">
        <v>39</v>
      </c>
      <c r="Z1239" s="9">
        <v>76687</v>
      </c>
      <c r="AA1239" s="6" t="s">
        <v>3934</v>
      </c>
      <c r="AB1239" s="10" t="s">
        <v>3935</v>
      </c>
      <c r="AC1239" s="11" t="str">
        <f t="shared" si="235"/>
        <v>Klik Here Bestie</v>
      </c>
      <c r="AD1239" s="18" t="s">
        <v>2944</v>
      </c>
    </row>
    <row r="1240" spans="1:30" ht="14.25" customHeight="1" x14ac:dyDescent="0.3">
      <c r="A1240" s="5">
        <v>1238</v>
      </c>
      <c r="B1240" s="6" t="s">
        <v>32</v>
      </c>
      <c r="C1240" s="6" t="s">
        <v>33</v>
      </c>
      <c r="D1240" s="6" t="s">
        <v>3869</v>
      </c>
      <c r="E1240" s="6" t="s">
        <v>3915</v>
      </c>
      <c r="F1240" s="6">
        <v>3323202002</v>
      </c>
      <c r="G1240" s="6" t="s">
        <v>3870</v>
      </c>
      <c r="H1240" s="6" t="s">
        <v>3871</v>
      </c>
      <c r="I1240" s="6">
        <v>14547552</v>
      </c>
      <c r="J1240" s="6" t="s">
        <v>3936</v>
      </c>
      <c r="K1240" s="6" t="str">
        <f t="shared" ref="K1240:K1241" si="298">"3323200106890002"</f>
        <v>3323200106890002</v>
      </c>
      <c r="L1240" s="6" t="s">
        <v>3937</v>
      </c>
      <c r="M1240" s="6">
        <v>0</v>
      </c>
      <c r="N1240" s="6">
        <v>1049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 t="s">
        <v>39</v>
      </c>
      <c r="U1240" s="7">
        <v>46120</v>
      </c>
      <c r="V1240" s="8">
        <v>46238.36917824074</v>
      </c>
      <c r="W1240" s="8">
        <v>46238.36917824074</v>
      </c>
      <c r="X1240" s="6" t="s">
        <v>40</v>
      </c>
      <c r="Y1240" s="6" t="s">
        <v>39</v>
      </c>
      <c r="Z1240" s="9">
        <v>76677</v>
      </c>
      <c r="AA1240" s="6" t="s">
        <v>3938</v>
      </c>
      <c r="AB1240" s="10" t="s">
        <v>3939</v>
      </c>
      <c r="AC1240" s="11" t="str">
        <f t="shared" si="235"/>
        <v>Klik Here Bestie</v>
      </c>
      <c r="AD1240" s="18" t="s">
        <v>2944</v>
      </c>
    </row>
    <row r="1241" spans="1:30" ht="14.25" customHeight="1" x14ac:dyDescent="0.3">
      <c r="A1241" s="5">
        <v>1239</v>
      </c>
      <c r="B1241" s="6" t="s">
        <v>32</v>
      </c>
      <c r="C1241" s="6" t="s">
        <v>33</v>
      </c>
      <c r="D1241" s="6" t="s">
        <v>3869</v>
      </c>
      <c r="E1241" s="6" t="s">
        <v>3915</v>
      </c>
      <c r="F1241" s="6">
        <v>3323202002</v>
      </c>
      <c r="G1241" s="6" t="s">
        <v>3870</v>
      </c>
      <c r="H1241" s="6" t="s">
        <v>3871</v>
      </c>
      <c r="I1241" s="6">
        <v>14547720</v>
      </c>
      <c r="J1241" s="6" t="s">
        <v>3940</v>
      </c>
      <c r="K1241" s="6" t="str">
        <f t="shared" si="298"/>
        <v>3323200106890002</v>
      </c>
      <c r="L1241" s="6" t="s">
        <v>3937</v>
      </c>
      <c r="M1241" s="6">
        <v>0</v>
      </c>
      <c r="N1241" s="6">
        <v>100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 t="s">
        <v>39</v>
      </c>
      <c r="U1241" s="7">
        <v>46120</v>
      </c>
      <c r="V1241" s="8">
        <v>46238.370358796295</v>
      </c>
      <c r="W1241" s="8">
        <v>46238.370358796295</v>
      </c>
      <c r="X1241" s="6" t="s">
        <v>40</v>
      </c>
      <c r="Y1241" s="6" t="s">
        <v>39</v>
      </c>
      <c r="Z1241" s="9">
        <v>76677</v>
      </c>
      <c r="AA1241" s="6" t="s">
        <v>3938</v>
      </c>
      <c r="AB1241" s="10" t="s">
        <v>3941</v>
      </c>
      <c r="AC1241" s="11" t="str">
        <f t="shared" si="235"/>
        <v>Klik Here Bestie</v>
      </c>
      <c r="AD1241" s="18" t="s">
        <v>2944</v>
      </c>
    </row>
    <row r="1242" spans="1:30" ht="14.25" customHeight="1" x14ac:dyDescent="0.3">
      <c r="A1242" s="5">
        <v>1240</v>
      </c>
      <c r="B1242" s="6" t="s">
        <v>32</v>
      </c>
      <c r="C1242" s="6" t="s">
        <v>33</v>
      </c>
      <c r="D1242" s="6" t="s">
        <v>3869</v>
      </c>
      <c r="E1242" s="6" t="s">
        <v>3915</v>
      </c>
      <c r="F1242" s="6">
        <v>3323202002</v>
      </c>
      <c r="G1242" s="6" t="s">
        <v>3870</v>
      </c>
      <c r="H1242" s="6" t="s">
        <v>3871</v>
      </c>
      <c r="I1242" s="6">
        <v>14818583</v>
      </c>
      <c r="J1242" s="6" t="s">
        <v>3942</v>
      </c>
      <c r="K1242" s="6" t="str">
        <f>"6207040403750002"</f>
        <v>6207040403750002</v>
      </c>
      <c r="L1242" s="6" t="s">
        <v>3943</v>
      </c>
      <c r="M1242" s="6">
        <v>0</v>
      </c>
      <c r="N1242" s="6">
        <v>799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 t="s">
        <v>39</v>
      </c>
      <c r="U1242" s="7">
        <v>46242</v>
      </c>
      <c r="V1242" s="8">
        <v>46242.673229166663</v>
      </c>
      <c r="W1242" s="8">
        <v>46242.673229166663</v>
      </c>
      <c r="X1242" s="6" t="s">
        <v>40</v>
      </c>
      <c r="Y1242" s="6" t="s">
        <v>39</v>
      </c>
      <c r="Z1242" s="9">
        <v>1054900</v>
      </c>
      <c r="AA1242" s="6" t="s">
        <v>3944</v>
      </c>
      <c r="AB1242" s="10" t="s">
        <v>3945</v>
      </c>
      <c r="AC1242" s="11" t="str">
        <f t="shared" si="235"/>
        <v>Klik Here Bestie</v>
      </c>
      <c r="AD1242" s="18" t="s">
        <v>2944</v>
      </c>
    </row>
    <row r="1243" spans="1:30" ht="14.25" customHeight="1" x14ac:dyDescent="0.3">
      <c r="A1243" s="5">
        <v>1241</v>
      </c>
      <c r="B1243" s="6" t="s">
        <v>32</v>
      </c>
      <c r="C1243" s="6" t="s">
        <v>33</v>
      </c>
      <c r="D1243" s="6" t="s">
        <v>3869</v>
      </c>
      <c r="E1243" s="6" t="s">
        <v>3915</v>
      </c>
      <c r="F1243" s="6">
        <v>3323202002</v>
      </c>
      <c r="G1243" s="6" t="s">
        <v>3870</v>
      </c>
      <c r="H1243" s="6" t="s">
        <v>3871</v>
      </c>
      <c r="I1243" s="6">
        <v>14598386</v>
      </c>
      <c r="J1243" s="6" t="s">
        <v>3946</v>
      </c>
      <c r="K1243" s="6" t="str">
        <f>"3323200501640002"</f>
        <v>3323200501640002</v>
      </c>
      <c r="L1243" s="6" t="s">
        <v>3947</v>
      </c>
      <c r="M1243" s="6">
        <v>0</v>
      </c>
      <c r="N1243" s="6">
        <v>774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 t="s">
        <v>39</v>
      </c>
      <c r="U1243" s="7">
        <v>46150</v>
      </c>
      <c r="V1243" s="8">
        <v>46239.352986111109</v>
      </c>
      <c r="W1243" s="8">
        <v>46239.352986111109</v>
      </c>
      <c r="X1243" s="6" t="s">
        <v>40</v>
      </c>
      <c r="Y1243" s="6" t="s">
        <v>39</v>
      </c>
      <c r="Z1243" s="9">
        <v>910318</v>
      </c>
      <c r="AA1243" s="6" t="s">
        <v>3948</v>
      </c>
      <c r="AB1243" s="10" t="s">
        <v>3949</v>
      </c>
      <c r="AC1243" s="11" t="str">
        <f t="shared" si="235"/>
        <v>Klik Here Bestie</v>
      </c>
      <c r="AD1243" s="18" t="s">
        <v>2944</v>
      </c>
    </row>
    <row r="1244" spans="1:30" ht="14.25" customHeight="1" x14ac:dyDescent="0.3">
      <c r="A1244" s="5">
        <v>1242</v>
      </c>
      <c r="B1244" s="6" t="s">
        <v>32</v>
      </c>
      <c r="C1244" s="6" t="s">
        <v>33</v>
      </c>
      <c r="D1244" s="6" t="s">
        <v>3869</v>
      </c>
      <c r="E1244" s="6" t="s">
        <v>3915</v>
      </c>
      <c r="F1244" s="6">
        <v>3323202002</v>
      </c>
      <c r="G1244" s="6" t="s">
        <v>3870</v>
      </c>
      <c r="H1244" s="6" t="s">
        <v>3871</v>
      </c>
      <c r="I1244" s="6">
        <v>14608169</v>
      </c>
      <c r="J1244" s="6" t="s">
        <v>3950</v>
      </c>
      <c r="K1244" s="6" t="str">
        <f t="shared" ref="K1244:K1245" si="299">"3323201502510001"</f>
        <v>3323201502510001</v>
      </c>
      <c r="L1244" s="6" t="s">
        <v>3951</v>
      </c>
      <c r="M1244" s="6">
        <v>54</v>
      </c>
      <c r="N1244" s="6">
        <v>50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 t="s">
        <v>39</v>
      </c>
      <c r="U1244" s="7">
        <v>46150</v>
      </c>
      <c r="V1244" s="8">
        <v>46239.415324074071</v>
      </c>
      <c r="W1244" s="8">
        <v>46239.415324074071</v>
      </c>
      <c r="X1244" s="6" t="s">
        <v>40</v>
      </c>
      <c r="Y1244" s="6" t="s">
        <v>39</v>
      </c>
      <c r="Z1244" s="9">
        <v>76674</v>
      </c>
      <c r="AA1244" s="6" t="s">
        <v>3952</v>
      </c>
      <c r="AB1244" s="10" t="s">
        <v>3953</v>
      </c>
      <c r="AC1244" s="11" t="str">
        <f t="shared" si="235"/>
        <v>Klik Here Bestie</v>
      </c>
      <c r="AD1244" s="18" t="s">
        <v>2944</v>
      </c>
    </row>
    <row r="1245" spans="1:30" ht="14.25" customHeight="1" x14ac:dyDescent="0.3">
      <c r="A1245" s="5">
        <v>1243</v>
      </c>
      <c r="B1245" s="6" t="s">
        <v>32</v>
      </c>
      <c r="C1245" s="6" t="s">
        <v>33</v>
      </c>
      <c r="D1245" s="6" t="s">
        <v>3869</v>
      </c>
      <c r="E1245" s="6" t="s">
        <v>3915</v>
      </c>
      <c r="F1245" s="6">
        <v>3323202002</v>
      </c>
      <c r="G1245" s="6" t="s">
        <v>3870</v>
      </c>
      <c r="H1245" s="6" t="s">
        <v>3871</v>
      </c>
      <c r="I1245" s="6">
        <v>14608342</v>
      </c>
      <c r="J1245" s="6" t="s">
        <v>3954</v>
      </c>
      <c r="K1245" s="6" t="str">
        <f t="shared" si="299"/>
        <v>3323201502510001</v>
      </c>
      <c r="L1245" s="6" t="s">
        <v>3951</v>
      </c>
      <c r="M1245" s="6">
        <v>0</v>
      </c>
      <c r="N1245" s="6">
        <v>326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 t="s">
        <v>39</v>
      </c>
      <c r="U1245" s="7">
        <v>46150</v>
      </c>
      <c r="V1245" s="8">
        <v>46239.416342592594</v>
      </c>
      <c r="W1245" s="8">
        <v>46239.416342592594</v>
      </c>
      <c r="X1245" s="6" t="s">
        <v>40</v>
      </c>
      <c r="Y1245" s="6" t="s">
        <v>39</v>
      </c>
      <c r="Z1245" s="9">
        <v>76674</v>
      </c>
      <c r="AA1245" s="6" t="s">
        <v>3952</v>
      </c>
      <c r="AB1245" s="10" t="s">
        <v>3955</v>
      </c>
      <c r="AC1245" s="11" t="str">
        <f t="shared" si="235"/>
        <v>Klik Here Bestie</v>
      </c>
      <c r="AD1245" s="18" t="s">
        <v>2944</v>
      </c>
    </row>
    <row r="1246" spans="1:30" ht="14.25" customHeight="1" x14ac:dyDescent="0.3">
      <c r="A1246" s="5">
        <v>1244</v>
      </c>
      <c r="B1246" s="6" t="s">
        <v>32</v>
      </c>
      <c r="C1246" s="6" t="s">
        <v>33</v>
      </c>
      <c r="D1246" s="6" t="s">
        <v>3869</v>
      </c>
      <c r="E1246" s="6" t="s">
        <v>3915</v>
      </c>
      <c r="F1246" s="6">
        <v>3323202002</v>
      </c>
      <c r="G1246" s="6" t="s">
        <v>3870</v>
      </c>
      <c r="H1246" s="6" t="s">
        <v>3871</v>
      </c>
      <c r="I1246" s="6">
        <v>14530005</v>
      </c>
      <c r="J1246" s="6" t="s">
        <v>3956</v>
      </c>
      <c r="K1246" s="6" t="str">
        <f t="shared" ref="K1246:K1247" si="300">"3323202004880001"</f>
        <v>3323202004880001</v>
      </c>
      <c r="L1246" s="6" t="s">
        <v>3957</v>
      </c>
      <c r="M1246" s="6">
        <v>90</v>
      </c>
      <c r="N1246" s="6">
        <v>108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 t="s">
        <v>39</v>
      </c>
      <c r="U1246" s="7">
        <v>46089</v>
      </c>
      <c r="V1246" s="8">
        <v>46237.683182870373</v>
      </c>
      <c r="W1246" s="8">
        <v>46237.683182870373</v>
      </c>
      <c r="X1246" s="6" t="s">
        <v>40</v>
      </c>
      <c r="Y1246" s="6" t="s">
        <v>39</v>
      </c>
      <c r="Z1246" s="9">
        <v>910109</v>
      </c>
      <c r="AA1246" s="6" t="s">
        <v>3958</v>
      </c>
      <c r="AB1246" s="10" t="s">
        <v>3959</v>
      </c>
      <c r="AC1246" s="11" t="str">
        <f t="shared" si="235"/>
        <v>Klik Here Bestie</v>
      </c>
      <c r="AD1246" s="18" t="s">
        <v>2944</v>
      </c>
    </row>
    <row r="1247" spans="1:30" ht="14.25" customHeight="1" x14ac:dyDescent="0.3">
      <c r="A1247" s="5">
        <v>1245</v>
      </c>
      <c r="B1247" s="6" t="s">
        <v>32</v>
      </c>
      <c r="C1247" s="6" t="s">
        <v>33</v>
      </c>
      <c r="D1247" s="6" t="s">
        <v>3869</v>
      </c>
      <c r="E1247" s="6" t="s">
        <v>3915</v>
      </c>
      <c r="F1247" s="6">
        <v>3323202002</v>
      </c>
      <c r="G1247" s="6" t="s">
        <v>3870</v>
      </c>
      <c r="H1247" s="6" t="s">
        <v>3871</v>
      </c>
      <c r="I1247" s="6">
        <v>14530110</v>
      </c>
      <c r="J1247" s="6" t="s">
        <v>3960</v>
      </c>
      <c r="K1247" s="6" t="str">
        <f t="shared" si="300"/>
        <v>3323202004880001</v>
      </c>
      <c r="L1247" s="6" t="s">
        <v>3957</v>
      </c>
      <c r="M1247" s="6">
        <v>0</v>
      </c>
      <c r="N1247" s="6">
        <v>877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 t="s">
        <v>39</v>
      </c>
      <c r="U1247" s="7">
        <v>46089</v>
      </c>
      <c r="V1247" s="8">
        <v>46237.684560185182</v>
      </c>
      <c r="W1247" s="8">
        <v>46237.684560185182</v>
      </c>
      <c r="X1247" s="6" t="s">
        <v>40</v>
      </c>
      <c r="Y1247" s="6" t="s">
        <v>39</v>
      </c>
      <c r="Z1247" s="9">
        <v>910109</v>
      </c>
      <c r="AA1247" s="6" t="s">
        <v>3958</v>
      </c>
      <c r="AB1247" s="10" t="s">
        <v>3961</v>
      </c>
      <c r="AC1247" s="11" t="str">
        <f t="shared" si="235"/>
        <v>Klik Here Bestie</v>
      </c>
      <c r="AD1247" s="18" t="s">
        <v>2944</v>
      </c>
    </row>
    <row r="1248" spans="1:30" ht="14.25" customHeight="1" x14ac:dyDescent="0.3">
      <c r="A1248" s="5">
        <v>1246</v>
      </c>
      <c r="B1248" s="6" t="s">
        <v>32</v>
      </c>
      <c r="C1248" s="6" t="s">
        <v>33</v>
      </c>
      <c r="D1248" s="6" t="s">
        <v>3869</v>
      </c>
      <c r="E1248" s="6" t="s">
        <v>3915</v>
      </c>
      <c r="F1248" s="6">
        <v>3323202002</v>
      </c>
      <c r="G1248" s="6" t="s">
        <v>3870</v>
      </c>
      <c r="H1248" s="6" t="s">
        <v>3871</v>
      </c>
      <c r="I1248" s="6">
        <v>14654127</v>
      </c>
      <c r="J1248" s="6" t="s">
        <v>3962</v>
      </c>
      <c r="K1248" s="6" t="str">
        <f>"3323200211920001"</f>
        <v>3323200211920001</v>
      </c>
      <c r="L1248" s="6" t="s">
        <v>3963</v>
      </c>
      <c r="M1248" s="6">
        <v>0</v>
      </c>
      <c r="N1248" s="6">
        <v>404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 t="s">
        <v>39</v>
      </c>
      <c r="U1248" s="7">
        <v>46181</v>
      </c>
      <c r="V1248" s="8">
        <v>46240.342905092592</v>
      </c>
      <c r="W1248" s="8">
        <v>46240.342905092592</v>
      </c>
      <c r="X1248" s="6" t="s">
        <v>40</v>
      </c>
      <c r="Y1248" s="6" t="s">
        <v>39</v>
      </c>
      <c r="Z1248" s="9">
        <v>76689</v>
      </c>
      <c r="AA1248" s="6" t="s">
        <v>2903</v>
      </c>
      <c r="AB1248" s="10" t="s">
        <v>3964</v>
      </c>
      <c r="AC1248" s="11" t="str">
        <f t="shared" si="235"/>
        <v>Klik Here Bestie</v>
      </c>
      <c r="AD1248" s="18" t="s">
        <v>2944</v>
      </c>
    </row>
    <row r="1249" spans="1:30" ht="14.25" customHeight="1" x14ac:dyDescent="0.3">
      <c r="A1249" s="5">
        <v>1247</v>
      </c>
      <c r="B1249" s="6" t="s">
        <v>32</v>
      </c>
      <c r="C1249" s="6" t="s">
        <v>33</v>
      </c>
      <c r="D1249" s="6" t="s">
        <v>3869</v>
      </c>
      <c r="E1249" s="6" t="s">
        <v>3915</v>
      </c>
      <c r="F1249" s="6">
        <v>3323202002</v>
      </c>
      <c r="G1249" s="6" t="s">
        <v>3870</v>
      </c>
      <c r="H1249" s="6" t="s">
        <v>3871</v>
      </c>
      <c r="I1249" s="6">
        <v>14518242</v>
      </c>
      <c r="J1249" s="6" t="s">
        <v>3965</v>
      </c>
      <c r="K1249" s="6" t="str">
        <f>"3323200804990003"</f>
        <v>3323200804990003</v>
      </c>
      <c r="L1249" s="6" t="s">
        <v>3966</v>
      </c>
      <c r="M1249" s="6">
        <v>0</v>
      </c>
      <c r="N1249" s="6">
        <v>163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 t="s">
        <v>39</v>
      </c>
      <c r="U1249" s="7">
        <v>46089</v>
      </c>
      <c r="V1249" s="8">
        <v>46237.554629629631</v>
      </c>
      <c r="W1249" s="8">
        <v>46237.554629629631</v>
      </c>
      <c r="X1249" s="6" t="s">
        <v>40</v>
      </c>
      <c r="Y1249" s="6" t="s">
        <v>39</v>
      </c>
      <c r="Z1249" s="9">
        <v>1054900</v>
      </c>
      <c r="AA1249" s="6" t="s">
        <v>3944</v>
      </c>
      <c r="AB1249" s="10" t="s">
        <v>3967</v>
      </c>
      <c r="AC1249" s="11" t="str">
        <f t="shared" si="235"/>
        <v>Klik Here Bestie</v>
      </c>
      <c r="AD1249" s="18" t="s">
        <v>2944</v>
      </c>
    </row>
    <row r="1250" spans="1:30" ht="14.25" customHeight="1" x14ac:dyDescent="0.3">
      <c r="A1250" s="5">
        <v>1248</v>
      </c>
      <c r="B1250" s="6" t="s">
        <v>32</v>
      </c>
      <c r="C1250" s="6" t="s">
        <v>33</v>
      </c>
      <c r="D1250" s="6" t="s">
        <v>3869</v>
      </c>
      <c r="E1250" s="6" t="s">
        <v>3915</v>
      </c>
      <c r="F1250" s="6">
        <v>3323202002</v>
      </c>
      <c r="G1250" s="6" t="s">
        <v>3870</v>
      </c>
      <c r="H1250" s="6" t="s">
        <v>3871</v>
      </c>
      <c r="I1250" s="6">
        <v>14755538</v>
      </c>
      <c r="J1250" s="6" t="s">
        <v>3968</v>
      </c>
      <c r="K1250" s="6" t="str">
        <f t="shared" ref="K1250:K1251" si="301">"3323200808910001"</f>
        <v>3323200808910001</v>
      </c>
      <c r="L1250" s="6" t="s">
        <v>3969</v>
      </c>
      <c r="M1250" s="6">
        <v>38</v>
      </c>
      <c r="N1250" s="6">
        <v>34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 t="s">
        <v>39</v>
      </c>
      <c r="U1250" s="7">
        <v>46211</v>
      </c>
      <c r="V1250" s="8">
        <v>46241.67355324074</v>
      </c>
      <c r="W1250" s="8">
        <v>46241.67355324074</v>
      </c>
      <c r="X1250" s="6" t="s">
        <v>40</v>
      </c>
      <c r="Y1250" s="6" t="s">
        <v>39</v>
      </c>
      <c r="Z1250" s="9">
        <v>76674</v>
      </c>
      <c r="AA1250" s="6" t="s">
        <v>3952</v>
      </c>
      <c r="AB1250" s="10" t="s">
        <v>3970</v>
      </c>
      <c r="AC1250" s="11" t="str">
        <f t="shared" si="235"/>
        <v>Klik Here Bestie</v>
      </c>
      <c r="AD1250" s="18" t="s">
        <v>2944</v>
      </c>
    </row>
    <row r="1251" spans="1:30" ht="14.25" customHeight="1" x14ac:dyDescent="0.3">
      <c r="A1251" s="5">
        <v>1249</v>
      </c>
      <c r="B1251" s="6" t="s">
        <v>32</v>
      </c>
      <c r="C1251" s="6" t="s">
        <v>33</v>
      </c>
      <c r="D1251" s="6" t="s">
        <v>3869</v>
      </c>
      <c r="E1251" s="6" t="s">
        <v>3915</v>
      </c>
      <c r="F1251" s="6">
        <v>3323202002</v>
      </c>
      <c r="G1251" s="6" t="s">
        <v>3870</v>
      </c>
      <c r="H1251" s="6" t="s">
        <v>3871</v>
      </c>
      <c r="I1251" s="6">
        <v>14755651</v>
      </c>
      <c r="J1251" s="6" t="s">
        <v>3971</v>
      </c>
      <c r="K1251" s="6" t="str">
        <f t="shared" si="301"/>
        <v>3323200808910001</v>
      </c>
      <c r="L1251" s="6" t="s">
        <v>3969</v>
      </c>
      <c r="M1251" s="6">
        <v>0</v>
      </c>
      <c r="N1251" s="6">
        <v>232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 t="s">
        <v>39</v>
      </c>
      <c r="U1251" s="7">
        <v>46211</v>
      </c>
      <c r="V1251" s="8">
        <v>46241.674537037034</v>
      </c>
      <c r="W1251" s="8">
        <v>46241.674537037034</v>
      </c>
      <c r="X1251" s="6" t="s">
        <v>40</v>
      </c>
      <c r="Y1251" s="6" t="s">
        <v>39</v>
      </c>
      <c r="Z1251" s="9">
        <v>76674</v>
      </c>
      <c r="AA1251" s="6" t="s">
        <v>3952</v>
      </c>
      <c r="AB1251" s="10" t="s">
        <v>3972</v>
      </c>
      <c r="AC1251" s="11" t="str">
        <f t="shared" si="235"/>
        <v>Klik Here Bestie</v>
      </c>
      <c r="AD1251" s="18" t="s">
        <v>2944</v>
      </c>
    </row>
    <row r="1252" spans="1:30" ht="14.25" customHeight="1" x14ac:dyDescent="0.3">
      <c r="A1252" s="5">
        <v>1250</v>
      </c>
      <c r="B1252" s="6" t="s">
        <v>32</v>
      </c>
      <c r="C1252" s="6" t="s">
        <v>33</v>
      </c>
      <c r="D1252" s="6" t="s">
        <v>3869</v>
      </c>
      <c r="E1252" s="6" t="s">
        <v>3915</v>
      </c>
      <c r="F1252" s="6">
        <v>3323202002</v>
      </c>
      <c r="G1252" s="6" t="s">
        <v>3870</v>
      </c>
      <c r="H1252" s="6" t="s">
        <v>3871</v>
      </c>
      <c r="I1252" s="6">
        <v>14624921</v>
      </c>
      <c r="J1252" s="6" t="s">
        <v>3973</v>
      </c>
      <c r="K1252" s="6" t="str">
        <f>"3323201603830004"</f>
        <v>3323201603830004</v>
      </c>
      <c r="L1252" s="6" t="s">
        <v>1135</v>
      </c>
      <c r="M1252" s="6">
        <v>0</v>
      </c>
      <c r="N1252" s="6">
        <v>450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 t="s">
        <v>39</v>
      </c>
      <c r="U1252" s="7">
        <v>46150</v>
      </c>
      <c r="V1252" s="8">
        <v>46239.574143518519</v>
      </c>
      <c r="W1252" s="8">
        <v>46239.574143518519</v>
      </c>
      <c r="X1252" s="6" t="s">
        <v>40</v>
      </c>
      <c r="Y1252" s="6" t="s">
        <v>39</v>
      </c>
      <c r="Z1252" s="9">
        <v>76681</v>
      </c>
      <c r="AA1252" s="6" t="s">
        <v>3974</v>
      </c>
      <c r="AB1252" s="10" t="s">
        <v>3975</v>
      </c>
      <c r="AC1252" s="11" t="str">
        <f t="shared" si="235"/>
        <v>Klik Here Bestie</v>
      </c>
      <c r="AD1252" s="18" t="s">
        <v>2944</v>
      </c>
    </row>
    <row r="1253" spans="1:30" ht="14.25" customHeight="1" x14ac:dyDescent="0.3">
      <c r="A1253" s="5">
        <v>1251</v>
      </c>
      <c r="B1253" s="6" t="s">
        <v>32</v>
      </c>
      <c r="C1253" s="6" t="s">
        <v>33</v>
      </c>
      <c r="D1253" s="6" t="s">
        <v>3869</v>
      </c>
      <c r="E1253" s="6" t="s">
        <v>3915</v>
      </c>
      <c r="F1253" s="6">
        <v>3323202002</v>
      </c>
      <c r="G1253" s="6" t="s">
        <v>3870</v>
      </c>
      <c r="H1253" s="6" t="s">
        <v>3871</v>
      </c>
      <c r="I1253" s="6">
        <v>14522040</v>
      </c>
      <c r="J1253" s="6" t="s">
        <v>3976</v>
      </c>
      <c r="K1253" s="6" t="str">
        <f t="shared" ref="K1253:K1254" si="302">"3323201204850001"</f>
        <v>3323201204850001</v>
      </c>
      <c r="L1253" s="6" t="s">
        <v>2806</v>
      </c>
      <c r="M1253" s="6">
        <v>0</v>
      </c>
      <c r="N1253" s="6">
        <v>154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 t="s">
        <v>39</v>
      </c>
      <c r="U1253" s="7">
        <v>46089</v>
      </c>
      <c r="V1253" s="8">
        <v>46237.593159722222</v>
      </c>
      <c r="W1253" s="8">
        <v>46237.593159722222</v>
      </c>
      <c r="X1253" s="6" t="s">
        <v>40</v>
      </c>
      <c r="Y1253" s="6" t="s">
        <v>39</v>
      </c>
      <c r="Z1253" s="9">
        <v>76674</v>
      </c>
      <c r="AA1253" s="6" t="s">
        <v>3952</v>
      </c>
      <c r="AB1253" s="10" t="s">
        <v>3977</v>
      </c>
      <c r="AC1253" s="11" t="str">
        <f t="shared" si="235"/>
        <v>Klik Here Bestie</v>
      </c>
      <c r="AD1253" s="18" t="s">
        <v>2944</v>
      </c>
    </row>
    <row r="1254" spans="1:30" ht="14.25" customHeight="1" x14ac:dyDescent="0.3">
      <c r="A1254" s="5">
        <v>1252</v>
      </c>
      <c r="B1254" s="6" t="s">
        <v>32</v>
      </c>
      <c r="C1254" s="6" t="s">
        <v>33</v>
      </c>
      <c r="D1254" s="6" t="s">
        <v>3869</v>
      </c>
      <c r="E1254" s="6" t="s">
        <v>3915</v>
      </c>
      <c r="F1254" s="6">
        <v>3323202002</v>
      </c>
      <c r="G1254" s="6" t="s">
        <v>3870</v>
      </c>
      <c r="H1254" s="6" t="s">
        <v>3871</v>
      </c>
      <c r="I1254" s="6">
        <v>14522144</v>
      </c>
      <c r="J1254" s="6" t="s">
        <v>3978</v>
      </c>
      <c r="K1254" s="6" t="str">
        <f t="shared" si="302"/>
        <v>3323201204850001</v>
      </c>
      <c r="L1254" s="6" t="s">
        <v>2806</v>
      </c>
      <c r="M1254" s="6">
        <v>44</v>
      </c>
      <c r="N1254" s="6">
        <v>40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 t="s">
        <v>39</v>
      </c>
      <c r="U1254" s="7">
        <v>46089</v>
      </c>
      <c r="V1254" s="8">
        <v>46237.594282407408</v>
      </c>
      <c r="W1254" s="8">
        <v>46237.594282407408</v>
      </c>
      <c r="X1254" s="6" t="s">
        <v>40</v>
      </c>
      <c r="Y1254" s="6" t="s">
        <v>39</v>
      </c>
      <c r="Z1254" s="9">
        <v>76674</v>
      </c>
      <c r="AA1254" s="6" t="s">
        <v>3952</v>
      </c>
      <c r="AB1254" s="10" t="s">
        <v>3979</v>
      </c>
      <c r="AC1254" s="11" t="str">
        <f t="shared" si="235"/>
        <v>Klik Here Bestie</v>
      </c>
      <c r="AD1254" s="18" t="s">
        <v>2944</v>
      </c>
    </row>
    <row r="1255" spans="1:30" ht="14.25" customHeight="1" x14ac:dyDescent="0.3">
      <c r="A1255" s="5">
        <v>1253</v>
      </c>
      <c r="B1255" s="6" t="s">
        <v>32</v>
      </c>
      <c r="C1255" s="6" t="s">
        <v>33</v>
      </c>
      <c r="D1255" s="6" t="s">
        <v>3869</v>
      </c>
      <c r="E1255" s="6" t="s">
        <v>3980</v>
      </c>
      <c r="F1255" s="6">
        <v>3323202003</v>
      </c>
      <c r="G1255" s="6" t="s">
        <v>3981</v>
      </c>
      <c r="H1255" s="6" t="s">
        <v>449</v>
      </c>
      <c r="I1255" s="6">
        <v>14758622</v>
      </c>
      <c r="J1255" s="6" t="s">
        <v>3982</v>
      </c>
      <c r="K1255" s="6" t="str">
        <f>"3323202306880002"</f>
        <v>3323202306880002</v>
      </c>
      <c r="L1255" s="6" t="s">
        <v>3983</v>
      </c>
      <c r="M1255" s="6">
        <v>0</v>
      </c>
      <c r="N1255" s="6">
        <v>1066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 t="s">
        <v>39</v>
      </c>
      <c r="U1255" s="7">
        <v>46211</v>
      </c>
      <c r="V1255" s="8">
        <v>46241.705740740741</v>
      </c>
      <c r="W1255" s="8">
        <v>46241.705740740741</v>
      </c>
      <c r="X1255" s="6" t="s">
        <v>40</v>
      </c>
      <c r="Y1255" s="6" t="s">
        <v>39</v>
      </c>
      <c r="Z1255" s="9">
        <v>910147</v>
      </c>
      <c r="AA1255" s="6" t="s">
        <v>62</v>
      </c>
      <c r="AB1255" s="10" t="s">
        <v>3984</v>
      </c>
      <c r="AC1255" s="11" t="str">
        <f t="shared" si="235"/>
        <v>Klik Here Bestie</v>
      </c>
      <c r="AD1255" s="18" t="s">
        <v>2944</v>
      </c>
    </row>
    <row r="1256" spans="1:30" ht="14.25" customHeight="1" x14ac:dyDescent="0.3">
      <c r="A1256" s="5">
        <v>1254</v>
      </c>
      <c r="B1256" s="6" t="s">
        <v>32</v>
      </c>
      <c r="C1256" s="6" t="s">
        <v>33</v>
      </c>
      <c r="D1256" s="6" t="s">
        <v>3869</v>
      </c>
      <c r="E1256" s="6" t="s">
        <v>3980</v>
      </c>
      <c r="F1256" s="6">
        <v>3323202003</v>
      </c>
      <c r="G1256" s="6" t="s">
        <v>3981</v>
      </c>
      <c r="H1256" s="6" t="s">
        <v>449</v>
      </c>
      <c r="I1256" s="6">
        <v>14637500</v>
      </c>
      <c r="J1256" s="6" t="s">
        <v>3985</v>
      </c>
      <c r="K1256" s="6" t="str">
        <f>"3323202610780002"</f>
        <v>3323202610780002</v>
      </c>
      <c r="L1256" s="6" t="s">
        <v>3986</v>
      </c>
      <c r="M1256" s="6">
        <v>0</v>
      </c>
      <c r="N1256" s="6">
        <v>600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 t="s">
        <v>39</v>
      </c>
      <c r="U1256" s="7">
        <v>46150</v>
      </c>
      <c r="V1256" s="8">
        <v>46239.695891203701</v>
      </c>
      <c r="W1256" s="8">
        <v>46239.695891203701</v>
      </c>
      <c r="X1256" s="6" t="s">
        <v>40</v>
      </c>
      <c r="Y1256" s="6" t="s">
        <v>39</v>
      </c>
      <c r="Z1256" s="9">
        <v>76003</v>
      </c>
      <c r="AA1256" s="6" t="s">
        <v>3987</v>
      </c>
      <c r="AB1256" s="10" t="s">
        <v>3988</v>
      </c>
      <c r="AC1256" s="11" t="str">
        <f t="shared" si="235"/>
        <v>Klik Here Bestie</v>
      </c>
      <c r="AD1256" s="18" t="s">
        <v>2944</v>
      </c>
    </row>
    <row r="1257" spans="1:30" ht="14.25" customHeight="1" x14ac:dyDescent="0.3">
      <c r="A1257" s="5">
        <v>1255</v>
      </c>
      <c r="B1257" s="6" t="s">
        <v>32</v>
      </c>
      <c r="C1257" s="6" t="s">
        <v>33</v>
      </c>
      <c r="D1257" s="6" t="s">
        <v>3869</v>
      </c>
      <c r="E1257" s="6" t="s">
        <v>3980</v>
      </c>
      <c r="F1257" s="6">
        <v>3323202003</v>
      </c>
      <c r="G1257" s="6" t="s">
        <v>3981</v>
      </c>
      <c r="H1257" s="6" t="s">
        <v>449</v>
      </c>
      <c r="I1257" s="6">
        <v>14656448</v>
      </c>
      <c r="J1257" s="6" t="s">
        <v>3989</v>
      </c>
      <c r="K1257" s="6" t="str">
        <f>"3323203112580017"</f>
        <v>3323203112580017</v>
      </c>
      <c r="L1257" s="6" t="s">
        <v>3990</v>
      </c>
      <c r="M1257" s="6">
        <v>0</v>
      </c>
      <c r="N1257" s="6">
        <v>609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 t="s">
        <v>39</v>
      </c>
      <c r="U1257" s="7">
        <v>46181</v>
      </c>
      <c r="V1257" s="8">
        <v>46240.357824074075</v>
      </c>
      <c r="W1257" s="8">
        <v>46240.357824074075</v>
      </c>
      <c r="X1257" s="6" t="s">
        <v>40</v>
      </c>
      <c r="Y1257" s="6" t="s">
        <v>39</v>
      </c>
      <c r="Z1257" s="9">
        <v>5042158</v>
      </c>
      <c r="AA1257" s="6" t="s">
        <v>3991</v>
      </c>
      <c r="AB1257" s="10" t="s">
        <v>3992</v>
      </c>
      <c r="AC1257" s="11" t="str">
        <f t="shared" si="235"/>
        <v>Klik Here Bestie</v>
      </c>
      <c r="AD1257" s="18" t="s">
        <v>2944</v>
      </c>
    </row>
    <row r="1258" spans="1:30" ht="14.25" customHeight="1" x14ac:dyDescent="0.3">
      <c r="A1258" s="5">
        <v>1256</v>
      </c>
      <c r="B1258" s="6" t="s">
        <v>32</v>
      </c>
      <c r="C1258" s="6" t="s">
        <v>33</v>
      </c>
      <c r="D1258" s="6" t="s">
        <v>3869</v>
      </c>
      <c r="E1258" s="6" t="s">
        <v>3980</v>
      </c>
      <c r="F1258" s="6">
        <v>3323202003</v>
      </c>
      <c r="G1258" s="6" t="s">
        <v>3981</v>
      </c>
      <c r="H1258" s="6" t="s">
        <v>449</v>
      </c>
      <c r="I1258" s="6">
        <v>14756043</v>
      </c>
      <c r="J1258" s="6" t="s">
        <v>3993</v>
      </c>
      <c r="K1258" s="6" t="str">
        <f>"3323201607660002"</f>
        <v>3323201607660002</v>
      </c>
      <c r="L1258" s="6" t="s">
        <v>3994</v>
      </c>
      <c r="M1258" s="6">
        <v>0</v>
      </c>
      <c r="N1258" s="6">
        <v>357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 t="s">
        <v>39</v>
      </c>
      <c r="U1258" s="7">
        <v>46211</v>
      </c>
      <c r="V1258" s="8">
        <v>46241.679062499999</v>
      </c>
      <c r="W1258" s="8">
        <v>46241.679062499999</v>
      </c>
      <c r="X1258" s="6" t="s">
        <v>40</v>
      </c>
      <c r="Y1258" s="6" t="s">
        <v>39</v>
      </c>
      <c r="Z1258" s="9">
        <v>694108</v>
      </c>
      <c r="AA1258" s="6" t="s">
        <v>3995</v>
      </c>
      <c r="AB1258" s="10" t="s">
        <v>3996</v>
      </c>
      <c r="AC1258" s="11" t="str">
        <f t="shared" si="235"/>
        <v>Klik Here Bestie</v>
      </c>
      <c r="AD1258" s="18" t="s">
        <v>2944</v>
      </c>
    </row>
    <row r="1259" spans="1:30" ht="14.25" customHeight="1" x14ac:dyDescent="0.3">
      <c r="A1259" s="5">
        <v>1257</v>
      </c>
      <c r="B1259" s="6" t="s">
        <v>32</v>
      </c>
      <c r="C1259" s="6" t="s">
        <v>33</v>
      </c>
      <c r="D1259" s="6" t="s">
        <v>3869</v>
      </c>
      <c r="E1259" s="6" t="s">
        <v>3980</v>
      </c>
      <c r="F1259" s="6">
        <v>3323202003</v>
      </c>
      <c r="G1259" s="6" t="s">
        <v>3981</v>
      </c>
      <c r="H1259" s="6" t="s">
        <v>449</v>
      </c>
      <c r="I1259" s="6">
        <v>14741734</v>
      </c>
      <c r="J1259" s="6" t="s">
        <v>3997</v>
      </c>
      <c r="K1259" s="6" t="str">
        <f>"3323201103760003"</f>
        <v>3323201103760003</v>
      </c>
      <c r="L1259" s="6" t="s">
        <v>3998</v>
      </c>
      <c r="M1259" s="6">
        <v>255</v>
      </c>
      <c r="N1259" s="6">
        <v>306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 t="s">
        <v>39</v>
      </c>
      <c r="U1259" s="7">
        <v>46211</v>
      </c>
      <c r="V1259" s="8">
        <v>46241.570925925924</v>
      </c>
      <c r="W1259" s="8">
        <v>46241.570925925924</v>
      </c>
      <c r="X1259" s="6" t="s">
        <v>40</v>
      </c>
      <c r="Y1259" s="6" t="s">
        <v>39</v>
      </c>
      <c r="Z1259" s="9">
        <v>76038</v>
      </c>
      <c r="AA1259" s="6" t="s">
        <v>3999</v>
      </c>
      <c r="AB1259" s="10" t="s">
        <v>4000</v>
      </c>
      <c r="AC1259" s="11" t="str">
        <f t="shared" si="235"/>
        <v>Klik Here Bestie</v>
      </c>
      <c r="AD1259" s="18" t="s">
        <v>2944</v>
      </c>
    </row>
    <row r="1260" spans="1:30" ht="14.25" customHeight="1" x14ac:dyDescent="0.3">
      <c r="A1260" s="5">
        <v>1258</v>
      </c>
      <c r="B1260" s="6" t="s">
        <v>32</v>
      </c>
      <c r="C1260" s="6" t="s">
        <v>33</v>
      </c>
      <c r="D1260" s="6" t="s">
        <v>3869</v>
      </c>
      <c r="E1260" s="6" t="s">
        <v>3980</v>
      </c>
      <c r="F1260" s="6">
        <v>3323202003</v>
      </c>
      <c r="G1260" s="6" t="s">
        <v>3981</v>
      </c>
      <c r="H1260" s="6" t="s">
        <v>449</v>
      </c>
      <c r="I1260" s="6">
        <v>14565742</v>
      </c>
      <c r="J1260" s="6" t="s">
        <v>4001</v>
      </c>
      <c r="K1260" s="6" t="str">
        <f>"3323200512830004"</f>
        <v>3323200512830004</v>
      </c>
      <c r="L1260" s="6" t="s">
        <v>4002</v>
      </c>
      <c r="M1260" s="6">
        <v>0</v>
      </c>
      <c r="N1260" s="6">
        <v>900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 t="s">
        <v>39</v>
      </c>
      <c r="U1260" s="7">
        <v>46120</v>
      </c>
      <c r="V1260" s="8">
        <v>46238.54314814815</v>
      </c>
      <c r="W1260" s="8">
        <v>46238.54314814815</v>
      </c>
      <c r="X1260" s="6" t="s">
        <v>40</v>
      </c>
      <c r="Y1260" s="6" t="s">
        <v>39</v>
      </c>
      <c r="Z1260" s="9">
        <v>5042158</v>
      </c>
      <c r="AA1260" s="6" t="s">
        <v>3991</v>
      </c>
      <c r="AB1260" s="10" t="s">
        <v>4003</v>
      </c>
      <c r="AC1260" s="11" t="str">
        <f t="shared" si="235"/>
        <v>Klik Here Bestie</v>
      </c>
      <c r="AD1260" s="18" t="s">
        <v>2944</v>
      </c>
    </row>
    <row r="1261" spans="1:30" ht="14.25" customHeight="1" x14ac:dyDescent="0.3">
      <c r="A1261" s="5">
        <v>1259</v>
      </c>
      <c r="B1261" s="6" t="s">
        <v>32</v>
      </c>
      <c r="C1261" s="6" t="s">
        <v>33</v>
      </c>
      <c r="D1261" s="6" t="s">
        <v>3869</v>
      </c>
      <c r="E1261" s="6" t="s">
        <v>3980</v>
      </c>
      <c r="F1261" s="6">
        <v>3323202003</v>
      </c>
      <c r="G1261" s="6" t="s">
        <v>3981</v>
      </c>
      <c r="H1261" s="6" t="s">
        <v>449</v>
      </c>
      <c r="I1261" s="6">
        <v>14745571</v>
      </c>
      <c r="J1261" s="6" t="s">
        <v>4004</v>
      </c>
      <c r="K1261" s="6" t="str">
        <f>"3323200406890002"</f>
        <v>3323200406890002</v>
      </c>
      <c r="L1261" s="6" t="s">
        <v>4005</v>
      </c>
      <c r="M1261" s="6">
        <v>0</v>
      </c>
      <c r="N1261" s="6">
        <v>392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 t="s">
        <v>39</v>
      </c>
      <c r="U1261" s="7">
        <v>46211</v>
      </c>
      <c r="V1261" s="8">
        <v>46241.597442129627</v>
      </c>
      <c r="W1261" s="8">
        <v>46241.597442129627</v>
      </c>
      <c r="X1261" s="6" t="s">
        <v>40</v>
      </c>
      <c r="Y1261" s="6" t="s">
        <v>39</v>
      </c>
      <c r="Z1261" s="9">
        <v>76003</v>
      </c>
      <c r="AA1261" s="6" t="s">
        <v>3987</v>
      </c>
      <c r="AB1261" s="10" t="s">
        <v>4006</v>
      </c>
      <c r="AC1261" s="11" t="str">
        <f t="shared" si="235"/>
        <v>Klik Here Bestie</v>
      </c>
      <c r="AD1261" s="18" t="s">
        <v>2944</v>
      </c>
    </row>
    <row r="1262" spans="1:30" ht="14.25" customHeight="1" x14ac:dyDescent="0.3">
      <c r="A1262" s="5">
        <v>1260</v>
      </c>
      <c r="B1262" s="6" t="s">
        <v>32</v>
      </c>
      <c r="C1262" s="6" t="s">
        <v>33</v>
      </c>
      <c r="D1262" s="6" t="s">
        <v>3869</v>
      </c>
      <c r="E1262" s="6" t="s">
        <v>3980</v>
      </c>
      <c r="F1262" s="6">
        <v>3323202003</v>
      </c>
      <c r="G1262" s="6" t="s">
        <v>3981</v>
      </c>
      <c r="H1262" s="6" t="s">
        <v>449</v>
      </c>
      <c r="I1262" s="6">
        <v>14756289</v>
      </c>
      <c r="J1262" s="6" t="s">
        <v>4007</v>
      </c>
      <c r="K1262" s="6" t="str">
        <f>"3323201302820001"</f>
        <v>3323201302820001</v>
      </c>
      <c r="L1262" s="6" t="s">
        <v>4008</v>
      </c>
      <c r="M1262" s="6">
        <v>0</v>
      </c>
      <c r="N1262" s="6">
        <v>455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 t="s">
        <v>39</v>
      </c>
      <c r="U1262" s="7">
        <v>46211</v>
      </c>
      <c r="V1262" s="8">
        <v>46241.682060185187</v>
      </c>
      <c r="W1262" s="8">
        <v>46241.682060185187</v>
      </c>
      <c r="X1262" s="6" t="s">
        <v>40</v>
      </c>
      <c r="Y1262" s="6" t="s">
        <v>39</v>
      </c>
      <c r="Z1262" s="9">
        <v>76003</v>
      </c>
      <c r="AA1262" s="6" t="s">
        <v>3987</v>
      </c>
      <c r="AB1262" s="10" t="s">
        <v>4009</v>
      </c>
      <c r="AC1262" s="11" t="str">
        <f t="shared" si="235"/>
        <v>Klik Here Bestie</v>
      </c>
      <c r="AD1262" s="18" t="s">
        <v>2944</v>
      </c>
    </row>
    <row r="1263" spans="1:30" ht="14.25" customHeight="1" x14ac:dyDescent="0.3">
      <c r="A1263" s="5">
        <v>1261</v>
      </c>
      <c r="B1263" s="6" t="s">
        <v>32</v>
      </c>
      <c r="C1263" s="6" t="s">
        <v>33</v>
      </c>
      <c r="D1263" s="6" t="s">
        <v>3869</v>
      </c>
      <c r="E1263" s="6" t="s">
        <v>4010</v>
      </c>
      <c r="F1263" s="6">
        <v>3323202004</v>
      </c>
      <c r="G1263" s="6" t="s">
        <v>3981</v>
      </c>
      <c r="H1263" s="6" t="s">
        <v>449</v>
      </c>
      <c r="I1263" s="6">
        <v>14749783</v>
      </c>
      <c r="J1263" s="6" t="s">
        <v>4011</v>
      </c>
      <c r="K1263" s="6" t="str">
        <f>"3323200511790004"</f>
        <v>3323200511790004</v>
      </c>
      <c r="L1263" s="6" t="s">
        <v>4012</v>
      </c>
      <c r="M1263" s="6">
        <v>300</v>
      </c>
      <c r="N1263" s="6">
        <v>200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 t="s">
        <v>39</v>
      </c>
      <c r="U1263" s="7">
        <v>46211</v>
      </c>
      <c r="V1263" s="8">
        <v>46241.625752314816</v>
      </c>
      <c r="W1263" s="8">
        <v>46241.625752314816</v>
      </c>
      <c r="X1263" s="6" t="s">
        <v>40</v>
      </c>
      <c r="Y1263" s="6" t="s">
        <v>39</v>
      </c>
      <c r="Z1263" s="9">
        <v>76567</v>
      </c>
      <c r="AA1263" s="6" t="s">
        <v>424</v>
      </c>
      <c r="AB1263" s="10" t="s">
        <v>4013</v>
      </c>
      <c r="AC1263" s="11" t="str">
        <f t="shared" si="235"/>
        <v>Klik Here Bestie</v>
      </c>
      <c r="AD1263" s="18" t="s">
        <v>2944</v>
      </c>
    </row>
    <row r="1264" spans="1:30" ht="14.25" customHeight="1" x14ac:dyDescent="0.3">
      <c r="A1264" s="5">
        <v>1262</v>
      </c>
      <c r="B1264" s="6" t="s">
        <v>32</v>
      </c>
      <c r="C1264" s="6" t="s">
        <v>33</v>
      </c>
      <c r="D1264" s="6" t="s">
        <v>3869</v>
      </c>
      <c r="E1264" s="6" t="s">
        <v>4010</v>
      </c>
      <c r="F1264" s="6">
        <v>3323202004</v>
      </c>
      <c r="G1264" s="6" t="s">
        <v>3981</v>
      </c>
      <c r="H1264" s="6" t="s">
        <v>449</v>
      </c>
      <c r="I1264" s="6">
        <v>14515255</v>
      </c>
      <c r="J1264" s="6" t="s">
        <v>4014</v>
      </c>
      <c r="K1264" s="6" t="str">
        <f>"3323201708870002"</f>
        <v>3323201708870002</v>
      </c>
      <c r="L1264" s="6" t="s">
        <v>4015</v>
      </c>
      <c r="M1264" s="6">
        <v>0</v>
      </c>
      <c r="N1264" s="6">
        <v>290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 t="s">
        <v>39</v>
      </c>
      <c r="U1264" s="7">
        <v>46089</v>
      </c>
      <c r="V1264" s="8">
        <v>46237.508391203701</v>
      </c>
      <c r="W1264" s="8">
        <v>46237.508391203701</v>
      </c>
      <c r="X1264" s="6" t="s">
        <v>40</v>
      </c>
      <c r="Y1264" s="6" t="s">
        <v>39</v>
      </c>
      <c r="Z1264" s="9">
        <v>76550</v>
      </c>
      <c r="AA1264" s="6" t="s">
        <v>397</v>
      </c>
      <c r="AB1264" s="10" t="s">
        <v>4016</v>
      </c>
      <c r="AC1264" s="11" t="str">
        <f t="shared" si="235"/>
        <v>Klik Here Bestie</v>
      </c>
      <c r="AD1264" s="18" t="s">
        <v>2944</v>
      </c>
    </row>
    <row r="1265" spans="1:30" ht="14.25" customHeight="1" x14ac:dyDescent="0.3">
      <c r="A1265" s="5">
        <v>1263</v>
      </c>
      <c r="B1265" s="6" t="s">
        <v>32</v>
      </c>
      <c r="C1265" s="6" t="s">
        <v>33</v>
      </c>
      <c r="D1265" s="6" t="s">
        <v>3869</v>
      </c>
      <c r="E1265" s="6" t="s">
        <v>4010</v>
      </c>
      <c r="F1265" s="6">
        <v>3323202004</v>
      </c>
      <c r="G1265" s="6" t="s">
        <v>3981</v>
      </c>
      <c r="H1265" s="6" t="s">
        <v>449</v>
      </c>
      <c r="I1265" s="6">
        <v>14596033</v>
      </c>
      <c r="J1265" s="6" t="s">
        <v>4017</v>
      </c>
      <c r="K1265" s="6" t="str">
        <f>"3323202202750001"</f>
        <v>3323202202750001</v>
      </c>
      <c r="L1265" s="6" t="s">
        <v>4018</v>
      </c>
      <c r="M1265" s="6">
        <v>0</v>
      </c>
      <c r="N1265" s="6">
        <v>124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 t="s">
        <v>39</v>
      </c>
      <c r="U1265" s="7">
        <v>46150</v>
      </c>
      <c r="V1265" s="8">
        <v>46239.334837962961</v>
      </c>
      <c r="W1265" s="8">
        <v>46239.334837962961</v>
      </c>
      <c r="X1265" s="6" t="s">
        <v>40</v>
      </c>
      <c r="Y1265" s="6" t="s">
        <v>39</v>
      </c>
      <c r="Z1265" s="9">
        <v>76544</v>
      </c>
      <c r="AA1265" s="6" t="s">
        <v>4019</v>
      </c>
      <c r="AB1265" s="10" t="s">
        <v>4020</v>
      </c>
      <c r="AC1265" s="11" t="str">
        <f t="shared" si="235"/>
        <v>Klik Here Bestie</v>
      </c>
      <c r="AD1265" s="18" t="s">
        <v>2944</v>
      </c>
    </row>
    <row r="1266" spans="1:30" ht="14.25" customHeight="1" x14ac:dyDescent="0.3">
      <c r="A1266" s="5">
        <v>1264</v>
      </c>
      <c r="B1266" s="6" t="s">
        <v>32</v>
      </c>
      <c r="C1266" s="6" t="s">
        <v>33</v>
      </c>
      <c r="D1266" s="6" t="s">
        <v>3869</v>
      </c>
      <c r="E1266" s="6" t="s">
        <v>4010</v>
      </c>
      <c r="F1266" s="6">
        <v>3323202004</v>
      </c>
      <c r="G1266" s="6" t="s">
        <v>3981</v>
      </c>
      <c r="H1266" s="6" t="s">
        <v>449</v>
      </c>
      <c r="I1266" s="6">
        <v>14521407</v>
      </c>
      <c r="J1266" s="6" t="s">
        <v>4021</v>
      </c>
      <c r="K1266" s="6" t="str">
        <f>"3323200901480001"</f>
        <v>3323200901480001</v>
      </c>
      <c r="L1266" s="6" t="s">
        <v>4022</v>
      </c>
      <c r="M1266" s="6">
        <v>0</v>
      </c>
      <c r="N1266" s="6">
        <v>589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 t="s">
        <v>39</v>
      </c>
      <c r="U1266" s="7">
        <v>46089</v>
      </c>
      <c r="V1266" s="8">
        <v>46237.587488425925</v>
      </c>
      <c r="W1266" s="8">
        <v>46237.587488425925</v>
      </c>
      <c r="X1266" s="6" t="s">
        <v>40</v>
      </c>
      <c r="Y1266" s="6" t="s">
        <v>39</v>
      </c>
      <c r="Z1266" s="9">
        <v>76550</v>
      </c>
      <c r="AA1266" s="6" t="s">
        <v>397</v>
      </c>
      <c r="AB1266" s="10" t="s">
        <v>4023</v>
      </c>
      <c r="AC1266" s="11" t="str">
        <f t="shared" si="235"/>
        <v>Klik Here Bestie</v>
      </c>
      <c r="AD1266" s="18" t="s">
        <v>2944</v>
      </c>
    </row>
    <row r="1267" spans="1:30" ht="14.25" customHeight="1" x14ac:dyDescent="0.3">
      <c r="A1267" s="5">
        <v>1265</v>
      </c>
      <c r="B1267" s="6" t="s">
        <v>32</v>
      </c>
      <c r="C1267" s="6" t="s">
        <v>33</v>
      </c>
      <c r="D1267" s="6" t="s">
        <v>3869</v>
      </c>
      <c r="E1267" s="6" t="s">
        <v>4010</v>
      </c>
      <c r="F1267" s="6">
        <v>3323202004</v>
      </c>
      <c r="G1267" s="6" t="s">
        <v>3981</v>
      </c>
      <c r="H1267" s="6" t="s">
        <v>449</v>
      </c>
      <c r="I1267" s="6">
        <v>14679991</v>
      </c>
      <c r="J1267" s="6" t="s">
        <v>4024</v>
      </c>
      <c r="K1267" s="6" t="str">
        <f>"3323200205670001"</f>
        <v>3323200205670001</v>
      </c>
      <c r="L1267" s="6" t="s">
        <v>4025</v>
      </c>
      <c r="M1267" s="6">
        <v>0</v>
      </c>
      <c r="N1267" s="6">
        <v>587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 t="s">
        <v>39</v>
      </c>
      <c r="U1267" s="7">
        <v>46181</v>
      </c>
      <c r="V1267" s="8">
        <v>46240.530439814815</v>
      </c>
      <c r="W1267" s="8">
        <v>46240.530439814815</v>
      </c>
      <c r="X1267" s="6" t="s">
        <v>40</v>
      </c>
      <c r="Y1267" s="6" t="s">
        <v>39</v>
      </c>
      <c r="Z1267" s="9">
        <v>76650</v>
      </c>
      <c r="AA1267" s="6" t="s">
        <v>4026</v>
      </c>
      <c r="AB1267" s="10" t="s">
        <v>4027</v>
      </c>
      <c r="AC1267" s="11" t="str">
        <f t="shared" si="235"/>
        <v>Klik Here Bestie</v>
      </c>
      <c r="AD1267" s="18" t="s">
        <v>2944</v>
      </c>
    </row>
    <row r="1268" spans="1:30" ht="14.25" customHeight="1" x14ac:dyDescent="0.3">
      <c r="A1268" s="5">
        <v>1266</v>
      </c>
      <c r="B1268" s="6" t="s">
        <v>32</v>
      </c>
      <c r="C1268" s="6" t="s">
        <v>33</v>
      </c>
      <c r="D1268" s="6" t="s">
        <v>3869</v>
      </c>
      <c r="E1268" s="6" t="s">
        <v>4010</v>
      </c>
      <c r="F1268" s="6">
        <v>3323202004</v>
      </c>
      <c r="G1268" s="6" t="s">
        <v>3981</v>
      </c>
      <c r="H1268" s="6" t="s">
        <v>449</v>
      </c>
      <c r="I1268" s="6">
        <v>14577004</v>
      </c>
      <c r="J1268" s="6" t="s">
        <v>4028</v>
      </c>
      <c r="K1268" s="6" t="str">
        <f>"3323204204950001"</f>
        <v>3323204204950001</v>
      </c>
      <c r="L1268" s="6" t="s">
        <v>4029</v>
      </c>
      <c r="M1268" s="6">
        <v>0</v>
      </c>
      <c r="N1268" s="6">
        <v>800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 t="s">
        <v>39</v>
      </c>
      <c r="U1268" s="7">
        <v>46120</v>
      </c>
      <c r="V1268" s="8">
        <v>46238.653020833335</v>
      </c>
      <c r="W1268" s="8">
        <v>46238.653020833335</v>
      </c>
      <c r="X1268" s="6" t="s">
        <v>40</v>
      </c>
      <c r="Y1268" s="6" t="s">
        <v>39</v>
      </c>
      <c r="Z1268" s="9">
        <v>1125547</v>
      </c>
      <c r="AA1268" s="6" t="s">
        <v>4030</v>
      </c>
      <c r="AB1268" s="10" t="s">
        <v>4031</v>
      </c>
      <c r="AC1268" s="11" t="str">
        <f t="shared" si="235"/>
        <v>Klik Here Bestie</v>
      </c>
      <c r="AD1268" s="18" t="s">
        <v>2944</v>
      </c>
    </row>
    <row r="1269" spans="1:30" ht="14.25" customHeight="1" x14ac:dyDescent="0.3">
      <c r="A1269" s="5">
        <v>1267</v>
      </c>
      <c r="B1269" s="6" t="s">
        <v>32</v>
      </c>
      <c r="C1269" s="6" t="s">
        <v>33</v>
      </c>
      <c r="D1269" s="6" t="s">
        <v>3869</v>
      </c>
      <c r="E1269" s="6" t="s">
        <v>4010</v>
      </c>
      <c r="F1269" s="6">
        <v>3323202004</v>
      </c>
      <c r="G1269" s="6" t="s">
        <v>3981</v>
      </c>
      <c r="H1269" s="6" t="s">
        <v>449</v>
      </c>
      <c r="I1269" s="6">
        <v>14652181</v>
      </c>
      <c r="J1269" s="6" t="s">
        <v>4032</v>
      </c>
      <c r="K1269" s="6" t="str">
        <f>"3323200306660003"</f>
        <v>3323200306660003</v>
      </c>
      <c r="L1269" s="6" t="s">
        <v>4033</v>
      </c>
      <c r="M1269" s="6">
        <v>0</v>
      </c>
      <c r="N1269" s="6">
        <v>703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 t="s">
        <v>39</v>
      </c>
      <c r="U1269" s="7">
        <v>46181</v>
      </c>
      <c r="V1269" s="8">
        <v>46240.328483796293</v>
      </c>
      <c r="W1269" s="8">
        <v>46240.328483796293</v>
      </c>
      <c r="X1269" s="6" t="s">
        <v>40</v>
      </c>
      <c r="Y1269" s="6" t="s">
        <v>39</v>
      </c>
      <c r="Z1269" s="9">
        <v>76550</v>
      </c>
      <c r="AA1269" s="6" t="s">
        <v>397</v>
      </c>
      <c r="AB1269" s="10" t="s">
        <v>4034</v>
      </c>
      <c r="AC1269" s="11" t="str">
        <f t="shared" si="235"/>
        <v>Klik Here Bestie</v>
      </c>
      <c r="AD1269" s="18" t="s">
        <v>2944</v>
      </c>
    </row>
    <row r="1270" spans="1:30" ht="14.25" customHeight="1" x14ac:dyDescent="0.3">
      <c r="A1270" s="5">
        <v>1268</v>
      </c>
      <c r="B1270" s="6" t="s">
        <v>32</v>
      </c>
      <c r="C1270" s="6" t="s">
        <v>33</v>
      </c>
      <c r="D1270" s="6" t="s">
        <v>3869</v>
      </c>
      <c r="E1270" s="6" t="s">
        <v>4010</v>
      </c>
      <c r="F1270" s="6">
        <v>3323202004</v>
      </c>
      <c r="G1270" s="6" t="s">
        <v>3981</v>
      </c>
      <c r="H1270" s="6" t="s">
        <v>449</v>
      </c>
      <c r="I1270" s="6">
        <v>14529135</v>
      </c>
      <c r="J1270" s="6" t="s">
        <v>4035</v>
      </c>
      <c r="K1270" s="6" t="str">
        <f>"3323100311950001"</f>
        <v>3323100311950001</v>
      </c>
      <c r="L1270" s="6" t="s">
        <v>4036</v>
      </c>
      <c r="M1270" s="6">
        <v>0</v>
      </c>
      <c r="N1270" s="6">
        <v>645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 t="s">
        <v>39</v>
      </c>
      <c r="U1270" s="7">
        <v>46089</v>
      </c>
      <c r="V1270" s="8">
        <v>46237.671273148146</v>
      </c>
      <c r="W1270" s="8">
        <v>46237.671273148146</v>
      </c>
      <c r="X1270" s="6" t="s">
        <v>40</v>
      </c>
      <c r="Y1270" s="6" t="s">
        <v>39</v>
      </c>
      <c r="Z1270" s="9">
        <v>1055413</v>
      </c>
      <c r="AA1270" s="6" t="s">
        <v>4037</v>
      </c>
      <c r="AB1270" s="10" t="s">
        <v>4038</v>
      </c>
      <c r="AC1270" s="11" t="str">
        <f t="shared" si="235"/>
        <v>Klik Here Bestie</v>
      </c>
      <c r="AD1270" s="18" t="s">
        <v>2944</v>
      </c>
    </row>
    <row r="1271" spans="1:30" ht="14.25" customHeight="1" x14ac:dyDescent="0.3">
      <c r="A1271" s="5">
        <v>1269</v>
      </c>
      <c r="B1271" s="6" t="s">
        <v>32</v>
      </c>
      <c r="C1271" s="6" t="s">
        <v>33</v>
      </c>
      <c r="D1271" s="6" t="s">
        <v>3869</v>
      </c>
      <c r="E1271" s="6" t="s">
        <v>4010</v>
      </c>
      <c r="F1271" s="6">
        <v>3323202004</v>
      </c>
      <c r="G1271" s="6" t="s">
        <v>3981</v>
      </c>
      <c r="H1271" s="6" t="s">
        <v>449</v>
      </c>
      <c r="I1271" s="6">
        <v>14614761</v>
      </c>
      <c r="J1271" s="6" t="s">
        <v>4039</v>
      </c>
      <c r="K1271" s="6" t="str">
        <f>"3323200103640002"</f>
        <v>3323200103640002</v>
      </c>
      <c r="L1271" s="6" t="s">
        <v>4040</v>
      </c>
      <c r="M1271" s="6">
        <v>0</v>
      </c>
      <c r="N1271" s="6">
        <v>635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 t="s">
        <v>39</v>
      </c>
      <c r="U1271" s="7">
        <v>46150</v>
      </c>
      <c r="V1271" s="8">
        <v>46239.465462962966</v>
      </c>
      <c r="W1271" s="8">
        <v>46239.465462962966</v>
      </c>
      <c r="X1271" s="6" t="s">
        <v>40</v>
      </c>
      <c r="Y1271" s="6" t="s">
        <v>39</v>
      </c>
      <c r="Z1271" s="9">
        <v>910322</v>
      </c>
      <c r="AA1271" s="6" t="s">
        <v>4041</v>
      </c>
      <c r="AB1271" s="10" t="s">
        <v>4042</v>
      </c>
      <c r="AC1271" s="11" t="str">
        <f t="shared" si="235"/>
        <v>Klik Here Bestie</v>
      </c>
      <c r="AD1271" s="18" t="s">
        <v>2944</v>
      </c>
    </row>
    <row r="1272" spans="1:30" ht="14.25" customHeight="1" x14ac:dyDescent="0.3">
      <c r="A1272" s="5">
        <v>1270</v>
      </c>
      <c r="B1272" s="6" t="s">
        <v>32</v>
      </c>
      <c r="C1272" s="6" t="s">
        <v>33</v>
      </c>
      <c r="D1272" s="6" t="s">
        <v>3869</v>
      </c>
      <c r="E1272" s="6" t="s">
        <v>4010</v>
      </c>
      <c r="F1272" s="6">
        <v>3323202004</v>
      </c>
      <c r="G1272" s="6" t="s">
        <v>3981</v>
      </c>
      <c r="H1272" s="6" t="s">
        <v>449</v>
      </c>
      <c r="I1272" s="6">
        <v>14524098</v>
      </c>
      <c r="J1272" s="6" t="s">
        <v>4043</v>
      </c>
      <c r="K1272" s="6" t="str">
        <f>"3323075506660004"</f>
        <v>3323075506660004</v>
      </c>
      <c r="L1272" s="6" t="s">
        <v>4044</v>
      </c>
      <c r="M1272" s="6">
        <v>0</v>
      </c>
      <c r="N1272" s="6">
        <v>174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 t="s">
        <v>39</v>
      </c>
      <c r="U1272" s="7">
        <v>46089</v>
      </c>
      <c r="V1272" s="8">
        <v>46237.611990740741</v>
      </c>
      <c r="W1272" s="8">
        <v>46237.611990740741</v>
      </c>
      <c r="X1272" s="6" t="s">
        <v>40</v>
      </c>
      <c r="Y1272" s="6" t="s">
        <v>39</v>
      </c>
      <c r="Z1272" s="9">
        <v>1055413</v>
      </c>
      <c r="AA1272" s="6" t="s">
        <v>4037</v>
      </c>
      <c r="AB1272" s="10" t="s">
        <v>4045</v>
      </c>
      <c r="AC1272" s="11" t="str">
        <f t="shared" si="235"/>
        <v>Klik Here Bestie</v>
      </c>
      <c r="AD1272" s="18" t="s">
        <v>2944</v>
      </c>
    </row>
    <row r="1273" spans="1:30" ht="14.25" customHeight="1" x14ac:dyDescent="0.3">
      <c r="A1273" s="5">
        <v>1271</v>
      </c>
      <c r="B1273" s="6" t="s">
        <v>32</v>
      </c>
      <c r="C1273" s="6" t="s">
        <v>33</v>
      </c>
      <c r="D1273" s="6" t="s">
        <v>3869</v>
      </c>
      <c r="E1273" s="6" t="s">
        <v>4010</v>
      </c>
      <c r="F1273" s="6">
        <v>3323202004</v>
      </c>
      <c r="G1273" s="6" t="s">
        <v>3981</v>
      </c>
      <c r="H1273" s="6" t="s">
        <v>449</v>
      </c>
      <c r="I1273" s="6">
        <v>14751396</v>
      </c>
      <c r="J1273" s="6" t="s">
        <v>4046</v>
      </c>
      <c r="K1273" s="6" t="str">
        <f t="shared" ref="K1273:K1274" si="303">"3323205307910001"</f>
        <v>3323205307910001</v>
      </c>
      <c r="L1273" s="6" t="s">
        <v>4047</v>
      </c>
      <c r="M1273" s="6">
        <v>139</v>
      </c>
      <c r="N1273" s="6">
        <v>117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 t="s">
        <v>39</v>
      </c>
      <c r="U1273" s="7">
        <v>46211</v>
      </c>
      <c r="V1273" s="8">
        <v>46241.637812499997</v>
      </c>
      <c r="W1273" s="8">
        <v>46241.637812499997</v>
      </c>
      <c r="X1273" s="6" t="s">
        <v>40</v>
      </c>
      <c r="Y1273" s="6" t="s">
        <v>39</v>
      </c>
      <c r="Z1273" s="9">
        <v>76567</v>
      </c>
      <c r="AA1273" s="6" t="s">
        <v>424</v>
      </c>
      <c r="AB1273" s="10" t="s">
        <v>4048</v>
      </c>
      <c r="AC1273" s="11" t="str">
        <f t="shared" si="235"/>
        <v>Klik Here Bestie</v>
      </c>
      <c r="AD1273" s="18" t="s">
        <v>2944</v>
      </c>
    </row>
    <row r="1274" spans="1:30" ht="14.25" customHeight="1" x14ac:dyDescent="0.3">
      <c r="A1274" s="5">
        <v>1272</v>
      </c>
      <c r="B1274" s="6" t="s">
        <v>32</v>
      </c>
      <c r="C1274" s="6" t="s">
        <v>33</v>
      </c>
      <c r="D1274" s="6" t="s">
        <v>3869</v>
      </c>
      <c r="E1274" s="6" t="s">
        <v>4010</v>
      </c>
      <c r="F1274" s="6">
        <v>3323202004</v>
      </c>
      <c r="G1274" s="6" t="s">
        <v>3981</v>
      </c>
      <c r="H1274" s="6" t="s">
        <v>449</v>
      </c>
      <c r="I1274" s="6">
        <v>14751483</v>
      </c>
      <c r="J1274" s="6" t="s">
        <v>4049</v>
      </c>
      <c r="K1274" s="6" t="str">
        <f t="shared" si="303"/>
        <v>3323205307910001</v>
      </c>
      <c r="L1274" s="6" t="s">
        <v>4047</v>
      </c>
      <c r="M1274" s="6">
        <v>0</v>
      </c>
      <c r="N1274" s="6">
        <v>285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 t="s">
        <v>39</v>
      </c>
      <c r="U1274" s="7">
        <v>46211</v>
      </c>
      <c r="V1274" s="8">
        <v>46241.638668981483</v>
      </c>
      <c r="W1274" s="8">
        <v>46241.638668981483</v>
      </c>
      <c r="X1274" s="6" t="s">
        <v>40</v>
      </c>
      <c r="Y1274" s="6" t="s">
        <v>39</v>
      </c>
      <c r="Z1274" s="9">
        <v>76567</v>
      </c>
      <c r="AA1274" s="6" t="s">
        <v>424</v>
      </c>
      <c r="AB1274" s="10" t="s">
        <v>4050</v>
      </c>
      <c r="AC1274" s="11" t="str">
        <f t="shared" si="235"/>
        <v>Klik Here Bestie</v>
      </c>
      <c r="AD1274" s="18" t="s">
        <v>2944</v>
      </c>
    </row>
    <row r="1275" spans="1:30" ht="14.25" customHeight="1" x14ac:dyDescent="0.3">
      <c r="A1275" s="5">
        <v>1273</v>
      </c>
      <c r="B1275" s="6" t="s">
        <v>32</v>
      </c>
      <c r="C1275" s="6" t="s">
        <v>33</v>
      </c>
      <c r="D1275" s="6" t="s">
        <v>3869</v>
      </c>
      <c r="E1275" s="6" t="s">
        <v>4010</v>
      </c>
      <c r="F1275" s="6">
        <v>3323202004</v>
      </c>
      <c r="G1275" s="6" t="s">
        <v>3981</v>
      </c>
      <c r="H1275" s="6" t="s">
        <v>449</v>
      </c>
      <c r="I1275" s="6">
        <v>14648168</v>
      </c>
      <c r="J1275" s="6" t="s">
        <v>4051</v>
      </c>
      <c r="K1275" s="6" t="str">
        <f>"3323201608830004"</f>
        <v>3323201608830004</v>
      </c>
      <c r="L1275" s="6" t="s">
        <v>4052</v>
      </c>
      <c r="M1275" s="6">
        <v>0</v>
      </c>
      <c r="N1275" s="6">
        <v>228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 t="s">
        <v>39</v>
      </c>
      <c r="U1275" s="7">
        <v>46181</v>
      </c>
      <c r="V1275" s="8">
        <v>46240.282604166663</v>
      </c>
      <c r="W1275" s="8">
        <v>46240.282604166663</v>
      </c>
      <c r="X1275" s="6" t="s">
        <v>40</v>
      </c>
      <c r="Y1275" s="6" t="s">
        <v>39</v>
      </c>
      <c r="Z1275" s="9">
        <v>76550</v>
      </c>
      <c r="AA1275" s="6" t="s">
        <v>397</v>
      </c>
      <c r="AB1275" s="10" t="s">
        <v>4053</v>
      </c>
      <c r="AC1275" s="11" t="str">
        <f t="shared" si="235"/>
        <v>Klik Here Bestie</v>
      </c>
      <c r="AD1275" s="19" t="s">
        <v>2944</v>
      </c>
    </row>
    <row r="1276" spans="1:30" ht="14.25" customHeight="1" x14ac:dyDescent="0.3">
      <c r="A1276" s="5">
        <v>1274</v>
      </c>
      <c r="B1276" s="6" t="s">
        <v>32</v>
      </c>
      <c r="C1276" s="6" t="s">
        <v>33</v>
      </c>
      <c r="D1276" s="6" t="s">
        <v>3869</v>
      </c>
      <c r="E1276" s="6" t="s">
        <v>4010</v>
      </c>
      <c r="F1276" s="6">
        <v>3323202004</v>
      </c>
      <c r="G1276" s="6" t="s">
        <v>3981</v>
      </c>
      <c r="H1276" s="6" t="s">
        <v>449</v>
      </c>
      <c r="I1276" s="6">
        <v>14528417</v>
      </c>
      <c r="J1276" s="6" t="s">
        <v>4054</v>
      </c>
      <c r="K1276" s="6" t="str">
        <f>"3323201608860002"</f>
        <v>3323201608860002</v>
      </c>
      <c r="L1276" s="6" t="s">
        <v>3603</v>
      </c>
      <c r="M1276" s="6">
        <v>0</v>
      </c>
      <c r="N1276" s="6">
        <v>734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 t="s">
        <v>39</v>
      </c>
      <c r="U1276" s="7">
        <v>46089</v>
      </c>
      <c r="V1276" s="8">
        <v>46237.66207175926</v>
      </c>
      <c r="W1276" s="8">
        <v>46237.66207175926</v>
      </c>
      <c r="X1276" s="6" t="s">
        <v>40</v>
      </c>
      <c r="Y1276" s="6" t="s">
        <v>39</v>
      </c>
      <c r="Z1276" s="9">
        <v>183623</v>
      </c>
      <c r="AA1276" s="6" t="s">
        <v>4055</v>
      </c>
      <c r="AB1276" s="10" t="s">
        <v>4056</v>
      </c>
      <c r="AC1276" s="11" t="str">
        <f t="shared" si="235"/>
        <v>Klik Here Bestie</v>
      </c>
      <c r="AD1276" s="18" t="s">
        <v>2944</v>
      </c>
    </row>
    <row r="1277" spans="1:30" ht="14.25" customHeight="1" x14ac:dyDescent="0.3">
      <c r="A1277" s="5">
        <v>1275</v>
      </c>
      <c r="B1277" s="6" t="s">
        <v>32</v>
      </c>
      <c r="C1277" s="6" t="s">
        <v>33</v>
      </c>
      <c r="D1277" s="6" t="s">
        <v>3869</v>
      </c>
      <c r="E1277" s="6" t="s">
        <v>4057</v>
      </c>
      <c r="F1277" s="6">
        <v>3323202005</v>
      </c>
      <c r="G1277" s="6" t="s">
        <v>3870</v>
      </c>
      <c r="H1277" s="6" t="s">
        <v>3871</v>
      </c>
      <c r="I1277" s="6">
        <v>14511748</v>
      </c>
      <c r="J1277" s="6" t="s">
        <v>4058</v>
      </c>
      <c r="K1277" s="6" t="str">
        <f t="shared" ref="K1277:K1278" si="304">"3323200909910001"</f>
        <v>3323200909910001</v>
      </c>
      <c r="L1277" s="6" t="s">
        <v>4059</v>
      </c>
      <c r="M1277" s="6">
        <v>54</v>
      </c>
      <c r="N1277" s="6">
        <v>50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 t="s">
        <v>39</v>
      </c>
      <c r="U1277" s="7">
        <v>46089</v>
      </c>
      <c r="V1277" s="8">
        <v>46237.46539351852</v>
      </c>
      <c r="W1277" s="8">
        <v>46237.46539351852</v>
      </c>
      <c r="X1277" s="6" t="s">
        <v>40</v>
      </c>
      <c r="Y1277" s="6" t="s">
        <v>39</v>
      </c>
      <c r="Z1277" s="9">
        <v>78356</v>
      </c>
      <c r="AA1277" s="6" t="s">
        <v>966</v>
      </c>
      <c r="AB1277" s="10" t="s">
        <v>4060</v>
      </c>
      <c r="AC1277" s="11" t="str">
        <f t="shared" si="235"/>
        <v>Klik Here Bestie</v>
      </c>
      <c r="AD1277" s="18" t="s">
        <v>2944</v>
      </c>
    </row>
    <row r="1278" spans="1:30" ht="14.25" customHeight="1" x14ac:dyDescent="0.3">
      <c r="A1278" s="5">
        <v>1276</v>
      </c>
      <c r="B1278" s="6" t="s">
        <v>32</v>
      </c>
      <c r="C1278" s="6" t="s">
        <v>33</v>
      </c>
      <c r="D1278" s="6" t="s">
        <v>3869</v>
      </c>
      <c r="E1278" s="6" t="s">
        <v>4057</v>
      </c>
      <c r="F1278" s="6">
        <v>3323202005</v>
      </c>
      <c r="G1278" s="6" t="s">
        <v>3870</v>
      </c>
      <c r="H1278" s="6" t="s">
        <v>3871</v>
      </c>
      <c r="I1278" s="6">
        <v>14511819</v>
      </c>
      <c r="J1278" s="6" t="s">
        <v>4061</v>
      </c>
      <c r="K1278" s="6" t="str">
        <f t="shared" si="304"/>
        <v>3323200909910001</v>
      </c>
      <c r="L1278" s="6" t="s">
        <v>4059</v>
      </c>
      <c r="M1278" s="6">
        <v>0</v>
      </c>
      <c r="N1278" s="6">
        <v>172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 t="s">
        <v>39</v>
      </c>
      <c r="U1278" s="7">
        <v>46089</v>
      </c>
      <c r="V1278" s="8">
        <v>46237.466412037036</v>
      </c>
      <c r="W1278" s="8">
        <v>46237.466412037036</v>
      </c>
      <c r="X1278" s="6" t="s">
        <v>40</v>
      </c>
      <c r="Y1278" s="6" t="s">
        <v>39</v>
      </c>
      <c r="Z1278" s="9">
        <v>78356</v>
      </c>
      <c r="AA1278" s="6" t="s">
        <v>966</v>
      </c>
      <c r="AB1278" s="10" t="s">
        <v>4062</v>
      </c>
      <c r="AC1278" s="11" t="str">
        <f t="shared" ref="AC1278:AC1532" si="305">HYPERLINK(AB1278,"Klik Here Bestie")</f>
        <v>Klik Here Bestie</v>
      </c>
      <c r="AD1278" s="18" t="s">
        <v>2944</v>
      </c>
    </row>
    <row r="1279" spans="1:30" ht="14.25" customHeight="1" x14ac:dyDescent="0.3">
      <c r="A1279" s="5">
        <v>1277</v>
      </c>
      <c r="B1279" s="6" t="s">
        <v>32</v>
      </c>
      <c r="C1279" s="6" t="s">
        <v>33</v>
      </c>
      <c r="D1279" s="6" t="s">
        <v>3869</v>
      </c>
      <c r="E1279" s="6" t="s">
        <v>4057</v>
      </c>
      <c r="F1279" s="6">
        <v>3323202005</v>
      </c>
      <c r="G1279" s="6" t="s">
        <v>3870</v>
      </c>
      <c r="H1279" s="6" t="s">
        <v>3871</v>
      </c>
      <c r="I1279" s="6">
        <v>14526184</v>
      </c>
      <c r="J1279" s="6" t="s">
        <v>4063</v>
      </c>
      <c r="K1279" s="6" t="str">
        <f t="shared" ref="K1279:K1280" si="306">"3323202511750002"</f>
        <v>3323202511750002</v>
      </c>
      <c r="L1279" s="6" t="s">
        <v>4064</v>
      </c>
      <c r="M1279" s="6">
        <v>50</v>
      </c>
      <c r="N1279" s="6">
        <v>60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 t="s">
        <v>39</v>
      </c>
      <c r="U1279" s="7">
        <v>46089</v>
      </c>
      <c r="V1279" s="8">
        <v>46237.635717592595</v>
      </c>
      <c r="W1279" s="8">
        <v>46237.635717592595</v>
      </c>
      <c r="X1279" s="6" t="s">
        <v>40</v>
      </c>
      <c r="Y1279" s="6" t="s">
        <v>39</v>
      </c>
      <c r="Z1279" s="9">
        <v>692433</v>
      </c>
      <c r="AA1279" s="6" t="s">
        <v>957</v>
      </c>
      <c r="AB1279" s="10" t="s">
        <v>4065</v>
      </c>
      <c r="AC1279" s="11" t="str">
        <f t="shared" si="305"/>
        <v>Klik Here Bestie</v>
      </c>
      <c r="AD1279" s="18" t="s">
        <v>2944</v>
      </c>
    </row>
    <row r="1280" spans="1:30" ht="14.25" customHeight="1" x14ac:dyDescent="0.3">
      <c r="A1280" s="5">
        <v>1278</v>
      </c>
      <c r="B1280" s="6" t="s">
        <v>32</v>
      </c>
      <c r="C1280" s="6" t="s">
        <v>33</v>
      </c>
      <c r="D1280" s="6" t="s">
        <v>3869</v>
      </c>
      <c r="E1280" s="6" t="s">
        <v>4057</v>
      </c>
      <c r="F1280" s="6">
        <v>3323202005</v>
      </c>
      <c r="G1280" s="6" t="s">
        <v>3870</v>
      </c>
      <c r="H1280" s="6" t="s">
        <v>3871</v>
      </c>
      <c r="I1280" s="6">
        <v>14526262</v>
      </c>
      <c r="J1280" s="6" t="s">
        <v>4066</v>
      </c>
      <c r="K1280" s="6" t="str">
        <f t="shared" si="306"/>
        <v>3323202511750002</v>
      </c>
      <c r="L1280" s="6" t="s">
        <v>4064</v>
      </c>
      <c r="M1280" s="6">
        <v>0</v>
      </c>
      <c r="N1280" s="6">
        <v>774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 t="s">
        <v>39</v>
      </c>
      <c r="U1280" s="7">
        <v>46089</v>
      </c>
      <c r="V1280" s="8">
        <v>46237.636921296296</v>
      </c>
      <c r="W1280" s="8">
        <v>46237.636921296296</v>
      </c>
      <c r="X1280" s="6" t="s">
        <v>40</v>
      </c>
      <c r="Y1280" s="6" t="s">
        <v>39</v>
      </c>
      <c r="Z1280" s="9">
        <v>692433</v>
      </c>
      <c r="AA1280" s="6" t="s">
        <v>957</v>
      </c>
      <c r="AB1280" s="10" t="s">
        <v>4067</v>
      </c>
      <c r="AC1280" s="11" t="str">
        <f t="shared" si="305"/>
        <v>Klik Here Bestie</v>
      </c>
      <c r="AD1280" s="18" t="s">
        <v>2944</v>
      </c>
    </row>
    <row r="1281" spans="1:30" ht="14.25" customHeight="1" x14ac:dyDescent="0.3">
      <c r="A1281" s="5">
        <v>1279</v>
      </c>
      <c r="B1281" s="6" t="s">
        <v>32</v>
      </c>
      <c r="C1281" s="6" t="s">
        <v>33</v>
      </c>
      <c r="D1281" s="6" t="s">
        <v>3869</v>
      </c>
      <c r="E1281" s="6" t="s">
        <v>4057</v>
      </c>
      <c r="F1281" s="6">
        <v>3323202005</v>
      </c>
      <c r="G1281" s="6" t="s">
        <v>3870</v>
      </c>
      <c r="H1281" s="6" t="s">
        <v>3871</v>
      </c>
      <c r="I1281" s="6">
        <v>14572490</v>
      </c>
      <c r="J1281" s="6" t="s">
        <v>4068</v>
      </c>
      <c r="K1281" s="6" t="str">
        <f>"3323205011930001"</f>
        <v>3323205011930001</v>
      </c>
      <c r="L1281" s="6" t="s">
        <v>4069</v>
      </c>
      <c r="M1281" s="6">
        <v>0</v>
      </c>
      <c r="N1281" s="6">
        <v>500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 t="s">
        <v>39</v>
      </c>
      <c r="U1281" s="7">
        <v>46120</v>
      </c>
      <c r="V1281" s="8">
        <v>46238.614120370374</v>
      </c>
      <c r="W1281" s="8">
        <v>46238.614120370374</v>
      </c>
      <c r="X1281" s="6" t="s">
        <v>40</v>
      </c>
      <c r="Y1281" s="6" t="s">
        <v>39</v>
      </c>
      <c r="Z1281" s="9">
        <v>78353</v>
      </c>
      <c r="AA1281" s="6" t="s">
        <v>4070</v>
      </c>
      <c r="AB1281" s="10" t="s">
        <v>4071</v>
      </c>
      <c r="AC1281" s="11" t="str">
        <f t="shared" si="305"/>
        <v>Klik Here Bestie</v>
      </c>
      <c r="AD1281" s="18" t="s">
        <v>2944</v>
      </c>
    </row>
    <row r="1282" spans="1:30" ht="14.25" customHeight="1" x14ac:dyDescent="0.3">
      <c r="A1282" s="5">
        <v>1280</v>
      </c>
      <c r="B1282" s="6" t="s">
        <v>32</v>
      </c>
      <c r="C1282" s="6" t="s">
        <v>33</v>
      </c>
      <c r="D1282" s="6" t="s">
        <v>3869</v>
      </c>
      <c r="E1282" s="6" t="s">
        <v>4057</v>
      </c>
      <c r="F1282" s="6">
        <v>3323202005</v>
      </c>
      <c r="G1282" s="6" t="s">
        <v>3870</v>
      </c>
      <c r="H1282" s="6" t="s">
        <v>3871</v>
      </c>
      <c r="I1282" s="6">
        <v>14687421</v>
      </c>
      <c r="J1282" s="6" t="s">
        <v>4072</v>
      </c>
      <c r="K1282" s="6" t="str">
        <f t="shared" ref="K1282:K1284" si="307">"3323200211740001"</f>
        <v>3323200211740001</v>
      </c>
      <c r="L1282" s="6" t="s">
        <v>4073</v>
      </c>
      <c r="M1282" s="6">
        <v>0</v>
      </c>
      <c r="N1282" s="6">
        <v>240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 t="s">
        <v>39</v>
      </c>
      <c r="U1282" s="7">
        <v>46181</v>
      </c>
      <c r="V1282" s="8">
        <v>46240.60465277778</v>
      </c>
      <c r="W1282" s="8">
        <v>46240.60465277778</v>
      </c>
      <c r="X1282" s="6" t="s">
        <v>40</v>
      </c>
      <c r="Y1282" s="6" t="s">
        <v>39</v>
      </c>
      <c r="Z1282" s="9">
        <v>692435</v>
      </c>
      <c r="AA1282" s="6" t="s">
        <v>732</v>
      </c>
      <c r="AB1282" s="10" t="s">
        <v>4074</v>
      </c>
      <c r="AC1282" s="11" t="str">
        <f t="shared" si="305"/>
        <v>Klik Here Bestie</v>
      </c>
      <c r="AD1282" s="18" t="s">
        <v>2944</v>
      </c>
    </row>
    <row r="1283" spans="1:30" ht="14.25" customHeight="1" x14ac:dyDescent="0.3">
      <c r="A1283" s="5">
        <v>1281</v>
      </c>
      <c r="B1283" s="6" t="s">
        <v>32</v>
      </c>
      <c r="C1283" s="6" t="s">
        <v>33</v>
      </c>
      <c r="D1283" s="6" t="s">
        <v>3869</v>
      </c>
      <c r="E1283" s="6" t="s">
        <v>4057</v>
      </c>
      <c r="F1283" s="6">
        <v>3323202005</v>
      </c>
      <c r="G1283" s="6" t="s">
        <v>3870</v>
      </c>
      <c r="H1283" s="6" t="s">
        <v>3871</v>
      </c>
      <c r="I1283" s="6">
        <v>14687660</v>
      </c>
      <c r="J1283" s="6" t="s">
        <v>4075</v>
      </c>
      <c r="K1283" s="6" t="str">
        <f t="shared" si="307"/>
        <v>3323200211740001</v>
      </c>
      <c r="L1283" s="6" t="s">
        <v>4073</v>
      </c>
      <c r="M1283" s="6">
        <v>0</v>
      </c>
      <c r="N1283" s="6">
        <v>100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 t="s">
        <v>39</v>
      </c>
      <c r="U1283" s="7">
        <v>46181</v>
      </c>
      <c r="V1283" s="8">
        <v>46240.606527777774</v>
      </c>
      <c r="W1283" s="8">
        <v>46240.606527777774</v>
      </c>
      <c r="X1283" s="6" t="s">
        <v>40</v>
      </c>
      <c r="Y1283" s="6" t="s">
        <v>39</v>
      </c>
      <c r="Z1283" s="9">
        <v>692435</v>
      </c>
      <c r="AA1283" s="6" t="s">
        <v>732</v>
      </c>
      <c r="AB1283" s="10" t="s">
        <v>4076</v>
      </c>
      <c r="AC1283" s="11" t="str">
        <f t="shared" si="305"/>
        <v>Klik Here Bestie</v>
      </c>
      <c r="AD1283" s="18" t="s">
        <v>2944</v>
      </c>
    </row>
    <row r="1284" spans="1:30" ht="14.25" customHeight="1" x14ac:dyDescent="0.3">
      <c r="A1284" s="5">
        <v>1282</v>
      </c>
      <c r="B1284" s="6" t="s">
        <v>32</v>
      </c>
      <c r="C1284" s="6" t="s">
        <v>33</v>
      </c>
      <c r="D1284" s="6" t="s">
        <v>3869</v>
      </c>
      <c r="E1284" s="6" t="s">
        <v>4057</v>
      </c>
      <c r="F1284" s="6">
        <v>3323202005</v>
      </c>
      <c r="G1284" s="6" t="s">
        <v>3870</v>
      </c>
      <c r="H1284" s="6" t="s">
        <v>3871</v>
      </c>
      <c r="I1284" s="6">
        <v>14688210</v>
      </c>
      <c r="J1284" s="6" t="s">
        <v>4077</v>
      </c>
      <c r="K1284" s="6" t="str">
        <f t="shared" si="307"/>
        <v>3323200211740001</v>
      </c>
      <c r="L1284" s="6" t="s">
        <v>4073</v>
      </c>
      <c r="M1284" s="6">
        <v>100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 t="s">
        <v>39</v>
      </c>
      <c r="U1284" s="7">
        <v>46181</v>
      </c>
      <c r="V1284" s="8">
        <v>46240.610532407409</v>
      </c>
      <c r="W1284" s="8">
        <v>46240.610532407409</v>
      </c>
      <c r="X1284" s="6" t="s">
        <v>40</v>
      </c>
      <c r="Y1284" s="6" t="s">
        <v>39</v>
      </c>
      <c r="Z1284" s="9">
        <v>692435</v>
      </c>
      <c r="AA1284" s="6" t="s">
        <v>732</v>
      </c>
      <c r="AB1284" s="10" t="s">
        <v>4078</v>
      </c>
      <c r="AC1284" s="11" t="str">
        <f t="shared" si="305"/>
        <v>Klik Here Bestie</v>
      </c>
      <c r="AD1284" s="18" t="s">
        <v>2944</v>
      </c>
    </row>
    <row r="1285" spans="1:30" ht="14.25" customHeight="1" x14ac:dyDescent="0.3">
      <c r="A1285" s="5">
        <v>1283</v>
      </c>
      <c r="B1285" s="6" t="s">
        <v>32</v>
      </c>
      <c r="C1285" s="6" t="s">
        <v>33</v>
      </c>
      <c r="D1285" s="6" t="s">
        <v>3869</v>
      </c>
      <c r="E1285" s="6" t="s">
        <v>4057</v>
      </c>
      <c r="F1285" s="6">
        <v>3323202005</v>
      </c>
      <c r="G1285" s="6" t="s">
        <v>3870</v>
      </c>
      <c r="H1285" s="6" t="s">
        <v>3871</v>
      </c>
      <c r="I1285" s="6">
        <v>14719859</v>
      </c>
      <c r="J1285" s="6" t="s">
        <v>4079</v>
      </c>
      <c r="K1285" s="6" t="str">
        <f>"3323204706970002"</f>
        <v>3323204706970002</v>
      </c>
      <c r="L1285" s="6" t="s">
        <v>4080</v>
      </c>
      <c r="M1285" s="6">
        <v>0</v>
      </c>
      <c r="N1285" s="6">
        <v>100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 t="s">
        <v>39</v>
      </c>
      <c r="U1285" s="7">
        <v>46211</v>
      </c>
      <c r="V1285" s="8">
        <v>46241.371006944442</v>
      </c>
      <c r="W1285" s="8">
        <v>46241.371006944442</v>
      </c>
      <c r="X1285" s="6" t="s">
        <v>40</v>
      </c>
      <c r="Y1285" s="6" t="s">
        <v>39</v>
      </c>
      <c r="Z1285" s="9">
        <v>78359</v>
      </c>
      <c r="AA1285" s="6" t="s">
        <v>4081</v>
      </c>
      <c r="AB1285" s="10" t="s">
        <v>4082</v>
      </c>
      <c r="AC1285" s="11" t="str">
        <f t="shared" si="305"/>
        <v>Klik Here Bestie</v>
      </c>
      <c r="AD1285" s="18" t="s">
        <v>2944</v>
      </c>
    </row>
    <row r="1286" spans="1:30" ht="14.25" customHeight="1" x14ac:dyDescent="0.3">
      <c r="A1286" s="5">
        <v>1284</v>
      </c>
      <c r="B1286" s="6" t="s">
        <v>32</v>
      </c>
      <c r="C1286" s="6" t="s">
        <v>33</v>
      </c>
      <c r="D1286" s="6" t="s">
        <v>3869</v>
      </c>
      <c r="E1286" s="6" t="s">
        <v>4057</v>
      </c>
      <c r="F1286" s="6">
        <v>3323202005</v>
      </c>
      <c r="G1286" s="6" t="s">
        <v>3870</v>
      </c>
      <c r="H1286" s="6" t="s">
        <v>3871</v>
      </c>
      <c r="I1286" s="6">
        <v>14599847</v>
      </c>
      <c r="J1286" s="6" t="s">
        <v>4083</v>
      </c>
      <c r="K1286" s="6" t="str">
        <f>"3323201405520001"</f>
        <v>3323201405520001</v>
      </c>
      <c r="L1286" s="6" t="s">
        <v>2188</v>
      </c>
      <c r="M1286" s="6">
        <v>0</v>
      </c>
      <c r="N1286" s="6">
        <v>430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 t="s">
        <v>39</v>
      </c>
      <c r="U1286" s="7">
        <v>46150</v>
      </c>
      <c r="V1286" s="8">
        <v>46239.362199074072</v>
      </c>
      <c r="W1286" s="8">
        <v>46239.362199074072</v>
      </c>
      <c r="X1286" s="6" t="s">
        <v>40</v>
      </c>
      <c r="Y1286" s="6" t="s">
        <v>39</v>
      </c>
      <c r="Z1286" s="9">
        <v>78352</v>
      </c>
      <c r="AA1286" s="6" t="s">
        <v>4084</v>
      </c>
      <c r="AB1286" s="10" t="s">
        <v>4085</v>
      </c>
      <c r="AC1286" s="11" t="str">
        <f t="shared" si="305"/>
        <v>Klik Here Bestie</v>
      </c>
      <c r="AD1286" s="18" t="s">
        <v>2944</v>
      </c>
    </row>
    <row r="1287" spans="1:30" ht="14.25" customHeight="1" x14ac:dyDescent="0.3">
      <c r="A1287" s="5">
        <v>1285</v>
      </c>
      <c r="B1287" s="6" t="s">
        <v>32</v>
      </c>
      <c r="C1287" s="6" t="s">
        <v>33</v>
      </c>
      <c r="D1287" s="6" t="s">
        <v>3869</v>
      </c>
      <c r="E1287" s="6" t="s">
        <v>4057</v>
      </c>
      <c r="F1287" s="6">
        <v>3323202005</v>
      </c>
      <c r="G1287" s="6" t="s">
        <v>3870</v>
      </c>
      <c r="H1287" s="6" t="s">
        <v>3871</v>
      </c>
      <c r="I1287" s="6">
        <v>14596336</v>
      </c>
      <c r="J1287" s="6" t="s">
        <v>4086</v>
      </c>
      <c r="K1287" s="6" t="str">
        <f>"3323201009540001"</f>
        <v>3323201009540001</v>
      </c>
      <c r="L1287" s="6" t="s">
        <v>4087</v>
      </c>
      <c r="M1287" s="6">
        <v>0</v>
      </c>
      <c r="N1287" s="6">
        <v>200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 t="s">
        <v>39</v>
      </c>
      <c r="U1287" s="7">
        <v>46150</v>
      </c>
      <c r="V1287" s="8">
        <v>46239.337650462963</v>
      </c>
      <c r="W1287" s="8">
        <v>46239.337650462963</v>
      </c>
      <c r="X1287" s="6" t="s">
        <v>40</v>
      </c>
      <c r="Y1287" s="6" t="s">
        <v>39</v>
      </c>
      <c r="Z1287" s="9">
        <v>78355</v>
      </c>
      <c r="AA1287" s="6" t="s">
        <v>4088</v>
      </c>
      <c r="AB1287" s="10" t="s">
        <v>4089</v>
      </c>
      <c r="AC1287" s="11" t="str">
        <f t="shared" si="305"/>
        <v>Klik Here Bestie</v>
      </c>
      <c r="AD1287" s="18" t="s">
        <v>2944</v>
      </c>
    </row>
    <row r="1288" spans="1:30" ht="14.25" customHeight="1" x14ac:dyDescent="0.3">
      <c r="A1288" s="5">
        <v>1286</v>
      </c>
      <c r="B1288" s="6" t="s">
        <v>32</v>
      </c>
      <c r="C1288" s="6" t="s">
        <v>33</v>
      </c>
      <c r="D1288" s="6" t="s">
        <v>3869</v>
      </c>
      <c r="E1288" s="6" t="s">
        <v>4057</v>
      </c>
      <c r="F1288" s="6">
        <v>3323202005</v>
      </c>
      <c r="G1288" s="6" t="s">
        <v>3870</v>
      </c>
      <c r="H1288" s="6" t="s">
        <v>3871</v>
      </c>
      <c r="I1288" s="6">
        <v>14517915</v>
      </c>
      <c r="J1288" s="6" t="s">
        <v>4090</v>
      </c>
      <c r="K1288" s="6" t="str">
        <f>"3323200112870003"</f>
        <v>3323200112870003</v>
      </c>
      <c r="L1288" s="6" t="s">
        <v>4091</v>
      </c>
      <c r="M1288" s="6">
        <v>0</v>
      </c>
      <c r="N1288" s="6">
        <v>344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 t="s">
        <v>39</v>
      </c>
      <c r="U1288" s="7">
        <v>46089</v>
      </c>
      <c r="V1288" s="8">
        <v>46237.550335648149</v>
      </c>
      <c r="W1288" s="8">
        <v>46237.550335648149</v>
      </c>
      <c r="X1288" s="6" t="s">
        <v>40</v>
      </c>
      <c r="Y1288" s="6" t="s">
        <v>39</v>
      </c>
      <c r="Z1288" s="9">
        <v>78355</v>
      </c>
      <c r="AA1288" s="6" t="s">
        <v>4088</v>
      </c>
      <c r="AB1288" s="10" t="s">
        <v>4092</v>
      </c>
      <c r="AC1288" s="11" t="str">
        <f t="shared" si="305"/>
        <v>Klik Here Bestie</v>
      </c>
      <c r="AD1288" s="18" t="s">
        <v>2944</v>
      </c>
    </row>
    <row r="1289" spans="1:30" ht="14.25" customHeight="1" x14ac:dyDescent="0.3">
      <c r="A1289" s="5">
        <v>1287</v>
      </c>
      <c r="B1289" s="6" t="s">
        <v>32</v>
      </c>
      <c r="C1289" s="6" t="s">
        <v>33</v>
      </c>
      <c r="D1289" s="6" t="s">
        <v>3869</v>
      </c>
      <c r="E1289" s="6" t="s">
        <v>4057</v>
      </c>
      <c r="F1289" s="6">
        <v>3323202005</v>
      </c>
      <c r="G1289" s="6" t="s">
        <v>3870</v>
      </c>
      <c r="H1289" s="6" t="s">
        <v>3871</v>
      </c>
      <c r="I1289" s="6">
        <v>14603974</v>
      </c>
      <c r="J1289" s="6" t="s">
        <v>4093</v>
      </c>
      <c r="K1289" s="6" t="str">
        <f>"3323205007710001"</f>
        <v>3323205007710001</v>
      </c>
      <c r="L1289" s="6" t="s">
        <v>4094</v>
      </c>
      <c r="M1289" s="6">
        <v>0</v>
      </c>
      <c r="N1289" s="6">
        <v>154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 t="s">
        <v>39</v>
      </c>
      <c r="U1289" s="7">
        <v>46150</v>
      </c>
      <c r="V1289" s="8">
        <v>46239.389201388891</v>
      </c>
      <c r="W1289" s="8">
        <v>46239.389201388891</v>
      </c>
      <c r="X1289" s="6" t="s">
        <v>40</v>
      </c>
      <c r="Y1289" s="6" t="s">
        <v>39</v>
      </c>
      <c r="Z1289" s="9">
        <v>78359</v>
      </c>
      <c r="AA1289" s="6" t="s">
        <v>4081</v>
      </c>
      <c r="AB1289" s="10" t="s">
        <v>4095</v>
      </c>
      <c r="AC1289" s="11" t="str">
        <f t="shared" si="305"/>
        <v>Klik Here Bestie</v>
      </c>
      <c r="AD1289" s="18" t="s">
        <v>2944</v>
      </c>
    </row>
    <row r="1290" spans="1:30" ht="14.25" customHeight="1" x14ac:dyDescent="0.3">
      <c r="A1290" s="5">
        <v>1288</v>
      </c>
      <c r="B1290" s="6" t="s">
        <v>32</v>
      </c>
      <c r="C1290" s="6" t="s">
        <v>33</v>
      </c>
      <c r="D1290" s="6" t="s">
        <v>3869</v>
      </c>
      <c r="E1290" s="6" t="s">
        <v>4096</v>
      </c>
      <c r="F1290" s="6">
        <v>3323202006</v>
      </c>
      <c r="G1290" s="6" t="s">
        <v>3870</v>
      </c>
      <c r="H1290" s="6" t="s">
        <v>3871</v>
      </c>
      <c r="I1290" s="6">
        <v>14506863</v>
      </c>
      <c r="J1290" s="6" t="s">
        <v>4097</v>
      </c>
      <c r="K1290" s="6" t="str">
        <f>"3323201903800001"</f>
        <v>3323201903800001</v>
      </c>
      <c r="L1290" s="6" t="s">
        <v>4098</v>
      </c>
      <c r="M1290" s="6">
        <v>0</v>
      </c>
      <c r="N1290" s="6">
        <v>368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 t="s">
        <v>39</v>
      </c>
      <c r="U1290" s="7">
        <v>46089</v>
      </c>
      <c r="V1290" s="8">
        <v>46237.425335648149</v>
      </c>
      <c r="W1290" s="8">
        <v>46237.425335648149</v>
      </c>
      <c r="X1290" s="6" t="s">
        <v>40</v>
      </c>
      <c r="Y1290" s="6" t="s">
        <v>39</v>
      </c>
      <c r="Z1290" s="9">
        <v>76173</v>
      </c>
      <c r="AA1290" s="6" t="s">
        <v>4099</v>
      </c>
      <c r="AB1290" s="10" t="s">
        <v>4100</v>
      </c>
      <c r="AC1290" s="11" t="str">
        <f t="shared" si="305"/>
        <v>Klik Here Bestie</v>
      </c>
      <c r="AD1290" s="18" t="s">
        <v>2944</v>
      </c>
    </row>
    <row r="1291" spans="1:30" ht="14.25" customHeight="1" x14ac:dyDescent="0.3">
      <c r="A1291" s="5">
        <v>1289</v>
      </c>
      <c r="B1291" s="6" t="s">
        <v>32</v>
      </c>
      <c r="C1291" s="6" t="s">
        <v>33</v>
      </c>
      <c r="D1291" s="6" t="s">
        <v>3869</v>
      </c>
      <c r="E1291" s="6" t="s">
        <v>4096</v>
      </c>
      <c r="F1291" s="6">
        <v>3323202006</v>
      </c>
      <c r="G1291" s="6" t="s">
        <v>3870</v>
      </c>
      <c r="H1291" s="6" t="s">
        <v>3871</v>
      </c>
      <c r="I1291" s="6">
        <v>14513076</v>
      </c>
      <c r="J1291" s="6" t="s">
        <v>4101</v>
      </c>
      <c r="K1291" s="6" t="str">
        <f>"3323200204940001"</f>
        <v>3323200204940001</v>
      </c>
      <c r="L1291" s="6" t="s">
        <v>4102</v>
      </c>
      <c r="M1291" s="6">
        <v>0</v>
      </c>
      <c r="N1291" s="6">
        <v>599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 t="s">
        <v>39</v>
      </c>
      <c r="U1291" s="7">
        <v>46089</v>
      </c>
      <c r="V1291" s="8">
        <v>46237.478946759256</v>
      </c>
      <c r="W1291" s="8">
        <v>46237.478946759256</v>
      </c>
      <c r="X1291" s="6" t="s">
        <v>40</v>
      </c>
      <c r="Y1291" s="6" t="s">
        <v>39</v>
      </c>
      <c r="Z1291" s="9">
        <v>1053153</v>
      </c>
      <c r="AA1291" s="6" t="s">
        <v>4103</v>
      </c>
      <c r="AB1291" s="10" t="s">
        <v>4104</v>
      </c>
      <c r="AC1291" s="11" t="str">
        <f t="shared" si="305"/>
        <v>Klik Here Bestie</v>
      </c>
      <c r="AD1291" s="18" t="s">
        <v>2944</v>
      </c>
    </row>
    <row r="1292" spans="1:30" ht="14.25" customHeight="1" x14ac:dyDescent="0.3">
      <c r="A1292" s="5">
        <v>1290</v>
      </c>
      <c r="B1292" s="6" t="s">
        <v>32</v>
      </c>
      <c r="C1292" s="6" t="s">
        <v>33</v>
      </c>
      <c r="D1292" s="6" t="s">
        <v>3869</v>
      </c>
      <c r="E1292" s="6" t="s">
        <v>4096</v>
      </c>
      <c r="F1292" s="6">
        <v>3323202006</v>
      </c>
      <c r="G1292" s="6" t="s">
        <v>3870</v>
      </c>
      <c r="H1292" s="6" t="s">
        <v>3871</v>
      </c>
      <c r="I1292" s="6">
        <v>14672883</v>
      </c>
      <c r="J1292" s="6" t="s">
        <v>4105</v>
      </c>
      <c r="K1292" s="6" t="str">
        <f>"3323201001890001"</f>
        <v>3323201001890001</v>
      </c>
      <c r="L1292" s="6" t="s">
        <v>4106</v>
      </c>
      <c r="M1292" s="6">
        <v>0</v>
      </c>
      <c r="N1292" s="6">
        <v>264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 t="s">
        <v>39</v>
      </c>
      <c r="U1292" s="7">
        <v>46181</v>
      </c>
      <c r="V1292" s="8">
        <v>46240.459849537037</v>
      </c>
      <c r="W1292" s="8">
        <v>46240.459849537037</v>
      </c>
      <c r="X1292" s="6" t="s">
        <v>40</v>
      </c>
      <c r="Y1292" s="6" t="s">
        <v>39</v>
      </c>
      <c r="Z1292" s="9">
        <v>76180</v>
      </c>
      <c r="AA1292" s="6" t="s">
        <v>2390</v>
      </c>
      <c r="AB1292" s="10" t="s">
        <v>4107</v>
      </c>
      <c r="AC1292" s="11" t="str">
        <f t="shared" si="305"/>
        <v>Klik Here Bestie</v>
      </c>
      <c r="AD1292" s="18" t="s">
        <v>2944</v>
      </c>
    </row>
    <row r="1293" spans="1:30" ht="14.25" customHeight="1" x14ac:dyDescent="0.3">
      <c r="A1293" s="5">
        <v>1291</v>
      </c>
      <c r="B1293" s="6" t="s">
        <v>32</v>
      </c>
      <c r="C1293" s="6" t="s">
        <v>33</v>
      </c>
      <c r="D1293" s="6" t="s">
        <v>3869</v>
      </c>
      <c r="E1293" s="6" t="s">
        <v>4096</v>
      </c>
      <c r="F1293" s="6">
        <v>3323202006</v>
      </c>
      <c r="G1293" s="6" t="s">
        <v>3870</v>
      </c>
      <c r="H1293" s="6" t="s">
        <v>3871</v>
      </c>
      <c r="I1293" s="6">
        <v>14716724</v>
      </c>
      <c r="J1293" s="6" t="s">
        <v>4108</v>
      </c>
      <c r="K1293" s="6" t="str">
        <f t="shared" ref="K1293:K1294" si="308">"3323201605640001"</f>
        <v>3323201605640001</v>
      </c>
      <c r="L1293" s="6" t="s">
        <v>4109</v>
      </c>
      <c r="M1293" s="6">
        <v>50</v>
      </c>
      <c r="N1293" s="6">
        <v>60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 t="s">
        <v>39</v>
      </c>
      <c r="U1293" s="7">
        <v>46211</v>
      </c>
      <c r="V1293" s="8">
        <v>46241.351377314815</v>
      </c>
      <c r="W1293" s="8">
        <v>46241.351377314815</v>
      </c>
      <c r="X1293" s="6" t="s">
        <v>40</v>
      </c>
      <c r="Y1293" s="6" t="s">
        <v>39</v>
      </c>
      <c r="Z1293" s="9">
        <v>76254</v>
      </c>
      <c r="AA1293" s="6" t="s">
        <v>4110</v>
      </c>
      <c r="AB1293" s="10" t="s">
        <v>4111</v>
      </c>
      <c r="AC1293" s="11" t="str">
        <f t="shared" si="305"/>
        <v>Klik Here Bestie</v>
      </c>
      <c r="AD1293" s="18" t="s">
        <v>2944</v>
      </c>
    </row>
    <row r="1294" spans="1:30" ht="14.25" customHeight="1" x14ac:dyDescent="0.3">
      <c r="A1294" s="5">
        <v>1292</v>
      </c>
      <c r="B1294" s="6" t="s">
        <v>32</v>
      </c>
      <c r="C1294" s="6" t="s">
        <v>33</v>
      </c>
      <c r="D1294" s="6" t="s">
        <v>3869</v>
      </c>
      <c r="E1294" s="6" t="s">
        <v>4096</v>
      </c>
      <c r="F1294" s="6">
        <v>3323202006</v>
      </c>
      <c r="G1294" s="6" t="s">
        <v>3870</v>
      </c>
      <c r="H1294" s="6" t="s">
        <v>3871</v>
      </c>
      <c r="I1294" s="6">
        <v>14716961</v>
      </c>
      <c r="J1294" s="6" t="s">
        <v>4112</v>
      </c>
      <c r="K1294" s="6" t="str">
        <f t="shared" si="308"/>
        <v>3323201605640001</v>
      </c>
      <c r="L1294" s="6" t="s">
        <v>4109</v>
      </c>
      <c r="M1294" s="6">
        <v>0</v>
      </c>
      <c r="N1294" s="6">
        <v>804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 t="s">
        <v>39</v>
      </c>
      <c r="U1294" s="7">
        <v>46211</v>
      </c>
      <c r="V1294" s="8">
        <v>46241.352627314816</v>
      </c>
      <c r="W1294" s="8">
        <v>46241.352627314816</v>
      </c>
      <c r="X1294" s="6" t="s">
        <v>40</v>
      </c>
      <c r="Y1294" s="6" t="s">
        <v>39</v>
      </c>
      <c r="Z1294" s="9">
        <v>76254</v>
      </c>
      <c r="AA1294" s="6" t="s">
        <v>4110</v>
      </c>
      <c r="AB1294" s="10" t="s">
        <v>4113</v>
      </c>
      <c r="AC1294" s="11" t="str">
        <f t="shared" si="305"/>
        <v>Klik Here Bestie</v>
      </c>
      <c r="AD1294" s="18" t="s">
        <v>2944</v>
      </c>
    </row>
    <row r="1295" spans="1:30" ht="14.25" customHeight="1" x14ac:dyDescent="0.3">
      <c r="A1295" s="5">
        <v>1293</v>
      </c>
      <c r="B1295" s="6" t="s">
        <v>32</v>
      </c>
      <c r="C1295" s="6" t="s">
        <v>33</v>
      </c>
      <c r="D1295" s="6" t="s">
        <v>3869</v>
      </c>
      <c r="E1295" s="6" t="s">
        <v>4096</v>
      </c>
      <c r="F1295" s="6">
        <v>3323202006</v>
      </c>
      <c r="G1295" s="6" t="s">
        <v>3870</v>
      </c>
      <c r="H1295" s="6" t="s">
        <v>3871</v>
      </c>
      <c r="I1295" s="6">
        <v>14504382</v>
      </c>
      <c r="J1295" s="6" t="s">
        <v>4114</v>
      </c>
      <c r="K1295" s="6" t="str">
        <f>"3323070907980002"</f>
        <v>3323070907980002</v>
      </c>
      <c r="L1295" s="6" t="s">
        <v>4115</v>
      </c>
      <c r="M1295" s="6">
        <v>102</v>
      </c>
      <c r="N1295" s="6">
        <v>123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 t="s">
        <v>39</v>
      </c>
      <c r="U1295" s="7">
        <v>46089</v>
      </c>
      <c r="V1295" s="8">
        <v>46237.407546296294</v>
      </c>
      <c r="W1295" s="8">
        <v>46237.407546296294</v>
      </c>
      <c r="X1295" s="6" t="s">
        <v>40</v>
      </c>
      <c r="Y1295" s="6" t="s">
        <v>39</v>
      </c>
      <c r="Z1295" s="9">
        <v>76245</v>
      </c>
      <c r="AA1295" s="6" t="s">
        <v>4116</v>
      </c>
      <c r="AB1295" s="10" t="s">
        <v>4117</v>
      </c>
      <c r="AC1295" s="11" t="str">
        <f t="shared" si="305"/>
        <v>Klik Here Bestie</v>
      </c>
      <c r="AD1295" s="18" t="s">
        <v>2944</v>
      </c>
    </row>
    <row r="1296" spans="1:30" ht="14.25" customHeight="1" x14ac:dyDescent="0.3">
      <c r="A1296" s="5">
        <v>1294</v>
      </c>
      <c r="B1296" s="6" t="s">
        <v>32</v>
      </c>
      <c r="C1296" s="6" t="s">
        <v>33</v>
      </c>
      <c r="D1296" s="6" t="s">
        <v>3869</v>
      </c>
      <c r="E1296" s="6" t="s">
        <v>4096</v>
      </c>
      <c r="F1296" s="6">
        <v>3323202006</v>
      </c>
      <c r="G1296" s="6" t="s">
        <v>3870</v>
      </c>
      <c r="H1296" s="6" t="s">
        <v>3871</v>
      </c>
      <c r="I1296" s="6">
        <v>14509555</v>
      </c>
      <c r="J1296" s="6" t="s">
        <v>4118</v>
      </c>
      <c r="K1296" s="6" t="str">
        <f>"3323202005630001"</f>
        <v>3323202005630001</v>
      </c>
      <c r="L1296" s="6" t="s">
        <v>2788</v>
      </c>
      <c r="M1296" s="6">
        <v>0</v>
      </c>
      <c r="N1296" s="6">
        <v>792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 t="s">
        <v>39</v>
      </c>
      <c r="U1296" s="7">
        <v>46089</v>
      </c>
      <c r="V1296" s="8">
        <v>46237.447025462963</v>
      </c>
      <c r="W1296" s="8">
        <v>46237.447025462963</v>
      </c>
      <c r="X1296" s="6" t="s">
        <v>40</v>
      </c>
      <c r="Y1296" s="6" t="s">
        <v>39</v>
      </c>
      <c r="Z1296" s="9">
        <v>76190</v>
      </c>
      <c r="AA1296" s="6" t="s">
        <v>188</v>
      </c>
      <c r="AB1296" s="10" t="s">
        <v>4119</v>
      </c>
      <c r="AC1296" s="11" t="str">
        <f t="shared" si="305"/>
        <v>Klik Here Bestie</v>
      </c>
      <c r="AD1296" s="18" t="s">
        <v>2944</v>
      </c>
    </row>
    <row r="1297" spans="1:30" ht="14.25" customHeight="1" x14ac:dyDescent="0.3">
      <c r="A1297" s="5">
        <v>1295</v>
      </c>
      <c r="B1297" s="6" t="s">
        <v>32</v>
      </c>
      <c r="C1297" s="6" t="s">
        <v>33</v>
      </c>
      <c r="D1297" s="6" t="s">
        <v>3869</v>
      </c>
      <c r="E1297" s="6" t="s">
        <v>4096</v>
      </c>
      <c r="F1297" s="6">
        <v>3323202006</v>
      </c>
      <c r="G1297" s="6" t="s">
        <v>3870</v>
      </c>
      <c r="H1297" s="6" t="s">
        <v>3871</v>
      </c>
      <c r="I1297" s="6">
        <v>14567994</v>
      </c>
      <c r="J1297" s="6" t="s">
        <v>4120</v>
      </c>
      <c r="K1297" s="6" t="str">
        <f>"3323201708830004"</f>
        <v>3323201708830004</v>
      </c>
      <c r="L1297" s="6" t="s">
        <v>4121</v>
      </c>
      <c r="M1297" s="6">
        <v>0</v>
      </c>
      <c r="N1297" s="6">
        <v>225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 t="s">
        <v>39</v>
      </c>
      <c r="U1297" s="7">
        <v>46120</v>
      </c>
      <c r="V1297" s="8">
        <v>46238.570891203701</v>
      </c>
      <c r="W1297" s="8">
        <v>46238.570891203701</v>
      </c>
      <c r="X1297" s="6" t="s">
        <v>40</v>
      </c>
      <c r="Y1297" s="6" t="s">
        <v>39</v>
      </c>
      <c r="Z1297" s="9">
        <v>76180</v>
      </c>
      <c r="AA1297" s="6" t="s">
        <v>2390</v>
      </c>
      <c r="AB1297" s="10" t="s">
        <v>4122</v>
      </c>
      <c r="AC1297" s="11" t="str">
        <f t="shared" si="305"/>
        <v>Klik Here Bestie</v>
      </c>
      <c r="AD1297" s="18" t="s">
        <v>2944</v>
      </c>
    </row>
    <row r="1298" spans="1:30" ht="14.25" customHeight="1" x14ac:dyDescent="0.3">
      <c r="A1298" s="5">
        <v>1296</v>
      </c>
      <c r="B1298" s="6" t="s">
        <v>32</v>
      </c>
      <c r="C1298" s="6" t="s">
        <v>33</v>
      </c>
      <c r="D1298" s="6" t="s">
        <v>3869</v>
      </c>
      <c r="E1298" s="6" t="s">
        <v>4096</v>
      </c>
      <c r="F1298" s="6">
        <v>3323202006</v>
      </c>
      <c r="G1298" s="6" t="s">
        <v>3870</v>
      </c>
      <c r="H1298" s="6" t="s">
        <v>3871</v>
      </c>
      <c r="I1298" s="6">
        <v>14523590</v>
      </c>
      <c r="J1298" s="6" t="s">
        <v>4123</v>
      </c>
      <c r="K1298" s="6" t="str">
        <f>"3323201509870001"</f>
        <v>3323201509870001</v>
      </c>
      <c r="L1298" s="6" t="s">
        <v>4124</v>
      </c>
      <c r="M1298" s="6">
        <v>0</v>
      </c>
      <c r="N1298" s="6">
        <v>366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 t="s">
        <v>39</v>
      </c>
      <c r="U1298" s="7">
        <v>46089</v>
      </c>
      <c r="V1298" s="8">
        <v>46237.607476851852</v>
      </c>
      <c r="W1298" s="8">
        <v>46237.607476851852</v>
      </c>
      <c r="X1298" s="6" t="s">
        <v>40</v>
      </c>
      <c r="Y1298" s="6" t="s">
        <v>39</v>
      </c>
      <c r="Z1298" s="9">
        <v>76087</v>
      </c>
      <c r="AA1298" s="6" t="s">
        <v>1704</v>
      </c>
      <c r="AB1298" s="10" t="s">
        <v>4125</v>
      </c>
      <c r="AC1298" s="11" t="str">
        <f t="shared" si="305"/>
        <v>Klik Here Bestie</v>
      </c>
      <c r="AD1298" s="18" t="s">
        <v>2944</v>
      </c>
    </row>
    <row r="1299" spans="1:30" ht="14.25" customHeight="1" x14ac:dyDescent="0.3">
      <c r="A1299" s="5">
        <v>1297</v>
      </c>
      <c r="B1299" s="6" t="s">
        <v>32</v>
      </c>
      <c r="C1299" s="6" t="s">
        <v>33</v>
      </c>
      <c r="D1299" s="6" t="s">
        <v>3869</v>
      </c>
      <c r="E1299" s="6" t="s">
        <v>4126</v>
      </c>
      <c r="F1299" s="6">
        <v>3323202007</v>
      </c>
      <c r="G1299" s="6" t="s">
        <v>3870</v>
      </c>
      <c r="H1299" s="6" t="s">
        <v>3871</v>
      </c>
      <c r="I1299" s="6">
        <v>14621223</v>
      </c>
      <c r="J1299" s="6" t="s">
        <v>4127</v>
      </c>
      <c r="K1299" s="6" t="str">
        <f t="shared" ref="K1299:K1301" si="309">"3323201309720002"</f>
        <v>3323201309720002</v>
      </c>
      <c r="L1299" s="6" t="s">
        <v>4128</v>
      </c>
      <c r="M1299" s="6">
        <v>0</v>
      </c>
      <c r="N1299" s="6">
        <v>75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 t="s">
        <v>39</v>
      </c>
      <c r="U1299" s="7">
        <v>46150</v>
      </c>
      <c r="V1299" s="8">
        <v>46239.531747685185</v>
      </c>
      <c r="W1299" s="8">
        <v>46239.531747685185</v>
      </c>
      <c r="X1299" s="6" t="s">
        <v>40</v>
      </c>
      <c r="Y1299" s="6" t="s">
        <v>39</v>
      </c>
      <c r="Z1299" s="9">
        <v>76758</v>
      </c>
      <c r="AA1299" s="6" t="s">
        <v>4129</v>
      </c>
      <c r="AB1299" s="10" t="s">
        <v>4130</v>
      </c>
      <c r="AC1299" s="11" t="str">
        <f t="shared" si="305"/>
        <v>Klik Here Bestie</v>
      </c>
      <c r="AD1299" s="18" t="s">
        <v>2944</v>
      </c>
    </row>
    <row r="1300" spans="1:30" ht="14.25" customHeight="1" x14ac:dyDescent="0.3">
      <c r="A1300" s="5">
        <v>1298</v>
      </c>
      <c r="B1300" s="6" t="s">
        <v>32</v>
      </c>
      <c r="C1300" s="6" t="s">
        <v>33</v>
      </c>
      <c r="D1300" s="6" t="s">
        <v>3869</v>
      </c>
      <c r="E1300" s="6" t="s">
        <v>4126</v>
      </c>
      <c r="F1300" s="6">
        <v>3323202007</v>
      </c>
      <c r="G1300" s="6" t="s">
        <v>3870</v>
      </c>
      <c r="H1300" s="6" t="s">
        <v>3871</v>
      </c>
      <c r="I1300" s="6">
        <v>14621261</v>
      </c>
      <c r="J1300" s="6" t="s">
        <v>4131</v>
      </c>
      <c r="K1300" s="6" t="str">
        <f t="shared" si="309"/>
        <v>3323201309720002</v>
      </c>
      <c r="L1300" s="6" t="s">
        <v>4128</v>
      </c>
      <c r="M1300" s="6">
        <v>0</v>
      </c>
      <c r="N1300" s="6">
        <v>62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 t="s">
        <v>39</v>
      </c>
      <c r="U1300" s="7">
        <v>46150</v>
      </c>
      <c r="V1300" s="8">
        <v>46239.532673611109</v>
      </c>
      <c r="W1300" s="8">
        <v>46239.532673611109</v>
      </c>
      <c r="X1300" s="6" t="s">
        <v>40</v>
      </c>
      <c r="Y1300" s="6" t="s">
        <v>39</v>
      </c>
      <c r="Z1300" s="9">
        <v>76758</v>
      </c>
      <c r="AA1300" s="6" t="s">
        <v>4129</v>
      </c>
      <c r="AB1300" s="10" t="s">
        <v>4132</v>
      </c>
      <c r="AC1300" s="11" t="str">
        <f t="shared" si="305"/>
        <v>Klik Here Bestie</v>
      </c>
      <c r="AD1300" s="18" t="s">
        <v>2944</v>
      </c>
    </row>
    <row r="1301" spans="1:30" ht="14.25" customHeight="1" x14ac:dyDescent="0.3">
      <c r="A1301" s="5">
        <v>1299</v>
      </c>
      <c r="B1301" s="6" t="s">
        <v>32</v>
      </c>
      <c r="C1301" s="6" t="s">
        <v>33</v>
      </c>
      <c r="D1301" s="6" t="s">
        <v>3869</v>
      </c>
      <c r="E1301" s="6" t="s">
        <v>4126</v>
      </c>
      <c r="F1301" s="6">
        <v>3323202007</v>
      </c>
      <c r="G1301" s="6" t="s">
        <v>3870</v>
      </c>
      <c r="H1301" s="6" t="s">
        <v>3871</v>
      </c>
      <c r="I1301" s="6">
        <v>14621325</v>
      </c>
      <c r="J1301" s="6" t="s">
        <v>4133</v>
      </c>
      <c r="K1301" s="6" t="str">
        <f t="shared" si="309"/>
        <v>3323201309720002</v>
      </c>
      <c r="L1301" s="6" t="s">
        <v>4128</v>
      </c>
      <c r="M1301" s="6">
        <v>0</v>
      </c>
      <c r="N1301" s="6">
        <v>364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 t="s">
        <v>39</v>
      </c>
      <c r="U1301" s="7">
        <v>46150</v>
      </c>
      <c r="V1301" s="8">
        <v>46239.533738425926</v>
      </c>
      <c r="W1301" s="8">
        <v>46239.533738425926</v>
      </c>
      <c r="X1301" s="6" t="s">
        <v>40</v>
      </c>
      <c r="Y1301" s="6" t="s">
        <v>39</v>
      </c>
      <c r="Z1301" s="9">
        <v>76758</v>
      </c>
      <c r="AA1301" s="6" t="s">
        <v>4129</v>
      </c>
      <c r="AB1301" s="10" t="s">
        <v>4134</v>
      </c>
      <c r="AC1301" s="11" t="str">
        <f t="shared" si="305"/>
        <v>Klik Here Bestie</v>
      </c>
      <c r="AD1301" s="18" t="s">
        <v>2944</v>
      </c>
    </row>
    <row r="1302" spans="1:30" ht="14.25" customHeight="1" x14ac:dyDescent="0.3">
      <c r="A1302" s="5">
        <v>1300</v>
      </c>
      <c r="B1302" s="6" t="s">
        <v>32</v>
      </c>
      <c r="C1302" s="6" t="s">
        <v>33</v>
      </c>
      <c r="D1302" s="6" t="s">
        <v>3869</v>
      </c>
      <c r="E1302" s="6" t="s">
        <v>4126</v>
      </c>
      <c r="F1302" s="6">
        <v>3323202007</v>
      </c>
      <c r="G1302" s="6" t="s">
        <v>3870</v>
      </c>
      <c r="H1302" s="6" t="s">
        <v>3871</v>
      </c>
      <c r="I1302" s="6">
        <v>14621424</v>
      </c>
      <c r="J1302" s="6" t="s">
        <v>4135</v>
      </c>
      <c r="K1302" s="6" t="str">
        <f>"3323204612760002"</f>
        <v>3323204612760002</v>
      </c>
      <c r="L1302" s="6" t="s">
        <v>4136</v>
      </c>
      <c r="M1302" s="6">
        <v>0</v>
      </c>
      <c r="N1302" s="6">
        <v>688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 t="s">
        <v>39</v>
      </c>
      <c r="U1302" s="7">
        <v>46150</v>
      </c>
      <c r="V1302" s="8">
        <v>46239.535092592596</v>
      </c>
      <c r="W1302" s="8">
        <v>46239.535092592596</v>
      </c>
      <c r="X1302" s="6" t="s">
        <v>40</v>
      </c>
      <c r="Y1302" s="6" t="s">
        <v>39</v>
      </c>
      <c r="Z1302" s="9">
        <v>76758</v>
      </c>
      <c r="AA1302" s="6" t="s">
        <v>4129</v>
      </c>
      <c r="AB1302" s="13" t="s">
        <v>4137</v>
      </c>
      <c r="AC1302" s="11" t="str">
        <f t="shared" si="305"/>
        <v>Klik Here Bestie</v>
      </c>
      <c r="AD1302" s="18" t="s">
        <v>2944</v>
      </c>
    </row>
    <row r="1303" spans="1:30" ht="14.25" customHeight="1" x14ac:dyDescent="0.3">
      <c r="A1303" s="5">
        <v>1301</v>
      </c>
      <c r="B1303" s="6" t="s">
        <v>32</v>
      </c>
      <c r="C1303" s="6" t="s">
        <v>33</v>
      </c>
      <c r="D1303" s="6" t="s">
        <v>3869</v>
      </c>
      <c r="E1303" s="6" t="s">
        <v>4126</v>
      </c>
      <c r="F1303" s="6">
        <v>3323202007</v>
      </c>
      <c r="G1303" s="6" t="s">
        <v>3870</v>
      </c>
      <c r="H1303" s="6" t="s">
        <v>3871</v>
      </c>
      <c r="I1303" s="6">
        <v>14601686</v>
      </c>
      <c r="J1303" s="6" t="s">
        <v>4138</v>
      </c>
      <c r="K1303" s="6" t="str">
        <f t="shared" ref="K1303:K1305" si="310">"3323204804700002"</f>
        <v>3323204804700002</v>
      </c>
      <c r="L1303" s="6" t="s">
        <v>4139</v>
      </c>
      <c r="M1303" s="6">
        <v>77</v>
      </c>
      <c r="N1303" s="6">
        <v>70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 t="s">
        <v>39</v>
      </c>
      <c r="U1303" s="7">
        <v>46150</v>
      </c>
      <c r="V1303" s="8">
        <v>46239.374155092592</v>
      </c>
      <c r="W1303" s="8">
        <v>46239.374155092592</v>
      </c>
      <c r="X1303" s="6" t="s">
        <v>40</v>
      </c>
      <c r="Y1303" s="6" t="s">
        <v>39</v>
      </c>
      <c r="Z1303" s="9">
        <v>1116275</v>
      </c>
      <c r="AA1303" s="6" t="s">
        <v>4140</v>
      </c>
      <c r="AB1303" s="10" t="s">
        <v>4141</v>
      </c>
      <c r="AC1303" s="11" t="str">
        <f t="shared" si="305"/>
        <v>Klik Here Bestie</v>
      </c>
      <c r="AD1303" s="18" t="s">
        <v>2944</v>
      </c>
    </row>
    <row r="1304" spans="1:30" ht="14.25" customHeight="1" x14ac:dyDescent="0.3">
      <c r="A1304" s="5">
        <v>1302</v>
      </c>
      <c r="B1304" s="6" t="s">
        <v>32</v>
      </c>
      <c r="C1304" s="6" t="s">
        <v>33</v>
      </c>
      <c r="D1304" s="6" t="s">
        <v>3869</v>
      </c>
      <c r="E1304" s="6" t="s">
        <v>4126</v>
      </c>
      <c r="F1304" s="6">
        <v>3323202007</v>
      </c>
      <c r="G1304" s="6" t="s">
        <v>3870</v>
      </c>
      <c r="H1304" s="6" t="s">
        <v>3871</v>
      </c>
      <c r="I1304" s="6">
        <v>14601969</v>
      </c>
      <c r="J1304" s="6" t="s">
        <v>4142</v>
      </c>
      <c r="K1304" s="6" t="str">
        <f t="shared" si="310"/>
        <v>3323204804700002</v>
      </c>
      <c r="L1304" s="6" t="s">
        <v>4139</v>
      </c>
      <c r="M1304" s="6">
        <v>97</v>
      </c>
      <c r="N1304" s="6">
        <v>117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 t="s">
        <v>39</v>
      </c>
      <c r="U1304" s="7">
        <v>46150</v>
      </c>
      <c r="V1304" s="8">
        <v>46239.376030092593</v>
      </c>
      <c r="W1304" s="8">
        <v>46239.376030092593</v>
      </c>
      <c r="X1304" s="6" t="s">
        <v>40</v>
      </c>
      <c r="Y1304" s="6" t="s">
        <v>39</v>
      </c>
      <c r="Z1304" s="9">
        <v>1116275</v>
      </c>
      <c r="AA1304" s="6" t="s">
        <v>4140</v>
      </c>
      <c r="AB1304" s="10" t="s">
        <v>4143</v>
      </c>
      <c r="AC1304" s="11" t="str">
        <f t="shared" si="305"/>
        <v>Klik Here Bestie</v>
      </c>
      <c r="AD1304" s="18" t="s">
        <v>2944</v>
      </c>
    </row>
    <row r="1305" spans="1:30" ht="14.25" customHeight="1" x14ac:dyDescent="0.3">
      <c r="A1305" s="5">
        <v>1303</v>
      </c>
      <c r="B1305" s="6" t="s">
        <v>32</v>
      </c>
      <c r="C1305" s="6" t="s">
        <v>33</v>
      </c>
      <c r="D1305" s="6" t="s">
        <v>3869</v>
      </c>
      <c r="E1305" s="6" t="s">
        <v>4126</v>
      </c>
      <c r="F1305" s="6">
        <v>3323202007</v>
      </c>
      <c r="G1305" s="6" t="s">
        <v>3870</v>
      </c>
      <c r="H1305" s="6" t="s">
        <v>3871</v>
      </c>
      <c r="I1305" s="6">
        <v>14602162</v>
      </c>
      <c r="J1305" s="6" t="s">
        <v>4144</v>
      </c>
      <c r="K1305" s="6" t="str">
        <f t="shared" si="310"/>
        <v>3323204804700002</v>
      </c>
      <c r="L1305" s="6" t="s">
        <v>4139</v>
      </c>
      <c r="M1305" s="6">
        <v>0</v>
      </c>
      <c r="N1305" s="6">
        <v>447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 t="s">
        <v>39</v>
      </c>
      <c r="U1305" s="7">
        <v>46150</v>
      </c>
      <c r="V1305" s="8">
        <v>46239.377141203702</v>
      </c>
      <c r="W1305" s="8">
        <v>46239.377141203702</v>
      </c>
      <c r="X1305" s="6" t="s">
        <v>40</v>
      </c>
      <c r="Y1305" s="6" t="s">
        <v>39</v>
      </c>
      <c r="Z1305" s="9">
        <v>1116275</v>
      </c>
      <c r="AA1305" s="6" t="s">
        <v>4140</v>
      </c>
      <c r="AB1305" s="10" t="s">
        <v>4145</v>
      </c>
      <c r="AC1305" s="11" t="str">
        <f t="shared" si="305"/>
        <v>Klik Here Bestie</v>
      </c>
      <c r="AD1305" s="18" t="s">
        <v>2944</v>
      </c>
    </row>
    <row r="1306" spans="1:30" ht="14.25" customHeight="1" x14ac:dyDescent="0.3">
      <c r="A1306" s="5">
        <v>1304</v>
      </c>
      <c r="B1306" s="6" t="s">
        <v>32</v>
      </c>
      <c r="C1306" s="6" t="s">
        <v>33</v>
      </c>
      <c r="D1306" s="6" t="s">
        <v>3869</v>
      </c>
      <c r="E1306" s="6" t="s">
        <v>4126</v>
      </c>
      <c r="F1306" s="6">
        <v>3323202007</v>
      </c>
      <c r="G1306" s="6" t="s">
        <v>3870</v>
      </c>
      <c r="H1306" s="6" t="s">
        <v>3871</v>
      </c>
      <c r="I1306" s="6">
        <v>14513168</v>
      </c>
      <c r="J1306" s="6" t="s">
        <v>4146</v>
      </c>
      <c r="K1306" s="6" t="str">
        <f>"3323203112620020"</f>
        <v>3323203112620020</v>
      </c>
      <c r="L1306" s="6" t="s">
        <v>4147</v>
      </c>
      <c r="M1306" s="6">
        <v>0</v>
      </c>
      <c r="N1306" s="6">
        <v>660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 t="s">
        <v>39</v>
      </c>
      <c r="U1306" s="7">
        <v>46089</v>
      </c>
      <c r="V1306" s="8">
        <v>46237.480509259258</v>
      </c>
      <c r="W1306" s="8">
        <v>46237.480509259258</v>
      </c>
      <c r="X1306" s="6" t="s">
        <v>40</v>
      </c>
      <c r="Y1306" s="6" t="s">
        <v>39</v>
      </c>
      <c r="Z1306" s="9">
        <v>76758</v>
      </c>
      <c r="AA1306" s="6" t="s">
        <v>4129</v>
      </c>
      <c r="AB1306" s="10" t="s">
        <v>4148</v>
      </c>
      <c r="AC1306" s="11" t="str">
        <f t="shared" si="305"/>
        <v>Klik Here Bestie</v>
      </c>
      <c r="AD1306" s="18" t="s">
        <v>2944</v>
      </c>
    </row>
    <row r="1307" spans="1:30" ht="14.25" customHeight="1" x14ac:dyDescent="0.3">
      <c r="A1307" s="5">
        <v>1305</v>
      </c>
      <c r="B1307" s="6" t="s">
        <v>32</v>
      </c>
      <c r="C1307" s="6" t="s">
        <v>33</v>
      </c>
      <c r="D1307" s="6" t="s">
        <v>3869</v>
      </c>
      <c r="E1307" s="6" t="s">
        <v>4126</v>
      </c>
      <c r="F1307" s="6">
        <v>3323202007</v>
      </c>
      <c r="G1307" s="6" t="s">
        <v>3870</v>
      </c>
      <c r="H1307" s="6" t="s">
        <v>3871</v>
      </c>
      <c r="I1307" s="6">
        <v>14553239</v>
      </c>
      <c r="J1307" s="6" t="s">
        <v>4149</v>
      </c>
      <c r="K1307" s="6" t="str">
        <f t="shared" ref="K1307:K1309" si="311">"3323201906900002"</f>
        <v>3323201906900002</v>
      </c>
      <c r="L1307" s="6" t="s">
        <v>4150</v>
      </c>
      <c r="M1307" s="6">
        <v>30</v>
      </c>
      <c r="N1307" s="6">
        <v>36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 t="s">
        <v>39</v>
      </c>
      <c r="U1307" s="7">
        <v>46120</v>
      </c>
      <c r="V1307" s="8">
        <v>46238.410960648151</v>
      </c>
      <c r="W1307" s="8">
        <v>46238.410960648151</v>
      </c>
      <c r="X1307" s="6" t="s">
        <v>40</v>
      </c>
      <c r="Y1307" s="6" t="s">
        <v>39</v>
      </c>
      <c r="Z1307" s="9">
        <v>5021926</v>
      </c>
      <c r="AA1307" s="6" t="s">
        <v>4151</v>
      </c>
      <c r="AB1307" s="13" t="s">
        <v>4152</v>
      </c>
      <c r="AC1307" s="11" t="str">
        <f t="shared" si="305"/>
        <v>Klik Here Bestie</v>
      </c>
      <c r="AD1307" s="18" t="s">
        <v>2944</v>
      </c>
    </row>
    <row r="1308" spans="1:30" ht="14.25" customHeight="1" x14ac:dyDescent="0.3">
      <c r="A1308" s="5">
        <v>1306</v>
      </c>
      <c r="B1308" s="6" t="s">
        <v>32</v>
      </c>
      <c r="C1308" s="6" t="s">
        <v>33</v>
      </c>
      <c r="D1308" s="6" t="s">
        <v>3869</v>
      </c>
      <c r="E1308" s="6" t="s">
        <v>4126</v>
      </c>
      <c r="F1308" s="6">
        <v>3323202007</v>
      </c>
      <c r="G1308" s="6" t="s">
        <v>3870</v>
      </c>
      <c r="H1308" s="6" t="s">
        <v>3871</v>
      </c>
      <c r="I1308" s="6">
        <v>14553343</v>
      </c>
      <c r="J1308" s="6" t="s">
        <v>4153</v>
      </c>
      <c r="K1308" s="6" t="str">
        <f t="shared" si="311"/>
        <v>3323201906900002</v>
      </c>
      <c r="L1308" s="6" t="s">
        <v>4150</v>
      </c>
      <c r="M1308" s="6">
        <v>0</v>
      </c>
      <c r="N1308" s="6">
        <v>180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 t="s">
        <v>39</v>
      </c>
      <c r="U1308" s="7">
        <v>46120</v>
      </c>
      <c r="V1308" s="8">
        <v>46238.411979166667</v>
      </c>
      <c r="W1308" s="8">
        <v>46238.411979166667</v>
      </c>
      <c r="X1308" s="6" t="s">
        <v>40</v>
      </c>
      <c r="Y1308" s="6" t="s">
        <v>39</v>
      </c>
      <c r="Z1308" s="9">
        <v>5021926</v>
      </c>
      <c r="AA1308" s="6" t="s">
        <v>4151</v>
      </c>
      <c r="AB1308" s="10" t="s">
        <v>4154</v>
      </c>
      <c r="AC1308" s="11" t="str">
        <f t="shared" si="305"/>
        <v>Klik Here Bestie</v>
      </c>
      <c r="AD1308" s="18" t="s">
        <v>2944</v>
      </c>
    </row>
    <row r="1309" spans="1:30" ht="14.25" customHeight="1" x14ac:dyDescent="0.3">
      <c r="A1309" s="5">
        <v>1307</v>
      </c>
      <c r="B1309" s="6" t="s">
        <v>32</v>
      </c>
      <c r="C1309" s="6" t="s">
        <v>33</v>
      </c>
      <c r="D1309" s="6" t="s">
        <v>3869</v>
      </c>
      <c r="E1309" s="6" t="s">
        <v>4126</v>
      </c>
      <c r="F1309" s="6">
        <v>3323202007</v>
      </c>
      <c r="G1309" s="6" t="s">
        <v>3870</v>
      </c>
      <c r="H1309" s="6" t="s">
        <v>3871</v>
      </c>
      <c r="I1309" s="6">
        <v>14553500</v>
      </c>
      <c r="J1309" s="6" t="s">
        <v>4155</v>
      </c>
      <c r="K1309" s="6" t="str">
        <f t="shared" si="311"/>
        <v>3323201906900002</v>
      </c>
      <c r="L1309" s="6" t="s">
        <v>4150</v>
      </c>
      <c r="M1309" s="6">
        <v>33</v>
      </c>
      <c r="N1309" s="6">
        <v>30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 t="s">
        <v>39</v>
      </c>
      <c r="U1309" s="7">
        <v>46120</v>
      </c>
      <c r="V1309" s="8">
        <v>46238.412997685184</v>
      </c>
      <c r="W1309" s="8">
        <v>46238.412997685184</v>
      </c>
      <c r="X1309" s="6" t="s">
        <v>40</v>
      </c>
      <c r="Y1309" s="6" t="s">
        <v>39</v>
      </c>
      <c r="Z1309" s="9">
        <v>5021926</v>
      </c>
      <c r="AA1309" s="6" t="s">
        <v>4151</v>
      </c>
      <c r="AB1309" s="10" t="s">
        <v>4156</v>
      </c>
      <c r="AC1309" s="11" t="str">
        <f t="shared" si="305"/>
        <v>Klik Here Bestie</v>
      </c>
      <c r="AD1309" s="18" t="s">
        <v>2944</v>
      </c>
    </row>
    <row r="1310" spans="1:30" ht="14.25" customHeight="1" x14ac:dyDescent="0.3">
      <c r="A1310" s="5">
        <v>1308</v>
      </c>
      <c r="B1310" s="6" t="s">
        <v>32</v>
      </c>
      <c r="C1310" s="6" t="s">
        <v>33</v>
      </c>
      <c r="D1310" s="6" t="s">
        <v>3869</v>
      </c>
      <c r="E1310" s="6" t="s">
        <v>4157</v>
      </c>
      <c r="F1310" s="6">
        <v>3323202008</v>
      </c>
      <c r="G1310" s="6" t="s">
        <v>3870</v>
      </c>
      <c r="H1310" s="6" t="s">
        <v>3871</v>
      </c>
      <c r="I1310" s="6">
        <v>14472469</v>
      </c>
      <c r="J1310" s="6" t="s">
        <v>4158</v>
      </c>
      <c r="K1310" s="6" t="str">
        <f>"3323200107930006"</f>
        <v>3323200107930006</v>
      </c>
      <c r="L1310" s="6" t="s">
        <v>4159</v>
      </c>
      <c r="M1310" s="6">
        <v>0</v>
      </c>
      <c r="N1310" s="6">
        <v>700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 t="s">
        <v>39</v>
      </c>
      <c r="U1310" s="7">
        <v>46061</v>
      </c>
      <c r="V1310" s="8">
        <v>46236.447766203702</v>
      </c>
      <c r="W1310" s="8">
        <v>46236.447766203702</v>
      </c>
      <c r="X1310" s="6" t="s">
        <v>40</v>
      </c>
      <c r="Y1310" s="6" t="s">
        <v>39</v>
      </c>
      <c r="Z1310" s="9">
        <v>5066847</v>
      </c>
      <c r="AA1310" s="6" t="s">
        <v>4160</v>
      </c>
      <c r="AB1310" s="10" t="s">
        <v>4161</v>
      </c>
      <c r="AC1310" s="11" t="str">
        <f t="shared" si="305"/>
        <v>Klik Here Bestie</v>
      </c>
      <c r="AD1310" s="18" t="s">
        <v>2944</v>
      </c>
    </row>
    <row r="1311" spans="1:30" ht="14.25" customHeight="1" x14ac:dyDescent="0.3">
      <c r="A1311" s="5">
        <v>1309</v>
      </c>
      <c r="B1311" s="6" t="s">
        <v>32</v>
      </c>
      <c r="C1311" s="6" t="s">
        <v>33</v>
      </c>
      <c r="D1311" s="6" t="s">
        <v>3869</v>
      </c>
      <c r="E1311" s="6" t="s">
        <v>4157</v>
      </c>
      <c r="F1311" s="6">
        <v>3323202008</v>
      </c>
      <c r="G1311" s="6" t="s">
        <v>3870</v>
      </c>
      <c r="H1311" s="6" t="s">
        <v>3871</v>
      </c>
      <c r="I1311" s="6">
        <v>14811878</v>
      </c>
      <c r="J1311" s="6" t="s">
        <v>4162</v>
      </c>
      <c r="K1311" s="6" t="str">
        <f t="shared" ref="K1311:K1312" si="312">"3323206606790001"</f>
        <v>3323206606790001</v>
      </c>
      <c r="L1311" s="6" t="s">
        <v>4163</v>
      </c>
      <c r="M1311" s="6">
        <v>82</v>
      </c>
      <c r="N1311" s="6">
        <v>99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 t="s">
        <v>39</v>
      </c>
      <c r="U1311" s="7">
        <v>46242</v>
      </c>
      <c r="V1311" s="8">
        <v>46242.614548611113</v>
      </c>
      <c r="W1311" s="8">
        <v>46242.614548611113</v>
      </c>
      <c r="X1311" s="6" t="s">
        <v>40</v>
      </c>
      <c r="Y1311" s="6" t="s">
        <v>39</v>
      </c>
      <c r="Z1311" s="9">
        <v>676277</v>
      </c>
      <c r="AA1311" s="6" t="s">
        <v>966</v>
      </c>
      <c r="AB1311" s="10" t="s">
        <v>4164</v>
      </c>
      <c r="AC1311" s="11" t="str">
        <f t="shared" si="305"/>
        <v>Klik Here Bestie</v>
      </c>
      <c r="AD1311" s="18" t="s">
        <v>2944</v>
      </c>
    </row>
    <row r="1312" spans="1:30" ht="14.25" customHeight="1" x14ac:dyDescent="0.3">
      <c r="A1312" s="5">
        <v>1310</v>
      </c>
      <c r="B1312" s="6" t="s">
        <v>32</v>
      </c>
      <c r="C1312" s="6" t="s">
        <v>33</v>
      </c>
      <c r="D1312" s="6" t="s">
        <v>3869</v>
      </c>
      <c r="E1312" s="6" t="s">
        <v>4157</v>
      </c>
      <c r="F1312" s="6">
        <v>3323202008</v>
      </c>
      <c r="G1312" s="6" t="s">
        <v>3870</v>
      </c>
      <c r="H1312" s="6" t="s">
        <v>3871</v>
      </c>
      <c r="I1312" s="6">
        <v>14812025</v>
      </c>
      <c r="J1312" s="6" t="s">
        <v>4165</v>
      </c>
      <c r="K1312" s="6" t="str">
        <f t="shared" si="312"/>
        <v>3323206606790001</v>
      </c>
      <c r="L1312" s="6" t="s">
        <v>4163</v>
      </c>
      <c r="M1312" s="6">
        <v>0</v>
      </c>
      <c r="N1312" s="6">
        <v>270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 t="s">
        <v>39</v>
      </c>
      <c r="U1312" s="7">
        <v>46242</v>
      </c>
      <c r="V1312" s="8">
        <v>46242.615902777776</v>
      </c>
      <c r="W1312" s="8">
        <v>46242.615902777776</v>
      </c>
      <c r="X1312" s="6" t="s">
        <v>40</v>
      </c>
      <c r="Y1312" s="6" t="s">
        <v>39</v>
      </c>
      <c r="Z1312" s="9">
        <v>676277</v>
      </c>
      <c r="AA1312" s="6" t="s">
        <v>966</v>
      </c>
      <c r="AB1312" s="10" t="s">
        <v>4166</v>
      </c>
      <c r="AC1312" s="11" t="str">
        <f t="shared" si="305"/>
        <v>Klik Here Bestie</v>
      </c>
      <c r="AD1312" s="18" t="s">
        <v>2944</v>
      </c>
    </row>
    <row r="1313" spans="1:30" ht="14.25" customHeight="1" x14ac:dyDescent="0.3">
      <c r="A1313" s="5">
        <v>1311</v>
      </c>
      <c r="B1313" s="6" t="s">
        <v>32</v>
      </c>
      <c r="C1313" s="6" t="s">
        <v>33</v>
      </c>
      <c r="D1313" s="6" t="s">
        <v>3869</v>
      </c>
      <c r="E1313" s="6" t="s">
        <v>4157</v>
      </c>
      <c r="F1313" s="6">
        <v>3323202008</v>
      </c>
      <c r="G1313" s="6" t="s">
        <v>3870</v>
      </c>
      <c r="H1313" s="6" t="s">
        <v>3871</v>
      </c>
      <c r="I1313" s="6">
        <v>14527184</v>
      </c>
      <c r="J1313" s="6" t="s">
        <v>4167</v>
      </c>
      <c r="K1313" s="6" t="str">
        <f>"3323200609490001"</f>
        <v>3323200609490001</v>
      </c>
      <c r="L1313" s="6" t="s">
        <v>4168</v>
      </c>
      <c r="M1313" s="6">
        <v>0</v>
      </c>
      <c r="N1313" s="6">
        <v>258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 t="s">
        <v>39</v>
      </c>
      <c r="U1313" s="7">
        <v>46089</v>
      </c>
      <c r="V1313" s="8">
        <v>46237.648055555554</v>
      </c>
      <c r="W1313" s="8">
        <v>46237.648055555554</v>
      </c>
      <c r="X1313" s="6" t="s">
        <v>40</v>
      </c>
      <c r="Y1313" s="6" t="s">
        <v>39</v>
      </c>
      <c r="Z1313" s="9">
        <v>76334</v>
      </c>
      <c r="AA1313" s="6" t="s">
        <v>4169</v>
      </c>
      <c r="AB1313" s="10" t="s">
        <v>4170</v>
      </c>
      <c r="AC1313" s="11" t="str">
        <f t="shared" si="305"/>
        <v>Klik Here Bestie</v>
      </c>
      <c r="AD1313" s="18" t="s">
        <v>2944</v>
      </c>
    </row>
    <row r="1314" spans="1:30" ht="14.25" customHeight="1" x14ac:dyDescent="0.3">
      <c r="A1314" s="5">
        <v>1312</v>
      </c>
      <c r="B1314" s="6" t="s">
        <v>32</v>
      </c>
      <c r="C1314" s="6" t="s">
        <v>33</v>
      </c>
      <c r="D1314" s="6" t="s">
        <v>3869</v>
      </c>
      <c r="E1314" s="6" t="s">
        <v>4157</v>
      </c>
      <c r="F1314" s="6">
        <v>3323202008</v>
      </c>
      <c r="G1314" s="6" t="s">
        <v>3870</v>
      </c>
      <c r="H1314" s="6" t="s">
        <v>3871</v>
      </c>
      <c r="I1314" s="6">
        <v>14472244</v>
      </c>
      <c r="J1314" s="6" t="s">
        <v>4171</v>
      </c>
      <c r="K1314" s="6" t="str">
        <f>"3323203107920001"</f>
        <v>3323203107920001</v>
      </c>
      <c r="L1314" s="6" t="s">
        <v>4172</v>
      </c>
      <c r="M1314" s="6">
        <v>270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 t="s">
        <v>39</v>
      </c>
      <c r="U1314" s="7">
        <v>46061</v>
      </c>
      <c r="V1314" s="8">
        <v>46236.445069444446</v>
      </c>
      <c r="W1314" s="8">
        <v>46236.445069444446</v>
      </c>
      <c r="X1314" s="6" t="s">
        <v>40</v>
      </c>
      <c r="Y1314" s="6" t="s">
        <v>39</v>
      </c>
      <c r="Z1314" s="9">
        <v>5066847</v>
      </c>
      <c r="AA1314" s="6" t="s">
        <v>4160</v>
      </c>
      <c r="AB1314" s="10" t="s">
        <v>4173</v>
      </c>
      <c r="AC1314" s="11" t="str">
        <f t="shared" si="305"/>
        <v>Klik Here Bestie</v>
      </c>
      <c r="AD1314" s="18" t="s">
        <v>2944</v>
      </c>
    </row>
    <row r="1315" spans="1:30" ht="14.25" customHeight="1" x14ac:dyDescent="0.3">
      <c r="A1315" s="5">
        <v>1313</v>
      </c>
      <c r="B1315" s="6" t="s">
        <v>32</v>
      </c>
      <c r="C1315" s="6" t="s">
        <v>33</v>
      </c>
      <c r="D1315" s="6" t="s">
        <v>3869</v>
      </c>
      <c r="E1315" s="6" t="s">
        <v>4157</v>
      </c>
      <c r="F1315" s="6">
        <v>3323202008</v>
      </c>
      <c r="G1315" s="6" t="s">
        <v>3870</v>
      </c>
      <c r="H1315" s="6" t="s">
        <v>3871</v>
      </c>
      <c r="I1315" s="6">
        <v>14526456</v>
      </c>
      <c r="J1315" s="6" t="s">
        <v>4174</v>
      </c>
      <c r="K1315" s="6" t="str">
        <f t="shared" ref="K1315:K1316" si="313">"3323062503750001"</f>
        <v>3323062503750001</v>
      </c>
      <c r="L1315" s="6" t="s">
        <v>4175</v>
      </c>
      <c r="M1315" s="6">
        <v>0</v>
      </c>
      <c r="N1315" s="6">
        <v>50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 t="s">
        <v>39</v>
      </c>
      <c r="U1315" s="7">
        <v>46089</v>
      </c>
      <c r="V1315" s="8">
        <v>46237.63890046296</v>
      </c>
      <c r="W1315" s="8">
        <v>46237.63890046296</v>
      </c>
      <c r="X1315" s="6" t="s">
        <v>40</v>
      </c>
      <c r="Y1315" s="6" t="s">
        <v>39</v>
      </c>
      <c r="Z1315" s="9">
        <v>676285</v>
      </c>
      <c r="AA1315" s="6" t="s">
        <v>4176</v>
      </c>
      <c r="AB1315" s="10" t="s">
        <v>4177</v>
      </c>
      <c r="AC1315" s="11" t="str">
        <f t="shared" si="305"/>
        <v>Klik Here Bestie</v>
      </c>
      <c r="AD1315" s="18" t="s">
        <v>2944</v>
      </c>
    </row>
    <row r="1316" spans="1:30" ht="14.25" customHeight="1" x14ac:dyDescent="0.3">
      <c r="A1316" s="5">
        <v>1314</v>
      </c>
      <c r="B1316" s="6" t="s">
        <v>32</v>
      </c>
      <c r="C1316" s="6" t="s">
        <v>33</v>
      </c>
      <c r="D1316" s="6" t="s">
        <v>3869</v>
      </c>
      <c r="E1316" s="6" t="s">
        <v>4157</v>
      </c>
      <c r="F1316" s="6">
        <v>3323202008</v>
      </c>
      <c r="G1316" s="6" t="s">
        <v>3870</v>
      </c>
      <c r="H1316" s="6" t="s">
        <v>3871</v>
      </c>
      <c r="I1316" s="6">
        <v>14526572</v>
      </c>
      <c r="J1316" s="6" t="s">
        <v>4178</v>
      </c>
      <c r="K1316" s="6" t="str">
        <f t="shared" si="313"/>
        <v>3323062503750001</v>
      </c>
      <c r="L1316" s="6" t="s">
        <v>4175</v>
      </c>
      <c r="M1316" s="6">
        <v>0</v>
      </c>
      <c r="N1316" s="6">
        <v>50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 t="s">
        <v>39</v>
      </c>
      <c r="U1316" s="7">
        <v>46089</v>
      </c>
      <c r="V1316" s="8">
        <v>46237.640543981484</v>
      </c>
      <c r="W1316" s="8">
        <v>46237.640543981484</v>
      </c>
      <c r="X1316" s="6" t="s">
        <v>40</v>
      </c>
      <c r="Y1316" s="6" t="s">
        <v>39</v>
      </c>
      <c r="Z1316" s="9">
        <v>676285</v>
      </c>
      <c r="AA1316" s="6" t="s">
        <v>4176</v>
      </c>
      <c r="AB1316" s="10" t="s">
        <v>4179</v>
      </c>
      <c r="AC1316" s="11" t="str">
        <f t="shared" si="305"/>
        <v>Klik Here Bestie</v>
      </c>
      <c r="AD1316" s="18" t="s">
        <v>2944</v>
      </c>
    </row>
    <row r="1317" spans="1:30" ht="14.25" customHeight="1" x14ac:dyDescent="0.3">
      <c r="A1317" s="5">
        <v>1315</v>
      </c>
      <c r="B1317" s="6" t="s">
        <v>32</v>
      </c>
      <c r="C1317" s="6" t="s">
        <v>33</v>
      </c>
      <c r="D1317" s="6" t="s">
        <v>3869</v>
      </c>
      <c r="E1317" s="6" t="s">
        <v>4157</v>
      </c>
      <c r="F1317" s="6">
        <v>3323202008</v>
      </c>
      <c r="G1317" s="6" t="s">
        <v>3870</v>
      </c>
      <c r="H1317" s="6" t="s">
        <v>3871</v>
      </c>
      <c r="I1317" s="6">
        <v>14797669</v>
      </c>
      <c r="J1317" s="6" t="s">
        <v>4180</v>
      </c>
      <c r="K1317" s="6" t="str">
        <f t="shared" ref="K1317:K1318" si="314">"3323200107930003"</f>
        <v>3323200107930003</v>
      </c>
      <c r="L1317" s="6" t="s">
        <v>4181</v>
      </c>
      <c r="M1317" s="6">
        <v>0</v>
      </c>
      <c r="N1317" s="6">
        <v>430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 t="s">
        <v>39</v>
      </c>
      <c r="U1317" s="7">
        <v>46242</v>
      </c>
      <c r="V1317" s="8">
        <v>46242.470416666663</v>
      </c>
      <c r="W1317" s="8">
        <v>46242.470416666663</v>
      </c>
      <c r="X1317" s="6" t="s">
        <v>40</v>
      </c>
      <c r="Y1317" s="6" t="s">
        <v>39</v>
      </c>
      <c r="Z1317" s="9">
        <v>5046972</v>
      </c>
      <c r="AA1317" s="6" t="s">
        <v>4182</v>
      </c>
      <c r="AB1317" s="10" t="s">
        <v>4183</v>
      </c>
      <c r="AC1317" s="11" t="str">
        <f t="shared" si="305"/>
        <v>Klik Here Bestie</v>
      </c>
      <c r="AD1317" s="18" t="s">
        <v>2944</v>
      </c>
    </row>
    <row r="1318" spans="1:30" ht="14.25" customHeight="1" x14ac:dyDescent="0.3">
      <c r="A1318" s="5">
        <v>1316</v>
      </c>
      <c r="B1318" s="6" t="s">
        <v>32</v>
      </c>
      <c r="C1318" s="6" t="s">
        <v>33</v>
      </c>
      <c r="D1318" s="6" t="s">
        <v>3869</v>
      </c>
      <c r="E1318" s="6" t="s">
        <v>4157</v>
      </c>
      <c r="F1318" s="6">
        <v>3323202008</v>
      </c>
      <c r="G1318" s="6" t="s">
        <v>3870</v>
      </c>
      <c r="H1318" s="6" t="s">
        <v>3871</v>
      </c>
      <c r="I1318" s="6">
        <v>14797777</v>
      </c>
      <c r="J1318" s="6" t="s">
        <v>4184</v>
      </c>
      <c r="K1318" s="6" t="str">
        <f t="shared" si="314"/>
        <v>3323200107930003</v>
      </c>
      <c r="L1318" s="6" t="s">
        <v>4181</v>
      </c>
      <c r="M1318" s="6">
        <v>136</v>
      </c>
      <c r="N1318" s="6">
        <v>124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 t="s">
        <v>39</v>
      </c>
      <c r="U1318" s="7">
        <v>46242</v>
      </c>
      <c r="V1318" s="8">
        <v>46242.471388888887</v>
      </c>
      <c r="W1318" s="8">
        <v>46242.471388888887</v>
      </c>
      <c r="X1318" s="6" t="s">
        <v>40</v>
      </c>
      <c r="Y1318" s="6" t="s">
        <v>39</v>
      </c>
      <c r="Z1318" s="9">
        <v>5046972</v>
      </c>
      <c r="AA1318" s="6" t="s">
        <v>4182</v>
      </c>
      <c r="AB1318" s="10" t="s">
        <v>4185</v>
      </c>
      <c r="AC1318" s="11" t="str">
        <f t="shared" si="305"/>
        <v>Klik Here Bestie</v>
      </c>
      <c r="AD1318" s="18" t="s">
        <v>2944</v>
      </c>
    </row>
    <row r="1319" spans="1:30" ht="14.25" customHeight="1" x14ac:dyDescent="0.3">
      <c r="A1319" s="5">
        <v>1317</v>
      </c>
      <c r="B1319" s="6" t="s">
        <v>32</v>
      </c>
      <c r="C1319" s="6" t="s">
        <v>33</v>
      </c>
      <c r="D1319" s="6" t="s">
        <v>3869</v>
      </c>
      <c r="E1319" s="6" t="s">
        <v>4157</v>
      </c>
      <c r="F1319" s="6">
        <v>3323202008</v>
      </c>
      <c r="G1319" s="6" t="s">
        <v>3870</v>
      </c>
      <c r="H1319" s="6" t="s">
        <v>3871</v>
      </c>
      <c r="I1319" s="6">
        <v>14570516</v>
      </c>
      <c r="J1319" s="6" t="s">
        <v>4186</v>
      </c>
      <c r="K1319" s="6" t="str">
        <f t="shared" ref="K1319:K1320" si="315">"3323200606840002"</f>
        <v>3323200606840002</v>
      </c>
      <c r="L1319" s="6" t="s">
        <v>562</v>
      </c>
      <c r="M1319" s="6">
        <v>70</v>
      </c>
      <c r="N1319" s="6">
        <v>84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 t="s">
        <v>39</v>
      </c>
      <c r="U1319" s="7">
        <v>46120</v>
      </c>
      <c r="V1319" s="8">
        <v>46238.596099537041</v>
      </c>
      <c r="W1319" s="8">
        <v>46238.596099537041</v>
      </c>
      <c r="X1319" s="6" t="s">
        <v>40</v>
      </c>
      <c r="Y1319" s="6" t="s">
        <v>39</v>
      </c>
      <c r="Z1319" s="9">
        <v>76327</v>
      </c>
      <c r="AA1319" s="6" t="s">
        <v>4187</v>
      </c>
      <c r="AB1319" s="10" t="s">
        <v>4188</v>
      </c>
      <c r="AC1319" s="11" t="str">
        <f t="shared" si="305"/>
        <v>Klik Here Bestie</v>
      </c>
      <c r="AD1319" s="18" t="s">
        <v>2944</v>
      </c>
    </row>
    <row r="1320" spans="1:30" ht="14.25" customHeight="1" x14ac:dyDescent="0.3">
      <c r="A1320" s="5">
        <v>1318</v>
      </c>
      <c r="B1320" s="6" t="s">
        <v>32</v>
      </c>
      <c r="C1320" s="6" t="s">
        <v>33</v>
      </c>
      <c r="D1320" s="6" t="s">
        <v>3869</v>
      </c>
      <c r="E1320" s="6" t="s">
        <v>4157</v>
      </c>
      <c r="F1320" s="6">
        <v>3323202008</v>
      </c>
      <c r="G1320" s="6" t="s">
        <v>3870</v>
      </c>
      <c r="H1320" s="6" t="s">
        <v>3871</v>
      </c>
      <c r="I1320" s="6">
        <v>14570640</v>
      </c>
      <c r="J1320" s="6" t="s">
        <v>4189</v>
      </c>
      <c r="K1320" s="6" t="str">
        <f t="shared" si="315"/>
        <v>3323200606840002</v>
      </c>
      <c r="L1320" s="6" t="s">
        <v>562</v>
      </c>
      <c r="M1320" s="6">
        <v>0</v>
      </c>
      <c r="N1320" s="6">
        <v>516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 t="s">
        <v>39</v>
      </c>
      <c r="U1320" s="7">
        <v>46120</v>
      </c>
      <c r="V1320" s="8">
        <v>46238.597326388888</v>
      </c>
      <c r="W1320" s="8">
        <v>46238.597326388888</v>
      </c>
      <c r="X1320" s="6" t="s">
        <v>40</v>
      </c>
      <c r="Y1320" s="6" t="s">
        <v>39</v>
      </c>
      <c r="Z1320" s="9">
        <v>76327</v>
      </c>
      <c r="AA1320" s="6" t="s">
        <v>4187</v>
      </c>
      <c r="AB1320" s="10" t="s">
        <v>4190</v>
      </c>
      <c r="AC1320" s="11" t="str">
        <f t="shared" si="305"/>
        <v>Klik Here Bestie</v>
      </c>
      <c r="AD1320" s="18" t="s">
        <v>2944</v>
      </c>
    </row>
    <row r="1321" spans="1:30" ht="14.25" customHeight="1" x14ac:dyDescent="0.3">
      <c r="A1321" s="5">
        <v>1319</v>
      </c>
      <c r="B1321" s="6" t="s">
        <v>32</v>
      </c>
      <c r="C1321" s="6" t="s">
        <v>33</v>
      </c>
      <c r="D1321" s="6" t="s">
        <v>3869</v>
      </c>
      <c r="E1321" s="6" t="s">
        <v>4157</v>
      </c>
      <c r="F1321" s="6">
        <v>3323202008</v>
      </c>
      <c r="G1321" s="6" t="s">
        <v>3870</v>
      </c>
      <c r="H1321" s="6" t="s">
        <v>3871</v>
      </c>
      <c r="I1321" s="6">
        <v>14525582</v>
      </c>
      <c r="J1321" s="6" t="s">
        <v>4191</v>
      </c>
      <c r="K1321" s="6" t="str">
        <f t="shared" ref="K1321:K1322" si="316">"3323204804770001"</f>
        <v>3323204804770001</v>
      </c>
      <c r="L1321" s="6" t="s">
        <v>4192</v>
      </c>
      <c r="M1321" s="6">
        <v>60</v>
      </c>
      <c r="N1321" s="6">
        <v>72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 t="s">
        <v>39</v>
      </c>
      <c r="U1321" s="7">
        <v>46089</v>
      </c>
      <c r="V1321" s="8">
        <v>46237.629571759258</v>
      </c>
      <c r="W1321" s="8">
        <v>46237.629571759258</v>
      </c>
      <c r="X1321" s="6" t="s">
        <v>40</v>
      </c>
      <c r="Y1321" s="6" t="s">
        <v>39</v>
      </c>
      <c r="Z1321" s="9">
        <v>676277</v>
      </c>
      <c r="AA1321" s="6" t="s">
        <v>966</v>
      </c>
      <c r="AB1321" s="10" t="s">
        <v>4193</v>
      </c>
      <c r="AC1321" s="11" t="str">
        <f t="shared" si="305"/>
        <v>Klik Here Bestie</v>
      </c>
      <c r="AD1321" s="18" t="s">
        <v>2944</v>
      </c>
    </row>
    <row r="1322" spans="1:30" ht="14.25" customHeight="1" x14ac:dyDescent="0.3">
      <c r="A1322" s="5">
        <v>1320</v>
      </c>
      <c r="B1322" s="6" t="s">
        <v>32</v>
      </c>
      <c r="C1322" s="6" t="s">
        <v>33</v>
      </c>
      <c r="D1322" s="6" t="s">
        <v>3869</v>
      </c>
      <c r="E1322" s="6" t="s">
        <v>4157</v>
      </c>
      <c r="F1322" s="6">
        <v>3323202008</v>
      </c>
      <c r="G1322" s="6" t="s">
        <v>3870</v>
      </c>
      <c r="H1322" s="6" t="s">
        <v>3871</v>
      </c>
      <c r="I1322" s="6">
        <v>14525693</v>
      </c>
      <c r="J1322" s="6" t="s">
        <v>4194</v>
      </c>
      <c r="K1322" s="6" t="str">
        <f t="shared" si="316"/>
        <v>3323204804770001</v>
      </c>
      <c r="L1322" s="6" t="s">
        <v>4192</v>
      </c>
      <c r="M1322" s="6">
        <v>0</v>
      </c>
      <c r="N1322" s="6">
        <v>843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 t="s">
        <v>39</v>
      </c>
      <c r="U1322" s="7">
        <v>46089</v>
      </c>
      <c r="V1322" s="8">
        <v>46237.630868055552</v>
      </c>
      <c r="W1322" s="8">
        <v>46237.630868055552</v>
      </c>
      <c r="X1322" s="6" t="s">
        <v>40</v>
      </c>
      <c r="Y1322" s="6" t="s">
        <v>39</v>
      </c>
      <c r="Z1322" s="9">
        <v>676277</v>
      </c>
      <c r="AA1322" s="6" t="s">
        <v>966</v>
      </c>
      <c r="AB1322" s="10" t="s">
        <v>4195</v>
      </c>
      <c r="AC1322" s="11" t="str">
        <f t="shared" si="305"/>
        <v>Klik Here Bestie</v>
      </c>
      <c r="AD1322" s="18" t="s">
        <v>2944</v>
      </c>
    </row>
    <row r="1323" spans="1:30" ht="14.25" customHeight="1" x14ac:dyDescent="0.3">
      <c r="A1323" s="5">
        <v>1321</v>
      </c>
      <c r="B1323" s="6" t="s">
        <v>32</v>
      </c>
      <c r="C1323" s="6" t="s">
        <v>33</v>
      </c>
      <c r="D1323" s="6" t="s">
        <v>3869</v>
      </c>
      <c r="E1323" s="6" t="s">
        <v>4157</v>
      </c>
      <c r="F1323" s="6">
        <v>3323202008</v>
      </c>
      <c r="G1323" s="6" t="s">
        <v>3870</v>
      </c>
      <c r="H1323" s="6" t="s">
        <v>3871</v>
      </c>
      <c r="I1323" s="6">
        <v>14525903</v>
      </c>
      <c r="J1323" s="6" t="s">
        <v>4196</v>
      </c>
      <c r="K1323" s="6" t="str">
        <f>"3323201210910001"</f>
        <v>3323201210910001</v>
      </c>
      <c r="L1323" s="6" t="s">
        <v>4197</v>
      </c>
      <c r="M1323" s="6">
        <v>0</v>
      </c>
      <c r="N1323" s="6">
        <v>250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 t="s">
        <v>39</v>
      </c>
      <c r="U1323" s="7">
        <v>46089</v>
      </c>
      <c r="V1323" s="8">
        <v>46237.633148148147</v>
      </c>
      <c r="W1323" s="8">
        <v>46237.633148148147</v>
      </c>
      <c r="X1323" s="6" t="s">
        <v>40</v>
      </c>
      <c r="Y1323" s="6" t="s">
        <v>39</v>
      </c>
      <c r="Z1323" s="9">
        <v>76327</v>
      </c>
      <c r="AA1323" s="6" t="s">
        <v>4187</v>
      </c>
      <c r="AB1323" s="10" t="s">
        <v>4198</v>
      </c>
      <c r="AC1323" s="11" t="str">
        <f t="shared" si="305"/>
        <v>Klik Here Bestie</v>
      </c>
      <c r="AD1323" s="18" t="s">
        <v>2944</v>
      </c>
    </row>
    <row r="1324" spans="1:30" ht="14.25" customHeight="1" x14ac:dyDescent="0.3">
      <c r="A1324" s="5">
        <v>1322</v>
      </c>
      <c r="B1324" s="6" t="s">
        <v>32</v>
      </c>
      <c r="C1324" s="6" t="s">
        <v>33</v>
      </c>
      <c r="D1324" s="6" t="s">
        <v>3869</v>
      </c>
      <c r="E1324" s="6" t="s">
        <v>4157</v>
      </c>
      <c r="F1324" s="6">
        <v>3323202008</v>
      </c>
      <c r="G1324" s="6" t="s">
        <v>3870</v>
      </c>
      <c r="H1324" s="6" t="s">
        <v>3871</v>
      </c>
      <c r="I1324" s="6">
        <v>14479733</v>
      </c>
      <c r="J1324" s="6" t="s">
        <v>4199</v>
      </c>
      <c r="K1324" s="6" t="str">
        <f t="shared" ref="K1324:K1325" si="317">"3323202507760003"</f>
        <v>3323202507760003</v>
      </c>
      <c r="L1324" s="6" t="s">
        <v>1864</v>
      </c>
      <c r="M1324" s="6">
        <v>75</v>
      </c>
      <c r="N1324" s="6">
        <v>90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 t="s">
        <v>39</v>
      </c>
      <c r="U1324" s="7">
        <v>46061</v>
      </c>
      <c r="V1324" s="8">
        <v>46236.590300925927</v>
      </c>
      <c r="W1324" s="8">
        <v>46236.590300925927</v>
      </c>
      <c r="X1324" s="6" t="s">
        <v>40</v>
      </c>
      <c r="Y1324" s="6" t="s">
        <v>39</v>
      </c>
      <c r="Z1324" s="9">
        <v>76357</v>
      </c>
      <c r="AA1324" s="6" t="s">
        <v>409</v>
      </c>
      <c r="AB1324" s="10" t="s">
        <v>4200</v>
      </c>
      <c r="AC1324" s="11" t="str">
        <f t="shared" si="305"/>
        <v>Klik Here Bestie</v>
      </c>
      <c r="AD1324" s="18" t="s">
        <v>2944</v>
      </c>
    </row>
    <row r="1325" spans="1:30" ht="14.25" customHeight="1" x14ac:dyDescent="0.3">
      <c r="A1325" s="5">
        <v>1323</v>
      </c>
      <c r="B1325" s="6" t="s">
        <v>32</v>
      </c>
      <c r="C1325" s="6" t="s">
        <v>33</v>
      </c>
      <c r="D1325" s="6" t="s">
        <v>3869</v>
      </c>
      <c r="E1325" s="6" t="s">
        <v>4157</v>
      </c>
      <c r="F1325" s="6">
        <v>3323202008</v>
      </c>
      <c r="G1325" s="6" t="s">
        <v>3870</v>
      </c>
      <c r="H1325" s="6" t="s">
        <v>3871</v>
      </c>
      <c r="I1325" s="6">
        <v>14479822</v>
      </c>
      <c r="J1325" s="6" t="s">
        <v>4201</v>
      </c>
      <c r="K1325" s="6" t="str">
        <f t="shared" si="317"/>
        <v>3323202507760003</v>
      </c>
      <c r="L1325" s="6" t="s">
        <v>1864</v>
      </c>
      <c r="M1325" s="6">
        <v>0</v>
      </c>
      <c r="N1325" s="6">
        <v>447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 t="s">
        <v>39</v>
      </c>
      <c r="U1325" s="7">
        <v>46061</v>
      </c>
      <c r="V1325" s="8">
        <v>46236.59233796296</v>
      </c>
      <c r="W1325" s="8">
        <v>46236.59233796296</v>
      </c>
      <c r="X1325" s="6" t="s">
        <v>40</v>
      </c>
      <c r="Y1325" s="6" t="s">
        <v>39</v>
      </c>
      <c r="Z1325" s="9">
        <v>76357</v>
      </c>
      <c r="AA1325" s="6" t="s">
        <v>409</v>
      </c>
      <c r="AB1325" s="10" t="s">
        <v>4202</v>
      </c>
      <c r="AC1325" s="11" t="str">
        <f t="shared" si="305"/>
        <v>Klik Here Bestie</v>
      </c>
      <c r="AD1325" s="18" t="s">
        <v>2944</v>
      </c>
    </row>
    <row r="1326" spans="1:30" ht="14.25" customHeight="1" x14ac:dyDescent="0.3">
      <c r="A1326" s="5">
        <v>1324</v>
      </c>
      <c r="B1326" s="6" t="s">
        <v>32</v>
      </c>
      <c r="C1326" s="6" t="s">
        <v>33</v>
      </c>
      <c r="D1326" s="6" t="s">
        <v>3869</v>
      </c>
      <c r="E1326" s="6" t="s">
        <v>4157</v>
      </c>
      <c r="F1326" s="6">
        <v>3323202008</v>
      </c>
      <c r="G1326" s="6" t="s">
        <v>3870</v>
      </c>
      <c r="H1326" s="6" t="s">
        <v>3871</v>
      </c>
      <c r="I1326" s="6">
        <v>14797870</v>
      </c>
      <c r="J1326" s="6" t="s">
        <v>4203</v>
      </c>
      <c r="K1326" s="6" t="str">
        <f t="shared" ref="K1326:K1327" si="318">"3323200107970007"</f>
        <v>3323200107970007</v>
      </c>
      <c r="L1326" s="6" t="s">
        <v>4204</v>
      </c>
      <c r="M1326" s="6">
        <v>0</v>
      </c>
      <c r="N1326" s="6">
        <v>172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 t="s">
        <v>39</v>
      </c>
      <c r="U1326" s="7">
        <v>46242</v>
      </c>
      <c r="V1326" s="8">
        <v>46242.472372685188</v>
      </c>
      <c r="W1326" s="8">
        <v>46242.472372685188</v>
      </c>
      <c r="X1326" s="6" t="s">
        <v>40</v>
      </c>
      <c r="Y1326" s="6" t="s">
        <v>39</v>
      </c>
      <c r="Z1326" s="9">
        <v>5046972</v>
      </c>
      <c r="AA1326" s="6" t="s">
        <v>4182</v>
      </c>
      <c r="AB1326" s="10" t="s">
        <v>4205</v>
      </c>
      <c r="AC1326" s="11" t="str">
        <f t="shared" si="305"/>
        <v>Klik Here Bestie</v>
      </c>
      <c r="AD1326" s="18" t="s">
        <v>2944</v>
      </c>
    </row>
    <row r="1327" spans="1:30" ht="14.25" customHeight="1" x14ac:dyDescent="0.3">
      <c r="A1327" s="5">
        <v>1325</v>
      </c>
      <c r="B1327" s="6" t="s">
        <v>32</v>
      </c>
      <c r="C1327" s="6" t="s">
        <v>33</v>
      </c>
      <c r="D1327" s="6" t="s">
        <v>3869</v>
      </c>
      <c r="E1327" s="6" t="s">
        <v>4157</v>
      </c>
      <c r="F1327" s="6">
        <v>3323202008</v>
      </c>
      <c r="G1327" s="6" t="s">
        <v>3870</v>
      </c>
      <c r="H1327" s="6" t="s">
        <v>3871</v>
      </c>
      <c r="I1327" s="6">
        <v>14797959</v>
      </c>
      <c r="J1327" s="6" t="s">
        <v>4206</v>
      </c>
      <c r="K1327" s="6" t="str">
        <f t="shared" si="318"/>
        <v>3323200107970007</v>
      </c>
      <c r="L1327" s="6" t="s">
        <v>4204</v>
      </c>
      <c r="M1327" s="6">
        <v>112</v>
      </c>
      <c r="N1327" s="6">
        <v>135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 t="s">
        <v>39</v>
      </c>
      <c r="U1327" s="7">
        <v>46242</v>
      </c>
      <c r="V1327" s="8">
        <v>46242.473310185182</v>
      </c>
      <c r="W1327" s="8">
        <v>46242.473310185182</v>
      </c>
      <c r="X1327" s="6" t="s">
        <v>40</v>
      </c>
      <c r="Y1327" s="6" t="s">
        <v>39</v>
      </c>
      <c r="Z1327" s="9">
        <v>5046972</v>
      </c>
      <c r="AA1327" s="6" t="s">
        <v>4182</v>
      </c>
      <c r="AB1327" s="10" t="s">
        <v>4207</v>
      </c>
      <c r="AC1327" s="11" t="str">
        <f t="shared" si="305"/>
        <v>Klik Here Bestie</v>
      </c>
      <c r="AD1327" s="18" t="s">
        <v>2944</v>
      </c>
    </row>
    <row r="1328" spans="1:30" ht="14.25" customHeight="1" x14ac:dyDescent="0.3">
      <c r="A1328" s="5">
        <v>1326</v>
      </c>
      <c r="B1328" s="6" t="s">
        <v>32</v>
      </c>
      <c r="C1328" s="6" t="s">
        <v>33</v>
      </c>
      <c r="D1328" s="6" t="s">
        <v>3869</v>
      </c>
      <c r="E1328" s="6" t="s">
        <v>4157</v>
      </c>
      <c r="F1328" s="6">
        <v>3323202008</v>
      </c>
      <c r="G1328" s="6" t="s">
        <v>3870</v>
      </c>
      <c r="H1328" s="6" t="s">
        <v>3871</v>
      </c>
      <c r="I1328" s="6">
        <v>14675372</v>
      </c>
      <c r="J1328" s="6" t="s">
        <v>4208</v>
      </c>
      <c r="K1328" s="6" t="str">
        <f>"3323200806840005"</f>
        <v>3323200806840005</v>
      </c>
      <c r="L1328" s="6" t="s">
        <v>2346</v>
      </c>
      <c r="M1328" s="6">
        <v>0</v>
      </c>
      <c r="N1328" s="6">
        <v>101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 t="s">
        <v>39</v>
      </c>
      <c r="U1328" s="7">
        <v>46181</v>
      </c>
      <c r="V1328" s="8">
        <v>46240.481504629628</v>
      </c>
      <c r="W1328" s="8">
        <v>46240.481504629628</v>
      </c>
      <c r="X1328" s="6" t="s">
        <v>40</v>
      </c>
      <c r="Y1328" s="6" t="s">
        <v>39</v>
      </c>
      <c r="Z1328" s="9">
        <v>185229</v>
      </c>
      <c r="AA1328" s="6" t="s">
        <v>4209</v>
      </c>
      <c r="AB1328" s="10" t="s">
        <v>4210</v>
      </c>
      <c r="AC1328" s="11" t="str">
        <f t="shared" si="305"/>
        <v>Klik Here Bestie</v>
      </c>
      <c r="AD1328" s="18" t="s">
        <v>2944</v>
      </c>
    </row>
    <row r="1329" spans="1:30" ht="14.25" customHeight="1" x14ac:dyDescent="0.3">
      <c r="A1329" s="5">
        <v>1327</v>
      </c>
      <c r="B1329" s="6" t="s">
        <v>32</v>
      </c>
      <c r="C1329" s="6" t="s">
        <v>33</v>
      </c>
      <c r="D1329" s="6" t="s">
        <v>3869</v>
      </c>
      <c r="E1329" s="6" t="s">
        <v>4211</v>
      </c>
      <c r="F1329" s="6">
        <v>3323202009</v>
      </c>
      <c r="G1329" s="6" t="s">
        <v>3981</v>
      </c>
      <c r="H1329" s="6" t="s">
        <v>449</v>
      </c>
      <c r="I1329" s="6">
        <v>14555753</v>
      </c>
      <c r="J1329" s="6" t="s">
        <v>4212</v>
      </c>
      <c r="K1329" s="6" t="str">
        <f>"3323202810990001"</f>
        <v>3323202810990001</v>
      </c>
      <c r="L1329" s="6" t="s">
        <v>4213</v>
      </c>
      <c r="M1329" s="6">
        <v>0</v>
      </c>
      <c r="N1329" s="6">
        <v>258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 t="s">
        <v>39</v>
      </c>
      <c r="U1329" s="7">
        <v>46120</v>
      </c>
      <c r="V1329" s="8">
        <v>46238.431238425925</v>
      </c>
      <c r="W1329" s="8">
        <v>46238.431238425925</v>
      </c>
      <c r="X1329" s="6" t="s">
        <v>40</v>
      </c>
      <c r="Y1329" s="6" t="s">
        <v>39</v>
      </c>
      <c r="Z1329" s="9">
        <v>75909</v>
      </c>
      <c r="AA1329" s="6" t="s">
        <v>323</v>
      </c>
      <c r="AB1329" s="10" t="s">
        <v>4214</v>
      </c>
      <c r="AC1329" s="11" t="str">
        <f t="shared" si="305"/>
        <v>Klik Here Bestie</v>
      </c>
      <c r="AD1329" s="18" t="s">
        <v>2944</v>
      </c>
    </row>
    <row r="1330" spans="1:30" ht="14.25" customHeight="1" x14ac:dyDescent="0.3">
      <c r="A1330" s="5">
        <v>1328</v>
      </c>
      <c r="B1330" s="6" t="s">
        <v>32</v>
      </c>
      <c r="C1330" s="6" t="s">
        <v>33</v>
      </c>
      <c r="D1330" s="6" t="s">
        <v>3869</v>
      </c>
      <c r="E1330" s="6" t="s">
        <v>4215</v>
      </c>
      <c r="F1330" s="6">
        <v>3323202010</v>
      </c>
      <c r="G1330" s="6" t="s">
        <v>3981</v>
      </c>
      <c r="H1330" s="6" t="s">
        <v>449</v>
      </c>
      <c r="I1330" s="6">
        <v>14654460</v>
      </c>
      <c r="J1330" s="6" t="s">
        <v>4216</v>
      </c>
      <c r="K1330" s="6" t="str">
        <f>"3323204401690001"</f>
        <v>3323204401690001</v>
      </c>
      <c r="L1330" s="6" t="s">
        <v>4217</v>
      </c>
      <c r="M1330" s="6">
        <v>0</v>
      </c>
      <c r="N1330" s="6">
        <v>400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 t="s">
        <v>39</v>
      </c>
      <c r="U1330" s="7">
        <v>46181</v>
      </c>
      <c r="V1330" s="8">
        <v>46240.34516203704</v>
      </c>
      <c r="W1330" s="8">
        <v>46240.34516203704</v>
      </c>
      <c r="X1330" s="6" t="s">
        <v>40</v>
      </c>
      <c r="Y1330" s="6" t="s">
        <v>39</v>
      </c>
      <c r="Z1330" s="9">
        <v>76395</v>
      </c>
      <c r="AA1330" s="6" t="s">
        <v>546</v>
      </c>
      <c r="AB1330" s="10" t="s">
        <v>4218</v>
      </c>
      <c r="AC1330" s="11" t="str">
        <f t="shared" si="305"/>
        <v>Klik Here Bestie</v>
      </c>
      <c r="AD1330" s="18" t="s">
        <v>2944</v>
      </c>
    </row>
    <row r="1331" spans="1:30" ht="14.25" customHeight="1" x14ac:dyDescent="0.3">
      <c r="A1331" s="5">
        <v>1329</v>
      </c>
      <c r="B1331" s="6" t="s">
        <v>32</v>
      </c>
      <c r="C1331" s="6" t="s">
        <v>33</v>
      </c>
      <c r="D1331" s="6" t="s">
        <v>3869</v>
      </c>
      <c r="E1331" s="6" t="s">
        <v>4215</v>
      </c>
      <c r="F1331" s="6">
        <v>3323202010</v>
      </c>
      <c r="G1331" s="6" t="s">
        <v>3981</v>
      </c>
      <c r="H1331" s="6" t="s">
        <v>449</v>
      </c>
      <c r="I1331" s="6">
        <v>14746016</v>
      </c>
      <c r="J1331" s="6" t="s">
        <v>4219</v>
      </c>
      <c r="K1331" s="6" t="str">
        <f t="shared" ref="K1331:K1333" si="319">"3323205905640001"</f>
        <v>3323205905640001</v>
      </c>
      <c r="L1331" s="6" t="s">
        <v>4220</v>
      </c>
      <c r="M1331" s="6">
        <v>25</v>
      </c>
      <c r="N1331" s="6">
        <v>30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 t="s">
        <v>39</v>
      </c>
      <c r="U1331" s="7">
        <v>46211</v>
      </c>
      <c r="V1331" s="8">
        <v>46241.600324074076</v>
      </c>
      <c r="W1331" s="8">
        <v>46241.600324074076</v>
      </c>
      <c r="X1331" s="6" t="s">
        <v>40</v>
      </c>
      <c r="Y1331" s="6" t="s">
        <v>39</v>
      </c>
      <c r="Z1331" s="9">
        <v>76387</v>
      </c>
      <c r="AA1331" s="6" t="s">
        <v>4221</v>
      </c>
      <c r="AB1331" s="10" t="s">
        <v>4222</v>
      </c>
      <c r="AC1331" s="11" t="str">
        <f t="shared" si="305"/>
        <v>Klik Here Bestie</v>
      </c>
      <c r="AD1331" s="18" t="s">
        <v>2944</v>
      </c>
    </row>
    <row r="1332" spans="1:30" ht="14.25" customHeight="1" x14ac:dyDescent="0.3">
      <c r="A1332" s="5">
        <v>1330</v>
      </c>
      <c r="B1332" s="6" t="s">
        <v>32</v>
      </c>
      <c r="C1332" s="6" t="s">
        <v>33</v>
      </c>
      <c r="D1332" s="6" t="s">
        <v>3869</v>
      </c>
      <c r="E1332" s="6" t="s">
        <v>4215</v>
      </c>
      <c r="F1332" s="6">
        <v>3323202010</v>
      </c>
      <c r="G1332" s="6" t="s">
        <v>3981</v>
      </c>
      <c r="H1332" s="6" t="s">
        <v>449</v>
      </c>
      <c r="I1332" s="6">
        <v>14746218</v>
      </c>
      <c r="J1332" s="6" t="s">
        <v>4223</v>
      </c>
      <c r="K1332" s="6" t="str">
        <f t="shared" si="319"/>
        <v>3323205905640001</v>
      </c>
      <c r="L1332" s="6" t="s">
        <v>4220</v>
      </c>
      <c r="M1332" s="6">
        <v>0</v>
      </c>
      <c r="N1332" s="6">
        <v>835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 t="s">
        <v>39</v>
      </c>
      <c r="U1332" s="7">
        <v>46211</v>
      </c>
      <c r="V1332" s="8">
        <v>46241.601921296293</v>
      </c>
      <c r="W1332" s="8">
        <v>46241.601921296293</v>
      </c>
      <c r="X1332" s="6" t="s">
        <v>40</v>
      </c>
      <c r="Y1332" s="6" t="s">
        <v>39</v>
      </c>
      <c r="Z1332" s="9">
        <v>76387</v>
      </c>
      <c r="AA1332" s="6" t="s">
        <v>4221</v>
      </c>
      <c r="AB1332" s="10" t="s">
        <v>4224</v>
      </c>
      <c r="AC1332" s="11" t="str">
        <f t="shared" si="305"/>
        <v>Klik Here Bestie</v>
      </c>
      <c r="AD1332" s="18" t="s">
        <v>2944</v>
      </c>
    </row>
    <row r="1333" spans="1:30" ht="14.25" customHeight="1" x14ac:dyDescent="0.3">
      <c r="A1333" s="5">
        <v>1331</v>
      </c>
      <c r="B1333" s="6" t="s">
        <v>32</v>
      </c>
      <c r="C1333" s="6" t="s">
        <v>33</v>
      </c>
      <c r="D1333" s="6" t="s">
        <v>3869</v>
      </c>
      <c r="E1333" s="6" t="s">
        <v>4215</v>
      </c>
      <c r="F1333" s="6">
        <v>3323202010</v>
      </c>
      <c r="G1333" s="6" t="s">
        <v>3981</v>
      </c>
      <c r="H1333" s="6" t="s">
        <v>449</v>
      </c>
      <c r="I1333" s="6">
        <v>14746588</v>
      </c>
      <c r="J1333" s="6" t="s">
        <v>4225</v>
      </c>
      <c r="K1333" s="6" t="str">
        <f t="shared" si="319"/>
        <v>3323205905640001</v>
      </c>
      <c r="L1333" s="6" t="s">
        <v>4220</v>
      </c>
      <c r="M1333" s="6">
        <v>51</v>
      </c>
      <c r="N1333" s="6">
        <v>47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 t="s">
        <v>39</v>
      </c>
      <c r="U1333" s="7">
        <v>46211</v>
      </c>
      <c r="V1333" s="8">
        <v>46241.603587962964</v>
      </c>
      <c r="W1333" s="8">
        <v>46241.603587962964</v>
      </c>
      <c r="X1333" s="6" t="s">
        <v>40</v>
      </c>
      <c r="Y1333" s="6" t="s">
        <v>39</v>
      </c>
      <c r="Z1333" s="9">
        <v>76387</v>
      </c>
      <c r="AA1333" s="6" t="s">
        <v>4221</v>
      </c>
      <c r="AB1333" s="10" t="s">
        <v>4226</v>
      </c>
      <c r="AC1333" s="11" t="str">
        <f t="shared" si="305"/>
        <v>Klik Here Bestie</v>
      </c>
      <c r="AD1333" s="18" t="s">
        <v>2944</v>
      </c>
    </row>
    <row r="1334" spans="1:30" ht="14.25" customHeight="1" x14ac:dyDescent="0.3">
      <c r="A1334" s="5">
        <v>1332</v>
      </c>
      <c r="B1334" s="6" t="s">
        <v>32</v>
      </c>
      <c r="C1334" s="6" t="s">
        <v>33</v>
      </c>
      <c r="D1334" s="6" t="s">
        <v>3869</v>
      </c>
      <c r="E1334" s="6" t="s">
        <v>4215</v>
      </c>
      <c r="F1334" s="6">
        <v>3323202010</v>
      </c>
      <c r="G1334" s="6" t="s">
        <v>3981</v>
      </c>
      <c r="H1334" s="6" t="s">
        <v>449</v>
      </c>
      <c r="I1334" s="6">
        <v>14780537</v>
      </c>
      <c r="J1334" s="6" t="s">
        <v>4227</v>
      </c>
      <c r="K1334" s="6" t="str">
        <f t="shared" ref="K1334:K1335" si="320">"3323200111950001"</f>
        <v>3323200111950001</v>
      </c>
      <c r="L1334" s="6" t="s">
        <v>4228</v>
      </c>
      <c r="M1334" s="6">
        <v>180</v>
      </c>
      <c r="N1334" s="6">
        <v>216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 t="s">
        <v>39</v>
      </c>
      <c r="U1334" s="7">
        <v>46242</v>
      </c>
      <c r="V1334" s="8">
        <v>46242.365208333336</v>
      </c>
      <c r="W1334" s="8">
        <v>46242.365208333336</v>
      </c>
      <c r="X1334" s="6" t="s">
        <v>40</v>
      </c>
      <c r="Y1334" s="6" t="s">
        <v>39</v>
      </c>
      <c r="Z1334" s="9">
        <v>76400</v>
      </c>
      <c r="AA1334" s="6" t="s">
        <v>169</v>
      </c>
      <c r="AB1334" s="10" t="s">
        <v>4229</v>
      </c>
      <c r="AC1334" s="11" t="str">
        <f t="shared" si="305"/>
        <v>Klik Here Bestie</v>
      </c>
      <c r="AD1334" s="18" t="s">
        <v>2944</v>
      </c>
    </row>
    <row r="1335" spans="1:30" ht="14.25" customHeight="1" x14ac:dyDescent="0.3">
      <c r="A1335" s="5">
        <v>1333</v>
      </c>
      <c r="B1335" s="6" t="s">
        <v>32</v>
      </c>
      <c r="C1335" s="6" t="s">
        <v>33</v>
      </c>
      <c r="D1335" s="6" t="s">
        <v>3869</v>
      </c>
      <c r="E1335" s="6" t="s">
        <v>4215</v>
      </c>
      <c r="F1335" s="6">
        <v>3323202010</v>
      </c>
      <c r="G1335" s="6" t="s">
        <v>3981</v>
      </c>
      <c r="H1335" s="6" t="s">
        <v>449</v>
      </c>
      <c r="I1335" s="6">
        <v>14780770</v>
      </c>
      <c r="J1335" s="6" t="s">
        <v>4230</v>
      </c>
      <c r="K1335" s="6" t="str">
        <f t="shared" si="320"/>
        <v>3323200111950001</v>
      </c>
      <c r="L1335" s="6" t="s">
        <v>4228</v>
      </c>
      <c r="M1335" s="6">
        <v>396</v>
      </c>
      <c r="N1335" s="6">
        <v>360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 t="s">
        <v>39</v>
      </c>
      <c r="U1335" s="7">
        <v>46242</v>
      </c>
      <c r="V1335" s="8">
        <v>46242.366562499999</v>
      </c>
      <c r="W1335" s="8">
        <v>46242.366562499999</v>
      </c>
      <c r="X1335" s="6" t="s">
        <v>40</v>
      </c>
      <c r="Y1335" s="6" t="s">
        <v>39</v>
      </c>
      <c r="Z1335" s="9">
        <v>76400</v>
      </c>
      <c r="AA1335" s="6" t="s">
        <v>169</v>
      </c>
      <c r="AB1335" s="10" t="s">
        <v>4231</v>
      </c>
      <c r="AC1335" s="11" t="str">
        <f t="shared" si="305"/>
        <v>Klik Here Bestie</v>
      </c>
      <c r="AD1335" s="18" t="s">
        <v>2944</v>
      </c>
    </row>
    <row r="1336" spans="1:30" ht="14.25" customHeight="1" x14ac:dyDescent="0.3">
      <c r="A1336" s="5">
        <v>1334</v>
      </c>
      <c r="B1336" s="20" t="s">
        <v>32</v>
      </c>
      <c r="C1336" s="20" t="s">
        <v>33</v>
      </c>
      <c r="D1336" s="20" t="s">
        <v>34</v>
      </c>
      <c r="E1336" s="20" t="s">
        <v>34</v>
      </c>
      <c r="F1336" s="21">
        <v>3323012001</v>
      </c>
      <c r="G1336" s="20" t="s">
        <v>35</v>
      </c>
      <c r="H1336" s="20" t="s">
        <v>36</v>
      </c>
      <c r="I1336" s="21">
        <v>14898215</v>
      </c>
      <c r="J1336" s="20" t="s">
        <v>4232</v>
      </c>
      <c r="K1336" s="20" t="s">
        <v>4233</v>
      </c>
      <c r="L1336" s="20" t="s">
        <v>1905</v>
      </c>
      <c r="M1336" s="21">
        <v>0</v>
      </c>
      <c r="N1336" s="21">
        <v>77</v>
      </c>
      <c r="O1336" s="21">
        <v>0</v>
      </c>
      <c r="P1336" s="21">
        <v>0</v>
      </c>
      <c r="Q1336" s="21">
        <v>0</v>
      </c>
      <c r="R1336" s="21">
        <v>0</v>
      </c>
      <c r="S1336" s="21">
        <v>0</v>
      </c>
      <c r="T1336" s="20" t="s">
        <v>39</v>
      </c>
      <c r="U1336" s="22">
        <v>46303</v>
      </c>
      <c r="V1336" s="23">
        <v>46244.455555555556</v>
      </c>
      <c r="W1336" s="23">
        <v>46244.455555555556</v>
      </c>
      <c r="X1336" s="20" t="s">
        <v>40</v>
      </c>
      <c r="Y1336" s="20" t="s">
        <v>39</v>
      </c>
      <c r="Z1336" s="24">
        <v>1056350</v>
      </c>
      <c r="AA1336" s="20" t="s">
        <v>4234</v>
      </c>
      <c r="AB1336" s="25" t="s">
        <v>4235</v>
      </c>
      <c r="AC1336" s="11" t="str">
        <f t="shared" si="305"/>
        <v>Klik Here Bestie</v>
      </c>
      <c r="AD1336" s="18" t="s">
        <v>2944</v>
      </c>
    </row>
    <row r="1337" spans="1:30" ht="14.25" customHeight="1" x14ac:dyDescent="0.3">
      <c r="A1337" s="5">
        <v>1335</v>
      </c>
      <c r="B1337" s="20" t="s">
        <v>32</v>
      </c>
      <c r="C1337" s="20" t="s">
        <v>33</v>
      </c>
      <c r="D1337" s="20" t="s">
        <v>34</v>
      </c>
      <c r="E1337" s="20" t="s">
        <v>4236</v>
      </c>
      <c r="F1337" s="21">
        <v>3323012002</v>
      </c>
      <c r="G1337" s="20" t="s">
        <v>79</v>
      </c>
      <c r="H1337" s="20" t="s">
        <v>80</v>
      </c>
      <c r="I1337" s="21">
        <v>15037058</v>
      </c>
      <c r="J1337" s="20" t="s">
        <v>4237</v>
      </c>
      <c r="K1337" s="20" t="s">
        <v>4238</v>
      </c>
      <c r="L1337" s="20" t="s">
        <v>4239</v>
      </c>
      <c r="M1337" s="21">
        <v>55</v>
      </c>
      <c r="N1337" s="21">
        <v>50</v>
      </c>
      <c r="O1337" s="21">
        <v>0</v>
      </c>
      <c r="P1337" s="21">
        <v>0</v>
      </c>
      <c r="Q1337" s="21">
        <v>0</v>
      </c>
      <c r="R1337" s="21">
        <v>0</v>
      </c>
      <c r="S1337" s="21">
        <v>0</v>
      </c>
      <c r="T1337" s="20" t="s">
        <v>39</v>
      </c>
      <c r="U1337" s="22">
        <v>46364</v>
      </c>
      <c r="V1337" s="23">
        <v>46246.484722222223</v>
      </c>
      <c r="W1337" s="23">
        <v>46246.484722222223</v>
      </c>
      <c r="X1337" s="20" t="s">
        <v>40</v>
      </c>
      <c r="Y1337" s="20" t="s">
        <v>39</v>
      </c>
      <c r="Z1337" s="24">
        <v>1099213</v>
      </c>
      <c r="AA1337" s="20" t="s">
        <v>4240</v>
      </c>
      <c r="AB1337" s="25" t="s">
        <v>4241</v>
      </c>
      <c r="AC1337" s="11" t="str">
        <f t="shared" si="305"/>
        <v>Klik Here Bestie</v>
      </c>
      <c r="AD1337" s="18" t="s">
        <v>2944</v>
      </c>
    </row>
    <row r="1338" spans="1:30" ht="14.25" customHeight="1" x14ac:dyDescent="0.3">
      <c r="A1338" s="5">
        <v>1336</v>
      </c>
      <c r="B1338" s="20" t="s">
        <v>32</v>
      </c>
      <c r="C1338" s="20" t="s">
        <v>33</v>
      </c>
      <c r="D1338" s="20" t="s">
        <v>34</v>
      </c>
      <c r="E1338" s="20" t="s">
        <v>4236</v>
      </c>
      <c r="F1338" s="21">
        <v>3323012002</v>
      </c>
      <c r="G1338" s="20" t="s">
        <v>79</v>
      </c>
      <c r="H1338" s="20" t="s">
        <v>80</v>
      </c>
      <c r="I1338" s="21">
        <v>15037207</v>
      </c>
      <c r="J1338" s="20" t="s">
        <v>4242</v>
      </c>
      <c r="K1338" s="20" t="s">
        <v>4238</v>
      </c>
      <c r="L1338" s="20" t="s">
        <v>4239</v>
      </c>
      <c r="M1338" s="21">
        <v>0</v>
      </c>
      <c r="N1338" s="21">
        <v>140</v>
      </c>
      <c r="O1338" s="21">
        <v>0</v>
      </c>
      <c r="P1338" s="21">
        <v>0</v>
      </c>
      <c r="Q1338" s="21">
        <v>0</v>
      </c>
      <c r="R1338" s="21">
        <v>0</v>
      </c>
      <c r="S1338" s="21">
        <v>0</v>
      </c>
      <c r="T1338" s="20" t="s">
        <v>39</v>
      </c>
      <c r="U1338" s="22">
        <v>46364</v>
      </c>
      <c r="V1338" s="23">
        <v>46246.486111111109</v>
      </c>
      <c r="W1338" s="23">
        <v>46246.486111111109</v>
      </c>
      <c r="X1338" s="20" t="s">
        <v>40</v>
      </c>
      <c r="Y1338" s="20" t="s">
        <v>39</v>
      </c>
      <c r="Z1338" s="24">
        <v>1099213</v>
      </c>
      <c r="AA1338" s="20" t="s">
        <v>4240</v>
      </c>
      <c r="AB1338" s="25" t="s">
        <v>4243</v>
      </c>
      <c r="AC1338" s="11" t="str">
        <f t="shared" si="305"/>
        <v>Klik Here Bestie</v>
      </c>
      <c r="AD1338" s="18" t="s">
        <v>2944</v>
      </c>
    </row>
    <row r="1339" spans="1:30" ht="14.25" customHeight="1" x14ac:dyDescent="0.3">
      <c r="A1339" s="5">
        <v>1337</v>
      </c>
      <c r="B1339" s="20" t="s">
        <v>32</v>
      </c>
      <c r="C1339" s="20" t="s">
        <v>33</v>
      </c>
      <c r="D1339" s="20" t="s">
        <v>34</v>
      </c>
      <c r="E1339" s="20" t="s">
        <v>70</v>
      </c>
      <c r="F1339" s="21">
        <v>3323012003</v>
      </c>
      <c r="G1339" s="20" t="s">
        <v>71</v>
      </c>
      <c r="H1339" s="20" t="s">
        <v>72</v>
      </c>
      <c r="I1339" s="21">
        <v>15054993</v>
      </c>
      <c r="J1339" s="20" t="s">
        <v>4244</v>
      </c>
      <c r="K1339" s="20" t="s">
        <v>4245</v>
      </c>
      <c r="L1339" s="20" t="s">
        <v>3927</v>
      </c>
      <c r="M1339" s="21">
        <v>0</v>
      </c>
      <c r="N1339" s="21">
        <v>90</v>
      </c>
      <c r="O1339" s="21">
        <v>0</v>
      </c>
      <c r="P1339" s="21">
        <v>0</v>
      </c>
      <c r="Q1339" s="21">
        <v>0</v>
      </c>
      <c r="R1339" s="21">
        <v>0</v>
      </c>
      <c r="S1339" s="21">
        <v>0</v>
      </c>
      <c r="T1339" s="20" t="s">
        <v>39</v>
      </c>
      <c r="U1339" s="22">
        <v>46364</v>
      </c>
      <c r="V1339" s="23">
        <v>46246.636111111111</v>
      </c>
      <c r="W1339" s="23">
        <v>46246.636111111111</v>
      </c>
      <c r="X1339" s="20" t="s">
        <v>40</v>
      </c>
      <c r="Y1339" s="20" t="s">
        <v>39</v>
      </c>
      <c r="Z1339" s="24">
        <v>95617</v>
      </c>
      <c r="AA1339" s="20" t="s">
        <v>4246</v>
      </c>
      <c r="AB1339" s="25" t="s">
        <v>4247</v>
      </c>
      <c r="AC1339" s="11" t="str">
        <f t="shared" si="305"/>
        <v>Klik Here Bestie</v>
      </c>
      <c r="AD1339" s="18" t="s">
        <v>2944</v>
      </c>
    </row>
    <row r="1340" spans="1:30" ht="14.25" customHeight="1" x14ac:dyDescent="0.3">
      <c r="A1340" s="5">
        <v>1338</v>
      </c>
      <c r="B1340" s="20" t="s">
        <v>32</v>
      </c>
      <c r="C1340" s="20" t="s">
        <v>33</v>
      </c>
      <c r="D1340" s="20" t="s">
        <v>34</v>
      </c>
      <c r="E1340" s="20" t="s">
        <v>70</v>
      </c>
      <c r="F1340" s="21">
        <v>3323012003</v>
      </c>
      <c r="G1340" s="20" t="s">
        <v>71</v>
      </c>
      <c r="H1340" s="20" t="s">
        <v>72</v>
      </c>
      <c r="I1340" s="21">
        <v>15090086</v>
      </c>
      <c r="J1340" s="20" t="s">
        <v>4248</v>
      </c>
      <c r="K1340" s="20" t="s">
        <v>4249</v>
      </c>
      <c r="L1340" s="20" t="s">
        <v>1120</v>
      </c>
      <c r="M1340" s="21">
        <v>0</v>
      </c>
      <c r="N1340" s="21">
        <v>50</v>
      </c>
      <c r="O1340" s="21">
        <v>0</v>
      </c>
      <c r="P1340" s="21">
        <v>0</v>
      </c>
      <c r="Q1340" s="21">
        <v>0</v>
      </c>
      <c r="R1340" s="21">
        <v>0</v>
      </c>
      <c r="S1340" s="21">
        <v>0</v>
      </c>
      <c r="T1340" s="20" t="s">
        <v>39</v>
      </c>
      <c r="U1340" s="20" t="s">
        <v>4250</v>
      </c>
      <c r="V1340" s="23">
        <v>46247.368055555555</v>
      </c>
      <c r="W1340" s="23">
        <v>46247.368055555555</v>
      </c>
      <c r="X1340" s="20" t="s">
        <v>40</v>
      </c>
      <c r="Y1340" s="20" t="s">
        <v>39</v>
      </c>
      <c r="Z1340" s="24">
        <v>95609</v>
      </c>
      <c r="AA1340" s="20" t="s">
        <v>188</v>
      </c>
      <c r="AB1340" s="25" t="s">
        <v>4251</v>
      </c>
      <c r="AC1340" s="11" t="str">
        <f t="shared" si="305"/>
        <v>Klik Here Bestie</v>
      </c>
      <c r="AD1340" s="18" t="s">
        <v>2944</v>
      </c>
    </row>
    <row r="1341" spans="1:30" ht="14.25" customHeight="1" x14ac:dyDescent="0.3">
      <c r="A1341" s="5">
        <v>1339</v>
      </c>
      <c r="B1341" s="20" t="s">
        <v>32</v>
      </c>
      <c r="C1341" s="20" t="s">
        <v>33</v>
      </c>
      <c r="D1341" s="20" t="s">
        <v>34</v>
      </c>
      <c r="E1341" s="20" t="s">
        <v>70</v>
      </c>
      <c r="F1341" s="21">
        <v>3323012003</v>
      </c>
      <c r="G1341" s="20" t="s">
        <v>71</v>
      </c>
      <c r="H1341" s="20" t="s">
        <v>72</v>
      </c>
      <c r="I1341" s="21">
        <v>15131616</v>
      </c>
      <c r="J1341" s="20" t="s">
        <v>4252</v>
      </c>
      <c r="K1341" s="20" t="s">
        <v>4253</v>
      </c>
      <c r="L1341" s="20" t="s">
        <v>2036</v>
      </c>
      <c r="M1341" s="21">
        <v>0</v>
      </c>
      <c r="N1341" s="21">
        <v>175</v>
      </c>
      <c r="O1341" s="21">
        <v>0</v>
      </c>
      <c r="P1341" s="21">
        <v>0</v>
      </c>
      <c r="Q1341" s="21">
        <v>0</v>
      </c>
      <c r="R1341" s="21">
        <v>0</v>
      </c>
      <c r="S1341" s="21">
        <v>0</v>
      </c>
      <c r="T1341" s="20" t="s">
        <v>39</v>
      </c>
      <c r="U1341" s="20" t="s">
        <v>4250</v>
      </c>
      <c r="V1341" s="23">
        <v>46247.65902777778</v>
      </c>
      <c r="W1341" s="23">
        <v>46247.65902777778</v>
      </c>
      <c r="X1341" s="20" t="s">
        <v>40</v>
      </c>
      <c r="Y1341" s="20" t="s">
        <v>39</v>
      </c>
      <c r="Z1341" s="24">
        <v>95617</v>
      </c>
      <c r="AA1341" s="20" t="s">
        <v>4246</v>
      </c>
      <c r="AB1341" s="25" t="s">
        <v>4254</v>
      </c>
      <c r="AC1341" s="11" t="str">
        <f t="shared" si="305"/>
        <v>Klik Here Bestie</v>
      </c>
      <c r="AD1341" s="18" t="s">
        <v>2944</v>
      </c>
    </row>
    <row r="1342" spans="1:30" ht="14.25" customHeight="1" x14ac:dyDescent="0.3">
      <c r="A1342" s="5">
        <v>1340</v>
      </c>
      <c r="B1342" s="20" t="s">
        <v>32</v>
      </c>
      <c r="C1342" s="20" t="s">
        <v>33</v>
      </c>
      <c r="D1342" s="20" t="s">
        <v>34</v>
      </c>
      <c r="E1342" s="20" t="s">
        <v>70</v>
      </c>
      <c r="F1342" s="21">
        <v>3323012003</v>
      </c>
      <c r="G1342" s="20" t="s">
        <v>71</v>
      </c>
      <c r="H1342" s="20" t="s">
        <v>72</v>
      </c>
      <c r="I1342" s="21">
        <v>15131728</v>
      </c>
      <c r="J1342" s="20" t="s">
        <v>4255</v>
      </c>
      <c r="K1342" s="20" t="s">
        <v>4253</v>
      </c>
      <c r="L1342" s="20" t="s">
        <v>2036</v>
      </c>
      <c r="M1342" s="21">
        <v>0</v>
      </c>
      <c r="N1342" s="21">
        <v>75</v>
      </c>
      <c r="O1342" s="21">
        <v>0</v>
      </c>
      <c r="P1342" s="21">
        <v>0</v>
      </c>
      <c r="Q1342" s="21">
        <v>0</v>
      </c>
      <c r="R1342" s="21">
        <v>0</v>
      </c>
      <c r="S1342" s="21">
        <v>0</v>
      </c>
      <c r="T1342" s="20" t="s">
        <v>39</v>
      </c>
      <c r="U1342" s="20" t="s">
        <v>4250</v>
      </c>
      <c r="V1342" s="23">
        <v>46247.659722222219</v>
      </c>
      <c r="W1342" s="23">
        <v>46247.659722222219</v>
      </c>
      <c r="X1342" s="20" t="s">
        <v>40</v>
      </c>
      <c r="Y1342" s="20" t="s">
        <v>39</v>
      </c>
      <c r="Z1342" s="24">
        <v>95617</v>
      </c>
      <c r="AA1342" s="20" t="s">
        <v>4246</v>
      </c>
      <c r="AB1342" s="25" t="s">
        <v>4256</v>
      </c>
      <c r="AC1342" s="11" t="str">
        <f t="shared" si="305"/>
        <v>Klik Here Bestie</v>
      </c>
      <c r="AD1342" s="18" t="s">
        <v>2944</v>
      </c>
    </row>
    <row r="1343" spans="1:30" ht="14.25" customHeight="1" x14ac:dyDescent="0.3">
      <c r="A1343" s="5">
        <v>1341</v>
      </c>
      <c r="B1343" s="20" t="s">
        <v>32</v>
      </c>
      <c r="C1343" s="20" t="s">
        <v>33</v>
      </c>
      <c r="D1343" s="20" t="s">
        <v>34</v>
      </c>
      <c r="E1343" s="20" t="s">
        <v>78</v>
      </c>
      <c r="F1343" s="21">
        <v>3323012004</v>
      </c>
      <c r="G1343" s="20" t="s">
        <v>79</v>
      </c>
      <c r="H1343" s="20" t="s">
        <v>80</v>
      </c>
      <c r="I1343" s="21">
        <v>15235353</v>
      </c>
      <c r="J1343" s="20" t="s">
        <v>4257</v>
      </c>
      <c r="K1343" s="20" t="s">
        <v>4258</v>
      </c>
      <c r="L1343" s="20" t="s">
        <v>4259</v>
      </c>
      <c r="M1343" s="21">
        <v>85</v>
      </c>
      <c r="N1343" s="21">
        <v>102</v>
      </c>
      <c r="O1343" s="21">
        <v>0</v>
      </c>
      <c r="P1343" s="21">
        <v>0</v>
      </c>
      <c r="Q1343" s="21">
        <v>0</v>
      </c>
      <c r="R1343" s="21">
        <v>0</v>
      </c>
      <c r="S1343" s="21">
        <v>0</v>
      </c>
      <c r="T1343" s="20" t="s">
        <v>39</v>
      </c>
      <c r="U1343" s="20" t="s">
        <v>4260</v>
      </c>
      <c r="V1343" s="23">
        <v>46249.385416666664</v>
      </c>
      <c r="W1343" s="23">
        <v>46249.385416666664</v>
      </c>
      <c r="X1343" s="20" t="s">
        <v>40</v>
      </c>
      <c r="Y1343" s="20" t="s">
        <v>39</v>
      </c>
      <c r="Z1343" s="24">
        <v>182003</v>
      </c>
      <c r="AA1343" s="20" t="s">
        <v>4261</v>
      </c>
      <c r="AB1343" s="25" t="s">
        <v>4262</v>
      </c>
      <c r="AC1343" s="11" t="str">
        <f t="shared" si="305"/>
        <v>Klik Here Bestie</v>
      </c>
      <c r="AD1343" s="18" t="s">
        <v>2944</v>
      </c>
    </row>
    <row r="1344" spans="1:30" ht="14.25" customHeight="1" x14ac:dyDescent="0.3">
      <c r="A1344" s="5">
        <v>1342</v>
      </c>
      <c r="B1344" s="20" t="s">
        <v>32</v>
      </c>
      <c r="C1344" s="20" t="s">
        <v>33</v>
      </c>
      <c r="D1344" s="20" t="s">
        <v>34</v>
      </c>
      <c r="E1344" s="20" t="s">
        <v>78</v>
      </c>
      <c r="F1344" s="21">
        <v>3323012004</v>
      </c>
      <c r="G1344" s="20" t="s">
        <v>79</v>
      </c>
      <c r="H1344" s="20" t="s">
        <v>80</v>
      </c>
      <c r="I1344" s="21">
        <v>15235631</v>
      </c>
      <c r="J1344" s="20" t="s">
        <v>4263</v>
      </c>
      <c r="K1344" s="20" t="s">
        <v>4258</v>
      </c>
      <c r="L1344" s="20" t="s">
        <v>4259</v>
      </c>
      <c r="M1344" s="21">
        <v>0</v>
      </c>
      <c r="N1344" s="21">
        <v>217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  <c r="T1344" s="20" t="s">
        <v>39</v>
      </c>
      <c r="U1344" s="20" t="s">
        <v>4260</v>
      </c>
      <c r="V1344" s="23">
        <v>46249.386805555558</v>
      </c>
      <c r="W1344" s="23">
        <v>46249.386805555558</v>
      </c>
      <c r="X1344" s="20" t="s">
        <v>40</v>
      </c>
      <c r="Y1344" s="20" t="s">
        <v>39</v>
      </c>
      <c r="Z1344" s="24">
        <v>182003</v>
      </c>
      <c r="AA1344" s="20" t="s">
        <v>4261</v>
      </c>
      <c r="AB1344" s="25" t="s">
        <v>4264</v>
      </c>
      <c r="AC1344" s="11" t="str">
        <f t="shared" si="305"/>
        <v>Klik Here Bestie</v>
      </c>
      <c r="AD1344" s="18" t="s">
        <v>2944</v>
      </c>
    </row>
    <row r="1345" spans="1:30" ht="14.25" customHeight="1" x14ac:dyDescent="0.3">
      <c r="A1345" s="5">
        <v>1343</v>
      </c>
      <c r="B1345" s="20" t="s">
        <v>32</v>
      </c>
      <c r="C1345" s="20" t="s">
        <v>33</v>
      </c>
      <c r="D1345" s="20" t="s">
        <v>34</v>
      </c>
      <c r="E1345" s="20" t="s">
        <v>78</v>
      </c>
      <c r="F1345" s="21">
        <v>3323012004</v>
      </c>
      <c r="G1345" s="20" t="s">
        <v>79</v>
      </c>
      <c r="H1345" s="20" t="s">
        <v>80</v>
      </c>
      <c r="I1345" s="21">
        <v>15252334</v>
      </c>
      <c r="J1345" s="20" t="s">
        <v>4265</v>
      </c>
      <c r="K1345" s="20" t="s">
        <v>4266</v>
      </c>
      <c r="L1345" s="20" t="s">
        <v>4267</v>
      </c>
      <c r="M1345" s="21">
        <v>22</v>
      </c>
      <c r="N1345" s="21">
        <v>27</v>
      </c>
      <c r="O1345" s="21">
        <v>0</v>
      </c>
      <c r="P1345" s="21">
        <v>0</v>
      </c>
      <c r="Q1345" s="21">
        <v>0</v>
      </c>
      <c r="R1345" s="21">
        <v>0</v>
      </c>
      <c r="S1345" s="21">
        <v>0</v>
      </c>
      <c r="T1345" s="20" t="s">
        <v>39</v>
      </c>
      <c r="U1345" s="20" t="s">
        <v>4260</v>
      </c>
      <c r="V1345" s="23">
        <v>46249.486111111109</v>
      </c>
      <c r="W1345" s="23">
        <v>46249.486111111109</v>
      </c>
      <c r="X1345" s="20" t="s">
        <v>40</v>
      </c>
      <c r="Y1345" s="20" t="s">
        <v>39</v>
      </c>
      <c r="Z1345" s="24">
        <v>182003</v>
      </c>
      <c r="AA1345" s="20" t="s">
        <v>4261</v>
      </c>
      <c r="AB1345" s="25" t="s">
        <v>4268</v>
      </c>
      <c r="AC1345" s="11" t="str">
        <f t="shared" si="305"/>
        <v>Klik Here Bestie</v>
      </c>
      <c r="AD1345" s="18" t="s">
        <v>2944</v>
      </c>
    </row>
    <row r="1346" spans="1:30" ht="14.25" customHeight="1" x14ac:dyDescent="0.3">
      <c r="A1346" s="5">
        <v>1344</v>
      </c>
      <c r="B1346" s="20" t="s">
        <v>32</v>
      </c>
      <c r="C1346" s="20" t="s">
        <v>33</v>
      </c>
      <c r="D1346" s="20" t="s">
        <v>34</v>
      </c>
      <c r="E1346" s="20" t="s">
        <v>78</v>
      </c>
      <c r="F1346" s="21">
        <v>3323012004</v>
      </c>
      <c r="G1346" s="20" t="s">
        <v>79</v>
      </c>
      <c r="H1346" s="20" t="s">
        <v>80</v>
      </c>
      <c r="I1346" s="21">
        <v>15254621</v>
      </c>
      <c r="J1346" s="20" t="s">
        <v>4269</v>
      </c>
      <c r="K1346" s="20" t="s">
        <v>4266</v>
      </c>
      <c r="L1346" s="20" t="s">
        <v>4267</v>
      </c>
      <c r="M1346" s="21">
        <v>0</v>
      </c>
      <c r="N1346" s="21">
        <v>57</v>
      </c>
      <c r="O1346" s="21">
        <v>0</v>
      </c>
      <c r="P1346" s="21">
        <v>0</v>
      </c>
      <c r="Q1346" s="21">
        <v>0</v>
      </c>
      <c r="R1346" s="21">
        <v>0</v>
      </c>
      <c r="S1346" s="21">
        <v>0</v>
      </c>
      <c r="T1346" s="20" t="s">
        <v>39</v>
      </c>
      <c r="U1346" s="20" t="s">
        <v>4260</v>
      </c>
      <c r="V1346" s="23">
        <v>46249.506944444445</v>
      </c>
      <c r="W1346" s="23">
        <v>46249.506944444445</v>
      </c>
      <c r="X1346" s="20" t="s">
        <v>40</v>
      </c>
      <c r="Y1346" s="20" t="s">
        <v>39</v>
      </c>
      <c r="Z1346" s="24">
        <v>182003</v>
      </c>
      <c r="AA1346" s="20" t="s">
        <v>4261</v>
      </c>
      <c r="AB1346" s="25" t="s">
        <v>4270</v>
      </c>
      <c r="AC1346" s="11" t="str">
        <f t="shared" si="305"/>
        <v>Klik Here Bestie</v>
      </c>
      <c r="AD1346" s="18" t="s">
        <v>2944</v>
      </c>
    </row>
    <row r="1347" spans="1:30" ht="14.25" customHeight="1" x14ac:dyDescent="0.3">
      <c r="A1347" s="5">
        <v>1345</v>
      </c>
      <c r="B1347" s="20" t="s">
        <v>32</v>
      </c>
      <c r="C1347" s="20" t="s">
        <v>33</v>
      </c>
      <c r="D1347" s="20" t="s">
        <v>34</v>
      </c>
      <c r="E1347" s="20" t="s">
        <v>108</v>
      </c>
      <c r="F1347" s="21">
        <v>3323012007</v>
      </c>
      <c r="G1347" s="20" t="s">
        <v>71</v>
      </c>
      <c r="H1347" s="20" t="s">
        <v>72</v>
      </c>
      <c r="I1347" s="21">
        <v>14982877</v>
      </c>
      <c r="J1347" s="20" t="s">
        <v>4271</v>
      </c>
      <c r="K1347" s="20" t="s">
        <v>4272</v>
      </c>
      <c r="L1347" s="20" t="s">
        <v>4273</v>
      </c>
      <c r="M1347" s="21">
        <v>0</v>
      </c>
      <c r="N1347" s="21">
        <v>79</v>
      </c>
      <c r="O1347" s="21">
        <v>0</v>
      </c>
      <c r="P1347" s="21">
        <v>0</v>
      </c>
      <c r="Q1347" s="21">
        <v>0</v>
      </c>
      <c r="R1347" s="21">
        <v>0</v>
      </c>
      <c r="S1347" s="21">
        <v>0</v>
      </c>
      <c r="T1347" s="20" t="s">
        <v>39</v>
      </c>
      <c r="U1347" s="22">
        <v>46334</v>
      </c>
      <c r="V1347" s="23">
        <v>46245.609722222223</v>
      </c>
      <c r="W1347" s="23">
        <v>46245.609722222223</v>
      </c>
      <c r="X1347" s="20" t="s">
        <v>40</v>
      </c>
      <c r="Y1347" s="20" t="s">
        <v>39</v>
      </c>
      <c r="Z1347" s="24">
        <v>936182</v>
      </c>
      <c r="AA1347" s="20" t="s">
        <v>111</v>
      </c>
      <c r="AB1347" s="25" t="s">
        <v>4274</v>
      </c>
      <c r="AC1347" s="11" t="str">
        <f t="shared" si="305"/>
        <v>Klik Here Bestie</v>
      </c>
      <c r="AD1347" s="18" t="s">
        <v>2944</v>
      </c>
    </row>
    <row r="1348" spans="1:30" ht="14.25" customHeight="1" x14ac:dyDescent="0.3">
      <c r="A1348" s="5">
        <v>1346</v>
      </c>
      <c r="B1348" s="20" t="s">
        <v>32</v>
      </c>
      <c r="C1348" s="20" t="s">
        <v>33</v>
      </c>
      <c r="D1348" s="20" t="s">
        <v>34</v>
      </c>
      <c r="E1348" s="20" t="s">
        <v>117</v>
      </c>
      <c r="F1348" s="21">
        <v>3323012008</v>
      </c>
      <c r="G1348" s="20" t="s">
        <v>71</v>
      </c>
      <c r="H1348" s="20" t="s">
        <v>72</v>
      </c>
      <c r="I1348" s="21">
        <v>14968159</v>
      </c>
      <c r="J1348" s="20" t="s">
        <v>4275</v>
      </c>
      <c r="K1348" s="20" t="s">
        <v>4276</v>
      </c>
      <c r="L1348" s="20" t="s">
        <v>4277</v>
      </c>
      <c r="M1348" s="21">
        <v>50</v>
      </c>
      <c r="N1348" s="21">
        <v>50</v>
      </c>
      <c r="O1348" s="21">
        <v>0</v>
      </c>
      <c r="P1348" s="21">
        <v>0</v>
      </c>
      <c r="Q1348" s="21">
        <v>0</v>
      </c>
      <c r="R1348" s="21">
        <v>0</v>
      </c>
      <c r="S1348" s="21">
        <v>0</v>
      </c>
      <c r="T1348" s="20" t="s">
        <v>39</v>
      </c>
      <c r="U1348" s="22">
        <v>46334</v>
      </c>
      <c r="V1348" s="23">
        <v>46245.475694444445</v>
      </c>
      <c r="W1348" s="23">
        <v>46245.475694444445</v>
      </c>
      <c r="X1348" s="20" t="s">
        <v>40</v>
      </c>
      <c r="Y1348" s="20" t="s">
        <v>39</v>
      </c>
      <c r="Z1348" s="24">
        <v>95591</v>
      </c>
      <c r="AA1348" s="20" t="s">
        <v>128</v>
      </c>
      <c r="AB1348" s="25" t="s">
        <v>4278</v>
      </c>
      <c r="AC1348" s="11" t="str">
        <f t="shared" si="305"/>
        <v>Klik Here Bestie</v>
      </c>
      <c r="AD1348" s="18" t="s">
        <v>2944</v>
      </c>
    </row>
    <row r="1349" spans="1:30" ht="14.25" customHeight="1" x14ac:dyDescent="0.3">
      <c r="A1349" s="5">
        <v>1347</v>
      </c>
      <c r="B1349" s="20" t="s">
        <v>32</v>
      </c>
      <c r="C1349" s="20" t="s">
        <v>33</v>
      </c>
      <c r="D1349" s="20" t="s">
        <v>34</v>
      </c>
      <c r="E1349" s="20" t="s">
        <v>117</v>
      </c>
      <c r="F1349" s="21">
        <v>3323012008</v>
      </c>
      <c r="G1349" s="20" t="s">
        <v>71</v>
      </c>
      <c r="H1349" s="20" t="s">
        <v>72</v>
      </c>
      <c r="I1349" s="21">
        <v>15133981</v>
      </c>
      <c r="J1349" s="20" t="s">
        <v>4279</v>
      </c>
      <c r="K1349" s="20" t="s">
        <v>4280</v>
      </c>
      <c r="L1349" s="20" t="s">
        <v>4281</v>
      </c>
      <c r="M1349" s="21">
        <v>50</v>
      </c>
      <c r="N1349" s="21">
        <v>0</v>
      </c>
      <c r="O1349" s="21">
        <v>0</v>
      </c>
      <c r="P1349" s="21">
        <v>0</v>
      </c>
      <c r="Q1349" s="21">
        <v>0</v>
      </c>
      <c r="R1349" s="21">
        <v>0</v>
      </c>
      <c r="S1349" s="21">
        <v>0</v>
      </c>
      <c r="T1349" s="20" t="s">
        <v>39</v>
      </c>
      <c r="U1349" s="20" t="s">
        <v>4250</v>
      </c>
      <c r="V1349" s="23">
        <v>46247.677083333336</v>
      </c>
      <c r="W1349" s="23">
        <v>46247.677083333336</v>
      </c>
      <c r="X1349" s="20" t="s">
        <v>40</v>
      </c>
      <c r="Y1349" s="20" t="s">
        <v>39</v>
      </c>
      <c r="Z1349" s="24">
        <v>95592</v>
      </c>
      <c r="AA1349" s="20" t="s">
        <v>120</v>
      </c>
      <c r="AB1349" s="18" t="s">
        <v>2944</v>
      </c>
      <c r="AC1349" s="11" t="str">
        <f t="shared" si="305"/>
        <v>Klik Here Bestie</v>
      </c>
      <c r="AD1349" s="18" t="s">
        <v>2944</v>
      </c>
    </row>
    <row r="1350" spans="1:30" ht="14.25" customHeight="1" x14ac:dyDescent="0.3">
      <c r="A1350" s="5">
        <v>1348</v>
      </c>
      <c r="B1350" s="20" t="s">
        <v>32</v>
      </c>
      <c r="C1350" s="20" t="s">
        <v>33</v>
      </c>
      <c r="D1350" s="20" t="s">
        <v>34</v>
      </c>
      <c r="E1350" s="20" t="s">
        <v>117</v>
      </c>
      <c r="F1350" s="21">
        <v>3323012008</v>
      </c>
      <c r="G1350" s="20" t="s">
        <v>71</v>
      </c>
      <c r="H1350" s="20" t="s">
        <v>72</v>
      </c>
      <c r="I1350" s="21">
        <v>15029570</v>
      </c>
      <c r="J1350" s="20" t="s">
        <v>4282</v>
      </c>
      <c r="K1350" s="20" t="s">
        <v>4283</v>
      </c>
      <c r="L1350" s="20" t="s">
        <v>119</v>
      </c>
      <c r="M1350" s="21">
        <v>0</v>
      </c>
      <c r="N1350" s="21">
        <v>50</v>
      </c>
      <c r="O1350" s="21">
        <v>0</v>
      </c>
      <c r="P1350" s="21">
        <v>0</v>
      </c>
      <c r="Q1350" s="21">
        <v>0</v>
      </c>
      <c r="R1350" s="21">
        <v>0</v>
      </c>
      <c r="S1350" s="21">
        <v>0</v>
      </c>
      <c r="T1350" s="20" t="s">
        <v>39</v>
      </c>
      <c r="U1350" s="22">
        <v>46364</v>
      </c>
      <c r="V1350" s="23">
        <v>46246.44027777778</v>
      </c>
      <c r="W1350" s="23">
        <v>46246.44027777778</v>
      </c>
      <c r="X1350" s="20" t="s">
        <v>40</v>
      </c>
      <c r="Y1350" s="20" t="s">
        <v>39</v>
      </c>
      <c r="Z1350" s="24">
        <v>95592</v>
      </c>
      <c r="AA1350" s="20" t="s">
        <v>120</v>
      </c>
      <c r="AB1350" s="25" t="s">
        <v>4284</v>
      </c>
      <c r="AC1350" s="11" t="str">
        <f t="shared" si="305"/>
        <v>Klik Here Bestie</v>
      </c>
      <c r="AD1350" s="18" t="s">
        <v>2944</v>
      </c>
    </row>
    <row r="1351" spans="1:30" ht="14.25" customHeight="1" x14ac:dyDescent="0.3">
      <c r="A1351" s="5">
        <v>1349</v>
      </c>
      <c r="B1351" s="20" t="s">
        <v>32</v>
      </c>
      <c r="C1351" s="20" t="s">
        <v>33</v>
      </c>
      <c r="D1351" s="20" t="s">
        <v>34</v>
      </c>
      <c r="E1351" s="20" t="s">
        <v>117</v>
      </c>
      <c r="F1351" s="21">
        <v>3323012008</v>
      </c>
      <c r="G1351" s="20" t="s">
        <v>71</v>
      </c>
      <c r="H1351" s="20" t="s">
        <v>72</v>
      </c>
      <c r="I1351" s="21">
        <v>15110580</v>
      </c>
      <c r="J1351" s="20" t="s">
        <v>4285</v>
      </c>
      <c r="K1351" s="20" t="s">
        <v>4283</v>
      </c>
      <c r="L1351" s="20" t="s">
        <v>119</v>
      </c>
      <c r="M1351" s="21">
        <v>50</v>
      </c>
      <c r="N1351" s="21">
        <v>0</v>
      </c>
      <c r="O1351" s="21">
        <v>0</v>
      </c>
      <c r="P1351" s="21">
        <v>0</v>
      </c>
      <c r="Q1351" s="21">
        <v>0</v>
      </c>
      <c r="R1351" s="21">
        <v>0</v>
      </c>
      <c r="S1351" s="21">
        <v>0</v>
      </c>
      <c r="T1351" s="20" t="s">
        <v>39</v>
      </c>
      <c r="U1351" s="20" t="s">
        <v>4250</v>
      </c>
      <c r="V1351" s="23">
        <v>46247.48541666667</v>
      </c>
      <c r="W1351" s="23">
        <v>46247.48541666667</v>
      </c>
      <c r="X1351" s="20" t="s">
        <v>40</v>
      </c>
      <c r="Y1351" s="20" t="s">
        <v>39</v>
      </c>
      <c r="Z1351" s="24">
        <v>95592</v>
      </c>
      <c r="AA1351" s="20" t="s">
        <v>120</v>
      </c>
      <c r="AB1351" s="25" t="s">
        <v>4286</v>
      </c>
      <c r="AC1351" s="11" t="str">
        <f t="shared" si="305"/>
        <v>Klik Here Bestie</v>
      </c>
      <c r="AD1351" s="18" t="s">
        <v>2944</v>
      </c>
    </row>
    <row r="1352" spans="1:30" ht="14.25" customHeight="1" x14ac:dyDescent="0.3">
      <c r="A1352" s="5">
        <v>1350</v>
      </c>
      <c r="B1352" s="20" t="s">
        <v>32</v>
      </c>
      <c r="C1352" s="20" t="s">
        <v>33</v>
      </c>
      <c r="D1352" s="20" t="s">
        <v>34</v>
      </c>
      <c r="E1352" s="20" t="s">
        <v>117</v>
      </c>
      <c r="F1352" s="21">
        <v>3323012008</v>
      </c>
      <c r="G1352" s="20" t="s">
        <v>71</v>
      </c>
      <c r="H1352" s="20" t="s">
        <v>72</v>
      </c>
      <c r="I1352" s="21">
        <v>15058040</v>
      </c>
      <c r="J1352" s="20" t="s">
        <v>4287</v>
      </c>
      <c r="K1352" s="20" t="s">
        <v>4288</v>
      </c>
      <c r="L1352" s="20" t="s">
        <v>4289</v>
      </c>
      <c r="M1352" s="21">
        <v>100</v>
      </c>
      <c r="N1352" s="21">
        <v>0</v>
      </c>
      <c r="O1352" s="21">
        <v>0</v>
      </c>
      <c r="P1352" s="21">
        <v>0</v>
      </c>
      <c r="Q1352" s="21">
        <v>0</v>
      </c>
      <c r="R1352" s="21">
        <v>0</v>
      </c>
      <c r="S1352" s="21">
        <v>0</v>
      </c>
      <c r="T1352" s="20" t="s">
        <v>39</v>
      </c>
      <c r="U1352" s="22">
        <v>46364</v>
      </c>
      <c r="V1352" s="23">
        <v>46246.661111111112</v>
      </c>
      <c r="W1352" s="23">
        <v>46246.661111111112</v>
      </c>
      <c r="X1352" s="20" t="s">
        <v>40</v>
      </c>
      <c r="Y1352" s="20" t="s">
        <v>39</v>
      </c>
      <c r="Z1352" s="24">
        <v>95591</v>
      </c>
      <c r="AA1352" s="20" t="s">
        <v>128</v>
      </c>
      <c r="AB1352" s="25" t="s">
        <v>4290</v>
      </c>
      <c r="AC1352" s="11" t="str">
        <f t="shared" si="305"/>
        <v>Klik Here Bestie</v>
      </c>
      <c r="AD1352" s="18" t="s">
        <v>2944</v>
      </c>
    </row>
    <row r="1353" spans="1:30" ht="14.25" customHeight="1" x14ac:dyDescent="0.3">
      <c r="A1353" s="5">
        <v>1351</v>
      </c>
      <c r="B1353" s="20" t="s">
        <v>32</v>
      </c>
      <c r="C1353" s="20" t="s">
        <v>33</v>
      </c>
      <c r="D1353" s="20" t="s">
        <v>34</v>
      </c>
      <c r="E1353" s="20" t="s">
        <v>117</v>
      </c>
      <c r="F1353" s="21">
        <v>3323012008</v>
      </c>
      <c r="G1353" s="20" t="s">
        <v>71</v>
      </c>
      <c r="H1353" s="20" t="s">
        <v>72</v>
      </c>
      <c r="I1353" s="21">
        <v>14881035</v>
      </c>
      <c r="J1353" s="20" t="s">
        <v>4291</v>
      </c>
      <c r="K1353" s="20" t="s">
        <v>4292</v>
      </c>
      <c r="L1353" s="20" t="s">
        <v>4293</v>
      </c>
      <c r="M1353" s="21">
        <v>50</v>
      </c>
      <c r="N1353" s="21">
        <v>100</v>
      </c>
      <c r="O1353" s="21">
        <v>0</v>
      </c>
      <c r="P1353" s="21">
        <v>0</v>
      </c>
      <c r="Q1353" s="21">
        <v>0</v>
      </c>
      <c r="R1353" s="21">
        <v>0</v>
      </c>
      <c r="S1353" s="21">
        <v>0</v>
      </c>
      <c r="T1353" s="20" t="s">
        <v>39</v>
      </c>
      <c r="U1353" s="22">
        <v>46303</v>
      </c>
      <c r="V1353" s="23">
        <v>46244.347222222219</v>
      </c>
      <c r="W1353" s="23">
        <v>46244.347222222219</v>
      </c>
      <c r="X1353" s="20" t="s">
        <v>40</v>
      </c>
      <c r="Y1353" s="20" t="s">
        <v>39</v>
      </c>
      <c r="Z1353" s="24">
        <v>95592</v>
      </c>
      <c r="AA1353" s="20" t="s">
        <v>120</v>
      </c>
      <c r="AB1353" s="25" t="s">
        <v>4294</v>
      </c>
      <c r="AC1353" s="11" t="str">
        <f t="shared" si="305"/>
        <v>Klik Here Bestie</v>
      </c>
      <c r="AD1353" s="18" t="s">
        <v>2944</v>
      </c>
    </row>
    <row r="1354" spans="1:30" ht="14.25" customHeight="1" x14ac:dyDescent="0.3">
      <c r="A1354" s="5">
        <v>1352</v>
      </c>
      <c r="B1354" s="20" t="s">
        <v>32</v>
      </c>
      <c r="C1354" s="20" t="s">
        <v>33</v>
      </c>
      <c r="D1354" s="20" t="s">
        <v>34</v>
      </c>
      <c r="E1354" s="20" t="s">
        <v>117</v>
      </c>
      <c r="F1354" s="21">
        <v>3323012008</v>
      </c>
      <c r="G1354" s="20" t="s">
        <v>71</v>
      </c>
      <c r="H1354" s="20" t="s">
        <v>72</v>
      </c>
      <c r="I1354" s="21">
        <v>15118955</v>
      </c>
      <c r="J1354" s="20" t="s">
        <v>4295</v>
      </c>
      <c r="K1354" s="20" t="s">
        <v>4296</v>
      </c>
      <c r="L1354" s="20" t="s">
        <v>4297</v>
      </c>
      <c r="M1354" s="21">
        <v>0</v>
      </c>
      <c r="N1354" s="21">
        <v>100</v>
      </c>
      <c r="O1354" s="21">
        <v>0</v>
      </c>
      <c r="P1354" s="21">
        <v>0</v>
      </c>
      <c r="Q1354" s="21">
        <v>0</v>
      </c>
      <c r="R1354" s="21">
        <v>0</v>
      </c>
      <c r="S1354" s="21">
        <v>0</v>
      </c>
      <c r="T1354" s="20" t="s">
        <v>39</v>
      </c>
      <c r="U1354" s="20" t="s">
        <v>4250</v>
      </c>
      <c r="V1354" s="23">
        <v>46247.568749999999</v>
      </c>
      <c r="W1354" s="23">
        <v>46247.568749999999</v>
      </c>
      <c r="X1354" s="20" t="s">
        <v>40</v>
      </c>
      <c r="Y1354" s="20" t="s">
        <v>39</v>
      </c>
      <c r="Z1354" s="24">
        <v>95592</v>
      </c>
      <c r="AA1354" s="20" t="s">
        <v>120</v>
      </c>
      <c r="AB1354" s="25" t="s">
        <v>4298</v>
      </c>
      <c r="AC1354" s="11" t="str">
        <f t="shared" si="305"/>
        <v>Klik Here Bestie</v>
      </c>
      <c r="AD1354" s="18" t="s">
        <v>2944</v>
      </c>
    </row>
    <row r="1355" spans="1:30" ht="14.25" customHeight="1" x14ac:dyDescent="0.3">
      <c r="A1355" s="5">
        <v>1353</v>
      </c>
      <c r="B1355" s="20" t="s">
        <v>32</v>
      </c>
      <c r="C1355" s="20" t="s">
        <v>33</v>
      </c>
      <c r="D1355" s="20" t="s">
        <v>34</v>
      </c>
      <c r="E1355" s="20" t="s">
        <v>138</v>
      </c>
      <c r="F1355" s="21">
        <v>3323012009</v>
      </c>
      <c r="G1355" s="20" t="s">
        <v>71</v>
      </c>
      <c r="H1355" s="20" t="s">
        <v>72</v>
      </c>
      <c r="I1355" s="21">
        <v>14924262</v>
      </c>
      <c r="J1355" s="20" t="s">
        <v>4299</v>
      </c>
      <c r="K1355" s="20" t="s">
        <v>4300</v>
      </c>
      <c r="L1355" s="20" t="s">
        <v>4301</v>
      </c>
      <c r="M1355" s="21">
        <v>0</v>
      </c>
      <c r="N1355" s="21">
        <v>32</v>
      </c>
      <c r="O1355" s="21">
        <v>0</v>
      </c>
      <c r="P1355" s="21">
        <v>0</v>
      </c>
      <c r="Q1355" s="21">
        <v>0</v>
      </c>
      <c r="R1355" s="21">
        <v>0</v>
      </c>
      <c r="S1355" s="21">
        <v>0</v>
      </c>
      <c r="T1355" s="20" t="s">
        <v>39</v>
      </c>
      <c r="U1355" s="22">
        <v>46303</v>
      </c>
      <c r="V1355" s="23">
        <v>46244.67083333333</v>
      </c>
      <c r="W1355" s="23">
        <v>46244.67083333333</v>
      </c>
      <c r="X1355" s="20" t="s">
        <v>40</v>
      </c>
      <c r="Y1355" s="20" t="s">
        <v>39</v>
      </c>
      <c r="Z1355" s="24">
        <v>95348</v>
      </c>
      <c r="AA1355" s="20" t="s">
        <v>4302</v>
      </c>
      <c r="AB1355" s="25" t="s">
        <v>4303</v>
      </c>
      <c r="AC1355" s="11" t="str">
        <f t="shared" si="305"/>
        <v>Klik Here Bestie</v>
      </c>
      <c r="AD1355" s="18" t="s">
        <v>2944</v>
      </c>
    </row>
    <row r="1356" spans="1:30" ht="14.25" customHeight="1" x14ac:dyDescent="0.3">
      <c r="A1356" s="5">
        <v>1354</v>
      </c>
      <c r="B1356" s="20" t="s">
        <v>32</v>
      </c>
      <c r="C1356" s="20" t="s">
        <v>33</v>
      </c>
      <c r="D1356" s="20" t="s">
        <v>34</v>
      </c>
      <c r="E1356" s="20" t="s">
        <v>138</v>
      </c>
      <c r="F1356" s="21">
        <v>3323012009</v>
      </c>
      <c r="G1356" s="20" t="s">
        <v>71</v>
      </c>
      <c r="H1356" s="20" t="s">
        <v>72</v>
      </c>
      <c r="I1356" s="21">
        <v>14924319</v>
      </c>
      <c r="J1356" s="20" t="s">
        <v>4304</v>
      </c>
      <c r="K1356" s="20" t="s">
        <v>4300</v>
      </c>
      <c r="L1356" s="20" t="s">
        <v>4301</v>
      </c>
      <c r="M1356" s="21">
        <v>0</v>
      </c>
      <c r="N1356" s="21">
        <v>18</v>
      </c>
      <c r="O1356" s="21">
        <v>0</v>
      </c>
      <c r="P1356" s="21">
        <v>0</v>
      </c>
      <c r="Q1356" s="21">
        <v>0</v>
      </c>
      <c r="R1356" s="21">
        <v>0</v>
      </c>
      <c r="S1356" s="21">
        <v>0</v>
      </c>
      <c r="T1356" s="20" t="s">
        <v>39</v>
      </c>
      <c r="U1356" s="22">
        <v>46303</v>
      </c>
      <c r="V1356" s="23">
        <v>46244.671527777777</v>
      </c>
      <c r="W1356" s="23">
        <v>46244.671527777777</v>
      </c>
      <c r="X1356" s="20" t="s">
        <v>40</v>
      </c>
      <c r="Y1356" s="20" t="s">
        <v>39</v>
      </c>
      <c r="Z1356" s="24">
        <v>95348</v>
      </c>
      <c r="AA1356" s="20" t="s">
        <v>4302</v>
      </c>
      <c r="AB1356" s="25" t="s">
        <v>4305</v>
      </c>
      <c r="AC1356" s="11" t="str">
        <f t="shared" si="305"/>
        <v>Klik Here Bestie</v>
      </c>
      <c r="AD1356" s="18" t="s">
        <v>2944</v>
      </c>
    </row>
    <row r="1357" spans="1:30" ht="14.25" customHeight="1" x14ac:dyDescent="0.3">
      <c r="A1357" s="5">
        <v>1355</v>
      </c>
      <c r="B1357" s="20" t="s">
        <v>32</v>
      </c>
      <c r="C1357" s="20" t="s">
        <v>33</v>
      </c>
      <c r="D1357" s="20" t="s">
        <v>34</v>
      </c>
      <c r="E1357" s="20" t="s">
        <v>138</v>
      </c>
      <c r="F1357" s="21">
        <v>3323012009</v>
      </c>
      <c r="G1357" s="20" t="s">
        <v>71</v>
      </c>
      <c r="H1357" s="20" t="s">
        <v>72</v>
      </c>
      <c r="I1357" s="21">
        <v>15035418</v>
      </c>
      <c r="J1357" s="20" t="s">
        <v>4306</v>
      </c>
      <c r="K1357" s="20" t="s">
        <v>4307</v>
      </c>
      <c r="L1357" s="20" t="s">
        <v>4308</v>
      </c>
      <c r="M1357" s="21">
        <v>0</v>
      </c>
      <c r="N1357" s="21">
        <v>300</v>
      </c>
      <c r="O1357" s="21">
        <v>0</v>
      </c>
      <c r="P1357" s="21">
        <v>0</v>
      </c>
      <c r="Q1357" s="21">
        <v>0</v>
      </c>
      <c r="R1357" s="21">
        <v>0</v>
      </c>
      <c r="S1357" s="21">
        <v>0</v>
      </c>
      <c r="T1357" s="20" t="s">
        <v>39</v>
      </c>
      <c r="U1357" s="22">
        <v>46364</v>
      </c>
      <c r="V1357" s="23">
        <v>46246.475694444445</v>
      </c>
      <c r="W1357" s="23">
        <v>46246.475694444445</v>
      </c>
      <c r="X1357" s="20" t="s">
        <v>40</v>
      </c>
      <c r="Y1357" s="20" t="s">
        <v>39</v>
      </c>
      <c r="Z1357" s="24">
        <v>5100274</v>
      </c>
      <c r="AA1357" s="20" t="s">
        <v>4309</v>
      </c>
      <c r="AB1357" s="25" t="s">
        <v>4310</v>
      </c>
      <c r="AC1357" s="11" t="str">
        <f t="shared" si="305"/>
        <v>Klik Here Bestie</v>
      </c>
      <c r="AD1357" s="18" t="s">
        <v>2944</v>
      </c>
    </row>
    <row r="1358" spans="1:30" ht="14.25" customHeight="1" x14ac:dyDescent="0.3">
      <c r="A1358" s="5">
        <v>1356</v>
      </c>
      <c r="B1358" s="20" t="s">
        <v>32</v>
      </c>
      <c r="C1358" s="20" t="s">
        <v>33</v>
      </c>
      <c r="D1358" s="20" t="s">
        <v>34</v>
      </c>
      <c r="E1358" s="20" t="s">
        <v>138</v>
      </c>
      <c r="F1358" s="21">
        <v>3323012009</v>
      </c>
      <c r="G1358" s="20" t="s">
        <v>71</v>
      </c>
      <c r="H1358" s="20" t="s">
        <v>72</v>
      </c>
      <c r="I1358" s="21">
        <v>15189841</v>
      </c>
      <c r="J1358" s="20" t="s">
        <v>4311</v>
      </c>
      <c r="K1358" s="20" t="s">
        <v>4307</v>
      </c>
      <c r="L1358" s="20" t="s">
        <v>4308</v>
      </c>
      <c r="M1358" s="21">
        <v>0</v>
      </c>
      <c r="N1358" s="21">
        <v>560</v>
      </c>
      <c r="O1358" s="21">
        <v>0</v>
      </c>
      <c r="P1358" s="21">
        <v>0</v>
      </c>
      <c r="Q1358" s="21">
        <v>0</v>
      </c>
      <c r="R1358" s="21">
        <v>0</v>
      </c>
      <c r="S1358" s="21">
        <v>0</v>
      </c>
      <c r="T1358" s="20" t="s">
        <v>39</v>
      </c>
      <c r="U1358" s="20" t="s">
        <v>4312</v>
      </c>
      <c r="V1358" s="23">
        <v>46248.584027777775</v>
      </c>
      <c r="W1358" s="23">
        <v>46248.584027777775</v>
      </c>
      <c r="X1358" s="20" t="s">
        <v>40</v>
      </c>
      <c r="Y1358" s="20" t="s">
        <v>39</v>
      </c>
      <c r="Z1358" s="24">
        <v>5100274</v>
      </c>
      <c r="AA1358" s="20" t="s">
        <v>4309</v>
      </c>
      <c r="AB1358" s="25" t="s">
        <v>4313</v>
      </c>
      <c r="AC1358" s="11" t="str">
        <f t="shared" si="305"/>
        <v>Klik Here Bestie</v>
      </c>
      <c r="AD1358" s="18" t="s">
        <v>2944</v>
      </c>
    </row>
    <row r="1359" spans="1:30" ht="14.25" customHeight="1" x14ac:dyDescent="0.3">
      <c r="A1359" s="5">
        <v>1357</v>
      </c>
      <c r="B1359" s="20" t="s">
        <v>32</v>
      </c>
      <c r="C1359" s="20" t="s">
        <v>33</v>
      </c>
      <c r="D1359" s="20" t="s">
        <v>34</v>
      </c>
      <c r="E1359" s="20" t="s">
        <v>138</v>
      </c>
      <c r="F1359" s="21">
        <v>3323012009</v>
      </c>
      <c r="G1359" s="20" t="s">
        <v>71</v>
      </c>
      <c r="H1359" s="20" t="s">
        <v>72</v>
      </c>
      <c r="I1359" s="21">
        <v>14917009</v>
      </c>
      <c r="J1359" s="20" t="s">
        <v>4314</v>
      </c>
      <c r="K1359" s="20" t="s">
        <v>4315</v>
      </c>
      <c r="L1359" s="20" t="s">
        <v>4316</v>
      </c>
      <c r="M1359" s="21">
        <v>0</v>
      </c>
      <c r="N1359" s="21">
        <v>25</v>
      </c>
      <c r="O1359" s="21">
        <v>0</v>
      </c>
      <c r="P1359" s="21">
        <v>0</v>
      </c>
      <c r="Q1359" s="21">
        <v>0</v>
      </c>
      <c r="R1359" s="21">
        <v>0</v>
      </c>
      <c r="S1359" s="21">
        <v>0</v>
      </c>
      <c r="T1359" s="20" t="s">
        <v>39</v>
      </c>
      <c r="U1359" s="22">
        <v>46303</v>
      </c>
      <c r="V1359" s="23">
        <v>46244.613194444442</v>
      </c>
      <c r="W1359" s="23">
        <v>46244.613194444442</v>
      </c>
      <c r="X1359" s="20" t="s">
        <v>40</v>
      </c>
      <c r="Y1359" s="20" t="s">
        <v>39</v>
      </c>
      <c r="Z1359" s="24">
        <v>1139640</v>
      </c>
      <c r="AA1359" s="20" t="s">
        <v>141</v>
      </c>
      <c r="AB1359" s="25" t="s">
        <v>4317</v>
      </c>
      <c r="AC1359" s="11" t="str">
        <f t="shared" si="305"/>
        <v>Klik Here Bestie</v>
      </c>
      <c r="AD1359" s="18" t="s">
        <v>2944</v>
      </c>
    </row>
    <row r="1360" spans="1:30" ht="14.25" customHeight="1" x14ac:dyDescent="0.3">
      <c r="A1360" s="5">
        <v>1358</v>
      </c>
      <c r="B1360" s="20" t="s">
        <v>32</v>
      </c>
      <c r="C1360" s="20" t="s">
        <v>33</v>
      </c>
      <c r="D1360" s="20" t="s">
        <v>34</v>
      </c>
      <c r="E1360" s="20" t="s">
        <v>138</v>
      </c>
      <c r="F1360" s="21">
        <v>3323012009</v>
      </c>
      <c r="G1360" s="20" t="s">
        <v>71</v>
      </c>
      <c r="H1360" s="20" t="s">
        <v>72</v>
      </c>
      <c r="I1360" s="21">
        <v>14962664</v>
      </c>
      <c r="J1360" s="20" t="s">
        <v>4318</v>
      </c>
      <c r="K1360" s="20" t="s">
        <v>4319</v>
      </c>
      <c r="L1360" s="20" t="s">
        <v>4320</v>
      </c>
      <c r="M1360" s="21">
        <v>0</v>
      </c>
      <c r="N1360" s="21">
        <v>50</v>
      </c>
      <c r="O1360" s="21">
        <v>0</v>
      </c>
      <c r="P1360" s="21">
        <v>0</v>
      </c>
      <c r="Q1360" s="21">
        <v>0</v>
      </c>
      <c r="R1360" s="21">
        <v>0</v>
      </c>
      <c r="S1360" s="21">
        <v>0</v>
      </c>
      <c r="T1360" s="20" t="s">
        <v>39</v>
      </c>
      <c r="U1360" s="22">
        <v>46334</v>
      </c>
      <c r="V1360" s="23">
        <v>46245.434027777781</v>
      </c>
      <c r="W1360" s="23">
        <v>46245.434027777781</v>
      </c>
      <c r="X1360" s="20" t="s">
        <v>40</v>
      </c>
      <c r="Y1360" s="20" t="s">
        <v>39</v>
      </c>
      <c r="Z1360" s="24">
        <v>1136941</v>
      </c>
      <c r="AA1360" s="20" t="s">
        <v>151</v>
      </c>
      <c r="AB1360" s="25" t="s">
        <v>4321</v>
      </c>
      <c r="AC1360" s="11" t="str">
        <f t="shared" si="305"/>
        <v>Klik Here Bestie</v>
      </c>
      <c r="AD1360" s="18" t="s">
        <v>2944</v>
      </c>
    </row>
    <row r="1361" spans="1:30" ht="14.25" customHeight="1" x14ac:dyDescent="0.3">
      <c r="A1361" s="5">
        <v>1359</v>
      </c>
      <c r="B1361" s="20" t="s">
        <v>32</v>
      </c>
      <c r="C1361" s="20" t="s">
        <v>33</v>
      </c>
      <c r="D1361" s="20" t="s">
        <v>34</v>
      </c>
      <c r="E1361" s="20" t="s">
        <v>138</v>
      </c>
      <c r="F1361" s="21">
        <v>3323012009</v>
      </c>
      <c r="G1361" s="20" t="s">
        <v>71</v>
      </c>
      <c r="H1361" s="20" t="s">
        <v>72</v>
      </c>
      <c r="I1361" s="21">
        <v>15023159</v>
      </c>
      <c r="J1361" s="20" t="s">
        <v>4322</v>
      </c>
      <c r="K1361" s="20" t="s">
        <v>4323</v>
      </c>
      <c r="L1361" s="20" t="s">
        <v>4324</v>
      </c>
      <c r="M1361" s="21">
        <v>0</v>
      </c>
      <c r="N1361" s="21">
        <v>300</v>
      </c>
      <c r="O1361" s="21">
        <v>0</v>
      </c>
      <c r="P1361" s="21">
        <v>0</v>
      </c>
      <c r="Q1361" s="21">
        <v>0</v>
      </c>
      <c r="R1361" s="21">
        <v>0</v>
      </c>
      <c r="S1361" s="21">
        <v>0</v>
      </c>
      <c r="T1361" s="20" t="s">
        <v>39</v>
      </c>
      <c r="U1361" s="22">
        <v>46364</v>
      </c>
      <c r="V1361" s="23">
        <v>46246.404861111114</v>
      </c>
      <c r="W1361" s="23">
        <v>46246.404861111114</v>
      </c>
      <c r="X1361" s="20" t="s">
        <v>40</v>
      </c>
      <c r="Y1361" s="20" t="s">
        <v>39</v>
      </c>
      <c r="Z1361" s="24">
        <v>95340</v>
      </c>
      <c r="AA1361" s="20" t="s">
        <v>557</v>
      </c>
      <c r="AB1361" s="25" t="s">
        <v>4325</v>
      </c>
      <c r="AC1361" s="11" t="str">
        <f t="shared" si="305"/>
        <v>Klik Here Bestie</v>
      </c>
      <c r="AD1361" s="18" t="s">
        <v>2944</v>
      </c>
    </row>
    <row r="1362" spans="1:30" ht="14.25" customHeight="1" x14ac:dyDescent="0.3">
      <c r="A1362" s="5">
        <v>1360</v>
      </c>
      <c r="B1362" s="20" t="s">
        <v>32</v>
      </c>
      <c r="C1362" s="20" t="s">
        <v>33</v>
      </c>
      <c r="D1362" s="20" t="s">
        <v>34</v>
      </c>
      <c r="E1362" s="20" t="s">
        <v>138</v>
      </c>
      <c r="F1362" s="21">
        <v>3323012009</v>
      </c>
      <c r="G1362" s="20" t="s">
        <v>71</v>
      </c>
      <c r="H1362" s="20" t="s">
        <v>72</v>
      </c>
      <c r="I1362" s="21">
        <v>15186042</v>
      </c>
      <c r="J1362" s="20" t="s">
        <v>4326</v>
      </c>
      <c r="K1362" s="20" t="s">
        <v>4327</v>
      </c>
      <c r="L1362" s="20" t="s">
        <v>4328</v>
      </c>
      <c r="M1362" s="21">
        <v>0</v>
      </c>
      <c r="N1362" s="21">
        <v>146</v>
      </c>
      <c r="O1362" s="21">
        <v>0</v>
      </c>
      <c r="P1362" s="21">
        <v>0</v>
      </c>
      <c r="Q1362" s="21">
        <v>0</v>
      </c>
      <c r="R1362" s="21">
        <v>0</v>
      </c>
      <c r="S1362" s="21">
        <v>0</v>
      </c>
      <c r="T1362" s="20" t="s">
        <v>39</v>
      </c>
      <c r="U1362" s="20" t="s">
        <v>4312</v>
      </c>
      <c r="V1362" s="23">
        <v>46248.55972222222</v>
      </c>
      <c r="W1362" s="23">
        <v>46248.55972222222</v>
      </c>
      <c r="X1362" s="20" t="s">
        <v>40</v>
      </c>
      <c r="Y1362" s="20" t="s">
        <v>39</v>
      </c>
      <c r="Z1362" s="24">
        <v>95340</v>
      </c>
      <c r="AA1362" s="20" t="s">
        <v>557</v>
      </c>
      <c r="AB1362" s="25" t="s">
        <v>4329</v>
      </c>
      <c r="AC1362" s="11" t="str">
        <f t="shared" si="305"/>
        <v>Klik Here Bestie</v>
      </c>
      <c r="AD1362" s="18" t="s">
        <v>2944</v>
      </c>
    </row>
    <row r="1363" spans="1:30" ht="14.25" customHeight="1" x14ac:dyDescent="0.3">
      <c r="A1363" s="5">
        <v>1361</v>
      </c>
      <c r="B1363" s="20" t="s">
        <v>32</v>
      </c>
      <c r="C1363" s="20" t="s">
        <v>33</v>
      </c>
      <c r="D1363" s="20" t="s">
        <v>34</v>
      </c>
      <c r="E1363" s="20" t="s">
        <v>138</v>
      </c>
      <c r="F1363" s="21">
        <v>3323012009</v>
      </c>
      <c r="G1363" s="20" t="s">
        <v>71</v>
      </c>
      <c r="H1363" s="20" t="s">
        <v>72</v>
      </c>
      <c r="I1363" s="21">
        <v>15186286</v>
      </c>
      <c r="J1363" s="20" t="s">
        <v>4330</v>
      </c>
      <c r="K1363" s="20" t="s">
        <v>4327</v>
      </c>
      <c r="L1363" s="20" t="s">
        <v>4328</v>
      </c>
      <c r="M1363" s="21">
        <v>54</v>
      </c>
      <c r="N1363" s="21">
        <v>90</v>
      </c>
      <c r="O1363" s="21">
        <v>0</v>
      </c>
      <c r="P1363" s="21">
        <v>0</v>
      </c>
      <c r="Q1363" s="21">
        <v>0</v>
      </c>
      <c r="R1363" s="21">
        <v>0</v>
      </c>
      <c r="S1363" s="21">
        <v>0</v>
      </c>
      <c r="T1363" s="20" t="s">
        <v>39</v>
      </c>
      <c r="U1363" s="20" t="s">
        <v>4312</v>
      </c>
      <c r="V1363" s="23">
        <v>46248.561111111114</v>
      </c>
      <c r="W1363" s="23">
        <v>46248.561111111114</v>
      </c>
      <c r="X1363" s="20" t="s">
        <v>40</v>
      </c>
      <c r="Y1363" s="20" t="s">
        <v>39</v>
      </c>
      <c r="Z1363" s="24">
        <v>95340</v>
      </c>
      <c r="AA1363" s="20" t="s">
        <v>557</v>
      </c>
      <c r="AB1363" s="25" t="s">
        <v>4331</v>
      </c>
      <c r="AC1363" s="11" t="str">
        <f t="shared" si="305"/>
        <v>Klik Here Bestie</v>
      </c>
      <c r="AD1363" s="18" t="s">
        <v>2944</v>
      </c>
    </row>
    <row r="1364" spans="1:30" ht="14.25" customHeight="1" x14ac:dyDescent="0.3">
      <c r="A1364" s="5">
        <v>1362</v>
      </c>
      <c r="B1364" s="20" t="s">
        <v>32</v>
      </c>
      <c r="C1364" s="20" t="s">
        <v>33</v>
      </c>
      <c r="D1364" s="20" t="s">
        <v>34</v>
      </c>
      <c r="E1364" s="20" t="s">
        <v>138</v>
      </c>
      <c r="F1364" s="21">
        <v>3323012009</v>
      </c>
      <c r="G1364" s="20" t="s">
        <v>71</v>
      </c>
      <c r="H1364" s="20" t="s">
        <v>72</v>
      </c>
      <c r="I1364" s="21">
        <v>15186492</v>
      </c>
      <c r="J1364" s="20" t="s">
        <v>4332</v>
      </c>
      <c r="K1364" s="20" t="s">
        <v>4333</v>
      </c>
      <c r="L1364" s="20" t="s">
        <v>4334</v>
      </c>
      <c r="M1364" s="21">
        <v>0</v>
      </c>
      <c r="N1364" s="21">
        <v>50</v>
      </c>
      <c r="O1364" s="21">
        <v>0</v>
      </c>
      <c r="P1364" s="21">
        <v>0</v>
      </c>
      <c r="Q1364" s="21">
        <v>0</v>
      </c>
      <c r="R1364" s="21">
        <v>0</v>
      </c>
      <c r="S1364" s="21">
        <v>0</v>
      </c>
      <c r="T1364" s="20" t="s">
        <v>39</v>
      </c>
      <c r="U1364" s="20" t="s">
        <v>4312</v>
      </c>
      <c r="V1364" s="23">
        <v>46248.5625</v>
      </c>
      <c r="W1364" s="23">
        <v>46248.5625</v>
      </c>
      <c r="X1364" s="20" t="s">
        <v>40</v>
      </c>
      <c r="Y1364" s="20" t="s">
        <v>39</v>
      </c>
      <c r="Z1364" s="24">
        <v>1136042</v>
      </c>
      <c r="AA1364" s="20" t="s">
        <v>409</v>
      </c>
      <c r="AB1364" s="25" t="s">
        <v>4335</v>
      </c>
      <c r="AC1364" s="11" t="str">
        <f t="shared" si="305"/>
        <v>Klik Here Bestie</v>
      </c>
      <c r="AD1364" s="18" t="s">
        <v>2944</v>
      </c>
    </row>
    <row r="1365" spans="1:30" ht="14.25" customHeight="1" x14ac:dyDescent="0.3">
      <c r="A1365" s="5">
        <v>1363</v>
      </c>
      <c r="B1365" s="20" t="s">
        <v>32</v>
      </c>
      <c r="C1365" s="20" t="s">
        <v>33</v>
      </c>
      <c r="D1365" s="20" t="s">
        <v>34</v>
      </c>
      <c r="E1365" s="20" t="s">
        <v>155</v>
      </c>
      <c r="F1365" s="21">
        <v>3323012010</v>
      </c>
      <c r="G1365" s="20" t="s">
        <v>35</v>
      </c>
      <c r="H1365" s="20" t="s">
        <v>36</v>
      </c>
      <c r="I1365" s="21">
        <v>15021922</v>
      </c>
      <c r="J1365" s="20" t="s">
        <v>4336</v>
      </c>
      <c r="K1365" s="20" t="s">
        <v>4337</v>
      </c>
      <c r="L1365" s="20" t="s">
        <v>4338</v>
      </c>
      <c r="M1365" s="21">
        <v>0</v>
      </c>
      <c r="N1365" s="21">
        <v>140</v>
      </c>
      <c r="O1365" s="21">
        <v>0</v>
      </c>
      <c r="P1365" s="21">
        <v>0</v>
      </c>
      <c r="Q1365" s="21">
        <v>0</v>
      </c>
      <c r="R1365" s="21">
        <v>0</v>
      </c>
      <c r="S1365" s="21">
        <v>0</v>
      </c>
      <c r="T1365" s="20" t="s">
        <v>39</v>
      </c>
      <c r="U1365" s="22">
        <v>46364</v>
      </c>
      <c r="V1365" s="23">
        <v>46246.397916666669</v>
      </c>
      <c r="W1365" s="23">
        <v>46246.397916666669</v>
      </c>
      <c r="X1365" s="20" t="s">
        <v>40</v>
      </c>
      <c r="Y1365" s="20" t="s">
        <v>39</v>
      </c>
      <c r="Z1365" s="24">
        <v>95425</v>
      </c>
      <c r="AA1365" s="20" t="s">
        <v>1258</v>
      </c>
      <c r="AB1365" s="25" t="s">
        <v>4339</v>
      </c>
      <c r="AC1365" s="11" t="str">
        <f t="shared" si="305"/>
        <v>Klik Here Bestie</v>
      </c>
      <c r="AD1365" s="18" t="s">
        <v>2944</v>
      </c>
    </row>
    <row r="1366" spans="1:30" ht="14.25" customHeight="1" x14ac:dyDescent="0.3">
      <c r="A1366" s="5">
        <v>1364</v>
      </c>
      <c r="B1366" s="20" t="s">
        <v>32</v>
      </c>
      <c r="C1366" s="20" t="s">
        <v>33</v>
      </c>
      <c r="D1366" s="20" t="s">
        <v>34</v>
      </c>
      <c r="E1366" s="20" t="s">
        <v>155</v>
      </c>
      <c r="F1366" s="21">
        <v>3323012010</v>
      </c>
      <c r="G1366" s="20" t="s">
        <v>35</v>
      </c>
      <c r="H1366" s="20" t="s">
        <v>36</v>
      </c>
      <c r="I1366" s="21">
        <v>15022061</v>
      </c>
      <c r="J1366" s="20" t="s">
        <v>4340</v>
      </c>
      <c r="K1366" s="20" t="s">
        <v>4337</v>
      </c>
      <c r="L1366" s="20" t="s">
        <v>4338</v>
      </c>
      <c r="M1366" s="21">
        <v>50</v>
      </c>
      <c r="N1366" s="21">
        <v>0</v>
      </c>
      <c r="O1366" s="21">
        <v>0</v>
      </c>
      <c r="P1366" s="21">
        <v>0</v>
      </c>
      <c r="Q1366" s="21">
        <v>0</v>
      </c>
      <c r="R1366" s="21">
        <v>0</v>
      </c>
      <c r="S1366" s="21">
        <v>0</v>
      </c>
      <c r="T1366" s="20" t="s">
        <v>39</v>
      </c>
      <c r="U1366" s="22">
        <v>46364</v>
      </c>
      <c r="V1366" s="23">
        <v>46246.398611111108</v>
      </c>
      <c r="W1366" s="23">
        <v>46246.398611111108</v>
      </c>
      <c r="X1366" s="20" t="s">
        <v>40</v>
      </c>
      <c r="Y1366" s="20" t="s">
        <v>39</v>
      </c>
      <c r="Z1366" s="24">
        <v>95425</v>
      </c>
      <c r="AA1366" s="20" t="s">
        <v>1258</v>
      </c>
      <c r="AB1366" s="25" t="s">
        <v>4341</v>
      </c>
      <c r="AC1366" s="11" t="str">
        <f t="shared" si="305"/>
        <v>Klik Here Bestie</v>
      </c>
      <c r="AD1366" s="18" t="s">
        <v>2944</v>
      </c>
    </row>
    <row r="1367" spans="1:30" ht="14.25" customHeight="1" x14ac:dyDescent="0.3">
      <c r="A1367" s="5">
        <v>1365</v>
      </c>
      <c r="B1367" s="20" t="s">
        <v>32</v>
      </c>
      <c r="C1367" s="20" t="s">
        <v>33</v>
      </c>
      <c r="D1367" s="20" t="s">
        <v>34</v>
      </c>
      <c r="E1367" s="20" t="s">
        <v>4342</v>
      </c>
      <c r="F1367" s="21">
        <v>3323012019</v>
      </c>
      <c r="G1367" s="20" t="s">
        <v>71</v>
      </c>
      <c r="H1367" s="20" t="s">
        <v>72</v>
      </c>
      <c r="I1367" s="21">
        <v>14983245</v>
      </c>
      <c r="J1367" s="20" t="s">
        <v>4343</v>
      </c>
      <c r="K1367" s="20" t="s">
        <v>4344</v>
      </c>
      <c r="L1367" s="20" t="s">
        <v>4345</v>
      </c>
      <c r="M1367" s="21">
        <v>0</v>
      </c>
      <c r="N1367" s="21">
        <v>10</v>
      </c>
      <c r="O1367" s="21">
        <v>0</v>
      </c>
      <c r="P1367" s="21">
        <v>0</v>
      </c>
      <c r="Q1367" s="21">
        <v>0</v>
      </c>
      <c r="R1367" s="21">
        <v>0</v>
      </c>
      <c r="S1367" s="21">
        <v>0</v>
      </c>
      <c r="T1367" s="20" t="s">
        <v>39</v>
      </c>
      <c r="U1367" s="22">
        <v>46334</v>
      </c>
      <c r="V1367" s="23">
        <v>46245.613194444442</v>
      </c>
      <c r="W1367" s="23">
        <v>46245.613194444442</v>
      </c>
      <c r="X1367" s="20" t="s">
        <v>40</v>
      </c>
      <c r="Y1367" s="20" t="s">
        <v>39</v>
      </c>
      <c r="Z1367" s="24">
        <v>1048417</v>
      </c>
      <c r="AA1367" s="20" t="s">
        <v>4346</v>
      </c>
      <c r="AB1367" s="25" t="s">
        <v>4347</v>
      </c>
      <c r="AC1367" s="11" t="str">
        <f t="shared" si="305"/>
        <v>Klik Here Bestie</v>
      </c>
      <c r="AD1367" s="18" t="s">
        <v>2944</v>
      </c>
    </row>
    <row r="1368" spans="1:30" ht="14.25" customHeight="1" x14ac:dyDescent="0.3">
      <c r="A1368" s="5">
        <v>1366</v>
      </c>
      <c r="B1368" s="20" t="s">
        <v>32</v>
      </c>
      <c r="C1368" s="20" t="s">
        <v>33</v>
      </c>
      <c r="D1368" s="20" t="s">
        <v>220</v>
      </c>
      <c r="E1368" s="20" t="s">
        <v>227</v>
      </c>
      <c r="F1368" s="21">
        <v>3323022002</v>
      </c>
      <c r="G1368" s="20" t="s">
        <v>221</v>
      </c>
      <c r="H1368" s="20" t="s">
        <v>222</v>
      </c>
      <c r="I1368" s="21">
        <v>15016999</v>
      </c>
      <c r="J1368" s="20" t="s">
        <v>4348</v>
      </c>
      <c r="K1368" s="20" t="s">
        <v>4349</v>
      </c>
      <c r="L1368" s="20" t="s">
        <v>4350</v>
      </c>
      <c r="M1368" s="21">
        <v>50</v>
      </c>
      <c r="N1368" s="21">
        <v>0</v>
      </c>
      <c r="O1368" s="21">
        <v>0</v>
      </c>
      <c r="P1368" s="21">
        <v>0</v>
      </c>
      <c r="Q1368" s="21">
        <v>0</v>
      </c>
      <c r="R1368" s="21">
        <v>0</v>
      </c>
      <c r="S1368" s="21">
        <v>0</v>
      </c>
      <c r="T1368" s="20" t="s">
        <v>39</v>
      </c>
      <c r="U1368" s="22">
        <v>46364</v>
      </c>
      <c r="V1368" s="23">
        <v>46246.368750000001</v>
      </c>
      <c r="W1368" s="23">
        <v>46246.368750000001</v>
      </c>
      <c r="X1368" s="20" t="s">
        <v>40</v>
      </c>
      <c r="Y1368" s="20" t="s">
        <v>39</v>
      </c>
      <c r="Z1368" s="24">
        <v>94664</v>
      </c>
      <c r="AA1368" s="20" t="s">
        <v>234</v>
      </c>
      <c r="AB1368" s="25" t="s">
        <v>4351</v>
      </c>
      <c r="AC1368" s="11" t="str">
        <f t="shared" si="305"/>
        <v>Klik Here Bestie</v>
      </c>
      <c r="AD1368" s="18" t="s">
        <v>2944</v>
      </c>
    </row>
    <row r="1369" spans="1:30" ht="14.25" customHeight="1" x14ac:dyDescent="0.3">
      <c r="A1369" s="5">
        <v>1367</v>
      </c>
      <c r="B1369" s="20" t="s">
        <v>32</v>
      </c>
      <c r="C1369" s="20" t="s">
        <v>33</v>
      </c>
      <c r="D1369" s="20" t="s">
        <v>220</v>
      </c>
      <c r="E1369" s="20" t="s">
        <v>227</v>
      </c>
      <c r="F1369" s="21">
        <v>3323022002</v>
      </c>
      <c r="G1369" s="20" t="s">
        <v>221</v>
      </c>
      <c r="H1369" s="20" t="s">
        <v>222</v>
      </c>
      <c r="I1369" s="21">
        <v>15165420</v>
      </c>
      <c r="J1369" s="20" t="s">
        <v>4352</v>
      </c>
      <c r="K1369" s="20" t="s">
        <v>4353</v>
      </c>
      <c r="L1369" s="20" t="s">
        <v>4354</v>
      </c>
      <c r="M1369" s="21">
        <v>50</v>
      </c>
      <c r="N1369" s="21">
        <v>0</v>
      </c>
      <c r="O1369" s="21">
        <v>0</v>
      </c>
      <c r="P1369" s="21">
        <v>0</v>
      </c>
      <c r="Q1369" s="21">
        <v>0</v>
      </c>
      <c r="R1369" s="21">
        <v>0</v>
      </c>
      <c r="S1369" s="21">
        <v>0</v>
      </c>
      <c r="T1369" s="20" t="s">
        <v>39</v>
      </c>
      <c r="U1369" s="20" t="s">
        <v>4312</v>
      </c>
      <c r="V1369" s="23">
        <v>46248.390277777777</v>
      </c>
      <c r="W1369" s="23">
        <v>46248.390277777777</v>
      </c>
      <c r="X1369" s="20" t="s">
        <v>40</v>
      </c>
      <c r="Y1369" s="20" t="s">
        <v>39</v>
      </c>
      <c r="Z1369" s="24">
        <v>94674</v>
      </c>
      <c r="AA1369" s="20" t="s">
        <v>230</v>
      </c>
      <c r="AB1369" s="25" t="s">
        <v>4355</v>
      </c>
      <c r="AC1369" s="11" t="str">
        <f t="shared" si="305"/>
        <v>Klik Here Bestie</v>
      </c>
      <c r="AD1369" s="18" t="s">
        <v>2944</v>
      </c>
    </row>
    <row r="1370" spans="1:30" ht="14.25" customHeight="1" x14ac:dyDescent="0.3">
      <c r="A1370" s="5">
        <v>1368</v>
      </c>
      <c r="B1370" s="20" t="s">
        <v>32</v>
      </c>
      <c r="C1370" s="20" t="s">
        <v>33</v>
      </c>
      <c r="D1370" s="20" t="s">
        <v>220</v>
      </c>
      <c r="E1370" s="20" t="s">
        <v>227</v>
      </c>
      <c r="F1370" s="21">
        <v>3323022002</v>
      </c>
      <c r="G1370" s="20" t="s">
        <v>221</v>
      </c>
      <c r="H1370" s="20" t="s">
        <v>222</v>
      </c>
      <c r="I1370" s="21">
        <v>14885362</v>
      </c>
      <c r="J1370" s="20" t="s">
        <v>4356</v>
      </c>
      <c r="K1370" s="20" t="s">
        <v>4357</v>
      </c>
      <c r="L1370" s="20" t="s">
        <v>4358</v>
      </c>
      <c r="M1370" s="21">
        <v>0</v>
      </c>
      <c r="N1370" s="21">
        <v>50</v>
      </c>
      <c r="O1370" s="21">
        <v>0</v>
      </c>
      <c r="P1370" s="21">
        <v>0</v>
      </c>
      <c r="Q1370" s="21">
        <v>0</v>
      </c>
      <c r="R1370" s="21">
        <v>0</v>
      </c>
      <c r="S1370" s="21">
        <v>0</v>
      </c>
      <c r="T1370" s="20" t="s">
        <v>39</v>
      </c>
      <c r="U1370" s="22">
        <v>46303</v>
      </c>
      <c r="V1370" s="23">
        <v>46244.374305555553</v>
      </c>
      <c r="W1370" s="23">
        <v>46244.374305555553</v>
      </c>
      <c r="X1370" s="20" t="s">
        <v>40</v>
      </c>
      <c r="Y1370" s="20" t="s">
        <v>39</v>
      </c>
      <c r="Z1370" s="24">
        <v>1059512</v>
      </c>
      <c r="AA1370" s="20" t="s">
        <v>4359</v>
      </c>
      <c r="AB1370" s="25" t="s">
        <v>4360</v>
      </c>
      <c r="AC1370" s="11" t="str">
        <f t="shared" si="305"/>
        <v>Klik Here Bestie</v>
      </c>
      <c r="AD1370" s="18" t="s">
        <v>2944</v>
      </c>
    </row>
    <row r="1371" spans="1:30" ht="14.25" customHeight="1" x14ac:dyDescent="0.3">
      <c r="A1371" s="5">
        <v>1369</v>
      </c>
      <c r="B1371" s="20" t="s">
        <v>32</v>
      </c>
      <c r="C1371" s="20" t="s">
        <v>33</v>
      </c>
      <c r="D1371" s="20" t="s">
        <v>220</v>
      </c>
      <c r="E1371" s="20" t="s">
        <v>227</v>
      </c>
      <c r="F1371" s="21">
        <v>3323022002</v>
      </c>
      <c r="G1371" s="20" t="s">
        <v>221</v>
      </c>
      <c r="H1371" s="20" t="s">
        <v>222</v>
      </c>
      <c r="I1371" s="21">
        <v>14973418</v>
      </c>
      <c r="J1371" s="20" t="s">
        <v>4361</v>
      </c>
      <c r="K1371" s="20" t="s">
        <v>4362</v>
      </c>
      <c r="L1371" s="20" t="s">
        <v>4363</v>
      </c>
      <c r="M1371" s="21">
        <v>50</v>
      </c>
      <c r="N1371" s="21">
        <v>0</v>
      </c>
      <c r="O1371" s="21">
        <v>0</v>
      </c>
      <c r="P1371" s="21">
        <v>0</v>
      </c>
      <c r="Q1371" s="21">
        <v>0</v>
      </c>
      <c r="R1371" s="21">
        <v>0</v>
      </c>
      <c r="S1371" s="21">
        <v>0</v>
      </c>
      <c r="T1371" s="20" t="s">
        <v>39</v>
      </c>
      <c r="U1371" s="22">
        <v>46334</v>
      </c>
      <c r="V1371" s="23">
        <v>46245.52847222222</v>
      </c>
      <c r="W1371" s="23">
        <v>46245.52847222222</v>
      </c>
      <c r="X1371" s="20" t="s">
        <v>40</v>
      </c>
      <c r="Y1371" s="20" t="s">
        <v>39</v>
      </c>
      <c r="Z1371" s="24">
        <v>1059510</v>
      </c>
      <c r="AA1371" s="20" t="s">
        <v>4364</v>
      </c>
      <c r="AB1371" s="25" t="s">
        <v>4365</v>
      </c>
      <c r="AC1371" s="11" t="str">
        <f t="shared" si="305"/>
        <v>Klik Here Bestie</v>
      </c>
      <c r="AD1371" s="18" t="s">
        <v>2944</v>
      </c>
    </row>
    <row r="1372" spans="1:30" ht="14.25" customHeight="1" x14ac:dyDescent="0.3">
      <c r="A1372" s="5">
        <v>1370</v>
      </c>
      <c r="B1372" s="20" t="s">
        <v>32</v>
      </c>
      <c r="C1372" s="20" t="s">
        <v>33</v>
      </c>
      <c r="D1372" s="20" t="s">
        <v>220</v>
      </c>
      <c r="E1372" s="20" t="s">
        <v>236</v>
      </c>
      <c r="F1372" s="21">
        <v>3323022003</v>
      </c>
      <c r="G1372" s="20" t="s">
        <v>237</v>
      </c>
      <c r="H1372" s="20" t="s">
        <v>238</v>
      </c>
      <c r="I1372" s="21">
        <v>14891472</v>
      </c>
      <c r="J1372" s="20" t="s">
        <v>4366</v>
      </c>
      <c r="K1372" s="20" t="s">
        <v>4367</v>
      </c>
      <c r="L1372" s="20" t="s">
        <v>4368</v>
      </c>
      <c r="M1372" s="21">
        <v>50</v>
      </c>
      <c r="N1372" s="21">
        <v>50</v>
      </c>
      <c r="O1372" s="21">
        <v>0</v>
      </c>
      <c r="P1372" s="21">
        <v>0</v>
      </c>
      <c r="Q1372" s="21">
        <v>0</v>
      </c>
      <c r="R1372" s="21">
        <v>0</v>
      </c>
      <c r="S1372" s="21">
        <v>0</v>
      </c>
      <c r="T1372" s="20" t="s">
        <v>39</v>
      </c>
      <c r="U1372" s="22">
        <v>46303</v>
      </c>
      <c r="V1372" s="23">
        <v>46244.411805555559</v>
      </c>
      <c r="W1372" s="23">
        <v>46244.411805555559</v>
      </c>
      <c r="X1372" s="20" t="s">
        <v>40</v>
      </c>
      <c r="Y1372" s="20" t="s">
        <v>39</v>
      </c>
      <c r="Z1372" s="24">
        <v>74854</v>
      </c>
      <c r="AA1372" s="20" t="s">
        <v>241</v>
      </c>
      <c r="AB1372" s="25" t="s">
        <v>4369</v>
      </c>
      <c r="AC1372" s="11" t="str">
        <f t="shared" si="305"/>
        <v>Klik Here Bestie</v>
      </c>
      <c r="AD1372" s="18" t="s">
        <v>2944</v>
      </c>
    </row>
    <row r="1373" spans="1:30" ht="14.25" customHeight="1" x14ac:dyDescent="0.3">
      <c r="A1373" s="5">
        <v>1371</v>
      </c>
      <c r="B1373" s="20" t="s">
        <v>32</v>
      </c>
      <c r="C1373" s="20" t="s">
        <v>33</v>
      </c>
      <c r="D1373" s="20" t="s">
        <v>220</v>
      </c>
      <c r="E1373" s="20" t="s">
        <v>236</v>
      </c>
      <c r="F1373" s="21">
        <v>3323022003</v>
      </c>
      <c r="G1373" s="20" t="s">
        <v>237</v>
      </c>
      <c r="H1373" s="20" t="s">
        <v>238</v>
      </c>
      <c r="I1373" s="21">
        <v>15231473</v>
      </c>
      <c r="J1373" s="20" t="s">
        <v>4370</v>
      </c>
      <c r="K1373" s="20" t="s">
        <v>4371</v>
      </c>
      <c r="L1373" s="20" t="s">
        <v>244</v>
      </c>
      <c r="M1373" s="21">
        <v>356</v>
      </c>
      <c r="N1373" s="21">
        <v>415</v>
      </c>
      <c r="O1373" s="21">
        <v>0</v>
      </c>
      <c r="P1373" s="21">
        <v>0</v>
      </c>
      <c r="Q1373" s="21">
        <v>0</v>
      </c>
      <c r="R1373" s="21">
        <v>0</v>
      </c>
      <c r="S1373" s="21">
        <v>0</v>
      </c>
      <c r="T1373" s="20" t="s">
        <v>39</v>
      </c>
      <c r="U1373" s="20" t="s">
        <v>4260</v>
      </c>
      <c r="V1373" s="23">
        <v>46249.365972222222</v>
      </c>
      <c r="W1373" s="23">
        <v>46249.365972222222</v>
      </c>
      <c r="X1373" s="20" t="s">
        <v>40</v>
      </c>
      <c r="Y1373" s="20" t="s">
        <v>39</v>
      </c>
      <c r="Z1373" s="24">
        <v>74837</v>
      </c>
      <c r="AA1373" s="20" t="s">
        <v>245</v>
      </c>
      <c r="AB1373" s="25" t="s">
        <v>4372</v>
      </c>
      <c r="AC1373" s="11" t="str">
        <f t="shared" si="305"/>
        <v>Klik Here Bestie</v>
      </c>
      <c r="AD1373" s="18" t="s">
        <v>2944</v>
      </c>
    </row>
    <row r="1374" spans="1:30" ht="14.25" customHeight="1" x14ac:dyDescent="0.3">
      <c r="A1374" s="5">
        <v>1372</v>
      </c>
      <c r="B1374" s="20" t="s">
        <v>32</v>
      </c>
      <c r="C1374" s="20" t="s">
        <v>33</v>
      </c>
      <c r="D1374" s="20" t="s">
        <v>220</v>
      </c>
      <c r="E1374" s="20" t="s">
        <v>236</v>
      </c>
      <c r="F1374" s="21">
        <v>3323022003</v>
      </c>
      <c r="G1374" s="20" t="s">
        <v>237</v>
      </c>
      <c r="H1374" s="20" t="s">
        <v>238</v>
      </c>
      <c r="I1374" s="21">
        <v>15231875</v>
      </c>
      <c r="J1374" s="20" t="s">
        <v>4373</v>
      </c>
      <c r="K1374" s="20" t="s">
        <v>4371</v>
      </c>
      <c r="L1374" s="20" t="s">
        <v>244</v>
      </c>
      <c r="M1374" s="21">
        <v>0</v>
      </c>
      <c r="N1374" s="21">
        <v>319</v>
      </c>
      <c r="O1374" s="21">
        <v>0</v>
      </c>
      <c r="P1374" s="21">
        <v>0</v>
      </c>
      <c r="Q1374" s="21">
        <v>0</v>
      </c>
      <c r="R1374" s="21">
        <v>0</v>
      </c>
      <c r="S1374" s="21">
        <v>0</v>
      </c>
      <c r="T1374" s="20" t="s">
        <v>39</v>
      </c>
      <c r="U1374" s="20" t="s">
        <v>4260</v>
      </c>
      <c r="V1374" s="23">
        <v>46249.368055555555</v>
      </c>
      <c r="W1374" s="23">
        <v>46249.368055555555</v>
      </c>
      <c r="X1374" s="20" t="s">
        <v>40</v>
      </c>
      <c r="Y1374" s="20" t="s">
        <v>39</v>
      </c>
      <c r="Z1374" s="24">
        <v>74837</v>
      </c>
      <c r="AA1374" s="20" t="s">
        <v>245</v>
      </c>
      <c r="AB1374" s="25" t="s">
        <v>4374</v>
      </c>
      <c r="AC1374" s="11" t="str">
        <f t="shared" si="305"/>
        <v>Klik Here Bestie</v>
      </c>
      <c r="AD1374" s="18" t="s">
        <v>2944</v>
      </c>
    </row>
    <row r="1375" spans="1:30" ht="14.25" customHeight="1" x14ac:dyDescent="0.3">
      <c r="A1375" s="5">
        <v>1373</v>
      </c>
      <c r="B1375" s="20" t="s">
        <v>32</v>
      </c>
      <c r="C1375" s="20" t="s">
        <v>33</v>
      </c>
      <c r="D1375" s="20" t="s">
        <v>220</v>
      </c>
      <c r="E1375" s="20" t="s">
        <v>236</v>
      </c>
      <c r="F1375" s="21">
        <v>3323022003</v>
      </c>
      <c r="G1375" s="20" t="s">
        <v>237</v>
      </c>
      <c r="H1375" s="20" t="s">
        <v>238</v>
      </c>
      <c r="I1375" s="21">
        <v>15317596</v>
      </c>
      <c r="J1375" s="20" t="s">
        <v>4375</v>
      </c>
      <c r="K1375" s="20" t="s">
        <v>4376</v>
      </c>
      <c r="L1375" s="20" t="s">
        <v>4377</v>
      </c>
      <c r="M1375" s="21">
        <v>35</v>
      </c>
      <c r="N1375" s="21">
        <v>28</v>
      </c>
      <c r="O1375" s="21">
        <v>0</v>
      </c>
      <c r="P1375" s="21">
        <v>0</v>
      </c>
      <c r="Q1375" s="21">
        <v>0</v>
      </c>
      <c r="R1375" s="21">
        <v>0</v>
      </c>
      <c r="S1375" s="21">
        <v>0</v>
      </c>
      <c r="T1375" s="20" t="s">
        <v>39</v>
      </c>
      <c r="U1375" s="20" t="s">
        <v>4378</v>
      </c>
      <c r="V1375" s="23">
        <v>46250.665277777778</v>
      </c>
      <c r="W1375" s="23">
        <v>46250.665277777778</v>
      </c>
      <c r="X1375" s="20" t="s">
        <v>40</v>
      </c>
      <c r="Y1375" s="20" t="s">
        <v>39</v>
      </c>
      <c r="Z1375" s="24">
        <v>1059523</v>
      </c>
      <c r="AA1375" s="20" t="s">
        <v>4379</v>
      </c>
      <c r="AB1375" s="25" t="s">
        <v>4380</v>
      </c>
      <c r="AC1375" s="11" t="str">
        <f t="shared" si="305"/>
        <v>Klik Here Bestie</v>
      </c>
      <c r="AD1375" s="18" t="s">
        <v>2944</v>
      </c>
    </row>
    <row r="1376" spans="1:30" ht="14.25" customHeight="1" x14ac:dyDescent="0.3">
      <c r="A1376" s="5">
        <v>1374</v>
      </c>
      <c r="B1376" s="20" t="s">
        <v>32</v>
      </c>
      <c r="C1376" s="20" t="s">
        <v>33</v>
      </c>
      <c r="D1376" s="20" t="s">
        <v>220</v>
      </c>
      <c r="E1376" s="20" t="s">
        <v>236</v>
      </c>
      <c r="F1376" s="21">
        <v>3323022003</v>
      </c>
      <c r="G1376" s="20" t="s">
        <v>237</v>
      </c>
      <c r="H1376" s="20" t="s">
        <v>238</v>
      </c>
      <c r="I1376" s="21">
        <v>15317708</v>
      </c>
      <c r="J1376" s="20" t="s">
        <v>4381</v>
      </c>
      <c r="K1376" s="20" t="s">
        <v>4376</v>
      </c>
      <c r="L1376" s="20" t="s">
        <v>4377</v>
      </c>
      <c r="M1376" s="21">
        <v>0</v>
      </c>
      <c r="N1376" s="21">
        <v>22</v>
      </c>
      <c r="O1376" s="21">
        <v>0</v>
      </c>
      <c r="P1376" s="21">
        <v>0</v>
      </c>
      <c r="Q1376" s="21">
        <v>0</v>
      </c>
      <c r="R1376" s="21">
        <v>0</v>
      </c>
      <c r="S1376" s="21">
        <v>0</v>
      </c>
      <c r="T1376" s="20" t="s">
        <v>39</v>
      </c>
      <c r="U1376" s="20" t="s">
        <v>4378</v>
      </c>
      <c r="V1376" s="23">
        <v>46250.666666666664</v>
      </c>
      <c r="W1376" s="23">
        <v>46250.666666666664</v>
      </c>
      <c r="X1376" s="20" t="s">
        <v>40</v>
      </c>
      <c r="Y1376" s="20" t="s">
        <v>39</v>
      </c>
      <c r="Z1376" s="24">
        <v>1059523</v>
      </c>
      <c r="AA1376" s="20" t="s">
        <v>4379</v>
      </c>
      <c r="AB1376" s="25" t="s">
        <v>4382</v>
      </c>
      <c r="AC1376" s="11" t="str">
        <f t="shared" si="305"/>
        <v>Klik Here Bestie</v>
      </c>
      <c r="AD1376" s="18" t="s">
        <v>2944</v>
      </c>
    </row>
    <row r="1377" spans="1:30" ht="14.25" customHeight="1" x14ac:dyDescent="0.3">
      <c r="A1377" s="5">
        <v>1375</v>
      </c>
      <c r="B1377" s="20" t="s">
        <v>32</v>
      </c>
      <c r="C1377" s="20" t="s">
        <v>33</v>
      </c>
      <c r="D1377" s="20" t="s">
        <v>220</v>
      </c>
      <c r="E1377" s="20" t="s">
        <v>236</v>
      </c>
      <c r="F1377" s="21">
        <v>3323022003</v>
      </c>
      <c r="G1377" s="20" t="s">
        <v>237</v>
      </c>
      <c r="H1377" s="20" t="s">
        <v>238</v>
      </c>
      <c r="I1377" s="21">
        <v>15250631</v>
      </c>
      <c r="J1377" s="20" t="s">
        <v>4383</v>
      </c>
      <c r="K1377" s="20" t="s">
        <v>4384</v>
      </c>
      <c r="L1377" s="20" t="s">
        <v>4385</v>
      </c>
      <c r="M1377" s="21">
        <v>0</v>
      </c>
      <c r="N1377" s="21">
        <v>50</v>
      </c>
      <c r="O1377" s="21">
        <v>0</v>
      </c>
      <c r="P1377" s="21">
        <v>0</v>
      </c>
      <c r="Q1377" s="21">
        <v>0</v>
      </c>
      <c r="R1377" s="21">
        <v>0</v>
      </c>
      <c r="S1377" s="21">
        <v>0</v>
      </c>
      <c r="T1377" s="20" t="s">
        <v>39</v>
      </c>
      <c r="U1377" s="20" t="s">
        <v>4260</v>
      </c>
      <c r="V1377" s="23">
        <v>46249.473611111112</v>
      </c>
      <c r="W1377" s="23">
        <v>46249.473611111112</v>
      </c>
      <c r="X1377" s="20" t="s">
        <v>40</v>
      </c>
      <c r="Y1377" s="20" t="s">
        <v>39</v>
      </c>
      <c r="Z1377" s="24">
        <v>1059523</v>
      </c>
      <c r="AA1377" s="20" t="s">
        <v>4379</v>
      </c>
      <c r="AB1377" s="25" t="s">
        <v>4386</v>
      </c>
      <c r="AC1377" s="11" t="str">
        <f t="shared" si="305"/>
        <v>Klik Here Bestie</v>
      </c>
      <c r="AD1377" s="18" t="s">
        <v>2944</v>
      </c>
    </row>
    <row r="1378" spans="1:30" ht="14.25" customHeight="1" x14ac:dyDescent="0.3">
      <c r="A1378" s="5">
        <v>1376</v>
      </c>
      <c r="B1378" s="20" t="s">
        <v>32</v>
      </c>
      <c r="C1378" s="20" t="s">
        <v>33</v>
      </c>
      <c r="D1378" s="20" t="s">
        <v>220</v>
      </c>
      <c r="E1378" s="20" t="s">
        <v>236</v>
      </c>
      <c r="F1378" s="21">
        <v>3323022003</v>
      </c>
      <c r="G1378" s="20" t="s">
        <v>237</v>
      </c>
      <c r="H1378" s="20" t="s">
        <v>238</v>
      </c>
      <c r="I1378" s="21">
        <v>14964130</v>
      </c>
      <c r="J1378" s="20" t="s">
        <v>4387</v>
      </c>
      <c r="K1378" s="20" t="s">
        <v>4388</v>
      </c>
      <c r="L1378" s="20" t="s">
        <v>4389</v>
      </c>
      <c r="M1378" s="21">
        <v>22</v>
      </c>
      <c r="N1378" s="21">
        <v>37</v>
      </c>
      <c r="O1378" s="21">
        <v>0</v>
      </c>
      <c r="P1378" s="21">
        <v>0</v>
      </c>
      <c r="Q1378" s="21">
        <v>0</v>
      </c>
      <c r="R1378" s="21">
        <v>0</v>
      </c>
      <c r="S1378" s="21">
        <v>0</v>
      </c>
      <c r="T1378" s="20" t="s">
        <v>39</v>
      </c>
      <c r="U1378" s="22">
        <v>46334</v>
      </c>
      <c r="V1378" s="23">
        <v>46245.445138888892</v>
      </c>
      <c r="W1378" s="23">
        <v>46245.445138888892</v>
      </c>
      <c r="X1378" s="20" t="s">
        <v>40</v>
      </c>
      <c r="Y1378" s="20" t="s">
        <v>39</v>
      </c>
      <c r="Z1378" s="24">
        <v>1059523</v>
      </c>
      <c r="AA1378" s="20" t="s">
        <v>4379</v>
      </c>
      <c r="AB1378" s="25" t="s">
        <v>4390</v>
      </c>
      <c r="AC1378" s="11" t="str">
        <f t="shared" si="305"/>
        <v>Klik Here Bestie</v>
      </c>
      <c r="AD1378" s="18" t="s">
        <v>2944</v>
      </c>
    </row>
    <row r="1379" spans="1:30" ht="14.25" customHeight="1" x14ac:dyDescent="0.3">
      <c r="A1379" s="5">
        <v>1377</v>
      </c>
      <c r="B1379" s="20" t="s">
        <v>32</v>
      </c>
      <c r="C1379" s="20" t="s">
        <v>33</v>
      </c>
      <c r="D1379" s="20" t="s">
        <v>220</v>
      </c>
      <c r="E1379" s="20" t="s">
        <v>236</v>
      </c>
      <c r="F1379" s="21">
        <v>3323022003</v>
      </c>
      <c r="G1379" s="20" t="s">
        <v>237</v>
      </c>
      <c r="H1379" s="20" t="s">
        <v>238</v>
      </c>
      <c r="I1379" s="21">
        <v>15334089</v>
      </c>
      <c r="J1379" s="20" t="s">
        <v>4391</v>
      </c>
      <c r="K1379" s="20" t="s">
        <v>4392</v>
      </c>
      <c r="L1379" s="20" t="s">
        <v>4393</v>
      </c>
      <c r="M1379" s="21">
        <v>13</v>
      </c>
      <c r="N1379" s="21">
        <v>0</v>
      </c>
      <c r="O1379" s="21">
        <v>0</v>
      </c>
      <c r="P1379" s="21">
        <v>0</v>
      </c>
      <c r="Q1379" s="21">
        <v>0</v>
      </c>
      <c r="R1379" s="21">
        <v>0</v>
      </c>
      <c r="S1379" s="21">
        <v>0</v>
      </c>
      <c r="T1379" s="20" t="s">
        <v>39</v>
      </c>
      <c r="U1379" s="20" t="s">
        <v>4394</v>
      </c>
      <c r="V1379" s="23">
        <v>46251.341666666667</v>
      </c>
      <c r="W1379" s="23">
        <v>46251.341666666667</v>
      </c>
      <c r="X1379" s="20" t="s">
        <v>40</v>
      </c>
      <c r="Y1379" s="20" t="s">
        <v>39</v>
      </c>
      <c r="Z1379" s="24">
        <v>74837</v>
      </c>
      <c r="AA1379" s="20" t="s">
        <v>245</v>
      </c>
      <c r="AB1379" s="25" t="s">
        <v>4395</v>
      </c>
      <c r="AC1379" s="11" t="str">
        <f t="shared" si="305"/>
        <v>Klik Here Bestie</v>
      </c>
      <c r="AD1379" s="18" t="s">
        <v>2944</v>
      </c>
    </row>
    <row r="1380" spans="1:30" ht="14.25" customHeight="1" x14ac:dyDescent="0.3">
      <c r="A1380" s="5">
        <v>1378</v>
      </c>
      <c r="B1380" s="20" t="s">
        <v>32</v>
      </c>
      <c r="C1380" s="20" t="s">
        <v>33</v>
      </c>
      <c r="D1380" s="20" t="s">
        <v>220</v>
      </c>
      <c r="E1380" s="20" t="s">
        <v>236</v>
      </c>
      <c r="F1380" s="21">
        <v>3323022003</v>
      </c>
      <c r="G1380" s="20" t="s">
        <v>237</v>
      </c>
      <c r="H1380" s="20" t="s">
        <v>238</v>
      </c>
      <c r="I1380" s="21">
        <v>14878506</v>
      </c>
      <c r="J1380" s="20" t="s">
        <v>4396</v>
      </c>
      <c r="K1380" s="20" t="s">
        <v>4397</v>
      </c>
      <c r="L1380" s="20" t="s">
        <v>4398</v>
      </c>
      <c r="M1380" s="21">
        <v>50</v>
      </c>
      <c r="N1380" s="21">
        <v>0</v>
      </c>
      <c r="O1380" s="21">
        <v>0</v>
      </c>
      <c r="P1380" s="21">
        <v>0</v>
      </c>
      <c r="Q1380" s="21">
        <v>0</v>
      </c>
      <c r="R1380" s="21">
        <v>0</v>
      </c>
      <c r="S1380" s="21">
        <v>0</v>
      </c>
      <c r="T1380" s="20" t="s">
        <v>39</v>
      </c>
      <c r="U1380" s="22">
        <v>46303</v>
      </c>
      <c r="V1380" s="23">
        <v>46244.330555555556</v>
      </c>
      <c r="W1380" s="23">
        <v>46244.330555555556</v>
      </c>
      <c r="X1380" s="20" t="s">
        <v>40</v>
      </c>
      <c r="Y1380" s="20" t="s">
        <v>39</v>
      </c>
      <c r="Z1380" s="24">
        <v>1059523</v>
      </c>
      <c r="AA1380" s="20" t="s">
        <v>4379</v>
      </c>
      <c r="AB1380" s="25" t="s">
        <v>4399</v>
      </c>
      <c r="AC1380" s="11" t="str">
        <f t="shared" si="305"/>
        <v>Klik Here Bestie</v>
      </c>
      <c r="AD1380" s="18" t="s">
        <v>2944</v>
      </c>
    </row>
    <row r="1381" spans="1:30" ht="14.25" customHeight="1" x14ac:dyDescent="0.3">
      <c r="A1381" s="5">
        <v>1379</v>
      </c>
      <c r="B1381" s="20" t="s">
        <v>32</v>
      </c>
      <c r="C1381" s="20" t="s">
        <v>33</v>
      </c>
      <c r="D1381" s="20" t="s">
        <v>220</v>
      </c>
      <c r="E1381" s="20" t="s">
        <v>255</v>
      </c>
      <c r="F1381" s="21">
        <v>3323022005</v>
      </c>
      <c r="G1381" s="20" t="s">
        <v>221</v>
      </c>
      <c r="H1381" s="20" t="s">
        <v>222</v>
      </c>
      <c r="I1381" s="21">
        <v>15174402</v>
      </c>
      <c r="J1381" s="20" t="s">
        <v>4400</v>
      </c>
      <c r="K1381" s="20" t="s">
        <v>4401</v>
      </c>
      <c r="L1381" s="20" t="s">
        <v>4402</v>
      </c>
      <c r="M1381" s="21">
        <v>70</v>
      </c>
      <c r="N1381" s="21">
        <v>0</v>
      </c>
      <c r="O1381" s="21">
        <v>0</v>
      </c>
      <c r="P1381" s="21">
        <v>0</v>
      </c>
      <c r="Q1381" s="21">
        <v>0</v>
      </c>
      <c r="R1381" s="21">
        <v>0</v>
      </c>
      <c r="S1381" s="21">
        <v>0</v>
      </c>
      <c r="T1381" s="20" t="s">
        <v>39</v>
      </c>
      <c r="U1381" s="20" t="s">
        <v>4312</v>
      </c>
      <c r="V1381" s="23">
        <v>46248.435416666667</v>
      </c>
      <c r="W1381" s="23">
        <v>46248.435416666667</v>
      </c>
      <c r="X1381" s="20" t="s">
        <v>40</v>
      </c>
      <c r="Y1381" s="20" t="s">
        <v>39</v>
      </c>
      <c r="Z1381" s="24">
        <v>891710</v>
      </c>
      <c r="AA1381" s="20" t="s">
        <v>4403</v>
      </c>
      <c r="AB1381" s="25" t="s">
        <v>4404</v>
      </c>
      <c r="AC1381" s="11" t="str">
        <f t="shared" si="305"/>
        <v>Klik Here Bestie</v>
      </c>
      <c r="AD1381" s="18" t="s">
        <v>2944</v>
      </c>
    </row>
    <row r="1382" spans="1:30" ht="14.25" customHeight="1" x14ac:dyDescent="0.3">
      <c r="A1382" s="5">
        <v>1380</v>
      </c>
      <c r="B1382" s="20" t="s">
        <v>32</v>
      </c>
      <c r="C1382" s="20" t="s">
        <v>33</v>
      </c>
      <c r="D1382" s="20" t="s">
        <v>220</v>
      </c>
      <c r="E1382" s="20" t="s">
        <v>270</v>
      </c>
      <c r="F1382" s="21">
        <v>3323022007</v>
      </c>
      <c r="G1382" s="20" t="s">
        <v>221</v>
      </c>
      <c r="H1382" s="20" t="s">
        <v>222</v>
      </c>
      <c r="I1382" s="21">
        <v>15010293</v>
      </c>
      <c r="J1382" s="20" t="s">
        <v>4405</v>
      </c>
      <c r="K1382" s="20" t="s">
        <v>4406</v>
      </c>
      <c r="L1382" s="20" t="s">
        <v>1072</v>
      </c>
      <c r="M1382" s="21">
        <v>50</v>
      </c>
      <c r="N1382" s="21">
        <v>0</v>
      </c>
      <c r="O1382" s="21">
        <v>0</v>
      </c>
      <c r="P1382" s="21">
        <v>0</v>
      </c>
      <c r="Q1382" s="21">
        <v>0</v>
      </c>
      <c r="R1382" s="21">
        <v>0</v>
      </c>
      <c r="S1382" s="21">
        <v>0</v>
      </c>
      <c r="T1382" s="20" t="s">
        <v>39</v>
      </c>
      <c r="U1382" s="22">
        <v>46364</v>
      </c>
      <c r="V1382" s="23">
        <v>46246.325694444444</v>
      </c>
      <c r="W1382" s="23">
        <v>46246.325694444444</v>
      </c>
      <c r="X1382" s="20" t="s">
        <v>40</v>
      </c>
      <c r="Y1382" s="20" t="s">
        <v>39</v>
      </c>
      <c r="Z1382" s="24">
        <v>95044</v>
      </c>
      <c r="AA1382" s="20" t="s">
        <v>273</v>
      </c>
      <c r="AB1382" s="25" t="s">
        <v>4407</v>
      </c>
      <c r="AC1382" s="11" t="str">
        <f t="shared" si="305"/>
        <v>Klik Here Bestie</v>
      </c>
      <c r="AD1382" s="18" t="s">
        <v>2944</v>
      </c>
    </row>
    <row r="1383" spans="1:30" ht="14.25" customHeight="1" x14ac:dyDescent="0.3">
      <c r="A1383" s="5">
        <v>1381</v>
      </c>
      <c r="B1383" s="20" t="s">
        <v>32</v>
      </c>
      <c r="C1383" s="20" t="s">
        <v>33</v>
      </c>
      <c r="D1383" s="20" t="s">
        <v>220</v>
      </c>
      <c r="E1383" s="20" t="s">
        <v>270</v>
      </c>
      <c r="F1383" s="21">
        <v>3323022007</v>
      </c>
      <c r="G1383" s="20" t="s">
        <v>221</v>
      </c>
      <c r="H1383" s="20" t="s">
        <v>222</v>
      </c>
      <c r="I1383" s="21">
        <v>15031495</v>
      </c>
      <c r="J1383" s="20" t="s">
        <v>4408</v>
      </c>
      <c r="K1383" s="20" t="s">
        <v>4409</v>
      </c>
      <c r="L1383" s="20" t="s">
        <v>4410</v>
      </c>
      <c r="M1383" s="21">
        <v>54</v>
      </c>
      <c r="N1383" s="21">
        <v>50</v>
      </c>
      <c r="O1383" s="21">
        <v>0</v>
      </c>
      <c r="P1383" s="21">
        <v>0</v>
      </c>
      <c r="Q1383" s="21">
        <v>0</v>
      </c>
      <c r="R1383" s="21">
        <v>0</v>
      </c>
      <c r="S1383" s="21">
        <v>0</v>
      </c>
      <c r="T1383" s="20" t="s">
        <v>39</v>
      </c>
      <c r="U1383" s="22">
        <v>46364</v>
      </c>
      <c r="V1383" s="23">
        <v>46246.450694444444</v>
      </c>
      <c r="W1383" s="23">
        <v>46246.450694444444</v>
      </c>
      <c r="X1383" s="20" t="s">
        <v>40</v>
      </c>
      <c r="Y1383" s="20" t="s">
        <v>39</v>
      </c>
      <c r="Z1383" s="24">
        <v>95019</v>
      </c>
      <c r="AA1383" s="20" t="s">
        <v>300</v>
      </c>
      <c r="AB1383" s="25" t="s">
        <v>4411</v>
      </c>
      <c r="AC1383" s="11" t="str">
        <f t="shared" si="305"/>
        <v>Klik Here Bestie</v>
      </c>
      <c r="AD1383" s="18" t="s">
        <v>2944</v>
      </c>
    </row>
    <row r="1384" spans="1:30" ht="14.25" customHeight="1" x14ac:dyDescent="0.3">
      <c r="A1384" s="5">
        <v>1382</v>
      </c>
      <c r="B1384" s="20" t="s">
        <v>32</v>
      </c>
      <c r="C1384" s="20" t="s">
        <v>33</v>
      </c>
      <c r="D1384" s="20" t="s">
        <v>220</v>
      </c>
      <c r="E1384" s="20" t="s">
        <v>270</v>
      </c>
      <c r="F1384" s="21">
        <v>3323022007</v>
      </c>
      <c r="G1384" s="20" t="s">
        <v>221</v>
      </c>
      <c r="H1384" s="20" t="s">
        <v>222</v>
      </c>
      <c r="I1384" s="21">
        <v>14958812</v>
      </c>
      <c r="J1384" s="20" t="s">
        <v>4412</v>
      </c>
      <c r="K1384" s="20" t="s">
        <v>4413</v>
      </c>
      <c r="L1384" s="20" t="s">
        <v>4414</v>
      </c>
      <c r="M1384" s="21">
        <v>27</v>
      </c>
      <c r="N1384" s="21">
        <v>0</v>
      </c>
      <c r="O1384" s="21">
        <v>0</v>
      </c>
      <c r="P1384" s="21">
        <v>0</v>
      </c>
      <c r="Q1384" s="21">
        <v>0</v>
      </c>
      <c r="R1384" s="21">
        <v>0</v>
      </c>
      <c r="S1384" s="21">
        <v>0</v>
      </c>
      <c r="T1384" s="20" t="s">
        <v>39</v>
      </c>
      <c r="U1384" s="22">
        <v>46334</v>
      </c>
      <c r="V1384" s="23">
        <v>46245.413194444445</v>
      </c>
      <c r="W1384" s="23">
        <v>46245.413194444445</v>
      </c>
      <c r="X1384" s="20" t="s">
        <v>40</v>
      </c>
      <c r="Y1384" s="20" t="s">
        <v>39</v>
      </c>
      <c r="Z1384" s="24">
        <v>95019</v>
      </c>
      <c r="AA1384" s="20" t="s">
        <v>300</v>
      </c>
      <c r="AB1384" s="25" t="s">
        <v>4415</v>
      </c>
      <c r="AC1384" s="11" t="str">
        <f t="shared" si="305"/>
        <v>Klik Here Bestie</v>
      </c>
      <c r="AD1384" s="18" t="s">
        <v>2944</v>
      </c>
    </row>
    <row r="1385" spans="1:30" ht="14.25" customHeight="1" x14ac:dyDescent="0.3">
      <c r="A1385" s="5">
        <v>1383</v>
      </c>
      <c r="B1385" s="20" t="s">
        <v>32</v>
      </c>
      <c r="C1385" s="20" t="s">
        <v>33</v>
      </c>
      <c r="D1385" s="20" t="s">
        <v>220</v>
      </c>
      <c r="E1385" s="20" t="s">
        <v>302</v>
      </c>
      <c r="F1385" s="21">
        <v>3323022008</v>
      </c>
      <c r="G1385" s="20" t="s">
        <v>237</v>
      </c>
      <c r="H1385" s="20" t="s">
        <v>238</v>
      </c>
      <c r="I1385" s="21">
        <v>15174970</v>
      </c>
      <c r="J1385" s="20" t="s">
        <v>4416</v>
      </c>
      <c r="K1385" s="20" t="s">
        <v>4417</v>
      </c>
      <c r="L1385" s="20" t="s">
        <v>4418</v>
      </c>
      <c r="M1385" s="21">
        <v>0</v>
      </c>
      <c r="N1385" s="21">
        <v>50</v>
      </c>
      <c r="O1385" s="21">
        <v>0</v>
      </c>
      <c r="P1385" s="21">
        <v>0</v>
      </c>
      <c r="Q1385" s="21">
        <v>0</v>
      </c>
      <c r="R1385" s="21">
        <v>0</v>
      </c>
      <c r="S1385" s="21">
        <v>0</v>
      </c>
      <c r="T1385" s="20" t="s">
        <v>39</v>
      </c>
      <c r="U1385" s="20" t="s">
        <v>4312</v>
      </c>
      <c r="V1385" s="23">
        <v>46248.438194444447</v>
      </c>
      <c r="W1385" s="23">
        <v>46248.438194444447</v>
      </c>
      <c r="X1385" s="20" t="s">
        <v>40</v>
      </c>
      <c r="Y1385" s="20" t="s">
        <v>39</v>
      </c>
      <c r="Z1385" s="24">
        <v>186566</v>
      </c>
      <c r="AA1385" s="20" t="s">
        <v>4419</v>
      </c>
      <c r="AB1385" s="25" t="s">
        <v>4420</v>
      </c>
      <c r="AC1385" s="11" t="str">
        <f t="shared" si="305"/>
        <v>Klik Here Bestie</v>
      </c>
      <c r="AD1385" s="18" t="s">
        <v>2944</v>
      </c>
    </row>
    <row r="1386" spans="1:30" ht="14.25" customHeight="1" x14ac:dyDescent="0.3">
      <c r="A1386" s="5">
        <v>1384</v>
      </c>
      <c r="B1386" s="20" t="s">
        <v>32</v>
      </c>
      <c r="C1386" s="20" t="s">
        <v>33</v>
      </c>
      <c r="D1386" s="20" t="s">
        <v>220</v>
      </c>
      <c r="E1386" s="20" t="s">
        <v>318</v>
      </c>
      <c r="F1386" s="21">
        <v>3323022009</v>
      </c>
      <c r="G1386" s="20" t="s">
        <v>319</v>
      </c>
      <c r="H1386" s="20" t="s">
        <v>320</v>
      </c>
      <c r="I1386" s="21">
        <v>15089792</v>
      </c>
      <c r="J1386" s="20" t="s">
        <v>4421</v>
      </c>
      <c r="K1386" s="20" t="s">
        <v>4422</v>
      </c>
      <c r="L1386" s="20" t="s">
        <v>4423</v>
      </c>
      <c r="M1386" s="21">
        <v>0</v>
      </c>
      <c r="N1386" s="21">
        <v>50</v>
      </c>
      <c r="O1386" s="21">
        <v>0</v>
      </c>
      <c r="P1386" s="21">
        <v>0</v>
      </c>
      <c r="Q1386" s="21">
        <v>0</v>
      </c>
      <c r="R1386" s="21">
        <v>0</v>
      </c>
      <c r="S1386" s="21">
        <v>0</v>
      </c>
      <c r="T1386" s="20" t="s">
        <v>39</v>
      </c>
      <c r="U1386" s="20" t="s">
        <v>4250</v>
      </c>
      <c r="V1386" s="23">
        <v>46247.366666666669</v>
      </c>
      <c r="W1386" s="23">
        <v>46247.366666666669</v>
      </c>
      <c r="X1386" s="20" t="s">
        <v>40</v>
      </c>
      <c r="Y1386" s="20" t="s">
        <v>39</v>
      </c>
      <c r="Z1386" s="24">
        <v>95106</v>
      </c>
      <c r="AA1386" s="20" t="s">
        <v>4424</v>
      </c>
      <c r="AB1386" s="25" t="s">
        <v>4425</v>
      </c>
      <c r="AC1386" s="11" t="str">
        <f t="shared" si="305"/>
        <v>Klik Here Bestie</v>
      </c>
      <c r="AD1386" s="18" t="s">
        <v>2944</v>
      </c>
    </row>
    <row r="1387" spans="1:30" ht="14.25" customHeight="1" x14ac:dyDescent="0.3">
      <c r="A1387" s="5">
        <v>1385</v>
      </c>
      <c r="B1387" s="20" t="s">
        <v>32</v>
      </c>
      <c r="C1387" s="20" t="s">
        <v>33</v>
      </c>
      <c r="D1387" s="20" t="s">
        <v>220</v>
      </c>
      <c r="E1387" s="20" t="s">
        <v>318</v>
      </c>
      <c r="F1387" s="21">
        <v>3323022009</v>
      </c>
      <c r="G1387" s="20" t="s">
        <v>319</v>
      </c>
      <c r="H1387" s="20" t="s">
        <v>320</v>
      </c>
      <c r="I1387" s="21">
        <v>15188015</v>
      </c>
      <c r="J1387" s="20" t="s">
        <v>4426</v>
      </c>
      <c r="K1387" s="20" t="s">
        <v>4422</v>
      </c>
      <c r="L1387" s="20" t="s">
        <v>4423</v>
      </c>
      <c r="M1387" s="21">
        <v>50</v>
      </c>
      <c r="N1387" s="21">
        <v>0</v>
      </c>
      <c r="O1387" s="21">
        <v>0</v>
      </c>
      <c r="P1387" s="21">
        <v>0</v>
      </c>
      <c r="Q1387" s="21">
        <v>0</v>
      </c>
      <c r="R1387" s="21">
        <v>0</v>
      </c>
      <c r="S1387" s="21">
        <v>0</v>
      </c>
      <c r="T1387" s="20" t="s">
        <v>39</v>
      </c>
      <c r="U1387" s="20" t="s">
        <v>4312</v>
      </c>
      <c r="V1387" s="23">
        <v>46248.572222222225</v>
      </c>
      <c r="W1387" s="23">
        <v>46248.572222222225</v>
      </c>
      <c r="X1387" s="20" t="s">
        <v>40</v>
      </c>
      <c r="Y1387" s="20" t="s">
        <v>39</v>
      </c>
      <c r="Z1387" s="24">
        <v>95106</v>
      </c>
      <c r="AA1387" s="20" t="s">
        <v>4424</v>
      </c>
      <c r="AB1387" s="25" t="s">
        <v>4427</v>
      </c>
      <c r="AC1387" s="11" t="str">
        <f t="shared" si="305"/>
        <v>Klik Here Bestie</v>
      </c>
      <c r="AD1387" s="18" t="s">
        <v>2944</v>
      </c>
    </row>
    <row r="1388" spans="1:30" ht="14.25" customHeight="1" x14ac:dyDescent="0.3">
      <c r="A1388" s="5">
        <v>1386</v>
      </c>
      <c r="B1388" s="20" t="s">
        <v>32</v>
      </c>
      <c r="C1388" s="20" t="s">
        <v>33</v>
      </c>
      <c r="D1388" s="20" t="s">
        <v>220</v>
      </c>
      <c r="E1388" s="20" t="s">
        <v>318</v>
      </c>
      <c r="F1388" s="21">
        <v>3323022009</v>
      </c>
      <c r="G1388" s="20" t="s">
        <v>319</v>
      </c>
      <c r="H1388" s="20" t="s">
        <v>320</v>
      </c>
      <c r="I1388" s="21">
        <v>15224845</v>
      </c>
      <c r="J1388" s="20" t="s">
        <v>4428</v>
      </c>
      <c r="K1388" s="20" t="s">
        <v>4429</v>
      </c>
      <c r="L1388" s="20" t="s">
        <v>326</v>
      </c>
      <c r="M1388" s="21">
        <v>50</v>
      </c>
      <c r="N1388" s="21">
        <v>0</v>
      </c>
      <c r="O1388" s="21">
        <v>0</v>
      </c>
      <c r="P1388" s="21">
        <v>0</v>
      </c>
      <c r="Q1388" s="21">
        <v>0</v>
      </c>
      <c r="R1388" s="21">
        <v>0</v>
      </c>
      <c r="S1388" s="21">
        <v>0</v>
      </c>
      <c r="T1388" s="20" t="s">
        <v>39</v>
      </c>
      <c r="U1388" s="20" t="s">
        <v>4260</v>
      </c>
      <c r="V1388" s="23">
        <v>46249.324999999997</v>
      </c>
      <c r="W1388" s="23">
        <v>46249.324999999997</v>
      </c>
      <c r="X1388" s="20" t="s">
        <v>40</v>
      </c>
      <c r="Y1388" s="20" t="s">
        <v>39</v>
      </c>
      <c r="Z1388" s="24">
        <v>95112</v>
      </c>
      <c r="AA1388" s="20" t="s">
        <v>327</v>
      </c>
      <c r="AB1388" s="25" t="s">
        <v>4430</v>
      </c>
      <c r="AC1388" s="11" t="str">
        <f t="shared" si="305"/>
        <v>Klik Here Bestie</v>
      </c>
      <c r="AD1388" s="18" t="s">
        <v>2944</v>
      </c>
    </row>
    <row r="1389" spans="1:30" ht="14.25" customHeight="1" x14ac:dyDescent="0.3">
      <c r="A1389" s="5">
        <v>1387</v>
      </c>
      <c r="B1389" s="20" t="s">
        <v>32</v>
      </c>
      <c r="C1389" s="20" t="s">
        <v>33</v>
      </c>
      <c r="D1389" s="20" t="s">
        <v>220</v>
      </c>
      <c r="E1389" s="20" t="s">
        <v>318</v>
      </c>
      <c r="F1389" s="21">
        <v>3323022009</v>
      </c>
      <c r="G1389" s="20" t="s">
        <v>319</v>
      </c>
      <c r="H1389" s="20" t="s">
        <v>320</v>
      </c>
      <c r="I1389" s="21">
        <v>14949930</v>
      </c>
      <c r="J1389" s="20" t="s">
        <v>4431</v>
      </c>
      <c r="K1389" s="20" t="s">
        <v>4432</v>
      </c>
      <c r="L1389" s="20" t="s">
        <v>4433</v>
      </c>
      <c r="M1389" s="21">
        <v>0</v>
      </c>
      <c r="N1389" s="21">
        <v>84</v>
      </c>
      <c r="O1389" s="21">
        <v>0</v>
      </c>
      <c r="P1389" s="21">
        <v>0</v>
      </c>
      <c r="Q1389" s="21">
        <v>0</v>
      </c>
      <c r="R1389" s="21">
        <v>0</v>
      </c>
      <c r="S1389" s="21">
        <v>0</v>
      </c>
      <c r="T1389" s="20" t="s">
        <v>39</v>
      </c>
      <c r="U1389" s="22">
        <v>46334</v>
      </c>
      <c r="V1389" s="23">
        <v>46245.35833333333</v>
      </c>
      <c r="W1389" s="23">
        <v>46245.35833333333</v>
      </c>
      <c r="X1389" s="20" t="s">
        <v>40</v>
      </c>
      <c r="Y1389" s="20" t="s">
        <v>39</v>
      </c>
      <c r="Z1389" s="24">
        <v>891789</v>
      </c>
      <c r="AA1389" s="20" t="s">
        <v>323</v>
      </c>
      <c r="AB1389" s="25" t="s">
        <v>4434</v>
      </c>
      <c r="AC1389" s="11" t="str">
        <f t="shared" si="305"/>
        <v>Klik Here Bestie</v>
      </c>
      <c r="AD1389" s="18" t="s">
        <v>2944</v>
      </c>
    </row>
    <row r="1390" spans="1:30" ht="14.25" customHeight="1" x14ac:dyDescent="0.3">
      <c r="A1390" s="5">
        <v>1388</v>
      </c>
      <c r="B1390" s="20" t="s">
        <v>32</v>
      </c>
      <c r="C1390" s="20" t="s">
        <v>33</v>
      </c>
      <c r="D1390" s="20" t="s">
        <v>220</v>
      </c>
      <c r="E1390" s="20" t="s">
        <v>318</v>
      </c>
      <c r="F1390" s="21">
        <v>3323022009</v>
      </c>
      <c r="G1390" s="20" t="s">
        <v>319</v>
      </c>
      <c r="H1390" s="20" t="s">
        <v>320</v>
      </c>
      <c r="I1390" s="21">
        <v>14952127</v>
      </c>
      <c r="J1390" s="20" t="s">
        <v>4435</v>
      </c>
      <c r="K1390" s="20" t="s">
        <v>4432</v>
      </c>
      <c r="L1390" s="20" t="s">
        <v>4433</v>
      </c>
      <c r="M1390" s="21">
        <v>100</v>
      </c>
      <c r="N1390" s="21">
        <v>0</v>
      </c>
      <c r="O1390" s="21">
        <v>0</v>
      </c>
      <c r="P1390" s="21">
        <v>0</v>
      </c>
      <c r="Q1390" s="21">
        <v>0</v>
      </c>
      <c r="R1390" s="21">
        <v>0</v>
      </c>
      <c r="S1390" s="21">
        <v>0</v>
      </c>
      <c r="T1390" s="20" t="s">
        <v>39</v>
      </c>
      <c r="U1390" s="22">
        <v>46334</v>
      </c>
      <c r="V1390" s="23">
        <v>46245.37222222222</v>
      </c>
      <c r="W1390" s="23">
        <v>46245.37222222222</v>
      </c>
      <c r="X1390" s="20" t="s">
        <v>40</v>
      </c>
      <c r="Y1390" s="20" t="s">
        <v>39</v>
      </c>
      <c r="Z1390" s="24">
        <v>891789</v>
      </c>
      <c r="AA1390" s="20" t="s">
        <v>323</v>
      </c>
      <c r="AB1390" s="25" t="s">
        <v>4436</v>
      </c>
      <c r="AC1390" s="11" t="str">
        <f t="shared" si="305"/>
        <v>Klik Here Bestie</v>
      </c>
      <c r="AD1390" s="18" t="s">
        <v>2944</v>
      </c>
    </row>
    <row r="1391" spans="1:30" ht="14.25" customHeight="1" x14ac:dyDescent="0.3">
      <c r="A1391" s="5">
        <v>1389</v>
      </c>
      <c r="B1391" s="20" t="s">
        <v>32</v>
      </c>
      <c r="C1391" s="20" t="s">
        <v>33</v>
      </c>
      <c r="D1391" s="20" t="s">
        <v>359</v>
      </c>
      <c r="E1391" s="20" t="s">
        <v>376</v>
      </c>
      <c r="F1391" s="21">
        <v>3323031007</v>
      </c>
      <c r="G1391" s="20" t="s">
        <v>377</v>
      </c>
      <c r="H1391" s="20" t="s">
        <v>378</v>
      </c>
      <c r="I1391" s="21">
        <v>15264064</v>
      </c>
      <c r="J1391" s="20" t="s">
        <v>4437</v>
      </c>
      <c r="K1391" s="20" t="s">
        <v>4438</v>
      </c>
      <c r="L1391" s="20" t="s">
        <v>2419</v>
      </c>
      <c r="M1391" s="21">
        <v>0</v>
      </c>
      <c r="N1391" s="21">
        <v>100</v>
      </c>
      <c r="O1391" s="21">
        <v>0</v>
      </c>
      <c r="P1391" s="21">
        <v>0</v>
      </c>
      <c r="Q1391" s="21">
        <v>0</v>
      </c>
      <c r="R1391" s="21">
        <v>0</v>
      </c>
      <c r="S1391" s="21">
        <v>0</v>
      </c>
      <c r="T1391" s="20" t="s">
        <v>39</v>
      </c>
      <c r="U1391" s="20" t="s">
        <v>4260</v>
      </c>
      <c r="V1391" s="23">
        <v>46249.600694444445</v>
      </c>
      <c r="W1391" s="23">
        <v>46249.600694444445</v>
      </c>
      <c r="X1391" s="20" t="s">
        <v>40</v>
      </c>
      <c r="Y1391" s="20" t="s">
        <v>39</v>
      </c>
      <c r="Z1391" s="24">
        <v>96405</v>
      </c>
      <c r="AA1391" s="20" t="s">
        <v>381</v>
      </c>
      <c r="AB1391" s="25" t="s">
        <v>4439</v>
      </c>
      <c r="AC1391" s="11" t="str">
        <f t="shared" si="305"/>
        <v>Klik Here Bestie</v>
      </c>
      <c r="AD1391" s="12" t="s">
        <v>30</v>
      </c>
    </row>
    <row r="1392" spans="1:30" ht="14.25" customHeight="1" x14ac:dyDescent="0.3">
      <c r="A1392" s="5">
        <v>1390</v>
      </c>
      <c r="B1392" s="20" t="s">
        <v>32</v>
      </c>
      <c r="C1392" s="20" t="s">
        <v>33</v>
      </c>
      <c r="D1392" s="20" t="s">
        <v>359</v>
      </c>
      <c r="E1392" s="20" t="s">
        <v>376</v>
      </c>
      <c r="F1392" s="21">
        <v>3323031007</v>
      </c>
      <c r="G1392" s="20" t="s">
        <v>377</v>
      </c>
      <c r="H1392" s="20" t="s">
        <v>378</v>
      </c>
      <c r="I1392" s="21">
        <v>15250926</v>
      </c>
      <c r="J1392" s="20" t="s">
        <v>4440</v>
      </c>
      <c r="K1392" s="20" t="s">
        <v>4441</v>
      </c>
      <c r="L1392" s="20" t="s">
        <v>4442</v>
      </c>
      <c r="M1392" s="21">
        <v>0</v>
      </c>
      <c r="N1392" s="21">
        <v>50</v>
      </c>
      <c r="O1392" s="21">
        <v>0</v>
      </c>
      <c r="P1392" s="21">
        <v>0</v>
      </c>
      <c r="Q1392" s="21">
        <v>0</v>
      </c>
      <c r="R1392" s="21">
        <v>0</v>
      </c>
      <c r="S1392" s="21">
        <v>0</v>
      </c>
      <c r="T1392" s="20" t="s">
        <v>39</v>
      </c>
      <c r="U1392" s="20" t="s">
        <v>4260</v>
      </c>
      <c r="V1392" s="23">
        <v>46249.476388888892</v>
      </c>
      <c r="W1392" s="23">
        <v>46249.476388888892</v>
      </c>
      <c r="X1392" s="20" t="s">
        <v>40</v>
      </c>
      <c r="Y1392" s="20" t="s">
        <v>39</v>
      </c>
      <c r="Z1392" s="24">
        <v>96405</v>
      </c>
      <c r="AA1392" s="20" t="s">
        <v>381</v>
      </c>
      <c r="AB1392" s="25" t="s">
        <v>4443</v>
      </c>
      <c r="AC1392" s="11" t="str">
        <f t="shared" si="305"/>
        <v>Klik Here Bestie</v>
      </c>
      <c r="AD1392" s="12" t="s">
        <v>30</v>
      </c>
    </row>
    <row r="1393" spans="1:30" ht="14.25" customHeight="1" x14ac:dyDescent="0.3">
      <c r="A1393" s="5">
        <v>1391</v>
      </c>
      <c r="B1393" s="20" t="s">
        <v>32</v>
      </c>
      <c r="C1393" s="20" t="s">
        <v>33</v>
      </c>
      <c r="D1393" s="20" t="s">
        <v>359</v>
      </c>
      <c r="E1393" s="20" t="s">
        <v>383</v>
      </c>
      <c r="F1393" s="21">
        <v>3323031008</v>
      </c>
      <c r="G1393" s="20" t="s">
        <v>377</v>
      </c>
      <c r="H1393" s="20" t="s">
        <v>378</v>
      </c>
      <c r="I1393" s="21">
        <v>15238158</v>
      </c>
      <c r="J1393" s="20" t="s">
        <v>4444</v>
      </c>
      <c r="K1393" s="20">
        <v>3578040109670010</v>
      </c>
      <c r="L1393" s="20" t="s">
        <v>4445</v>
      </c>
      <c r="M1393" s="21">
        <v>50</v>
      </c>
      <c r="N1393" s="21">
        <v>0</v>
      </c>
      <c r="O1393" s="21">
        <v>0</v>
      </c>
      <c r="P1393" s="21">
        <v>0</v>
      </c>
      <c r="Q1393" s="21">
        <v>0</v>
      </c>
      <c r="R1393" s="21">
        <v>0</v>
      </c>
      <c r="S1393" s="21">
        <v>0</v>
      </c>
      <c r="T1393" s="20" t="s">
        <v>39</v>
      </c>
      <c r="U1393" s="20" t="s">
        <v>4260</v>
      </c>
      <c r="V1393" s="23">
        <v>46249.399305555555</v>
      </c>
      <c r="W1393" s="23">
        <v>46249.399305555555</v>
      </c>
      <c r="X1393" s="20" t="s">
        <v>40</v>
      </c>
      <c r="Y1393" s="20" t="s">
        <v>39</v>
      </c>
      <c r="Z1393" s="24">
        <v>76143</v>
      </c>
      <c r="AA1393" s="20" t="s">
        <v>4446</v>
      </c>
      <c r="AB1393" s="25" t="s">
        <v>4447</v>
      </c>
      <c r="AC1393" s="11" t="str">
        <f t="shared" si="305"/>
        <v>Klik Here Bestie</v>
      </c>
      <c r="AD1393" s="12" t="s">
        <v>30</v>
      </c>
    </row>
    <row r="1394" spans="1:30" ht="14.25" customHeight="1" x14ac:dyDescent="0.3">
      <c r="A1394" s="5">
        <v>1392</v>
      </c>
      <c r="B1394" s="20" t="s">
        <v>32</v>
      </c>
      <c r="C1394" s="20" t="s">
        <v>33</v>
      </c>
      <c r="D1394" s="20" t="s">
        <v>359</v>
      </c>
      <c r="E1394" s="20" t="s">
        <v>388</v>
      </c>
      <c r="F1394" s="21">
        <v>3323031009</v>
      </c>
      <c r="G1394" s="20" t="s">
        <v>389</v>
      </c>
      <c r="H1394" s="20" t="s">
        <v>390</v>
      </c>
      <c r="I1394" s="21">
        <v>15177987</v>
      </c>
      <c r="J1394" s="20" t="s">
        <v>4448</v>
      </c>
      <c r="K1394" s="20" t="s">
        <v>4449</v>
      </c>
      <c r="L1394" s="20" t="s">
        <v>4450</v>
      </c>
      <c r="M1394" s="21">
        <v>102</v>
      </c>
      <c r="N1394" s="21">
        <v>43</v>
      </c>
      <c r="O1394" s="21">
        <v>0</v>
      </c>
      <c r="P1394" s="21">
        <v>0</v>
      </c>
      <c r="Q1394" s="21">
        <v>0</v>
      </c>
      <c r="R1394" s="21">
        <v>0</v>
      </c>
      <c r="S1394" s="21">
        <v>0</v>
      </c>
      <c r="T1394" s="20" t="s">
        <v>39</v>
      </c>
      <c r="U1394" s="20" t="s">
        <v>4312</v>
      </c>
      <c r="V1394" s="23">
        <v>46248.459027777775</v>
      </c>
      <c r="W1394" s="23">
        <v>46248.459027777775</v>
      </c>
      <c r="X1394" s="20" t="s">
        <v>40</v>
      </c>
      <c r="Y1394" s="20" t="s">
        <v>39</v>
      </c>
      <c r="Z1394" s="24">
        <v>5099999</v>
      </c>
      <c r="AA1394" s="20" t="s">
        <v>393</v>
      </c>
      <c r="AB1394" s="25" t="s">
        <v>4451</v>
      </c>
      <c r="AC1394" s="11" t="str">
        <f t="shared" si="305"/>
        <v>Klik Here Bestie</v>
      </c>
      <c r="AD1394" s="12" t="s">
        <v>30</v>
      </c>
    </row>
    <row r="1395" spans="1:30" ht="14.25" customHeight="1" x14ac:dyDescent="0.3">
      <c r="A1395" s="5">
        <v>1393</v>
      </c>
      <c r="B1395" s="20" t="s">
        <v>32</v>
      </c>
      <c r="C1395" s="20" t="s">
        <v>33</v>
      </c>
      <c r="D1395" s="20" t="s">
        <v>359</v>
      </c>
      <c r="E1395" s="20" t="s">
        <v>388</v>
      </c>
      <c r="F1395" s="21">
        <v>3323031009</v>
      </c>
      <c r="G1395" s="20" t="s">
        <v>389</v>
      </c>
      <c r="H1395" s="20" t="s">
        <v>390</v>
      </c>
      <c r="I1395" s="21">
        <v>14910514</v>
      </c>
      <c r="J1395" s="20" t="s">
        <v>4452</v>
      </c>
      <c r="K1395" s="20" t="s">
        <v>4453</v>
      </c>
      <c r="L1395" s="20" t="s">
        <v>4454</v>
      </c>
      <c r="M1395" s="21">
        <v>0</v>
      </c>
      <c r="N1395" s="21">
        <v>50</v>
      </c>
      <c r="O1395" s="21">
        <v>0</v>
      </c>
      <c r="P1395" s="21">
        <v>0</v>
      </c>
      <c r="Q1395" s="21">
        <v>0</v>
      </c>
      <c r="R1395" s="21">
        <v>0</v>
      </c>
      <c r="S1395" s="21">
        <v>0</v>
      </c>
      <c r="T1395" s="20" t="s">
        <v>39</v>
      </c>
      <c r="U1395" s="22">
        <v>46303</v>
      </c>
      <c r="V1395" s="23">
        <v>46244.563888888886</v>
      </c>
      <c r="W1395" s="23">
        <v>46244.563888888886</v>
      </c>
      <c r="X1395" s="20" t="s">
        <v>40</v>
      </c>
      <c r="Y1395" s="20" t="s">
        <v>39</v>
      </c>
      <c r="Z1395" s="24">
        <v>76628</v>
      </c>
      <c r="AA1395" s="20" t="s">
        <v>409</v>
      </c>
      <c r="AB1395" s="25" t="s">
        <v>4455</v>
      </c>
      <c r="AC1395" s="11" t="str">
        <f t="shared" si="305"/>
        <v>Klik Here Bestie</v>
      </c>
      <c r="AD1395" s="12" t="s">
        <v>30</v>
      </c>
    </row>
    <row r="1396" spans="1:30" ht="14.25" customHeight="1" x14ac:dyDescent="0.3">
      <c r="A1396" s="5">
        <v>1394</v>
      </c>
      <c r="B1396" s="20" t="s">
        <v>32</v>
      </c>
      <c r="C1396" s="20" t="s">
        <v>33</v>
      </c>
      <c r="D1396" s="20" t="s">
        <v>359</v>
      </c>
      <c r="E1396" s="20" t="s">
        <v>388</v>
      </c>
      <c r="F1396" s="21">
        <v>3323031009</v>
      </c>
      <c r="G1396" s="20" t="s">
        <v>389</v>
      </c>
      <c r="H1396" s="20" t="s">
        <v>390</v>
      </c>
      <c r="I1396" s="21">
        <v>15160013</v>
      </c>
      <c r="J1396" s="20" t="s">
        <v>4456</v>
      </c>
      <c r="K1396" s="20" t="s">
        <v>4457</v>
      </c>
      <c r="L1396" s="20" t="s">
        <v>4458</v>
      </c>
      <c r="M1396" s="21">
        <v>26</v>
      </c>
      <c r="N1396" s="21">
        <v>126</v>
      </c>
      <c r="O1396" s="21">
        <v>0</v>
      </c>
      <c r="P1396" s="21">
        <v>0</v>
      </c>
      <c r="Q1396" s="21">
        <v>0</v>
      </c>
      <c r="R1396" s="21">
        <v>0</v>
      </c>
      <c r="S1396" s="21">
        <v>0</v>
      </c>
      <c r="T1396" s="20" t="s">
        <v>39</v>
      </c>
      <c r="U1396" s="20" t="s">
        <v>4312</v>
      </c>
      <c r="V1396" s="23">
        <v>46248.365277777775</v>
      </c>
      <c r="W1396" s="23">
        <v>46248.365277777775</v>
      </c>
      <c r="X1396" s="20" t="s">
        <v>40</v>
      </c>
      <c r="Y1396" s="20" t="s">
        <v>39</v>
      </c>
      <c r="Z1396" s="24">
        <v>76638</v>
      </c>
      <c r="AA1396" s="20" t="s">
        <v>397</v>
      </c>
      <c r="AB1396" s="25" t="s">
        <v>4459</v>
      </c>
      <c r="AC1396" s="11" t="str">
        <f t="shared" si="305"/>
        <v>Klik Here Bestie</v>
      </c>
      <c r="AD1396" s="12" t="s">
        <v>30</v>
      </c>
    </row>
    <row r="1397" spans="1:30" ht="14.25" customHeight="1" x14ac:dyDescent="0.3">
      <c r="A1397" s="5">
        <v>1395</v>
      </c>
      <c r="B1397" s="20" t="s">
        <v>32</v>
      </c>
      <c r="C1397" s="20" t="s">
        <v>33</v>
      </c>
      <c r="D1397" s="20" t="s">
        <v>359</v>
      </c>
      <c r="E1397" s="20" t="s">
        <v>388</v>
      </c>
      <c r="F1397" s="21">
        <v>3323031009</v>
      </c>
      <c r="G1397" s="20" t="s">
        <v>389</v>
      </c>
      <c r="H1397" s="20" t="s">
        <v>390</v>
      </c>
      <c r="I1397" s="21">
        <v>15160264</v>
      </c>
      <c r="J1397" s="20" t="s">
        <v>4460</v>
      </c>
      <c r="K1397" s="20" t="s">
        <v>4457</v>
      </c>
      <c r="L1397" s="20" t="s">
        <v>4458</v>
      </c>
      <c r="M1397" s="21">
        <v>0</v>
      </c>
      <c r="N1397" s="21">
        <v>516</v>
      </c>
      <c r="O1397" s="21">
        <v>0</v>
      </c>
      <c r="P1397" s="21">
        <v>0</v>
      </c>
      <c r="Q1397" s="21">
        <v>0</v>
      </c>
      <c r="R1397" s="21">
        <v>0</v>
      </c>
      <c r="S1397" s="21">
        <v>0</v>
      </c>
      <c r="T1397" s="20" t="s">
        <v>39</v>
      </c>
      <c r="U1397" s="20" t="s">
        <v>4312</v>
      </c>
      <c r="V1397" s="23">
        <v>46248.366666666669</v>
      </c>
      <c r="W1397" s="23">
        <v>46248.366666666669</v>
      </c>
      <c r="X1397" s="20" t="s">
        <v>40</v>
      </c>
      <c r="Y1397" s="20" t="s">
        <v>39</v>
      </c>
      <c r="Z1397" s="24">
        <v>76638</v>
      </c>
      <c r="AA1397" s="20" t="s">
        <v>397</v>
      </c>
      <c r="AB1397" s="25" t="s">
        <v>4461</v>
      </c>
      <c r="AC1397" s="11" t="str">
        <f t="shared" si="305"/>
        <v>Klik Here Bestie</v>
      </c>
      <c r="AD1397" s="12" t="s">
        <v>30</v>
      </c>
    </row>
    <row r="1398" spans="1:30" ht="14.25" customHeight="1" x14ac:dyDescent="0.3">
      <c r="A1398" s="5">
        <v>1396</v>
      </c>
      <c r="B1398" s="20" t="s">
        <v>32</v>
      </c>
      <c r="C1398" s="20" t="s">
        <v>33</v>
      </c>
      <c r="D1398" s="20" t="s">
        <v>359</v>
      </c>
      <c r="E1398" s="20" t="s">
        <v>388</v>
      </c>
      <c r="F1398" s="21">
        <v>3323031009</v>
      </c>
      <c r="G1398" s="20" t="s">
        <v>389</v>
      </c>
      <c r="H1398" s="20" t="s">
        <v>390</v>
      </c>
      <c r="I1398" s="21">
        <v>15160454</v>
      </c>
      <c r="J1398" s="20" t="s">
        <v>4462</v>
      </c>
      <c r="K1398" s="20" t="s">
        <v>4457</v>
      </c>
      <c r="L1398" s="20" t="s">
        <v>4458</v>
      </c>
      <c r="M1398" s="21">
        <v>200</v>
      </c>
      <c r="N1398" s="21">
        <v>190</v>
      </c>
      <c r="O1398" s="21">
        <v>0</v>
      </c>
      <c r="P1398" s="21">
        <v>0</v>
      </c>
      <c r="Q1398" s="21">
        <v>0</v>
      </c>
      <c r="R1398" s="21">
        <v>0</v>
      </c>
      <c r="S1398" s="21">
        <v>0</v>
      </c>
      <c r="T1398" s="20" t="s">
        <v>39</v>
      </c>
      <c r="U1398" s="20" t="s">
        <v>4312</v>
      </c>
      <c r="V1398" s="23">
        <v>46248.367361111108</v>
      </c>
      <c r="W1398" s="23">
        <v>46248.367361111108</v>
      </c>
      <c r="X1398" s="20" t="s">
        <v>40</v>
      </c>
      <c r="Y1398" s="20" t="s">
        <v>39</v>
      </c>
      <c r="Z1398" s="24">
        <v>76638</v>
      </c>
      <c r="AA1398" s="20" t="s">
        <v>397</v>
      </c>
      <c r="AB1398" s="25" t="s">
        <v>4463</v>
      </c>
      <c r="AC1398" s="11" t="str">
        <f t="shared" si="305"/>
        <v>Klik Here Bestie</v>
      </c>
      <c r="AD1398" s="12" t="s">
        <v>30</v>
      </c>
    </row>
    <row r="1399" spans="1:30" ht="14.25" customHeight="1" x14ac:dyDescent="0.3">
      <c r="A1399" s="5">
        <v>1397</v>
      </c>
      <c r="B1399" s="20" t="s">
        <v>32</v>
      </c>
      <c r="C1399" s="20" t="s">
        <v>33</v>
      </c>
      <c r="D1399" s="20" t="s">
        <v>359</v>
      </c>
      <c r="E1399" s="20" t="s">
        <v>388</v>
      </c>
      <c r="F1399" s="21">
        <v>3323031009</v>
      </c>
      <c r="G1399" s="20" t="s">
        <v>389</v>
      </c>
      <c r="H1399" s="20" t="s">
        <v>390</v>
      </c>
      <c r="I1399" s="21">
        <v>14982584</v>
      </c>
      <c r="J1399" s="20" t="s">
        <v>4464</v>
      </c>
      <c r="K1399" s="20" t="s">
        <v>4465</v>
      </c>
      <c r="L1399" s="20" t="s">
        <v>4466</v>
      </c>
      <c r="M1399" s="21">
        <v>50</v>
      </c>
      <c r="N1399" s="21">
        <v>50</v>
      </c>
      <c r="O1399" s="21">
        <v>0</v>
      </c>
      <c r="P1399" s="21">
        <v>0</v>
      </c>
      <c r="Q1399" s="21">
        <v>0</v>
      </c>
      <c r="R1399" s="21">
        <v>0</v>
      </c>
      <c r="S1399" s="21">
        <v>0</v>
      </c>
      <c r="T1399" s="20" t="s">
        <v>39</v>
      </c>
      <c r="U1399" s="22">
        <v>46334</v>
      </c>
      <c r="V1399" s="23">
        <v>46245.607638888891</v>
      </c>
      <c r="W1399" s="23">
        <v>46245.607638888891</v>
      </c>
      <c r="X1399" s="20" t="s">
        <v>40</v>
      </c>
      <c r="Y1399" s="20" t="s">
        <v>39</v>
      </c>
      <c r="Z1399" s="24">
        <v>76628</v>
      </c>
      <c r="AA1399" s="20" t="s">
        <v>409</v>
      </c>
      <c r="AB1399" s="25" t="s">
        <v>4467</v>
      </c>
      <c r="AC1399" s="11" t="str">
        <f t="shared" si="305"/>
        <v>Klik Here Bestie</v>
      </c>
      <c r="AD1399" s="12" t="s">
        <v>30</v>
      </c>
    </row>
    <row r="1400" spans="1:30" ht="14.25" customHeight="1" x14ac:dyDescent="0.3">
      <c r="A1400" s="5">
        <v>1398</v>
      </c>
      <c r="B1400" s="20" t="s">
        <v>32</v>
      </c>
      <c r="C1400" s="20" t="s">
        <v>33</v>
      </c>
      <c r="D1400" s="20" t="s">
        <v>359</v>
      </c>
      <c r="E1400" s="20" t="s">
        <v>388</v>
      </c>
      <c r="F1400" s="21">
        <v>3323031009</v>
      </c>
      <c r="G1400" s="20" t="s">
        <v>389</v>
      </c>
      <c r="H1400" s="20" t="s">
        <v>390</v>
      </c>
      <c r="I1400" s="21">
        <v>14966785</v>
      </c>
      <c r="J1400" s="20" t="s">
        <v>4468</v>
      </c>
      <c r="K1400" s="20" t="s">
        <v>4469</v>
      </c>
      <c r="L1400" s="20" t="s">
        <v>1990</v>
      </c>
      <c r="M1400" s="21">
        <v>145</v>
      </c>
      <c r="N1400" s="21">
        <v>132</v>
      </c>
      <c r="O1400" s="21">
        <v>0</v>
      </c>
      <c r="P1400" s="21">
        <v>0</v>
      </c>
      <c r="Q1400" s="21">
        <v>0</v>
      </c>
      <c r="R1400" s="21">
        <v>40</v>
      </c>
      <c r="S1400" s="21">
        <v>0</v>
      </c>
      <c r="T1400" s="20" t="s">
        <v>39</v>
      </c>
      <c r="U1400" s="22">
        <v>46334</v>
      </c>
      <c r="V1400" s="23">
        <v>46245.464583333334</v>
      </c>
      <c r="W1400" s="23">
        <v>46245.464583333334</v>
      </c>
      <c r="X1400" s="20" t="s">
        <v>40</v>
      </c>
      <c r="Y1400" s="20" t="s">
        <v>39</v>
      </c>
      <c r="Z1400" s="24">
        <v>76628</v>
      </c>
      <c r="AA1400" s="20" t="s">
        <v>409</v>
      </c>
      <c r="AB1400" s="25" t="s">
        <v>4470</v>
      </c>
      <c r="AC1400" s="11" t="str">
        <f t="shared" si="305"/>
        <v>Klik Here Bestie</v>
      </c>
      <c r="AD1400" s="12" t="s">
        <v>30</v>
      </c>
    </row>
    <row r="1401" spans="1:30" ht="14.25" customHeight="1" x14ac:dyDescent="0.3">
      <c r="A1401" s="5">
        <v>1399</v>
      </c>
      <c r="B1401" s="20" t="s">
        <v>32</v>
      </c>
      <c r="C1401" s="20" t="s">
        <v>33</v>
      </c>
      <c r="D1401" s="20" t="s">
        <v>359</v>
      </c>
      <c r="E1401" s="20" t="s">
        <v>388</v>
      </c>
      <c r="F1401" s="21">
        <v>3323031009</v>
      </c>
      <c r="G1401" s="20" t="s">
        <v>389</v>
      </c>
      <c r="H1401" s="20" t="s">
        <v>390</v>
      </c>
      <c r="I1401" s="21">
        <v>15052415</v>
      </c>
      <c r="J1401" s="20" t="s">
        <v>4471</v>
      </c>
      <c r="K1401" s="20" t="s">
        <v>4469</v>
      </c>
      <c r="L1401" s="20" t="s">
        <v>1990</v>
      </c>
      <c r="M1401" s="21">
        <v>0</v>
      </c>
      <c r="N1401" s="21">
        <v>46</v>
      </c>
      <c r="O1401" s="21">
        <v>0</v>
      </c>
      <c r="P1401" s="21">
        <v>0</v>
      </c>
      <c r="Q1401" s="21">
        <v>0</v>
      </c>
      <c r="R1401" s="21">
        <v>0</v>
      </c>
      <c r="S1401" s="21">
        <v>0</v>
      </c>
      <c r="T1401" s="20" t="s">
        <v>39</v>
      </c>
      <c r="U1401" s="22">
        <v>46364</v>
      </c>
      <c r="V1401" s="23">
        <v>46246.615972222222</v>
      </c>
      <c r="W1401" s="23">
        <v>46246.615972222222</v>
      </c>
      <c r="X1401" s="20" t="s">
        <v>40</v>
      </c>
      <c r="Y1401" s="20" t="s">
        <v>39</v>
      </c>
      <c r="Z1401" s="24">
        <v>76628</v>
      </c>
      <c r="AA1401" s="20" t="s">
        <v>409</v>
      </c>
      <c r="AB1401" s="25" t="s">
        <v>4472</v>
      </c>
      <c r="AC1401" s="11" t="str">
        <f t="shared" si="305"/>
        <v>Klik Here Bestie</v>
      </c>
      <c r="AD1401" s="12" t="s">
        <v>30</v>
      </c>
    </row>
    <row r="1402" spans="1:30" ht="14.25" customHeight="1" x14ac:dyDescent="0.3">
      <c r="A1402" s="5">
        <v>1400</v>
      </c>
      <c r="B1402" s="20" t="s">
        <v>32</v>
      </c>
      <c r="C1402" s="20" t="s">
        <v>33</v>
      </c>
      <c r="D1402" s="20" t="s">
        <v>359</v>
      </c>
      <c r="E1402" s="20" t="s">
        <v>415</v>
      </c>
      <c r="F1402" s="21">
        <v>3323031010</v>
      </c>
      <c r="G1402" s="20" t="s">
        <v>389</v>
      </c>
      <c r="H1402" s="20" t="s">
        <v>390</v>
      </c>
      <c r="I1402" s="21">
        <v>14979318</v>
      </c>
      <c r="J1402" s="20" t="s">
        <v>4473</v>
      </c>
      <c r="K1402" s="20" t="s">
        <v>4474</v>
      </c>
      <c r="L1402" s="20" t="s">
        <v>423</v>
      </c>
      <c r="M1402" s="21">
        <v>150</v>
      </c>
      <c r="N1402" s="21">
        <v>17</v>
      </c>
      <c r="O1402" s="21">
        <v>0</v>
      </c>
      <c r="P1402" s="21">
        <v>0</v>
      </c>
      <c r="Q1402" s="21">
        <v>0</v>
      </c>
      <c r="R1402" s="21">
        <v>0</v>
      </c>
      <c r="S1402" s="21">
        <v>0</v>
      </c>
      <c r="T1402" s="20" t="s">
        <v>39</v>
      </c>
      <c r="U1402" s="22">
        <v>46334</v>
      </c>
      <c r="V1402" s="23">
        <v>46245.581250000003</v>
      </c>
      <c r="W1402" s="23">
        <v>46245.581250000003</v>
      </c>
      <c r="X1402" s="20" t="s">
        <v>40</v>
      </c>
      <c r="Y1402" s="20" t="s">
        <v>39</v>
      </c>
      <c r="Z1402" s="24">
        <v>948551</v>
      </c>
      <c r="AA1402" s="20" t="s">
        <v>424</v>
      </c>
      <c r="AB1402" s="25" t="s">
        <v>4475</v>
      </c>
      <c r="AC1402" s="11" t="str">
        <f t="shared" si="305"/>
        <v>Klik Here Bestie</v>
      </c>
      <c r="AD1402" s="12" t="s">
        <v>30</v>
      </c>
    </row>
    <row r="1403" spans="1:30" ht="14.25" customHeight="1" x14ac:dyDescent="0.3">
      <c r="A1403" s="5">
        <v>1401</v>
      </c>
      <c r="B1403" s="20" t="s">
        <v>32</v>
      </c>
      <c r="C1403" s="20" t="s">
        <v>33</v>
      </c>
      <c r="D1403" s="20" t="s">
        <v>359</v>
      </c>
      <c r="E1403" s="20" t="s">
        <v>415</v>
      </c>
      <c r="F1403" s="21">
        <v>3323031010</v>
      </c>
      <c r="G1403" s="20" t="s">
        <v>389</v>
      </c>
      <c r="H1403" s="20" t="s">
        <v>390</v>
      </c>
      <c r="I1403" s="21">
        <v>14980022</v>
      </c>
      <c r="J1403" s="20" t="s">
        <v>4476</v>
      </c>
      <c r="K1403" s="20" t="s">
        <v>4477</v>
      </c>
      <c r="L1403" s="20" t="s">
        <v>4478</v>
      </c>
      <c r="M1403" s="21">
        <v>219</v>
      </c>
      <c r="N1403" s="21">
        <v>50</v>
      </c>
      <c r="O1403" s="21">
        <v>0</v>
      </c>
      <c r="P1403" s="21">
        <v>0</v>
      </c>
      <c r="Q1403" s="21">
        <v>0</v>
      </c>
      <c r="R1403" s="21">
        <v>0</v>
      </c>
      <c r="S1403" s="21">
        <v>0</v>
      </c>
      <c r="T1403" s="20" t="s">
        <v>39</v>
      </c>
      <c r="U1403" s="22">
        <v>46334</v>
      </c>
      <c r="V1403" s="23">
        <v>46245.588194444441</v>
      </c>
      <c r="W1403" s="23">
        <v>46245.588194444441</v>
      </c>
      <c r="X1403" s="20" t="s">
        <v>40</v>
      </c>
      <c r="Y1403" s="20" t="s">
        <v>39</v>
      </c>
      <c r="Z1403" s="24">
        <v>88009</v>
      </c>
      <c r="AA1403" s="20" t="s">
        <v>449</v>
      </c>
      <c r="AB1403" s="25" t="s">
        <v>4479</v>
      </c>
      <c r="AC1403" s="11" t="str">
        <f t="shared" si="305"/>
        <v>Klik Here Bestie</v>
      </c>
      <c r="AD1403" s="12" t="s">
        <v>30</v>
      </c>
    </row>
    <row r="1404" spans="1:30" ht="14.25" customHeight="1" x14ac:dyDescent="0.3">
      <c r="A1404" s="5">
        <v>1402</v>
      </c>
      <c r="B1404" s="20" t="s">
        <v>32</v>
      </c>
      <c r="C1404" s="20" t="s">
        <v>33</v>
      </c>
      <c r="D1404" s="20" t="s">
        <v>359</v>
      </c>
      <c r="E1404" s="20" t="s">
        <v>415</v>
      </c>
      <c r="F1404" s="21">
        <v>3323031010</v>
      </c>
      <c r="G1404" s="20" t="s">
        <v>389</v>
      </c>
      <c r="H1404" s="20" t="s">
        <v>390</v>
      </c>
      <c r="I1404" s="21">
        <v>15266089</v>
      </c>
      <c r="J1404" s="20" t="s">
        <v>4480</v>
      </c>
      <c r="K1404" s="20" t="s">
        <v>4481</v>
      </c>
      <c r="L1404" s="20" t="s">
        <v>444</v>
      </c>
      <c r="M1404" s="21">
        <v>0</v>
      </c>
      <c r="N1404" s="21">
        <v>50</v>
      </c>
      <c r="O1404" s="21">
        <v>0</v>
      </c>
      <c r="P1404" s="21">
        <v>0</v>
      </c>
      <c r="Q1404" s="21">
        <v>0</v>
      </c>
      <c r="R1404" s="21">
        <v>0</v>
      </c>
      <c r="S1404" s="21">
        <v>0</v>
      </c>
      <c r="T1404" s="20" t="s">
        <v>39</v>
      </c>
      <c r="U1404" s="20" t="s">
        <v>4260</v>
      </c>
      <c r="V1404" s="23">
        <v>46249.616666666669</v>
      </c>
      <c r="W1404" s="23">
        <v>46249.616666666669</v>
      </c>
      <c r="X1404" s="20" t="s">
        <v>40</v>
      </c>
      <c r="Y1404" s="20" t="s">
        <v>39</v>
      </c>
      <c r="Z1404" s="24">
        <v>948001</v>
      </c>
      <c r="AA1404" s="20" t="s">
        <v>445</v>
      </c>
      <c r="AB1404" s="25" t="s">
        <v>4482</v>
      </c>
      <c r="AC1404" s="11" t="str">
        <f t="shared" si="305"/>
        <v>Klik Here Bestie</v>
      </c>
      <c r="AD1404" s="12" t="s">
        <v>30</v>
      </c>
    </row>
    <row r="1405" spans="1:30" ht="14.25" customHeight="1" x14ac:dyDescent="0.3">
      <c r="A1405" s="5">
        <v>1403</v>
      </c>
      <c r="B1405" s="20" t="s">
        <v>32</v>
      </c>
      <c r="C1405" s="20" t="s">
        <v>33</v>
      </c>
      <c r="D1405" s="20" t="s">
        <v>359</v>
      </c>
      <c r="E1405" s="20" t="s">
        <v>415</v>
      </c>
      <c r="F1405" s="21">
        <v>3323031010</v>
      </c>
      <c r="G1405" s="20" t="s">
        <v>389</v>
      </c>
      <c r="H1405" s="20" t="s">
        <v>390</v>
      </c>
      <c r="I1405" s="21">
        <v>14974933</v>
      </c>
      <c r="J1405" s="20" t="s">
        <v>4483</v>
      </c>
      <c r="K1405" s="20" t="s">
        <v>4484</v>
      </c>
      <c r="L1405" s="20" t="s">
        <v>448</v>
      </c>
      <c r="M1405" s="21">
        <v>0</v>
      </c>
      <c r="N1405" s="21">
        <v>50</v>
      </c>
      <c r="O1405" s="21">
        <v>0</v>
      </c>
      <c r="P1405" s="21">
        <v>0</v>
      </c>
      <c r="Q1405" s="21">
        <v>0</v>
      </c>
      <c r="R1405" s="21">
        <v>0</v>
      </c>
      <c r="S1405" s="21">
        <v>0</v>
      </c>
      <c r="T1405" s="20" t="s">
        <v>39</v>
      </c>
      <c r="U1405" s="22">
        <v>46334</v>
      </c>
      <c r="V1405" s="23">
        <v>46245.542361111111</v>
      </c>
      <c r="W1405" s="23">
        <v>46245.542361111111</v>
      </c>
      <c r="X1405" s="20" t="s">
        <v>40</v>
      </c>
      <c r="Y1405" s="20" t="s">
        <v>39</v>
      </c>
      <c r="Z1405" s="24">
        <v>88009</v>
      </c>
      <c r="AA1405" s="20" t="s">
        <v>449</v>
      </c>
      <c r="AB1405" s="25" t="s">
        <v>4485</v>
      </c>
      <c r="AC1405" s="11" t="str">
        <f t="shared" si="305"/>
        <v>Klik Here Bestie</v>
      </c>
      <c r="AD1405" s="12" t="s">
        <v>30</v>
      </c>
    </row>
    <row r="1406" spans="1:30" ht="14.25" customHeight="1" x14ac:dyDescent="0.3">
      <c r="A1406" s="5">
        <v>1404</v>
      </c>
      <c r="B1406" s="20" t="s">
        <v>32</v>
      </c>
      <c r="C1406" s="20" t="s">
        <v>33</v>
      </c>
      <c r="D1406" s="20" t="s">
        <v>359</v>
      </c>
      <c r="E1406" s="20" t="s">
        <v>415</v>
      </c>
      <c r="F1406" s="21">
        <v>3323031010</v>
      </c>
      <c r="G1406" s="20" t="s">
        <v>389</v>
      </c>
      <c r="H1406" s="20" t="s">
        <v>390</v>
      </c>
      <c r="I1406" s="21">
        <v>15108326</v>
      </c>
      <c r="J1406" s="20" t="s">
        <v>4486</v>
      </c>
      <c r="K1406" s="20" t="s">
        <v>4487</v>
      </c>
      <c r="L1406" s="20" t="s">
        <v>4488</v>
      </c>
      <c r="M1406" s="21">
        <v>108</v>
      </c>
      <c r="N1406" s="21">
        <v>100</v>
      </c>
      <c r="O1406" s="21">
        <v>0</v>
      </c>
      <c r="P1406" s="21">
        <v>0</v>
      </c>
      <c r="Q1406" s="21">
        <v>0</v>
      </c>
      <c r="R1406" s="21">
        <v>0</v>
      </c>
      <c r="S1406" s="21">
        <v>0</v>
      </c>
      <c r="T1406" s="20" t="s">
        <v>39</v>
      </c>
      <c r="U1406" s="20" t="s">
        <v>4250</v>
      </c>
      <c r="V1406" s="23">
        <v>46247.47152777778</v>
      </c>
      <c r="W1406" s="23">
        <v>46247.47152777778</v>
      </c>
      <c r="X1406" s="20" t="s">
        <v>40</v>
      </c>
      <c r="Y1406" s="20" t="s">
        <v>39</v>
      </c>
      <c r="Z1406" s="24">
        <v>88000</v>
      </c>
      <c r="AA1406" s="20" t="s">
        <v>487</v>
      </c>
      <c r="AB1406" s="25" t="s">
        <v>4489</v>
      </c>
      <c r="AC1406" s="11" t="str">
        <f t="shared" si="305"/>
        <v>Klik Here Bestie</v>
      </c>
      <c r="AD1406" s="12" t="s">
        <v>30</v>
      </c>
    </row>
    <row r="1407" spans="1:30" ht="14.25" customHeight="1" x14ac:dyDescent="0.3">
      <c r="A1407" s="5">
        <v>1405</v>
      </c>
      <c r="B1407" s="20" t="s">
        <v>32</v>
      </c>
      <c r="C1407" s="20" t="s">
        <v>33</v>
      </c>
      <c r="D1407" s="20" t="s">
        <v>359</v>
      </c>
      <c r="E1407" s="20" t="s">
        <v>415</v>
      </c>
      <c r="F1407" s="21">
        <v>3323031010</v>
      </c>
      <c r="G1407" s="20" t="s">
        <v>389</v>
      </c>
      <c r="H1407" s="20" t="s">
        <v>390</v>
      </c>
      <c r="I1407" s="21">
        <v>15056450</v>
      </c>
      <c r="J1407" s="20" t="s">
        <v>4490</v>
      </c>
      <c r="K1407" s="20" t="s">
        <v>4491</v>
      </c>
      <c r="L1407" s="20" t="s">
        <v>466</v>
      </c>
      <c r="M1407" s="21">
        <v>0</v>
      </c>
      <c r="N1407" s="21">
        <v>50</v>
      </c>
      <c r="O1407" s="21">
        <v>0</v>
      </c>
      <c r="P1407" s="21">
        <v>0</v>
      </c>
      <c r="Q1407" s="21">
        <v>0</v>
      </c>
      <c r="R1407" s="21">
        <v>0</v>
      </c>
      <c r="S1407" s="21">
        <v>0</v>
      </c>
      <c r="T1407" s="20" t="s">
        <v>39</v>
      </c>
      <c r="U1407" s="22">
        <v>46364</v>
      </c>
      <c r="V1407" s="23">
        <v>46246.648611111108</v>
      </c>
      <c r="W1407" s="23">
        <v>46246.648611111108</v>
      </c>
      <c r="X1407" s="20" t="s">
        <v>40</v>
      </c>
      <c r="Y1407" s="20" t="s">
        <v>39</v>
      </c>
      <c r="Z1407" s="24">
        <v>1145475</v>
      </c>
      <c r="AA1407" s="20" t="s">
        <v>428</v>
      </c>
      <c r="AB1407" s="25" t="s">
        <v>4492</v>
      </c>
      <c r="AC1407" s="11" t="str">
        <f t="shared" si="305"/>
        <v>Klik Here Bestie</v>
      </c>
      <c r="AD1407" s="12" t="s">
        <v>30</v>
      </c>
    </row>
    <row r="1408" spans="1:30" ht="14.25" customHeight="1" x14ac:dyDescent="0.3">
      <c r="A1408" s="5">
        <v>1406</v>
      </c>
      <c r="B1408" s="20" t="s">
        <v>32</v>
      </c>
      <c r="C1408" s="20" t="s">
        <v>33</v>
      </c>
      <c r="D1408" s="20" t="s">
        <v>359</v>
      </c>
      <c r="E1408" s="20" t="s">
        <v>415</v>
      </c>
      <c r="F1408" s="21">
        <v>3323031010</v>
      </c>
      <c r="G1408" s="20" t="s">
        <v>389</v>
      </c>
      <c r="H1408" s="20" t="s">
        <v>390</v>
      </c>
      <c r="I1408" s="21">
        <v>14975830</v>
      </c>
      <c r="J1408" s="20" t="s">
        <v>4493</v>
      </c>
      <c r="K1408" s="20" t="s">
        <v>4494</v>
      </c>
      <c r="L1408" s="20" t="s">
        <v>2909</v>
      </c>
      <c r="M1408" s="21">
        <v>50</v>
      </c>
      <c r="N1408" s="21">
        <v>50</v>
      </c>
      <c r="O1408" s="21">
        <v>0</v>
      </c>
      <c r="P1408" s="21">
        <v>0</v>
      </c>
      <c r="Q1408" s="21">
        <v>0</v>
      </c>
      <c r="R1408" s="21">
        <v>0</v>
      </c>
      <c r="S1408" s="21">
        <v>0</v>
      </c>
      <c r="T1408" s="20" t="s">
        <v>39</v>
      </c>
      <c r="U1408" s="22">
        <v>46334</v>
      </c>
      <c r="V1408" s="23">
        <v>46245.550694444442</v>
      </c>
      <c r="W1408" s="23">
        <v>46245.550694444442</v>
      </c>
      <c r="X1408" s="20" t="s">
        <v>40</v>
      </c>
      <c r="Y1408" s="20" t="s">
        <v>39</v>
      </c>
      <c r="Z1408" s="24">
        <v>88009</v>
      </c>
      <c r="AA1408" s="20" t="s">
        <v>449</v>
      </c>
      <c r="AB1408" s="25" t="s">
        <v>4495</v>
      </c>
      <c r="AC1408" s="11" t="str">
        <f t="shared" si="305"/>
        <v>Klik Here Bestie</v>
      </c>
      <c r="AD1408" s="12" t="s">
        <v>30</v>
      </c>
    </row>
    <row r="1409" spans="1:30" ht="14.25" customHeight="1" x14ac:dyDescent="0.3">
      <c r="A1409" s="5">
        <v>1407</v>
      </c>
      <c r="B1409" s="20" t="s">
        <v>32</v>
      </c>
      <c r="C1409" s="20" t="s">
        <v>33</v>
      </c>
      <c r="D1409" s="20" t="s">
        <v>359</v>
      </c>
      <c r="E1409" s="20" t="s">
        <v>415</v>
      </c>
      <c r="F1409" s="21">
        <v>3323031010</v>
      </c>
      <c r="G1409" s="20" t="s">
        <v>389</v>
      </c>
      <c r="H1409" s="20" t="s">
        <v>390</v>
      </c>
      <c r="I1409" s="21">
        <v>15128774</v>
      </c>
      <c r="J1409" s="20" t="s">
        <v>4496</v>
      </c>
      <c r="K1409" s="20" t="s">
        <v>4497</v>
      </c>
      <c r="L1409" s="20" t="s">
        <v>4498</v>
      </c>
      <c r="M1409" s="21">
        <v>100</v>
      </c>
      <c r="N1409" s="21">
        <v>0</v>
      </c>
      <c r="O1409" s="21">
        <v>0</v>
      </c>
      <c r="P1409" s="21">
        <v>0</v>
      </c>
      <c r="Q1409" s="21">
        <v>0</v>
      </c>
      <c r="R1409" s="21">
        <v>0</v>
      </c>
      <c r="S1409" s="21">
        <v>0</v>
      </c>
      <c r="T1409" s="20" t="s">
        <v>39</v>
      </c>
      <c r="U1409" s="20" t="s">
        <v>4250</v>
      </c>
      <c r="V1409" s="23">
        <v>46247.64166666667</v>
      </c>
      <c r="W1409" s="23">
        <v>46247.64166666667</v>
      </c>
      <c r="X1409" s="20" t="s">
        <v>40</v>
      </c>
      <c r="Y1409" s="20" t="s">
        <v>39</v>
      </c>
      <c r="Z1409" s="24">
        <v>948001</v>
      </c>
      <c r="AA1409" s="20" t="s">
        <v>445</v>
      </c>
      <c r="AB1409" s="25" t="s">
        <v>4499</v>
      </c>
      <c r="AC1409" s="11" t="str">
        <f t="shared" si="305"/>
        <v>Klik Here Bestie</v>
      </c>
      <c r="AD1409" s="12" t="s">
        <v>30</v>
      </c>
    </row>
    <row r="1410" spans="1:30" ht="14.25" customHeight="1" x14ac:dyDescent="0.3">
      <c r="A1410" s="5">
        <v>1408</v>
      </c>
      <c r="B1410" s="20" t="s">
        <v>32</v>
      </c>
      <c r="C1410" s="20" t="s">
        <v>33</v>
      </c>
      <c r="D1410" s="20" t="s">
        <v>359</v>
      </c>
      <c r="E1410" s="20" t="s">
        <v>415</v>
      </c>
      <c r="F1410" s="21">
        <v>3323031010</v>
      </c>
      <c r="G1410" s="20" t="s">
        <v>389</v>
      </c>
      <c r="H1410" s="20" t="s">
        <v>390</v>
      </c>
      <c r="I1410" s="21">
        <v>15086369</v>
      </c>
      <c r="J1410" s="20" t="s">
        <v>4500</v>
      </c>
      <c r="K1410" s="20" t="s">
        <v>4501</v>
      </c>
      <c r="L1410" s="20" t="s">
        <v>4502</v>
      </c>
      <c r="M1410" s="21">
        <v>50</v>
      </c>
      <c r="N1410" s="21">
        <v>0</v>
      </c>
      <c r="O1410" s="21">
        <v>0</v>
      </c>
      <c r="P1410" s="21">
        <v>0</v>
      </c>
      <c r="Q1410" s="21">
        <v>0</v>
      </c>
      <c r="R1410" s="21">
        <v>0</v>
      </c>
      <c r="S1410" s="21">
        <v>0</v>
      </c>
      <c r="T1410" s="20" t="s">
        <v>39</v>
      </c>
      <c r="U1410" s="20" t="s">
        <v>4250</v>
      </c>
      <c r="V1410" s="23">
        <v>46247.35</v>
      </c>
      <c r="W1410" s="23">
        <v>46247.35</v>
      </c>
      <c r="X1410" s="20" t="s">
        <v>40</v>
      </c>
      <c r="Y1410" s="20" t="s">
        <v>39</v>
      </c>
      <c r="Z1410" s="24">
        <v>948004</v>
      </c>
      <c r="AA1410" s="20" t="s">
        <v>458</v>
      </c>
      <c r="AB1410" s="25" t="s">
        <v>4503</v>
      </c>
      <c r="AC1410" s="11" t="str">
        <f t="shared" si="305"/>
        <v>Klik Here Bestie</v>
      </c>
      <c r="AD1410" s="12" t="s">
        <v>30</v>
      </c>
    </row>
    <row r="1411" spans="1:30" ht="14.25" customHeight="1" x14ac:dyDescent="0.3">
      <c r="A1411" s="5">
        <v>1409</v>
      </c>
      <c r="B1411" s="20" t="s">
        <v>32</v>
      </c>
      <c r="C1411" s="20" t="s">
        <v>33</v>
      </c>
      <c r="D1411" s="20" t="s">
        <v>359</v>
      </c>
      <c r="E1411" s="20" t="s">
        <v>415</v>
      </c>
      <c r="F1411" s="21">
        <v>3323031010</v>
      </c>
      <c r="G1411" s="20" t="s">
        <v>389</v>
      </c>
      <c r="H1411" s="20" t="s">
        <v>390</v>
      </c>
      <c r="I1411" s="21">
        <v>15187324</v>
      </c>
      <c r="J1411" s="20" t="s">
        <v>4504</v>
      </c>
      <c r="K1411" s="20" t="s">
        <v>4505</v>
      </c>
      <c r="L1411" s="20" t="s">
        <v>511</v>
      </c>
      <c r="M1411" s="21">
        <v>0</v>
      </c>
      <c r="N1411" s="21">
        <v>100</v>
      </c>
      <c r="O1411" s="21">
        <v>0</v>
      </c>
      <c r="P1411" s="21">
        <v>0</v>
      </c>
      <c r="Q1411" s="21">
        <v>0</v>
      </c>
      <c r="R1411" s="21">
        <v>0</v>
      </c>
      <c r="S1411" s="21">
        <v>0</v>
      </c>
      <c r="T1411" s="20" t="s">
        <v>39</v>
      </c>
      <c r="U1411" s="20" t="s">
        <v>4312</v>
      </c>
      <c r="V1411" s="23">
        <v>46248.568055555559</v>
      </c>
      <c r="W1411" s="23">
        <v>46248.568055555559</v>
      </c>
      <c r="X1411" s="20" t="s">
        <v>40</v>
      </c>
      <c r="Y1411" s="20" t="s">
        <v>39</v>
      </c>
      <c r="Z1411" s="24">
        <v>948004</v>
      </c>
      <c r="AA1411" s="20" t="s">
        <v>458</v>
      </c>
      <c r="AB1411" s="25" t="s">
        <v>4506</v>
      </c>
      <c r="AC1411" s="11" t="str">
        <f t="shared" si="305"/>
        <v>Klik Here Bestie</v>
      </c>
      <c r="AD1411" s="12" t="s">
        <v>30</v>
      </c>
    </row>
    <row r="1412" spans="1:30" ht="14.25" customHeight="1" x14ac:dyDescent="0.3">
      <c r="A1412" s="5">
        <v>1410</v>
      </c>
      <c r="B1412" s="20" t="s">
        <v>32</v>
      </c>
      <c r="C1412" s="20" t="s">
        <v>33</v>
      </c>
      <c r="D1412" s="20" t="s">
        <v>359</v>
      </c>
      <c r="E1412" s="20" t="s">
        <v>415</v>
      </c>
      <c r="F1412" s="21">
        <v>3323031010</v>
      </c>
      <c r="G1412" s="20" t="s">
        <v>389</v>
      </c>
      <c r="H1412" s="20" t="s">
        <v>390</v>
      </c>
      <c r="I1412" s="21">
        <v>14981998</v>
      </c>
      <c r="J1412" s="20" t="s">
        <v>4507</v>
      </c>
      <c r="K1412" s="20" t="s">
        <v>4508</v>
      </c>
      <c r="L1412" s="20" t="s">
        <v>4509</v>
      </c>
      <c r="M1412" s="21">
        <v>11</v>
      </c>
      <c r="N1412" s="21">
        <v>47</v>
      </c>
      <c r="O1412" s="21">
        <v>0</v>
      </c>
      <c r="P1412" s="21">
        <v>0</v>
      </c>
      <c r="Q1412" s="21">
        <v>0</v>
      </c>
      <c r="R1412" s="21">
        <v>0</v>
      </c>
      <c r="S1412" s="21">
        <v>0</v>
      </c>
      <c r="T1412" s="20" t="s">
        <v>39</v>
      </c>
      <c r="U1412" s="22">
        <v>46334</v>
      </c>
      <c r="V1412" s="23">
        <v>46245.603472222225</v>
      </c>
      <c r="W1412" s="23">
        <v>46245.603472222225</v>
      </c>
      <c r="X1412" s="20" t="s">
        <v>40</v>
      </c>
      <c r="Y1412" s="20" t="s">
        <v>39</v>
      </c>
      <c r="Z1412" s="24">
        <v>948551</v>
      </c>
      <c r="AA1412" s="20" t="s">
        <v>424</v>
      </c>
      <c r="AB1412" s="25" t="s">
        <v>4510</v>
      </c>
      <c r="AC1412" s="11" t="str">
        <f t="shared" si="305"/>
        <v>Klik Here Bestie</v>
      </c>
      <c r="AD1412" s="12" t="s">
        <v>30</v>
      </c>
    </row>
    <row r="1413" spans="1:30" ht="14.25" customHeight="1" x14ac:dyDescent="0.3">
      <c r="A1413" s="5">
        <v>1411</v>
      </c>
      <c r="B1413" s="20" t="s">
        <v>32</v>
      </c>
      <c r="C1413" s="20" t="s">
        <v>33</v>
      </c>
      <c r="D1413" s="20" t="s">
        <v>359</v>
      </c>
      <c r="E1413" s="20" t="s">
        <v>415</v>
      </c>
      <c r="F1413" s="21">
        <v>3323031010</v>
      </c>
      <c r="G1413" s="20" t="s">
        <v>389</v>
      </c>
      <c r="H1413" s="20" t="s">
        <v>390</v>
      </c>
      <c r="I1413" s="21">
        <v>15252647</v>
      </c>
      <c r="J1413" s="20" t="s">
        <v>4511</v>
      </c>
      <c r="K1413" s="20" t="s">
        <v>4512</v>
      </c>
      <c r="L1413" s="20" t="s">
        <v>4513</v>
      </c>
      <c r="M1413" s="21">
        <v>76</v>
      </c>
      <c r="N1413" s="21">
        <v>69</v>
      </c>
      <c r="O1413" s="21">
        <v>0</v>
      </c>
      <c r="P1413" s="21">
        <v>0</v>
      </c>
      <c r="Q1413" s="21">
        <v>0</v>
      </c>
      <c r="R1413" s="21">
        <v>0</v>
      </c>
      <c r="S1413" s="21">
        <v>0</v>
      </c>
      <c r="T1413" s="20" t="s">
        <v>39</v>
      </c>
      <c r="U1413" s="20" t="s">
        <v>4260</v>
      </c>
      <c r="V1413" s="23">
        <v>46249.488194444442</v>
      </c>
      <c r="W1413" s="23">
        <v>46249.488194444442</v>
      </c>
      <c r="X1413" s="20" t="s">
        <v>40</v>
      </c>
      <c r="Y1413" s="20" t="s">
        <v>39</v>
      </c>
      <c r="Z1413" s="24">
        <v>88009</v>
      </c>
      <c r="AA1413" s="20" t="s">
        <v>449</v>
      </c>
      <c r="AB1413" s="25" t="s">
        <v>4514</v>
      </c>
      <c r="AC1413" s="11" t="str">
        <f t="shared" si="305"/>
        <v>Klik Here Bestie</v>
      </c>
      <c r="AD1413" s="12" t="s">
        <v>30</v>
      </c>
    </row>
    <row r="1414" spans="1:30" ht="14.25" customHeight="1" x14ac:dyDescent="0.3">
      <c r="A1414" s="5">
        <v>1412</v>
      </c>
      <c r="B1414" s="20" t="s">
        <v>32</v>
      </c>
      <c r="C1414" s="20" t="s">
        <v>33</v>
      </c>
      <c r="D1414" s="20" t="s">
        <v>359</v>
      </c>
      <c r="E1414" s="20" t="s">
        <v>415</v>
      </c>
      <c r="F1414" s="21">
        <v>3323031010</v>
      </c>
      <c r="G1414" s="20" t="s">
        <v>389</v>
      </c>
      <c r="H1414" s="20" t="s">
        <v>390</v>
      </c>
      <c r="I1414" s="21">
        <v>15252707</v>
      </c>
      <c r="J1414" s="20" t="s">
        <v>4515</v>
      </c>
      <c r="K1414" s="20" t="s">
        <v>4512</v>
      </c>
      <c r="L1414" s="20" t="s">
        <v>4513</v>
      </c>
      <c r="M1414" s="21">
        <v>0</v>
      </c>
      <c r="N1414" s="21">
        <v>24</v>
      </c>
      <c r="O1414" s="21">
        <v>0</v>
      </c>
      <c r="P1414" s="21">
        <v>0</v>
      </c>
      <c r="Q1414" s="21">
        <v>0</v>
      </c>
      <c r="R1414" s="21">
        <v>0</v>
      </c>
      <c r="S1414" s="21">
        <v>0</v>
      </c>
      <c r="T1414" s="20" t="s">
        <v>39</v>
      </c>
      <c r="U1414" s="20" t="s">
        <v>4260</v>
      </c>
      <c r="V1414" s="23">
        <v>46249.488888888889</v>
      </c>
      <c r="W1414" s="23">
        <v>46249.488888888889</v>
      </c>
      <c r="X1414" s="20" t="s">
        <v>40</v>
      </c>
      <c r="Y1414" s="20" t="s">
        <v>39</v>
      </c>
      <c r="Z1414" s="24">
        <v>88009</v>
      </c>
      <c r="AA1414" s="20" t="s">
        <v>449</v>
      </c>
      <c r="AB1414" s="25" t="s">
        <v>4516</v>
      </c>
      <c r="AC1414" s="11" t="str">
        <f t="shared" si="305"/>
        <v>Klik Here Bestie</v>
      </c>
      <c r="AD1414" s="12" t="s">
        <v>30</v>
      </c>
    </row>
    <row r="1415" spans="1:30" ht="14.25" customHeight="1" x14ac:dyDescent="0.3">
      <c r="A1415" s="5">
        <v>1413</v>
      </c>
      <c r="B1415" s="20" t="s">
        <v>32</v>
      </c>
      <c r="C1415" s="20" t="s">
        <v>33</v>
      </c>
      <c r="D1415" s="20" t="s">
        <v>359</v>
      </c>
      <c r="E1415" s="20" t="s">
        <v>415</v>
      </c>
      <c r="F1415" s="21">
        <v>3323031010</v>
      </c>
      <c r="G1415" s="20" t="s">
        <v>389</v>
      </c>
      <c r="H1415" s="20" t="s">
        <v>390</v>
      </c>
      <c r="I1415" s="21">
        <v>14914334</v>
      </c>
      <c r="J1415" s="20" t="s">
        <v>4517</v>
      </c>
      <c r="K1415" s="20" t="s">
        <v>4518</v>
      </c>
      <c r="L1415" s="20" t="s">
        <v>522</v>
      </c>
      <c r="M1415" s="21">
        <v>50</v>
      </c>
      <c r="N1415" s="21">
        <v>0</v>
      </c>
      <c r="O1415" s="21">
        <v>0</v>
      </c>
      <c r="P1415" s="21">
        <v>0</v>
      </c>
      <c r="Q1415" s="21">
        <v>0</v>
      </c>
      <c r="R1415" s="21">
        <v>0</v>
      </c>
      <c r="S1415" s="21">
        <v>0</v>
      </c>
      <c r="T1415" s="20" t="s">
        <v>39</v>
      </c>
      <c r="U1415" s="22">
        <v>46303</v>
      </c>
      <c r="V1415" s="23">
        <v>46244.591666666667</v>
      </c>
      <c r="W1415" s="23">
        <v>46244.591666666667</v>
      </c>
      <c r="X1415" s="20" t="s">
        <v>40</v>
      </c>
      <c r="Y1415" s="20" t="s">
        <v>39</v>
      </c>
      <c r="Z1415" s="24">
        <v>948551</v>
      </c>
      <c r="AA1415" s="20" t="s">
        <v>424</v>
      </c>
      <c r="AB1415" s="25" t="s">
        <v>4519</v>
      </c>
      <c r="AC1415" s="11" t="str">
        <f t="shared" si="305"/>
        <v>Klik Here Bestie</v>
      </c>
      <c r="AD1415" s="12" t="s">
        <v>30</v>
      </c>
    </row>
    <row r="1416" spans="1:30" ht="14.25" customHeight="1" x14ac:dyDescent="0.3">
      <c r="A1416" s="5">
        <v>1414</v>
      </c>
      <c r="B1416" s="20" t="s">
        <v>32</v>
      </c>
      <c r="C1416" s="20" t="s">
        <v>33</v>
      </c>
      <c r="D1416" s="20" t="s">
        <v>359</v>
      </c>
      <c r="E1416" s="20" t="s">
        <v>415</v>
      </c>
      <c r="F1416" s="21">
        <v>3323031010</v>
      </c>
      <c r="G1416" s="20" t="s">
        <v>389</v>
      </c>
      <c r="H1416" s="20" t="s">
        <v>390</v>
      </c>
      <c r="I1416" s="21">
        <v>14916203</v>
      </c>
      <c r="J1416" s="20" t="s">
        <v>4520</v>
      </c>
      <c r="K1416" s="20" t="s">
        <v>4518</v>
      </c>
      <c r="L1416" s="20" t="s">
        <v>522</v>
      </c>
      <c r="M1416" s="21">
        <v>0</v>
      </c>
      <c r="N1416" s="21">
        <v>232</v>
      </c>
      <c r="O1416" s="21">
        <v>0</v>
      </c>
      <c r="P1416" s="21">
        <v>0</v>
      </c>
      <c r="Q1416" s="21">
        <v>0</v>
      </c>
      <c r="R1416" s="21">
        <v>0</v>
      </c>
      <c r="S1416" s="21">
        <v>0</v>
      </c>
      <c r="T1416" s="20" t="s">
        <v>39</v>
      </c>
      <c r="U1416" s="22">
        <v>46303</v>
      </c>
      <c r="V1416" s="23">
        <v>46244.607638888891</v>
      </c>
      <c r="W1416" s="23">
        <v>46244.607638888891</v>
      </c>
      <c r="X1416" s="20" t="s">
        <v>40</v>
      </c>
      <c r="Y1416" s="20" t="s">
        <v>39</v>
      </c>
      <c r="Z1416" s="24">
        <v>948551</v>
      </c>
      <c r="AA1416" s="20" t="s">
        <v>424</v>
      </c>
      <c r="AB1416" s="25" t="s">
        <v>4521</v>
      </c>
      <c r="AC1416" s="11" t="str">
        <f t="shared" si="305"/>
        <v>Klik Here Bestie</v>
      </c>
      <c r="AD1416" s="12" t="s">
        <v>30</v>
      </c>
    </row>
    <row r="1417" spans="1:30" ht="14.25" customHeight="1" x14ac:dyDescent="0.3">
      <c r="A1417" s="5">
        <v>1415</v>
      </c>
      <c r="B1417" s="20" t="s">
        <v>32</v>
      </c>
      <c r="C1417" s="20" t="s">
        <v>33</v>
      </c>
      <c r="D1417" s="20" t="s">
        <v>359</v>
      </c>
      <c r="E1417" s="20" t="s">
        <v>415</v>
      </c>
      <c r="F1417" s="21">
        <v>3323031010</v>
      </c>
      <c r="G1417" s="20" t="s">
        <v>389</v>
      </c>
      <c r="H1417" s="20" t="s">
        <v>390</v>
      </c>
      <c r="I1417" s="21">
        <v>14916409</v>
      </c>
      <c r="J1417" s="20" t="s">
        <v>4522</v>
      </c>
      <c r="K1417" s="20" t="s">
        <v>4518</v>
      </c>
      <c r="L1417" s="20" t="s">
        <v>522</v>
      </c>
      <c r="M1417" s="21">
        <v>0</v>
      </c>
      <c r="N1417" s="21">
        <v>130</v>
      </c>
      <c r="O1417" s="21">
        <v>0</v>
      </c>
      <c r="P1417" s="21">
        <v>0</v>
      </c>
      <c r="Q1417" s="21">
        <v>0</v>
      </c>
      <c r="R1417" s="21">
        <v>0</v>
      </c>
      <c r="S1417" s="21">
        <v>0</v>
      </c>
      <c r="T1417" s="20" t="s">
        <v>39</v>
      </c>
      <c r="U1417" s="22">
        <v>46303</v>
      </c>
      <c r="V1417" s="23">
        <v>46244.60833333333</v>
      </c>
      <c r="W1417" s="23">
        <v>46244.60833333333</v>
      </c>
      <c r="X1417" s="20" t="s">
        <v>40</v>
      </c>
      <c r="Y1417" s="20" t="s">
        <v>39</v>
      </c>
      <c r="Z1417" s="24">
        <v>948551</v>
      </c>
      <c r="AA1417" s="20" t="s">
        <v>424</v>
      </c>
      <c r="AB1417" s="25" t="s">
        <v>4523</v>
      </c>
      <c r="AC1417" s="11" t="str">
        <f t="shared" si="305"/>
        <v>Klik Here Bestie</v>
      </c>
      <c r="AD1417" s="12" t="s">
        <v>30</v>
      </c>
    </row>
    <row r="1418" spans="1:30" ht="14.25" customHeight="1" x14ac:dyDescent="0.3">
      <c r="A1418" s="5">
        <v>1416</v>
      </c>
      <c r="B1418" s="20" t="s">
        <v>32</v>
      </c>
      <c r="C1418" s="20" t="s">
        <v>33</v>
      </c>
      <c r="D1418" s="20" t="s">
        <v>359</v>
      </c>
      <c r="E1418" s="20" t="s">
        <v>415</v>
      </c>
      <c r="F1418" s="21">
        <v>3323031010</v>
      </c>
      <c r="G1418" s="20" t="s">
        <v>389</v>
      </c>
      <c r="H1418" s="20" t="s">
        <v>390</v>
      </c>
      <c r="I1418" s="21">
        <v>15125731</v>
      </c>
      <c r="J1418" s="20" t="s">
        <v>4524</v>
      </c>
      <c r="K1418" s="20" t="s">
        <v>4525</v>
      </c>
      <c r="L1418" s="20" t="s">
        <v>4526</v>
      </c>
      <c r="M1418" s="21">
        <v>40</v>
      </c>
      <c r="N1418" s="21">
        <v>0</v>
      </c>
      <c r="O1418" s="21">
        <v>0</v>
      </c>
      <c r="P1418" s="21">
        <v>0</v>
      </c>
      <c r="Q1418" s="21">
        <v>0</v>
      </c>
      <c r="R1418" s="21">
        <v>0</v>
      </c>
      <c r="S1418" s="21">
        <v>0</v>
      </c>
      <c r="T1418" s="20" t="s">
        <v>39</v>
      </c>
      <c r="U1418" s="20" t="s">
        <v>4250</v>
      </c>
      <c r="V1418" s="23">
        <v>46247.618750000001</v>
      </c>
      <c r="W1418" s="23">
        <v>46247.618750000001</v>
      </c>
      <c r="X1418" s="20" t="s">
        <v>40</v>
      </c>
      <c r="Y1418" s="20" t="s">
        <v>39</v>
      </c>
      <c r="Z1418" s="24">
        <v>88000</v>
      </c>
      <c r="AA1418" s="20" t="s">
        <v>487</v>
      </c>
      <c r="AB1418" s="25" t="s">
        <v>4527</v>
      </c>
      <c r="AC1418" s="11" t="str">
        <f t="shared" si="305"/>
        <v>Klik Here Bestie</v>
      </c>
      <c r="AD1418" s="12" t="s">
        <v>30</v>
      </c>
    </row>
    <row r="1419" spans="1:30" ht="14.25" customHeight="1" x14ac:dyDescent="0.3">
      <c r="A1419" s="5">
        <v>1417</v>
      </c>
      <c r="B1419" s="20" t="s">
        <v>32</v>
      </c>
      <c r="C1419" s="20" t="s">
        <v>33</v>
      </c>
      <c r="D1419" s="20" t="s">
        <v>359</v>
      </c>
      <c r="E1419" s="20" t="s">
        <v>415</v>
      </c>
      <c r="F1419" s="21">
        <v>3323031010</v>
      </c>
      <c r="G1419" s="20" t="s">
        <v>389</v>
      </c>
      <c r="H1419" s="20" t="s">
        <v>390</v>
      </c>
      <c r="I1419" s="21">
        <v>15248929</v>
      </c>
      <c r="J1419" s="20" t="s">
        <v>4528</v>
      </c>
      <c r="K1419" s="20" t="s">
        <v>4529</v>
      </c>
      <c r="L1419" s="20" t="s">
        <v>532</v>
      </c>
      <c r="M1419" s="21">
        <v>50</v>
      </c>
      <c r="N1419" s="21">
        <v>0</v>
      </c>
      <c r="O1419" s="21">
        <v>0</v>
      </c>
      <c r="P1419" s="21">
        <v>0</v>
      </c>
      <c r="Q1419" s="21">
        <v>0</v>
      </c>
      <c r="R1419" s="21">
        <v>0</v>
      </c>
      <c r="S1419" s="21">
        <v>0</v>
      </c>
      <c r="T1419" s="20" t="s">
        <v>39</v>
      </c>
      <c r="U1419" s="20" t="s">
        <v>4260</v>
      </c>
      <c r="V1419" s="23">
        <v>46249.460416666669</v>
      </c>
      <c r="W1419" s="23">
        <v>46249.460416666669</v>
      </c>
      <c r="X1419" s="20" t="s">
        <v>40</v>
      </c>
      <c r="Y1419" s="20" t="s">
        <v>39</v>
      </c>
      <c r="Z1419" s="24">
        <v>88009</v>
      </c>
      <c r="AA1419" s="20" t="s">
        <v>449</v>
      </c>
      <c r="AB1419" s="25" t="s">
        <v>4530</v>
      </c>
      <c r="AC1419" s="11" t="str">
        <f t="shared" si="305"/>
        <v>Klik Here Bestie</v>
      </c>
      <c r="AD1419" s="12" t="s">
        <v>30</v>
      </c>
    </row>
    <row r="1420" spans="1:30" ht="14.25" customHeight="1" x14ac:dyDescent="0.3">
      <c r="A1420" s="5">
        <v>1418</v>
      </c>
      <c r="B1420" s="20" t="s">
        <v>32</v>
      </c>
      <c r="C1420" s="20" t="s">
        <v>33</v>
      </c>
      <c r="D1420" s="20" t="s">
        <v>359</v>
      </c>
      <c r="E1420" s="20" t="s">
        <v>544</v>
      </c>
      <c r="F1420" s="21">
        <v>3323031012</v>
      </c>
      <c r="G1420" s="20" t="s">
        <v>389</v>
      </c>
      <c r="H1420" s="20" t="s">
        <v>390</v>
      </c>
      <c r="I1420" s="21">
        <v>15051990</v>
      </c>
      <c r="J1420" s="20" t="s">
        <v>4531</v>
      </c>
      <c r="K1420" s="20" t="s">
        <v>4532</v>
      </c>
      <c r="L1420" s="20" t="s">
        <v>4533</v>
      </c>
      <c r="M1420" s="21">
        <v>32</v>
      </c>
      <c r="N1420" s="21">
        <v>120</v>
      </c>
      <c r="O1420" s="21">
        <v>0</v>
      </c>
      <c r="P1420" s="21">
        <v>0</v>
      </c>
      <c r="Q1420" s="21">
        <v>0</v>
      </c>
      <c r="R1420" s="21">
        <v>45</v>
      </c>
      <c r="S1420" s="21">
        <v>0</v>
      </c>
      <c r="T1420" s="20" t="s">
        <v>39</v>
      </c>
      <c r="U1420" s="22">
        <v>46364</v>
      </c>
      <c r="V1420" s="23">
        <v>46246.612500000003</v>
      </c>
      <c r="W1420" s="23">
        <v>46246.612500000003</v>
      </c>
      <c r="X1420" s="20" t="s">
        <v>643</v>
      </c>
      <c r="Y1420" s="20" t="s">
        <v>4534</v>
      </c>
      <c r="Z1420" s="24">
        <v>76436</v>
      </c>
      <c r="AA1420" s="20" t="s">
        <v>571</v>
      </c>
      <c r="AB1420" s="25" t="s">
        <v>4535</v>
      </c>
      <c r="AC1420" s="11" t="str">
        <f t="shared" si="305"/>
        <v>Klik Here Bestie</v>
      </c>
      <c r="AD1420" s="12" t="s">
        <v>30</v>
      </c>
    </row>
    <row r="1421" spans="1:30" ht="14.25" customHeight="1" x14ac:dyDescent="0.3">
      <c r="A1421" s="5">
        <v>1419</v>
      </c>
      <c r="B1421" s="20" t="s">
        <v>32</v>
      </c>
      <c r="C1421" s="20" t="s">
        <v>33</v>
      </c>
      <c r="D1421" s="20" t="s">
        <v>359</v>
      </c>
      <c r="E1421" s="20" t="s">
        <v>544</v>
      </c>
      <c r="F1421" s="21">
        <v>3323031012</v>
      </c>
      <c r="G1421" s="20" t="s">
        <v>389</v>
      </c>
      <c r="H1421" s="20" t="s">
        <v>390</v>
      </c>
      <c r="I1421" s="21">
        <v>15051991</v>
      </c>
      <c r="J1421" s="20" t="s">
        <v>4536</v>
      </c>
      <c r="K1421" s="20" t="s">
        <v>4537</v>
      </c>
      <c r="L1421" s="20" t="s">
        <v>4538</v>
      </c>
      <c r="M1421" s="21">
        <v>164</v>
      </c>
      <c r="N1421" s="21">
        <v>149</v>
      </c>
      <c r="O1421" s="21">
        <v>0</v>
      </c>
      <c r="P1421" s="21">
        <v>0</v>
      </c>
      <c r="Q1421" s="21">
        <v>0</v>
      </c>
      <c r="R1421" s="21">
        <v>70</v>
      </c>
      <c r="S1421" s="21">
        <v>0</v>
      </c>
      <c r="T1421" s="20" t="s">
        <v>39</v>
      </c>
      <c r="U1421" s="22">
        <v>46364</v>
      </c>
      <c r="V1421" s="23">
        <v>46246.612500000003</v>
      </c>
      <c r="W1421" s="23">
        <v>46246.612500000003</v>
      </c>
      <c r="X1421" s="20" t="s">
        <v>643</v>
      </c>
      <c r="Y1421" s="20" t="s">
        <v>4534</v>
      </c>
      <c r="Z1421" s="24">
        <v>76436</v>
      </c>
      <c r="AA1421" s="20" t="s">
        <v>571</v>
      </c>
      <c r="AB1421" s="25" t="s">
        <v>4539</v>
      </c>
      <c r="AC1421" s="11" t="str">
        <f t="shared" si="305"/>
        <v>Klik Here Bestie</v>
      </c>
      <c r="AD1421" s="12" t="s">
        <v>30</v>
      </c>
    </row>
    <row r="1422" spans="1:30" ht="14.25" customHeight="1" x14ac:dyDescent="0.3">
      <c r="A1422" s="5">
        <v>1420</v>
      </c>
      <c r="B1422" s="20" t="s">
        <v>32</v>
      </c>
      <c r="C1422" s="20" t="s">
        <v>33</v>
      </c>
      <c r="D1422" s="20" t="s">
        <v>359</v>
      </c>
      <c r="E1422" s="20" t="s">
        <v>544</v>
      </c>
      <c r="F1422" s="21">
        <v>3323031012</v>
      </c>
      <c r="G1422" s="20" t="s">
        <v>389</v>
      </c>
      <c r="H1422" s="20" t="s">
        <v>390</v>
      </c>
      <c r="I1422" s="21">
        <v>15052003</v>
      </c>
      <c r="J1422" s="20" t="s">
        <v>4540</v>
      </c>
      <c r="K1422" s="20" t="s">
        <v>4541</v>
      </c>
      <c r="L1422" s="20" t="s">
        <v>4542</v>
      </c>
      <c r="M1422" s="21">
        <v>126</v>
      </c>
      <c r="N1422" s="21">
        <v>114</v>
      </c>
      <c r="O1422" s="21">
        <v>0</v>
      </c>
      <c r="P1422" s="21">
        <v>0</v>
      </c>
      <c r="Q1422" s="21">
        <v>0</v>
      </c>
      <c r="R1422" s="21">
        <v>38</v>
      </c>
      <c r="S1422" s="21">
        <v>0</v>
      </c>
      <c r="T1422" s="20" t="s">
        <v>39</v>
      </c>
      <c r="U1422" s="22">
        <v>46364</v>
      </c>
      <c r="V1422" s="23">
        <v>46246.612500000003</v>
      </c>
      <c r="W1422" s="23">
        <v>46246.612500000003</v>
      </c>
      <c r="X1422" s="20" t="s">
        <v>643</v>
      </c>
      <c r="Y1422" s="20" t="s">
        <v>4534</v>
      </c>
      <c r="Z1422" s="24">
        <v>76436</v>
      </c>
      <c r="AA1422" s="20" t="s">
        <v>571</v>
      </c>
      <c r="AB1422" s="25" t="s">
        <v>4543</v>
      </c>
      <c r="AC1422" s="11" t="str">
        <f t="shared" si="305"/>
        <v>Klik Here Bestie</v>
      </c>
      <c r="AD1422" s="12" t="s">
        <v>30</v>
      </c>
    </row>
    <row r="1423" spans="1:30" ht="14.25" customHeight="1" x14ac:dyDescent="0.3">
      <c r="A1423" s="5">
        <v>1421</v>
      </c>
      <c r="B1423" s="20" t="s">
        <v>32</v>
      </c>
      <c r="C1423" s="20" t="s">
        <v>33</v>
      </c>
      <c r="D1423" s="20" t="s">
        <v>359</v>
      </c>
      <c r="E1423" s="20" t="s">
        <v>544</v>
      </c>
      <c r="F1423" s="21">
        <v>3323031012</v>
      </c>
      <c r="G1423" s="20" t="s">
        <v>389</v>
      </c>
      <c r="H1423" s="20" t="s">
        <v>390</v>
      </c>
      <c r="I1423" s="21">
        <v>15051995</v>
      </c>
      <c r="J1423" s="20" t="s">
        <v>4544</v>
      </c>
      <c r="K1423" s="20" t="s">
        <v>4545</v>
      </c>
      <c r="L1423" s="20" t="s">
        <v>4546</v>
      </c>
      <c r="M1423" s="21">
        <v>115</v>
      </c>
      <c r="N1423" s="21">
        <v>105</v>
      </c>
      <c r="O1423" s="21">
        <v>0</v>
      </c>
      <c r="P1423" s="21">
        <v>0</v>
      </c>
      <c r="Q1423" s="21">
        <v>0</v>
      </c>
      <c r="R1423" s="21">
        <v>70</v>
      </c>
      <c r="S1423" s="21">
        <v>0</v>
      </c>
      <c r="T1423" s="20" t="s">
        <v>39</v>
      </c>
      <c r="U1423" s="22">
        <v>46364</v>
      </c>
      <c r="V1423" s="23">
        <v>46246.612500000003</v>
      </c>
      <c r="W1423" s="23">
        <v>46246.612500000003</v>
      </c>
      <c r="X1423" s="20" t="s">
        <v>643</v>
      </c>
      <c r="Y1423" s="20" t="s">
        <v>4534</v>
      </c>
      <c r="Z1423" s="24">
        <v>76436</v>
      </c>
      <c r="AA1423" s="20" t="s">
        <v>571</v>
      </c>
      <c r="AB1423" s="25" t="s">
        <v>4547</v>
      </c>
      <c r="AC1423" s="11" t="str">
        <f t="shared" si="305"/>
        <v>Klik Here Bestie</v>
      </c>
      <c r="AD1423" s="12" t="s">
        <v>30</v>
      </c>
    </row>
    <row r="1424" spans="1:30" ht="14.25" customHeight="1" x14ac:dyDescent="0.3">
      <c r="A1424" s="5">
        <v>1422</v>
      </c>
      <c r="B1424" s="20" t="s">
        <v>32</v>
      </c>
      <c r="C1424" s="20" t="s">
        <v>33</v>
      </c>
      <c r="D1424" s="20" t="s">
        <v>359</v>
      </c>
      <c r="E1424" s="20" t="s">
        <v>544</v>
      </c>
      <c r="F1424" s="21">
        <v>3323031012</v>
      </c>
      <c r="G1424" s="20" t="s">
        <v>389</v>
      </c>
      <c r="H1424" s="20" t="s">
        <v>390</v>
      </c>
      <c r="I1424" s="21">
        <v>15051996</v>
      </c>
      <c r="J1424" s="20" t="s">
        <v>4548</v>
      </c>
      <c r="K1424" s="20" t="s">
        <v>4549</v>
      </c>
      <c r="L1424" s="20" t="s">
        <v>4550</v>
      </c>
      <c r="M1424" s="21">
        <v>87</v>
      </c>
      <c r="N1424" s="21">
        <v>79</v>
      </c>
      <c r="O1424" s="21">
        <v>0</v>
      </c>
      <c r="P1424" s="21">
        <v>0</v>
      </c>
      <c r="Q1424" s="21">
        <v>0</v>
      </c>
      <c r="R1424" s="21">
        <v>30</v>
      </c>
      <c r="S1424" s="21">
        <v>0</v>
      </c>
      <c r="T1424" s="20" t="s">
        <v>39</v>
      </c>
      <c r="U1424" s="22">
        <v>46364</v>
      </c>
      <c r="V1424" s="23">
        <v>46246.612500000003</v>
      </c>
      <c r="W1424" s="23">
        <v>46246.612500000003</v>
      </c>
      <c r="X1424" s="20" t="s">
        <v>643</v>
      </c>
      <c r="Y1424" s="20" t="s">
        <v>4534</v>
      </c>
      <c r="Z1424" s="24">
        <v>76436</v>
      </c>
      <c r="AA1424" s="20" t="s">
        <v>571</v>
      </c>
      <c r="AB1424" s="25" t="s">
        <v>4551</v>
      </c>
      <c r="AC1424" s="11" t="str">
        <f t="shared" si="305"/>
        <v>Klik Here Bestie</v>
      </c>
      <c r="AD1424" s="12" t="s">
        <v>30</v>
      </c>
    </row>
    <row r="1425" spans="1:30" ht="14.25" customHeight="1" x14ac:dyDescent="0.3">
      <c r="A1425" s="5">
        <v>1423</v>
      </c>
      <c r="B1425" s="20" t="s">
        <v>32</v>
      </c>
      <c r="C1425" s="20" t="s">
        <v>33</v>
      </c>
      <c r="D1425" s="20" t="s">
        <v>359</v>
      </c>
      <c r="E1425" s="20" t="s">
        <v>544</v>
      </c>
      <c r="F1425" s="21">
        <v>3323031012</v>
      </c>
      <c r="G1425" s="20" t="s">
        <v>389</v>
      </c>
      <c r="H1425" s="20" t="s">
        <v>390</v>
      </c>
      <c r="I1425" s="21">
        <v>15107246</v>
      </c>
      <c r="J1425" s="20" t="s">
        <v>4552</v>
      </c>
      <c r="K1425" s="20" t="s">
        <v>4553</v>
      </c>
      <c r="L1425" s="20" t="s">
        <v>4554</v>
      </c>
      <c r="M1425" s="21">
        <v>38</v>
      </c>
      <c r="N1425" s="21">
        <v>0</v>
      </c>
      <c r="O1425" s="21">
        <v>0</v>
      </c>
      <c r="P1425" s="21">
        <v>0</v>
      </c>
      <c r="Q1425" s="21">
        <v>0</v>
      </c>
      <c r="R1425" s="21">
        <v>0</v>
      </c>
      <c r="S1425" s="21">
        <v>0</v>
      </c>
      <c r="T1425" s="20" t="s">
        <v>39</v>
      </c>
      <c r="U1425" s="20" t="s">
        <v>4250</v>
      </c>
      <c r="V1425" s="23">
        <v>46247.464583333334</v>
      </c>
      <c r="W1425" s="23">
        <v>46247.464583333334</v>
      </c>
      <c r="X1425" s="20" t="s">
        <v>40</v>
      </c>
      <c r="Y1425" s="20" t="s">
        <v>39</v>
      </c>
      <c r="Z1425" s="24">
        <v>76426</v>
      </c>
      <c r="AA1425" s="20" t="s">
        <v>546</v>
      </c>
      <c r="AB1425" s="25" t="s">
        <v>4555</v>
      </c>
      <c r="AC1425" s="11" t="str">
        <f t="shared" si="305"/>
        <v>Klik Here Bestie</v>
      </c>
      <c r="AD1425" s="12" t="s">
        <v>30</v>
      </c>
    </row>
    <row r="1426" spans="1:30" ht="14.25" customHeight="1" x14ac:dyDescent="0.3">
      <c r="A1426" s="5">
        <v>1424</v>
      </c>
      <c r="B1426" s="20" t="s">
        <v>32</v>
      </c>
      <c r="C1426" s="20" t="s">
        <v>33</v>
      </c>
      <c r="D1426" s="20" t="s">
        <v>359</v>
      </c>
      <c r="E1426" s="20" t="s">
        <v>544</v>
      </c>
      <c r="F1426" s="21">
        <v>3323031012</v>
      </c>
      <c r="G1426" s="20" t="s">
        <v>389</v>
      </c>
      <c r="H1426" s="20" t="s">
        <v>390</v>
      </c>
      <c r="I1426" s="21">
        <v>14879576</v>
      </c>
      <c r="J1426" s="20" t="s">
        <v>4556</v>
      </c>
      <c r="K1426" s="20" t="s">
        <v>4557</v>
      </c>
      <c r="L1426" s="20" t="s">
        <v>611</v>
      </c>
      <c r="M1426" s="21">
        <v>113</v>
      </c>
      <c r="N1426" s="21">
        <v>100</v>
      </c>
      <c r="O1426" s="21">
        <v>0</v>
      </c>
      <c r="P1426" s="21">
        <v>0</v>
      </c>
      <c r="Q1426" s="21">
        <v>0</v>
      </c>
      <c r="R1426" s="21">
        <v>0</v>
      </c>
      <c r="S1426" s="21">
        <v>0</v>
      </c>
      <c r="T1426" s="20" t="s">
        <v>39</v>
      </c>
      <c r="U1426" s="22">
        <v>46303</v>
      </c>
      <c r="V1426" s="23">
        <v>46244.338194444441</v>
      </c>
      <c r="W1426" s="23">
        <v>46244.338194444441</v>
      </c>
      <c r="X1426" s="20" t="s">
        <v>40</v>
      </c>
      <c r="Y1426" s="20" t="s">
        <v>39</v>
      </c>
      <c r="Z1426" s="24">
        <v>76429</v>
      </c>
      <c r="AA1426" s="20" t="s">
        <v>557</v>
      </c>
      <c r="AB1426" s="25" t="s">
        <v>4558</v>
      </c>
      <c r="AC1426" s="11" t="str">
        <f t="shared" si="305"/>
        <v>Klik Here Bestie</v>
      </c>
      <c r="AD1426" s="12" t="s">
        <v>30</v>
      </c>
    </row>
    <row r="1427" spans="1:30" ht="14.25" customHeight="1" x14ac:dyDescent="0.3">
      <c r="A1427" s="5">
        <v>1425</v>
      </c>
      <c r="B1427" s="20" t="s">
        <v>32</v>
      </c>
      <c r="C1427" s="20" t="s">
        <v>33</v>
      </c>
      <c r="D1427" s="20" t="s">
        <v>359</v>
      </c>
      <c r="E1427" s="20" t="s">
        <v>544</v>
      </c>
      <c r="F1427" s="21">
        <v>3323031012</v>
      </c>
      <c r="G1427" s="20" t="s">
        <v>389</v>
      </c>
      <c r="H1427" s="20" t="s">
        <v>390</v>
      </c>
      <c r="I1427" s="21">
        <v>15051993</v>
      </c>
      <c r="J1427" s="20" t="s">
        <v>4559</v>
      </c>
      <c r="K1427" s="20" t="s">
        <v>4560</v>
      </c>
      <c r="L1427" s="20" t="s">
        <v>599</v>
      </c>
      <c r="M1427" s="21">
        <v>211</v>
      </c>
      <c r="N1427" s="21">
        <v>192</v>
      </c>
      <c r="O1427" s="21">
        <v>0</v>
      </c>
      <c r="P1427" s="21">
        <v>0</v>
      </c>
      <c r="Q1427" s="21">
        <v>0</v>
      </c>
      <c r="R1427" s="21">
        <v>33</v>
      </c>
      <c r="S1427" s="21">
        <v>0</v>
      </c>
      <c r="T1427" s="20" t="s">
        <v>39</v>
      </c>
      <c r="U1427" s="22">
        <v>46364</v>
      </c>
      <c r="V1427" s="23">
        <v>46246.612500000003</v>
      </c>
      <c r="W1427" s="23">
        <v>46246.612500000003</v>
      </c>
      <c r="X1427" s="20" t="s">
        <v>643</v>
      </c>
      <c r="Y1427" s="20" t="s">
        <v>4534</v>
      </c>
      <c r="Z1427" s="24">
        <v>76436</v>
      </c>
      <c r="AA1427" s="20" t="s">
        <v>571</v>
      </c>
      <c r="AB1427" s="25" t="s">
        <v>4561</v>
      </c>
      <c r="AC1427" s="11" t="str">
        <f t="shared" si="305"/>
        <v>Klik Here Bestie</v>
      </c>
      <c r="AD1427" s="12" t="s">
        <v>30</v>
      </c>
    </row>
    <row r="1428" spans="1:30" ht="14.25" customHeight="1" x14ac:dyDescent="0.3">
      <c r="A1428" s="5">
        <v>1426</v>
      </c>
      <c r="B1428" s="20" t="s">
        <v>32</v>
      </c>
      <c r="C1428" s="20" t="s">
        <v>33</v>
      </c>
      <c r="D1428" s="20" t="s">
        <v>359</v>
      </c>
      <c r="E1428" s="20" t="s">
        <v>544</v>
      </c>
      <c r="F1428" s="21">
        <v>3323031012</v>
      </c>
      <c r="G1428" s="20" t="s">
        <v>389</v>
      </c>
      <c r="H1428" s="20" t="s">
        <v>390</v>
      </c>
      <c r="I1428" s="21">
        <v>15234219</v>
      </c>
      <c r="J1428" s="20" t="s">
        <v>4562</v>
      </c>
      <c r="K1428" s="20" t="s">
        <v>4563</v>
      </c>
      <c r="L1428" s="20" t="s">
        <v>562</v>
      </c>
      <c r="M1428" s="21">
        <v>0</v>
      </c>
      <c r="N1428" s="21">
        <v>50</v>
      </c>
      <c r="O1428" s="21">
        <v>0</v>
      </c>
      <c r="P1428" s="21">
        <v>0</v>
      </c>
      <c r="Q1428" s="21">
        <v>0</v>
      </c>
      <c r="R1428" s="21">
        <v>0</v>
      </c>
      <c r="S1428" s="21">
        <v>0</v>
      </c>
      <c r="T1428" s="20" t="s">
        <v>39</v>
      </c>
      <c r="U1428" s="20" t="s">
        <v>4260</v>
      </c>
      <c r="V1428" s="23">
        <v>46249.379861111112</v>
      </c>
      <c r="W1428" s="23">
        <v>46249.379861111112</v>
      </c>
      <c r="X1428" s="20" t="s">
        <v>40</v>
      </c>
      <c r="Y1428" s="20" t="s">
        <v>39</v>
      </c>
      <c r="Z1428" s="24">
        <v>76429</v>
      </c>
      <c r="AA1428" s="20" t="s">
        <v>557</v>
      </c>
      <c r="AB1428" s="25" t="s">
        <v>4564</v>
      </c>
      <c r="AC1428" s="11" t="str">
        <f t="shared" si="305"/>
        <v>Klik Here Bestie</v>
      </c>
      <c r="AD1428" s="12" t="s">
        <v>30</v>
      </c>
    </row>
    <row r="1429" spans="1:30" ht="14.25" customHeight="1" x14ac:dyDescent="0.3">
      <c r="A1429" s="5">
        <v>1427</v>
      </c>
      <c r="B1429" s="20" t="s">
        <v>32</v>
      </c>
      <c r="C1429" s="20" t="s">
        <v>33</v>
      </c>
      <c r="D1429" s="20" t="s">
        <v>359</v>
      </c>
      <c r="E1429" s="20" t="s">
        <v>544</v>
      </c>
      <c r="F1429" s="21">
        <v>3323031012</v>
      </c>
      <c r="G1429" s="20" t="s">
        <v>389</v>
      </c>
      <c r="H1429" s="20" t="s">
        <v>390</v>
      </c>
      <c r="I1429" s="21">
        <v>15052001</v>
      </c>
      <c r="J1429" s="20" t="s">
        <v>4565</v>
      </c>
      <c r="K1429" s="20" t="s">
        <v>4566</v>
      </c>
      <c r="L1429" s="20" t="s">
        <v>4567</v>
      </c>
      <c r="M1429" s="21">
        <v>73</v>
      </c>
      <c r="N1429" s="21">
        <v>67</v>
      </c>
      <c r="O1429" s="21">
        <v>0</v>
      </c>
      <c r="P1429" s="21">
        <v>0</v>
      </c>
      <c r="Q1429" s="21">
        <v>0</v>
      </c>
      <c r="R1429" s="21">
        <v>26</v>
      </c>
      <c r="S1429" s="21">
        <v>0</v>
      </c>
      <c r="T1429" s="20" t="s">
        <v>39</v>
      </c>
      <c r="U1429" s="22">
        <v>46364</v>
      </c>
      <c r="V1429" s="23">
        <v>46246.612500000003</v>
      </c>
      <c r="W1429" s="23">
        <v>46246.612500000003</v>
      </c>
      <c r="X1429" s="20" t="s">
        <v>643</v>
      </c>
      <c r="Y1429" s="20" t="s">
        <v>4534</v>
      </c>
      <c r="Z1429" s="24">
        <v>76436</v>
      </c>
      <c r="AA1429" s="20" t="s">
        <v>571</v>
      </c>
      <c r="AB1429" s="25" t="s">
        <v>4568</v>
      </c>
      <c r="AC1429" s="11" t="str">
        <f t="shared" si="305"/>
        <v>Klik Here Bestie</v>
      </c>
      <c r="AD1429" s="12" t="s">
        <v>30</v>
      </c>
    </row>
    <row r="1430" spans="1:30" ht="14.25" customHeight="1" x14ac:dyDescent="0.3">
      <c r="A1430" s="5">
        <v>1428</v>
      </c>
      <c r="B1430" s="20" t="s">
        <v>32</v>
      </c>
      <c r="C1430" s="20" t="s">
        <v>33</v>
      </c>
      <c r="D1430" s="20" t="s">
        <v>359</v>
      </c>
      <c r="E1430" s="20" t="s">
        <v>544</v>
      </c>
      <c r="F1430" s="21">
        <v>3323031012</v>
      </c>
      <c r="G1430" s="20" t="s">
        <v>389</v>
      </c>
      <c r="H1430" s="20" t="s">
        <v>390</v>
      </c>
      <c r="I1430" s="21">
        <v>15051988</v>
      </c>
      <c r="J1430" s="20" t="s">
        <v>4569</v>
      </c>
      <c r="K1430" s="20" t="s">
        <v>4570</v>
      </c>
      <c r="L1430" s="20" t="s">
        <v>4571</v>
      </c>
      <c r="M1430" s="21">
        <v>0</v>
      </c>
      <c r="N1430" s="21">
        <v>0</v>
      </c>
      <c r="O1430" s="21">
        <v>0</v>
      </c>
      <c r="P1430" s="21">
        <v>0</v>
      </c>
      <c r="Q1430" s="21">
        <v>0</v>
      </c>
      <c r="R1430" s="21">
        <v>26</v>
      </c>
      <c r="S1430" s="21">
        <v>0</v>
      </c>
      <c r="T1430" s="20" t="s">
        <v>39</v>
      </c>
      <c r="U1430" s="22">
        <v>46364</v>
      </c>
      <c r="V1430" s="23">
        <v>46246.612500000003</v>
      </c>
      <c r="W1430" s="23">
        <v>46246.612500000003</v>
      </c>
      <c r="X1430" s="20" t="s">
        <v>643</v>
      </c>
      <c r="Y1430" s="20" t="s">
        <v>4534</v>
      </c>
      <c r="Z1430" s="24">
        <v>76436</v>
      </c>
      <c r="AA1430" s="20" t="s">
        <v>571</v>
      </c>
      <c r="AB1430" s="25" t="s">
        <v>4572</v>
      </c>
      <c r="AC1430" s="11" t="str">
        <f t="shared" si="305"/>
        <v>Klik Here Bestie</v>
      </c>
      <c r="AD1430" s="12" t="s">
        <v>30</v>
      </c>
    </row>
    <row r="1431" spans="1:30" ht="14.25" customHeight="1" x14ac:dyDescent="0.3">
      <c r="A1431" s="5">
        <v>1429</v>
      </c>
      <c r="B1431" s="20" t="s">
        <v>32</v>
      </c>
      <c r="C1431" s="20" t="s">
        <v>33</v>
      </c>
      <c r="D1431" s="20" t="s">
        <v>359</v>
      </c>
      <c r="E1431" s="20" t="s">
        <v>544</v>
      </c>
      <c r="F1431" s="21">
        <v>3323031012</v>
      </c>
      <c r="G1431" s="20" t="s">
        <v>389</v>
      </c>
      <c r="H1431" s="20" t="s">
        <v>390</v>
      </c>
      <c r="I1431" s="21">
        <v>15051998</v>
      </c>
      <c r="J1431" s="20" t="s">
        <v>4573</v>
      </c>
      <c r="K1431" s="20" t="s">
        <v>4574</v>
      </c>
      <c r="L1431" s="20" t="s">
        <v>4575</v>
      </c>
      <c r="M1431" s="21">
        <v>159</v>
      </c>
      <c r="N1431" s="21">
        <v>145</v>
      </c>
      <c r="O1431" s="21">
        <v>0</v>
      </c>
      <c r="P1431" s="21">
        <v>0</v>
      </c>
      <c r="Q1431" s="21">
        <v>0</v>
      </c>
      <c r="R1431" s="21">
        <v>52</v>
      </c>
      <c r="S1431" s="21">
        <v>0</v>
      </c>
      <c r="T1431" s="20" t="s">
        <v>39</v>
      </c>
      <c r="U1431" s="22">
        <v>46364</v>
      </c>
      <c r="V1431" s="23">
        <v>46246.612500000003</v>
      </c>
      <c r="W1431" s="23">
        <v>46246.612500000003</v>
      </c>
      <c r="X1431" s="20" t="s">
        <v>643</v>
      </c>
      <c r="Y1431" s="20" t="s">
        <v>4534</v>
      </c>
      <c r="Z1431" s="24">
        <v>76436</v>
      </c>
      <c r="AA1431" s="20" t="s">
        <v>571</v>
      </c>
      <c r="AB1431" s="25" t="s">
        <v>4576</v>
      </c>
      <c r="AC1431" s="11" t="str">
        <f t="shared" si="305"/>
        <v>Klik Here Bestie</v>
      </c>
      <c r="AD1431" s="12" t="s">
        <v>30</v>
      </c>
    </row>
    <row r="1432" spans="1:30" ht="14.25" customHeight="1" x14ac:dyDescent="0.3">
      <c r="A1432" s="5">
        <v>1430</v>
      </c>
      <c r="B1432" s="20" t="s">
        <v>32</v>
      </c>
      <c r="C1432" s="20" t="s">
        <v>33</v>
      </c>
      <c r="D1432" s="20" t="s">
        <v>359</v>
      </c>
      <c r="E1432" s="20" t="s">
        <v>544</v>
      </c>
      <c r="F1432" s="21">
        <v>3323031012</v>
      </c>
      <c r="G1432" s="20" t="s">
        <v>389</v>
      </c>
      <c r="H1432" s="20" t="s">
        <v>390</v>
      </c>
      <c r="I1432" s="21">
        <v>15051992</v>
      </c>
      <c r="J1432" s="20" t="s">
        <v>4577</v>
      </c>
      <c r="K1432" s="20" t="s">
        <v>4578</v>
      </c>
      <c r="L1432" s="20" t="s">
        <v>2742</v>
      </c>
      <c r="M1432" s="21">
        <v>62</v>
      </c>
      <c r="N1432" s="21">
        <v>57</v>
      </c>
      <c r="O1432" s="21">
        <v>0</v>
      </c>
      <c r="P1432" s="21">
        <v>0</v>
      </c>
      <c r="Q1432" s="21">
        <v>0</v>
      </c>
      <c r="R1432" s="21">
        <v>28</v>
      </c>
      <c r="S1432" s="21">
        <v>0</v>
      </c>
      <c r="T1432" s="20" t="s">
        <v>39</v>
      </c>
      <c r="U1432" s="22">
        <v>46364</v>
      </c>
      <c r="V1432" s="23">
        <v>46246.612500000003</v>
      </c>
      <c r="W1432" s="23">
        <v>46246.612500000003</v>
      </c>
      <c r="X1432" s="20" t="s">
        <v>643</v>
      </c>
      <c r="Y1432" s="20" t="s">
        <v>4534</v>
      </c>
      <c r="Z1432" s="24">
        <v>76436</v>
      </c>
      <c r="AA1432" s="20" t="s">
        <v>571</v>
      </c>
      <c r="AB1432" s="25" t="s">
        <v>4579</v>
      </c>
      <c r="AC1432" s="11" t="str">
        <f t="shared" si="305"/>
        <v>Klik Here Bestie</v>
      </c>
      <c r="AD1432" s="12" t="s">
        <v>30</v>
      </c>
    </row>
    <row r="1433" spans="1:30" ht="14.25" customHeight="1" x14ac:dyDescent="0.3">
      <c r="A1433" s="5">
        <v>1431</v>
      </c>
      <c r="B1433" s="20" t="s">
        <v>32</v>
      </c>
      <c r="C1433" s="20" t="s">
        <v>33</v>
      </c>
      <c r="D1433" s="20" t="s">
        <v>359</v>
      </c>
      <c r="E1433" s="20" t="s">
        <v>544</v>
      </c>
      <c r="F1433" s="21">
        <v>3323031012</v>
      </c>
      <c r="G1433" s="20" t="s">
        <v>389</v>
      </c>
      <c r="H1433" s="20" t="s">
        <v>390</v>
      </c>
      <c r="I1433" s="21">
        <v>15052002</v>
      </c>
      <c r="J1433" s="20" t="s">
        <v>4580</v>
      </c>
      <c r="K1433" s="20" t="s">
        <v>4534</v>
      </c>
      <c r="L1433" s="20" t="s">
        <v>4581</v>
      </c>
      <c r="M1433" s="21">
        <v>27</v>
      </c>
      <c r="N1433" s="21">
        <v>70</v>
      </c>
      <c r="O1433" s="21">
        <v>0</v>
      </c>
      <c r="P1433" s="21">
        <v>0</v>
      </c>
      <c r="Q1433" s="21">
        <v>0</v>
      </c>
      <c r="R1433" s="21">
        <v>13</v>
      </c>
      <c r="S1433" s="21">
        <v>0</v>
      </c>
      <c r="T1433" s="20" t="s">
        <v>39</v>
      </c>
      <c r="U1433" s="22">
        <v>46364</v>
      </c>
      <c r="V1433" s="23">
        <v>46246.612500000003</v>
      </c>
      <c r="W1433" s="23">
        <v>46246.612500000003</v>
      </c>
      <c r="X1433" s="20" t="s">
        <v>643</v>
      </c>
      <c r="Y1433" s="20" t="s">
        <v>4534</v>
      </c>
      <c r="Z1433" s="24">
        <v>76436</v>
      </c>
      <c r="AA1433" s="20" t="s">
        <v>571</v>
      </c>
      <c r="AB1433" s="25" t="s">
        <v>4582</v>
      </c>
      <c r="AC1433" s="11" t="str">
        <f t="shared" si="305"/>
        <v>Klik Here Bestie</v>
      </c>
      <c r="AD1433" s="12" t="s">
        <v>30</v>
      </c>
    </row>
    <row r="1434" spans="1:30" ht="14.25" customHeight="1" x14ac:dyDescent="0.3">
      <c r="A1434" s="5">
        <v>1432</v>
      </c>
      <c r="B1434" s="20" t="s">
        <v>32</v>
      </c>
      <c r="C1434" s="20" t="s">
        <v>33</v>
      </c>
      <c r="D1434" s="20" t="s">
        <v>359</v>
      </c>
      <c r="E1434" s="20" t="s">
        <v>544</v>
      </c>
      <c r="F1434" s="21">
        <v>3323031012</v>
      </c>
      <c r="G1434" s="20" t="s">
        <v>389</v>
      </c>
      <c r="H1434" s="20" t="s">
        <v>390</v>
      </c>
      <c r="I1434" s="21">
        <v>15051999</v>
      </c>
      <c r="J1434" s="20" t="s">
        <v>4583</v>
      </c>
      <c r="K1434" s="20" t="s">
        <v>4584</v>
      </c>
      <c r="L1434" s="20" t="s">
        <v>1120</v>
      </c>
      <c r="M1434" s="21">
        <v>71</v>
      </c>
      <c r="N1434" s="21">
        <v>65</v>
      </c>
      <c r="O1434" s="21">
        <v>0</v>
      </c>
      <c r="P1434" s="21">
        <v>0</v>
      </c>
      <c r="Q1434" s="21">
        <v>0</v>
      </c>
      <c r="R1434" s="21">
        <v>40</v>
      </c>
      <c r="S1434" s="21">
        <v>0</v>
      </c>
      <c r="T1434" s="20" t="s">
        <v>39</v>
      </c>
      <c r="U1434" s="22">
        <v>46364</v>
      </c>
      <c r="V1434" s="23">
        <v>46246.612500000003</v>
      </c>
      <c r="W1434" s="23">
        <v>46246.612500000003</v>
      </c>
      <c r="X1434" s="20" t="s">
        <v>643</v>
      </c>
      <c r="Y1434" s="20" t="s">
        <v>4534</v>
      </c>
      <c r="Z1434" s="24">
        <v>76436</v>
      </c>
      <c r="AA1434" s="20" t="s">
        <v>571</v>
      </c>
      <c r="AB1434" s="25" t="s">
        <v>4585</v>
      </c>
      <c r="AC1434" s="11" t="str">
        <f t="shared" si="305"/>
        <v>Klik Here Bestie</v>
      </c>
      <c r="AD1434" s="12" t="s">
        <v>30</v>
      </c>
    </row>
    <row r="1435" spans="1:30" ht="14.25" customHeight="1" x14ac:dyDescent="0.3">
      <c r="A1435" s="5">
        <v>1433</v>
      </c>
      <c r="B1435" s="20" t="s">
        <v>32</v>
      </c>
      <c r="C1435" s="20" t="s">
        <v>33</v>
      </c>
      <c r="D1435" s="20" t="s">
        <v>359</v>
      </c>
      <c r="E1435" s="20" t="s">
        <v>544</v>
      </c>
      <c r="F1435" s="21">
        <v>3323031012</v>
      </c>
      <c r="G1435" s="20" t="s">
        <v>389</v>
      </c>
      <c r="H1435" s="20" t="s">
        <v>390</v>
      </c>
      <c r="I1435" s="21">
        <v>15051985</v>
      </c>
      <c r="J1435" s="20" t="s">
        <v>4586</v>
      </c>
      <c r="K1435" s="20" t="s">
        <v>4587</v>
      </c>
      <c r="L1435" s="20" t="s">
        <v>3615</v>
      </c>
      <c r="M1435" s="21">
        <v>50</v>
      </c>
      <c r="N1435" s="21">
        <v>47</v>
      </c>
      <c r="O1435" s="21">
        <v>0</v>
      </c>
      <c r="P1435" s="21">
        <v>0</v>
      </c>
      <c r="Q1435" s="21">
        <v>0</v>
      </c>
      <c r="R1435" s="21">
        <v>69</v>
      </c>
      <c r="S1435" s="21">
        <v>0</v>
      </c>
      <c r="T1435" s="20" t="s">
        <v>39</v>
      </c>
      <c r="U1435" s="22">
        <v>46364</v>
      </c>
      <c r="V1435" s="23">
        <v>46246.612500000003</v>
      </c>
      <c r="W1435" s="23">
        <v>46246.612500000003</v>
      </c>
      <c r="X1435" s="20" t="s">
        <v>643</v>
      </c>
      <c r="Y1435" s="20" t="s">
        <v>4534</v>
      </c>
      <c r="Z1435" s="24">
        <v>76436</v>
      </c>
      <c r="AA1435" s="20" t="s">
        <v>571</v>
      </c>
      <c r="AB1435" s="25" t="s">
        <v>4588</v>
      </c>
      <c r="AC1435" s="11" t="str">
        <f t="shared" si="305"/>
        <v>Klik Here Bestie</v>
      </c>
      <c r="AD1435" s="12" t="s">
        <v>30</v>
      </c>
    </row>
    <row r="1436" spans="1:30" ht="14.25" customHeight="1" x14ac:dyDescent="0.3">
      <c r="A1436" s="5">
        <v>1434</v>
      </c>
      <c r="B1436" s="20" t="s">
        <v>32</v>
      </c>
      <c r="C1436" s="20" t="s">
        <v>33</v>
      </c>
      <c r="D1436" s="20" t="s">
        <v>359</v>
      </c>
      <c r="E1436" s="20" t="s">
        <v>544</v>
      </c>
      <c r="F1436" s="21">
        <v>3323031012</v>
      </c>
      <c r="G1436" s="20" t="s">
        <v>389</v>
      </c>
      <c r="H1436" s="20" t="s">
        <v>390</v>
      </c>
      <c r="I1436" s="21">
        <v>15051994</v>
      </c>
      <c r="J1436" s="20" t="s">
        <v>4589</v>
      </c>
      <c r="K1436" s="20" t="s">
        <v>4590</v>
      </c>
      <c r="L1436" s="20" t="s">
        <v>2105</v>
      </c>
      <c r="M1436" s="21">
        <v>57</v>
      </c>
      <c r="N1436" s="21">
        <v>52</v>
      </c>
      <c r="O1436" s="21">
        <v>0</v>
      </c>
      <c r="P1436" s="21">
        <v>0</v>
      </c>
      <c r="Q1436" s="21">
        <v>0</v>
      </c>
      <c r="R1436" s="21">
        <v>39</v>
      </c>
      <c r="S1436" s="21">
        <v>0</v>
      </c>
      <c r="T1436" s="20" t="s">
        <v>39</v>
      </c>
      <c r="U1436" s="22">
        <v>46364</v>
      </c>
      <c r="V1436" s="23">
        <v>46246.612500000003</v>
      </c>
      <c r="W1436" s="23">
        <v>46246.612500000003</v>
      </c>
      <c r="X1436" s="20" t="s">
        <v>643</v>
      </c>
      <c r="Y1436" s="20" t="s">
        <v>4534</v>
      </c>
      <c r="Z1436" s="24">
        <v>76436</v>
      </c>
      <c r="AA1436" s="20" t="s">
        <v>571</v>
      </c>
      <c r="AB1436" s="25" t="s">
        <v>4591</v>
      </c>
      <c r="AC1436" s="11" t="str">
        <f t="shared" si="305"/>
        <v>Klik Here Bestie</v>
      </c>
      <c r="AD1436" s="12" t="s">
        <v>30</v>
      </c>
    </row>
    <row r="1437" spans="1:30" ht="14.25" customHeight="1" x14ac:dyDescent="0.3">
      <c r="A1437" s="5">
        <v>1435</v>
      </c>
      <c r="B1437" s="20" t="s">
        <v>32</v>
      </c>
      <c r="C1437" s="20" t="s">
        <v>33</v>
      </c>
      <c r="D1437" s="20" t="s">
        <v>359</v>
      </c>
      <c r="E1437" s="20" t="s">
        <v>544</v>
      </c>
      <c r="F1437" s="21">
        <v>3323031012</v>
      </c>
      <c r="G1437" s="20" t="s">
        <v>389</v>
      </c>
      <c r="H1437" s="20" t="s">
        <v>390</v>
      </c>
      <c r="I1437" s="21">
        <v>15051997</v>
      </c>
      <c r="J1437" s="20" t="s">
        <v>4592</v>
      </c>
      <c r="K1437" s="20" t="s">
        <v>4593</v>
      </c>
      <c r="L1437" s="20" t="s">
        <v>4594</v>
      </c>
      <c r="M1437" s="21">
        <v>57</v>
      </c>
      <c r="N1437" s="21">
        <v>52</v>
      </c>
      <c r="O1437" s="21">
        <v>0</v>
      </c>
      <c r="P1437" s="21">
        <v>0</v>
      </c>
      <c r="Q1437" s="21">
        <v>0</v>
      </c>
      <c r="R1437" s="21">
        <v>39</v>
      </c>
      <c r="S1437" s="21">
        <v>0</v>
      </c>
      <c r="T1437" s="20" t="s">
        <v>39</v>
      </c>
      <c r="U1437" s="22">
        <v>46364</v>
      </c>
      <c r="V1437" s="23">
        <v>46246.612500000003</v>
      </c>
      <c r="W1437" s="23">
        <v>46246.612500000003</v>
      </c>
      <c r="X1437" s="20" t="s">
        <v>643</v>
      </c>
      <c r="Y1437" s="20" t="s">
        <v>4534</v>
      </c>
      <c r="Z1437" s="24">
        <v>76436</v>
      </c>
      <c r="AA1437" s="20" t="s">
        <v>571</v>
      </c>
      <c r="AB1437" s="25" t="s">
        <v>4595</v>
      </c>
      <c r="AC1437" s="11" t="str">
        <f t="shared" si="305"/>
        <v>Klik Here Bestie</v>
      </c>
      <c r="AD1437" s="12" t="s">
        <v>30</v>
      </c>
    </row>
    <row r="1438" spans="1:30" ht="14.25" customHeight="1" x14ac:dyDescent="0.3">
      <c r="A1438" s="5">
        <v>1436</v>
      </c>
      <c r="B1438" s="20" t="s">
        <v>32</v>
      </c>
      <c r="C1438" s="20" t="s">
        <v>33</v>
      </c>
      <c r="D1438" s="20" t="s">
        <v>359</v>
      </c>
      <c r="E1438" s="20" t="s">
        <v>544</v>
      </c>
      <c r="F1438" s="21">
        <v>3323031012</v>
      </c>
      <c r="G1438" s="20" t="s">
        <v>389</v>
      </c>
      <c r="H1438" s="20" t="s">
        <v>390</v>
      </c>
      <c r="I1438" s="21">
        <v>15051986</v>
      </c>
      <c r="J1438" s="20" t="s">
        <v>4596</v>
      </c>
      <c r="K1438" s="20" t="s">
        <v>4597</v>
      </c>
      <c r="L1438" s="20" t="s">
        <v>1627</v>
      </c>
      <c r="M1438" s="21">
        <v>89</v>
      </c>
      <c r="N1438" s="21">
        <v>22</v>
      </c>
      <c r="O1438" s="21">
        <v>0</v>
      </c>
      <c r="P1438" s="21">
        <v>0</v>
      </c>
      <c r="Q1438" s="21">
        <v>0</v>
      </c>
      <c r="R1438" s="21">
        <v>74</v>
      </c>
      <c r="S1438" s="21">
        <v>0</v>
      </c>
      <c r="T1438" s="20" t="s">
        <v>39</v>
      </c>
      <c r="U1438" s="22">
        <v>46364</v>
      </c>
      <c r="V1438" s="23">
        <v>46246.612500000003</v>
      </c>
      <c r="W1438" s="23">
        <v>46246.612500000003</v>
      </c>
      <c r="X1438" s="20" t="s">
        <v>643</v>
      </c>
      <c r="Y1438" s="20" t="s">
        <v>4534</v>
      </c>
      <c r="Z1438" s="24">
        <v>76436</v>
      </c>
      <c r="AA1438" s="20" t="s">
        <v>571</v>
      </c>
      <c r="AB1438" s="25" t="s">
        <v>4598</v>
      </c>
      <c r="AC1438" s="11" t="str">
        <f t="shared" si="305"/>
        <v>Klik Here Bestie</v>
      </c>
      <c r="AD1438" s="12" t="s">
        <v>30</v>
      </c>
    </row>
    <row r="1439" spans="1:30" ht="14.25" customHeight="1" x14ac:dyDescent="0.3">
      <c r="A1439" s="5">
        <v>1437</v>
      </c>
      <c r="B1439" s="20" t="s">
        <v>32</v>
      </c>
      <c r="C1439" s="20" t="s">
        <v>33</v>
      </c>
      <c r="D1439" s="20" t="s">
        <v>359</v>
      </c>
      <c r="E1439" s="20" t="s">
        <v>544</v>
      </c>
      <c r="F1439" s="21">
        <v>3323031012</v>
      </c>
      <c r="G1439" s="20" t="s">
        <v>389</v>
      </c>
      <c r="H1439" s="20" t="s">
        <v>390</v>
      </c>
      <c r="I1439" s="21">
        <v>15051989</v>
      </c>
      <c r="J1439" s="20" t="s">
        <v>4599</v>
      </c>
      <c r="K1439" s="20">
        <v>3323033112600050</v>
      </c>
      <c r="L1439" s="20" t="s">
        <v>4600</v>
      </c>
      <c r="M1439" s="21">
        <v>79</v>
      </c>
      <c r="N1439" s="21">
        <v>72</v>
      </c>
      <c r="O1439" s="21">
        <v>0</v>
      </c>
      <c r="P1439" s="21">
        <v>0</v>
      </c>
      <c r="Q1439" s="21">
        <v>0</v>
      </c>
      <c r="R1439" s="21">
        <v>26</v>
      </c>
      <c r="S1439" s="21">
        <v>0</v>
      </c>
      <c r="T1439" s="20" t="s">
        <v>39</v>
      </c>
      <c r="U1439" s="22">
        <v>46364</v>
      </c>
      <c r="V1439" s="23">
        <v>46246.612500000003</v>
      </c>
      <c r="W1439" s="23">
        <v>46246.612500000003</v>
      </c>
      <c r="X1439" s="20" t="s">
        <v>643</v>
      </c>
      <c r="Y1439" s="20" t="s">
        <v>4534</v>
      </c>
      <c r="Z1439" s="24">
        <v>76436</v>
      </c>
      <c r="AA1439" s="20" t="s">
        <v>571</v>
      </c>
      <c r="AB1439" s="25" t="s">
        <v>4601</v>
      </c>
      <c r="AC1439" s="11" t="str">
        <f t="shared" si="305"/>
        <v>Klik Here Bestie</v>
      </c>
      <c r="AD1439" s="12" t="s">
        <v>30</v>
      </c>
    </row>
    <row r="1440" spans="1:30" ht="14.25" customHeight="1" x14ac:dyDescent="0.3">
      <c r="A1440" s="5">
        <v>1438</v>
      </c>
      <c r="B1440" s="20" t="s">
        <v>32</v>
      </c>
      <c r="C1440" s="20" t="s">
        <v>33</v>
      </c>
      <c r="D1440" s="20" t="s">
        <v>359</v>
      </c>
      <c r="E1440" s="20" t="s">
        <v>4602</v>
      </c>
      <c r="F1440" s="21">
        <v>3323031013</v>
      </c>
      <c r="G1440" s="20" t="s">
        <v>389</v>
      </c>
      <c r="H1440" s="20" t="s">
        <v>390</v>
      </c>
      <c r="I1440" s="21">
        <v>15083546</v>
      </c>
      <c r="J1440" s="20" t="s">
        <v>4603</v>
      </c>
      <c r="K1440" s="20" t="s">
        <v>4604</v>
      </c>
      <c r="L1440" s="20" t="s">
        <v>599</v>
      </c>
      <c r="M1440" s="21">
        <v>0</v>
      </c>
      <c r="N1440" s="21">
        <v>36</v>
      </c>
      <c r="O1440" s="21">
        <v>0</v>
      </c>
      <c r="P1440" s="21">
        <v>0</v>
      </c>
      <c r="Q1440" s="21">
        <v>0</v>
      </c>
      <c r="R1440" s="21">
        <v>0</v>
      </c>
      <c r="S1440" s="21">
        <v>0</v>
      </c>
      <c r="T1440" s="20" t="s">
        <v>39</v>
      </c>
      <c r="U1440" s="20" t="s">
        <v>4250</v>
      </c>
      <c r="V1440" s="23">
        <v>46247.329861111109</v>
      </c>
      <c r="W1440" s="23">
        <v>46247.329861111109</v>
      </c>
      <c r="X1440" s="20" t="s">
        <v>40</v>
      </c>
      <c r="Y1440" s="20" t="s">
        <v>39</v>
      </c>
      <c r="Z1440" s="24">
        <v>96396</v>
      </c>
      <c r="AA1440" s="20" t="s">
        <v>245</v>
      </c>
      <c r="AB1440" s="25" t="s">
        <v>4605</v>
      </c>
      <c r="AC1440" s="11" t="str">
        <f t="shared" si="305"/>
        <v>Klik Here Bestie</v>
      </c>
      <c r="AD1440" s="12" t="s">
        <v>30</v>
      </c>
    </row>
    <row r="1441" spans="1:30" ht="14.25" customHeight="1" x14ac:dyDescent="0.3">
      <c r="A1441" s="5">
        <v>1439</v>
      </c>
      <c r="B1441" s="20" t="s">
        <v>32</v>
      </c>
      <c r="C1441" s="20" t="s">
        <v>33</v>
      </c>
      <c r="D1441" s="20" t="s">
        <v>359</v>
      </c>
      <c r="E1441" s="20" t="s">
        <v>4602</v>
      </c>
      <c r="F1441" s="21">
        <v>3323031013</v>
      </c>
      <c r="G1441" s="20" t="s">
        <v>389</v>
      </c>
      <c r="H1441" s="20" t="s">
        <v>390</v>
      </c>
      <c r="I1441" s="21">
        <v>14951102</v>
      </c>
      <c r="J1441" s="20" t="s">
        <v>4606</v>
      </c>
      <c r="K1441" s="20" t="s">
        <v>4607</v>
      </c>
      <c r="L1441" s="20" t="s">
        <v>4608</v>
      </c>
      <c r="M1441" s="21">
        <v>50</v>
      </c>
      <c r="N1441" s="21">
        <v>0</v>
      </c>
      <c r="O1441" s="21">
        <v>0</v>
      </c>
      <c r="P1441" s="21">
        <v>0</v>
      </c>
      <c r="Q1441" s="21">
        <v>0</v>
      </c>
      <c r="R1441" s="21">
        <v>0</v>
      </c>
      <c r="S1441" s="21">
        <v>0</v>
      </c>
      <c r="T1441" s="20" t="s">
        <v>39</v>
      </c>
      <c r="U1441" s="22">
        <v>46334</v>
      </c>
      <c r="V1441" s="23">
        <v>46245.365972222222</v>
      </c>
      <c r="W1441" s="23">
        <v>46245.365972222222</v>
      </c>
      <c r="X1441" s="20" t="s">
        <v>40</v>
      </c>
      <c r="Y1441" s="20" t="s">
        <v>39</v>
      </c>
      <c r="Z1441" s="24">
        <v>96399</v>
      </c>
      <c r="AA1441" s="20" t="s">
        <v>4609</v>
      </c>
      <c r="AB1441" s="25" t="s">
        <v>4610</v>
      </c>
      <c r="AC1441" s="11" t="str">
        <f t="shared" si="305"/>
        <v>Klik Here Bestie</v>
      </c>
      <c r="AD1441" s="12" t="s">
        <v>30</v>
      </c>
    </row>
    <row r="1442" spans="1:30" ht="14.25" customHeight="1" x14ac:dyDescent="0.3">
      <c r="A1442" s="5">
        <v>1440</v>
      </c>
      <c r="B1442" s="20" t="s">
        <v>32</v>
      </c>
      <c r="C1442" s="20" t="s">
        <v>33</v>
      </c>
      <c r="D1442" s="20" t="s">
        <v>359</v>
      </c>
      <c r="E1442" s="20" t="s">
        <v>4602</v>
      </c>
      <c r="F1442" s="21">
        <v>3323031013</v>
      </c>
      <c r="G1442" s="20" t="s">
        <v>389</v>
      </c>
      <c r="H1442" s="20" t="s">
        <v>390</v>
      </c>
      <c r="I1442" s="21">
        <v>15237273</v>
      </c>
      <c r="J1442" s="20" t="s">
        <v>4611</v>
      </c>
      <c r="K1442" s="20" t="s">
        <v>4612</v>
      </c>
      <c r="L1442" s="20" t="s">
        <v>4613</v>
      </c>
      <c r="M1442" s="21">
        <v>100</v>
      </c>
      <c r="N1442" s="21">
        <v>66</v>
      </c>
      <c r="O1442" s="21">
        <v>0</v>
      </c>
      <c r="P1442" s="21">
        <v>0</v>
      </c>
      <c r="Q1442" s="21">
        <v>0</v>
      </c>
      <c r="R1442" s="21">
        <v>0</v>
      </c>
      <c r="S1442" s="21">
        <v>0</v>
      </c>
      <c r="T1442" s="20" t="s">
        <v>39</v>
      </c>
      <c r="U1442" s="20" t="s">
        <v>4260</v>
      </c>
      <c r="V1442" s="23">
        <v>46249.395138888889</v>
      </c>
      <c r="W1442" s="23">
        <v>46249.395138888889</v>
      </c>
      <c r="X1442" s="20" t="s">
        <v>40</v>
      </c>
      <c r="Y1442" s="20" t="s">
        <v>39</v>
      </c>
      <c r="Z1442" s="24">
        <v>96394</v>
      </c>
      <c r="AA1442" s="20" t="s">
        <v>4424</v>
      </c>
      <c r="AB1442" s="25" t="s">
        <v>4614</v>
      </c>
      <c r="AC1442" s="11" t="str">
        <f t="shared" si="305"/>
        <v>Klik Here Bestie</v>
      </c>
      <c r="AD1442" s="12" t="s">
        <v>30</v>
      </c>
    </row>
    <row r="1443" spans="1:30" ht="14.25" customHeight="1" x14ac:dyDescent="0.3">
      <c r="A1443" s="5">
        <v>1441</v>
      </c>
      <c r="B1443" s="20" t="s">
        <v>32</v>
      </c>
      <c r="C1443" s="20" t="s">
        <v>33</v>
      </c>
      <c r="D1443" s="20" t="s">
        <v>359</v>
      </c>
      <c r="E1443" s="20" t="s">
        <v>4602</v>
      </c>
      <c r="F1443" s="21">
        <v>3323031013</v>
      </c>
      <c r="G1443" s="20" t="s">
        <v>389</v>
      </c>
      <c r="H1443" s="20" t="s">
        <v>390</v>
      </c>
      <c r="I1443" s="21">
        <v>15240465</v>
      </c>
      <c r="J1443" s="20" t="s">
        <v>4615</v>
      </c>
      <c r="K1443" s="20" t="s">
        <v>4612</v>
      </c>
      <c r="L1443" s="20" t="s">
        <v>4613</v>
      </c>
      <c r="M1443" s="21">
        <v>0</v>
      </c>
      <c r="N1443" s="21">
        <v>50</v>
      </c>
      <c r="O1443" s="21">
        <v>0</v>
      </c>
      <c r="P1443" s="21">
        <v>0</v>
      </c>
      <c r="Q1443" s="21">
        <v>0</v>
      </c>
      <c r="R1443" s="21">
        <v>0</v>
      </c>
      <c r="S1443" s="21">
        <v>0</v>
      </c>
      <c r="T1443" s="20" t="s">
        <v>39</v>
      </c>
      <c r="U1443" s="20" t="s">
        <v>4260</v>
      </c>
      <c r="V1443" s="23">
        <v>46249.411111111112</v>
      </c>
      <c r="W1443" s="23">
        <v>46249.411111111112</v>
      </c>
      <c r="X1443" s="20" t="s">
        <v>40</v>
      </c>
      <c r="Y1443" s="20" t="s">
        <v>39</v>
      </c>
      <c r="Z1443" s="24">
        <v>96394</v>
      </c>
      <c r="AA1443" s="20" t="s">
        <v>4424</v>
      </c>
      <c r="AB1443" s="25" t="s">
        <v>4616</v>
      </c>
      <c r="AC1443" s="11" t="str">
        <f t="shared" si="305"/>
        <v>Klik Here Bestie</v>
      </c>
      <c r="AD1443" s="12" t="s">
        <v>30</v>
      </c>
    </row>
    <row r="1444" spans="1:30" ht="14.25" customHeight="1" x14ac:dyDescent="0.3">
      <c r="A1444" s="5">
        <v>1442</v>
      </c>
      <c r="B1444" s="20" t="s">
        <v>32</v>
      </c>
      <c r="C1444" s="20" t="s">
        <v>33</v>
      </c>
      <c r="D1444" s="20" t="s">
        <v>359</v>
      </c>
      <c r="E1444" s="20" t="s">
        <v>4602</v>
      </c>
      <c r="F1444" s="21">
        <v>3323031013</v>
      </c>
      <c r="G1444" s="20" t="s">
        <v>389</v>
      </c>
      <c r="H1444" s="20" t="s">
        <v>390</v>
      </c>
      <c r="I1444" s="21">
        <v>15054726</v>
      </c>
      <c r="J1444" s="20" t="s">
        <v>4617</v>
      </c>
      <c r="K1444" s="20" t="s">
        <v>4618</v>
      </c>
      <c r="L1444" s="20" t="s">
        <v>1905</v>
      </c>
      <c r="M1444" s="21">
        <v>294</v>
      </c>
      <c r="N1444" s="21">
        <v>347</v>
      </c>
      <c r="O1444" s="21">
        <v>0</v>
      </c>
      <c r="P1444" s="21">
        <v>0</v>
      </c>
      <c r="Q1444" s="21">
        <v>0</v>
      </c>
      <c r="R1444" s="21">
        <v>0</v>
      </c>
      <c r="S1444" s="21">
        <v>0</v>
      </c>
      <c r="T1444" s="20" t="s">
        <v>39</v>
      </c>
      <c r="U1444" s="22">
        <v>46364</v>
      </c>
      <c r="V1444" s="23">
        <v>46246.634027777778</v>
      </c>
      <c r="W1444" s="23">
        <v>46246.634027777778</v>
      </c>
      <c r="X1444" s="20" t="s">
        <v>40</v>
      </c>
      <c r="Y1444" s="20" t="s">
        <v>39</v>
      </c>
      <c r="Z1444" s="24">
        <v>96396</v>
      </c>
      <c r="AA1444" s="20" t="s">
        <v>245</v>
      </c>
      <c r="AB1444" s="25" t="s">
        <v>4619</v>
      </c>
      <c r="AC1444" s="11" t="str">
        <f t="shared" si="305"/>
        <v>Klik Here Bestie</v>
      </c>
      <c r="AD1444" s="12" t="s">
        <v>30</v>
      </c>
    </row>
    <row r="1445" spans="1:30" ht="14.25" customHeight="1" x14ac:dyDescent="0.3">
      <c r="A1445" s="5">
        <v>1443</v>
      </c>
      <c r="B1445" s="20" t="s">
        <v>32</v>
      </c>
      <c r="C1445" s="20" t="s">
        <v>33</v>
      </c>
      <c r="D1445" s="20" t="s">
        <v>359</v>
      </c>
      <c r="E1445" s="20" t="s">
        <v>4602</v>
      </c>
      <c r="F1445" s="21">
        <v>3323031013</v>
      </c>
      <c r="G1445" s="20" t="s">
        <v>389</v>
      </c>
      <c r="H1445" s="20" t="s">
        <v>390</v>
      </c>
      <c r="I1445" s="21">
        <v>15054812</v>
      </c>
      <c r="J1445" s="20" t="s">
        <v>4620</v>
      </c>
      <c r="K1445" s="20" t="s">
        <v>4618</v>
      </c>
      <c r="L1445" s="20" t="s">
        <v>1905</v>
      </c>
      <c r="M1445" s="21">
        <v>0</v>
      </c>
      <c r="N1445" s="21">
        <v>30</v>
      </c>
      <c r="O1445" s="21">
        <v>0</v>
      </c>
      <c r="P1445" s="21">
        <v>0</v>
      </c>
      <c r="Q1445" s="21">
        <v>0</v>
      </c>
      <c r="R1445" s="21">
        <v>0</v>
      </c>
      <c r="S1445" s="21">
        <v>0</v>
      </c>
      <c r="T1445" s="20" t="s">
        <v>39</v>
      </c>
      <c r="U1445" s="22">
        <v>46364</v>
      </c>
      <c r="V1445" s="23">
        <v>46246.635416666664</v>
      </c>
      <c r="W1445" s="23">
        <v>46246.635416666664</v>
      </c>
      <c r="X1445" s="20" t="s">
        <v>40</v>
      </c>
      <c r="Y1445" s="20" t="s">
        <v>39</v>
      </c>
      <c r="Z1445" s="24">
        <v>96396</v>
      </c>
      <c r="AA1445" s="20" t="s">
        <v>245</v>
      </c>
      <c r="AB1445" s="25" t="s">
        <v>4621</v>
      </c>
      <c r="AC1445" s="11" t="str">
        <f t="shared" si="305"/>
        <v>Klik Here Bestie</v>
      </c>
      <c r="AD1445" s="12" t="s">
        <v>30</v>
      </c>
    </row>
    <row r="1446" spans="1:30" ht="14.25" customHeight="1" x14ac:dyDescent="0.3">
      <c r="A1446" s="5">
        <v>1444</v>
      </c>
      <c r="B1446" s="20" t="s">
        <v>32</v>
      </c>
      <c r="C1446" s="20" t="s">
        <v>33</v>
      </c>
      <c r="D1446" s="20" t="s">
        <v>359</v>
      </c>
      <c r="E1446" s="20" t="s">
        <v>576</v>
      </c>
      <c r="F1446" s="21">
        <v>3323031014</v>
      </c>
      <c r="G1446" s="20" t="s">
        <v>370</v>
      </c>
      <c r="H1446" s="20" t="s">
        <v>371</v>
      </c>
      <c r="I1446" s="21">
        <v>15047480</v>
      </c>
      <c r="J1446" s="20" t="s">
        <v>4622</v>
      </c>
      <c r="K1446" s="20" t="s">
        <v>4623</v>
      </c>
      <c r="L1446" s="20" t="s">
        <v>4624</v>
      </c>
      <c r="M1446" s="21">
        <v>113</v>
      </c>
      <c r="N1446" s="21">
        <v>100</v>
      </c>
      <c r="O1446" s="21">
        <v>0</v>
      </c>
      <c r="P1446" s="21">
        <v>0</v>
      </c>
      <c r="Q1446" s="21">
        <v>0</v>
      </c>
      <c r="R1446" s="21">
        <v>0</v>
      </c>
      <c r="S1446" s="21">
        <v>0</v>
      </c>
      <c r="T1446" s="20" t="s">
        <v>39</v>
      </c>
      <c r="U1446" s="22">
        <v>46364</v>
      </c>
      <c r="V1446" s="23">
        <v>46246.581250000003</v>
      </c>
      <c r="W1446" s="23">
        <v>46246.581250000003</v>
      </c>
      <c r="X1446" s="20" t="s">
        <v>40</v>
      </c>
      <c r="Y1446" s="20" t="s">
        <v>39</v>
      </c>
      <c r="Z1446" s="24">
        <v>78369</v>
      </c>
      <c r="AA1446" s="20" t="s">
        <v>4625</v>
      </c>
      <c r="AB1446" s="25" t="s">
        <v>4626</v>
      </c>
      <c r="AC1446" s="11" t="str">
        <f t="shared" si="305"/>
        <v>Klik Here Bestie</v>
      </c>
      <c r="AD1446" s="12" t="s">
        <v>30</v>
      </c>
    </row>
    <row r="1447" spans="1:30" ht="14.25" customHeight="1" x14ac:dyDescent="0.3">
      <c r="A1447" s="5">
        <v>1445</v>
      </c>
      <c r="B1447" s="20" t="s">
        <v>32</v>
      </c>
      <c r="C1447" s="20" t="s">
        <v>33</v>
      </c>
      <c r="D1447" s="20" t="s">
        <v>359</v>
      </c>
      <c r="E1447" s="20" t="s">
        <v>576</v>
      </c>
      <c r="F1447" s="21">
        <v>3323031014</v>
      </c>
      <c r="G1447" s="20" t="s">
        <v>370</v>
      </c>
      <c r="H1447" s="20" t="s">
        <v>371</v>
      </c>
      <c r="I1447" s="21">
        <v>15120464</v>
      </c>
      <c r="J1447" s="20" t="s">
        <v>4627</v>
      </c>
      <c r="K1447" s="20" t="s">
        <v>4623</v>
      </c>
      <c r="L1447" s="20" t="s">
        <v>4624</v>
      </c>
      <c r="M1447" s="21">
        <v>100</v>
      </c>
      <c r="N1447" s="21">
        <v>85</v>
      </c>
      <c r="O1447" s="21">
        <v>0</v>
      </c>
      <c r="P1447" s="21">
        <v>0</v>
      </c>
      <c r="Q1447" s="21">
        <v>0</v>
      </c>
      <c r="R1447" s="21">
        <v>0</v>
      </c>
      <c r="S1447" s="21">
        <v>0</v>
      </c>
      <c r="T1447" s="20" t="s">
        <v>39</v>
      </c>
      <c r="U1447" s="20" t="s">
        <v>4250</v>
      </c>
      <c r="V1447" s="23">
        <v>46247.581944444442</v>
      </c>
      <c r="W1447" s="23">
        <v>46247.581944444442</v>
      </c>
      <c r="X1447" s="20" t="s">
        <v>40</v>
      </c>
      <c r="Y1447" s="20" t="s">
        <v>39</v>
      </c>
      <c r="Z1447" s="24">
        <v>78369</v>
      </c>
      <c r="AA1447" s="20" t="s">
        <v>4625</v>
      </c>
      <c r="AB1447" s="25" t="s">
        <v>4628</v>
      </c>
      <c r="AC1447" s="11" t="str">
        <f t="shared" si="305"/>
        <v>Klik Here Bestie</v>
      </c>
      <c r="AD1447" s="12" t="s">
        <v>30</v>
      </c>
    </row>
    <row r="1448" spans="1:30" ht="14.25" customHeight="1" x14ac:dyDescent="0.3">
      <c r="A1448" s="5">
        <v>1446</v>
      </c>
      <c r="B1448" s="20" t="s">
        <v>32</v>
      </c>
      <c r="C1448" s="20" t="s">
        <v>33</v>
      </c>
      <c r="D1448" s="20" t="s">
        <v>359</v>
      </c>
      <c r="E1448" s="20" t="s">
        <v>576</v>
      </c>
      <c r="F1448" s="21">
        <v>3323031014</v>
      </c>
      <c r="G1448" s="20" t="s">
        <v>370</v>
      </c>
      <c r="H1448" s="20" t="s">
        <v>371</v>
      </c>
      <c r="I1448" s="21">
        <v>15120595</v>
      </c>
      <c r="J1448" s="20" t="s">
        <v>4629</v>
      </c>
      <c r="K1448" s="20" t="s">
        <v>4623</v>
      </c>
      <c r="L1448" s="20" t="s">
        <v>4624</v>
      </c>
      <c r="M1448" s="21">
        <v>0</v>
      </c>
      <c r="N1448" s="21">
        <v>133</v>
      </c>
      <c r="O1448" s="21">
        <v>0</v>
      </c>
      <c r="P1448" s="21">
        <v>0</v>
      </c>
      <c r="Q1448" s="21">
        <v>0</v>
      </c>
      <c r="R1448" s="21">
        <v>0</v>
      </c>
      <c r="S1448" s="21">
        <v>0</v>
      </c>
      <c r="T1448" s="20" t="s">
        <v>39</v>
      </c>
      <c r="U1448" s="20" t="s">
        <v>4250</v>
      </c>
      <c r="V1448" s="23">
        <v>46247.582638888889</v>
      </c>
      <c r="W1448" s="23">
        <v>46247.582638888889</v>
      </c>
      <c r="X1448" s="20" t="s">
        <v>40</v>
      </c>
      <c r="Y1448" s="20" t="s">
        <v>39</v>
      </c>
      <c r="Z1448" s="24">
        <v>78369</v>
      </c>
      <c r="AA1448" s="20" t="s">
        <v>4625</v>
      </c>
      <c r="AB1448" s="25" t="s">
        <v>4630</v>
      </c>
      <c r="AC1448" s="11" t="str">
        <f t="shared" si="305"/>
        <v>Klik Here Bestie</v>
      </c>
      <c r="AD1448" s="12" t="s">
        <v>30</v>
      </c>
    </row>
    <row r="1449" spans="1:30" ht="14.25" customHeight="1" x14ac:dyDescent="0.3">
      <c r="A1449" s="5">
        <v>1447</v>
      </c>
      <c r="B1449" s="20" t="s">
        <v>32</v>
      </c>
      <c r="C1449" s="20" t="s">
        <v>33</v>
      </c>
      <c r="D1449" s="20" t="s">
        <v>359</v>
      </c>
      <c r="E1449" s="20" t="s">
        <v>576</v>
      </c>
      <c r="F1449" s="21">
        <v>3323031014</v>
      </c>
      <c r="G1449" s="20" t="s">
        <v>370</v>
      </c>
      <c r="H1449" s="20" t="s">
        <v>371</v>
      </c>
      <c r="I1449" s="21">
        <v>14980705</v>
      </c>
      <c r="J1449" s="20" t="s">
        <v>4631</v>
      </c>
      <c r="K1449" s="20" t="s">
        <v>4632</v>
      </c>
      <c r="L1449" s="20" t="s">
        <v>4633</v>
      </c>
      <c r="M1449" s="21">
        <v>66</v>
      </c>
      <c r="N1449" s="21">
        <v>61</v>
      </c>
      <c r="O1449" s="21">
        <v>0</v>
      </c>
      <c r="P1449" s="21">
        <v>0</v>
      </c>
      <c r="Q1449" s="21">
        <v>0</v>
      </c>
      <c r="R1449" s="21">
        <v>0</v>
      </c>
      <c r="S1449" s="21">
        <v>0</v>
      </c>
      <c r="T1449" s="20" t="s">
        <v>39</v>
      </c>
      <c r="U1449" s="22">
        <v>46334</v>
      </c>
      <c r="V1449" s="23">
        <v>46245.593055555553</v>
      </c>
      <c r="W1449" s="23">
        <v>46245.593055555553</v>
      </c>
      <c r="X1449" s="20" t="s">
        <v>40</v>
      </c>
      <c r="Y1449" s="20" t="s">
        <v>39</v>
      </c>
      <c r="Z1449" s="24">
        <v>78372</v>
      </c>
      <c r="AA1449" s="20" t="s">
        <v>579</v>
      </c>
      <c r="AB1449" s="25" t="s">
        <v>4634</v>
      </c>
      <c r="AC1449" s="11" t="str">
        <f t="shared" si="305"/>
        <v>Klik Here Bestie</v>
      </c>
      <c r="AD1449" s="12" t="s">
        <v>30</v>
      </c>
    </row>
    <row r="1450" spans="1:30" ht="14.25" customHeight="1" x14ac:dyDescent="0.3">
      <c r="A1450" s="5">
        <v>1448</v>
      </c>
      <c r="B1450" s="20" t="s">
        <v>32</v>
      </c>
      <c r="C1450" s="20" t="s">
        <v>33</v>
      </c>
      <c r="D1450" s="20" t="s">
        <v>359</v>
      </c>
      <c r="E1450" s="20" t="s">
        <v>576</v>
      </c>
      <c r="F1450" s="21">
        <v>3323031014</v>
      </c>
      <c r="G1450" s="20" t="s">
        <v>370</v>
      </c>
      <c r="H1450" s="20" t="s">
        <v>371</v>
      </c>
      <c r="I1450" s="21">
        <v>14980890</v>
      </c>
      <c r="J1450" s="20" t="s">
        <v>4635</v>
      </c>
      <c r="K1450" s="20" t="s">
        <v>4632</v>
      </c>
      <c r="L1450" s="20" t="s">
        <v>4633</v>
      </c>
      <c r="M1450" s="21">
        <v>0</v>
      </c>
      <c r="N1450" s="21">
        <v>20</v>
      </c>
      <c r="O1450" s="21">
        <v>0</v>
      </c>
      <c r="P1450" s="21">
        <v>0</v>
      </c>
      <c r="Q1450" s="21">
        <v>0</v>
      </c>
      <c r="R1450" s="21">
        <v>0</v>
      </c>
      <c r="S1450" s="21">
        <v>0</v>
      </c>
      <c r="T1450" s="20" t="s">
        <v>39</v>
      </c>
      <c r="U1450" s="22">
        <v>46334</v>
      </c>
      <c r="V1450" s="23">
        <v>46245.594444444447</v>
      </c>
      <c r="W1450" s="23">
        <v>46245.594444444447</v>
      </c>
      <c r="X1450" s="20" t="s">
        <v>40</v>
      </c>
      <c r="Y1450" s="20" t="s">
        <v>39</v>
      </c>
      <c r="Z1450" s="24">
        <v>78372</v>
      </c>
      <c r="AA1450" s="20" t="s">
        <v>579</v>
      </c>
      <c r="AB1450" s="25" t="s">
        <v>4636</v>
      </c>
      <c r="AC1450" s="11" t="str">
        <f t="shared" si="305"/>
        <v>Klik Here Bestie</v>
      </c>
      <c r="AD1450" s="12" t="s">
        <v>30</v>
      </c>
    </row>
    <row r="1451" spans="1:30" ht="14.25" customHeight="1" x14ac:dyDescent="0.3">
      <c r="A1451" s="5">
        <v>1449</v>
      </c>
      <c r="B1451" s="20" t="s">
        <v>32</v>
      </c>
      <c r="C1451" s="20" t="s">
        <v>33</v>
      </c>
      <c r="D1451" s="20" t="s">
        <v>359</v>
      </c>
      <c r="E1451" s="20" t="s">
        <v>576</v>
      </c>
      <c r="F1451" s="21">
        <v>3323031014</v>
      </c>
      <c r="G1451" s="20" t="s">
        <v>370</v>
      </c>
      <c r="H1451" s="20" t="s">
        <v>371</v>
      </c>
      <c r="I1451" s="21">
        <v>14989022</v>
      </c>
      <c r="J1451" s="20" t="s">
        <v>4637</v>
      </c>
      <c r="K1451" s="20" t="s">
        <v>4638</v>
      </c>
      <c r="L1451" s="20" t="s">
        <v>4639</v>
      </c>
      <c r="M1451" s="21">
        <v>0</v>
      </c>
      <c r="N1451" s="21">
        <v>50</v>
      </c>
      <c r="O1451" s="21">
        <v>0</v>
      </c>
      <c r="P1451" s="21">
        <v>0</v>
      </c>
      <c r="Q1451" s="21">
        <v>0</v>
      </c>
      <c r="R1451" s="21">
        <v>0</v>
      </c>
      <c r="S1451" s="21">
        <v>0</v>
      </c>
      <c r="T1451" s="20" t="s">
        <v>39</v>
      </c>
      <c r="U1451" s="22">
        <v>46334</v>
      </c>
      <c r="V1451" s="23">
        <v>46245.658333333333</v>
      </c>
      <c r="W1451" s="23">
        <v>46245.658333333333</v>
      </c>
      <c r="X1451" s="20" t="s">
        <v>40</v>
      </c>
      <c r="Y1451" s="20" t="s">
        <v>39</v>
      </c>
      <c r="Z1451" s="24">
        <v>78370</v>
      </c>
      <c r="AA1451" s="20" t="s">
        <v>4640</v>
      </c>
      <c r="AB1451" s="25" t="s">
        <v>4641</v>
      </c>
      <c r="AC1451" s="11" t="str">
        <f t="shared" si="305"/>
        <v>Klik Here Bestie</v>
      </c>
      <c r="AD1451" s="12" t="s">
        <v>30</v>
      </c>
    </row>
    <row r="1452" spans="1:30" ht="14.25" customHeight="1" x14ac:dyDescent="0.3">
      <c r="A1452" s="5">
        <v>1450</v>
      </c>
      <c r="B1452" s="20" t="s">
        <v>32</v>
      </c>
      <c r="C1452" s="20" t="s">
        <v>33</v>
      </c>
      <c r="D1452" s="20" t="s">
        <v>359</v>
      </c>
      <c r="E1452" s="20" t="s">
        <v>576</v>
      </c>
      <c r="F1452" s="21">
        <v>3323031014</v>
      </c>
      <c r="G1452" s="20" t="s">
        <v>370</v>
      </c>
      <c r="H1452" s="20" t="s">
        <v>371</v>
      </c>
      <c r="I1452" s="21">
        <v>15273131</v>
      </c>
      <c r="J1452" s="20" t="s">
        <v>4642</v>
      </c>
      <c r="K1452" s="20" t="s">
        <v>4643</v>
      </c>
      <c r="L1452" s="20" t="s">
        <v>590</v>
      </c>
      <c r="M1452" s="21">
        <v>0</v>
      </c>
      <c r="N1452" s="21">
        <v>100</v>
      </c>
      <c r="O1452" s="21">
        <v>0</v>
      </c>
      <c r="P1452" s="21">
        <v>0</v>
      </c>
      <c r="Q1452" s="21">
        <v>0</v>
      </c>
      <c r="R1452" s="21">
        <v>0</v>
      </c>
      <c r="S1452" s="21">
        <v>0</v>
      </c>
      <c r="T1452" s="20" t="s">
        <v>39</v>
      </c>
      <c r="U1452" s="20" t="s">
        <v>4260</v>
      </c>
      <c r="V1452" s="23">
        <v>46249.679166666669</v>
      </c>
      <c r="W1452" s="23">
        <v>46249.679166666669</v>
      </c>
      <c r="X1452" s="20" t="s">
        <v>40</v>
      </c>
      <c r="Y1452" s="20" t="s">
        <v>39</v>
      </c>
      <c r="Z1452" s="24">
        <v>78372</v>
      </c>
      <c r="AA1452" s="20" t="s">
        <v>579</v>
      </c>
      <c r="AB1452" s="25" t="s">
        <v>4644</v>
      </c>
      <c r="AC1452" s="11" t="str">
        <f t="shared" si="305"/>
        <v>Klik Here Bestie</v>
      </c>
      <c r="AD1452" s="12" t="s">
        <v>30</v>
      </c>
    </row>
    <row r="1453" spans="1:30" ht="14.25" customHeight="1" x14ac:dyDescent="0.3">
      <c r="A1453" s="5">
        <v>1451</v>
      </c>
      <c r="B1453" s="20" t="s">
        <v>32</v>
      </c>
      <c r="C1453" s="20" t="s">
        <v>33</v>
      </c>
      <c r="D1453" s="20" t="s">
        <v>359</v>
      </c>
      <c r="E1453" s="20" t="s">
        <v>602</v>
      </c>
      <c r="F1453" s="21">
        <v>3323031018</v>
      </c>
      <c r="G1453" s="20" t="s">
        <v>377</v>
      </c>
      <c r="H1453" s="20" t="s">
        <v>378</v>
      </c>
      <c r="I1453" s="21">
        <v>14904296</v>
      </c>
      <c r="J1453" s="20" t="s">
        <v>4645</v>
      </c>
      <c r="K1453" s="20" t="s">
        <v>4646</v>
      </c>
      <c r="L1453" s="20" t="s">
        <v>4647</v>
      </c>
      <c r="M1453" s="21">
        <v>0</v>
      </c>
      <c r="N1453" s="21">
        <v>250</v>
      </c>
      <c r="O1453" s="21">
        <v>0</v>
      </c>
      <c r="P1453" s="21">
        <v>0</v>
      </c>
      <c r="Q1453" s="21">
        <v>0</v>
      </c>
      <c r="R1453" s="21">
        <v>0</v>
      </c>
      <c r="S1453" s="21">
        <v>0</v>
      </c>
      <c r="T1453" s="20" t="s">
        <v>39</v>
      </c>
      <c r="U1453" s="22">
        <v>46303</v>
      </c>
      <c r="V1453" s="23">
        <v>46244.501388888886</v>
      </c>
      <c r="W1453" s="23">
        <v>46244.501388888886</v>
      </c>
      <c r="X1453" s="20" t="s">
        <v>40</v>
      </c>
      <c r="Y1453" s="20" t="s">
        <v>39</v>
      </c>
      <c r="Z1453" s="24">
        <v>76223</v>
      </c>
      <c r="AA1453" s="20" t="s">
        <v>620</v>
      </c>
      <c r="AB1453" s="25" t="s">
        <v>4648</v>
      </c>
      <c r="AC1453" s="11" t="str">
        <f t="shared" si="305"/>
        <v>Klik Here Bestie</v>
      </c>
      <c r="AD1453" s="12" t="s">
        <v>30</v>
      </c>
    </row>
    <row r="1454" spans="1:30" ht="14.25" customHeight="1" x14ac:dyDescent="0.3">
      <c r="A1454" s="5">
        <v>1452</v>
      </c>
      <c r="B1454" s="20" t="s">
        <v>32</v>
      </c>
      <c r="C1454" s="20" t="s">
        <v>33</v>
      </c>
      <c r="D1454" s="20" t="s">
        <v>359</v>
      </c>
      <c r="E1454" s="20" t="s">
        <v>602</v>
      </c>
      <c r="F1454" s="21">
        <v>3323031018</v>
      </c>
      <c r="G1454" s="20" t="s">
        <v>377</v>
      </c>
      <c r="H1454" s="20" t="s">
        <v>378</v>
      </c>
      <c r="I1454" s="21">
        <v>14904545</v>
      </c>
      <c r="J1454" s="20" t="s">
        <v>4649</v>
      </c>
      <c r="K1454" s="20" t="s">
        <v>4646</v>
      </c>
      <c r="L1454" s="20" t="s">
        <v>4647</v>
      </c>
      <c r="M1454" s="21">
        <v>0</v>
      </c>
      <c r="N1454" s="21">
        <v>59</v>
      </c>
      <c r="O1454" s="21">
        <v>0</v>
      </c>
      <c r="P1454" s="21">
        <v>0</v>
      </c>
      <c r="Q1454" s="21">
        <v>0</v>
      </c>
      <c r="R1454" s="21">
        <v>0</v>
      </c>
      <c r="S1454" s="21">
        <v>0</v>
      </c>
      <c r="T1454" s="20" t="s">
        <v>39</v>
      </c>
      <c r="U1454" s="22">
        <v>46303</v>
      </c>
      <c r="V1454" s="23">
        <v>46244.504166666666</v>
      </c>
      <c r="W1454" s="23">
        <v>46244.504166666666</v>
      </c>
      <c r="X1454" s="20" t="s">
        <v>40</v>
      </c>
      <c r="Y1454" s="20" t="s">
        <v>39</v>
      </c>
      <c r="Z1454" s="24">
        <v>76223</v>
      </c>
      <c r="AA1454" s="20" t="s">
        <v>620</v>
      </c>
      <c r="AB1454" s="25" t="s">
        <v>4650</v>
      </c>
      <c r="AC1454" s="11" t="str">
        <f t="shared" si="305"/>
        <v>Klik Here Bestie</v>
      </c>
      <c r="AD1454" s="12" t="s">
        <v>30</v>
      </c>
    </row>
    <row r="1455" spans="1:30" ht="14.25" customHeight="1" x14ac:dyDescent="0.3">
      <c r="A1455" s="5">
        <v>1453</v>
      </c>
      <c r="B1455" s="20" t="s">
        <v>32</v>
      </c>
      <c r="C1455" s="20" t="s">
        <v>33</v>
      </c>
      <c r="D1455" s="20" t="s">
        <v>359</v>
      </c>
      <c r="E1455" s="20" t="s">
        <v>602</v>
      </c>
      <c r="F1455" s="21">
        <v>3323031018</v>
      </c>
      <c r="G1455" s="20" t="s">
        <v>377</v>
      </c>
      <c r="H1455" s="20" t="s">
        <v>378</v>
      </c>
      <c r="I1455" s="21">
        <v>14902816</v>
      </c>
      <c r="J1455" s="20" t="s">
        <v>4651</v>
      </c>
      <c r="K1455" s="20" t="s">
        <v>4652</v>
      </c>
      <c r="L1455" s="20" t="s">
        <v>3195</v>
      </c>
      <c r="M1455" s="21">
        <v>150</v>
      </c>
      <c r="N1455" s="21">
        <v>0</v>
      </c>
      <c r="O1455" s="21">
        <v>0</v>
      </c>
      <c r="P1455" s="21">
        <v>0</v>
      </c>
      <c r="Q1455" s="21">
        <v>0</v>
      </c>
      <c r="R1455" s="21">
        <v>0</v>
      </c>
      <c r="S1455" s="21">
        <v>0</v>
      </c>
      <c r="T1455" s="20" t="s">
        <v>39</v>
      </c>
      <c r="U1455" s="22">
        <v>46303</v>
      </c>
      <c r="V1455" s="23">
        <v>46244.487500000003</v>
      </c>
      <c r="W1455" s="23">
        <v>46244.487500000003</v>
      </c>
      <c r="X1455" s="20" t="s">
        <v>40</v>
      </c>
      <c r="Y1455" s="20" t="s">
        <v>39</v>
      </c>
      <c r="Z1455" s="24">
        <v>76249</v>
      </c>
      <c r="AA1455" s="20" t="s">
        <v>4653</v>
      </c>
      <c r="AB1455" s="25" t="s">
        <v>4654</v>
      </c>
      <c r="AC1455" s="11" t="str">
        <f t="shared" si="305"/>
        <v>Klik Here Bestie</v>
      </c>
      <c r="AD1455" s="12" t="s">
        <v>30</v>
      </c>
    </row>
    <row r="1456" spans="1:30" ht="14.25" customHeight="1" x14ac:dyDescent="0.3">
      <c r="A1456" s="5">
        <v>1454</v>
      </c>
      <c r="B1456" s="20" t="s">
        <v>32</v>
      </c>
      <c r="C1456" s="20" t="s">
        <v>33</v>
      </c>
      <c r="D1456" s="20" t="s">
        <v>359</v>
      </c>
      <c r="E1456" s="20" t="s">
        <v>602</v>
      </c>
      <c r="F1456" s="21">
        <v>3323031018</v>
      </c>
      <c r="G1456" s="20" t="s">
        <v>377</v>
      </c>
      <c r="H1456" s="20" t="s">
        <v>378</v>
      </c>
      <c r="I1456" s="21">
        <v>15045764</v>
      </c>
      <c r="J1456" s="20" t="s">
        <v>4655</v>
      </c>
      <c r="K1456" s="20" t="s">
        <v>4656</v>
      </c>
      <c r="L1456" s="20" t="s">
        <v>4657</v>
      </c>
      <c r="M1456" s="21">
        <v>250</v>
      </c>
      <c r="N1456" s="21">
        <v>0</v>
      </c>
      <c r="O1456" s="21">
        <v>0</v>
      </c>
      <c r="P1456" s="21">
        <v>0</v>
      </c>
      <c r="Q1456" s="21">
        <v>0</v>
      </c>
      <c r="R1456" s="21">
        <v>0</v>
      </c>
      <c r="S1456" s="21">
        <v>0</v>
      </c>
      <c r="T1456" s="20" t="s">
        <v>39</v>
      </c>
      <c r="U1456" s="22">
        <v>46364</v>
      </c>
      <c r="V1456" s="23">
        <v>46246.565972222219</v>
      </c>
      <c r="W1456" s="23">
        <v>46246.565972222219</v>
      </c>
      <c r="X1456" s="20" t="s">
        <v>40</v>
      </c>
      <c r="Y1456" s="20" t="s">
        <v>39</v>
      </c>
      <c r="Z1456" s="24">
        <v>76223</v>
      </c>
      <c r="AA1456" s="20" t="s">
        <v>620</v>
      </c>
      <c r="AB1456" s="25" t="s">
        <v>4658</v>
      </c>
      <c r="AC1456" s="11" t="str">
        <f t="shared" si="305"/>
        <v>Klik Here Bestie</v>
      </c>
      <c r="AD1456" s="12" t="s">
        <v>30</v>
      </c>
    </row>
    <row r="1457" spans="1:30" ht="14.25" customHeight="1" x14ac:dyDescent="0.3">
      <c r="A1457" s="5">
        <v>1455</v>
      </c>
      <c r="B1457" s="20" t="s">
        <v>32</v>
      </c>
      <c r="C1457" s="20" t="s">
        <v>33</v>
      </c>
      <c r="D1457" s="20" t="s">
        <v>359</v>
      </c>
      <c r="E1457" s="20" t="s">
        <v>602</v>
      </c>
      <c r="F1457" s="21">
        <v>3323031018</v>
      </c>
      <c r="G1457" s="20" t="s">
        <v>377</v>
      </c>
      <c r="H1457" s="20" t="s">
        <v>378</v>
      </c>
      <c r="I1457" s="21">
        <v>15021513</v>
      </c>
      <c r="J1457" s="20" t="s">
        <v>4659</v>
      </c>
      <c r="K1457" s="20" t="s">
        <v>4660</v>
      </c>
      <c r="L1457" s="20" t="s">
        <v>522</v>
      </c>
      <c r="M1457" s="21">
        <v>50</v>
      </c>
      <c r="N1457" s="21">
        <v>0</v>
      </c>
      <c r="O1457" s="21">
        <v>0</v>
      </c>
      <c r="P1457" s="21">
        <v>0</v>
      </c>
      <c r="Q1457" s="21">
        <v>0</v>
      </c>
      <c r="R1457" s="21">
        <v>0</v>
      </c>
      <c r="S1457" s="21">
        <v>0</v>
      </c>
      <c r="T1457" s="20" t="s">
        <v>39</v>
      </c>
      <c r="U1457" s="22">
        <v>46364</v>
      </c>
      <c r="V1457" s="23">
        <v>46246.395138888889</v>
      </c>
      <c r="W1457" s="23">
        <v>46246.395138888889</v>
      </c>
      <c r="X1457" s="20" t="s">
        <v>40</v>
      </c>
      <c r="Y1457" s="20" t="s">
        <v>39</v>
      </c>
      <c r="Z1457" s="24">
        <v>76223</v>
      </c>
      <c r="AA1457" s="20" t="s">
        <v>620</v>
      </c>
      <c r="AB1457" s="25" t="s">
        <v>4661</v>
      </c>
      <c r="AC1457" s="11" t="str">
        <f t="shared" si="305"/>
        <v>Klik Here Bestie</v>
      </c>
      <c r="AD1457" s="12" t="s">
        <v>30</v>
      </c>
    </row>
    <row r="1458" spans="1:30" ht="14.25" customHeight="1" x14ac:dyDescent="0.3">
      <c r="A1458" s="5">
        <v>1456</v>
      </c>
      <c r="B1458" s="20" t="s">
        <v>32</v>
      </c>
      <c r="C1458" s="20" t="s">
        <v>33</v>
      </c>
      <c r="D1458" s="20" t="s">
        <v>359</v>
      </c>
      <c r="E1458" s="20" t="s">
        <v>602</v>
      </c>
      <c r="F1458" s="21">
        <v>3323031018</v>
      </c>
      <c r="G1458" s="20" t="s">
        <v>377</v>
      </c>
      <c r="H1458" s="20" t="s">
        <v>378</v>
      </c>
      <c r="I1458" s="21">
        <v>15188723</v>
      </c>
      <c r="J1458" s="20" t="s">
        <v>4662</v>
      </c>
      <c r="K1458" s="20" t="s">
        <v>4663</v>
      </c>
      <c r="L1458" s="20" t="s">
        <v>4664</v>
      </c>
      <c r="M1458" s="21">
        <v>50</v>
      </c>
      <c r="N1458" s="21">
        <v>100</v>
      </c>
      <c r="O1458" s="21">
        <v>0</v>
      </c>
      <c r="P1458" s="21">
        <v>0</v>
      </c>
      <c r="Q1458" s="21">
        <v>0</v>
      </c>
      <c r="R1458" s="21">
        <v>0</v>
      </c>
      <c r="S1458" s="21">
        <v>0</v>
      </c>
      <c r="T1458" s="20" t="s">
        <v>39</v>
      </c>
      <c r="U1458" s="20" t="s">
        <v>4312</v>
      </c>
      <c r="V1458" s="23">
        <v>46248.57708333333</v>
      </c>
      <c r="W1458" s="23">
        <v>46248.57708333333</v>
      </c>
      <c r="X1458" s="20" t="s">
        <v>40</v>
      </c>
      <c r="Y1458" s="20" t="s">
        <v>39</v>
      </c>
      <c r="Z1458" s="24">
        <v>76223</v>
      </c>
      <c r="AA1458" s="20" t="s">
        <v>620</v>
      </c>
      <c r="AB1458" s="25" t="s">
        <v>4665</v>
      </c>
      <c r="AC1458" s="11" t="str">
        <f t="shared" si="305"/>
        <v>Klik Here Bestie</v>
      </c>
      <c r="AD1458" s="12" t="s">
        <v>30</v>
      </c>
    </row>
    <row r="1459" spans="1:30" ht="14.25" customHeight="1" x14ac:dyDescent="0.3">
      <c r="A1459" s="5">
        <v>1457</v>
      </c>
      <c r="B1459" s="20" t="s">
        <v>32</v>
      </c>
      <c r="C1459" s="20" t="s">
        <v>33</v>
      </c>
      <c r="D1459" s="20" t="s">
        <v>359</v>
      </c>
      <c r="E1459" s="20" t="s">
        <v>602</v>
      </c>
      <c r="F1459" s="21">
        <v>3323031018</v>
      </c>
      <c r="G1459" s="20" t="s">
        <v>377</v>
      </c>
      <c r="H1459" s="20" t="s">
        <v>378</v>
      </c>
      <c r="I1459" s="21">
        <v>15261065</v>
      </c>
      <c r="J1459" s="20" t="s">
        <v>4666</v>
      </c>
      <c r="K1459" s="20" t="s">
        <v>4663</v>
      </c>
      <c r="L1459" s="20" t="s">
        <v>4664</v>
      </c>
      <c r="M1459" s="21">
        <v>150</v>
      </c>
      <c r="N1459" s="21">
        <v>100</v>
      </c>
      <c r="O1459" s="21">
        <v>0</v>
      </c>
      <c r="P1459" s="21">
        <v>0</v>
      </c>
      <c r="Q1459" s="21">
        <v>0</v>
      </c>
      <c r="R1459" s="21">
        <v>0</v>
      </c>
      <c r="S1459" s="21">
        <v>0</v>
      </c>
      <c r="T1459" s="20" t="s">
        <v>39</v>
      </c>
      <c r="U1459" s="20" t="s">
        <v>4260</v>
      </c>
      <c r="V1459" s="23">
        <v>46249.575694444444</v>
      </c>
      <c r="W1459" s="23">
        <v>46249.575694444444</v>
      </c>
      <c r="X1459" s="20" t="s">
        <v>40</v>
      </c>
      <c r="Y1459" s="20" t="s">
        <v>39</v>
      </c>
      <c r="Z1459" s="24">
        <v>76223</v>
      </c>
      <c r="AA1459" s="20" t="s">
        <v>620</v>
      </c>
      <c r="AB1459" s="25" t="s">
        <v>4667</v>
      </c>
      <c r="AC1459" s="11" t="str">
        <f t="shared" si="305"/>
        <v>Klik Here Bestie</v>
      </c>
      <c r="AD1459" s="12" t="s">
        <v>30</v>
      </c>
    </row>
    <row r="1460" spans="1:30" ht="14.25" customHeight="1" x14ac:dyDescent="0.3">
      <c r="A1460" s="5">
        <v>1458</v>
      </c>
      <c r="B1460" s="20" t="s">
        <v>32</v>
      </c>
      <c r="C1460" s="20" t="s">
        <v>33</v>
      </c>
      <c r="D1460" s="20" t="s">
        <v>359</v>
      </c>
      <c r="E1460" s="20" t="s">
        <v>622</v>
      </c>
      <c r="F1460" s="21">
        <v>3323031022</v>
      </c>
      <c r="G1460" s="20" t="s">
        <v>623</v>
      </c>
      <c r="H1460" s="20" t="s">
        <v>624</v>
      </c>
      <c r="I1460" s="21">
        <v>14903819</v>
      </c>
      <c r="J1460" s="20" t="s">
        <v>4668</v>
      </c>
      <c r="K1460" s="20" t="s">
        <v>4669</v>
      </c>
      <c r="L1460" s="20" t="s">
        <v>4670</v>
      </c>
      <c r="M1460" s="21">
        <v>50</v>
      </c>
      <c r="N1460" s="21">
        <v>0</v>
      </c>
      <c r="O1460" s="21">
        <v>0</v>
      </c>
      <c r="P1460" s="21">
        <v>0</v>
      </c>
      <c r="Q1460" s="21">
        <v>0</v>
      </c>
      <c r="R1460" s="21">
        <v>0</v>
      </c>
      <c r="S1460" s="21">
        <v>0</v>
      </c>
      <c r="T1460" s="20" t="s">
        <v>39</v>
      </c>
      <c r="U1460" s="22">
        <v>46303</v>
      </c>
      <c r="V1460" s="23">
        <v>46244.496527777781</v>
      </c>
      <c r="W1460" s="23">
        <v>46244.496527777781</v>
      </c>
      <c r="X1460" s="20" t="s">
        <v>40</v>
      </c>
      <c r="Y1460" s="20" t="s">
        <v>39</v>
      </c>
      <c r="Z1460" s="24">
        <v>946406</v>
      </c>
      <c r="AA1460" s="20" t="s">
        <v>4671</v>
      </c>
      <c r="AB1460" s="25" t="s">
        <v>4672</v>
      </c>
      <c r="AC1460" s="11" t="str">
        <f t="shared" si="305"/>
        <v>Klik Here Bestie</v>
      </c>
      <c r="AD1460" s="12" t="s">
        <v>30</v>
      </c>
    </row>
    <row r="1461" spans="1:30" ht="14.25" customHeight="1" x14ac:dyDescent="0.3">
      <c r="A1461" s="5">
        <v>1459</v>
      </c>
      <c r="B1461" s="20" t="s">
        <v>32</v>
      </c>
      <c r="C1461" s="20" t="s">
        <v>33</v>
      </c>
      <c r="D1461" s="20" t="s">
        <v>359</v>
      </c>
      <c r="E1461" s="20" t="s">
        <v>622</v>
      </c>
      <c r="F1461" s="21">
        <v>3323031022</v>
      </c>
      <c r="G1461" s="20" t="s">
        <v>623</v>
      </c>
      <c r="H1461" s="20" t="s">
        <v>624</v>
      </c>
      <c r="I1461" s="21">
        <v>14907014</v>
      </c>
      <c r="J1461" s="20" t="s">
        <v>4673</v>
      </c>
      <c r="K1461" s="20" t="s">
        <v>4674</v>
      </c>
      <c r="L1461" s="20" t="s">
        <v>4675</v>
      </c>
      <c r="M1461" s="21">
        <v>130</v>
      </c>
      <c r="N1461" s="21">
        <v>0</v>
      </c>
      <c r="O1461" s="21">
        <v>0</v>
      </c>
      <c r="P1461" s="21">
        <v>0</v>
      </c>
      <c r="Q1461" s="21">
        <v>0</v>
      </c>
      <c r="R1461" s="21">
        <v>30</v>
      </c>
      <c r="S1461" s="21">
        <v>0</v>
      </c>
      <c r="T1461" s="20" t="s">
        <v>39</v>
      </c>
      <c r="U1461" s="22">
        <v>46303</v>
      </c>
      <c r="V1461" s="23">
        <v>46244.531944444447</v>
      </c>
      <c r="W1461" s="23">
        <v>46244.531944444447</v>
      </c>
      <c r="X1461" s="20" t="s">
        <v>40</v>
      </c>
      <c r="Y1461" s="20" t="s">
        <v>39</v>
      </c>
      <c r="Z1461" s="24">
        <v>946406</v>
      </c>
      <c r="AA1461" s="20" t="s">
        <v>4671</v>
      </c>
      <c r="AB1461" s="25" t="s">
        <v>4676</v>
      </c>
      <c r="AC1461" s="11" t="str">
        <f t="shared" si="305"/>
        <v>Klik Here Bestie</v>
      </c>
      <c r="AD1461" s="12" t="s">
        <v>30</v>
      </c>
    </row>
    <row r="1462" spans="1:30" ht="14.25" customHeight="1" x14ac:dyDescent="0.3">
      <c r="A1462" s="5">
        <v>1460</v>
      </c>
      <c r="B1462" s="20" t="s">
        <v>32</v>
      </c>
      <c r="C1462" s="20" t="s">
        <v>33</v>
      </c>
      <c r="D1462" s="20" t="s">
        <v>359</v>
      </c>
      <c r="E1462" s="20" t="s">
        <v>622</v>
      </c>
      <c r="F1462" s="21">
        <v>3323031022</v>
      </c>
      <c r="G1462" s="20" t="s">
        <v>623</v>
      </c>
      <c r="H1462" s="20" t="s">
        <v>624</v>
      </c>
      <c r="I1462" s="21">
        <v>14898130</v>
      </c>
      <c r="J1462" s="20" t="s">
        <v>4677</v>
      </c>
      <c r="K1462" s="20" t="s">
        <v>4678</v>
      </c>
      <c r="L1462" s="20" t="s">
        <v>4679</v>
      </c>
      <c r="M1462" s="21">
        <v>44</v>
      </c>
      <c r="N1462" s="21">
        <v>40</v>
      </c>
      <c r="O1462" s="21">
        <v>0</v>
      </c>
      <c r="P1462" s="21">
        <v>0</v>
      </c>
      <c r="Q1462" s="21">
        <v>0</v>
      </c>
      <c r="R1462" s="21">
        <v>0</v>
      </c>
      <c r="S1462" s="21">
        <v>0</v>
      </c>
      <c r="T1462" s="20" t="s">
        <v>39</v>
      </c>
      <c r="U1462" s="22">
        <v>46303</v>
      </c>
      <c r="V1462" s="23">
        <v>46244.454861111109</v>
      </c>
      <c r="W1462" s="23">
        <v>46244.454861111109</v>
      </c>
      <c r="X1462" s="20" t="s">
        <v>40</v>
      </c>
      <c r="Y1462" s="20" t="s">
        <v>39</v>
      </c>
      <c r="Z1462" s="24">
        <v>946398</v>
      </c>
      <c r="AA1462" s="20" t="s">
        <v>633</v>
      </c>
      <c r="AB1462" s="25" t="s">
        <v>4680</v>
      </c>
      <c r="AC1462" s="11" t="str">
        <f t="shared" si="305"/>
        <v>Klik Here Bestie</v>
      </c>
      <c r="AD1462" s="12" t="s">
        <v>30</v>
      </c>
    </row>
    <row r="1463" spans="1:30" ht="14.25" customHeight="1" x14ac:dyDescent="0.3">
      <c r="A1463" s="5">
        <v>1461</v>
      </c>
      <c r="B1463" s="20" t="s">
        <v>32</v>
      </c>
      <c r="C1463" s="20" t="s">
        <v>33</v>
      </c>
      <c r="D1463" s="20" t="s">
        <v>359</v>
      </c>
      <c r="E1463" s="20" t="s">
        <v>640</v>
      </c>
      <c r="F1463" s="21">
        <v>3323031025</v>
      </c>
      <c r="G1463" s="20" t="s">
        <v>623</v>
      </c>
      <c r="H1463" s="20" t="s">
        <v>624</v>
      </c>
      <c r="I1463" s="21">
        <v>15265033</v>
      </c>
      <c r="J1463" s="20" t="s">
        <v>4681</v>
      </c>
      <c r="K1463" s="20" t="s">
        <v>4682</v>
      </c>
      <c r="L1463" s="20" t="s">
        <v>4683</v>
      </c>
      <c r="M1463" s="21">
        <v>41</v>
      </c>
      <c r="N1463" s="21">
        <v>0</v>
      </c>
      <c r="O1463" s="21">
        <v>0</v>
      </c>
      <c r="P1463" s="21">
        <v>0</v>
      </c>
      <c r="Q1463" s="21">
        <v>0</v>
      </c>
      <c r="R1463" s="21">
        <v>0</v>
      </c>
      <c r="S1463" s="21">
        <v>0</v>
      </c>
      <c r="T1463" s="20" t="s">
        <v>39</v>
      </c>
      <c r="U1463" s="20" t="s">
        <v>4260</v>
      </c>
      <c r="V1463" s="23">
        <v>46249.60833333333</v>
      </c>
      <c r="W1463" s="23">
        <v>46249.60833333333</v>
      </c>
      <c r="X1463" s="20" t="s">
        <v>40</v>
      </c>
      <c r="Y1463" s="20" t="s">
        <v>39</v>
      </c>
      <c r="Z1463" s="24">
        <v>96258</v>
      </c>
      <c r="AA1463" s="20" t="s">
        <v>4684</v>
      </c>
      <c r="AB1463" s="25" t="s">
        <v>4685</v>
      </c>
      <c r="AC1463" s="11" t="str">
        <f t="shared" si="305"/>
        <v>Klik Here Bestie</v>
      </c>
      <c r="AD1463" s="12" t="s">
        <v>30</v>
      </c>
    </row>
    <row r="1464" spans="1:30" ht="14.25" customHeight="1" x14ac:dyDescent="0.3">
      <c r="A1464" s="5">
        <v>1462</v>
      </c>
      <c r="B1464" s="20" t="s">
        <v>32</v>
      </c>
      <c r="C1464" s="20" t="s">
        <v>33</v>
      </c>
      <c r="D1464" s="20" t="s">
        <v>359</v>
      </c>
      <c r="E1464" s="20" t="s">
        <v>699</v>
      </c>
      <c r="F1464" s="21">
        <v>3323031026</v>
      </c>
      <c r="G1464" s="20" t="s">
        <v>623</v>
      </c>
      <c r="H1464" s="20" t="s">
        <v>624</v>
      </c>
      <c r="I1464" s="21">
        <v>15248570</v>
      </c>
      <c r="J1464" s="20" t="s">
        <v>4686</v>
      </c>
      <c r="K1464" s="20" t="s">
        <v>4687</v>
      </c>
      <c r="L1464" s="20" t="s">
        <v>4688</v>
      </c>
      <c r="M1464" s="21">
        <v>50</v>
      </c>
      <c r="N1464" s="21">
        <v>0</v>
      </c>
      <c r="O1464" s="21">
        <v>0</v>
      </c>
      <c r="P1464" s="21">
        <v>0</v>
      </c>
      <c r="Q1464" s="21">
        <v>0</v>
      </c>
      <c r="R1464" s="21">
        <v>0</v>
      </c>
      <c r="S1464" s="21">
        <v>0</v>
      </c>
      <c r="T1464" s="20" t="s">
        <v>39</v>
      </c>
      <c r="U1464" s="20" t="s">
        <v>4260</v>
      </c>
      <c r="V1464" s="23">
        <v>46249.458333333336</v>
      </c>
      <c r="W1464" s="23">
        <v>46249.458333333336</v>
      </c>
      <c r="X1464" s="20" t="s">
        <v>40</v>
      </c>
      <c r="Y1464" s="20" t="s">
        <v>39</v>
      </c>
      <c r="Z1464" s="24">
        <v>96449</v>
      </c>
      <c r="AA1464" s="20" t="s">
        <v>708</v>
      </c>
      <c r="AB1464" s="25" t="s">
        <v>4689</v>
      </c>
      <c r="AC1464" s="11" t="str">
        <f t="shared" si="305"/>
        <v>Klik Here Bestie</v>
      </c>
      <c r="AD1464" s="12" t="s">
        <v>30</v>
      </c>
    </row>
    <row r="1465" spans="1:30" ht="14.25" customHeight="1" x14ac:dyDescent="0.3">
      <c r="A1465" s="5">
        <v>1463</v>
      </c>
      <c r="B1465" s="20" t="s">
        <v>32</v>
      </c>
      <c r="C1465" s="20" t="s">
        <v>33</v>
      </c>
      <c r="D1465" s="20" t="s">
        <v>359</v>
      </c>
      <c r="E1465" s="20" t="s">
        <v>699</v>
      </c>
      <c r="F1465" s="21">
        <v>3323031026</v>
      </c>
      <c r="G1465" s="20" t="s">
        <v>623</v>
      </c>
      <c r="H1465" s="20" t="s">
        <v>624</v>
      </c>
      <c r="I1465" s="21">
        <v>15233232</v>
      </c>
      <c r="J1465" s="20" t="s">
        <v>4690</v>
      </c>
      <c r="K1465" s="20" t="s">
        <v>4691</v>
      </c>
      <c r="L1465" s="20" t="s">
        <v>4692</v>
      </c>
      <c r="M1465" s="21">
        <v>27</v>
      </c>
      <c r="N1465" s="21">
        <v>10</v>
      </c>
      <c r="O1465" s="21">
        <v>0</v>
      </c>
      <c r="P1465" s="21">
        <v>0</v>
      </c>
      <c r="Q1465" s="21">
        <v>0</v>
      </c>
      <c r="R1465" s="21">
        <v>0</v>
      </c>
      <c r="S1465" s="21">
        <v>0</v>
      </c>
      <c r="T1465" s="20" t="s">
        <v>39</v>
      </c>
      <c r="U1465" s="20" t="s">
        <v>4260</v>
      </c>
      <c r="V1465" s="23">
        <v>46249.375</v>
      </c>
      <c r="W1465" s="23">
        <v>46249.375</v>
      </c>
      <c r="X1465" s="20" t="s">
        <v>40</v>
      </c>
      <c r="Y1465" s="20" t="s">
        <v>39</v>
      </c>
      <c r="Z1465" s="24">
        <v>96451</v>
      </c>
      <c r="AA1465" s="20" t="s">
        <v>1041</v>
      </c>
      <c r="AB1465" s="25" t="s">
        <v>4693</v>
      </c>
      <c r="AC1465" s="11" t="str">
        <f t="shared" si="305"/>
        <v>Klik Here Bestie</v>
      </c>
      <c r="AD1465" s="12" t="s">
        <v>30</v>
      </c>
    </row>
    <row r="1466" spans="1:30" ht="14.25" customHeight="1" x14ac:dyDescent="0.3">
      <c r="A1466" s="5">
        <v>1464</v>
      </c>
      <c r="B1466" s="20" t="s">
        <v>32</v>
      </c>
      <c r="C1466" s="20" t="s">
        <v>33</v>
      </c>
      <c r="D1466" s="20" t="s">
        <v>359</v>
      </c>
      <c r="E1466" s="20" t="s">
        <v>699</v>
      </c>
      <c r="F1466" s="21">
        <v>3323031026</v>
      </c>
      <c r="G1466" s="20" t="s">
        <v>623</v>
      </c>
      <c r="H1466" s="20" t="s">
        <v>624</v>
      </c>
      <c r="I1466" s="21">
        <v>15121617</v>
      </c>
      <c r="J1466" s="20" t="s">
        <v>4694</v>
      </c>
      <c r="K1466" s="20" t="s">
        <v>4695</v>
      </c>
      <c r="L1466" s="20" t="s">
        <v>2105</v>
      </c>
      <c r="M1466" s="21">
        <v>56</v>
      </c>
      <c r="N1466" s="21">
        <v>0</v>
      </c>
      <c r="O1466" s="21">
        <v>0</v>
      </c>
      <c r="P1466" s="21">
        <v>0</v>
      </c>
      <c r="Q1466" s="21">
        <v>0</v>
      </c>
      <c r="R1466" s="21">
        <v>0</v>
      </c>
      <c r="S1466" s="21">
        <v>0</v>
      </c>
      <c r="T1466" s="20" t="s">
        <v>39</v>
      </c>
      <c r="U1466" s="20" t="s">
        <v>4250</v>
      </c>
      <c r="V1466" s="23">
        <v>46247.59097222222</v>
      </c>
      <c r="W1466" s="23">
        <v>46247.59097222222</v>
      </c>
      <c r="X1466" s="20" t="s">
        <v>40</v>
      </c>
      <c r="Y1466" s="20" t="s">
        <v>39</v>
      </c>
      <c r="Z1466" s="24">
        <v>96449</v>
      </c>
      <c r="AA1466" s="20" t="s">
        <v>708</v>
      </c>
      <c r="AB1466" s="25" t="s">
        <v>4696</v>
      </c>
      <c r="AC1466" s="11" t="str">
        <f t="shared" si="305"/>
        <v>Klik Here Bestie</v>
      </c>
      <c r="AD1466" s="12" t="s">
        <v>30</v>
      </c>
    </row>
    <row r="1467" spans="1:30" ht="14.25" customHeight="1" x14ac:dyDescent="0.3">
      <c r="A1467" s="5">
        <v>1465</v>
      </c>
      <c r="B1467" s="20" t="s">
        <v>32</v>
      </c>
      <c r="C1467" s="20" t="s">
        <v>33</v>
      </c>
      <c r="D1467" s="20" t="s">
        <v>359</v>
      </c>
      <c r="E1467" s="20" t="s">
        <v>719</v>
      </c>
      <c r="F1467" s="21">
        <v>3323032011</v>
      </c>
      <c r="G1467" s="20" t="s">
        <v>389</v>
      </c>
      <c r="H1467" s="20" t="s">
        <v>390</v>
      </c>
      <c r="I1467" s="21">
        <v>15090425</v>
      </c>
      <c r="J1467" s="20" t="s">
        <v>4697</v>
      </c>
      <c r="K1467" s="20" t="s">
        <v>4698</v>
      </c>
      <c r="L1467" s="20" t="s">
        <v>4699</v>
      </c>
      <c r="M1467" s="21">
        <v>165</v>
      </c>
      <c r="N1467" s="21">
        <v>150</v>
      </c>
      <c r="O1467" s="21">
        <v>0</v>
      </c>
      <c r="P1467" s="21">
        <v>0</v>
      </c>
      <c r="Q1467" s="21">
        <v>0</v>
      </c>
      <c r="R1467" s="21">
        <v>0</v>
      </c>
      <c r="S1467" s="21">
        <v>0</v>
      </c>
      <c r="T1467" s="20" t="s">
        <v>39</v>
      </c>
      <c r="U1467" s="20" t="s">
        <v>4250</v>
      </c>
      <c r="V1467" s="23">
        <v>46247.370138888888</v>
      </c>
      <c r="W1467" s="23">
        <v>46247.370138888888</v>
      </c>
      <c r="X1467" s="20" t="s">
        <v>40</v>
      </c>
      <c r="Y1467" s="20" t="s">
        <v>39</v>
      </c>
      <c r="Z1467" s="24">
        <v>76668</v>
      </c>
      <c r="AA1467" s="20" t="s">
        <v>732</v>
      </c>
      <c r="AB1467" s="25" t="s">
        <v>4700</v>
      </c>
      <c r="AC1467" s="11" t="str">
        <f t="shared" si="305"/>
        <v>Klik Here Bestie</v>
      </c>
      <c r="AD1467" s="12" t="s">
        <v>30</v>
      </c>
    </row>
    <row r="1468" spans="1:30" ht="14.25" customHeight="1" x14ac:dyDescent="0.3">
      <c r="A1468" s="5">
        <v>1466</v>
      </c>
      <c r="B1468" s="20" t="s">
        <v>32</v>
      </c>
      <c r="C1468" s="20" t="s">
        <v>33</v>
      </c>
      <c r="D1468" s="20" t="s">
        <v>359</v>
      </c>
      <c r="E1468" s="20" t="s">
        <v>719</v>
      </c>
      <c r="F1468" s="21">
        <v>3323032011</v>
      </c>
      <c r="G1468" s="20" t="s">
        <v>389</v>
      </c>
      <c r="H1468" s="20" t="s">
        <v>390</v>
      </c>
      <c r="I1468" s="21">
        <v>15090579</v>
      </c>
      <c r="J1468" s="20" t="s">
        <v>4701</v>
      </c>
      <c r="K1468" s="20" t="s">
        <v>4698</v>
      </c>
      <c r="L1468" s="20" t="s">
        <v>4699</v>
      </c>
      <c r="M1468" s="21">
        <v>0</v>
      </c>
      <c r="N1468" s="21">
        <v>70</v>
      </c>
      <c r="O1468" s="21">
        <v>0</v>
      </c>
      <c r="P1468" s="21">
        <v>0</v>
      </c>
      <c r="Q1468" s="21">
        <v>0</v>
      </c>
      <c r="R1468" s="21">
        <v>0</v>
      </c>
      <c r="S1468" s="21">
        <v>0</v>
      </c>
      <c r="T1468" s="20" t="s">
        <v>39</v>
      </c>
      <c r="U1468" s="20" t="s">
        <v>4250</v>
      </c>
      <c r="V1468" s="23">
        <v>46247.370833333334</v>
      </c>
      <c r="W1468" s="23">
        <v>46247.370833333334</v>
      </c>
      <c r="X1468" s="20" t="s">
        <v>40</v>
      </c>
      <c r="Y1468" s="20" t="s">
        <v>39</v>
      </c>
      <c r="Z1468" s="24">
        <v>76668</v>
      </c>
      <c r="AA1468" s="20" t="s">
        <v>732</v>
      </c>
      <c r="AB1468" s="25" t="s">
        <v>4702</v>
      </c>
      <c r="AC1468" s="11" t="str">
        <f t="shared" si="305"/>
        <v>Klik Here Bestie</v>
      </c>
      <c r="AD1468" s="12" t="s">
        <v>30</v>
      </c>
    </row>
    <row r="1469" spans="1:30" ht="14.25" customHeight="1" x14ac:dyDescent="0.3">
      <c r="A1469" s="5">
        <v>1467</v>
      </c>
      <c r="B1469" s="20" t="s">
        <v>32</v>
      </c>
      <c r="C1469" s="20" t="s">
        <v>33</v>
      </c>
      <c r="D1469" s="20" t="s">
        <v>359</v>
      </c>
      <c r="E1469" s="20" t="s">
        <v>719</v>
      </c>
      <c r="F1469" s="21">
        <v>3323032011</v>
      </c>
      <c r="G1469" s="20" t="s">
        <v>389</v>
      </c>
      <c r="H1469" s="20" t="s">
        <v>390</v>
      </c>
      <c r="I1469" s="21">
        <v>15158404</v>
      </c>
      <c r="J1469" s="20" t="s">
        <v>4703</v>
      </c>
      <c r="K1469" s="20" t="s">
        <v>4704</v>
      </c>
      <c r="L1469" s="20" t="s">
        <v>4705</v>
      </c>
      <c r="M1469" s="21">
        <v>172</v>
      </c>
      <c r="N1469" s="21">
        <v>157</v>
      </c>
      <c r="O1469" s="21">
        <v>0</v>
      </c>
      <c r="P1469" s="21">
        <v>0</v>
      </c>
      <c r="Q1469" s="21">
        <v>0</v>
      </c>
      <c r="R1469" s="21">
        <v>0</v>
      </c>
      <c r="S1469" s="21">
        <v>0</v>
      </c>
      <c r="T1469" s="20" t="s">
        <v>39</v>
      </c>
      <c r="U1469" s="20" t="s">
        <v>4312</v>
      </c>
      <c r="V1469" s="23">
        <v>46248.356944444444</v>
      </c>
      <c r="W1469" s="23">
        <v>46248.356944444444</v>
      </c>
      <c r="X1469" s="20" t="s">
        <v>40</v>
      </c>
      <c r="Y1469" s="20" t="s">
        <v>39</v>
      </c>
      <c r="Z1469" s="24">
        <v>76660</v>
      </c>
      <c r="AA1469" s="20" t="s">
        <v>397</v>
      </c>
      <c r="AB1469" s="25" t="s">
        <v>4706</v>
      </c>
      <c r="AC1469" s="11" t="str">
        <f t="shared" si="305"/>
        <v>Klik Here Bestie</v>
      </c>
      <c r="AD1469" s="12" t="s">
        <v>30</v>
      </c>
    </row>
    <row r="1470" spans="1:30" ht="14.25" customHeight="1" x14ac:dyDescent="0.3">
      <c r="A1470" s="5">
        <v>1468</v>
      </c>
      <c r="B1470" s="20" t="s">
        <v>32</v>
      </c>
      <c r="C1470" s="20" t="s">
        <v>33</v>
      </c>
      <c r="D1470" s="20" t="s">
        <v>359</v>
      </c>
      <c r="E1470" s="20" t="s">
        <v>719</v>
      </c>
      <c r="F1470" s="21">
        <v>3323032011</v>
      </c>
      <c r="G1470" s="20" t="s">
        <v>389</v>
      </c>
      <c r="H1470" s="20" t="s">
        <v>390</v>
      </c>
      <c r="I1470" s="21">
        <v>15158562</v>
      </c>
      <c r="J1470" s="20" t="s">
        <v>4707</v>
      </c>
      <c r="K1470" s="20" t="s">
        <v>4704</v>
      </c>
      <c r="L1470" s="20" t="s">
        <v>4705</v>
      </c>
      <c r="M1470" s="21">
        <v>0</v>
      </c>
      <c r="N1470" s="21">
        <v>38</v>
      </c>
      <c r="O1470" s="21">
        <v>0</v>
      </c>
      <c r="P1470" s="21">
        <v>0</v>
      </c>
      <c r="Q1470" s="21">
        <v>0</v>
      </c>
      <c r="R1470" s="21">
        <v>0</v>
      </c>
      <c r="S1470" s="21">
        <v>0</v>
      </c>
      <c r="T1470" s="20" t="s">
        <v>39</v>
      </c>
      <c r="U1470" s="20" t="s">
        <v>4312</v>
      </c>
      <c r="V1470" s="23">
        <v>46248.357638888891</v>
      </c>
      <c r="W1470" s="23">
        <v>46248.357638888891</v>
      </c>
      <c r="X1470" s="20" t="s">
        <v>40</v>
      </c>
      <c r="Y1470" s="20" t="s">
        <v>39</v>
      </c>
      <c r="Z1470" s="24">
        <v>76660</v>
      </c>
      <c r="AA1470" s="20" t="s">
        <v>397</v>
      </c>
      <c r="AB1470" s="25" t="s">
        <v>4708</v>
      </c>
      <c r="AC1470" s="11" t="str">
        <f t="shared" si="305"/>
        <v>Klik Here Bestie</v>
      </c>
      <c r="AD1470" s="12" t="s">
        <v>30</v>
      </c>
    </row>
    <row r="1471" spans="1:30" ht="14.25" customHeight="1" x14ac:dyDescent="0.3">
      <c r="A1471" s="5">
        <v>1469</v>
      </c>
      <c r="B1471" s="20" t="s">
        <v>32</v>
      </c>
      <c r="C1471" s="20" t="s">
        <v>33</v>
      </c>
      <c r="D1471" s="20" t="s">
        <v>359</v>
      </c>
      <c r="E1471" s="20" t="s">
        <v>719</v>
      </c>
      <c r="F1471" s="21">
        <v>3323032011</v>
      </c>
      <c r="G1471" s="20" t="s">
        <v>389</v>
      </c>
      <c r="H1471" s="20" t="s">
        <v>390</v>
      </c>
      <c r="I1471" s="21">
        <v>15172478</v>
      </c>
      <c r="J1471" s="20" t="s">
        <v>4709</v>
      </c>
      <c r="K1471" s="20" t="s">
        <v>4710</v>
      </c>
      <c r="L1471" s="20" t="s">
        <v>4711</v>
      </c>
      <c r="M1471" s="21">
        <v>0</v>
      </c>
      <c r="N1471" s="21">
        <v>800</v>
      </c>
      <c r="O1471" s="21">
        <v>0</v>
      </c>
      <c r="P1471" s="21">
        <v>0</v>
      </c>
      <c r="Q1471" s="21">
        <v>0</v>
      </c>
      <c r="R1471" s="21">
        <v>0</v>
      </c>
      <c r="S1471" s="21">
        <v>0</v>
      </c>
      <c r="T1471" s="20" t="s">
        <v>39</v>
      </c>
      <c r="U1471" s="20" t="s">
        <v>4312</v>
      </c>
      <c r="V1471" s="23">
        <v>46248.425000000003</v>
      </c>
      <c r="W1471" s="23">
        <v>46248.425000000003</v>
      </c>
      <c r="X1471" s="20" t="s">
        <v>40</v>
      </c>
      <c r="Y1471" s="20" t="s">
        <v>39</v>
      </c>
      <c r="Z1471" s="24">
        <v>76668</v>
      </c>
      <c r="AA1471" s="20" t="s">
        <v>732</v>
      </c>
      <c r="AB1471" s="25" t="s">
        <v>4712</v>
      </c>
      <c r="AC1471" s="11" t="str">
        <f t="shared" si="305"/>
        <v>Klik Here Bestie</v>
      </c>
      <c r="AD1471" s="12" t="s">
        <v>30</v>
      </c>
    </row>
    <row r="1472" spans="1:30" ht="14.25" customHeight="1" x14ac:dyDescent="0.3">
      <c r="A1472" s="5">
        <v>1470</v>
      </c>
      <c r="B1472" s="20" t="s">
        <v>32</v>
      </c>
      <c r="C1472" s="20" t="s">
        <v>33</v>
      </c>
      <c r="D1472" s="20" t="s">
        <v>359</v>
      </c>
      <c r="E1472" s="20" t="s">
        <v>719</v>
      </c>
      <c r="F1472" s="21">
        <v>3323032011</v>
      </c>
      <c r="G1472" s="20" t="s">
        <v>389</v>
      </c>
      <c r="H1472" s="20" t="s">
        <v>390</v>
      </c>
      <c r="I1472" s="21">
        <v>15116159</v>
      </c>
      <c r="J1472" s="20" t="s">
        <v>4713</v>
      </c>
      <c r="K1472" s="20" t="s">
        <v>4714</v>
      </c>
      <c r="L1472" s="20" t="s">
        <v>737</v>
      </c>
      <c r="M1472" s="21">
        <v>100</v>
      </c>
      <c r="N1472" s="21">
        <v>9</v>
      </c>
      <c r="O1472" s="21">
        <v>0</v>
      </c>
      <c r="P1472" s="21">
        <v>0</v>
      </c>
      <c r="Q1472" s="21">
        <v>0</v>
      </c>
      <c r="R1472" s="21">
        <v>0</v>
      </c>
      <c r="S1472" s="21">
        <v>0</v>
      </c>
      <c r="T1472" s="20" t="s">
        <v>39</v>
      </c>
      <c r="U1472" s="20" t="s">
        <v>4250</v>
      </c>
      <c r="V1472" s="23">
        <v>46247.543055555558</v>
      </c>
      <c r="W1472" s="23">
        <v>46247.543055555558</v>
      </c>
      <c r="X1472" s="20" t="s">
        <v>40</v>
      </c>
      <c r="Y1472" s="20" t="s">
        <v>39</v>
      </c>
      <c r="Z1472" s="24">
        <v>76668</v>
      </c>
      <c r="AA1472" s="20" t="s">
        <v>732</v>
      </c>
      <c r="AB1472" s="25" t="s">
        <v>4715</v>
      </c>
      <c r="AC1472" s="11" t="str">
        <f t="shared" si="305"/>
        <v>Klik Here Bestie</v>
      </c>
      <c r="AD1472" s="12" t="s">
        <v>30</v>
      </c>
    </row>
    <row r="1473" spans="1:30" ht="14.25" customHeight="1" x14ac:dyDescent="0.3">
      <c r="A1473" s="5">
        <v>1471</v>
      </c>
      <c r="B1473" s="20" t="s">
        <v>32</v>
      </c>
      <c r="C1473" s="20" t="s">
        <v>33</v>
      </c>
      <c r="D1473" s="20" t="s">
        <v>359</v>
      </c>
      <c r="E1473" s="20" t="s">
        <v>739</v>
      </c>
      <c r="F1473" s="21">
        <v>3323032017</v>
      </c>
      <c r="G1473" s="20" t="s">
        <v>377</v>
      </c>
      <c r="H1473" s="20" t="s">
        <v>378</v>
      </c>
      <c r="I1473" s="21">
        <v>15022875</v>
      </c>
      <c r="J1473" s="20" t="s">
        <v>4716</v>
      </c>
      <c r="K1473" s="20" t="s">
        <v>4717</v>
      </c>
      <c r="L1473" s="20" t="s">
        <v>3435</v>
      </c>
      <c r="M1473" s="21">
        <v>0</v>
      </c>
      <c r="N1473" s="21">
        <v>20</v>
      </c>
      <c r="O1473" s="21">
        <v>0</v>
      </c>
      <c r="P1473" s="21">
        <v>0</v>
      </c>
      <c r="Q1473" s="21">
        <v>0</v>
      </c>
      <c r="R1473" s="21">
        <v>0</v>
      </c>
      <c r="S1473" s="21">
        <v>0</v>
      </c>
      <c r="T1473" s="20" t="s">
        <v>39</v>
      </c>
      <c r="U1473" s="22">
        <v>46364</v>
      </c>
      <c r="V1473" s="23">
        <v>46246.40347222222</v>
      </c>
      <c r="W1473" s="23">
        <v>46246.40347222222</v>
      </c>
      <c r="X1473" s="20" t="s">
        <v>40</v>
      </c>
      <c r="Y1473" s="20" t="s">
        <v>39</v>
      </c>
      <c r="Z1473" s="24">
        <v>78379</v>
      </c>
      <c r="AA1473" s="20" t="s">
        <v>397</v>
      </c>
      <c r="AB1473" s="25" t="s">
        <v>4718</v>
      </c>
      <c r="AC1473" s="11" t="str">
        <f t="shared" si="305"/>
        <v>Klik Here Bestie</v>
      </c>
      <c r="AD1473" s="12" t="s">
        <v>30</v>
      </c>
    </row>
    <row r="1474" spans="1:30" ht="14.25" customHeight="1" x14ac:dyDescent="0.3">
      <c r="A1474" s="5">
        <v>1472</v>
      </c>
      <c r="B1474" s="20" t="s">
        <v>32</v>
      </c>
      <c r="C1474" s="20" t="s">
        <v>33</v>
      </c>
      <c r="D1474" s="20" t="s">
        <v>359</v>
      </c>
      <c r="E1474" s="20" t="s">
        <v>739</v>
      </c>
      <c r="F1474" s="21">
        <v>3323032017</v>
      </c>
      <c r="G1474" s="20" t="s">
        <v>377</v>
      </c>
      <c r="H1474" s="20" t="s">
        <v>378</v>
      </c>
      <c r="I1474" s="21">
        <v>15242982</v>
      </c>
      <c r="J1474" s="20" t="s">
        <v>4719</v>
      </c>
      <c r="K1474" s="20" t="s">
        <v>4720</v>
      </c>
      <c r="L1474" s="20" t="s">
        <v>4721</v>
      </c>
      <c r="M1474" s="21">
        <v>100</v>
      </c>
      <c r="N1474" s="21">
        <v>100</v>
      </c>
      <c r="O1474" s="21">
        <v>0</v>
      </c>
      <c r="P1474" s="21">
        <v>0</v>
      </c>
      <c r="Q1474" s="21">
        <v>0</v>
      </c>
      <c r="R1474" s="21">
        <v>0</v>
      </c>
      <c r="S1474" s="21">
        <v>0</v>
      </c>
      <c r="T1474" s="20" t="s">
        <v>39</v>
      </c>
      <c r="U1474" s="20" t="s">
        <v>4260</v>
      </c>
      <c r="V1474" s="23">
        <v>46249.425000000003</v>
      </c>
      <c r="W1474" s="23">
        <v>46249.425000000003</v>
      </c>
      <c r="X1474" s="20" t="s">
        <v>40</v>
      </c>
      <c r="Y1474" s="20" t="s">
        <v>39</v>
      </c>
      <c r="Z1474" s="24">
        <v>78379</v>
      </c>
      <c r="AA1474" s="20" t="s">
        <v>397</v>
      </c>
      <c r="AB1474" s="25" t="s">
        <v>4722</v>
      </c>
      <c r="AC1474" s="11" t="str">
        <f t="shared" si="305"/>
        <v>Klik Here Bestie</v>
      </c>
      <c r="AD1474" s="12" t="s">
        <v>30</v>
      </c>
    </row>
    <row r="1475" spans="1:30" ht="14.25" customHeight="1" x14ac:dyDescent="0.3">
      <c r="A1475" s="5">
        <v>1473</v>
      </c>
      <c r="B1475" s="20" t="s">
        <v>32</v>
      </c>
      <c r="C1475" s="20" t="s">
        <v>33</v>
      </c>
      <c r="D1475" s="20" t="s">
        <v>359</v>
      </c>
      <c r="E1475" s="20" t="s">
        <v>4723</v>
      </c>
      <c r="F1475" s="21">
        <v>3323032019</v>
      </c>
      <c r="G1475" s="20" t="s">
        <v>377</v>
      </c>
      <c r="H1475" s="20" t="s">
        <v>378</v>
      </c>
      <c r="I1475" s="21">
        <v>14888004</v>
      </c>
      <c r="J1475" s="20" t="s">
        <v>4724</v>
      </c>
      <c r="K1475" s="20" t="s">
        <v>4725</v>
      </c>
      <c r="L1475" s="20" t="s">
        <v>4726</v>
      </c>
      <c r="M1475" s="21">
        <v>100</v>
      </c>
      <c r="N1475" s="21">
        <v>150</v>
      </c>
      <c r="O1475" s="21">
        <v>0</v>
      </c>
      <c r="P1475" s="21">
        <v>0</v>
      </c>
      <c r="Q1475" s="21">
        <v>0</v>
      </c>
      <c r="R1475" s="21">
        <v>0</v>
      </c>
      <c r="S1475" s="21">
        <v>0</v>
      </c>
      <c r="T1475" s="20" t="s">
        <v>39</v>
      </c>
      <c r="U1475" s="22">
        <v>46303</v>
      </c>
      <c r="V1475" s="23">
        <v>46244.39166666667</v>
      </c>
      <c r="W1475" s="23">
        <v>46244.39166666667</v>
      </c>
      <c r="X1475" s="20" t="s">
        <v>40</v>
      </c>
      <c r="Y1475" s="20" t="s">
        <v>39</v>
      </c>
      <c r="Z1475" s="24">
        <v>78374</v>
      </c>
      <c r="AA1475" s="20" t="s">
        <v>4727</v>
      </c>
      <c r="AB1475" s="25" t="s">
        <v>4728</v>
      </c>
      <c r="AC1475" s="11" t="str">
        <f t="shared" si="305"/>
        <v>Klik Here Bestie</v>
      </c>
      <c r="AD1475" s="12" t="s">
        <v>30</v>
      </c>
    </row>
    <row r="1476" spans="1:30" ht="14.25" customHeight="1" x14ac:dyDescent="0.3">
      <c r="A1476" s="5">
        <v>1474</v>
      </c>
      <c r="B1476" s="20" t="s">
        <v>32</v>
      </c>
      <c r="C1476" s="20" t="s">
        <v>33</v>
      </c>
      <c r="D1476" s="20" t="s">
        <v>359</v>
      </c>
      <c r="E1476" s="20" t="s">
        <v>4723</v>
      </c>
      <c r="F1476" s="21">
        <v>3323032019</v>
      </c>
      <c r="G1476" s="20" t="s">
        <v>377</v>
      </c>
      <c r="H1476" s="20" t="s">
        <v>378</v>
      </c>
      <c r="I1476" s="21">
        <v>15042209</v>
      </c>
      <c r="J1476" s="20" t="s">
        <v>4729</v>
      </c>
      <c r="K1476" s="20" t="s">
        <v>4730</v>
      </c>
      <c r="L1476" s="20" t="s">
        <v>4731</v>
      </c>
      <c r="M1476" s="21">
        <v>330</v>
      </c>
      <c r="N1476" s="21">
        <v>300</v>
      </c>
      <c r="O1476" s="21">
        <v>0</v>
      </c>
      <c r="P1476" s="21">
        <v>0</v>
      </c>
      <c r="Q1476" s="21">
        <v>0</v>
      </c>
      <c r="R1476" s="21">
        <v>0</v>
      </c>
      <c r="S1476" s="21">
        <v>0</v>
      </c>
      <c r="T1476" s="20" t="s">
        <v>39</v>
      </c>
      <c r="U1476" s="22">
        <v>46364</v>
      </c>
      <c r="V1476" s="23">
        <v>46246.535416666666</v>
      </c>
      <c r="W1476" s="23">
        <v>46246.535416666666</v>
      </c>
      <c r="X1476" s="20" t="s">
        <v>40</v>
      </c>
      <c r="Y1476" s="20" t="s">
        <v>39</v>
      </c>
      <c r="Z1476" s="24">
        <v>78374</v>
      </c>
      <c r="AA1476" s="20" t="s">
        <v>4727</v>
      </c>
      <c r="AB1476" s="25" t="s">
        <v>4732</v>
      </c>
      <c r="AC1476" s="11" t="str">
        <f t="shared" si="305"/>
        <v>Klik Here Bestie</v>
      </c>
      <c r="AD1476" s="12" t="s">
        <v>30</v>
      </c>
    </row>
    <row r="1477" spans="1:30" ht="14.25" customHeight="1" x14ac:dyDescent="0.3">
      <c r="A1477" s="5">
        <v>1475</v>
      </c>
      <c r="B1477" s="20" t="s">
        <v>32</v>
      </c>
      <c r="C1477" s="20" t="s">
        <v>33</v>
      </c>
      <c r="D1477" s="20" t="s">
        <v>359</v>
      </c>
      <c r="E1477" s="20" t="s">
        <v>4723</v>
      </c>
      <c r="F1477" s="21">
        <v>3323032019</v>
      </c>
      <c r="G1477" s="20" t="s">
        <v>377</v>
      </c>
      <c r="H1477" s="20" t="s">
        <v>378</v>
      </c>
      <c r="I1477" s="21">
        <v>15042274</v>
      </c>
      <c r="J1477" s="20" t="s">
        <v>4733</v>
      </c>
      <c r="K1477" s="20" t="s">
        <v>4730</v>
      </c>
      <c r="L1477" s="20" t="s">
        <v>4731</v>
      </c>
      <c r="M1477" s="21">
        <v>0</v>
      </c>
      <c r="N1477" s="21">
        <v>105</v>
      </c>
      <c r="O1477" s="21">
        <v>0</v>
      </c>
      <c r="P1477" s="21">
        <v>0</v>
      </c>
      <c r="Q1477" s="21">
        <v>0</v>
      </c>
      <c r="R1477" s="21">
        <v>0</v>
      </c>
      <c r="S1477" s="21">
        <v>0</v>
      </c>
      <c r="T1477" s="20" t="s">
        <v>39</v>
      </c>
      <c r="U1477" s="22">
        <v>46364</v>
      </c>
      <c r="V1477" s="23">
        <v>46246.536111111112</v>
      </c>
      <c r="W1477" s="23">
        <v>46246.536111111112</v>
      </c>
      <c r="X1477" s="20" t="s">
        <v>40</v>
      </c>
      <c r="Y1477" s="20" t="s">
        <v>39</v>
      </c>
      <c r="Z1477" s="24">
        <v>78374</v>
      </c>
      <c r="AA1477" s="20" t="s">
        <v>4727</v>
      </c>
      <c r="AB1477" s="25" t="s">
        <v>4734</v>
      </c>
      <c r="AC1477" s="11" t="str">
        <f t="shared" si="305"/>
        <v>Klik Here Bestie</v>
      </c>
      <c r="AD1477" s="12" t="s">
        <v>30</v>
      </c>
    </row>
    <row r="1478" spans="1:30" ht="14.25" customHeight="1" x14ac:dyDescent="0.3">
      <c r="A1478" s="5">
        <v>1476</v>
      </c>
      <c r="B1478" s="20" t="s">
        <v>32</v>
      </c>
      <c r="C1478" s="20" t="s">
        <v>33</v>
      </c>
      <c r="D1478" s="20" t="s">
        <v>359</v>
      </c>
      <c r="E1478" s="20" t="s">
        <v>749</v>
      </c>
      <c r="F1478" s="21">
        <v>3323032020</v>
      </c>
      <c r="G1478" s="20" t="s">
        <v>370</v>
      </c>
      <c r="H1478" s="20" t="s">
        <v>371</v>
      </c>
      <c r="I1478" s="21">
        <v>15260383</v>
      </c>
      <c r="J1478" s="20" t="s">
        <v>4735</v>
      </c>
      <c r="K1478" s="20" t="s">
        <v>4736</v>
      </c>
      <c r="L1478" s="20" t="s">
        <v>4737</v>
      </c>
      <c r="M1478" s="21">
        <v>0</v>
      </c>
      <c r="N1478" s="21">
        <v>100</v>
      </c>
      <c r="O1478" s="21">
        <v>0</v>
      </c>
      <c r="P1478" s="21">
        <v>0</v>
      </c>
      <c r="Q1478" s="21">
        <v>0</v>
      </c>
      <c r="R1478" s="21">
        <v>0</v>
      </c>
      <c r="S1478" s="21">
        <v>0</v>
      </c>
      <c r="T1478" s="20" t="s">
        <v>39</v>
      </c>
      <c r="U1478" s="20" t="s">
        <v>4260</v>
      </c>
      <c r="V1478" s="23">
        <v>46249.568055555559</v>
      </c>
      <c r="W1478" s="23">
        <v>46249.568055555559</v>
      </c>
      <c r="X1478" s="20" t="s">
        <v>40</v>
      </c>
      <c r="Y1478" s="20" t="s">
        <v>39</v>
      </c>
      <c r="Z1478" s="24">
        <v>76463</v>
      </c>
      <c r="AA1478" s="20" t="s">
        <v>816</v>
      </c>
      <c r="AB1478" s="25" t="s">
        <v>4738</v>
      </c>
      <c r="AC1478" s="11" t="str">
        <f t="shared" si="305"/>
        <v>Klik Here Bestie</v>
      </c>
      <c r="AD1478" s="12" t="s">
        <v>30</v>
      </c>
    </row>
    <row r="1479" spans="1:30" ht="14.25" customHeight="1" x14ac:dyDescent="0.3">
      <c r="A1479" s="5">
        <v>1477</v>
      </c>
      <c r="B1479" s="20" t="s">
        <v>32</v>
      </c>
      <c r="C1479" s="20" t="s">
        <v>33</v>
      </c>
      <c r="D1479" s="20" t="s">
        <v>359</v>
      </c>
      <c r="E1479" s="20" t="s">
        <v>922</v>
      </c>
      <c r="F1479" s="21">
        <v>3323032021</v>
      </c>
      <c r="G1479" s="20" t="s">
        <v>370</v>
      </c>
      <c r="H1479" s="20" t="s">
        <v>371</v>
      </c>
      <c r="I1479" s="21">
        <v>14907577</v>
      </c>
      <c r="J1479" s="20" t="s">
        <v>4739</v>
      </c>
      <c r="K1479" s="20" t="s">
        <v>4740</v>
      </c>
      <c r="L1479" s="20" t="s">
        <v>4741</v>
      </c>
      <c r="M1479" s="21">
        <v>98</v>
      </c>
      <c r="N1479" s="21">
        <v>31</v>
      </c>
      <c r="O1479" s="21">
        <v>0</v>
      </c>
      <c r="P1479" s="21">
        <v>0</v>
      </c>
      <c r="Q1479" s="21">
        <v>0</v>
      </c>
      <c r="R1479" s="21">
        <v>0</v>
      </c>
      <c r="S1479" s="21">
        <v>0</v>
      </c>
      <c r="T1479" s="20" t="s">
        <v>39</v>
      </c>
      <c r="U1479" s="22">
        <v>46303</v>
      </c>
      <c r="V1479" s="23">
        <v>46244.538194444445</v>
      </c>
      <c r="W1479" s="23">
        <v>46244.538194444445</v>
      </c>
      <c r="X1479" s="20" t="s">
        <v>40</v>
      </c>
      <c r="Y1479" s="20" t="s">
        <v>39</v>
      </c>
      <c r="Z1479" s="24">
        <v>76371</v>
      </c>
      <c r="AA1479" s="20" t="s">
        <v>4742</v>
      </c>
      <c r="AB1479" s="25" t="s">
        <v>4743</v>
      </c>
      <c r="AC1479" s="11" t="str">
        <f t="shared" si="305"/>
        <v>Klik Here Bestie</v>
      </c>
      <c r="AD1479" s="12" t="s">
        <v>30</v>
      </c>
    </row>
    <row r="1480" spans="1:30" ht="14.25" customHeight="1" x14ac:dyDescent="0.3">
      <c r="A1480" s="5">
        <v>1478</v>
      </c>
      <c r="B1480" s="20" t="s">
        <v>32</v>
      </c>
      <c r="C1480" s="20" t="s">
        <v>33</v>
      </c>
      <c r="D1480" s="20" t="s">
        <v>359</v>
      </c>
      <c r="E1480" s="20" t="s">
        <v>922</v>
      </c>
      <c r="F1480" s="21">
        <v>3323032021</v>
      </c>
      <c r="G1480" s="20" t="s">
        <v>370</v>
      </c>
      <c r="H1480" s="20" t="s">
        <v>371</v>
      </c>
      <c r="I1480" s="21">
        <v>14907625</v>
      </c>
      <c r="J1480" s="20" t="s">
        <v>4744</v>
      </c>
      <c r="K1480" s="20" t="s">
        <v>4740</v>
      </c>
      <c r="L1480" s="20" t="s">
        <v>4741</v>
      </c>
      <c r="M1480" s="21">
        <v>0</v>
      </c>
      <c r="N1480" s="21">
        <v>87</v>
      </c>
      <c r="O1480" s="21">
        <v>0</v>
      </c>
      <c r="P1480" s="21">
        <v>0</v>
      </c>
      <c r="Q1480" s="21">
        <v>0</v>
      </c>
      <c r="R1480" s="21">
        <v>0</v>
      </c>
      <c r="S1480" s="21">
        <v>0</v>
      </c>
      <c r="T1480" s="20" t="s">
        <v>39</v>
      </c>
      <c r="U1480" s="22">
        <v>46303</v>
      </c>
      <c r="V1480" s="23">
        <v>46244.538888888892</v>
      </c>
      <c r="W1480" s="23">
        <v>46244.538888888892</v>
      </c>
      <c r="X1480" s="20" t="s">
        <v>40</v>
      </c>
      <c r="Y1480" s="20" t="s">
        <v>39</v>
      </c>
      <c r="Z1480" s="24">
        <v>76371</v>
      </c>
      <c r="AA1480" s="20" t="s">
        <v>4742</v>
      </c>
      <c r="AB1480" s="25" t="s">
        <v>4745</v>
      </c>
      <c r="AC1480" s="11" t="str">
        <f t="shared" si="305"/>
        <v>Klik Here Bestie</v>
      </c>
      <c r="AD1480" s="12" t="s">
        <v>30</v>
      </c>
    </row>
    <row r="1481" spans="1:30" ht="14.25" customHeight="1" x14ac:dyDescent="0.3">
      <c r="A1481" s="5">
        <v>1479</v>
      </c>
      <c r="B1481" s="20" t="s">
        <v>32</v>
      </c>
      <c r="C1481" s="20" t="s">
        <v>33</v>
      </c>
      <c r="D1481" s="20" t="s">
        <v>359</v>
      </c>
      <c r="E1481" s="20" t="s">
        <v>922</v>
      </c>
      <c r="F1481" s="21">
        <v>3323032021</v>
      </c>
      <c r="G1481" s="20" t="s">
        <v>370</v>
      </c>
      <c r="H1481" s="20" t="s">
        <v>371</v>
      </c>
      <c r="I1481" s="21">
        <v>15046174</v>
      </c>
      <c r="J1481" s="20" t="s">
        <v>4746</v>
      </c>
      <c r="K1481" s="20" t="s">
        <v>4747</v>
      </c>
      <c r="L1481" s="20" t="s">
        <v>4748</v>
      </c>
      <c r="M1481" s="21">
        <v>409</v>
      </c>
      <c r="N1481" s="21">
        <v>372</v>
      </c>
      <c r="O1481" s="21">
        <v>0</v>
      </c>
      <c r="P1481" s="21">
        <v>0</v>
      </c>
      <c r="Q1481" s="21">
        <v>0</v>
      </c>
      <c r="R1481" s="21">
        <v>0</v>
      </c>
      <c r="S1481" s="21">
        <v>0</v>
      </c>
      <c r="T1481" s="20" t="s">
        <v>39</v>
      </c>
      <c r="U1481" s="22">
        <v>46364</v>
      </c>
      <c r="V1481" s="23">
        <v>46246.569444444445</v>
      </c>
      <c r="W1481" s="23">
        <v>46246.569444444445</v>
      </c>
      <c r="X1481" s="20" t="s">
        <v>40</v>
      </c>
      <c r="Y1481" s="20" t="s">
        <v>39</v>
      </c>
      <c r="Z1481" s="24">
        <v>921864</v>
      </c>
      <c r="AA1481" s="20" t="s">
        <v>929</v>
      </c>
      <c r="AB1481" s="25" t="s">
        <v>4749</v>
      </c>
      <c r="AC1481" s="11" t="str">
        <f t="shared" si="305"/>
        <v>Klik Here Bestie</v>
      </c>
      <c r="AD1481" s="12" t="s">
        <v>30</v>
      </c>
    </row>
    <row r="1482" spans="1:30" ht="14.25" customHeight="1" x14ac:dyDescent="0.3">
      <c r="A1482" s="5">
        <v>1480</v>
      </c>
      <c r="B1482" s="20" t="s">
        <v>32</v>
      </c>
      <c r="C1482" s="20" t="s">
        <v>33</v>
      </c>
      <c r="D1482" s="20" t="s">
        <v>359</v>
      </c>
      <c r="E1482" s="20" t="s">
        <v>922</v>
      </c>
      <c r="F1482" s="21">
        <v>3323032021</v>
      </c>
      <c r="G1482" s="20" t="s">
        <v>370</v>
      </c>
      <c r="H1482" s="20" t="s">
        <v>371</v>
      </c>
      <c r="I1482" s="21">
        <v>15046226</v>
      </c>
      <c r="J1482" s="20" t="s">
        <v>4750</v>
      </c>
      <c r="K1482" s="20" t="s">
        <v>4747</v>
      </c>
      <c r="L1482" s="20" t="s">
        <v>4748</v>
      </c>
      <c r="M1482" s="21">
        <v>0</v>
      </c>
      <c r="N1482" s="21">
        <v>180</v>
      </c>
      <c r="O1482" s="21">
        <v>0</v>
      </c>
      <c r="P1482" s="21">
        <v>0</v>
      </c>
      <c r="Q1482" s="21">
        <v>0</v>
      </c>
      <c r="R1482" s="21">
        <v>0</v>
      </c>
      <c r="S1482" s="21">
        <v>0</v>
      </c>
      <c r="T1482" s="20" t="s">
        <v>39</v>
      </c>
      <c r="U1482" s="22">
        <v>46364</v>
      </c>
      <c r="V1482" s="23">
        <v>46246.570138888892</v>
      </c>
      <c r="W1482" s="23">
        <v>46246.570138888892</v>
      </c>
      <c r="X1482" s="20" t="s">
        <v>40</v>
      </c>
      <c r="Y1482" s="20" t="s">
        <v>39</v>
      </c>
      <c r="Z1482" s="24">
        <v>921864</v>
      </c>
      <c r="AA1482" s="20" t="s">
        <v>929</v>
      </c>
      <c r="AB1482" s="25" t="s">
        <v>4751</v>
      </c>
      <c r="AC1482" s="11" t="str">
        <f t="shared" si="305"/>
        <v>Klik Here Bestie</v>
      </c>
      <c r="AD1482" s="12" t="s">
        <v>30</v>
      </c>
    </row>
    <row r="1483" spans="1:30" ht="14.25" customHeight="1" x14ac:dyDescent="0.3">
      <c r="A1483" s="5">
        <v>1481</v>
      </c>
      <c r="B1483" s="20" t="s">
        <v>32</v>
      </c>
      <c r="C1483" s="20" t="s">
        <v>33</v>
      </c>
      <c r="D1483" s="20" t="s">
        <v>359</v>
      </c>
      <c r="E1483" s="20" t="s">
        <v>922</v>
      </c>
      <c r="F1483" s="21">
        <v>3323032021</v>
      </c>
      <c r="G1483" s="20" t="s">
        <v>370</v>
      </c>
      <c r="H1483" s="20" t="s">
        <v>371</v>
      </c>
      <c r="I1483" s="21">
        <v>15193838</v>
      </c>
      <c r="J1483" s="20" t="s">
        <v>4752</v>
      </c>
      <c r="K1483" s="20" t="s">
        <v>4753</v>
      </c>
      <c r="L1483" s="20" t="s">
        <v>932</v>
      </c>
      <c r="M1483" s="21">
        <v>44</v>
      </c>
      <c r="N1483" s="21">
        <v>0</v>
      </c>
      <c r="O1483" s="21">
        <v>0</v>
      </c>
      <c r="P1483" s="21">
        <v>0</v>
      </c>
      <c r="Q1483" s="21">
        <v>0</v>
      </c>
      <c r="R1483" s="21">
        <v>0</v>
      </c>
      <c r="S1483" s="21">
        <v>0</v>
      </c>
      <c r="T1483" s="20" t="s">
        <v>39</v>
      </c>
      <c r="U1483" s="20" t="s">
        <v>4312</v>
      </c>
      <c r="V1483" s="23">
        <v>46248.60833333333</v>
      </c>
      <c r="W1483" s="23">
        <v>46248.60833333333</v>
      </c>
      <c r="X1483" s="20" t="s">
        <v>40</v>
      </c>
      <c r="Y1483" s="20" t="s">
        <v>39</v>
      </c>
      <c r="Z1483" s="24">
        <v>76365</v>
      </c>
      <c r="AA1483" s="20" t="s">
        <v>925</v>
      </c>
      <c r="AB1483" s="25" t="s">
        <v>4754</v>
      </c>
      <c r="AC1483" s="11" t="str">
        <f t="shared" si="305"/>
        <v>Klik Here Bestie</v>
      </c>
      <c r="AD1483" s="12" t="s">
        <v>30</v>
      </c>
    </row>
    <row r="1484" spans="1:30" ht="14.25" customHeight="1" x14ac:dyDescent="0.3">
      <c r="A1484" s="5">
        <v>1482</v>
      </c>
      <c r="B1484" s="20" t="s">
        <v>32</v>
      </c>
      <c r="C1484" s="20" t="s">
        <v>33</v>
      </c>
      <c r="D1484" s="20" t="s">
        <v>944</v>
      </c>
      <c r="E1484" s="20" t="s">
        <v>944</v>
      </c>
      <c r="F1484" s="21">
        <v>3323042001</v>
      </c>
      <c r="G1484" s="20" t="s">
        <v>945</v>
      </c>
      <c r="H1484" s="20" t="s">
        <v>946</v>
      </c>
      <c r="I1484" s="21">
        <v>14905932</v>
      </c>
      <c r="J1484" s="20" t="s">
        <v>4755</v>
      </c>
      <c r="K1484" s="20" t="s">
        <v>4756</v>
      </c>
      <c r="L1484" s="20" t="s">
        <v>4757</v>
      </c>
      <c r="M1484" s="21">
        <v>0</v>
      </c>
      <c r="N1484" s="21">
        <v>250</v>
      </c>
      <c r="O1484" s="21">
        <v>0</v>
      </c>
      <c r="P1484" s="21">
        <v>0</v>
      </c>
      <c r="Q1484" s="21">
        <v>0</v>
      </c>
      <c r="R1484" s="21">
        <v>0</v>
      </c>
      <c r="S1484" s="21">
        <v>0</v>
      </c>
      <c r="T1484" s="20" t="s">
        <v>39</v>
      </c>
      <c r="U1484" s="22">
        <v>46303</v>
      </c>
      <c r="V1484" s="23">
        <v>46244.519444444442</v>
      </c>
      <c r="W1484" s="23">
        <v>46244.519444444442</v>
      </c>
      <c r="X1484" s="20" t="s">
        <v>40</v>
      </c>
      <c r="Y1484" s="20" t="s">
        <v>39</v>
      </c>
      <c r="Z1484" s="24">
        <v>88097</v>
      </c>
      <c r="AA1484" s="20" t="s">
        <v>4758</v>
      </c>
      <c r="AB1484" s="25" t="s">
        <v>4759</v>
      </c>
      <c r="AC1484" s="11" t="str">
        <f t="shared" si="305"/>
        <v>Klik Here Bestie</v>
      </c>
      <c r="AD1484" s="12" t="s">
        <v>30</v>
      </c>
    </row>
    <row r="1485" spans="1:30" ht="14.25" customHeight="1" x14ac:dyDescent="0.3">
      <c r="A1485" s="5">
        <v>1483</v>
      </c>
      <c r="B1485" s="20" t="s">
        <v>32</v>
      </c>
      <c r="C1485" s="20" t="s">
        <v>33</v>
      </c>
      <c r="D1485" s="20" t="s">
        <v>944</v>
      </c>
      <c r="E1485" s="20" t="s">
        <v>944</v>
      </c>
      <c r="F1485" s="21">
        <v>3323042001</v>
      </c>
      <c r="G1485" s="20" t="s">
        <v>945</v>
      </c>
      <c r="H1485" s="20" t="s">
        <v>946</v>
      </c>
      <c r="I1485" s="21">
        <v>15118776</v>
      </c>
      <c r="J1485" s="20" t="s">
        <v>4760</v>
      </c>
      <c r="K1485" s="20" t="s">
        <v>4761</v>
      </c>
      <c r="L1485" s="20" t="s">
        <v>4762</v>
      </c>
      <c r="M1485" s="21">
        <v>0</v>
      </c>
      <c r="N1485" s="21">
        <v>78</v>
      </c>
      <c r="O1485" s="21">
        <v>0</v>
      </c>
      <c r="P1485" s="21">
        <v>0</v>
      </c>
      <c r="Q1485" s="21">
        <v>0</v>
      </c>
      <c r="R1485" s="21">
        <v>0</v>
      </c>
      <c r="S1485" s="21">
        <v>0</v>
      </c>
      <c r="T1485" s="20" t="s">
        <v>39</v>
      </c>
      <c r="U1485" s="20" t="s">
        <v>4250</v>
      </c>
      <c r="V1485" s="23">
        <v>46247.567361111112</v>
      </c>
      <c r="W1485" s="23">
        <v>46247.567361111112</v>
      </c>
      <c r="X1485" s="20" t="s">
        <v>40</v>
      </c>
      <c r="Y1485" s="20" t="s">
        <v>39</v>
      </c>
      <c r="Z1485" s="24">
        <v>88084</v>
      </c>
      <c r="AA1485" s="20" t="s">
        <v>546</v>
      </c>
      <c r="AB1485" s="25" t="s">
        <v>4763</v>
      </c>
      <c r="AC1485" s="11" t="str">
        <f t="shared" si="305"/>
        <v>Klik Here Bestie</v>
      </c>
      <c r="AD1485" s="12" t="s">
        <v>30</v>
      </c>
    </row>
    <row r="1486" spans="1:30" ht="14.25" customHeight="1" x14ac:dyDescent="0.3">
      <c r="A1486" s="5">
        <v>1484</v>
      </c>
      <c r="B1486" s="20" t="s">
        <v>32</v>
      </c>
      <c r="C1486" s="20" t="s">
        <v>33</v>
      </c>
      <c r="D1486" s="20" t="s">
        <v>944</v>
      </c>
      <c r="E1486" s="20" t="s">
        <v>944</v>
      </c>
      <c r="F1486" s="21">
        <v>3323042001</v>
      </c>
      <c r="G1486" s="20" t="s">
        <v>945</v>
      </c>
      <c r="H1486" s="20" t="s">
        <v>946</v>
      </c>
      <c r="I1486" s="21">
        <v>14945072</v>
      </c>
      <c r="J1486" s="20" t="s">
        <v>4764</v>
      </c>
      <c r="K1486" s="20" t="s">
        <v>4765</v>
      </c>
      <c r="L1486" s="20" t="s">
        <v>4766</v>
      </c>
      <c r="M1486" s="21">
        <v>0</v>
      </c>
      <c r="N1486" s="21">
        <v>44</v>
      </c>
      <c r="O1486" s="21">
        <v>0</v>
      </c>
      <c r="P1486" s="21">
        <v>0</v>
      </c>
      <c r="Q1486" s="21">
        <v>0</v>
      </c>
      <c r="R1486" s="21">
        <v>0</v>
      </c>
      <c r="S1486" s="21">
        <v>0</v>
      </c>
      <c r="T1486" s="20" t="s">
        <v>39</v>
      </c>
      <c r="U1486" s="22">
        <v>46334</v>
      </c>
      <c r="V1486" s="23">
        <v>46245.323611111111</v>
      </c>
      <c r="W1486" s="23">
        <v>46245.323611111111</v>
      </c>
      <c r="X1486" s="20" t="s">
        <v>40</v>
      </c>
      <c r="Y1486" s="20" t="s">
        <v>39</v>
      </c>
      <c r="Z1486" s="24">
        <v>88090</v>
      </c>
      <c r="AA1486" s="20" t="s">
        <v>949</v>
      </c>
      <c r="AB1486" s="25" t="s">
        <v>4767</v>
      </c>
      <c r="AC1486" s="11" t="str">
        <f t="shared" si="305"/>
        <v>Klik Here Bestie</v>
      </c>
      <c r="AD1486" s="12" t="s">
        <v>30</v>
      </c>
    </row>
    <row r="1487" spans="1:30" ht="14.25" customHeight="1" x14ac:dyDescent="0.3">
      <c r="A1487" s="5">
        <v>1485</v>
      </c>
      <c r="B1487" s="20" t="s">
        <v>32</v>
      </c>
      <c r="C1487" s="20" t="s">
        <v>33</v>
      </c>
      <c r="D1487" s="20" t="s">
        <v>944</v>
      </c>
      <c r="E1487" s="20" t="s">
        <v>944</v>
      </c>
      <c r="F1487" s="21">
        <v>3323042001</v>
      </c>
      <c r="G1487" s="20" t="s">
        <v>945</v>
      </c>
      <c r="H1487" s="20" t="s">
        <v>946</v>
      </c>
      <c r="I1487" s="21">
        <v>15165793</v>
      </c>
      <c r="J1487" s="20" t="s">
        <v>4768</v>
      </c>
      <c r="K1487" s="20" t="s">
        <v>4769</v>
      </c>
      <c r="L1487" s="20" t="s">
        <v>2742</v>
      </c>
      <c r="M1487" s="21">
        <v>0</v>
      </c>
      <c r="N1487" s="21">
        <v>100</v>
      </c>
      <c r="O1487" s="21">
        <v>0</v>
      </c>
      <c r="P1487" s="21">
        <v>0</v>
      </c>
      <c r="Q1487" s="21">
        <v>0</v>
      </c>
      <c r="R1487" s="21">
        <v>0</v>
      </c>
      <c r="S1487" s="21">
        <v>0</v>
      </c>
      <c r="T1487" s="20" t="s">
        <v>39</v>
      </c>
      <c r="U1487" s="20" t="s">
        <v>4312</v>
      </c>
      <c r="V1487" s="23">
        <v>46248.392361111109</v>
      </c>
      <c r="W1487" s="23">
        <v>46248.392361111109</v>
      </c>
      <c r="X1487" s="20" t="s">
        <v>40</v>
      </c>
      <c r="Y1487" s="20" t="s">
        <v>39</v>
      </c>
      <c r="Z1487" s="24">
        <v>88090</v>
      </c>
      <c r="AA1487" s="20" t="s">
        <v>949</v>
      </c>
      <c r="AB1487" s="25" t="s">
        <v>4770</v>
      </c>
      <c r="AC1487" s="11" t="str">
        <f t="shared" si="305"/>
        <v>Klik Here Bestie</v>
      </c>
      <c r="AD1487" s="12" t="s">
        <v>30</v>
      </c>
    </row>
    <row r="1488" spans="1:30" ht="14.25" customHeight="1" x14ac:dyDescent="0.3">
      <c r="A1488" s="5">
        <v>1486</v>
      </c>
      <c r="B1488" s="20" t="s">
        <v>32</v>
      </c>
      <c r="C1488" s="20" t="s">
        <v>33</v>
      </c>
      <c r="D1488" s="20" t="s">
        <v>944</v>
      </c>
      <c r="E1488" s="20" t="s">
        <v>954</v>
      </c>
      <c r="F1488" s="21">
        <v>3323042002</v>
      </c>
      <c r="G1488" s="20" t="s">
        <v>945</v>
      </c>
      <c r="H1488" s="20" t="s">
        <v>946</v>
      </c>
      <c r="I1488" s="21">
        <v>15248656</v>
      </c>
      <c r="J1488" s="20" t="s">
        <v>4771</v>
      </c>
      <c r="K1488" s="20" t="s">
        <v>4772</v>
      </c>
      <c r="L1488" s="20" t="s">
        <v>4773</v>
      </c>
      <c r="M1488" s="21">
        <v>100</v>
      </c>
      <c r="N1488" s="21">
        <v>50</v>
      </c>
      <c r="O1488" s="21">
        <v>0</v>
      </c>
      <c r="P1488" s="21">
        <v>0</v>
      </c>
      <c r="Q1488" s="21">
        <v>0</v>
      </c>
      <c r="R1488" s="21">
        <v>0</v>
      </c>
      <c r="S1488" s="21">
        <v>0</v>
      </c>
      <c r="T1488" s="20" t="s">
        <v>39</v>
      </c>
      <c r="U1488" s="20" t="s">
        <v>4260</v>
      </c>
      <c r="V1488" s="23">
        <v>46249.459027777775</v>
      </c>
      <c r="W1488" s="23">
        <v>46249.459027777775</v>
      </c>
      <c r="X1488" s="20" t="s">
        <v>40</v>
      </c>
      <c r="Y1488" s="20" t="s">
        <v>39</v>
      </c>
      <c r="Z1488" s="24">
        <v>78050</v>
      </c>
      <c r="AA1488" s="20" t="s">
        <v>4774</v>
      </c>
      <c r="AB1488" s="25" t="s">
        <v>4775</v>
      </c>
      <c r="AC1488" s="11" t="str">
        <f t="shared" si="305"/>
        <v>Klik Here Bestie</v>
      </c>
      <c r="AD1488" s="12" t="s">
        <v>30</v>
      </c>
    </row>
    <row r="1489" spans="1:30" ht="14.25" customHeight="1" x14ac:dyDescent="0.3">
      <c r="A1489" s="5">
        <v>1487</v>
      </c>
      <c r="B1489" s="20" t="s">
        <v>32</v>
      </c>
      <c r="C1489" s="20" t="s">
        <v>33</v>
      </c>
      <c r="D1489" s="20" t="s">
        <v>944</v>
      </c>
      <c r="E1489" s="20" t="s">
        <v>954</v>
      </c>
      <c r="F1489" s="21">
        <v>3323042002</v>
      </c>
      <c r="G1489" s="20" t="s">
        <v>945</v>
      </c>
      <c r="H1489" s="20" t="s">
        <v>946</v>
      </c>
      <c r="I1489" s="21">
        <v>14910940</v>
      </c>
      <c r="J1489" s="20" t="s">
        <v>4776</v>
      </c>
      <c r="K1489" s="20" t="s">
        <v>4777</v>
      </c>
      <c r="L1489" s="20" t="s">
        <v>4778</v>
      </c>
      <c r="M1489" s="21">
        <v>0</v>
      </c>
      <c r="N1489" s="21">
        <v>240</v>
      </c>
      <c r="O1489" s="21">
        <v>0</v>
      </c>
      <c r="P1489" s="21">
        <v>0</v>
      </c>
      <c r="Q1489" s="21">
        <v>0</v>
      </c>
      <c r="R1489" s="21">
        <v>0</v>
      </c>
      <c r="S1489" s="21">
        <v>0</v>
      </c>
      <c r="T1489" s="20" t="s">
        <v>39</v>
      </c>
      <c r="U1489" s="22">
        <v>46303</v>
      </c>
      <c r="V1489" s="23">
        <v>46244.567361111112</v>
      </c>
      <c r="W1489" s="23">
        <v>46244.567361111112</v>
      </c>
      <c r="X1489" s="20" t="s">
        <v>40</v>
      </c>
      <c r="Y1489" s="20" t="s">
        <v>39</v>
      </c>
      <c r="Z1489" s="24">
        <v>78028</v>
      </c>
      <c r="AA1489" s="20" t="s">
        <v>4779</v>
      </c>
      <c r="AB1489" s="25" t="s">
        <v>4780</v>
      </c>
      <c r="AC1489" s="11" t="str">
        <f t="shared" si="305"/>
        <v>Klik Here Bestie</v>
      </c>
      <c r="AD1489" s="12" t="s">
        <v>30</v>
      </c>
    </row>
    <row r="1490" spans="1:30" ht="14.25" customHeight="1" x14ac:dyDescent="0.3">
      <c r="A1490" s="5">
        <v>1488</v>
      </c>
      <c r="B1490" s="20" t="s">
        <v>32</v>
      </c>
      <c r="C1490" s="20" t="s">
        <v>33</v>
      </c>
      <c r="D1490" s="20" t="s">
        <v>944</v>
      </c>
      <c r="E1490" s="20" t="s">
        <v>954</v>
      </c>
      <c r="F1490" s="21">
        <v>3323042002</v>
      </c>
      <c r="G1490" s="20" t="s">
        <v>945</v>
      </c>
      <c r="H1490" s="20" t="s">
        <v>946</v>
      </c>
      <c r="I1490" s="21">
        <v>14911325</v>
      </c>
      <c r="J1490" s="20" t="s">
        <v>4781</v>
      </c>
      <c r="K1490" s="20" t="s">
        <v>4777</v>
      </c>
      <c r="L1490" s="20" t="s">
        <v>4778</v>
      </c>
      <c r="M1490" s="21">
        <v>100</v>
      </c>
      <c r="N1490" s="21">
        <v>0</v>
      </c>
      <c r="O1490" s="21">
        <v>0</v>
      </c>
      <c r="P1490" s="21">
        <v>0</v>
      </c>
      <c r="Q1490" s="21">
        <v>0</v>
      </c>
      <c r="R1490" s="21">
        <v>0</v>
      </c>
      <c r="S1490" s="21">
        <v>0</v>
      </c>
      <c r="T1490" s="20" t="s">
        <v>39</v>
      </c>
      <c r="U1490" s="22">
        <v>46303</v>
      </c>
      <c r="V1490" s="23">
        <v>46244.570138888892</v>
      </c>
      <c r="W1490" s="23">
        <v>46244.570138888892</v>
      </c>
      <c r="X1490" s="20" t="s">
        <v>40</v>
      </c>
      <c r="Y1490" s="20" t="s">
        <v>39</v>
      </c>
      <c r="Z1490" s="24">
        <v>78028</v>
      </c>
      <c r="AA1490" s="20" t="s">
        <v>4779</v>
      </c>
      <c r="AB1490" s="25" t="s">
        <v>4782</v>
      </c>
      <c r="AC1490" s="11" t="str">
        <f t="shared" si="305"/>
        <v>Klik Here Bestie</v>
      </c>
      <c r="AD1490" s="12" t="s">
        <v>30</v>
      </c>
    </row>
    <row r="1491" spans="1:30" ht="14.25" customHeight="1" x14ac:dyDescent="0.3">
      <c r="A1491" s="5">
        <v>1489</v>
      </c>
      <c r="B1491" s="20" t="s">
        <v>32</v>
      </c>
      <c r="C1491" s="20" t="s">
        <v>33</v>
      </c>
      <c r="D1491" s="20" t="s">
        <v>944</v>
      </c>
      <c r="E1491" s="20" t="s">
        <v>959</v>
      </c>
      <c r="F1491" s="21">
        <v>3323042003</v>
      </c>
      <c r="G1491" s="20" t="s">
        <v>945</v>
      </c>
      <c r="H1491" s="20" t="s">
        <v>946</v>
      </c>
      <c r="I1491" s="21">
        <v>14967804</v>
      </c>
      <c r="J1491" s="20" t="s">
        <v>4783</v>
      </c>
      <c r="K1491" s="20" t="s">
        <v>4784</v>
      </c>
      <c r="L1491" s="20" t="s">
        <v>4785</v>
      </c>
      <c r="M1491" s="21">
        <v>192</v>
      </c>
      <c r="N1491" s="21">
        <v>124</v>
      </c>
      <c r="O1491" s="21">
        <v>0</v>
      </c>
      <c r="P1491" s="21">
        <v>0</v>
      </c>
      <c r="Q1491" s="21">
        <v>0</v>
      </c>
      <c r="R1491" s="21">
        <v>0</v>
      </c>
      <c r="S1491" s="21">
        <v>0</v>
      </c>
      <c r="T1491" s="20" t="s">
        <v>39</v>
      </c>
      <c r="U1491" s="22">
        <v>46334</v>
      </c>
      <c r="V1491" s="23">
        <v>46245.472916666666</v>
      </c>
      <c r="W1491" s="23">
        <v>46245.472916666666</v>
      </c>
      <c r="X1491" s="20" t="s">
        <v>40</v>
      </c>
      <c r="Y1491" s="20" t="s">
        <v>39</v>
      </c>
      <c r="Z1491" s="24">
        <v>87757</v>
      </c>
      <c r="AA1491" s="20" t="s">
        <v>962</v>
      </c>
      <c r="AB1491" s="25" t="s">
        <v>4786</v>
      </c>
      <c r="AC1491" s="11" t="str">
        <f t="shared" si="305"/>
        <v>Klik Here Bestie</v>
      </c>
      <c r="AD1491" s="12" t="s">
        <v>30</v>
      </c>
    </row>
    <row r="1492" spans="1:30" ht="14.25" customHeight="1" x14ac:dyDescent="0.3">
      <c r="A1492" s="5">
        <v>1490</v>
      </c>
      <c r="B1492" s="20" t="s">
        <v>32</v>
      </c>
      <c r="C1492" s="20" t="s">
        <v>33</v>
      </c>
      <c r="D1492" s="20" t="s">
        <v>944</v>
      </c>
      <c r="E1492" s="20" t="s">
        <v>959</v>
      </c>
      <c r="F1492" s="21">
        <v>3323042003</v>
      </c>
      <c r="G1492" s="20" t="s">
        <v>945</v>
      </c>
      <c r="H1492" s="20" t="s">
        <v>946</v>
      </c>
      <c r="I1492" s="21">
        <v>14842252</v>
      </c>
      <c r="J1492" s="20" t="s">
        <v>4787</v>
      </c>
      <c r="K1492" s="20" t="s">
        <v>4788</v>
      </c>
      <c r="L1492" s="20" t="s">
        <v>4789</v>
      </c>
      <c r="M1492" s="21">
        <v>25</v>
      </c>
      <c r="N1492" s="21">
        <v>30</v>
      </c>
      <c r="O1492" s="21">
        <v>0</v>
      </c>
      <c r="P1492" s="21">
        <v>0</v>
      </c>
      <c r="Q1492" s="21">
        <v>0</v>
      </c>
      <c r="R1492" s="21">
        <v>0</v>
      </c>
      <c r="S1492" s="21">
        <v>0</v>
      </c>
      <c r="T1492" s="20" t="s">
        <v>39</v>
      </c>
      <c r="U1492" s="22">
        <v>46273</v>
      </c>
      <c r="V1492" s="23">
        <v>46243.408333333333</v>
      </c>
      <c r="W1492" s="23">
        <v>46243.408333333333</v>
      </c>
      <c r="X1492" s="20" t="s">
        <v>40</v>
      </c>
      <c r="Y1492" s="20" t="s">
        <v>39</v>
      </c>
      <c r="Z1492" s="24">
        <v>87757</v>
      </c>
      <c r="AA1492" s="20" t="s">
        <v>962</v>
      </c>
      <c r="AB1492" s="25" t="s">
        <v>4790</v>
      </c>
      <c r="AC1492" s="11" t="str">
        <f t="shared" si="305"/>
        <v>Klik Here Bestie</v>
      </c>
      <c r="AD1492" s="12" t="s">
        <v>30</v>
      </c>
    </row>
    <row r="1493" spans="1:30" ht="14.25" customHeight="1" x14ac:dyDescent="0.3">
      <c r="A1493" s="5">
        <v>1491</v>
      </c>
      <c r="B1493" s="20" t="s">
        <v>32</v>
      </c>
      <c r="C1493" s="20" t="s">
        <v>33</v>
      </c>
      <c r="D1493" s="20" t="s">
        <v>944</v>
      </c>
      <c r="E1493" s="20" t="s">
        <v>959</v>
      </c>
      <c r="F1493" s="21">
        <v>3323042003</v>
      </c>
      <c r="G1493" s="20" t="s">
        <v>945</v>
      </c>
      <c r="H1493" s="20" t="s">
        <v>946</v>
      </c>
      <c r="I1493" s="21">
        <v>14856640</v>
      </c>
      <c r="J1493" s="20" t="s">
        <v>4791</v>
      </c>
      <c r="K1493" s="20" t="s">
        <v>4792</v>
      </c>
      <c r="L1493" s="20" t="s">
        <v>1307</v>
      </c>
      <c r="M1493" s="21">
        <v>54</v>
      </c>
      <c r="N1493" s="21">
        <v>90</v>
      </c>
      <c r="O1493" s="21">
        <v>0</v>
      </c>
      <c r="P1493" s="21">
        <v>0</v>
      </c>
      <c r="Q1493" s="21">
        <v>0</v>
      </c>
      <c r="R1493" s="21">
        <v>0</v>
      </c>
      <c r="S1493" s="21">
        <v>0</v>
      </c>
      <c r="T1493" s="20" t="s">
        <v>39</v>
      </c>
      <c r="U1493" s="22">
        <v>46273</v>
      </c>
      <c r="V1493" s="23">
        <v>46243.595833333333</v>
      </c>
      <c r="W1493" s="23">
        <v>46243.595833333333</v>
      </c>
      <c r="X1493" s="20" t="s">
        <v>40</v>
      </c>
      <c r="Y1493" s="20" t="s">
        <v>39</v>
      </c>
      <c r="Z1493" s="24">
        <v>87759</v>
      </c>
      <c r="AA1493" s="20" t="s">
        <v>4793</v>
      </c>
      <c r="AB1493" s="25" t="s">
        <v>4794</v>
      </c>
      <c r="AC1493" s="11" t="str">
        <f t="shared" si="305"/>
        <v>Klik Here Bestie</v>
      </c>
      <c r="AD1493" s="12" t="s">
        <v>30</v>
      </c>
    </row>
    <row r="1494" spans="1:30" ht="14.25" customHeight="1" x14ac:dyDescent="0.3">
      <c r="A1494" s="5">
        <v>1492</v>
      </c>
      <c r="B1494" s="20" t="s">
        <v>32</v>
      </c>
      <c r="C1494" s="20" t="s">
        <v>33</v>
      </c>
      <c r="D1494" s="20" t="s">
        <v>944</v>
      </c>
      <c r="E1494" s="20" t="s">
        <v>981</v>
      </c>
      <c r="F1494" s="21">
        <v>3323042004</v>
      </c>
      <c r="G1494" s="20" t="s">
        <v>982</v>
      </c>
      <c r="H1494" s="20" t="s">
        <v>983</v>
      </c>
      <c r="I1494" s="21">
        <v>15030164</v>
      </c>
      <c r="J1494" s="20" t="s">
        <v>4795</v>
      </c>
      <c r="K1494" s="20" t="s">
        <v>4796</v>
      </c>
      <c r="L1494" s="20" t="s">
        <v>985</v>
      </c>
      <c r="M1494" s="21">
        <v>100</v>
      </c>
      <c r="N1494" s="21">
        <v>50</v>
      </c>
      <c r="O1494" s="21">
        <v>0</v>
      </c>
      <c r="P1494" s="21">
        <v>0</v>
      </c>
      <c r="Q1494" s="21">
        <v>0</v>
      </c>
      <c r="R1494" s="21">
        <v>0</v>
      </c>
      <c r="S1494" s="21">
        <v>0</v>
      </c>
      <c r="T1494" s="20" t="s">
        <v>39</v>
      </c>
      <c r="U1494" s="22">
        <v>46364</v>
      </c>
      <c r="V1494" s="23">
        <v>46246.443055555559</v>
      </c>
      <c r="W1494" s="23">
        <v>46246.443055555559</v>
      </c>
      <c r="X1494" s="20" t="s">
        <v>40</v>
      </c>
      <c r="Y1494" s="20" t="s">
        <v>39</v>
      </c>
      <c r="Z1494" s="24">
        <v>88117</v>
      </c>
      <c r="AA1494" s="20" t="s">
        <v>986</v>
      </c>
      <c r="AB1494" s="25" t="s">
        <v>4797</v>
      </c>
      <c r="AC1494" s="11" t="str">
        <f t="shared" si="305"/>
        <v>Klik Here Bestie</v>
      </c>
      <c r="AD1494" s="12" t="s">
        <v>30</v>
      </c>
    </row>
    <row r="1495" spans="1:30" ht="14.25" customHeight="1" x14ac:dyDescent="0.3">
      <c r="A1495" s="5">
        <v>1493</v>
      </c>
      <c r="B1495" s="20" t="s">
        <v>32</v>
      </c>
      <c r="C1495" s="20" t="s">
        <v>33</v>
      </c>
      <c r="D1495" s="20" t="s">
        <v>944</v>
      </c>
      <c r="E1495" s="20" t="s">
        <v>981</v>
      </c>
      <c r="F1495" s="21">
        <v>3323042004</v>
      </c>
      <c r="G1495" s="20" t="s">
        <v>982</v>
      </c>
      <c r="H1495" s="20" t="s">
        <v>983</v>
      </c>
      <c r="I1495" s="21">
        <v>14958426</v>
      </c>
      <c r="J1495" s="20" t="s">
        <v>4798</v>
      </c>
      <c r="K1495" s="20" t="s">
        <v>4799</v>
      </c>
      <c r="L1495" s="20" t="s">
        <v>511</v>
      </c>
      <c r="M1495" s="21">
        <v>50</v>
      </c>
      <c r="N1495" s="21">
        <v>0</v>
      </c>
      <c r="O1495" s="21">
        <v>0</v>
      </c>
      <c r="P1495" s="21">
        <v>0</v>
      </c>
      <c r="Q1495" s="21">
        <v>0</v>
      </c>
      <c r="R1495" s="21">
        <v>0</v>
      </c>
      <c r="S1495" s="21">
        <v>0</v>
      </c>
      <c r="T1495" s="20" t="s">
        <v>39</v>
      </c>
      <c r="U1495" s="22">
        <v>46334</v>
      </c>
      <c r="V1495" s="23">
        <v>46245.410416666666</v>
      </c>
      <c r="W1495" s="23">
        <v>46245.410416666666</v>
      </c>
      <c r="X1495" s="20" t="s">
        <v>40</v>
      </c>
      <c r="Y1495" s="20" t="s">
        <v>39</v>
      </c>
      <c r="Z1495" s="24">
        <v>88121</v>
      </c>
      <c r="AA1495" s="20" t="s">
        <v>990</v>
      </c>
      <c r="AB1495" s="25" t="s">
        <v>4800</v>
      </c>
      <c r="AC1495" s="11" t="str">
        <f t="shared" si="305"/>
        <v>Klik Here Bestie</v>
      </c>
      <c r="AD1495" s="12" t="s">
        <v>30</v>
      </c>
    </row>
    <row r="1496" spans="1:30" ht="14.25" customHeight="1" x14ac:dyDescent="0.3">
      <c r="A1496" s="5">
        <v>1494</v>
      </c>
      <c r="B1496" s="20" t="s">
        <v>32</v>
      </c>
      <c r="C1496" s="20" t="s">
        <v>33</v>
      </c>
      <c r="D1496" s="20" t="s">
        <v>944</v>
      </c>
      <c r="E1496" s="20" t="s">
        <v>999</v>
      </c>
      <c r="F1496" s="21">
        <v>3323042005</v>
      </c>
      <c r="G1496" s="20" t="s">
        <v>982</v>
      </c>
      <c r="H1496" s="20" t="s">
        <v>983</v>
      </c>
      <c r="I1496" s="21">
        <v>15139807</v>
      </c>
      <c r="J1496" s="20" t="s">
        <v>4801</v>
      </c>
      <c r="K1496" s="20" t="s">
        <v>4802</v>
      </c>
      <c r="L1496" s="20" t="s">
        <v>4803</v>
      </c>
      <c r="M1496" s="21">
        <v>0</v>
      </c>
      <c r="N1496" s="21">
        <v>550</v>
      </c>
      <c r="O1496" s="21">
        <v>0</v>
      </c>
      <c r="P1496" s="21">
        <v>0</v>
      </c>
      <c r="Q1496" s="21">
        <v>0</v>
      </c>
      <c r="R1496" s="21">
        <v>0</v>
      </c>
      <c r="S1496" s="21">
        <v>0</v>
      </c>
      <c r="T1496" s="20" t="s">
        <v>39</v>
      </c>
      <c r="U1496" s="20" t="s">
        <v>4250</v>
      </c>
      <c r="V1496" s="23">
        <v>46247.739583333336</v>
      </c>
      <c r="W1496" s="23">
        <v>46247.739583333336</v>
      </c>
      <c r="X1496" s="20" t="s">
        <v>40</v>
      </c>
      <c r="Y1496" s="20" t="s">
        <v>39</v>
      </c>
      <c r="Z1496" s="24">
        <v>88139</v>
      </c>
      <c r="AA1496" s="20" t="s">
        <v>4804</v>
      </c>
      <c r="AB1496" s="25" t="s">
        <v>4805</v>
      </c>
      <c r="AC1496" s="11" t="str">
        <f t="shared" si="305"/>
        <v>Klik Here Bestie</v>
      </c>
      <c r="AD1496" s="12" t="s">
        <v>30</v>
      </c>
    </row>
    <row r="1497" spans="1:30" ht="14.25" customHeight="1" x14ac:dyDescent="0.3">
      <c r="A1497" s="5">
        <v>1495</v>
      </c>
      <c r="B1497" s="20" t="s">
        <v>32</v>
      </c>
      <c r="C1497" s="20" t="s">
        <v>33</v>
      </c>
      <c r="D1497" s="20" t="s">
        <v>944</v>
      </c>
      <c r="E1497" s="20" t="s">
        <v>999</v>
      </c>
      <c r="F1497" s="21">
        <v>3323042005</v>
      </c>
      <c r="G1497" s="20" t="s">
        <v>982</v>
      </c>
      <c r="H1497" s="20" t="s">
        <v>983</v>
      </c>
      <c r="I1497" s="21">
        <v>15260202</v>
      </c>
      <c r="J1497" s="20" t="s">
        <v>4806</v>
      </c>
      <c r="K1497" s="20" t="s">
        <v>4807</v>
      </c>
      <c r="L1497" s="20" t="s">
        <v>4808</v>
      </c>
      <c r="M1497" s="21">
        <v>46</v>
      </c>
      <c r="N1497" s="21">
        <v>0</v>
      </c>
      <c r="O1497" s="21">
        <v>0</v>
      </c>
      <c r="P1497" s="21">
        <v>0</v>
      </c>
      <c r="Q1497" s="21">
        <v>0</v>
      </c>
      <c r="R1497" s="21">
        <v>0</v>
      </c>
      <c r="S1497" s="21">
        <v>0</v>
      </c>
      <c r="T1497" s="20" t="s">
        <v>39</v>
      </c>
      <c r="U1497" s="20" t="s">
        <v>4260</v>
      </c>
      <c r="V1497" s="23">
        <v>46249.565972222219</v>
      </c>
      <c r="W1497" s="23">
        <v>46249.565972222219</v>
      </c>
      <c r="X1497" s="20" t="s">
        <v>40</v>
      </c>
      <c r="Y1497" s="20" t="s">
        <v>39</v>
      </c>
      <c r="Z1497" s="24">
        <v>88143</v>
      </c>
      <c r="AA1497" s="20" t="s">
        <v>4809</v>
      </c>
      <c r="AB1497" s="25" t="s">
        <v>4810</v>
      </c>
      <c r="AC1497" s="11" t="str">
        <f t="shared" si="305"/>
        <v>Klik Here Bestie</v>
      </c>
      <c r="AD1497" s="12" t="s">
        <v>30</v>
      </c>
    </row>
    <row r="1498" spans="1:30" ht="14.25" customHeight="1" x14ac:dyDescent="0.3">
      <c r="A1498" s="5">
        <v>1496</v>
      </c>
      <c r="B1498" s="20" t="s">
        <v>32</v>
      </c>
      <c r="C1498" s="20" t="s">
        <v>33</v>
      </c>
      <c r="D1498" s="20" t="s">
        <v>944</v>
      </c>
      <c r="E1498" s="20" t="s">
        <v>999</v>
      </c>
      <c r="F1498" s="21">
        <v>3323042005</v>
      </c>
      <c r="G1498" s="20" t="s">
        <v>982</v>
      </c>
      <c r="H1498" s="20" t="s">
        <v>983</v>
      </c>
      <c r="I1498" s="21">
        <v>15031427</v>
      </c>
      <c r="J1498" s="20" t="s">
        <v>4811</v>
      </c>
      <c r="K1498" s="20" t="s">
        <v>4812</v>
      </c>
      <c r="L1498" s="20" t="s">
        <v>4813</v>
      </c>
      <c r="M1498" s="21">
        <v>0</v>
      </c>
      <c r="N1498" s="21">
        <v>714</v>
      </c>
      <c r="O1498" s="21">
        <v>0</v>
      </c>
      <c r="P1498" s="21">
        <v>0</v>
      </c>
      <c r="Q1498" s="21">
        <v>0</v>
      </c>
      <c r="R1498" s="21">
        <v>0</v>
      </c>
      <c r="S1498" s="21">
        <v>0</v>
      </c>
      <c r="T1498" s="20" t="s">
        <v>39</v>
      </c>
      <c r="U1498" s="22">
        <v>46364</v>
      </c>
      <c r="V1498" s="23">
        <v>46246.45</v>
      </c>
      <c r="W1498" s="23">
        <v>46246.45</v>
      </c>
      <c r="X1498" s="20" t="s">
        <v>40</v>
      </c>
      <c r="Y1498" s="20" t="s">
        <v>39</v>
      </c>
      <c r="Z1498" s="24">
        <v>88144</v>
      </c>
      <c r="AA1498" s="20" t="s">
        <v>1002</v>
      </c>
      <c r="AB1498" s="25" t="s">
        <v>4814</v>
      </c>
      <c r="AC1498" s="11" t="str">
        <f t="shared" si="305"/>
        <v>Klik Here Bestie</v>
      </c>
      <c r="AD1498" s="12" t="s">
        <v>30</v>
      </c>
    </row>
    <row r="1499" spans="1:30" ht="14.25" customHeight="1" x14ac:dyDescent="0.3">
      <c r="A1499" s="5">
        <v>1497</v>
      </c>
      <c r="B1499" s="20" t="s">
        <v>32</v>
      </c>
      <c r="C1499" s="20" t="s">
        <v>33</v>
      </c>
      <c r="D1499" s="20" t="s">
        <v>944</v>
      </c>
      <c r="E1499" s="20" t="s">
        <v>999</v>
      </c>
      <c r="F1499" s="21">
        <v>3323042005</v>
      </c>
      <c r="G1499" s="20" t="s">
        <v>982</v>
      </c>
      <c r="H1499" s="20" t="s">
        <v>983</v>
      </c>
      <c r="I1499" s="21">
        <v>15031637</v>
      </c>
      <c r="J1499" s="20" t="s">
        <v>4815</v>
      </c>
      <c r="K1499" s="20" t="s">
        <v>4812</v>
      </c>
      <c r="L1499" s="20" t="s">
        <v>4813</v>
      </c>
      <c r="M1499" s="21">
        <v>400</v>
      </c>
      <c r="N1499" s="21">
        <v>534</v>
      </c>
      <c r="O1499" s="21">
        <v>0</v>
      </c>
      <c r="P1499" s="21">
        <v>0</v>
      </c>
      <c r="Q1499" s="21">
        <v>0</v>
      </c>
      <c r="R1499" s="21">
        <v>0</v>
      </c>
      <c r="S1499" s="21">
        <v>0</v>
      </c>
      <c r="T1499" s="20" t="s">
        <v>39</v>
      </c>
      <c r="U1499" s="22">
        <v>46364</v>
      </c>
      <c r="V1499" s="23">
        <v>46246.45208333333</v>
      </c>
      <c r="W1499" s="23">
        <v>46246.45208333333</v>
      </c>
      <c r="X1499" s="20" t="s">
        <v>40</v>
      </c>
      <c r="Y1499" s="20" t="s">
        <v>39</v>
      </c>
      <c r="Z1499" s="24">
        <v>88144</v>
      </c>
      <c r="AA1499" s="20" t="s">
        <v>1002</v>
      </c>
      <c r="AB1499" s="25" t="s">
        <v>4816</v>
      </c>
      <c r="AC1499" s="11" t="str">
        <f t="shared" si="305"/>
        <v>Klik Here Bestie</v>
      </c>
      <c r="AD1499" s="12" t="s">
        <v>30</v>
      </c>
    </row>
    <row r="1500" spans="1:30" ht="14.25" customHeight="1" x14ac:dyDescent="0.3">
      <c r="A1500" s="5">
        <v>1498</v>
      </c>
      <c r="B1500" s="20" t="s">
        <v>32</v>
      </c>
      <c r="C1500" s="20" t="s">
        <v>33</v>
      </c>
      <c r="D1500" s="20" t="s">
        <v>944</v>
      </c>
      <c r="E1500" s="20" t="s">
        <v>999</v>
      </c>
      <c r="F1500" s="21">
        <v>3323042005</v>
      </c>
      <c r="G1500" s="20" t="s">
        <v>982</v>
      </c>
      <c r="H1500" s="20" t="s">
        <v>983</v>
      </c>
      <c r="I1500" s="21">
        <v>15140205</v>
      </c>
      <c r="J1500" s="20" t="s">
        <v>4817</v>
      </c>
      <c r="K1500" s="20" t="s">
        <v>4818</v>
      </c>
      <c r="L1500" s="20" t="s">
        <v>4819</v>
      </c>
      <c r="M1500" s="21">
        <v>0</v>
      </c>
      <c r="N1500" s="21">
        <v>550</v>
      </c>
      <c r="O1500" s="21">
        <v>0</v>
      </c>
      <c r="P1500" s="21">
        <v>0</v>
      </c>
      <c r="Q1500" s="21">
        <v>0</v>
      </c>
      <c r="R1500" s="21">
        <v>0</v>
      </c>
      <c r="S1500" s="21">
        <v>0</v>
      </c>
      <c r="T1500" s="20" t="s">
        <v>39</v>
      </c>
      <c r="U1500" s="20" t="s">
        <v>4250</v>
      </c>
      <c r="V1500" s="23">
        <v>46247.746527777781</v>
      </c>
      <c r="W1500" s="23">
        <v>46247.746527777781</v>
      </c>
      <c r="X1500" s="20" t="s">
        <v>40</v>
      </c>
      <c r="Y1500" s="20" t="s">
        <v>39</v>
      </c>
      <c r="Z1500" s="24">
        <v>88139</v>
      </c>
      <c r="AA1500" s="20" t="s">
        <v>4804</v>
      </c>
      <c r="AB1500" s="25" t="s">
        <v>4820</v>
      </c>
      <c r="AC1500" s="11" t="str">
        <f t="shared" si="305"/>
        <v>Klik Here Bestie</v>
      </c>
      <c r="AD1500" s="12" t="s">
        <v>30</v>
      </c>
    </row>
    <row r="1501" spans="1:30" ht="14.25" customHeight="1" x14ac:dyDescent="0.3">
      <c r="A1501" s="5">
        <v>1499</v>
      </c>
      <c r="B1501" s="20" t="s">
        <v>32</v>
      </c>
      <c r="C1501" s="20" t="s">
        <v>33</v>
      </c>
      <c r="D1501" s="20" t="s">
        <v>944</v>
      </c>
      <c r="E1501" s="20" t="s">
        <v>999</v>
      </c>
      <c r="F1501" s="21">
        <v>3323042005</v>
      </c>
      <c r="G1501" s="20" t="s">
        <v>982</v>
      </c>
      <c r="H1501" s="20" t="s">
        <v>983</v>
      </c>
      <c r="I1501" s="21">
        <v>15297108</v>
      </c>
      <c r="J1501" s="20" t="s">
        <v>4821</v>
      </c>
      <c r="K1501" s="20" t="s">
        <v>4822</v>
      </c>
      <c r="L1501" s="20" t="s">
        <v>4823</v>
      </c>
      <c r="M1501" s="21">
        <v>32</v>
      </c>
      <c r="N1501" s="21">
        <v>24</v>
      </c>
      <c r="O1501" s="21">
        <v>0</v>
      </c>
      <c r="P1501" s="21">
        <v>0</v>
      </c>
      <c r="Q1501" s="21">
        <v>0</v>
      </c>
      <c r="R1501" s="21">
        <v>0</v>
      </c>
      <c r="S1501" s="21">
        <v>0</v>
      </c>
      <c r="T1501" s="20" t="s">
        <v>39</v>
      </c>
      <c r="U1501" s="20" t="s">
        <v>4378</v>
      </c>
      <c r="V1501" s="23">
        <v>46250.426388888889</v>
      </c>
      <c r="W1501" s="23">
        <v>46250.426388888889</v>
      </c>
      <c r="X1501" s="20" t="s">
        <v>40</v>
      </c>
      <c r="Y1501" s="20" t="s">
        <v>39</v>
      </c>
      <c r="Z1501" s="24">
        <v>88143</v>
      </c>
      <c r="AA1501" s="20" t="s">
        <v>4809</v>
      </c>
      <c r="AB1501" s="25" t="s">
        <v>4824</v>
      </c>
      <c r="AC1501" s="11" t="str">
        <f t="shared" si="305"/>
        <v>Klik Here Bestie</v>
      </c>
      <c r="AD1501" s="12" t="s">
        <v>30</v>
      </c>
    </row>
    <row r="1502" spans="1:30" ht="14.25" customHeight="1" x14ac:dyDescent="0.3">
      <c r="A1502" s="5">
        <v>1500</v>
      </c>
      <c r="B1502" s="20" t="s">
        <v>32</v>
      </c>
      <c r="C1502" s="20" t="s">
        <v>33</v>
      </c>
      <c r="D1502" s="20" t="s">
        <v>944</v>
      </c>
      <c r="E1502" s="20" t="s">
        <v>999</v>
      </c>
      <c r="F1502" s="21">
        <v>3323042005</v>
      </c>
      <c r="G1502" s="20" t="s">
        <v>982</v>
      </c>
      <c r="H1502" s="20" t="s">
        <v>983</v>
      </c>
      <c r="I1502" s="21">
        <v>15174609</v>
      </c>
      <c r="J1502" s="20" t="s">
        <v>4825</v>
      </c>
      <c r="K1502" s="20" t="s">
        <v>4826</v>
      </c>
      <c r="L1502" s="20" t="s">
        <v>3498</v>
      </c>
      <c r="M1502" s="21">
        <v>100</v>
      </c>
      <c r="N1502" s="21">
        <v>150</v>
      </c>
      <c r="O1502" s="21">
        <v>0</v>
      </c>
      <c r="P1502" s="21">
        <v>0</v>
      </c>
      <c r="Q1502" s="21">
        <v>0</v>
      </c>
      <c r="R1502" s="21">
        <v>0</v>
      </c>
      <c r="S1502" s="21">
        <v>0</v>
      </c>
      <c r="T1502" s="20" t="s">
        <v>39</v>
      </c>
      <c r="U1502" s="20" t="s">
        <v>4312</v>
      </c>
      <c r="V1502" s="23">
        <v>46248.436111111114</v>
      </c>
      <c r="W1502" s="23">
        <v>46248.436111111114</v>
      </c>
      <c r="X1502" s="20" t="s">
        <v>40</v>
      </c>
      <c r="Y1502" s="20" t="s">
        <v>39</v>
      </c>
      <c r="Z1502" s="24">
        <v>88143</v>
      </c>
      <c r="AA1502" s="20" t="s">
        <v>4809</v>
      </c>
      <c r="AB1502" s="25" t="s">
        <v>4827</v>
      </c>
      <c r="AC1502" s="11" t="str">
        <f t="shared" si="305"/>
        <v>Klik Here Bestie</v>
      </c>
      <c r="AD1502" s="12" t="s">
        <v>30</v>
      </c>
    </row>
    <row r="1503" spans="1:30" ht="14.25" customHeight="1" x14ac:dyDescent="0.3">
      <c r="A1503" s="5">
        <v>1501</v>
      </c>
      <c r="B1503" s="20" t="s">
        <v>32</v>
      </c>
      <c r="C1503" s="20" t="s">
        <v>33</v>
      </c>
      <c r="D1503" s="20" t="s">
        <v>944</v>
      </c>
      <c r="E1503" s="20" t="s">
        <v>1018</v>
      </c>
      <c r="F1503" s="21">
        <v>3323042006</v>
      </c>
      <c r="G1503" s="20" t="s">
        <v>982</v>
      </c>
      <c r="H1503" s="20" t="s">
        <v>983</v>
      </c>
      <c r="I1503" s="21">
        <v>15138487</v>
      </c>
      <c r="J1503" s="20" t="s">
        <v>4828</v>
      </c>
      <c r="K1503" s="20" t="s">
        <v>4829</v>
      </c>
      <c r="L1503" s="20" t="s">
        <v>4830</v>
      </c>
      <c r="M1503" s="21">
        <v>0</v>
      </c>
      <c r="N1503" s="21">
        <v>860</v>
      </c>
      <c r="O1503" s="21">
        <v>0</v>
      </c>
      <c r="P1503" s="21">
        <v>0</v>
      </c>
      <c r="Q1503" s="21">
        <v>0</v>
      </c>
      <c r="R1503" s="21">
        <v>0</v>
      </c>
      <c r="S1503" s="21">
        <v>0</v>
      </c>
      <c r="T1503" s="20" t="s">
        <v>39</v>
      </c>
      <c r="U1503" s="20" t="s">
        <v>4250</v>
      </c>
      <c r="V1503" s="23">
        <v>46247.719444444447</v>
      </c>
      <c r="W1503" s="23">
        <v>46247.719444444447</v>
      </c>
      <c r="X1503" s="20" t="s">
        <v>40</v>
      </c>
      <c r="Y1503" s="20" t="s">
        <v>39</v>
      </c>
      <c r="Z1503" s="24">
        <v>88153</v>
      </c>
      <c r="AA1503" s="20" t="s">
        <v>169</v>
      </c>
      <c r="AB1503" s="25" t="s">
        <v>4831</v>
      </c>
      <c r="AC1503" s="11" t="str">
        <f t="shared" si="305"/>
        <v>Klik Here Bestie</v>
      </c>
      <c r="AD1503" s="12" t="s">
        <v>30</v>
      </c>
    </row>
    <row r="1504" spans="1:30" ht="14.25" customHeight="1" x14ac:dyDescent="0.3">
      <c r="A1504" s="5">
        <v>1502</v>
      </c>
      <c r="B1504" s="20" t="s">
        <v>32</v>
      </c>
      <c r="C1504" s="20" t="s">
        <v>33</v>
      </c>
      <c r="D1504" s="20" t="s">
        <v>944</v>
      </c>
      <c r="E1504" s="20" t="s">
        <v>1018</v>
      </c>
      <c r="F1504" s="21">
        <v>3323042006</v>
      </c>
      <c r="G1504" s="20" t="s">
        <v>982</v>
      </c>
      <c r="H1504" s="20" t="s">
        <v>983</v>
      </c>
      <c r="I1504" s="21">
        <v>15187030</v>
      </c>
      <c r="J1504" s="20" t="s">
        <v>4832</v>
      </c>
      <c r="K1504" s="20" t="s">
        <v>4833</v>
      </c>
      <c r="L1504" s="20" t="s">
        <v>4834</v>
      </c>
      <c r="M1504" s="21">
        <v>0</v>
      </c>
      <c r="N1504" s="21">
        <v>387</v>
      </c>
      <c r="O1504" s="21">
        <v>0</v>
      </c>
      <c r="P1504" s="21">
        <v>0</v>
      </c>
      <c r="Q1504" s="21">
        <v>0</v>
      </c>
      <c r="R1504" s="21">
        <v>0</v>
      </c>
      <c r="S1504" s="21">
        <v>0</v>
      </c>
      <c r="T1504" s="20" t="s">
        <v>39</v>
      </c>
      <c r="U1504" s="20" t="s">
        <v>4312</v>
      </c>
      <c r="V1504" s="23">
        <v>46248.566666666666</v>
      </c>
      <c r="W1504" s="23">
        <v>46248.566666666666</v>
      </c>
      <c r="X1504" s="20" t="s">
        <v>40</v>
      </c>
      <c r="Y1504" s="20" t="s">
        <v>39</v>
      </c>
      <c r="Z1504" s="24">
        <v>88156</v>
      </c>
      <c r="AA1504" s="20" t="s">
        <v>424</v>
      </c>
      <c r="AB1504" s="25" t="s">
        <v>4835</v>
      </c>
      <c r="AC1504" s="11" t="str">
        <f t="shared" si="305"/>
        <v>Klik Here Bestie</v>
      </c>
      <c r="AD1504" s="12" t="s">
        <v>30</v>
      </c>
    </row>
    <row r="1505" spans="1:30" ht="14.25" customHeight="1" x14ac:dyDescent="0.3">
      <c r="A1505" s="5">
        <v>1503</v>
      </c>
      <c r="B1505" s="20" t="s">
        <v>32</v>
      </c>
      <c r="C1505" s="20" t="s">
        <v>33</v>
      </c>
      <c r="D1505" s="20" t="s">
        <v>944</v>
      </c>
      <c r="E1505" s="20" t="s">
        <v>1018</v>
      </c>
      <c r="F1505" s="21">
        <v>3323042006</v>
      </c>
      <c r="G1505" s="20" t="s">
        <v>982</v>
      </c>
      <c r="H1505" s="20" t="s">
        <v>983</v>
      </c>
      <c r="I1505" s="21">
        <v>15298340</v>
      </c>
      <c r="J1505" s="20" t="s">
        <v>4836</v>
      </c>
      <c r="K1505" s="20" t="s">
        <v>4837</v>
      </c>
      <c r="L1505" s="20" t="s">
        <v>4838</v>
      </c>
      <c r="M1505" s="21">
        <v>0</v>
      </c>
      <c r="N1505" s="21">
        <v>500</v>
      </c>
      <c r="O1505" s="21">
        <v>0</v>
      </c>
      <c r="P1505" s="21">
        <v>0</v>
      </c>
      <c r="Q1505" s="21">
        <v>0</v>
      </c>
      <c r="R1505" s="21">
        <v>0</v>
      </c>
      <c r="S1505" s="21">
        <v>0</v>
      </c>
      <c r="T1505" s="20" t="s">
        <v>39</v>
      </c>
      <c r="U1505" s="20" t="s">
        <v>4378</v>
      </c>
      <c r="V1505" s="23">
        <v>46250.436805555553</v>
      </c>
      <c r="W1505" s="23">
        <v>46250.436805555553</v>
      </c>
      <c r="X1505" s="20" t="s">
        <v>40</v>
      </c>
      <c r="Y1505" s="20" t="s">
        <v>39</v>
      </c>
      <c r="Z1505" s="24">
        <v>88160</v>
      </c>
      <c r="AA1505" s="20" t="s">
        <v>2663</v>
      </c>
      <c r="AB1505" s="25" t="s">
        <v>4839</v>
      </c>
      <c r="AC1505" s="11" t="str">
        <f t="shared" si="305"/>
        <v>Klik Here Bestie</v>
      </c>
      <c r="AD1505" s="12" t="s">
        <v>30</v>
      </c>
    </row>
    <row r="1506" spans="1:30" ht="14.25" customHeight="1" x14ac:dyDescent="0.3">
      <c r="A1506" s="5">
        <v>1504</v>
      </c>
      <c r="B1506" s="20" t="s">
        <v>32</v>
      </c>
      <c r="C1506" s="20" t="s">
        <v>33</v>
      </c>
      <c r="D1506" s="20" t="s">
        <v>944</v>
      </c>
      <c r="E1506" s="20" t="s">
        <v>1018</v>
      </c>
      <c r="F1506" s="21">
        <v>3323042006</v>
      </c>
      <c r="G1506" s="20" t="s">
        <v>982</v>
      </c>
      <c r="H1506" s="20" t="s">
        <v>983</v>
      </c>
      <c r="I1506" s="21">
        <v>15091806</v>
      </c>
      <c r="J1506" s="20" t="s">
        <v>4840</v>
      </c>
      <c r="K1506" s="20" t="s">
        <v>4841</v>
      </c>
      <c r="L1506" s="20" t="s">
        <v>4842</v>
      </c>
      <c r="M1506" s="21">
        <v>0</v>
      </c>
      <c r="N1506" s="21">
        <v>860</v>
      </c>
      <c r="O1506" s="21">
        <v>0</v>
      </c>
      <c r="P1506" s="21">
        <v>0</v>
      </c>
      <c r="Q1506" s="21">
        <v>0</v>
      </c>
      <c r="R1506" s="21">
        <v>0</v>
      </c>
      <c r="S1506" s="21">
        <v>0</v>
      </c>
      <c r="T1506" s="20" t="s">
        <v>39</v>
      </c>
      <c r="U1506" s="20" t="s">
        <v>4250</v>
      </c>
      <c r="V1506" s="23">
        <v>46247.377083333333</v>
      </c>
      <c r="W1506" s="23">
        <v>46247.377083333333</v>
      </c>
      <c r="X1506" s="20" t="s">
        <v>40</v>
      </c>
      <c r="Y1506" s="20" t="s">
        <v>39</v>
      </c>
      <c r="Z1506" s="24">
        <v>88153</v>
      </c>
      <c r="AA1506" s="20" t="s">
        <v>169</v>
      </c>
      <c r="AB1506" s="25" t="s">
        <v>4843</v>
      </c>
      <c r="AC1506" s="11" t="str">
        <f t="shared" si="305"/>
        <v>Klik Here Bestie</v>
      </c>
      <c r="AD1506" s="12" t="s">
        <v>30</v>
      </c>
    </row>
    <row r="1507" spans="1:30" ht="14.25" customHeight="1" x14ac:dyDescent="0.3">
      <c r="A1507" s="5">
        <v>1505</v>
      </c>
      <c r="B1507" s="20" t="s">
        <v>32</v>
      </c>
      <c r="C1507" s="20" t="s">
        <v>33</v>
      </c>
      <c r="D1507" s="20" t="s">
        <v>944</v>
      </c>
      <c r="E1507" s="20" t="s">
        <v>1018</v>
      </c>
      <c r="F1507" s="21">
        <v>3323042006</v>
      </c>
      <c r="G1507" s="20" t="s">
        <v>982</v>
      </c>
      <c r="H1507" s="20" t="s">
        <v>983</v>
      </c>
      <c r="I1507" s="21">
        <v>15137968</v>
      </c>
      <c r="J1507" s="20" t="s">
        <v>4844</v>
      </c>
      <c r="K1507" s="20" t="s">
        <v>4845</v>
      </c>
      <c r="L1507" s="20" t="s">
        <v>4846</v>
      </c>
      <c r="M1507" s="21">
        <v>0</v>
      </c>
      <c r="N1507" s="21">
        <v>984</v>
      </c>
      <c r="O1507" s="21">
        <v>0</v>
      </c>
      <c r="P1507" s="21">
        <v>0</v>
      </c>
      <c r="Q1507" s="21">
        <v>0</v>
      </c>
      <c r="R1507" s="21">
        <v>0</v>
      </c>
      <c r="S1507" s="21">
        <v>0</v>
      </c>
      <c r="T1507" s="20" t="s">
        <v>39</v>
      </c>
      <c r="U1507" s="20" t="s">
        <v>4250</v>
      </c>
      <c r="V1507" s="23">
        <v>46247.713194444441</v>
      </c>
      <c r="W1507" s="23">
        <v>46247.713194444441</v>
      </c>
      <c r="X1507" s="20" t="s">
        <v>40</v>
      </c>
      <c r="Y1507" s="20" t="s">
        <v>39</v>
      </c>
      <c r="Z1507" s="24">
        <v>88153</v>
      </c>
      <c r="AA1507" s="20" t="s">
        <v>169</v>
      </c>
      <c r="AB1507" s="25" t="s">
        <v>4847</v>
      </c>
      <c r="AC1507" s="11" t="str">
        <f t="shared" si="305"/>
        <v>Klik Here Bestie</v>
      </c>
      <c r="AD1507" s="12" t="s">
        <v>30</v>
      </c>
    </row>
    <row r="1508" spans="1:30" ht="14.25" customHeight="1" x14ac:dyDescent="0.3">
      <c r="A1508" s="5">
        <v>1506</v>
      </c>
      <c r="B1508" s="20" t="s">
        <v>32</v>
      </c>
      <c r="C1508" s="20" t="s">
        <v>33</v>
      </c>
      <c r="D1508" s="20" t="s">
        <v>944</v>
      </c>
      <c r="E1508" s="20" t="s">
        <v>1018</v>
      </c>
      <c r="F1508" s="21">
        <v>3323042006</v>
      </c>
      <c r="G1508" s="20" t="s">
        <v>982</v>
      </c>
      <c r="H1508" s="20" t="s">
        <v>983</v>
      </c>
      <c r="I1508" s="21">
        <v>15113010</v>
      </c>
      <c r="J1508" s="20" t="s">
        <v>4848</v>
      </c>
      <c r="K1508" s="20" t="s">
        <v>4849</v>
      </c>
      <c r="L1508" s="20" t="s">
        <v>4850</v>
      </c>
      <c r="M1508" s="21">
        <v>0</v>
      </c>
      <c r="N1508" s="21">
        <v>860</v>
      </c>
      <c r="O1508" s="21">
        <v>0</v>
      </c>
      <c r="P1508" s="21">
        <v>0</v>
      </c>
      <c r="Q1508" s="21">
        <v>0</v>
      </c>
      <c r="R1508" s="21">
        <v>0</v>
      </c>
      <c r="S1508" s="21">
        <v>0</v>
      </c>
      <c r="T1508" s="20" t="s">
        <v>39</v>
      </c>
      <c r="U1508" s="20" t="s">
        <v>4250</v>
      </c>
      <c r="V1508" s="23">
        <v>46247.509027777778</v>
      </c>
      <c r="W1508" s="23">
        <v>46247.509027777778</v>
      </c>
      <c r="X1508" s="20" t="s">
        <v>40</v>
      </c>
      <c r="Y1508" s="20" t="s">
        <v>39</v>
      </c>
      <c r="Z1508" s="24">
        <v>88157</v>
      </c>
      <c r="AA1508" s="20" t="s">
        <v>3065</v>
      </c>
      <c r="AB1508" s="25" t="s">
        <v>4851</v>
      </c>
      <c r="AC1508" s="11" t="str">
        <f t="shared" si="305"/>
        <v>Klik Here Bestie</v>
      </c>
      <c r="AD1508" s="12" t="s">
        <v>30</v>
      </c>
    </row>
    <row r="1509" spans="1:30" ht="14.25" customHeight="1" x14ac:dyDescent="0.3">
      <c r="A1509" s="5">
        <v>1507</v>
      </c>
      <c r="B1509" s="20" t="s">
        <v>32</v>
      </c>
      <c r="C1509" s="20" t="s">
        <v>33</v>
      </c>
      <c r="D1509" s="20" t="s">
        <v>944</v>
      </c>
      <c r="E1509" s="20" t="s">
        <v>1018</v>
      </c>
      <c r="F1509" s="21">
        <v>3323042006</v>
      </c>
      <c r="G1509" s="20" t="s">
        <v>982</v>
      </c>
      <c r="H1509" s="20" t="s">
        <v>983</v>
      </c>
      <c r="I1509" s="21">
        <v>15301005</v>
      </c>
      <c r="J1509" s="20" t="s">
        <v>4852</v>
      </c>
      <c r="K1509" s="20" t="s">
        <v>4853</v>
      </c>
      <c r="L1509" s="20" t="s">
        <v>4854</v>
      </c>
      <c r="M1509" s="21">
        <v>0</v>
      </c>
      <c r="N1509" s="21">
        <v>1548</v>
      </c>
      <c r="O1509" s="21">
        <v>0</v>
      </c>
      <c r="P1509" s="21">
        <v>0</v>
      </c>
      <c r="Q1509" s="21">
        <v>0</v>
      </c>
      <c r="R1509" s="21">
        <v>0</v>
      </c>
      <c r="S1509" s="21">
        <v>0</v>
      </c>
      <c r="T1509" s="20" t="s">
        <v>39</v>
      </c>
      <c r="U1509" s="20" t="s">
        <v>4378</v>
      </c>
      <c r="V1509" s="23">
        <v>46250.459027777775</v>
      </c>
      <c r="W1509" s="23">
        <v>46250.459027777775</v>
      </c>
      <c r="X1509" s="20" t="s">
        <v>40</v>
      </c>
      <c r="Y1509" s="20" t="s">
        <v>39</v>
      </c>
      <c r="Z1509" s="24">
        <v>88156</v>
      </c>
      <c r="AA1509" s="20" t="s">
        <v>424</v>
      </c>
      <c r="AB1509" s="25" t="s">
        <v>4855</v>
      </c>
      <c r="AC1509" s="11" t="str">
        <f t="shared" si="305"/>
        <v>Klik Here Bestie</v>
      </c>
      <c r="AD1509" s="12" t="s">
        <v>30</v>
      </c>
    </row>
    <row r="1510" spans="1:30" ht="14.25" customHeight="1" x14ac:dyDescent="0.3">
      <c r="A1510" s="5">
        <v>1508</v>
      </c>
      <c r="B1510" s="20" t="s">
        <v>32</v>
      </c>
      <c r="C1510" s="20" t="s">
        <v>33</v>
      </c>
      <c r="D1510" s="20" t="s">
        <v>944</v>
      </c>
      <c r="E1510" s="20" t="s">
        <v>1018</v>
      </c>
      <c r="F1510" s="21">
        <v>3323042006</v>
      </c>
      <c r="G1510" s="20" t="s">
        <v>982</v>
      </c>
      <c r="H1510" s="20" t="s">
        <v>983</v>
      </c>
      <c r="I1510" s="21">
        <v>15185921</v>
      </c>
      <c r="J1510" s="20" t="s">
        <v>4856</v>
      </c>
      <c r="K1510" s="20" t="s">
        <v>4857</v>
      </c>
      <c r="L1510" s="20" t="s">
        <v>4858</v>
      </c>
      <c r="M1510" s="21">
        <v>0</v>
      </c>
      <c r="N1510" s="21">
        <v>860</v>
      </c>
      <c r="O1510" s="21">
        <v>0</v>
      </c>
      <c r="P1510" s="21">
        <v>0</v>
      </c>
      <c r="Q1510" s="21">
        <v>0</v>
      </c>
      <c r="R1510" s="21">
        <v>0</v>
      </c>
      <c r="S1510" s="21">
        <v>0</v>
      </c>
      <c r="T1510" s="20" t="s">
        <v>39</v>
      </c>
      <c r="U1510" s="20" t="s">
        <v>4312</v>
      </c>
      <c r="V1510" s="23">
        <v>46248.559027777781</v>
      </c>
      <c r="W1510" s="23">
        <v>46248.559027777781</v>
      </c>
      <c r="X1510" s="20" t="s">
        <v>40</v>
      </c>
      <c r="Y1510" s="20" t="s">
        <v>39</v>
      </c>
      <c r="Z1510" s="24">
        <v>88153</v>
      </c>
      <c r="AA1510" s="20" t="s">
        <v>169</v>
      </c>
      <c r="AB1510" s="25" t="s">
        <v>4859</v>
      </c>
      <c r="AC1510" s="11" t="str">
        <f t="shared" si="305"/>
        <v>Klik Here Bestie</v>
      </c>
      <c r="AD1510" s="12" t="s">
        <v>30</v>
      </c>
    </row>
    <row r="1511" spans="1:30" ht="14.25" customHeight="1" x14ac:dyDescent="0.3">
      <c r="A1511" s="5">
        <v>1509</v>
      </c>
      <c r="B1511" s="20" t="s">
        <v>32</v>
      </c>
      <c r="C1511" s="20" t="s">
        <v>33</v>
      </c>
      <c r="D1511" s="20" t="s">
        <v>944</v>
      </c>
      <c r="E1511" s="20" t="s">
        <v>1018</v>
      </c>
      <c r="F1511" s="21">
        <v>3323042006</v>
      </c>
      <c r="G1511" s="20" t="s">
        <v>982</v>
      </c>
      <c r="H1511" s="20" t="s">
        <v>983</v>
      </c>
      <c r="I1511" s="21">
        <v>14856234</v>
      </c>
      <c r="J1511" s="20" t="s">
        <v>4860</v>
      </c>
      <c r="K1511" s="20" t="s">
        <v>4861</v>
      </c>
      <c r="L1511" s="20" t="s">
        <v>4862</v>
      </c>
      <c r="M1511" s="21">
        <v>0</v>
      </c>
      <c r="N1511" s="21">
        <v>850</v>
      </c>
      <c r="O1511" s="21">
        <v>0</v>
      </c>
      <c r="P1511" s="21">
        <v>0</v>
      </c>
      <c r="Q1511" s="21">
        <v>0</v>
      </c>
      <c r="R1511" s="21">
        <v>0</v>
      </c>
      <c r="S1511" s="21">
        <v>0</v>
      </c>
      <c r="T1511" s="20" t="s">
        <v>39</v>
      </c>
      <c r="U1511" s="22">
        <v>46273</v>
      </c>
      <c r="V1511" s="23">
        <v>46243.593055555553</v>
      </c>
      <c r="W1511" s="23">
        <v>46243.593055555553</v>
      </c>
      <c r="X1511" s="20" t="s">
        <v>40</v>
      </c>
      <c r="Y1511" s="20" t="s">
        <v>39</v>
      </c>
      <c r="Z1511" s="24">
        <v>88154</v>
      </c>
      <c r="AA1511" s="20" t="s">
        <v>594</v>
      </c>
      <c r="AB1511" s="25" t="s">
        <v>4863</v>
      </c>
      <c r="AC1511" s="11" t="str">
        <f t="shared" si="305"/>
        <v>Klik Here Bestie</v>
      </c>
      <c r="AD1511" s="12" t="s">
        <v>30</v>
      </c>
    </row>
    <row r="1512" spans="1:30" ht="14.25" customHeight="1" x14ac:dyDescent="0.3">
      <c r="A1512" s="5">
        <v>1510</v>
      </c>
      <c r="B1512" s="20" t="s">
        <v>32</v>
      </c>
      <c r="C1512" s="20" t="s">
        <v>33</v>
      </c>
      <c r="D1512" s="20" t="s">
        <v>944</v>
      </c>
      <c r="E1512" s="20" t="s">
        <v>1018</v>
      </c>
      <c r="F1512" s="21">
        <v>3323042006</v>
      </c>
      <c r="G1512" s="20" t="s">
        <v>982</v>
      </c>
      <c r="H1512" s="20" t="s">
        <v>983</v>
      </c>
      <c r="I1512" s="21">
        <v>15008827</v>
      </c>
      <c r="J1512" s="20" t="s">
        <v>4864</v>
      </c>
      <c r="K1512" s="20" t="s">
        <v>4865</v>
      </c>
      <c r="L1512" s="20" t="s">
        <v>4866</v>
      </c>
      <c r="M1512" s="21">
        <v>0</v>
      </c>
      <c r="N1512" s="21">
        <v>516</v>
      </c>
      <c r="O1512" s="21">
        <v>0</v>
      </c>
      <c r="P1512" s="21">
        <v>0</v>
      </c>
      <c r="Q1512" s="21">
        <v>0</v>
      </c>
      <c r="R1512" s="21">
        <v>0</v>
      </c>
      <c r="S1512" s="21">
        <v>0</v>
      </c>
      <c r="T1512" s="20" t="s">
        <v>39</v>
      </c>
      <c r="U1512" s="22">
        <v>46364</v>
      </c>
      <c r="V1512" s="23">
        <v>46246.311805555553</v>
      </c>
      <c r="W1512" s="23">
        <v>46246.311805555553</v>
      </c>
      <c r="X1512" s="20" t="s">
        <v>40</v>
      </c>
      <c r="Y1512" s="20" t="s">
        <v>39</v>
      </c>
      <c r="Z1512" s="24">
        <v>88156</v>
      </c>
      <c r="AA1512" s="20" t="s">
        <v>424</v>
      </c>
      <c r="AB1512" s="25" t="s">
        <v>4867</v>
      </c>
      <c r="AC1512" s="11" t="str">
        <f t="shared" si="305"/>
        <v>Klik Here Bestie</v>
      </c>
      <c r="AD1512" s="12" t="s">
        <v>30</v>
      </c>
    </row>
    <row r="1513" spans="1:30" ht="14.25" customHeight="1" x14ac:dyDescent="0.3">
      <c r="A1513" s="5">
        <v>1511</v>
      </c>
      <c r="B1513" s="20" t="s">
        <v>32</v>
      </c>
      <c r="C1513" s="20" t="s">
        <v>33</v>
      </c>
      <c r="D1513" s="20" t="s">
        <v>944</v>
      </c>
      <c r="E1513" s="20" t="s">
        <v>4868</v>
      </c>
      <c r="F1513" s="21">
        <v>3323042008</v>
      </c>
      <c r="G1513" s="20" t="s">
        <v>982</v>
      </c>
      <c r="H1513" s="20" t="s">
        <v>983</v>
      </c>
      <c r="I1513" s="21">
        <v>15260780</v>
      </c>
      <c r="J1513" s="20" t="s">
        <v>4869</v>
      </c>
      <c r="K1513" s="20" t="s">
        <v>4870</v>
      </c>
      <c r="L1513" s="20" t="s">
        <v>4871</v>
      </c>
      <c r="M1513" s="21">
        <v>0</v>
      </c>
      <c r="N1513" s="21">
        <v>100</v>
      </c>
      <c r="O1513" s="21">
        <v>0</v>
      </c>
      <c r="P1513" s="21">
        <v>0</v>
      </c>
      <c r="Q1513" s="21">
        <v>0</v>
      </c>
      <c r="R1513" s="21">
        <v>0</v>
      </c>
      <c r="S1513" s="21">
        <v>0</v>
      </c>
      <c r="T1513" s="20" t="s">
        <v>39</v>
      </c>
      <c r="U1513" s="20" t="s">
        <v>4260</v>
      </c>
      <c r="V1513" s="23">
        <v>46249.572916666664</v>
      </c>
      <c r="W1513" s="23">
        <v>46249.572916666664</v>
      </c>
      <c r="X1513" s="20" t="s">
        <v>40</v>
      </c>
      <c r="Y1513" s="20" t="s">
        <v>39</v>
      </c>
      <c r="Z1513" s="24">
        <v>1108202</v>
      </c>
      <c r="AA1513" s="20" t="s">
        <v>546</v>
      </c>
      <c r="AB1513" s="25" t="s">
        <v>4872</v>
      </c>
      <c r="AC1513" s="11" t="str">
        <f t="shared" si="305"/>
        <v>Klik Here Bestie</v>
      </c>
      <c r="AD1513" s="12" t="s">
        <v>30</v>
      </c>
    </row>
    <row r="1514" spans="1:30" ht="14.25" customHeight="1" x14ac:dyDescent="0.3">
      <c r="A1514" s="5">
        <v>1512</v>
      </c>
      <c r="B1514" s="20" t="s">
        <v>32</v>
      </c>
      <c r="C1514" s="20" t="s">
        <v>33</v>
      </c>
      <c r="D1514" s="20" t="s">
        <v>944</v>
      </c>
      <c r="E1514" s="20" t="s">
        <v>4873</v>
      </c>
      <c r="F1514" s="21">
        <v>3323042009</v>
      </c>
      <c r="G1514" s="20" t="s">
        <v>982</v>
      </c>
      <c r="H1514" s="20" t="s">
        <v>983</v>
      </c>
      <c r="I1514" s="21">
        <v>15191660</v>
      </c>
      <c r="J1514" s="20" t="s">
        <v>4874</v>
      </c>
      <c r="K1514" s="20" t="s">
        <v>4875</v>
      </c>
      <c r="L1514" s="20" t="s">
        <v>4876</v>
      </c>
      <c r="M1514" s="21">
        <v>0</v>
      </c>
      <c r="N1514" s="21">
        <v>1084</v>
      </c>
      <c r="O1514" s="21">
        <v>0</v>
      </c>
      <c r="P1514" s="21">
        <v>0</v>
      </c>
      <c r="Q1514" s="21">
        <v>0</v>
      </c>
      <c r="R1514" s="21">
        <v>0</v>
      </c>
      <c r="S1514" s="21">
        <v>0</v>
      </c>
      <c r="T1514" s="20" t="s">
        <v>39</v>
      </c>
      <c r="U1514" s="20" t="s">
        <v>4312</v>
      </c>
      <c r="V1514" s="23">
        <v>46248.59375</v>
      </c>
      <c r="W1514" s="23">
        <v>46248.59375</v>
      </c>
      <c r="X1514" s="20" t="s">
        <v>40</v>
      </c>
      <c r="Y1514" s="20" t="s">
        <v>39</v>
      </c>
      <c r="Z1514" s="24">
        <v>77979</v>
      </c>
      <c r="AA1514" s="20" t="s">
        <v>2663</v>
      </c>
      <c r="AB1514" s="25" t="s">
        <v>4877</v>
      </c>
      <c r="AC1514" s="11" t="str">
        <f t="shared" si="305"/>
        <v>Klik Here Bestie</v>
      </c>
      <c r="AD1514" s="12" t="s">
        <v>30</v>
      </c>
    </row>
    <row r="1515" spans="1:30" ht="14.25" customHeight="1" x14ac:dyDescent="0.3">
      <c r="A1515" s="5">
        <v>1513</v>
      </c>
      <c r="B1515" s="20" t="s">
        <v>32</v>
      </c>
      <c r="C1515" s="20" t="s">
        <v>33</v>
      </c>
      <c r="D1515" s="20" t="s">
        <v>944</v>
      </c>
      <c r="E1515" s="20" t="s">
        <v>1043</v>
      </c>
      <c r="F1515" s="21">
        <v>3323042010</v>
      </c>
      <c r="G1515" s="20" t="s">
        <v>1044</v>
      </c>
      <c r="H1515" s="20" t="s">
        <v>1045</v>
      </c>
      <c r="I1515" s="21">
        <v>14992031</v>
      </c>
      <c r="J1515" s="20" t="s">
        <v>4878</v>
      </c>
      <c r="K1515" s="20" t="s">
        <v>4879</v>
      </c>
      <c r="L1515" s="20" t="s">
        <v>707</v>
      </c>
      <c r="M1515" s="21">
        <v>0</v>
      </c>
      <c r="N1515" s="21">
        <v>797</v>
      </c>
      <c r="O1515" s="21">
        <v>0</v>
      </c>
      <c r="P1515" s="21">
        <v>0</v>
      </c>
      <c r="Q1515" s="21">
        <v>0</v>
      </c>
      <c r="R1515" s="21">
        <v>0</v>
      </c>
      <c r="S1515" s="21">
        <v>0</v>
      </c>
      <c r="T1515" s="20" t="s">
        <v>39</v>
      </c>
      <c r="U1515" s="22">
        <v>46334</v>
      </c>
      <c r="V1515" s="23">
        <v>46245.683333333334</v>
      </c>
      <c r="W1515" s="23">
        <v>46245.683333333334</v>
      </c>
      <c r="X1515" s="20" t="s">
        <v>40</v>
      </c>
      <c r="Y1515" s="20" t="s">
        <v>39</v>
      </c>
      <c r="Z1515" s="24">
        <v>88128</v>
      </c>
      <c r="AA1515" s="20" t="s">
        <v>4880</v>
      </c>
      <c r="AB1515" s="25" t="s">
        <v>4881</v>
      </c>
      <c r="AC1515" s="11" t="str">
        <f t="shared" si="305"/>
        <v>Klik Here Bestie</v>
      </c>
      <c r="AD1515" s="12" t="s">
        <v>30</v>
      </c>
    </row>
    <row r="1516" spans="1:30" ht="14.25" customHeight="1" x14ac:dyDescent="0.3">
      <c r="A1516" s="5">
        <v>1514</v>
      </c>
      <c r="B1516" s="20" t="s">
        <v>32</v>
      </c>
      <c r="C1516" s="20" t="s">
        <v>33</v>
      </c>
      <c r="D1516" s="20" t="s">
        <v>944</v>
      </c>
      <c r="E1516" s="20" t="s">
        <v>1043</v>
      </c>
      <c r="F1516" s="21">
        <v>3323042010</v>
      </c>
      <c r="G1516" s="20" t="s">
        <v>1044</v>
      </c>
      <c r="H1516" s="20" t="s">
        <v>1045</v>
      </c>
      <c r="I1516" s="21">
        <v>15026103</v>
      </c>
      <c r="J1516" s="20" t="s">
        <v>4882</v>
      </c>
      <c r="K1516" s="20" t="s">
        <v>4883</v>
      </c>
      <c r="L1516" s="20" t="s">
        <v>4884</v>
      </c>
      <c r="M1516" s="21">
        <v>0</v>
      </c>
      <c r="N1516" s="21">
        <v>86</v>
      </c>
      <c r="O1516" s="21">
        <v>0</v>
      </c>
      <c r="P1516" s="21">
        <v>0</v>
      </c>
      <c r="Q1516" s="21">
        <v>0</v>
      </c>
      <c r="R1516" s="21">
        <v>0</v>
      </c>
      <c r="S1516" s="21">
        <v>0</v>
      </c>
      <c r="T1516" s="20" t="s">
        <v>39</v>
      </c>
      <c r="U1516" s="22">
        <v>46364</v>
      </c>
      <c r="V1516" s="23">
        <v>46246.42083333333</v>
      </c>
      <c r="W1516" s="23">
        <v>46246.42083333333</v>
      </c>
      <c r="X1516" s="20" t="s">
        <v>40</v>
      </c>
      <c r="Y1516" s="20" t="s">
        <v>39</v>
      </c>
      <c r="Z1516" s="24">
        <v>88131</v>
      </c>
      <c r="AA1516" s="20" t="s">
        <v>4885</v>
      </c>
      <c r="AB1516" s="25" t="s">
        <v>4886</v>
      </c>
      <c r="AC1516" s="11" t="str">
        <f t="shared" si="305"/>
        <v>Klik Here Bestie</v>
      </c>
      <c r="AD1516" s="12" t="s">
        <v>30</v>
      </c>
    </row>
    <row r="1517" spans="1:30" ht="14.25" customHeight="1" x14ac:dyDescent="0.3">
      <c r="A1517" s="5">
        <v>1515</v>
      </c>
      <c r="B1517" s="20" t="s">
        <v>32</v>
      </c>
      <c r="C1517" s="20" t="s">
        <v>33</v>
      </c>
      <c r="D1517" s="20" t="s">
        <v>944</v>
      </c>
      <c r="E1517" s="20" t="s">
        <v>1062</v>
      </c>
      <c r="F1517" s="21">
        <v>3323042011</v>
      </c>
      <c r="G1517" s="20" t="s">
        <v>1044</v>
      </c>
      <c r="H1517" s="20" t="s">
        <v>1045</v>
      </c>
      <c r="I1517" s="21">
        <v>15184699</v>
      </c>
      <c r="J1517" s="20" t="s">
        <v>4887</v>
      </c>
      <c r="K1517" s="20" t="s">
        <v>4888</v>
      </c>
      <c r="L1517" s="20" t="s">
        <v>590</v>
      </c>
      <c r="M1517" s="21">
        <v>0</v>
      </c>
      <c r="N1517" s="21">
        <v>276</v>
      </c>
      <c r="O1517" s="21">
        <v>0</v>
      </c>
      <c r="P1517" s="21">
        <v>0</v>
      </c>
      <c r="Q1517" s="21">
        <v>0</v>
      </c>
      <c r="R1517" s="21">
        <v>0</v>
      </c>
      <c r="S1517" s="21">
        <v>0</v>
      </c>
      <c r="T1517" s="20" t="s">
        <v>39</v>
      </c>
      <c r="U1517" s="20" t="s">
        <v>4312</v>
      </c>
      <c r="V1517" s="23">
        <v>46248.548611111109</v>
      </c>
      <c r="W1517" s="23">
        <v>46248.548611111109</v>
      </c>
      <c r="X1517" s="20" t="s">
        <v>40</v>
      </c>
      <c r="Y1517" s="20" t="s">
        <v>39</v>
      </c>
      <c r="Z1517" s="24">
        <v>87765</v>
      </c>
      <c r="AA1517" s="20" t="s">
        <v>4889</v>
      </c>
      <c r="AB1517" s="25" t="s">
        <v>4890</v>
      </c>
      <c r="AC1517" s="11" t="str">
        <f t="shared" si="305"/>
        <v>Klik Here Bestie</v>
      </c>
      <c r="AD1517" s="12" t="s">
        <v>30</v>
      </c>
    </row>
    <row r="1518" spans="1:30" ht="14.25" customHeight="1" x14ac:dyDescent="0.3">
      <c r="A1518" s="5">
        <v>1516</v>
      </c>
      <c r="B1518" s="20" t="s">
        <v>32</v>
      </c>
      <c r="C1518" s="20" t="s">
        <v>33</v>
      </c>
      <c r="D1518" s="20" t="s">
        <v>944</v>
      </c>
      <c r="E1518" s="20" t="s">
        <v>4891</v>
      </c>
      <c r="F1518" s="21">
        <v>3323042014</v>
      </c>
      <c r="G1518" s="20" t="s">
        <v>1044</v>
      </c>
      <c r="H1518" s="20" t="s">
        <v>1045</v>
      </c>
      <c r="I1518" s="21">
        <v>15127678</v>
      </c>
      <c r="J1518" s="20" t="s">
        <v>4892</v>
      </c>
      <c r="K1518" s="20" t="s">
        <v>4893</v>
      </c>
      <c r="L1518" s="20" t="s">
        <v>4894</v>
      </c>
      <c r="M1518" s="21">
        <v>0</v>
      </c>
      <c r="N1518" s="21">
        <v>198</v>
      </c>
      <c r="O1518" s="21">
        <v>0</v>
      </c>
      <c r="P1518" s="21">
        <v>0</v>
      </c>
      <c r="Q1518" s="21">
        <v>0</v>
      </c>
      <c r="R1518" s="21">
        <v>0</v>
      </c>
      <c r="S1518" s="21">
        <v>0</v>
      </c>
      <c r="T1518" s="20" t="s">
        <v>39</v>
      </c>
      <c r="U1518" s="20" t="s">
        <v>4250</v>
      </c>
      <c r="V1518" s="23">
        <v>46247.634722222225</v>
      </c>
      <c r="W1518" s="23">
        <v>46247.634722222225</v>
      </c>
      <c r="X1518" s="20" t="s">
        <v>40</v>
      </c>
      <c r="Y1518" s="20" t="s">
        <v>39</v>
      </c>
      <c r="Z1518" s="24">
        <v>78007</v>
      </c>
      <c r="AA1518" s="20" t="s">
        <v>997</v>
      </c>
      <c r="AB1518" s="25" t="s">
        <v>4895</v>
      </c>
      <c r="AC1518" s="11" t="str">
        <f t="shared" si="305"/>
        <v>Klik Here Bestie</v>
      </c>
      <c r="AD1518" s="12" t="s">
        <v>30</v>
      </c>
    </row>
    <row r="1519" spans="1:30" ht="14.25" customHeight="1" x14ac:dyDescent="0.3">
      <c r="A1519" s="5">
        <v>1517</v>
      </c>
      <c r="B1519" s="20" t="s">
        <v>32</v>
      </c>
      <c r="C1519" s="20" t="s">
        <v>33</v>
      </c>
      <c r="D1519" s="20" t="s">
        <v>1074</v>
      </c>
      <c r="E1519" s="20" t="s">
        <v>1074</v>
      </c>
      <c r="F1519" s="21">
        <v>3323052001</v>
      </c>
      <c r="G1519" s="20" t="s">
        <v>1075</v>
      </c>
      <c r="H1519" s="20" t="s">
        <v>1076</v>
      </c>
      <c r="I1519" s="21">
        <v>14858044</v>
      </c>
      <c r="J1519" s="20" t="s">
        <v>4896</v>
      </c>
      <c r="K1519" s="20" t="s">
        <v>4897</v>
      </c>
      <c r="L1519" s="20" t="s">
        <v>4898</v>
      </c>
      <c r="M1519" s="21">
        <v>0</v>
      </c>
      <c r="N1519" s="21">
        <v>50</v>
      </c>
      <c r="O1519" s="21">
        <v>0</v>
      </c>
      <c r="P1519" s="21">
        <v>0</v>
      </c>
      <c r="Q1519" s="21">
        <v>0</v>
      </c>
      <c r="R1519" s="21">
        <v>0</v>
      </c>
      <c r="S1519" s="21">
        <v>0</v>
      </c>
      <c r="T1519" s="20" t="s">
        <v>39</v>
      </c>
      <c r="U1519" s="22">
        <v>46273</v>
      </c>
      <c r="V1519" s="23">
        <v>46243.611805555556</v>
      </c>
      <c r="W1519" s="23">
        <v>46243.611805555556</v>
      </c>
      <c r="X1519" s="20" t="s">
        <v>40</v>
      </c>
      <c r="Y1519" s="20" t="s">
        <v>39</v>
      </c>
      <c r="Z1519" s="24">
        <v>89265</v>
      </c>
      <c r="AA1519" s="20" t="s">
        <v>957</v>
      </c>
      <c r="AB1519" s="25" t="s">
        <v>4899</v>
      </c>
      <c r="AC1519" s="11" t="str">
        <f t="shared" si="305"/>
        <v>Klik Here Bestie</v>
      </c>
      <c r="AD1519" s="6" t="s">
        <v>2944</v>
      </c>
    </row>
    <row r="1520" spans="1:30" ht="14.25" customHeight="1" x14ac:dyDescent="0.3">
      <c r="A1520" s="5">
        <v>1518</v>
      </c>
      <c r="B1520" s="20" t="s">
        <v>32</v>
      </c>
      <c r="C1520" s="20" t="s">
        <v>33</v>
      </c>
      <c r="D1520" s="20" t="s">
        <v>1074</v>
      </c>
      <c r="E1520" s="20" t="s">
        <v>1074</v>
      </c>
      <c r="F1520" s="21">
        <v>3323052001</v>
      </c>
      <c r="G1520" s="20" t="s">
        <v>1075</v>
      </c>
      <c r="H1520" s="20" t="s">
        <v>1076</v>
      </c>
      <c r="I1520" s="21">
        <v>15113632</v>
      </c>
      <c r="J1520" s="20" t="s">
        <v>4900</v>
      </c>
      <c r="K1520" s="20" t="s">
        <v>4897</v>
      </c>
      <c r="L1520" s="20" t="s">
        <v>4898</v>
      </c>
      <c r="M1520" s="21">
        <v>0</v>
      </c>
      <c r="N1520" s="21">
        <v>50</v>
      </c>
      <c r="O1520" s="21">
        <v>0</v>
      </c>
      <c r="P1520" s="21">
        <v>0</v>
      </c>
      <c r="Q1520" s="21">
        <v>0</v>
      </c>
      <c r="R1520" s="21">
        <v>0</v>
      </c>
      <c r="S1520" s="21">
        <v>0</v>
      </c>
      <c r="T1520" s="20" t="s">
        <v>39</v>
      </c>
      <c r="U1520" s="20" t="s">
        <v>4250</v>
      </c>
      <c r="V1520" s="23">
        <v>46247.515277777777</v>
      </c>
      <c r="W1520" s="23">
        <v>46247.515277777777</v>
      </c>
      <c r="X1520" s="20" t="s">
        <v>40</v>
      </c>
      <c r="Y1520" s="20" t="s">
        <v>39</v>
      </c>
      <c r="Z1520" s="24">
        <v>89265</v>
      </c>
      <c r="AA1520" s="20" t="s">
        <v>957</v>
      </c>
      <c r="AB1520" s="25" t="s">
        <v>4901</v>
      </c>
      <c r="AC1520" s="11" t="str">
        <f t="shared" si="305"/>
        <v>Klik Here Bestie</v>
      </c>
      <c r="AD1520" s="6" t="s">
        <v>2944</v>
      </c>
    </row>
    <row r="1521" spans="1:30" ht="14.25" customHeight="1" x14ac:dyDescent="0.3">
      <c r="A1521" s="5">
        <v>1519</v>
      </c>
      <c r="B1521" s="20" t="s">
        <v>32</v>
      </c>
      <c r="C1521" s="20" t="s">
        <v>33</v>
      </c>
      <c r="D1521" s="20" t="s">
        <v>1074</v>
      </c>
      <c r="E1521" s="20" t="s">
        <v>1101</v>
      </c>
      <c r="F1521" s="21">
        <v>3323052003</v>
      </c>
      <c r="G1521" s="20" t="s">
        <v>1102</v>
      </c>
      <c r="H1521" s="20" t="s">
        <v>1103</v>
      </c>
      <c r="I1521" s="21">
        <v>14978108</v>
      </c>
      <c r="J1521" s="20" t="s">
        <v>4902</v>
      </c>
      <c r="K1521" s="20" t="s">
        <v>4903</v>
      </c>
      <c r="L1521" s="20" t="s">
        <v>4904</v>
      </c>
      <c r="M1521" s="21">
        <v>0</v>
      </c>
      <c r="N1521" s="21">
        <v>80</v>
      </c>
      <c r="O1521" s="21">
        <v>0</v>
      </c>
      <c r="P1521" s="21">
        <v>0</v>
      </c>
      <c r="Q1521" s="21">
        <v>0</v>
      </c>
      <c r="R1521" s="21">
        <v>0</v>
      </c>
      <c r="S1521" s="21">
        <v>0</v>
      </c>
      <c r="T1521" s="20" t="s">
        <v>39</v>
      </c>
      <c r="U1521" s="22">
        <v>46334</v>
      </c>
      <c r="V1521" s="23">
        <v>46245.572916666664</v>
      </c>
      <c r="W1521" s="23">
        <v>46245.572916666664</v>
      </c>
      <c r="X1521" s="20" t="s">
        <v>40</v>
      </c>
      <c r="Y1521" s="20" t="s">
        <v>39</v>
      </c>
      <c r="Z1521" s="24">
        <v>88192</v>
      </c>
      <c r="AA1521" s="20" t="s">
        <v>4905</v>
      </c>
      <c r="AB1521" s="25" t="s">
        <v>4906</v>
      </c>
      <c r="AC1521" s="11" t="str">
        <f t="shared" si="305"/>
        <v>Klik Here Bestie</v>
      </c>
      <c r="AD1521" s="6" t="s">
        <v>2944</v>
      </c>
    </row>
    <row r="1522" spans="1:30" ht="14.25" customHeight="1" x14ac:dyDescent="0.3">
      <c r="A1522" s="5">
        <v>1520</v>
      </c>
      <c r="B1522" s="20" t="s">
        <v>32</v>
      </c>
      <c r="C1522" s="20" t="s">
        <v>33</v>
      </c>
      <c r="D1522" s="20" t="s">
        <v>1074</v>
      </c>
      <c r="E1522" s="20" t="s">
        <v>1101</v>
      </c>
      <c r="F1522" s="21">
        <v>3323052003</v>
      </c>
      <c r="G1522" s="20" t="s">
        <v>1102</v>
      </c>
      <c r="H1522" s="20" t="s">
        <v>1103</v>
      </c>
      <c r="I1522" s="21">
        <v>15032857</v>
      </c>
      <c r="J1522" s="20" t="s">
        <v>4907</v>
      </c>
      <c r="K1522" s="20" t="s">
        <v>4908</v>
      </c>
      <c r="L1522" s="20" t="s">
        <v>2806</v>
      </c>
      <c r="M1522" s="21">
        <v>0</v>
      </c>
      <c r="N1522" s="21">
        <v>25</v>
      </c>
      <c r="O1522" s="21">
        <v>0</v>
      </c>
      <c r="P1522" s="21">
        <v>0</v>
      </c>
      <c r="Q1522" s="21">
        <v>0</v>
      </c>
      <c r="R1522" s="21">
        <v>0</v>
      </c>
      <c r="S1522" s="21">
        <v>0</v>
      </c>
      <c r="T1522" s="20" t="s">
        <v>39</v>
      </c>
      <c r="U1522" s="22">
        <v>46364</v>
      </c>
      <c r="V1522" s="23">
        <v>46246.459722222222</v>
      </c>
      <c r="W1522" s="23">
        <v>46246.459722222222</v>
      </c>
      <c r="X1522" s="20" t="s">
        <v>40</v>
      </c>
      <c r="Y1522" s="20" t="s">
        <v>39</v>
      </c>
      <c r="Z1522" s="24">
        <v>88189</v>
      </c>
      <c r="AA1522" s="20" t="s">
        <v>1106</v>
      </c>
      <c r="AB1522" s="25" t="s">
        <v>4909</v>
      </c>
      <c r="AC1522" s="11" t="str">
        <f t="shared" si="305"/>
        <v>Klik Here Bestie</v>
      </c>
      <c r="AD1522" s="17" t="s">
        <v>4910</v>
      </c>
    </row>
    <row r="1523" spans="1:30" ht="14.25" customHeight="1" x14ac:dyDescent="0.3">
      <c r="A1523" s="5">
        <v>1521</v>
      </c>
      <c r="B1523" s="20" t="s">
        <v>32</v>
      </c>
      <c r="C1523" s="20" t="s">
        <v>33</v>
      </c>
      <c r="D1523" s="20" t="s">
        <v>1074</v>
      </c>
      <c r="E1523" s="20" t="s">
        <v>1114</v>
      </c>
      <c r="F1523" s="21">
        <v>3323052004</v>
      </c>
      <c r="G1523" s="20" t="s">
        <v>1102</v>
      </c>
      <c r="H1523" s="20" t="s">
        <v>1103</v>
      </c>
      <c r="I1523" s="21">
        <v>15046219</v>
      </c>
      <c r="J1523" s="20" t="s">
        <v>4911</v>
      </c>
      <c r="K1523" s="20" t="s">
        <v>4912</v>
      </c>
      <c r="L1523" s="20" t="s">
        <v>4913</v>
      </c>
      <c r="M1523" s="21">
        <v>0</v>
      </c>
      <c r="N1523" s="21">
        <v>106</v>
      </c>
      <c r="O1523" s="21">
        <v>0</v>
      </c>
      <c r="P1523" s="21">
        <v>0</v>
      </c>
      <c r="Q1523" s="21">
        <v>0</v>
      </c>
      <c r="R1523" s="21">
        <v>0</v>
      </c>
      <c r="S1523" s="21">
        <v>0</v>
      </c>
      <c r="T1523" s="20" t="s">
        <v>39</v>
      </c>
      <c r="U1523" s="22">
        <v>46364</v>
      </c>
      <c r="V1523" s="23">
        <v>46246.570138888892</v>
      </c>
      <c r="W1523" s="23">
        <v>46246.570138888892</v>
      </c>
      <c r="X1523" s="20" t="s">
        <v>40</v>
      </c>
      <c r="Y1523" s="20" t="s">
        <v>39</v>
      </c>
      <c r="Z1523" s="24">
        <v>93895</v>
      </c>
      <c r="AA1523" s="20" t="s">
        <v>174</v>
      </c>
      <c r="AB1523" s="25" t="s">
        <v>4914</v>
      </c>
      <c r="AC1523" s="11" t="str">
        <f t="shared" si="305"/>
        <v>Klik Here Bestie</v>
      </c>
      <c r="AD1523" s="17" t="s">
        <v>4910</v>
      </c>
    </row>
    <row r="1524" spans="1:30" ht="14.25" customHeight="1" x14ac:dyDescent="0.3">
      <c r="A1524" s="5">
        <v>1522</v>
      </c>
      <c r="B1524" s="20" t="s">
        <v>32</v>
      </c>
      <c r="C1524" s="20" t="s">
        <v>33</v>
      </c>
      <c r="D1524" s="20" t="s">
        <v>1074</v>
      </c>
      <c r="E1524" s="20" t="s">
        <v>1114</v>
      </c>
      <c r="F1524" s="21">
        <v>3323052004</v>
      </c>
      <c r="G1524" s="20" t="s">
        <v>1102</v>
      </c>
      <c r="H1524" s="20" t="s">
        <v>1103</v>
      </c>
      <c r="I1524" s="21">
        <v>15046315</v>
      </c>
      <c r="J1524" s="20" t="s">
        <v>4915</v>
      </c>
      <c r="K1524" s="20" t="s">
        <v>4912</v>
      </c>
      <c r="L1524" s="20" t="s">
        <v>4913</v>
      </c>
      <c r="M1524" s="21">
        <v>0</v>
      </c>
      <c r="N1524" s="21">
        <v>50</v>
      </c>
      <c r="O1524" s="21">
        <v>0</v>
      </c>
      <c r="P1524" s="21">
        <v>0</v>
      </c>
      <c r="Q1524" s="21">
        <v>0</v>
      </c>
      <c r="R1524" s="21">
        <v>0</v>
      </c>
      <c r="S1524" s="21">
        <v>0</v>
      </c>
      <c r="T1524" s="20" t="s">
        <v>39</v>
      </c>
      <c r="U1524" s="22">
        <v>46364</v>
      </c>
      <c r="V1524" s="23">
        <v>46246.570833333331</v>
      </c>
      <c r="W1524" s="23">
        <v>46246.570833333331</v>
      </c>
      <c r="X1524" s="20" t="s">
        <v>40</v>
      </c>
      <c r="Y1524" s="20" t="s">
        <v>39</v>
      </c>
      <c r="Z1524" s="24">
        <v>93895</v>
      </c>
      <c r="AA1524" s="20" t="s">
        <v>174</v>
      </c>
      <c r="AB1524" s="25" t="s">
        <v>4916</v>
      </c>
      <c r="AC1524" s="11" t="str">
        <f t="shared" si="305"/>
        <v>Klik Here Bestie</v>
      </c>
      <c r="AD1524" s="17" t="s">
        <v>4910</v>
      </c>
    </row>
    <row r="1525" spans="1:30" ht="14.25" customHeight="1" x14ac:dyDescent="0.3">
      <c r="A1525" s="5">
        <v>1523</v>
      </c>
      <c r="B1525" s="20" t="s">
        <v>32</v>
      </c>
      <c r="C1525" s="20" t="s">
        <v>33</v>
      </c>
      <c r="D1525" s="20" t="s">
        <v>1074</v>
      </c>
      <c r="E1525" s="20" t="s">
        <v>1138</v>
      </c>
      <c r="F1525" s="21">
        <v>3323052006</v>
      </c>
      <c r="G1525" s="20" t="s">
        <v>1075</v>
      </c>
      <c r="H1525" s="20" t="s">
        <v>1076</v>
      </c>
      <c r="I1525" s="21">
        <v>14880694</v>
      </c>
      <c r="J1525" s="20" t="s">
        <v>4917</v>
      </c>
      <c r="K1525" s="20" t="s">
        <v>4918</v>
      </c>
      <c r="L1525" s="20" t="s">
        <v>4919</v>
      </c>
      <c r="M1525" s="21">
        <v>69</v>
      </c>
      <c r="N1525" s="21">
        <v>50</v>
      </c>
      <c r="O1525" s="21">
        <v>0</v>
      </c>
      <c r="P1525" s="21">
        <v>0</v>
      </c>
      <c r="Q1525" s="21">
        <v>0</v>
      </c>
      <c r="R1525" s="21">
        <v>0</v>
      </c>
      <c r="S1525" s="21">
        <v>0</v>
      </c>
      <c r="T1525" s="20" t="s">
        <v>39</v>
      </c>
      <c r="U1525" s="22">
        <v>46303</v>
      </c>
      <c r="V1525" s="23">
        <v>46244.345833333333</v>
      </c>
      <c r="W1525" s="23">
        <v>46244.345833333333</v>
      </c>
      <c r="X1525" s="20" t="s">
        <v>40</v>
      </c>
      <c r="Y1525" s="20" t="s">
        <v>39</v>
      </c>
      <c r="Z1525" s="24">
        <v>93091</v>
      </c>
      <c r="AA1525" s="20" t="s">
        <v>4920</v>
      </c>
      <c r="AB1525" s="25" t="s">
        <v>4921</v>
      </c>
      <c r="AC1525" s="11" t="str">
        <f t="shared" si="305"/>
        <v>Klik Here Bestie</v>
      </c>
      <c r="AD1525" s="17" t="s">
        <v>4910</v>
      </c>
    </row>
    <row r="1526" spans="1:30" ht="14.25" customHeight="1" x14ac:dyDescent="0.3">
      <c r="A1526" s="5">
        <v>1524</v>
      </c>
      <c r="B1526" s="20" t="s">
        <v>32</v>
      </c>
      <c r="C1526" s="20" t="s">
        <v>33</v>
      </c>
      <c r="D1526" s="20" t="s">
        <v>1074</v>
      </c>
      <c r="E1526" s="20" t="s">
        <v>1138</v>
      </c>
      <c r="F1526" s="21">
        <v>3323052006</v>
      </c>
      <c r="G1526" s="20" t="s">
        <v>1075</v>
      </c>
      <c r="H1526" s="20" t="s">
        <v>1076</v>
      </c>
      <c r="I1526" s="21">
        <v>15221002</v>
      </c>
      <c r="J1526" s="20" t="s">
        <v>4922</v>
      </c>
      <c r="K1526" s="20" t="s">
        <v>4923</v>
      </c>
      <c r="L1526" s="20" t="s">
        <v>4924</v>
      </c>
      <c r="M1526" s="21">
        <v>58</v>
      </c>
      <c r="N1526" s="21">
        <v>59</v>
      </c>
      <c r="O1526" s="21">
        <v>0</v>
      </c>
      <c r="P1526" s="21">
        <v>0</v>
      </c>
      <c r="Q1526" s="21">
        <v>0</v>
      </c>
      <c r="R1526" s="21">
        <v>0</v>
      </c>
      <c r="S1526" s="21">
        <v>0</v>
      </c>
      <c r="T1526" s="20" t="s">
        <v>39</v>
      </c>
      <c r="U1526" s="20" t="s">
        <v>4260</v>
      </c>
      <c r="V1526" s="23">
        <v>46249.287499999999</v>
      </c>
      <c r="W1526" s="23">
        <v>46249.287499999999</v>
      </c>
      <c r="X1526" s="20" t="s">
        <v>40</v>
      </c>
      <c r="Y1526" s="20" t="s">
        <v>39</v>
      </c>
      <c r="Z1526" s="24">
        <v>93103</v>
      </c>
      <c r="AA1526" s="20" t="s">
        <v>4925</v>
      </c>
      <c r="AB1526" s="25" t="s">
        <v>4926</v>
      </c>
      <c r="AC1526" s="11" t="str">
        <f t="shared" si="305"/>
        <v>Klik Here Bestie</v>
      </c>
      <c r="AD1526" s="17" t="s">
        <v>4910</v>
      </c>
    </row>
    <row r="1527" spans="1:30" ht="14.25" customHeight="1" x14ac:dyDescent="0.3">
      <c r="A1527" s="5">
        <v>1525</v>
      </c>
      <c r="B1527" s="20" t="s">
        <v>32</v>
      </c>
      <c r="C1527" s="20" t="s">
        <v>33</v>
      </c>
      <c r="D1527" s="20" t="s">
        <v>1074</v>
      </c>
      <c r="E1527" s="20" t="s">
        <v>1161</v>
      </c>
      <c r="F1527" s="21">
        <v>3323052007</v>
      </c>
      <c r="G1527" s="20" t="s">
        <v>1162</v>
      </c>
      <c r="H1527" s="20" t="s">
        <v>1163</v>
      </c>
      <c r="I1527" s="21">
        <v>14887993</v>
      </c>
      <c r="J1527" s="20" t="s">
        <v>4927</v>
      </c>
      <c r="K1527" s="20" t="s">
        <v>4928</v>
      </c>
      <c r="L1527" s="20" t="s">
        <v>4929</v>
      </c>
      <c r="M1527" s="21">
        <v>0</v>
      </c>
      <c r="N1527" s="21">
        <v>20</v>
      </c>
      <c r="O1527" s="21">
        <v>0</v>
      </c>
      <c r="P1527" s="21">
        <v>0</v>
      </c>
      <c r="Q1527" s="21">
        <v>0</v>
      </c>
      <c r="R1527" s="21">
        <v>0</v>
      </c>
      <c r="S1527" s="21">
        <v>0</v>
      </c>
      <c r="T1527" s="20" t="s">
        <v>39</v>
      </c>
      <c r="U1527" s="22">
        <v>46303</v>
      </c>
      <c r="V1527" s="23">
        <v>46244.39166666667</v>
      </c>
      <c r="W1527" s="23">
        <v>46244.39166666667</v>
      </c>
      <c r="X1527" s="20" t="s">
        <v>40</v>
      </c>
      <c r="Y1527" s="20" t="s">
        <v>39</v>
      </c>
      <c r="Z1527" s="24">
        <v>89734</v>
      </c>
      <c r="AA1527" s="20" t="s">
        <v>1803</v>
      </c>
      <c r="AB1527" s="25" t="s">
        <v>4930</v>
      </c>
      <c r="AC1527" s="11" t="str">
        <f t="shared" si="305"/>
        <v>Klik Here Bestie</v>
      </c>
      <c r="AD1527" s="17" t="s">
        <v>4910</v>
      </c>
    </row>
    <row r="1528" spans="1:30" ht="14.25" customHeight="1" x14ac:dyDescent="0.3">
      <c r="A1528" s="5">
        <v>1526</v>
      </c>
      <c r="B1528" s="20" t="s">
        <v>32</v>
      </c>
      <c r="C1528" s="20" t="s">
        <v>33</v>
      </c>
      <c r="D1528" s="20" t="s">
        <v>1074</v>
      </c>
      <c r="E1528" s="20" t="s">
        <v>1161</v>
      </c>
      <c r="F1528" s="21">
        <v>3323052007</v>
      </c>
      <c r="G1528" s="20" t="s">
        <v>1162</v>
      </c>
      <c r="H1528" s="20" t="s">
        <v>1163</v>
      </c>
      <c r="I1528" s="21">
        <v>14888085</v>
      </c>
      <c r="J1528" s="20" t="s">
        <v>4931</v>
      </c>
      <c r="K1528" s="20" t="s">
        <v>4928</v>
      </c>
      <c r="L1528" s="20" t="s">
        <v>4929</v>
      </c>
      <c r="M1528" s="21">
        <v>0</v>
      </c>
      <c r="N1528" s="21">
        <v>32</v>
      </c>
      <c r="O1528" s="21">
        <v>0</v>
      </c>
      <c r="P1528" s="21">
        <v>0</v>
      </c>
      <c r="Q1528" s="21">
        <v>0</v>
      </c>
      <c r="R1528" s="21">
        <v>0</v>
      </c>
      <c r="S1528" s="21">
        <v>0</v>
      </c>
      <c r="T1528" s="20" t="s">
        <v>39</v>
      </c>
      <c r="U1528" s="22">
        <v>46303</v>
      </c>
      <c r="V1528" s="23">
        <v>46244.392361111109</v>
      </c>
      <c r="W1528" s="23">
        <v>46244.392361111109</v>
      </c>
      <c r="X1528" s="20" t="s">
        <v>40</v>
      </c>
      <c r="Y1528" s="20" t="s">
        <v>39</v>
      </c>
      <c r="Z1528" s="24">
        <v>89734</v>
      </c>
      <c r="AA1528" s="20" t="s">
        <v>1803</v>
      </c>
      <c r="AB1528" s="25" t="s">
        <v>4932</v>
      </c>
      <c r="AC1528" s="11" t="str">
        <f t="shared" si="305"/>
        <v>Klik Here Bestie</v>
      </c>
      <c r="AD1528" s="17" t="s">
        <v>4910</v>
      </c>
    </row>
    <row r="1529" spans="1:30" ht="14.25" customHeight="1" x14ac:dyDescent="0.3">
      <c r="A1529" s="5">
        <v>1527</v>
      </c>
      <c r="B1529" s="20" t="s">
        <v>32</v>
      </c>
      <c r="C1529" s="20" t="s">
        <v>33</v>
      </c>
      <c r="D1529" s="20" t="s">
        <v>1074</v>
      </c>
      <c r="E1529" s="20" t="s">
        <v>1161</v>
      </c>
      <c r="F1529" s="21">
        <v>3323052007</v>
      </c>
      <c r="G1529" s="20" t="s">
        <v>1162</v>
      </c>
      <c r="H1529" s="20" t="s">
        <v>1163</v>
      </c>
      <c r="I1529" s="21">
        <v>14888207</v>
      </c>
      <c r="J1529" s="20" t="s">
        <v>4933</v>
      </c>
      <c r="K1529" s="20" t="s">
        <v>4928</v>
      </c>
      <c r="L1529" s="20" t="s">
        <v>4929</v>
      </c>
      <c r="M1529" s="21">
        <v>0</v>
      </c>
      <c r="N1529" s="21">
        <v>19</v>
      </c>
      <c r="O1529" s="21">
        <v>0</v>
      </c>
      <c r="P1529" s="21">
        <v>0</v>
      </c>
      <c r="Q1529" s="21">
        <v>0</v>
      </c>
      <c r="R1529" s="21">
        <v>0</v>
      </c>
      <c r="S1529" s="21">
        <v>0</v>
      </c>
      <c r="T1529" s="20" t="s">
        <v>39</v>
      </c>
      <c r="U1529" s="22">
        <v>46303</v>
      </c>
      <c r="V1529" s="23">
        <v>46244.393055555556</v>
      </c>
      <c r="W1529" s="23">
        <v>46244.393055555556</v>
      </c>
      <c r="X1529" s="20" t="s">
        <v>40</v>
      </c>
      <c r="Y1529" s="20" t="s">
        <v>39</v>
      </c>
      <c r="Z1529" s="24">
        <v>89734</v>
      </c>
      <c r="AA1529" s="20" t="s">
        <v>1803</v>
      </c>
      <c r="AB1529" s="25" t="s">
        <v>4934</v>
      </c>
      <c r="AC1529" s="11" t="str">
        <f t="shared" si="305"/>
        <v>Klik Here Bestie</v>
      </c>
      <c r="AD1529" s="17" t="s">
        <v>4910</v>
      </c>
    </row>
    <row r="1530" spans="1:30" ht="14.25" customHeight="1" x14ac:dyDescent="0.3">
      <c r="A1530" s="5">
        <v>1528</v>
      </c>
      <c r="B1530" s="20" t="s">
        <v>32</v>
      </c>
      <c r="C1530" s="20" t="s">
        <v>33</v>
      </c>
      <c r="D1530" s="20" t="s">
        <v>1074</v>
      </c>
      <c r="E1530" s="20" t="s">
        <v>1161</v>
      </c>
      <c r="F1530" s="21">
        <v>3323052007</v>
      </c>
      <c r="G1530" s="20" t="s">
        <v>1162</v>
      </c>
      <c r="H1530" s="20" t="s">
        <v>1163</v>
      </c>
      <c r="I1530" s="21">
        <v>14896143</v>
      </c>
      <c r="J1530" s="20" t="s">
        <v>4935</v>
      </c>
      <c r="K1530" s="20" t="s">
        <v>4928</v>
      </c>
      <c r="L1530" s="20" t="s">
        <v>4929</v>
      </c>
      <c r="M1530" s="21">
        <v>35</v>
      </c>
      <c r="N1530" s="21">
        <v>0</v>
      </c>
      <c r="O1530" s="21">
        <v>0</v>
      </c>
      <c r="P1530" s="21">
        <v>0</v>
      </c>
      <c r="Q1530" s="21">
        <v>0</v>
      </c>
      <c r="R1530" s="21">
        <v>0</v>
      </c>
      <c r="S1530" s="21">
        <v>0</v>
      </c>
      <c r="T1530" s="20" t="s">
        <v>39</v>
      </c>
      <c r="U1530" s="22">
        <v>46303</v>
      </c>
      <c r="V1530" s="23">
        <v>46244.441666666666</v>
      </c>
      <c r="W1530" s="23">
        <v>46244.441666666666</v>
      </c>
      <c r="X1530" s="20" t="s">
        <v>40</v>
      </c>
      <c r="Y1530" s="20" t="s">
        <v>39</v>
      </c>
      <c r="Z1530" s="24">
        <v>89734</v>
      </c>
      <c r="AA1530" s="20" t="s">
        <v>1803</v>
      </c>
      <c r="AB1530" s="25" t="s">
        <v>4936</v>
      </c>
      <c r="AC1530" s="11" t="str">
        <f t="shared" si="305"/>
        <v>Klik Here Bestie</v>
      </c>
      <c r="AD1530" s="17" t="s">
        <v>4910</v>
      </c>
    </row>
    <row r="1531" spans="1:30" ht="14.25" customHeight="1" x14ac:dyDescent="0.3">
      <c r="A1531" s="5">
        <v>1529</v>
      </c>
      <c r="B1531" s="20" t="s">
        <v>32</v>
      </c>
      <c r="C1531" s="20" t="s">
        <v>33</v>
      </c>
      <c r="D1531" s="20" t="s">
        <v>1074</v>
      </c>
      <c r="E1531" s="20" t="s">
        <v>1161</v>
      </c>
      <c r="F1531" s="21">
        <v>3323052007</v>
      </c>
      <c r="G1531" s="20" t="s">
        <v>1162</v>
      </c>
      <c r="H1531" s="20" t="s">
        <v>1163</v>
      </c>
      <c r="I1531" s="21">
        <v>14896235</v>
      </c>
      <c r="J1531" s="20" t="s">
        <v>4937</v>
      </c>
      <c r="K1531" s="20" t="s">
        <v>4928</v>
      </c>
      <c r="L1531" s="20" t="s">
        <v>4929</v>
      </c>
      <c r="M1531" s="21">
        <v>18</v>
      </c>
      <c r="N1531" s="21">
        <v>0</v>
      </c>
      <c r="O1531" s="21">
        <v>0</v>
      </c>
      <c r="P1531" s="21">
        <v>0</v>
      </c>
      <c r="Q1531" s="21">
        <v>0</v>
      </c>
      <c r="R1531" s="21">
        <v>0</v>
      </c>
      <c r="S1531" s="21">
        <v>0</v>
      </c>
      <c r="T1531" s="20" t="s">
        <v>39</v>
      </c>
      <c r="U1531" s="22">
        <v>46303</v>
      </c>
      <c r="V1531" s="23">
        <v>46244.442361111112</v>
      </c>
      <c r="W1531" s="23">
        <v>46244.442361111112</v>
      </c>
      <c r="X1531" s="20" t="s">
        <v>40</v>
      </c>
      <c r="Y1531" s="20" t="s">
        <v>39</v>
      </c>
      <c r="Z1531" s="24">
        <v>89734</v>
      </c>
      <c r="AA1531" s="20" t="s">
        <v>1803</v>
      </c>
      <c r="AB1531" s="25" t="s">
        <v>4938</v>
      </c>
      <c r="AC1531" s="11" t="str">
        <f t="shared" si="305"/>
        <v>Klik Here Bestie</v>
      </c>
      <c r="AD1531" s="17" t="s">
        <v>4910</v>
      </c>
    </row>
    <row r="1532" spans="1:30" ht="14.25" customHeight="1" x14ac:dyDescent="0.3">
      <c r="A1532" s="5">
        <v>1530</v>
      </c>
      <c r="B1532" s="20" t="s">
        <v>32</v>
      </c>
      <c r="C1532" s="20" t="s">
        <v>33</v>
      </c>
      <c r="D1532" s="20" t="s">
        <v>1074</v>
      </c>
      <c r="E1532" s="20" t="s">
        <v>1183</v>
      </c>
      <c r="F1532" s="21">
        <v>3323052008</v>
      </c>
      <c r="G1532" s="20" t="s">
        <v>1162</v>
      </c>
      <c r="H1532" s="20" t="s">
        <v>1163</v>
      </c>
      <c r="I1532" s="21">
        <v>14974544</v>
      </c>
      <c r="J1532" s="20" t="s">
        <v>4939</v>
      </c>
      <c r="K1532" s="20" t="s">
        <v>4940</v>
      </c>
      <c r="L1532" s="20" t="s">
        <v>4941</v>
      </c>
      <c r="M1532" s="21">
        <v>0</v>
      </c>
      <c r="N1532" s="21">
        <v>50</v>
      </c>
      <c r="O1532" s="21">
        <v>0</v>
      </c>
      <c r="P1532" s="21">
        <v>0</v>
      </c>
      <c r="Q1532" s="21">
        <v>0</v>
      </c>
      <c r="R1532" s="21">
        <v>0</v>
      </c>
      <c r="S1532" s="21">
        <v>0</v>
      </c>
      <c r="T1532" s="20" t="s">
        <v>39</v>
      </c>
      <c r="U1532" s="22">
        <v>46334</v>
      </c>
      <c r="V1532" s="23">
        <v>46245.538194444445</v>
      </c>
      <c r="W1532" s="23">
        <v>46245.538194444445</v>
      </c>
      <c r="X1532" s="20" t="s">
        <v>40</v>
      </c>
      <c r="Y1532" s="20" t="s">
        <v>39</v>
      </c>
      <c r="Z1532" s="24">
        <v>94318</v>
      </c>
      <c r="AA1532" s="20" t="s">
        <v>4942</v>
      </c>
      <c r="AB1532" s="25" t="s">
        <v>4943</v>
      </c>
      <c r="AC1532" s="11" t="str">
        <f t="shared" si="305"/>
        <v>Klik Here Bestie</v>
      </c>
      <c r="AD1532" s="17" t="s">
        <v>4910</v>
      </c>
    </row>
    <row r="1533" spans="1:30" ht="14.25" customHeight="1" x14ac:dyDescent="0.3">
      <c r="A1533" s="5">
        <v>1531</v>
      </c>
      <c r="B1533" s="20" t="s">
        <v>32</v>
      </c>
      <c r="C1533" s="20" t="s">
        <v>33</v>
      </c>
      <c r="D1533" s="20" t="s">
        <v>1074</v>
      </c>
      <c r="E1533" s="20" t="s">
        <v>1187</v>
      </c>
      <c r="F1533" s="21">
        <v>3323052009</v>
      </c>
      <c r="G1533" s="20" t="s">
        <v>1102</v>
      </c>
      <c r="H1533" s="20" t="s">
        <v>1103</v>
      </c>
      <c r="I1533" s="21">
        <v>14919830</v>
      </c>
      <c r="J1533" s="20" t="s">
        <v>4944</v>
      </c>
      <c r="K1533" s="20" t="s">
        <v>4945</v>
      </c>
      <c r="L1533" s="20" t="s">
        <v>57</v>
      </c>
      <c r="M1533" s="21">
        <v>0</v>
      </c>
      <c r="N1533" s="21">
        <v>74</v>
      </c>
      <c r="O1533" s="21">
        <v>0</v>
      </c>
      <c r="P1533" s="21">
        <v>0</v>
      </c>
      <c r="Q1533" s="21">
        <v>0</v>
      </c>
      <c r="R1533" s="21">
        <v>0</v>
      </c>
      <c r="S1533" s="21">
        <v>0</v>
      </c>
      <c r="T1533" s="20" t="s">
        <v>39</v>
      </c>
      <c r="U1533" s="22">
        <v>46303</v>
      </c>
      <c r="V1533" s="23">
        <v>46244.632638888892</v>
      </c>
      <c r="W1533" s="23">
        <v>46244.632638888892</v>
      </c>
      <c r="X1533" s="20" t="s">
        <v>40</v>
      </c>
      <c r="Y1533" s="20" t="s">
        <v>39</v>
      </c>
      <c r="Z1533" s="24">
        <v>74604</v>
      </c>
      <c r="AA1533" s="20" t="s">
        <v>1198</v>
      </c>
      <c r="AB1533" s="25" t="s">
        <v>4946</v>
      </c>
      <c r="AC1533" s="11" t="str">
        <f t="shared" ref="AC1533:AC1787" si="321">HYPERLINK(AB1533,"Klik Here Bestie")</f>
        <v>Klik Here Bestie</v>
      </c>
      <c r="AD1533" s="17" t="s">
        <v>4910</v>
      </c>
    </row>
    <row r="1534" spans="1:30" ht="14.25" customHeight="1" x14ac:dyDescent="0.3">
      <c r="A1534" s="5">
        <v>1532</v>
      </c>
      <c r="B1534" s="20" t="s">
        <v>32</v>
      </c>
      <c r="C1534" s="20" t="s">
        <v>33</v>
      </c>
      <c r="D1534" s="20" t="s">
        <v>1074</v>
      </c>
      <c r="E1534" s="20" t="s">
        <v>1187</v>
      </c>
      <c r="F1534" s="21">
        <v>3323052009</v>
      </c>
      <c r="G1534" s="20" t="s">
        <v>1102</v>
      </c>
      <c r="H1534" s="20" t="s">
        <v>1103</v>
      </c>
      <c r="I1534" s="21">
        <v>14919943</v>
      </c>
      <c r="J1534" s="20" t="s">
        <v>4947</v>
      </c>
      <c r="K1534" s="20" t="s">
        <v>4945</v>
      </c>
      <c r="L1534" s="20" t="s">
        <v>57</v>
      </c>
      <c r="M1534" s="21">
        <v>0</v>
      </c>
      <c r="N1534" s="21">
        <v>15</v>
      </c>
      <c r="O1534" s="21">
        <v>0</v>
      </c>
      <c r="P1534" s="21">
        <v>0</v>
      </c>
      <c r="Q1534" s="21">
        <v>0</v>
      </c>
      <c r="R1534" s="21">
        <v>0</v>
      </c>
      <c r="S1534" s="21">
        <v>0</v>
      </c>
      <c r="T1534" s="20" t="s">
        <v>39</v>
      </c>
      <c r="U1534" s="22">
        <v>46303</v>
      </c>
      <c r="V1534" s="23">
        <v>46244.633333333331</v>
      </c>
      <c r="W1534" s="23">
        <v>46244.633333333331</v>
      </c>
      <c r="X1534" s="20" t="s">
        <v>40</v>
      </c>
      <c r="Y1534" s="20" t="s">
        <v>39</v>
      </c>
      <c r="Z1534" s="24">
        <v>74604</v>
      </c>
      <c r="AA1534" s="20" t="s">
        <v>1198</v>
      </c>
      <c r="AB1534" s="25" t="s">
        <v>4948</v>
      </c>
      <c r="AC1534" s="11" t="str">
        <f t="shared" si="321"/>
        <v>Klik Here Bestie</v>
      </c>
      <c r="AD1534" s="17" t="s">
        <v>4910</v>
      </c>
    </row>
    <row r="1535" spans="1:30" ht="14.25" customHeight="1" x14ac:dyDescent="0.3">
      <c r="A1535" s="5">
        <v>1533</v>
      </c>
      <c r="B1535" s="20" t="s">
        <v>32</v>
      </c>
      <c r="C1535" s="20" t="s">
        <v>33</v>
      </c>
      <c r="D1535" s="20" t="s">
        <v>1074</v>
      </c>
      <c r="E1535" s="20" t="s">
        <v>1187</v>
      </c>
      <c r="F1535" s="21">
        <v>3323052009</v>
      </c>
      <c r="G1535" s="20" t="s">
        <v>1102</v>
      </c>
      <c r="H1535" s="20" t="s">
        <v>1103</v>
      </c>
      <c r="I1535" s="21">
        <v>14919998</v>
      </c>
      <c r="J1535" s="20" t="s">
        <v>4949</v>
      </c>
      <c r="K1535" s="20" t="s">
        <v>4945</v>
      </c>
      <c r="L1535" s="20" t="s">
        <v>57</v>
      </c>
      <c r="M1535" s="21">
        <v>0</v>
      </c>
      <c r="N1535" s="21">
        <v>13</v>
      </c>
      <c r="O1535" s="21">
        <v>0</v>
      </c>
      <c r="P1535" s="21">
        <v>0</v>
      </c>
      <c r="Q1535" s="21">
        <v>0</v>
      </c>
      <c r="R1535" s="21">
        <v>0</v>
      </c>
      <c r="S1535" s="21">
        <v>0</v>
      </c>
      <c r="T1535" s="20" t="s">
        <v>39</v>
      </c>
      <c r="U1535" s="22">
        <v>46303</v>
      </c>
      <c r="V1535" s="23">
        <v>46244.634027777778</v>
      </c>
      <c r="W1535" s="23">
        <v>46244.634027777778</v>
      </c>
      <c r="X1535" s="20" t="s">
        <v>40</v>
      </c>
      <c r="Y1535" s="20" t="s">
        <v>39</v>
      </c>
      <c r="Z1535" s="24">
        <v>74604</v>
      </c>
      <c r="AA1535" s="20" t="s">
        <v>1198</v>
      </c>
      <c r="AB1535" s="25" t="s">
        <v>4950</v>
      </c>
      <c r="AC1535" s="11" t="str">
        <f t="shared" si="321"/>
        <v>Klik Here Bestie</v>
      </c>
      <c r="AD1535" s="17" t="s">
        <v>4910</v>
      </c>
    </row>
    <row r="1536" spans="1:30" ht="14.25" customHeight="1" x14ac:dyDescent="0.3">
      <c r="A1536" s="5">
        <v>1534</v>
      </c>
      <c r="B1536" s="20" t="s">
        <v>32</v>
      </c>
      <c r="C1536" s="20" t="s">
        <v>33</v>
      </c>
      <c r="D1536" s="20" t="s">
        <v>1074</v>
      </c>
      <c r="E1536" s="20" t="s">
        <v>1202</v>
      </c>
      <c r="F1536" s="21">
        <v>3323052010</v>
      </c>
      <c r="G1536" s="20" t="s">
        <v>1203</v>
      </c>
      <c r="H1536" s="20" t="s">
        <v>1204</v>
      </c>
      <c r="I1536" s="21">
        <v>14842973</v>
      </c>
      <c r="J1536" s="20" t="s">
        <v>4951</v>
      </c>
      <c r="K1536" s="20" t="s">
        <v>4952</v>
      </c>
      <c r="L1536" s="20" t="s">
        <v>4953</v>
      </c>
      <c r="M1536" s="21">
        <v>16</v>
      </c>
      <c r="N1536" s="21">
        <v>12</v>
      </c>
      <c r="O1536" s="21">
        <v>0</v>
      </c>
      <c r="P1536" s="21">
        <v>0</v>
      </c>
      <c r="Q1536" s="21">
        <v>0</v>
      </c>
      <c r="R1536" s="21">
        <v>0</v>
      </c>
      <c r="S1536" s="21">
        <v>0</v>
      </c>
      <c r="T1536" s="20" t="s">
        <v>39</v>
      </c>
      <c r="U1536" s="22">
        <v>46273</v>
      </c>
      <c r="V1536" s="23">
        <v>46243.415277777778</v>
      </c>
      <c r="W1536" s="23">
        <v>46243.415277777778</v>
      </c>
      <c r="X1536" s="20" t="s">
        <v>40</v>
      </c>
      <c r="Y1536" s="20" t="s">
        <v>39</v>
      </c>
      <c r="Z1536" s="24">
        <v>94520</v>
      </c>
      <c r="AA1536" s="20" t="s">
        <v>323</v>
      </c>
      <c r="AB1536" s="25" t="s">
        <v>4954</v>
      </c>
      <c r="AC1536" s="11" t="str">
        <f t="shared" si="321"/>
        <v>Klik Here Bestie</v>
      </c>
      <c r="AD1536" s="17" t="s">
        <v>4910</v>
      </c>
    </row>
    <row r="1537" spans="1:30" ht="14.25" customHeight="1" x14ac:dyDescent="0.3">
      <c r="A1537" s="5">
        <v>1535</v>
      </c>
      <c r="B1537" s="20" t="s">
        <v>32</v>
      </c>
      <c r="C1537" s="20" t="s">
        <v>33</v>
      </c>
      <c r="D1537" s="20" t="s">
        <v>1074</v>
      </c>
      <c r="E1537" s="20" t="s">
        <v>1202</v>
      </c>
      <c r="F1537" s="21">
        <v>3323052010</v>
      </c>
      <c r="G1537" s="20" t="s">
        <v>1203</v>
      </c>
      <c r="H1537" s="20" t="s">
        <v>1204</v>
      </c>
      <c r="I1537" s="21">
        <v>14843179</v>
      </c>
      <c r="J1537" s="20" t="s">
        <v>4955</v>
      </c>
      <c r="K1537" s="20" t="s">
        <v>4952</v>
      </c>
      <c r="L1537" s="20" t="s">
        <v>4953</v>
      </c>
      <c r="M1537" s="21">
        <v>84</v>
      </c>
      <c r="N1537" s="21">
        <v>88</v>
      </c>
      <c r="O1537" s="21">
        <v>0</v>
      </c>
      <c r="P1537" s="21">
        <v>0</v>
      </c>
      <c r="Q1537" s="21">
        <v>0</v>
      </c>
      <c r="R1537" s="21">
        <v>0</v>
      </c>
      <c r="S1537" s="21">
        <v>0</v>
      </c>
      <c r="T1537" s="20" t="s">
        <v>39</v>
      </c>
      <c r="U1537" s="22">
        <v>46273</v>
      </c>
      <c r="V1537" s="23">
        <v>46243.417361111111</v>
      </c>
      <c r="W1537" s="23">
        <v>46243.417361111111</v>
      </c>
      <c r="X1537" s="20" t="s">
        <v>40</v>
      </c>
      <c r="Y1537" s="20" t="s">
        <v>39</v>
      </c>
      <c r="Z1537" s="24">
        <v>94520</v>
      </c>
      <c r="AA1537" s="20" t="s">
        <v>323</v>
      </c>
      <c r="AB1537" s="25" t="s">
        <v>4956</v>
      </c>
      <c r="AC1537" s="11" t="str">
        <f t="shared" si="321"/>
        <v>Klik Here Bestie</v>
      </c>
      <c r="AD1537" s="17" t="s">
        <v>4910</v>
      </c>
    </row>
    <row r="1538" spans="1:30" ht="14.25" customHeight="1" x14ac:dyDescent="0.3">
      <c r="A1538" s="5">
        <v>1536</v>
      </c>
      <c r="B1538" s="20" t="s">
        <v>32</v>
      </c>
      <c r="C1538" s="20" t="s">
        <v>33</v>
      </c>
      <c r="D1538" s="20" t="s">
        <v>1074</v>
      </c>
      <c r="E1538" s="20" t="s">
        <v>1202</v>
      </c>
      <c r="F1538" s="21">
        <v>3323052010</v>
      </c>
      <c r="G1538" s="20" t="s">
        <v>1203</v>
      </c>
      <c r="H1538" s="20" t="s">
        <v>1204</v>
      </c>
      <c r="I1538" s="21">
        <v>15307238</v>
      </c>
      <c r="J1538" s="20" t="s">
        <v>4957</v>
      </c>
      <c r="K1538" s="20" t="s">
        <v>4958</v>
      </c>
      <c r="L1538" s="20" t="s">
        <v>4959</v>
      </c>
      <c r="M1538" s="21">
        <v>2</v>
      </c>
      <c r="N1538" s="21">
        <v>19</v>
      </c>
      <c r="O1538" s="21">
        <v>0</v>
      </c>
      <c r="P1538" s="21">
        <v>0</v>
      </c>
      <c r="Q1538" s="21">
        <v>0</v>
      </c>
      <c r="R1538" s="21">
        <v>0</v>
      </c>
      <c r="S1538" s="21">
        <v>0</v>
      </c>
      <c r="T1538" s="20" t="s">
        <v>39</v>
      </c>
      <c r="U1538" s="20" t="s">
        <v>4378</v>
      </c>
      <c r="V1538" s="23">
        <v>46250.530555555553</v>
      </c>
      <c r="W1538" s="23">
        <v>46250.530555555553</v>
      </c>
      <c r="X1538" s="20" t="s">
        <v>40</v>
      </c>
      <c r="Y1538" s="20" t="s">
        <v>39</v>
      </c>
      <c r="Z1538" s="24">
        <v>94557</v>
      </c>
      <c r="AA1538" s="20" t="s">
        <v>58</v>
      </c>
      <c r="AB1538" s="25" t="s">
        <v>4960</v>
      </c>
      <c r="AC1538" s="11" t="str">
        <f t="shared" si="321"/>
        <v>Klik Here Bestie</v>
      </c>
      <c r="AD1538" s="17" t="s">
        <v>4910</v>
      </c>
    </row>
    <row r="1539" spans="1:30" ht="14.25" customHeight="1" x14ac:dyDescent="0.3">
      <c r="A1539" s="5">
        <v>1537</v>
      </c>
      <c r="B1539" s="20" t="s">
        <v>32</v>
      </c>
      <c r="C1539" s="20" t="s">
        <v>33</v>
      </c>
      <c r="D1539" s="20" t="s">
        <v>1074</v>
      </c>
      <c r="E1539" s="20" t="s">
        <v>1202</v>
      </c>
      <c r="F1539" s="21">
        <v>3323052010</v>
      </c>
      <c r="G1539" s="20" t="s">
        <v>1203</v>
      </c>
      <c r="H1539" s="20" t="s">
        <v>1204</v>
      </c>
      <c r="I1539" s="21">
        <v>15307286</v>
      </c>
      <c r="J1539" s="20" t="s">
        <v>4961</v>
      </c>
      <c r="K1539" s="20" t="s">
        <v>4958</v>
      </c>
      <c r="L1539" s="20" t="s">
        <v>4959</v>
      </c>
      <c r="M1539" s="21">
        <v>27</v>
      </c>
      <c r="N1539" s="21">
        <v>0</v>
      </c>
      <c r="O1539" s="21">
        <v>0</v>
      </c>
      <c r="P1539" s="21">
        <v>0</v>
      </c>
      <c r="Q1539" s="21">
        <v>0</v>
      </c>
      <c r="R1539" s="21">
        <v>0</v>
      </c>
      <c r="S1539" s="21">
        <v>0</v>
      </c>
      <c r="T1539" s="20" t="s">
        <v>39</v>
      </c>
      <c r="U1539" s="20" t="s">
        <v>4378</v>
      </c>
      <c r="V1539" s="23">
        <v>46250.531944444447</v>
      </c>
      <c r="W1539" s="23">
        <v>46250.531944444447</v>
      </c>
      <c r="X1539" s="20" t="s">
        <v>40</v>
      </c>
      <c r="Y1539" s="20" t="s">
        <v>39</v>
      </c>
      <c r="Z1539" s="24">
        <v>94557</v>
      </c>
      <c r="AA1539" s="20" t="s">
        <v>58</v>
      </c>
      <c r="AB1539" s="25" t="s">
        <v>4962</v>
      </c>
      <c r="AC1539" s="11" t="str">
        <f t="shared" si="321"/>
        <v>Klik Here Bestie</v>
      </c>
      <c r="AD1539" s="17" t="s">
        <v>4910</v>
      </c>
    </row>
    <row r="1540" spans="1:30" ht="14.25" customHeight="1" x14ac:dyDescent="0.3">
      <c r="A1540" s="5">
        <v>1538</v>
      </c>
      <c r="B1540" s="20" t="s">
        <v>32</v>
      </c>
      <c r="C1540" s="20" t="s">
        <v>33</v>
      </c>
      <c r="D1540" s="20" t="s">
        <v>1074</v>
      </c>
      <c r="E1540" s="20" t="s">
        <v>1229</v>
      </c>
      <c r="F1540" s="21">
        <v>3323052012</v>
      </c>
      <c r="G1540" s="20" t="s">
        <v>1162</v>
      </c>
      <c r="H1540" s="20" t="s">
        <v>1163</v>
      </c>
      <c r="I1540" s="21">
        <v>14914390</v>
      </c>
      <c r="J1540" s="20" t="s">
        <v>4963</v>
      </c>
      <c r="K1540" s="20" t="s">
        <v>4964</v>
      </c>
      <c r="L1540" s="20" t="s">
        <v>4965</v>
      </c>
      <c r="M1540" s="21">
        <v>0</v>
      </c>
      <c r="N1540" s="21">
        <v>6</v>
      </c>
      <c r="O1540" s="21">
        <v>0</v>
      </c>
      <c r="P1540" s="21">
        <v>0</v>
      </c>
      <c r="Q1540" s="21">
        <v>0</v>
      </c>
      <c r="R1540" s="21">
        <v>0</v>
      </c>
      <c r="S1540" s="21">
        <v>0</v>
      </c>
      <c r="T1540" s="20" t="s">
        <v>39</v>
      </c>
      <c r="U1540" s="22">
        <v>46303</v>
      </c>
      <c r="V1540" s="23">
        <v>46244.592361111114</v>
      </c>
      <c r="W1540" s="23">
        <v>46244.592361111114</v>
      </c>
      <c r="X1540" s="20" t="s">
        <v>40</v>
      </c>
      <c r="Y1540" s="20" t="s">
        <v>39</v>
      </c>
      <c r="Z1540" s="24">
        <v>94137</v>
      </c>
      <c r="AA1540" s="20" t="s">
        <v>4966</v>
      </c>
      <c r="AB1540" s="25" t="s">
        <v>4967</v>
      </c>
      <c r="AC1540" s="11" t="str">
        <f t="shared" si="321"/>
        <v>Klik Here Bestie</v>
      </c>
      <c r="AD1540" s="17" t="s">
        <v>4910</v>
      </c>
    </row>
    <row r="1541" spans="1:30" ht="14.25" customHeight="1" x14ac:dyDescent="0.3">
      <c r="A1541" s="5">
        <v>1539</v>
      </c>
      <c r="B1541" s="20" t="s">
        <v>32</v>
      </c>
      <c r="C1541" s="20" t="s">
        <v>33</v>
      </c>
      <c r="D1541" s="20" t="s">
        <v>1074</v>
      </c>
      <c r="E1541" s="20" t="s">
        <v>1229</v>
      </c>
      <c r="F1541" s="21">
        <v>3323052012</v>
      </c>
      <c r="G1541" s="20" t="s">
        <v>1162</v>
      </c>
      <c r="H1541" s="20" t="s">
        <v>1163</v>
      </c>
      <c r="I1541" s="21">
        <v>14914484</v>
      </c>
      <c r="K1541" s="20" t="s">
        <v>4964</v>
      </c>
      <c r="L1541" s="20" t="s">
        <v>4965</v>
      </c>
      <c r="M1541" s="21">
        <v>0</v>
      </c>
      <c r="N1541" s="21">
        <v>15</v>
      </c>
      <c r="O1541" s="21">
        <v>0</v>
      </c>
      <c r="P1541" s="21">
        <v>0</v>
      </c>
      <c r="Q1541" s="21">
        <v>0</v>
      </c>
      <c r="R1541" s="21">
        <v>0</v>
      </c>
      <c r="S1541" s="21">
        <v>0</v>
      </c>
      <c r="T1541" s="20" t="s">
        <v>39</v>
      </c>
      <c r="U1541" s="22">
        <v>46303</v>
      </c>
      <c r="V1541" s="23">
        <v>46244.593055555553</v>
      </c>
      <c r="W1541" s="23">
        <v>46244.593055555553</v>
      </c>
      <c r="X1541" s="20" t="s">
        <v>40</v>
      </c>
      <c r="Y1541" s="20" t="s">
        <v>39</v>
      </c>
      <c r="Z1541" s="24">
        <v>94137</v>
      </c>
      <c r="AA1541" s="20" t="s">
        <v>4966</v>
      </c>
      <c r="AB1541" s="25" t="s">
        <v>4968</v>
      </c>
      <c r="AC1541" s="11" t="str">
        <f t="shared" si="321"/>
        <v>Klik Here Bestie</v>
      </c>
      <c r="AD1541" s="17" t="s">
        <v>4910</v>
      </c>
    </row>
    <row r="1542" spans="1:30" ht="14.25" customHeight="1" x14ac:dyDescent="0.3">
      <c r="A1542" s="5">
        <v>1540</v>
      </c>
      <c r="B1542" s="20" t="s">
        <v>32</v>
      </c>
      <c r="C1542" s="20" t="s">
        <v>33</v>
      </c>
      <c r="D1542" s="20" t="s">
        <v>1074</v>
      </c>
      <c r="E1542" s="20" t="s">
        <v>1229</v>
      </c>
      <c r="F1542" s="21">
        <v>3323052012</v>
      </c>
      <c r="G1542" s="20" t="s">
        <v>1162</v>
      </c>
      <c r="H1542" s="20" t="s">
        <v>1163</v>
      </c>
      <c r="I1542" s="21">
        <v>14909891</v>
      </c>
      <c r="J1542" s="20" t="s">
        <v>4969</v>
      </c>
      <c r="K1542" s="20" t="s">
        <v>4970</v>
      </c>
      <c r="L1542" s="20" t="s">
        <v>4971</v>
      </c>
      <c r="M1542" s="21">
        <v>21</v>
      </c>
      <c r="N1542" s="21">
        <v>26</v>
      </c>
      <c r="O1542" s="21">
        <v>0</v>
      </c>
      <c r="P1542" s="21">
        <v>0</v>
      </c>
      <c r="Q1542" s="21">
        <v>0</v>
      </c>
      <c r="R1542" s="21">
        <v>0</v>
      </c>
      <c r="S1542" s="21">
        <v>0</v>
      </c>
      <c r="T1542" s="20" t="s">
        <v>39</v>
      </c>
      <c r="U1542" s="22">
        <v>46303</v>
      </c>
      <c r="V1542" s="23">
        <v>46244.559027777781</v>
      </c>
      <c r="W1542" s="23">
        <v>46244.559027777781</v>
      </c>
      <c r="X1542" s="20" t="s">
        <v>40</v>
      </c>
      <c r="Y1542" s="20" t="s">
        <v>39</v>
      </c>
      <c r="Z1542" s="24">
        <v>5101867</v>
      </c>
      <c r="AA1542" s="20" t="s">
        <v>1241</v>
      </c>
      <c r="AB1542" s="25" t="s">
        <v>4972</v>
      </c>
      <c r="AC1542" s="11" t="str">
        <f t="shared" si="321"/>
        <v>Klik Here Bestie</v>
      </c>
      <c r="AD1542" s="17" t="s">
        <v>4910</v>
      </c>
    </row>
    <row r="1543" spans="1:30" ht="14.25" customHeight="1" x14ac:dyDescent="0.3">
      <c r="A1543" s="5">
        <v>1541</v>
      </c>
      <c r="B1543" s="20" t="s">
        <v>32</v>
      </c>
      <c r="C1543" s="20" t="s">
        <v>33</v>
      </c>
      <c r="D1543" s="20" t="s">
        <v>1074</v>
      </c>
      <c r="E1543" s="20" t="s">
        <v>1229</v>
      </c>
      <c r="F1543" s="21">
        <v>3323052012</v>
      </c>
      <c r="G1543" s="20" t="s">
        <v>1162</v>
      </c>
      <c r="H1543" s="20" t="s">
        <v>1163</v>
      </c>
      <c r="I1543" s="21">
        <v>15184695</v>
      </c>
      <c r="J1543" s="20" t="s">
        <v>4973</v>
      </c>
      <c r="K1543" s="20" t="s">
        <v>4974</v>
      </c>
      <c r="L1543" s="20" t="s">
        <v>4975</v>
      </c>
      <c r="M1543" s="21">
        <v>119</v>
      </c>
      <c r="N1543" s="21">
        <v>108</v>
      </c>
      <c r="O1543" s="21">
        <v>0</v>
      </c>
      <c r="P1543" s="21">
        <v>0</v>
      </c>
      <c r="Q1543" s="21">
        <v>0</v>
      </c>
      <c r="R1543" s="21">
        <v>0</v>
      </c>
      <c r="S1543" s="21">
        <v>0</v>
      </c>
      <c r="T1543" s="20" t="s">
        <v>39</v>
      </c>
      <c r="U1543" s="20" t="s">
        <v>4312</v>
      </c>
      <c r="V1543" s="23">
        <v>46248.548611111109</v>
      </c>
      <c r="W1543" s="23">
        <v>46248.548611111109</v>
      </c>
      <c r="X1543" s="20" t="s">
        <v>40</v>
      </c>
      <c r="Y1543" s="20" t="s">
        <v>39</v>
      </c>
      <c r="Z1543" s="24">
        <v>5101867</v>
      </c>
      <c r="AA1543" s="20" t="s">
        <v>1241</v>
      </c>
      <c r="AB1543" s="25" t="s">
        <v>4976</v>
      </c>
      <c r="AC1543" s="11" t="str">
        <f t="shared" si="321"/>
        <v>Klik Here Bestie</v>
      </c>
      <c r="AD1543" s="17" t="s">
        <v>4910</v>
      </c>
    </row>
    <row r="1544" spans="1:30" ht="14.25" customHeight="1" x14ac:dyDescent="0.3">
      <c r="A1544" s="5">
        <v>1542</v>
      </c>
      <c r="B1544" s="20" t="s">
        <v>32</v>
      </c>
      <c r="C1544" s="20" t="s">
        <v>33</v>
      </c>
      <c r="D1544" s="20" t="s">
        <v>1074</v>
      </c>
      <c r="E1544" s="20" t="s">
        <v>1229</v>
      </c>
      <c r="F1544" s="21">
        <v>3323052012</v>
      </c>
      <c r="G1544" s="20" t="s">
        <v>1162</v>
      </c>
      <c r="H1544" s="20" t="s">
        <v>1163</v>
      </c>
      <c r="I1544" s="21">
        <v>15184780</v>
      </c>
      <c r="J1544" s="20" t="s">
        <v>4977</v>
      </c>
      <c r="K1544" s="20" t="s">
        <v>4974</v>
      </c>
      <c r="L1544" s="20" t="s">
        <v>4975</v>
      </c>
      <c r="M1544" s="21">
        <v>0</v>
      </c>
      <c r="N1544" s="21">
        <v>23</v>
      </c>
      <c r="O1544" s="21">
        <v>0</v>
      </c>
      <c r="P1544" s="21">
        <v>0</v>
      </c>
      <c r="Q1544" s="21">
        <v>0</v>
      </c>
      <c r="R1544" s="21">
        <v>0</v>
      </c>
      <c r="S1544" s="21">
        <v>0</v>
      </c>
      <c r="T1544" s="20" t="s">
        <v>39</v>
      </c>
      <c r="U1544" s="20" t="s">
        <v>4312</v>
      </c>
      <c r="V1544" s="23">
        <v>46248.549305555556</v>
      </c>
      <c r="W1544" s="23">
        <v>46248.549305555556</v>
      </c>
      <c r="X1544" s="20" t="s">
        <v>40</v>
      </c>
      <c r="Y1544" s="20" t="s">
        <v>39</v>
      </c>
      <c r="Z1544" s="24">
        <v>5101867</v>
      </c>
      <c r="AA1544" s="20" t="s">
        <v>1241</v>
      </c>
      <c r="AB1544" s="25" t="s">
        <v>4978</v>
      </c>
      <c r="AC1544" s="11" t="str">
        <f t="shared" si="321"/>
        <v>Klik Here Bestie</v>
      </c>
      <c r="AD1544" s="17" t="s">
        <v>4910</v>
      </c>
    </row>
    <row r="1545" spans="1:30" ht="14.25" customHeight="1" x14ac:dyDescent="0.3">
      <c r="A1545" s="5">
        <v>1543</v>
      </c>
      <c r="B1545" s="20" t="s">
        <v>32</v>
      </c>
      <c r="C1545" s="20" t="s">
        <v>33</v>
      </c>
      <c r="D1545" s="20" t="s">
        <v>1074</v>
      </c>
      <c r="E1545" s="20" t="s">
        <v>1229</v>
      </c>
      <c r="F1545" s="21">
        <v>3323052012</v>
      </c>
      <c r="G1545" s="20" t="s">
        <v>1162</v>
      </c>
      <c r="H1545" s="20" t="s">
        <v>1163</v>
      </c>
      <c r="I1545" s="21">
        <v>15184857</v>
      </c>
      <c r="J1545" s="20" t="s">
        <v>4979</v>
      </c>
      <c r="K1545" s="20" t="s">
        <v>4974</v>
      </c>
      <c r="L1545" s="20" t="s">
        <v>4975</v>
      </c>
      <c r="M1545" s="21">
        <v>100</v>
      </c>
      <c r="N1545" s="21">
        <v>112</v>
      </c>
      <c r="O1545" s="21">
        <v>0</v>
      </c>
      <c r="P1545" s="21">
        <v>0</v>
      </c>
      <c r="Q1545" s="21">
        <v>0</v>
      </c>
      <c r="R1545" s="21">
        <v>0</v>
      </c>
      <c r="S1545" s="21">
        <v>0</v>
      </c>
      <c r="T1545" s="20" t="s">
        <v>39</v>
      </c>
      <c r="U1545" s="20" t="s">
        <v>4312</v>
      </c>
      <c r="V1545" s="23">
        <v>46248.55</v>
      </c>
      <c r="W1545" s="23">
        <v>46248.55</v>
      </c>
      <c r="X1545" s="20" t="s">
        <v>40</v>
      </c>
      <c r="Y1545" s="20" t="s">
        <v>39</v>
      </c>
      <c r="Z1545" s="24">
        <v>5101867</v>
      </c>
      <c r="AA1545" s="20" t="s">
        <v>1241</v>
      </c>
      <c r="AB1545" s="25" t="s">
        <v>4980</v>
      </c>
      <c r="AC1545" s="11" t="str">
        <f t="shared" si="321"/>
        <v>Klik Here Bestie</v>
      </c>
      <c r="AD1545" s="17" t="s">
        <v>4910</v>
      </c>
    </row>
    <row r="1546" spans="1:30" ht="14.25" customHeight="1" x14ac:dyDescent="0.3">
      <c r="A1546" s="5">
        <v>1544</v>
      </c>
      <c r="B1546" s="20" t="s">
        <v>32</v>
      </c>
      <c r="C1546" s="20" t="s">
        <v>33</v>
      </c>
      <c r="D1546" s="20" t="s">
        <v>1074</v>
      </c>
      <c r="E1546" s="20" t="s">
        <v>1229</v>
      </c>
      <c r="F1546" s="21">
        <v>3323052012</v>
      </c>
      <c r="G1546" s="20" t="s">
        <v>1162</v>
      </c>
      <c r="H1546" s="20" t="s">
        <v>1163</v>
      </c>
      <c r="I1546" s="21">
        <v>15184969</v>
      </c>
      <c r="J1546" s="20" t="s">
        <v>4981</v>
      </c>
      <c r="K1546" s="20" t="s">
        <v>4974</v>
      </c>
      <c r="L1546" s="20" t="s">
        <v>4975</v>
      </c>
      <c r="M1546" s="21">
        <v>0</v>
      </c>
      <c r="N1546" s="21">
        <v>9</v>
      </c>
      <c r="O1546" s="21">
        <v>0</v>
      </c>
      <c r="P1546" s="21">
        <v>0</v>
      </c>
      <c r="Q1546" s="21">
        <v>0</v>
      </c>
      <c r="R1546" s="21">
        <v>0</v>
      </c>
      <c r="S1546" s="21">
        <v>0</v>
      </c>
      <c r="T1546" s="20" t="s">
        <v>39</v>
      </c>
      <c r="U1546" s="20" t="s">
        <v>4312</v>
      </c>
      <c r="V1546" s="23">
        <v>46248.550694444442</v>
      </c>
      <c r="W1546" s="23">
        <v>46248.550694444442</v>
      </c>
      <c r="X1546" s="20" t="s">
        <v>40</v>
      </c>
      <c r="Y1546" s="20" t="s">
        <v>39</v>
      </c>
      <c r="Z1546" s="24">
        <v>5101867</v>
      </c>
      <c r="AA1546" s="20" t="s">
        <v>1241</v>
      </c>
      <c r="AB1546" s="25" t="s">
        <v>4982</v>
      </c>
      <c r="AC1546" s="11" t="str">
        <f t="shared" si="321"/>
        <v>Klik Here Bestie</v>
      </c>
      <c r="AD1546" s="17" t="s">
        <v>4910</v>
      </c>
    </row>
    <row r="1547" spans="1:30" ht="14.25" customHeight="1" x14ac:dyDescent="0.3">
      <c r="A1547" s="5">
        <v>1545</v>
      </c>
      <c r="B1547" s="20" t="s">
        <v>32</v>
      </c>
      <c r="C1547" s="20" t="s">
        <v>33</v>
      </c>
      <c r="D1547" s="20" t="s">
        <v>1074</v>
      </c>
      <c r="E1547" s="20" t="s">
        <v>1229</v>
      </c>
      <c r="F1547" s="21">
        <v>3323052012</v>
      </c>
      <c r="G1547" s="20" t="s">
        <v>1162</v>
      </c>
      <c r="H1547" s="20" t="s">
        <v>1163</v>
      </c>
      <c r="I1547" s="21">
        <v>14915136</v>
      </c>
      <c r="J1547" s="20" t="s">
        <v>4983</v>
      </c>
      <c r="K1547" s="20" t="s">
        <v>4984</v>
      </c>
      <c r="L1547" s="20" t="s">
        <v>4985</v>
      </c>
      <c r="M1547" s="21">
        <v>62</v>
      </c>
      <c r="N1547" s="21">
        <v>135</v>
      </c>
      <c r="O1547" s="21">
        <v>0</v>
      </c>
      <c r="P1547" s="21">
        <v>0</v>
      </c>
      <c r="Q1547" s="21">
        <v>0</v>
      </c>
      <c r="R1547" s="21">
        <v>0</v>
      </c>
      <c r="S1547" s="21">
        <v>0</v>
      </c>
      <c r="T1547" s="20" t="s">
        <v>39</v>
      </c>
      <c r="U1547" s="22">
        <v>46303</v>
      </c>
      <c r="V1547" s="23">
        <v>46244.599305555559</v>
      </c>
      <c r="W1547" s="23">
        <v>46244.599305555559</v>
      </c>
      <c r="X1547" s="20" t="s">
        <v>40</v>
      </c>
      <c r="Y1547" s="20" t="s">
        <v>39</v>
      </c>
      <c r="Z1547" s="24">
        <v>5101867</v>
      </c>
      <c r="AA1547" s="20" t="s">
        <v>1241</v>
      </c>
      <c r="AB1547" s="25" t="s">
        <v>4986</v>
      </c>
      <c r="AC1547" s="11" t="str">
        <f t="shared" si="321"/>
        <v>Klik Here Bestie</v>
      </c>
      <c r="AD1547" s="17" t="s">
        <v>4910</v>
      </c>
    </row>
    <row r="1548" spans="1:30" ht="14.25" customHeight="1" x14ac:dyDescent="0.3">
      <c r="A1548" s="5">
        <v>1546</v>
      </c>
      <c r="B1548" s="20" t="s">
        <v>32</v>
      </c>
      <c r="C1548" s="20" t="s">
        <v>33</v>
      </c>
      <c r="D1548" s="20" t="s">
        <v>1074</v>
      </c>
      <c r="E1548" s="20" t="s">
        <v>1229</v>
      </c>
      <c r="F1548" s="21">
        <v>3323052012</v>
      </c>
      <c r="G1548" s="20" t="s">
        <v>1162</v>
      </c>
      <c r="H1548" s="20" t="s">
        <v>1163</v>
      </c>
      <c r="I1548" s="21">
        <v>14915232</v>
      </c>
      <c r="J1548" s="20" t="s">
        <v>4987</v>
      </c>
      <c r="K1548" s="20" t="s">
        <v>4984</v>
      </c>
      <c r="L1548" s="20" t="s">
        <v>4985</v>
      </c>
      <c r="M1548" s="21">
        <v>0</v>
      </c>
      <c r="N1548" s="21">
        <v>11</v>
      </c>
      <c r="O1548" s="21">
        <v>0</v>
      </c>
      <c r="P1548" s="21">
        <v>0</v>
      </c>
      <c r="Q1548" s="21">
        <v>0</v>
      </c>
      <c r="R1548" s="21">
        <v>0</v>
      </c>
      <c r="S1548" s="21">
        <v>0</v>
      </c>
      <c r="T1548" s="20" t="s">
        <v>39</v>
      </c>
      <c r="U1548" s="22">
        <v>46303</v>
      </c>
      <c r="V1548" s="23">
        <v>46244.600694444445</v>
      </c>
      <c r="W1548" s="23">
        <v>46244.600694444445</v>
      </c>
      <c r="X1548" s="20" t="s">
        <v>40</v>
      </c>
      <c r="Y1548" s="20" t="s">
        <v>39</v>
      </c>
      <c r="Z1548" s="24">
        <v>5101867</v>
      </c>
      <c r="AA1548" s="20" t="s">
        <v>1241</v>
      </c>
      <c r="AB1548" s="25" t="s">
        <v>4988</v>
      </c>
      <c r="AC1548" s="11" t="str">
        <f t="shared" si="321"/>
        <v>Klik Here Bestie</v>
      </c>
      <c r="AD1548" s="17" t="s">
        <v>4910</v>
      </c>
    </row>
    <row r="1549" spans="1:30" ht="14.25" customHeight="1" x14ac:dyDescent="0.3">
      <c r="A1549" s="5">
        <v>1547</v>
      </c>
      <c r="B1549" s="20" t="s">
        <v>32</v>
      </c>
      <c r="C1549" s="20" t="s">
        <v>33</v>
      </c>
      <c r="D1549" s="20" t="s">
        <v>1074</v>
      </c>
      <c r="E1549" s="20" t="s">
        <v>1229</v>
      </c>
      <c r="F1549" s="21">
        <v>3323052012</v>
      </c>
      <c r="G1549" s="20" t="s">
        <v>1162</v>
      </c>
      <c r="H1549" s="20" t="s">
        <v>1163</v>
      </c>
      <c r="I1549" s="21">
        <v>14915335</v>
      </c>
      <c r="J1549" s="20" t="s">
        <v>4989</v>
      </c>
      <c r="K1549" s="20" t="s">
        <v>4984</v>
      </c>
      <c r="L1549" s="20" t="s">
        <v>4985</v>
      </c>
      <c r="M1549" s="21">
        <v>0</v>
      </c>
      <c r="N1549" s="21">
        <v>28</v>
      </c>
      <c r="O1549" s="21">
        <v>0</v>
      </c>
      <c r="P1549" s="21">
        <v>0</v>
      </c>
      <c r="Q1549" s="21">
        <v>0</v>
      </c>
      <c r="R1549" s="21">
        <v>0</v>
      </c>
      <c r="S1549" s="21">
        <v>0</v>
      </c>
      <c r="T1549" s="20" t="s">
        <v>39</v>
      </c>
      <c r="U1549" s="22">
        <v>46303</v>
      </c>
      <c r="V1549" s="23">
        <v>46244.601388888892</v>
      </c>
      <c r="W1549" s="23">
        <v>46244.601388888892</v>
      </c>
      <c r="X1549" s="20" t="s">
        <v>40</v>
      </c>
      <c r="Y1549" s="20" t="s">
        <v>39</v>
      </c>
      <c r="Z1549" s="24">
        <v>5101867</v>
      </c>
      <c r="AA1549" s="20" t="s">
        <v>1241</v>
      </c>
      <c r="AB1549" s="25" t="s">
        <v>4990</v>
      </c>
      <c r="AC1549" s="11" t="str">
        <f t="shared" si="321"/>
        <v>Klik Here Bestie</v>
      </c>
      <c r="AD1549" s="17" t="s">
        <v>4910</v>
      </c>
    </row>
    <row r="1550" spans="1:30" ht="14.25" customHeight="1" x14ac:dyDescent="0.3">
      <c r="A1550" s="5">
        <v>1548</v>
      </c>
      <c r="B1550" s="20" t="s">
        <v>32</v>
      </c>
      <c r="C1550" s="20" t="s">
        <v>33</v>
      </c>
      <c r="D1550" s="20" t="s">
        <v>1074</v>
      </c>
      <c r="E1550" s="20" t="s">
        <v>1229</v>
      </c>
      <c r="F1550" s="21">
        <v>3323052012</v>
      </c>
      <c r="G1550" s="20" t="s">
        <v>1162</v>
      </c>
      <c r="H1550" s="20" t="s">
        <v>1163</v>
      </c>
      <c r="I1550" s="21">
        <v>14915478</v>
      </c>
      <c r="J1550" s="20" t="s">
        <v>4991</v>
      </c>
      <c r="K1550" s="20" t="s">
        <v>4984</v>
      </c>
      <c r="L1550" s="20" t="s">
        <v>4985</v>
      </c>
      <c r="M1550" s="21">
        <v>0</v>
      </c>
      <c r="N1550" s="21">
        <v>80</v>
      </c>
      <c r="O1550" s="21">
        <v>0</v>
      </c>
      <c r="P1550" s="21">
        <v>0</v>
      </c>
      <c r="Q1550" s="21">
        <v>0</v>
      </c>
      <c r="R1550" s="21">
        <v>0</v>
      </c>
      <c r="S1550" s="21">
        <v>0</v>
      </c>
      <c r="T1550" s="20" t="s">
        <v>39</v>
      </c>
      <c r="U1550" s="22">
        <v>46303</v>
      </c>
      <c r="V1550" s="23">
        <v>46244.602083333331</v>
      </c>
      <c r="W1550" s="23">
        <v>46244.602083333331</v>
      </c>
      <c r="X1550" s="20" t="s">
        <v>40</v>
      </c>
      <c r="Y1550" s="20" t="s">
        <v>39</v>
      </c>
      <c r="Z1550" s="24">
        <v>5101867</v>
      </c>
      <c r="AA1550" s="20" t="s">
        <v>1241</v>
      </c>
      <c r="AB1550" s="25" t="s">
        <v>4992</v>
      </c>
      <c r="AC1550" s="11" t="str">
        <f t="shared" si="321"/>
        <v>Klik Here Bestie</v>
      </c>
      <c r="AD1550" s="17" t="s">
        <v>4910</v>
      </c>
    </row>
    <row r="1551" spans="1:30" ht="14.25" customHeight="1" x14ac:dyDescent="0.3">
      <c r="A1551" s="5">
        <v>1549</v>
      </c>
      <c r="B1551" s="20" t="s">
        <v>32</v>
      </c>
      <c r="C1551" s="20" t="s">
        <v>33</v>
      </c>
      <c r="D1551" s="20" t="s">
        <v>1074</v>
      </c>
      <c r="E1551" s="20" t="s">
        <v>4993</v>
      </c>
      <c r="F1551" s="21">
        <v>3323052014</v>
      </c>
      <c r="G1551" s="20" t="s">
        <v>1075</v>
      </c>
      <c r="H1551" s="20" t="s">
        <v>1076</v>
      </c>
      <c r="I1551" s="21">
        <v>15047052</v>
      </c>
      <c r="J1551" s="20" t="s">
        <v>4994</v>
      </c>
      <c r="K1551" s="20" t="s">
        <v>4995</v>
      </c>
      <c r="L1551" s="20" t="s">
        <v>4996</v>
      </c>
      <c r="M1551" s="21">
        <v>0</v>
      </c>
      <c r="N1551" s="21">
        <v>356</v>
      </c>
      <c r="O1551" s="21">
        <v>0</v>
      </c>
      <c r="P1551" s="21">
        <v>0</v>
      </c>
      <c r="Q1551" s="21">
        <v>0</v>
      </c>
      <c r="R1551" s="21">
        <v>0</v>
      </c>
      <c r="S1551" s="21">
        <v>0</v>
      </c>
      <c r="T1551" s="20" t="s">
        <v>39</v>
      </c>
      <c r="U1551" s="22">
        <v>46364</v>
      </c>
      <c r="V1551" s="23">
        <v>46246.577777777777</v>
      </c>
      <c r="W1551" s="23">
        <v>46246.577777777777</v>
      </c>
      <c r="X1551" s="20" t="s">
        <v>40</v>
      </c>
      <c r="Y1551" s="20" t="s">
        <v>39</v>
      </c>
      <c r="Z1551" s="24">
        <v>93290</v>
      </c>
      <c r="AA1551" s="20" t="s">
        <v>4997</v>
      </c>
      <c r="AB1551" s="25" t="s">
        <v>4998</v>
      </c>
      <c r="AC1551" s="11" t="str">
        <f t="shared" si="321"/>
        <v>Klik Here Bestie</v>
      </c>
      <c r="AD1551" s="17" t="s">
        <v>4910</v>
      </c>
    </row>
    <row r="1552" spans="1:30" ht="14.25" customHeight="1" x14ac:dyDescent="0.3">
      <c r="A1552" s="5">
        <v>1550</v>
      </c>
      <c r="B1552" s="20" t="s">
        <v>32</v>
      </c>
      <c r="C1552" s="20" t="s">
        <v>33</v>
      </c>
      <c r="D1552" s="20" t="s">
        <v>1074</v>
      </c>
      <c r="E1552" s="20" t="s">
        <v>4993</v>
      </c>
      <c r="F1552" s="21">
        <v>3323052014</v>
      </c>
      <c r="G1552" s="20" t="s">
        <v>1075</v>
      </c>
      <c r="H1552" s="20" t="s">
        <v>1076</v>
      </c>
      <c r="I1552" s="21">
        <v>15047196</v>
      </c>
      <c r="J1552" s="20" t="s">
        <v>4999</v>
      </c>
      <c r="K1552" s="20" t="s">
        <v>4995</v>
      </c>
      <c r="L1552" s="20" t="s">
        <v>4996</v>
      </c>
      <c r="M1552" s="21">
        <v>13</v>
      </c>
      <c r="N1552" s="21">
        <v>16</v>
      </c>
      <c r="O1552" s="21">
        <v>0</v>
      </c>
      <c r="P1552" s="21">
        <v>0</v>
      </c>
      <c r="Q1552" s="21">
        <v>0</v>
      </c>
      <c r="R1552" s="21">
        <v>0</v>
      </c>
      <c r="S1552" s="21">
        <v>0</v>
      </c>
      <c r="T1552" s="20" t="s">
        <v>39</v>
      </c>
      <c r="U1552" s="22">
        <v>46364</v>
      </c>
      <c r="V1552" s="23">
        <v>46246.578472222223</v>
      </c>
      <c r="W1552" s="23">
        <v>46246.578472222223</v>
      </c>
      <c r="X1552" s="20" t="s">
        <v>40</v>
      </c>
      <c r="Y1552" s="20" t="s">
        <v>39</v>
      </c>
      <c r="Z1552" s="24">
        <v>93290</v>
      </c>
      <c r="AA1552" s="20" t="s">
        <v>4997</v>
      </c>
      <c r="AB1552" s="25" t="s">
        <v>5000</v>
      </c>
      <c r="AC1552" s="11" t="str">
        <f t="shared" si="321"/>
        <v>Klik Here Bestie</v>
      </c>
      <c r="AD1552" s="17" t="s">
        <v>4910</v>
      </c>
    </row>
    <row r="1553" spans="1:30" ht="14.25" customHeight="1" x14ac:dyDescent="0.3">
      <c r="A1553" s="5">
        <v>1551</v>
      </c>
      <c r="B1553" s="20" t="s">
        <v>32</v>
      </c>
      <c r="C1553" s="20" t="s">
        <v>33</v>
      </c>
      <c r="D1553" s="20" t="s">
        <v>1074</v>
      </c>
      <c r="E1553" s="20" t="s">
        <v>4993</v>
      </c>
      <c r="F1553" s="21">
        <v>3323052014</v>
      </c>
      <c r="G1553" s="20" t="s">
        <v>1075</v>
      </c>
      <c r="H1553" s="20" t="s">
        <v>1076</v>
      </c>
      <c r="I1553" s="21">
        <v>15047335</v>
      </c>
      <c r="J1553" s="20" t="s">
        <v>5001</v>
      </c>
      <c r="K1553" s="20" t="s">
        <v>4995</v>
      </c>
      <c r="L1553" s="20" t="s">
        <v>4996</v>
      </c>
      <c r="M1553" s="21">
        <v>0</v>
      </c>
      <c r="N1553" s="21">
        <v>39</v>
      </c>
      <c r="O1553" s="21">
        <v>0</v>
      </c>
      <c r="P1553" s="21">
        <v>0</v>
      </c>
      <c r="Q1553" s="21">
        <v>0</v>
      </c>
      <c r="R1553" s="21">
        <v>0</v>
      </c>
      <c r="S1553" s="21">
        <v>0</v>
      </c>
      <c r="T1553" s="20" t="s">
        <v>39</v>
      </c>
      <c r="U1553" s="22">
        <v>46364</v>
      </c>
      <c r="V1553" s="23">
        <v>46246.579861111109</v>
      </c>
      <c r="W1553" s="23">
        <v>46246.579861111109</v>
      </c>
      <c r="X1553" s="20" t="s">
        <v>40</v>
      </c>
      <c r="Y1553" s="20" t="s">
        <v>39</v>
      </c>
      <c r="Z1553" s="24">
        <v>93290</v>
      </c>
      <c r="AA1553" s="20" t="s">
        <v>4997</v>
      </c>
      <c r="AB1553" s="25" t="s">
        <v>5002</v>
      </c>
      <c r="AC1553" s="11" t="str">
        <f t="shared" si="321"/>
        <v>Klik Here Bestie</v>
      </c>
      <c r="AD1553" s="17" t="s">
        <v>4910</v>
      </c>
    </row>
    <row r="1554" spans="1:30" ht="14.25" customHeight="1" x14ac:dyDescent="0.3">
      <c r="A1554" s="5">
        <v>1552</v>
      </c>
      <c r="B1554" s="20" t="s">
        <v>32</v>
      </c>
      <c r="C1554" s="20" t="s">
        <v>33</v>
      </c>
      <c r="D1554" s="20" t="s">
        <v>1256</v>
      </c>
      <c r="E1554" s="20" t="s">
        <v>1256</v>
      </c>
      <c r="F1554" s="21">
        <v>3323062001</v>
      </c>
      <c r="G1554" s="20" t="s">
        <v>1257</v>
      </c>
      <c r="H1554" s="20" t="s">
        <v>1258</v>
      </c>
      <c r="I1554" s="21">
        <v>15025153</v>
      </c>
      <c r="J1554" s="20" t="s">
        <v>5003</v>
      </c>
      <c r="K1554" s="20" t="s">
        <v>5004</v>
      </c>
      <c r="L1554" s="20" t="s">
        <v>5005</v>
      </c>
      <c r="M1554" s="21">
        <v>57</v>
      </c>
      <c r="N1554" s="21">
        <v>58</v>
      </c>
      <c r="O1554" s="21">
        <v>0</v>
      </c>
      <c r="P1554" s="21">
        <v>0</v>
      </c>
      <c r="Q1554" s="21">
        <v>0</v>
      </c>
      <c r="R1554" s="21">
        <v>0</v>
      </c>
      <c r="S1554" s="21">
        <v>0</v>
      </c>
      <c r="T1554" s="20" t="s">
        <v>39</v>
      </c>
      <c r="U1554" s="22">
        <v>46364</v>
      </c>
      <c r="V1554" s="23">
        <v>46246.416666666664</v>
      </c>
      <c r="W1554" s="23">
        <v>46246.416666666664</v>
      </c>
      <c r="X1554" s="20" t="s">
        <v>40</v>
      </c>
      <c r="Y1554" s="20" t="s">
        <v>39</v>
      </c>
      <c r="Z1554" s="24">
        <v>948846</v>
      </c>
      <c r="AA1554" s="20" t="s">
        <v>3874</v>
      </c>
      <c r="AB1554" s="25" t="s">
        <v>5006</v>
      </c>
      <c r="AC1554" s="11" t="str">
        <f t="shared" si="321"/>
        <v>Klik Here Bestie</v>
      </c>
      <c r="AD1554" s="18" t="s">
        <v>2944</v>
      </c>
    </row>
    <row r="1555" spans="1:30" ht="14.25" customHeight="1" x14ac:dyDescent="0.3">
      <c r="A1555" s="5">
        <v>1553</v>
      </c>
      <c r="B1555" s="20" t="s">
        <v>32</v>
      </c>
      <c r="C1555" s="20" t="s">
        <v>33</v>
      </c>
      <c r="D1555" s="20" t="s">
        <v>1256</v>
      </c>
      <c r="E1555" s="20" t="s">
        <v>1256</v>
      </c>
      <c r="F1555" s="21">
        <v>3323062001</v>
      </c>
      <c r="G1555" s="20" t="s">
        <v>1257</v>
      </c>
      <c r="H1555" s="20" t="s">
        <v>1258</v>
      </c>
      <c r="I1555" s="21">
        <v>15025393</v>
      </c>
      <c r="J1555" s="20" t="s">
        <v>5007</v>
      </c>
      <c r="K1555" s="20" t="s">
        <v>5004</v>
      </c>
      <c r="L1555" s="20" t="s">
        <v>5005</v>
      </c>
      <c r="M1555" s="21">
        <v>0</v>
      </c>
      <c r="N1555" s="21">
        <v>248</v>
      </c>
      <c r="O1555" s="21">
        <v>0</v>
      </c>
      <c r="P1555" s="21">
        <v>0</v>
      </c>
      <c r="Q1555" s="21">
        <v>0</v>
      </c>
      <c r="R1555" s="21">
        <v>0</v>
      </c>
      <c r="S1555" s="21">
        <v>0</v>
      </c>
      <c r="T1555" s="20" t="s">
        <v>39</v>
      </c>
      <c r="U1555" s="22">
        <v>46364</v>
      </c>
      <c r="V1555" s="23">
        <v>46246.417361111111</v>
      </c>
      <c r="W1555" s="23">
        <v>46246.417361111111</v>
      </c>
      <c r="X1555" s="20" t="s">
        <v>40</v>
      </c>
      <c r="Y1555" s="20" t="s">
        <v>39</v>
      </c>
      <c r="Z1555" s="24">
        <v>948846</v>
      </c>
      <c r="AA1555" s="20" t="s">
        <v>3874</v>
      </c>
      <c r="AB1555" s="25" t="s">
        <v>5008</v>
      </c>
      <c r="AC1555" s="11" t="str">
        <f t="shared" si="321"/>
        <v>Klik Here Bestie</v>
      </c>
      <c r="AD1555" s="18" t="s">
        <v>2944</v>
      </c>
    </row>
    <row r="1556" spans="1:30" ht="14.25" customHeight="1" x14ac:dyDescent="0.3">
      <c r="A1556" s="5">
        <v>1554</v>
      </c>
      <c r="B1556" s="20" t="s">
        <v>32</v>
      </c>
      <c r="C1556" s="20" t="s">
        <v>33</v>
      </c>
      <c r="D1556" s="20" t="s">
        <v>1256</v>
      </c>
      <c r="E1556" s="20" t="s">
        <v>1256</v>
      </c>
      <c r="F1556" s="21">
        <v>3323062001</v>
      </c>
      <c r="G1556" s="20" t="s">
        <v>1257</v>
      </c>
      <c r="H1556" s="20" t="s">
        <v>1258</v>
      </c>
      <c r="I1556" s="21">
        <v>15025559</v>
      </c>
      <c r="J1556" s="20" t="s">
        <v>5009</v>
      </c>
      <c r="K1556" s="20" t="s">
        <v>5004</v>
      </c>
      <c r="L1556" s="20" t="s">
        <v>5005</v>
      </c>
      <c r="M1556" s="21">
        <v>63</v>
      </c>
      <c r="N1556" s="21">
        <v>57</v>
      </c>
      <c r="O1556" s="21">
        <v>0</v>
      </c>
      <c r="P1556" s="21">
        <v>0</v>
      </c>
      <c r="Q1556" s="21">
        <v>0</v>
      </c>
      <c r="R1556" s="21">
        <v>0</v>
      </c>
      <c r="S1556" s="21">
        <v>0</v>
      </c>
      <c r="T1556" s="20" t="s">
        <v>39</v>
      </c>
      <c r="U1556" s="22">
        <v>46364</v>
      </c>
      <c r="V1556" s="23">
        <v>46246.418055555558</v>
      </c>
      <c r="W1556" s="23">
        <v>46246.418055555558</v>
      </c>
      <c r="X1556" s="20" t="s">
        <v>40</v>
      </c>
      <c r="Y1556" s="20" t="s">
        <v>39</v>
      </c>
      <c r="Z1556" s="24">
        <v>948846</v>
      </c>
      <c r="AA1556" s="20" t="s">
        <v>3874</v>
      </c>
      <c r="AB1556" s="25" t="s">
        <v>5010</v>
      </c>
      <c r="AC1556" s="11" t="str">
        <f t="shared" si="321"/>
        <v>Klik Here Bestie</v>
      </c>
      <c r="AD1556" s="18" t="s">
        <v>2944</v>
      </c>
    </row>
    <row r="1557" spans="1:30" ht="14.25" customHeight="1" x14ac:dyDescent="0.3">
      <c r="A1557" s="5">
        <v>1555</v>
      </c>
      <c r="B1557" s="20" t="s">
        <v>32</v>
      </c>
      <c r="C1557" s="20" t="s">
        <v>33</v>
      </c>
      <c r="D1557" s="20" t="s">
        <v>1256</v>
      </c>
      <c r="E1557" s="20" t="s">
        <v>1256</v>
      </c>
      <c r="F1557" s="21">
        <v>3323062001</v>
      </c>
      <c r="G1557" s="20" t="s">
        <v>1257</v>
      </c>
      <c r="H1557" s="20" t="s">
        <v>1258</v>
      </c>
      <c r="I1557" s="21">
        <v>15026102</v>
      </c>
      <c r="J1557" s="20" t="s">
        <v>5011</v>
      </c>
      <c r="K1557" s="20" t="s">
        <v>5012</v>
      </c>
      <c r="L1557" s="20" t="s">
        <v>5013</v>
      </c>
      <c r="M1557" s="21">
        <v>0</v>
      </c>
      <c r="N1557" s="21">
        <v>100</v>
      </c>
      <c r="O1557" s="21">
        <v>0</v>
      </c>
      <c r="P1557" s="21">
        <v>0</v>
      </c>
      <c r="Q1557" s="21">
        <v>0</v>
      </c>
      <c r="R1557" s="21">
        <v>0</v>
      </c>
      <c r="S1557" s="21">
        <v>0</v>
      </c>
      <c r="T1557" s="20" t="s">
        <v>39</v>
      </c>
      <c r="U1557" s="22">
        <v>46364</v>
      </c>
      <c r="V1557" s="23">
        <v>46246.42083333333</v>
      </c>
      <c r="W1557" s="23">
        <v>46246.42083333333</v>
      </c>
      <c r="X1557" s="20" t="s">
        <v>40</v>
      </c>
      <c r="Y1557" s="20" t="s">
        <v>39</v>
      </c>
      <c r="Z1557" s="24">
        <v>948845</v>
      </c>
      <c r="AA1557" s="20" t="s">
        <v>5014</v>
      </c>
      <c r="AB1557" s="25" t="s">
        <v>5015</v>
      </c>
      <c r="AC1557" s="11" t="str">
        <f t="shared" si="321"/>
        <v>Klik Here Bestie</v>
      </c>
      <c r="AD1557" s="18" t="s">
        <v>2944</v>
      </c>
    </row>
    <row r="1558" spans="1:30" ht="14.25" customHeight="1" x14ac:dyDescent="0.3">
      <c r="A1558" s="5">
        <v>1556</v>
      </c>
      <c r="B1558" s="20" t="s">
        <v>32</v>
      </c>
      <c r="C1558" s="20" t="s">
        <v>33</v>
      </c>
      <c r="D1558" s="20" t="s">
        <v>1256</v>
      </c>
      <c r="E1558" s="20" t="s">
        <v>1256</v>
      </c>
      <c r="F1558" s="21">
        <v>3323062001</v>
      </c>
      <c r="G1558" s="20" t="s">
        <v>1257</v>
      </c>
      <c r="H1558" s="20" t="s">
        <v>1258</v>
      </c>
      <c r="I1558" s="21">
        <v>15048290</v>
      </c>
      <c r="J1558" s="20" t="s">
        <v>5016</v>
      </c>
      <c r="K1558" s="20" t="s">
        <v>5017</v>
      </c>
      <c r="L1558" s="20" t="s">
        <v>522</v>
      </c>
      <c r="M1558" s="21">
        <v>50</v>
      </c>
      <c r="N1558" s="21">
        <v>125</v>
      </c>
      <c r="O1558" s="21">
        <v>0</v>
      </c>
      <c r="P1558" s="21">
        <v>0</v>
      </c>
      <c r="Q1558" s="21">
        <v>0</v>
      </c>
      <c r="R1558" s="21">
        <v>0</v>
      </c>
      <c r="S1558" s="21">
        <v>0</v>
      </c>
      <c r="T1558" s="20" t="s">
        <v>39</v>
      </c>
      <c r="U1558" s="22">
        <v>46364</v>
      </c>
      <c r="V1558" s="23">
        <v>46246.587500000001</v>
      </c>
      <c r="W1558" s="23">
        <v>46246.587500000001</v>
      </c>
      <c r="X1558" s="20" t="s">
        <v>40</v>
      </c>
      <c r="Y1558" s="20" t="s">
        <v>39</v>
      </c>
      <c r="Z1558" s="24">
        <v>948845</v>
      </c>
      <c r="AA1558" s="20" t="s">
        <v>5014</v>
      </c>
      <c r="AB1558" s="25" t="s">
        <v>5018</v>
      </c>
      <c r="AC1558" s="11" t="str">
        <f t="shared" si="321"/>
        <v>Klik Here Bestie</v>
      </c>
      <c r="AD1558" s="18" t="s">
        <v>2944</v>
      </c>
    </row>
    <row r="1559" spans="1:30" ht="14.25" customHeight="1" x14ac:dyDescent="0.3">
      <c r="A1559" s="5">
        <v>1557</v>
      </c>
      <c r="B1559" s="20" t="s">
        <v>32</v>
      </c>
      <c r="C1559" s="20" t="s">
        <v>33</v>
      </c>
      <c r="D1559" s="20" t="s">
        <v>1256</v>
      </c>
      <c r="E1559" s="20" t="s">
        <v>1256</v>
      </c>
      <c r="F1559" s="21">
        <v>3323062001</v>
      </c>
      <c r="G1559" s="20" t="s">
        <v>1257</v>
      </c>
      <c r="H1559" s="20" t="s">
        <v>1258</v>
      </c>
      <c r="I1559" s="21">
        <v>15048400</v>
      </c>
      <c r="J1559" s="20" t="s">
        <v>5019</v>
      </c>
      <c r="K1559" s="20" t="s">
        <v>5017</v>
      </c>
      <c r="L1559" s="20" t="s">
        <v>522</v>
      </c>
      <c r="M1559" s="21">
        <v>0</v>
      </c>
      <c r="N1559" s="21">
        <v>113</v>
      </c>
      <c r="O1559" s="21">
        <v>0</v>
      </c>
      <c r="P1559" s="21">
        <v>0</v>
      </c>
      <c r="Q1559" s="21">
        <v>0</v>
      </c>
      <c r="R1559" s="21">
        <v>0</v>
      </c>
      <c r="S1559" s="21">
        <v>0</v>
      </c>
      <c r="T1559" s="20" t="s">
        <v>39</v>
      </c>
      <c r="U1559" s="22">
        <v>46364</v>
      </c>
      <c r="V1559" s="23">
        <v>46246.588194444441</v>
      </c>
      <c r="W1559" s="23">
        <v>46246.588194444441</v>
      </c>
      <c r="X1559" s="20" t="s">
        <v>40</v>
      </c>
      <c r="Y1559" s="20" t="s">
        <v>39</v>
      </c>
      <c r="Z1559" s="24">
        <v>948845</v>
      </c>
      <c r="AA1559" s="20" t="s">
        <v>5014</v>
      </c>
      <c r="AB1559" s="25" t="s">
        <v>5020</v>
      </c>
      <c r="AC1559" s="11" t="str">
        <f t="shared" si="321"/>
        <v>Klik Here Bestie</v>
      </c>
      <c r="AD1559" s="18" t="s">
        <v>2944</v>
      </c>
    </row>
    <row r="1560" spans="1:30" ht="14.25" customHeight="1" x14ac:dyDescent="0.3">
      <c r="A1560" s="5">
        <v>1558</v>
      </c>
      <c r="B1560" s="20" t="s">
        <v>32</v>
      </c>
      <c r="C1560" s="20" t="s">
        <v>33</v>
      </c>
      <c r="D1560" s="20" t="s">
        <v>1256</v>
      </c>
      <c r="E1560" s="20" t="s">
        <v>1256</v>
      </c>
      <c r="F1560" s="21">
        <v>3323062001</v>
      </c>
      <c r="G1560" s="20" t="s">
        <v>1257</v>
      </c>
      <c r="H1560" s="20" t="s">
        <v>1258</v>
      </c>
      <c r="I1560" s="21">
        <v>15048529</v>
      </c>
      <c r="J1560" s="20" t="s">
        <v>5021</v>
      </c>
      <c r="K1560" s="20" t="s">
        <v>5017</v>
      </c>
      <c r="L1560" s="20" t="s">
        <v>522</v>
      </c>
      <c r="M1560" s="21">
        <v>0</v>
      </c>
      <c r="N1560" s="21">
        <v>113</v>
      </c>
      <c r="O1560" s="21">
        <v>0</v>
      </c>
      <c r="P1560" s="21">
        <v>0</v>
      </c>
      <c r="Q1560" s="21">
        <v>0</v>
      </c>
      <c r="R1560" s="21">
        <v>0</v>
      </c>
      <c r="S1560" s="21">
        <v>0</v>
      </c>
      <c r="T1560" s="20" t="s">
        <v>39</v>
      </c>
      <c r="U1560" s="22">
        <v>46364</v>
      </c>
      <c r="V1560" s="23">
        <v>46246.589583333334</v>
      </c>
      <c r="W1560" s="23">
        <v>46246.589583333334</v>
      </c>
      <c r="X1560" s="20" t="s">
        <v>40</v>
      </c>
      <c r="Y1560" s="20" t="s">
        <v>39</v>
      </c>
      <c r="Z1560" s="24">
        <v>948845</v>
      </c>
      <c r="AA1560" s="20" t="s">
        <v>5014</v>
      </c>
      <c r="AB1560" s="25" t="s">
        <v>5022</v>
      </c>
      <c r="AC1560" s="11" t="str">
        <f t="shared" si="321"/>
        <v>Klik Here Bestie</v>
      </c>
      <c r="AD1560" s="18" t="s">
        <v>2944</v>
      </c>
    </row>
    <row r="1561" spans="1:30" ht="14.25" customHeight="1" x14ac:dyDescent="0.3">
      <c r="A1561" s="5">
        <v>1559</v>
      </c>
      <c r="B1561" s="20" t="s">
        <v>32</v>
      </c>
      <c r="C1561" s="20" t="s">
        <v>33</v>
      </c>
      <c r="D1561" s="20" t="s">
        <v>1256</v>
      </c>
      <c r="E1561" s="20" t="s">
        <v>1256</v>
      </c>
      <c r="F1561" s="21">
        <v>3323062001</v>
      </c>
      <c r="G1561" s="20" t="s">
        <v>1257</v>
      </c>
      <c r="H1561" s="20" t="s">
        <v>1258</v>
      </c>
      <c r="I1561" s="21">
        <v>14916855</v>
      </c>
      <c r="J1561" s="20" t="s">
        <v>5023</v>
      </c>
      <c r="K1561" s="20" t="s">
        <v>5024</v>
      </c>
      <c r="L1561" s="20" t="s">
        <v>5025</v>
      </c>
      <c r="M1561" s="21">
        <v>0</v>
      </c>
      <c r="N1561" s="21">
        <v>50</v>
      </c>
      <c r="O1561" s="21">
        <v>0</v>
      </c>
      <c r="P1561" s="21">
        <v>0</v>
      </c>
      <c r="Q1561" s="21">
        <v>0</v>
      </c>
      <c r="R1561" s="21">
        <v>0</v>
      </c>
      <c r="S1561" s="21">
        <v>0</v>
      </c>
      <c r="T1561" s="20" t="s">
        <v>39</v>
      </c>
      <c r="U1561" s="22">
        <v>46303</v>
      </c>
      <c r="V1561" s="23">
        <v>46244.611805555556</v>
      </c>
      <c r="W1561" s="23">
        <v>46244.611805555556</v>
      </c>
      <c r="X1561" s="20" t="s">
        <v>40</v>
      </c>
      <c r="Y1561" s="20" t="s">
        <v>39</v>
      </c>
      <c r="Z1561" s="24">
        <v>95872</v>
      </c>
      <c r="AA1561" s="20" t="s">
        <v>1065</v>
      </c>
      <c r="AB1561" s="25" t="s">
        <v>5026</v>
      </c>
      <c r="AC1561" s="11" t="str">
        <f t="shared" si="321"/>
        <v>Klik Here Bestie</v>
      </c>
      <c r="AD1561" s="18" t="s">
        <v>2944</v>
      </c>
    </row>
    <row r="1562" spans="1:30" ht="14.25" customHeight="1" x14ac:dyDescent="0.3">
      <c r="A1562" s="5">
        <v>1560</v>
      </c>
      <c r="B1562" s="20" t="s">
        <v>32</v>
      </c>
      <c r="C1562" s="20" t="s">
        <v>33</v>
      </c>
      <c r="D1562" s="20" t="s">
        <v>1256</v>
      </c>
      <c r="E1562" s="20" t="s">
        <v>1267</v>
      </c>
      <c r="F1562" s="21">
        <v>3323062002</v>
      </c>
      <c r="G1562" s="20" t="s">
        <v>1268</v>
      </c>
      <c r="H1562" s="20" t="s">
        <v>1269</v>
      </c>
      <c r="I1562" s="21">
        <v>15199408</v>
      </c>
      <c r="J1562" s="20" t="s">
        <v>5027</v>
      </c>
      <c r="K1562" s="20" t="s">
        <v>5028</v>
      </c>
      <c r="L1562" s="20" t="s">
        <v>5029</v>
      </c>
      <c r="M1562" s="21">
        <v>50</v>
      </c>
      <c r="N1562" s="21">
        <v>0</v>
      </c>
      <c r="O1562" s="21">
        <v>0</v>
      </c>
      <c r="P1562" s="21">
        <v>0</v>
      </c>
      <c r="Q1562" s="21">
        <v>0</v>
      </c>
      <c r="R1562" s="21">
        <v>0</v>
      </c>
      <c r="S1562" s="21">
        <v>0</v>
      </c>
      <c r="T1562" s="20" t="s">
        <v>39</v>
      </c>
      <c r="U1562" s="20" t="s">
        <v>4312</v>
      </c>
      <c r="V1562" s="23">
        <v>46248.647222222222</v>
      </c>
      <c r="W1562" s="23">
        <v>46248.647222222222</v>
      </c>
      <c r="X1562" s="20" t="s">
        <v>40</v>
      </c>
      <c r="Y1562" s="20" t="s">
        <v>39</v>
      </c>
      <c r="Z1562" s="24">
        <v>948825</v>
      </c>
      <c r="AA1562" s="20" t="s">
        <v>1304</v>
      </c>
      <c r="AB1562" s="25" t="s">
        <v>5030</v>
      </c>
      <c r="AC1562" s="11" t="str">
        <f t="shared" si="321"/>
        <v>Klik Here Bestie</v>
      </c>
      <c r="AD1562" s="18" t="s">
        <v>2944</v>
      </c>
    </row>
    <row r="1563" spans="1:30" ht="14.25" customHeight="1" x14ac:dyDescent="0.3">
      <c r="A1563" s="5">
        <v>1561</v>
      </c>
      <c r="B1563" s="20" t="s">
        <v>32</v>
      </c>
      <c r="C1563" s="20" t="s">
        <v>33</v>
      </c>
      <c r="D1563" s="20" t="s">
        <v>1256</v>
      </c>
      <c r="E1563" s="20" t="s">
        <v>1267</v>
      </c>
      <c r="F1563" s="21">
        <v>3323062002</v>
      </c>
      <c r="G1563" s="20" t="s">
        <v>1268</v>
      </c>
      <c r="H1563" s="20" t="s">
        <v>1269</v>
      </c>
      <c r="I1563" s="21">
        <v>15055180</v>
      </c>
      <c r="J1563" s="20" t="s">
        <v>5031</v>
      </c>
      <c r="K1563" s="20" t="s">
        <v>5032</v>
      </c>
      <c r="L1563" s="20" t="s">
        <v>5033</v>
      </c>
      <c r="M1563" s="21">
        <v>50</v>
      </c>
      <c r="N1563" s="21">
        <v>0</v>
      </c>
      <c r="O1563" s="21">
        <v>0</v>
      </c>
      <c r="P1563" s="21">
        <v>0</v>
      </c>
      <c r="Q1563" s="21">
        <v>0</v>
      </c>
      <c r="R1563" s="21">
        <v>0</v>
      </c>
      <c r="S1563" s="21">
        <v>0</v>
      </c>
      <c r="T1563" s="20" t="s">
        <v>39</v>
      </c>
      <c r="U1563" s="22">
        <v>46364</v>
      </c>
      <c r="V1563" s="23">
        <v>46246.638194444444</v>
      </c>
      <c r="W1563" s="23">
        <v>46246.638194444444</v>
      </c>
      <c r="X1563" s="20" t="s">
        <v>40</v>
      </c>
      <c r="Y1563" s="20" t="s">
        <v>39</v>
      </c>
      <c r="Z1563" s="24">
        <v>95933</v>
      </c>
      <c r="AA1563" s="20" t="s">
        <v>5034</v>
      </c>
      <c r="AB1563" s="25" t="s">
        <v>5035</v>
      </c>
      <c r="AC1563" s="11" t="str">
        <f t="shared" si="321"/>
        <v>Klik Here Bestie</v>
      </c>
      <c r="AD1563" s="18" t="s">
        <v>2944</v>
      </c>
    </row>
    <row r="1564" spans="1:30" ht="14.25" customHeight="1" x14ac:dyDescent="0.3">
      <c r="A1564" s="5">
        <v>1562</v>
      </c>
      <c r="B1564" s="20" t="s">
        <v>32</v>
      </c>
      <c r="C1564" s="20" t="s">
        <v>33</v>
      </c>
      <c r="D1564" s="20" t="s">
        <v>1256</v>
      </c>
      <c r="E1564" s="20" t="s">
        <v>1267</v>
      </c>
      <c r="F1564" s="21">
        <v>3323062002</v>
      </c>
      <c r="G1564" s="20" t="s">
        <v>1268</v>
      </c>
      <c r="H1564" s="20" t="s">
        <v>1269</v>
      </c>
      <c r="I1564" s="21">
        <v>14927631</v>
      </c>
      <c r="J1564" s="20" t="s">
        <v>5036</v>
      </c>
      <c r="K1564" s="20" t="s">
        <v>5037</v>
      </c>
      <c r="L1564" s="20" t="s">
        <v>2742</v>
      </c>
      <c r="M1564" s="21">
        <v>30</v>
      </c>
      <c r="N1564" s="21">
        <v>0</v>
      </c>
      <c r="O1564" s="21">
        <v>0</v>
      </c>
      <c r="P1564" s="21">
        <v>0</v>
      </c>
      <c r="Q1564" s="21">
        <v>0</v>
      </c>
      <c r="R1564" s="21">
        <v>0</v>
      </c>
      <c r="S1564" s="21">
        <v>0</v>
      </c>
      <c r="T1564" s="20" t="s">
        <v>39</v>
      </c>
      <c r="U1564" s="22">
        <v>46303</v>
      </c>
      <c r="V1564" s="23">
        <v>46244.700694444444</v>
      </c>
      <c r="W1564" s="23">
        <v>46244.700694444444</v>
      </c>
      <c r="X1564" s="20" t="s">
        <v>40</v>
      </c>
      <c r="Y1564" s="20" t="s">
        <v>39</v>
      </c>
      <c r="Z1564" s="24">
        <v>95951</v>
      </c>
      <c r="AA1564" s="20" t="s">
        <v>1272</v>
      </c>
      <c r="AB1564" s="25" t="s">
        <v>5038</v>
      </c>
      <c r="AC1564" s="11" t="str">
        <f t="shared" si="321"/>
        <v>Klik Here Bestie</v>
      </c>
      <c r="AD1564" s="18" t="s">
        <v>2944</v>
      </c>
    </row>
    <row r="1565" spans="1:30" ht="14.25" customHeight="1" x14ac:dyDescent="0.3">
      <c r="A1565" s="5">
        <v>1563</v>
      </c>
      <c r="B1565" s="20" t="s">
        <v>32</v>
      </c>
      <c r="C1565" s="20" t="s">
        <v>33</v>
      </c>
      <c r="D1565" s="20" t="s">
        <v>1256</v>
      </c>
      <c r="E1565" s="20" t="s">
        <v>1267</v>
      </c>
      <c r="F1565" s="21">
        <v>3323062002</v>
      </c>
      <c r="G1565" s="20" t="s">
        <v>1268</v>
      </c>
      <c r="H1565" s="20" t="s">
        <v>1269</v>
      </c>
      <c r="I1565" s="21">
        <v>14927732</v>
      </c>
      <c r="J1565" s="20" t="s">
        <v>5039</v>
      </c>
      <c r="K1565" s="20" t="s">
        <v>5037</v>
      </c>
      <c r="L1565" s="20" t="s">
        <v>2742</v>
      </c>
      <c r="M1565" s="21">
        <v>120</v>
      </c>
      <c r="N1565" s="21">
        <v>0</v>
      </c>
      <c r="O1565" s="21">
        <v>0</v>
      </c>
      <c r="P1565" s="21">
        <v>0</v>
      </c>
      <c r="Q1565" s="21">
        <v>0</v>
      </c>
      <c r="R1565" s="21">
        <v>0</v>
      </c>
      <c r="S1565" s="21">
        <v>0</v>
      </c>
      <c r="T1565" s="20" t="s">
        <v>39</v>
      </c>
      <c r="U1565" s="22">
        <v>46303</v>
      </c>
      <c r="V1565" s="23">
        <v>46244.70208333333</v>
      </c>
      <c r="W1565" s="23">
        <v>46244.70208333333</v>
      </c>
      <c r="X1565" s="20" t="s">
        <v>40</v>
      </c>
      <c r="Y1565" s="20" t="s">
        <v>39</v>
      </c>
      <c r="Z1565" s="24">
        <v>95951</v>
      </c>
      <c r="AA1565" s="20" t="s">
        <v>1272</v>
      </c>
      <c r="AB1565" s="25" t="s">
        <v>5040</v>
      </c>
      <c r="AC1565" s="11" t="str">
        <f t="shared" si="321"/>
        <v>Klik Here Bestie</v>
      </c>
      <c r="AD1565" s="18" t="s">
        <v>2944</v>
      </c>
    </row>
    <row r="1566" spans="1:30" ht="14.25" customHeight="1" x14ac:dyDescent="0.3">
      <c r="A1566" s="5">
        <v>1564</v>
      </c>
      <c r="B1566" s="20" t="s">
        <v>32</v>
      </c>
      <c r="C1566" s="20" t="s">
        <v>33</v>
      </c>
      <c r="D1566" s="20" t="s">
        <v>1256</v>
      </c>
      <c r="E1566" s="20" t="s">
        <v>1267</v>
      </c>
      <c r="F1566" s="21">
        <v>3323062002</v>
      </c>
      <c r="G1566" s="20" t="s">
        <v>1268</v>
      </c>
      <c r="H1566" s="20" t="s">
        <v>1269</v>
      </c>
      <c r="I1566" s="21">
        <v>14927817</v>
      </c>
      <c r="J1566" s="20" t="s">
        <v>5041</v>
      </c>
      <c r="K1566" s="20" t="s">
        <v>5037</v>
      </c>
      <c r="L1566" s="20" t="s">
        <v>2742</v>
      </c>
      <c r="M1566" s="21">
        <v>16</v>
      </c>
      <c r="N1566" s="21">
        <v>0</v>
      </c>
      <c r="O1566" s="21">
        <v>0</v>
      </c>
      <c r="P1566" s="21">
        <v>0</v>
      </c>
      <c r="Q1566" s="21">
        <v>0</v>
      </c>
      <c r="R1566" s="21">
        <v>0</v>
      </c>
      <c r="S1566" s="21">
        <v>0</v>
      </c>
      <c r="T1566" s="20" t="s">
        <v>39</v>
      </c>
      <c r="U1566" s="22">
        <v>46303</v>
      </c>
      <c r="V1566" s="23">
        <v>46244.702777777777</v>
      </c>
      <c r="W1566" s="23">
        <v>46244.702777777777</v>
      </c>
      <c r="X1566" s="20" t="s">
        <v>40</v>
      </c>
      <c r="Y1566" s="20" t="s">
        <v>39</v>
      </c>
      <c r="Z1566" s="24">
        <v>95951</v>
      </c>
      <c r="AA1566" s="20" t="s">
        <v>1272</v>
      </c>
      <c r="AB1566" s="25" t="s">
        <v>5042</v>
      </c>
      <c r="AC1566" s="11" t="str">
        <f t="shared" si="321"/>
        <v>Klik Here Bestie</v>
      </c>
      <c r="AD1566" s="18" t="s">
        <v>2944</v>
      </c>
    </row>
    <row r="1567" spans="1:30" ht="14.25" customHeight="1" x14ac:dyDescent="0.3">
      <c r="A1567" s="5">
        <v>1565</v>
      </c>
      <c r="B1567" s="20" t="s">
        <v>32</v>
      </c>
      <c r="C1567" s="20" t="s">
        <v>33</v>
      </c>
      <c r="D1567" s="20" t="s">
        <v>1256</v>
      </c>
      <c r="E1567" s="20" t="s">
        <v>1267</v>
      </c>
      <c r="F1567" s="21">
        <v>3323062002</v>
      </c>
      <c r="G1567" s="20" t="s">
        <v>1268</v>
      </c>
      <c r="H1567" s="20" t="s">
        <v>1269</v>
      </c>
      <c r="I1567" s="21">
        <v>14927909</v>
      </c>
      <c r="J1567" s="20" t="s">
        <v>5043</v>
      </c>
      <c r="K1567" s="20" t="s">
        <v>5037</v>
      </c>
      <c r="L1567" s="20" t="s">
        <v>2742</v>
      </c>
      <c r="M1567" s="21">
        <v>8</v>
      </c>
      <c r="N1567" s="21">
        <v>0</v>
      </c>
      <c r="O1567" s="21">
        <v>0</v>
      </c>
      <c r="P1567" s="21">
        <v>0</v>
      </c>
      <c r="Q1567" s="21">
        <v>0</v>
      </c>
      <c r="R1567" s="21">
        <v>0</v>
      </c>
      <c r="S1567" s="21">
        <v>0</v>
      </c>
      <c r="T1567" s="20" t="s">
        <v>39</v>
      </c>
      <c r="U1567" s="22">
        <v>46303</v>
      </c>
      <c r="V1567" s="23">
        <v>46244.70416666667</v>
      </c>
      <c r="W1567" s="23">
        <v>46244.70416666667</v>
      </c>
      <c r="X1567" s="20" t="s">
        <v>40</v>
      </c>
      <c r="Y1567" s="20" t="s">
        <v>39</v>
      </c>
      <c r="Z1567" s="24">
        <v>95951</v>
      </c>
      <c r="AA1567" s="20" t="s">
        <v>1272</v>
      </c>
      <c r="AB1567" s="25" t="s">
        <v>5044</v>
      </c>
      <c r="AC1567" s="11" t="str">
        <f t="shared" si="321"/>
        <v>Klik Here Bestie</v>
      </c>
      <c r="AD1567" s="18" t="s">
        <v>2944</v>
      </c>
    </row>
    <row r="1568" spans="1:30" ht="14.25" customHeight="1" x14ac:dyDescent="0.3">
      <c r="A1568" s="5">
        <v>1566</v>
      </c>
      <c r="B1568" s="20" t="s">
        <v>32</v>
      </c>
      <c r="C1568" s="20" t="s">
        <v>33</v>
      </c>
      <c r="D1568" s="20" t="s">
        <v>1256</v>
      </c>
      <c r="E1568" s="20" t="s">
        <v>1267</v>
      </c>
      <c r="F1568" s="21">
        <v>3323062002</v>
      </c>
      <c r="G1568" s="20" t="s">
        <v>1268</v>
      </c>
      <c r="H1568" s="20" t="s">
        <v>1269</v>
      </c>
      <c r="I1568" s="21">
        <v>14928099</v>
      </c>
      <c r="J1568" s="20" t="s">
        <v>5045</v>
      </c>
      <c r="K1568" s="20" t="s">
        <v>5037</v>
      </c>
      <c r="L1568" s="20" t="s">
        <v>2742</v>
      </c>
      <c r="M1568" s="21">
        <v>0</v>
      </c>
      <c r="N1568" s="21">
        <v>76</v>
      </c>
      <c r="O1568" s="21">
        <v>0</v>
      </c>
      <c r="P1568" s="21">
        <v>0</v>
      </c>
      <c r="Q1568" s="21">
        <v>0</v>
      </c>
      <c r="R1568" s="21">
        <v>0</v>
      </c>
      <c r="S1568" s="21">
        <v>0</v>
      </c>
      <c r="T1568" s="20" t="s">
        <v>39</v>
      </c>
      <c r="U1568" s="22">
        <v>46303</v>
      </c>
      <c r="V1568" s="23">
        <v>46244.704861111109</v>
      </c>
      <c r="W1568" s="23">
        <v>46244.704861111109</v>
      </c>
      <c r="X1568" s="20" t="s">
        <v>40</v>
      </c>
      <c r="Y1568" s="20" t="s">
        <v>39</v>
      </c>
      <c r="Z1568" s="24">
        <v>95951</v>
      </c>
      <c r="AA1568" s="20" t="s">
        <v>1272</v>
      </c>
      <c r="AB1568" s="25" t="s">
        <v>5046</v>
      </c>
      <c r="AC1568" s="11" t="str">
        <f t="shared" si="321"/>
        <v>Klik Here Bestie</v>
      </c>
      <c r="AD1568" s="18" t="s">
        <v>2944</v>
      </c>
    </row>
    <row r="1569" spans="1:30" ht="14.25" customHeight="1" x14ac:dyDescent="0.3">
      <c r="A1569" s="5">
        <v>1567</v>
      </c>
      <c r="B1569" s="20" t="s">
        <v>32</v>
      </c>
      <c r="C1569" s="20" t="s">
        <v>33</v>
      </c>
      <c r="D1569" s="20" t="s">
        <v>1256</v>
      </c>
      <c r="E1569" s="20" t="s">
        <v>1267</v>
      </c>
      <c r="F1569" s="21">
        <v>3323062002</v>
      </c>
      <c r="G1569" s="20" t="s">
        <v>1268</v>
      </c>
      <c r="H1569" s="20" t="s">
        <v>1269</v>
      </c>
      <c r="I1569" s="21">
        <v>14928166</v>
      </c>
      <c r="J1569" s="20" t="s">
        <v>5047</v>
      </c>
      <c r="K1569" s="20" t="s">
        <v>5037</v>
      </c>
      <c r="L1569" s="20" t="s">
        <v>2742</v>
      </c>
      <c r="M1569" s="21">
        <v>0</v>
      </c>
      <c r="N1569" s="21">
        <v>65</v>
      </c>
      <c r="O1569" s="21">
        <v>0</v>
      </c>
      <c r="P1569" s="21">
        <v>0</v>
      </c>
      <c r="Q1569" s="21">
        <v>0</v>
      </c>
      <c r="R1569" s="21">
        <v>0</v>
      </c>
      <c r="S1569" s="21">
        <v>0</v>
      </c>
      <c r="T1569" s="20" t="s">
        <v>39</v>
      </c>
      <c r="U1569" s="22">
        <v>46303</v>
      </c>
      <c r="V1569" s="23">
        <v>46244.706250000003</v>
      </c>
      <c r="W1569" s="23">
        <v>46244.706250000003</v>
      </c>
      <c r="X1569" s="20" t="s">
        <v>40</v>
      </c>
      <c r="Y1569" s="20" t="s">
        <v>39</v>
      </c>
      <c r="Z1569" s="24">
        <v>95951</v>
      </c>
      <c r="AA1569" s="20" t="s">
        <v>1272</v>
      </c>
      <c r="AB1569" s="25" t="s">
        <v>5048</v>
      </c>
      <c r="AC1569" s="11" t="str">
        <f t="shared" si="321"/>
        <v>Klik Here Bestie</v>
      </c>
      <c r="AD1569" s="18" t="s">
        <v>2944</v>
      </c>
    </row>
    <row r="1570" spans="1:30" ht="14.25" customHeight="1" x14ac:dyDescent="0.3">
      <c r="A1570" s="5">
        <v>1568</v>
      </c>
      <c r="B1570" s="20" t="s">
        <v>32</v>
      </c>
      <c r="C1570" s="20" t="s">
        <v>33</v>
      </c>
      <c r="D1570" s="20" t="s">
        <v>1256</v>
      </c>
      <c r="E1570" s="20" t="s">
        <v>1267</v>
      </c>
      <c r="F1570" s="21">
        <v>3323062002</v>
      </c>
      <c r="G1570" s="20" t="s">
        <v>1268</v>
      </c>
      <c r="H1570" s="20" t="s">
        <v>1269</v>
      </c>
      <c r="I1570" s="21">
        <v>14928261</v>
      </c>
      <c r="J1570" s="20" t="s">
        <v>5049</v>
      </c>
      <c r="K1570" s="20" t="s">
        <v>5037</v>
      </c>
      <c r="L1570" s="20" t="s">
        <v>2742</v>
      </c>
      <c r="M1570" s="21">
        <v>0</v>
      </c>
      <c r="N1570" s="21">
        <v>400</v>
      </c>
      <c r="O1570" s="21">
        <v>0</v>
      </c>
      <c r="P1570" s="21">
        <v>0</v>
      </c>
      <c r="Q1570" s="21">
        <v>0</v>
      </c>
      <c r="R1570" s="21">
        <v>0</v>
      </c>
      <c r="S1570" s="21">
        <v>0</v>
      </c>
      <c r="T1570" s="20" t="s">
        <v>39</v>
      </c>
      <c r="U1570" s="22">
        <v>46303</v>
      </c>
      <c r="V1570" s="23">
        <v>46244.706944444442</v>
      </c>
      <c r="W1570" s="23">
        <v>46244.706944444442</v>
      </c>
      <c r="X1570" s="20" t="s">
        <v>40</v>
      </c>
      <c r="Y1570" s="20" t="s">
        <v>39</v>
      </c>
      <c r="Z1570" s="24">
        <v>95951</v>
      </c>
      <c r="AA1570" s="20" t="s">
        <v>1272</v>
      </c>
      <c r="AB1570" s="25" t="s">
        <v>5050</v>
      </c>
      <c r="AC1570" s="11" t="str">
        <f t="shared" si="321"/>
        <v>Klik Here Bestie</v>
      </c>
      <c r="AD1570" s="18" t="s">
        <v>2944</v>
      </c>
    </row>
    <row r="1571" spans="1:30" ht="14.25" customHeight="1" x14ac:dyDescent="0.3">
      <c r="A1571" s="5">
        <v>1569</v>
      </c>
      <c r="B1571" s="20" t="s">
        <v>32</v>
      </c>
      <c r="C1571" s="20" t="s">
        <v>33</v>
      </c>
      <c r="D1571" s="20" t="s">
        <v>1256</v>
      </c>
      <c r="E1571" s="20" t="s">
        <v>1267</v>
      </c>
      <c r="F1571" s="21">
        <v>3323062002</v>
      </c>
      <c r="G1571" s="20" t="s">
        <v>1268</v>
      </c>
      <c r="H1571" s="20" t="s">
        <v>1269</v>
      </c>
      <c r="I1571" s="21">
        <v>14928313</v>
      </c>
      <c r="J1571" s="20" t="s">
        <v>5051</v>
      </c>
      <c r="K1571" s="20" t="s">
        <v>5037</v>
      </c>
      <c r="L1571" s="20" t="s">
        <v>2742</v>
      </c>
      <c r="M1571" s="21">
        <v>0</v>
      </c>
      <c r="N1571" s="21">
        <v>109</v>
      </c>
      <c r="O1571" s="21">
        <v>0</v>
      </c>
      <c r="P1571" s="21">
        <v>0</v>
      </c>
      <c r="Q1571" s="21">
        <v>0</v>
      </c>
      <c r="R1571" s="21">
        <v>0</v>
      </c>
      <c r="S1571" s="21">
        <v>0</v>
      </c>
      <c r="T1571" s="20" t="s">
        <v>39</v>
      </c>
      <c r="U1571" s="22">
        <v>46303</v>
      </c>
      <c r="V1571" s="23">
        <v>46244.707638888889</v>
      </c>
      <c r="W1571" s="23">
        <v>46244.707638888889</v>
      </c>
      <c r="X1571" s="20" t="s">
        <v>40</v>
      </c>
      <c r="Y1571" s="20" t="s">
        <v>39</v>
      </c>
      <c r="Z1571" s="24">
        <v>95951</v>
      </c>
      <c r="AA1571" s="20" t="s">
        <v>1272</v>
      </c>
      <c r="AB1571" s="25" t="s">
        <v>5052</v>
      </c>
      <c r="AC1571" s="11" t="str">
        <f t="shared" si="321"/>
        <v>Klik Here Bestie</v>
      </c>
      <c r="AD1571" s="18" t="s">
        <v>2944</v>
      </c>
    </row>
    <row r="1572" spans="1:30" ht="14.25" customHeight="1" x14ac:dyDescent="0.3">
      <c r="A1572" s="5">
        <v>1570</v>
      </c>
      <c r="B1572" s="20" t="s">
        <v>32</v>
      </c>
      <c r="C1572" s="20" t="s">
        <v>33</v>
      </c>
      <c r="D1572" s="20" t="s">
        <v>1256</v>
      </c>
      <c r="E1572" s="20" t="s">
        <v>1267</v>
      </c>
      <c r="F1572" s="21">
        <v>3323062002</v>
      </c>
      <c r="G1572" s="20" t="s">
        <v>1268</v>
      </c>
      <c r="H1572" s="20" t="s">
        <v>1269</v>
      </c>
      <c r="I1572" s="21">
        <v>14928537</v>
      </c>
      <c r="J1572" s="20" t="s">
        <v>5053</v>
      </c>
      <c r="K1572" s="20" t="s">
        <v>5037</v>
      </c>
      <c r="L1572" s="20" t="s">
        <v>2742</v>
      </c>
      <c r="M1572" s="21">
        <v>0</v>
      </c>
      <c r="N1572" s="21">
        <v>4</v>
      </c>
      <c r="O1572" s="21">
        <v>0</v>
      </c>
      <c r="P1572" s="21">
        <v>0</v>
      </c>
      <c r="Q1572" s="21">
        <v>0</v>
      </c>
      <c r="R1572" s="21">
        <v>0</v>
      </c>
      <c r="S1572" s="21">
        <v>0</v>
      </c>
      <c r="T1572" s="20" t="s">
        <v>39</v>
      </c>
      <c r="U1572" s="22">
        <v>46303</v>
      </c>
      <c r="V1572" s="23">
        <v>46244.709722222222</v>
      </c>
      <c r="W1572" s="23">
        <v>46244.709722222222</v>
      </c>
      <c r="X1572" s="20" t="s">
        <v>40</v>
      </c>
      <c r="Y1572" s="20" t="s">
        <v>39</v>
      </c>
      <c r="Z1572" s="24">
        <v>95951</v>
      </c>
      <c r="AA1572" s="20" t="s">
        <v>1272</v>
      </c>
      <c r="AB1572" s="25" t="s">
        <v>5054</v>
      </c>
      <c r="AC1572" s="11" t="str">
        <f t="shared" si="321"/>
        <v>Klik Here Bestie</v>
      </c>
      <c r="AD1572" s="18" t="s">
        <v>2944</v>
      </c>
    </row>
    <row r="1573" spans="1:30" ht="14.25" customHeight="1" x14ac:dyDescent="0.3">
      <c r="A1573" s="5">
        <v>1571</v>
      </c>
      <c r="B1573" s="20" t="s">
        <v>32</v>
      </c>
      <c r="C1573" s="20" t="s">
        <v>33</v>
      </c>
      <c r="D1573" s="20" t="s">
        <v>1256</v>
      </c>
      <c r="E1573" s="20" t="s">
        <v>5055</v>
      </c>
      <c r="F1573" s="21">
        <v>3323062003</v>
      </c>
      <c r="G1573" s="20" t="s">
        <v>1321</v>
      </c>
      <c r="H1573" s="20" t="s">
        <v>1322</v>
      </c>
      <c r="I1573" s="21">
        <v>15093660</v>
      </c>
      <c r="J1573" s="20" t="s">
        <v>5056</v>
      </c>
      <c r="K1573" s="20" t="s">
        <v>5057</v>
      </c>
      <c r="L1573" s="20" t="s">
        <v>5058</v>
      </c>
      <c r="M1573" s="21">
        <v>0</v>
      </c>
      <c r="N1573" s="21">
        <v>35</v>
      </c>
      <c r="O1573" s="21">
        <v>0</v>
      </c>
      <c r="P1573" s="21">
        <v>0</v>
      </c>
      <c r="Q1573" s="21">
        <v>0</v>
      </c>
      <c r="R1573" s="21">
        <v>0</v>
      </c>
      <c r="S1573" s="21">
        <v>0</v>
      </c>
      <c r="T1573" s="20" t="s">
        <v>39</v>
      </c>
      <c r="U1573" s="20" t="s">
        <v>4250</v>
      </c>
      <c r="V1573" s="23">
        <v>46247.386805555558</v>
      </c>
      <c r="W1573" s="23">
        <v>46247.386805555558</v>
      </c>
      <c r="X1573" s="20" t="s">
        <v>40</v>
      </c>
      <c r="Y1573" s="20" t="s">
        <v>39</v>
      </c>
      <c r="Z1573" s="24">
        <v>1041453</v>
      </c>
      <c r="AA1573" s="20" t="s">
        <v>5059</v>
      </c>
      <c r="AB1573" s="25" t="s">
        <v>5060</v>
      </c>
      <c r="AC1573" s="11" t="str">
        <f t="shared" si="321"/>
        <v>Klik Here Bestie</v>
      </c>
      <c r="AD1573" s="18" t="s">
        <v>2944</v>
      </c>
    </row>
    <row r="1574" spans="1:30" ht="14.25" customHeight="1" x14ac:dyDescent="0.3">
      <c r="A1574" s="5">
        <v>1572</v>
      </c>
      <c r="B1574" s="20" t="s">
        <v>32</v>
      </c>
      <c r="C1574" s="20" t="s">
        <v>33</v>
      </c>
      <c r="D1574" s="20" t="s">
        <v>1256</v>
      </c>
      <c r="E1574" s="20" t="s">
        <v>5055</v>
      </c>
      <c r="F1574" s="21">
        <v>3323062003</v>
      </c>
      <c r="G1574" s="20" t="s">
        <v>1321</v>
      </c>
      <c r="H1574" s="20" t="s">
        <v>1322</v>
      </c>
      <c r="I1574" s="21">
        <v>15093818</v>
      </c>
      <c r="J1574" s="20" t="s">
        <v>5061</v>
      </c>
      <c r="K1574" s="20" t="s">
        <v>5057</v>
      </c>
      <c r="L1574" s="20" t="s">
        <v>5058</v>
      </c>
      <c r="M1574" s="21">
        <v>74</v>
      </c>
      <c r="N1574" s="21">
        <v>37</v>
      </c>
      <c r="O1574" s="21">
        <v>0</v>
      </c>
      <c r="P1574" s="21">
        <v>0</v>
      </c>
      <c r="Q1574" s="21">
        <v>0</v>
      </c>
      <c r="R1574" s="21">
        <v>0</v>
      </c>
      <c r="S1574" s="21">
        <v>0</v>
      </c>
      <c r="T1574" s="20" t="s">
        <v>39</v>
      </c>
      <c r="U1574" s="20" t="s">
        <v>4250</v>
      </c>
      <c r="V1574" s="23">
        <v>46247.387499999997</v>
      </c>
      <c r="W1574" s="23">
        <v>46247.387499999997</v>
      </c>
      <c r="X1574" s="20" t="s">
        <v>40</v>
      </c>
      <c r="Y1574" s="20" t="s">
        <v>39</v>
      </c>
      <c r="Z1574" s="24">
        <v>1041453</v>
      </c>
      <c r="AA1574" s="20" t="s">
        <v>5059</v>
      </c>
      <c r="AB1574" s="25" t="s">
        <v>5062</v>
      </c>
      <c r="AC1574" s="11" t="str">
        <f t="shared" si="321"/>
        <v>Klik Here Bestie</v>
      </c>
      <c r="AD1574" s="18" t="s">
        <v>2944</v>
      </c>
    </row>
    <row r="1575" spans="1:30" ht="14.25" customHeight="1" x14ac:dyDescent="0.3">
      <c r="A1575" s="5">
        <v>1573</v>
      </c>
      <c r="B1575" s="20" t="s">
        <v>32</v>
      </c>
      <c r="C1575" s="20" t="s">
        <v>33</v>
      </c>
      <c r="D1575" s="20" t="s">
        <v>1256</v>
      </c>
      <c r="E1575" s="20" t="s">
        <v>5055</v>
      </c>
      <c r="F1575" s="21">
        <v>3323062003</v>
      </c>
      <c r="G1575" s="20" t="s">
        <v>1321</v>
      </c>
      <c r="H1575" s="20" t="s">
        <v>1322</v>
      </c>
      <c r="I1575" s="21">
        <v>15094089</v>
      </c>
      <c r="J1575" s="20" t="s">
        <v>5063</v>
      </c>
      <c r="K1575" s="20" t="s">
        <v>5057</v>
      </c>
      <c r="L1575" s="20" t="s">
        <v>5058</v>
      </c>
      <c r="M1575" s="21">
        <v>82</v>
      </c>
      <c r="N1575" s="21">
        <v>37</v>
      </c>
      <c r="O1575" s="21">
        <v>0</v>
      </c>
      <c r="P1575" s="21">
        <v>0</v>
      </c>
      <c r="Q1575" s="21">
        <v>0</v>
      </c>
      <c r="R1575" s="21">
        <v>0</v>
      </c>
      <c r="S1575" s="21">
        <v>0</v>
      </c>
      <c r="T1575" s="20" t="s">
        <v>39</v>
      </c>
      <c r="U1575" s="20" t="s">
        <v>4250</v>
      </c>
      <c r="V1575" s="23">
        <v>46247.388888888891</v>
      </c>
      <c r="W1575" s="23">
        <v>46247.388888888891</v>
      </c>
      <c r="X1575" s="20" t="s">
        <v>40</v>
      </c>
      <c r="Y1575" s="20" t="s">
        <v>39</v>
      </c>
      <c r="Z1575" s="24">
        <v>1041453</v>
      </c>
      <c r="AA1575" s="20" t="s">
        <v>5059</v>
      </c>
      <c r="AB1575" s="25" t="s">
        <v>5064</v>
      </c>
      <c r="AC1575" s="11" t="str">
        <f t="shared" si="321"/>
        <v>Klik Here Bestie</v>
      </c>
      <c r="AD1575" s="18" t="s">
        <v>2944</v>
      </c>
    </row>
    <row r="1576" spans="1:30" ht="14.25" customHeight="1" x14ac:dyDescent="0.3">
      <c r="A1576" s="5">
        <v>1574</v>
      </c>
      <c r="B1576" s="20" t="s">
        <v>32</v>
      </c>
      <c r="C1576" s="20" t="s">
        <v>33</v>
      </c>
      <c r="D1576" s="20" t="s">
        <v>1256</v>
      </c>
      <c r="E1576" s="20" t="s">
        <v>1320</v>
      </c>
      <c r="F1576" s="21">
        <v>3323062004</v>
      </c>
      <c r="G1576" s="20" t="s">
        <v>1321</v>
      </c>
      <c r="H1576" s="20" t="s">
        <v>1322</v>
      </c>
      <c r="I1576" s="21">
        <v>14976618</v>
      </c>
      <c r="J1576" s="20" t="s">
        <v>5065</v>
      </c>
      <c r="K1576" s="20" t="s">
        <v>5066</v>
      </c>
      <c r="L1576" s="20" t="s">
        <v>1324</v>
      </c>
      <c r="M1576" s="21">
        <v>108</v>
      </c>
      <c r="N1576" s="21">
        <v>0</v>
      </c>
      <c r="O1576" s="21">
        <v>0</v>
      </c>
      <c r="P1576" s="21">
        <v>0</v>
      </c>
      <c r="Q1576" s="21">
        <v>0</v>
      </c>
      <c r="R1576" s="21">
        <v>0</v>
      </c>
      <c r="S1576" s="21">
        <v>0</v>
      </c>
      <c r="T1576" s="20" t="s">
        <v>39</v>
      </c>
      <c r="U1576" s="22">
        <v>46334</v>
      </c>
      <c r="V1576" s="23">
        <v>46245.558333333334</v>
      </c>
      <c r="W1576" s="23">
        <v>46245.558333333334</v>
      </c>
      <c r="X1576" s="20" t="s">
        <v>40</v>
      </c>
      <c r="Y1576" s="20" t="s">
        <v>39</v>
      </c>
      <c r="Z1576" s="24">
        <v>78905</v>
      </c>
      <c r="AA1576" s="20" t="s">
        <v>1325</v>
      </c>
      <c r="AB1576" s="25" t="s">
        <v>5067</v>
      </c>
      <c r="AC1576" s="11" t="str">
        <f t="shared" si="321"/>
        <v>Klik Here Bestie</v>
      </c>
      <c r="AD1576" s="18" t="s">
        <v>2944</v>
      </c>
    </row>
    <row r="1577" spans="1:30" ht="14.25" customHeight="1" x14ac:dyDescent="0.3">
      <c r="A1577" s="5">
        <v>1575</v>
      </c>
      <c r="B1577" s="20" t="s">
        <v>32</v>
      </c>
      <c r="C1577" s="20" t="s">
        <v>33</v>
      </c>
      <c r="D1577" s="20" t="s">
        <v>1256</v>
      </c>
      <c r="E1577" s="20" t="s">
        <v>1320</v>
      </c>
      <c r="F1577" s="21">
        <v>3323062004</v>
      </c>
      <c r="G1577" s="20" t="s">
        <v>1321</v>
      </c>
      <c r="H1577" s="20" t="s">
        <v>1322</v>
      </c>
      <c r="I1577" s="21">
        <v>15265780</v>
      </c>
      <c r="J1577" s="20" t="s">
        <v>5068</v>
      </c>
      <c r="K1577" s="20" t="s">
        <v>5069</v>
      </c>
      <c r="L1577" s="20" t="s">
        <v>855</v>
      </c>
      <c r="M1577" s="21">
        <v>0</v>
      </c>
      <c r="N1577" s="21">
        <v>54</v>
      </c>
      <c r="O1577" s="21">
        <v>0</v>
      </c>
      <c r="P1577" s="21">
        <v>0</v>
      </c>
      <c r="Q1577" s="21">
        <v>0</v>
      </c>
      <c r="R1577" s="21">
        <v>0</v>
      </c>
      <c r="S1577" s="21">
        <v>0</v>
      </c>
      <c r="T1577" s="20" t="s">
        <v>39</v>
      </c>
      <c r="U1577" s="20" t="s">
        <v>4260</v>
      </c>
      <c r="V1577" s="23">
        <v>46249.613888888889</v>
      </c>
      <c r="W1577" s="23">
        <v>46249.613888888889</v>
      </c>
      <c r="X1577" s="20" t="s">
        <v>40</v>
      </c>
      <c r="Y1577" s="20" t="s">
        <v>39</v>
      </c>
      <c r="Z1577" s="24">
        <v>78837</v>
      </c>
      <c r="AA1577" s="20" t="s">
        <v>62</v>
      </c>
      <c r="AB1577" s="25" t="s">
        <v>5070</v>
      </c>
      <c r="AC1577" s="11" t="str">
        <f t="shared" si="321"/>
        <v>Klik Here Bestie</v>
      </c>
      <c r="AD1577" s="18" t="s">
        <v>2944</v>
      </c>
    </row>
    <row r="1578" spans="1:30" ht="14.25" customHeight="1" x14ac:dyDescent="0.3">
      <c r="A1578" s="5">
        <v>1576</v>
      </c>
      <c r="B1578" s="20" t="s">
        <v>32</v>
      </c>
      <c r="C1578" s="20" t="s">
        <v>33</v>
      </c>
      <c r="D1578" s="20" t="s">
        <v>1256</v>
      </c>
      <c r="E1578" s="20" t="s">
        <v>1320</v>
      </c>
      <c r="F1578" s="21">
        <v>3323062004</v>
      </c>
      <c r="G1578" s="20" t="s">
        <v>1321</v>
      </c>
      <c r="H1578" s="20" t="s">
        <v>1322</v>
      </c>
      <c r="I1578" s="21">
        <v>15264637</v>
      </c>
      <c r="J1578" s="20" t="s">
        <v>5071</v>
      </c>
      <c r="K1578" s="20" t="s">
        <v>5072</v>
      </c>
      <c r="L1578" s="20" t="s">
        <v>1661</v>
      </c>
      <c r="M1578" s="21">
        <v>0</v>
      </c>
      <c r="N1578" s="21">
        <v>50</v>
      </c>
      <c r="O1578" s="21">
        <v>0</v>
      </c>
      <c r="P1578" s="21">
        <v>0</v>
      </c>
      <c r="Q1578" s="21">
        <v>0</v>
      </c>
      <c r="R1578" s="21">
        <v>0</v>
      </c>
      <c r="S1578" s="21">
        <v>0</v>
      </c>
      <c r="T1578" s="20" t="s">
        <v>39</v>
      </c>
      <c r="U1578" s="20" t="s">
        <v>4260</v>
      </c>
      <c r="V1578" s="23">
        <v>46249.604861111111</v>
      </c>
      <c r="W1578" s="23">
        <v>46249.604861111111</v>
      </c>
      <c r="X1578" s="20" t="s">
        <v>40</v>
      </c>
      <c r="Y1578" s="20" t="s">
        <v>39</v>
      </c>
      <c r="Z1578" s="24">
        <v>78749</v>
      </c>
      <c r="AA1578" s="20" t="s">
        <v>1002</v>
      </c>
      <c r="AB1578" s="25" t="s">
        <v>5073</v>
      </c>
      <c r="AC1578" s="11" t="str">
        <f t="shared" si="321"/>
        <v>Klik Here Bestie</v>
      </c>
      <c r="AD1578" s="18" t="s">
        <v>2944</v>
      </c>
    </row>
    <row r="1579" spans="1:30" ht="14.25" customHeight="1" x14ac:dyDescent="0.3">
      <c r="A1579" s="5">
        <v>1577</v>
      </c>
      <c r="B1579" s="20" t="s">
        <v>32</v>
      </c>
      <c r="C1579" s="20" t="s">
        <v>33</v>
      </c>
      <c r="D1579" s="20" t="s">
        <v>1256</v>
      </c>
      <c r="E1579" s="20" t="s">
        <v>5074</v>
      </c>
      <c r="F1579" s="21">
        <v>3323062005</v>
      </c>
      <c r="G1579" s="20" t="s">
        <v>1321</v>
      </c>
      <c r="H1579" s="20" t="s">
        <v>1322</v>
      </c>
      <c r="I1579" s="21">
        <v>15023533</v>
      </c>
      <c r="J1579" s="20" t="s">
        <v>5075</v>
      </c>
      <c r="K1579" s="20" t="s">
        <v>5076</v>
      </c>
      <c r="L1579" s="20" t="s">
        <v>5077</v>
      </c>
      <c r="M1579" s="21">
        <v>0</v>
      </c>
      <c r="N1579" s="21">
        <v>38</v>
      </c>
      <c r="O1579" s="21">
        <v>0</v>
      </c>
      <c r="P1579" s="21">
        <v>0</v>
      </c>
      <c r="Q1579" s="21">
        <v>0</v>
      </c>
      <c r="R1579" s="21">
        <v>0</v>
      </c>
      <c r="S1579" s="21">
        <v>0</v>
      </c>
      <c r="T1579" s="20" t="s">
        <v>39</v>
      </c>
      <c r="U1579" s="22">
        <v>46364</v>
      </c>
      <c r="V1579" s="23">
        <v>46246.40625</v>
      </c>
      <c r="W1579" s="23">
        <v>46246.40625</v>
      </c>
      <c r="X1579" s="20" t="s">
        <v>40</v>
      </c>
      <c r="Y1579" s="20" t="s">
        <v>39</v>
      </c>
      <c r="Z1579" s="24">
        <v>96020</v>
      </c>
      <c r="AA1579" s="20" t="s">
        <v>5078</v>
      </c>
      <c r="AB1579" s="25" t="s">
        <v>5079</v>
      </c>
      <c r="AC1579" s="11" t="str">
        <f t="shared" si="321"/>
        <v>Klik Here Bestie</v>
      </c>
      <c r="AD1579" s="18" t="s">
        <v>2944</v>
      </c>
    </row>
    <row r="1580" spans="1:30" ht="14.25" customHeight="1" x14ac:dyDescent="0.3">
      <c r="A1580" s="5">
        <v>1578</v>
      </c>
      <c r="B1580" s="20" t="s">
        <v>32</v>
      </c>
      <c r="C1580" s="20" t="s">
        <v>33</v>
      </c>
      <c r="D1580" s="20" t="s">
        <v>1256</v>
      </c>
      <c r="E1580" s="20" t="s">
        <v>5074</v>
      </c>
      <c r="F1580" s="21">
        <v>3323062005</v>
      </c>
      <c r="G1580" s="20" t="s">
        <v>1321</v>
      </c>
      <c r="H1580" s="20" t="s">
        <v>1322</v>
      </c>
      <c r="I1580" s="21">
        <v>15023770</v>
      </c>
      <c r="J1580" s="20" t="s">
        <v>5080</v>
      </c>
      <c r="K1580" s="20" t="s">
        <v>5076</v>
      </c>
      <c r="L1580" s="20" t="s">
        <v>5077</v>
      </c>
      <c r="M1580" s="21">
        <v>80</v>
      </c>
      <c r="N1580" s="21">
        <v>80</v>
      </c>
      <c r="O1580" s="21">
        <v>0</v>
      </c>
      <c r="P1580" s="21">
        <v>0</v>
      </c>
      <c r="Q1580" s="21">
        <v>0</v>
      </c>
      <c r="R1580" s="21">
        <v>0</v>
      </c>
      <c r="S1580" s="21">
        <v>0</v>
      </c>
      <c r="T1580" s="20" t="s">
        <v>39</v>
      </c>
      <c r="U1580" s="22">
        <v>46364</v>
      </c>
      <c r="V1580" s="23">
        <v>46246.407638888886</v>
      </c>
      <c r="W1580" s="23">
        <v>46246.407638888886</v>
      </c>
      <c r="X1580" s="20" t="s">
        <v>40</v>
      </c>
      <c r="Y1580" s="20" t="s">
        <v>39</v>
      </c>
      <c r="Z1580" s="24">
        <v>96020</v>
      </c>
      <c r="AA1580" s="20" t="s">
        <v>5078</v>
      </c>
      <c r="AB1580" s="25" t="s">
        <v>5081</v>
      </c>
      <c r="AC1580" s="11" t="str">
        <f t="shared" si="321"/>
        <v>Klik Here Bestie</v>
      </c>
      <c r="AD1580" s="18" t="s">
        <v>2944</v>
      </c>
    </row>
    <row r="1581" spans="1:30" ht="14.25" customHeight="1" x14ac:dyDescent="0.3">
      <c r="A1581" s="5">
        <v>1579</v>
      </c>
      <c r="B1581" s="20" t="s">
        <v>32</v>
      </c>
      <c r="C1581" s="20" t="s">
        <v>33</v>
      </c>
      <c r="D1581" s="20" t="s">
        <v>1256</v>
      </c>
      <c r="E1581" s="20" t="s">
        <v>5074</v>
      </c>
      <c r="F1581" s="21">
        <v>3323062005</v>
      </c>
      <c r="G1581" s="20" t="s">
        <v>1321</v>
      </c>
      <c r="H1581" s="20" t="s">
        <v>1322</v>
      </c>
      <c r="I1581" s="21">
        <v>15023856</v>
      </c>
      <c r="J1581" s="20" t="s">
        <v>5082</v>
      </c>
      <c r="K1581" s="20" t="s">
        <v>5076</v>
      </c>
      <c r="L1581" s="20" t="s">
        <v>5077</v>
      </c>
      <c r="M1581" s="21">
        <v>0</v>
      </c>
      <c r="N1581" s="21">
        <v>86</v>
      </c>
      <c r="O1581" s="21">
        <v>0</v>
      </c>
      <c r="P1581" s="21">
        <v>0</v>
      </c>
      <c r="Q1581" s="21">
        <v>0</v>
      </c>
      <c r="R1581" s="21">
        <v>0</v>
      </c>
      <c r="S1581" s="21">
        <v>0</v>
      </c>
      <c r="T1581" s="20" t="s">
        <v>39</v>
      </c>
      <c r="U1581" s="22">
        <v>46364</v>
      </c>
      <c r="V1581" s="23">
        <v>46246.408333333333</v>
      </c>
      <c r="W1581" s="23">
        <v>46246.408333333333</v>
      </c>
      <c r="X1581" s="20" t="s">
        <v>40</v>
      </c>
      <c r="Y1581" s="20" t="s">
        <v>39</v>
      </c>
      <c r="Z1581" s="24">
        <v>96020</v>
      </c>
      <c r="AA1581" s="20" t="s">
        <v>5078</v>
      </c>
      <c r="AB1581" s="25" t="s">
        <v>5083</v>
      </c>
      <c r="AC1581" s="11" t="str">
        <f t="shared" si="321"/>
        <v>Klik Here Bestie</v>
      </c>
      <c r="AD1581" s="18" t="s">
        <v>2944</v>
      </c>
    </row>
    <row r="1582" spans="1:30" ht="14.25" customHeight="1" x14ac:dyDescent="0.3">
      <c r="A1582" s="5">
        <v>1580</v>
      </c>
      <c r="B1582" s="20" t="s">
        <v>32</v>
      </c>
      <c r="C1582" s="20" t="s">
        <v>33</v>
      </c>
      <c r="D1582" s="20" t="s">
        <v>1256</v>
      </c>
      <c r="E1582" s="20" t="s">
        <v>5074</v>
      </c>
      <c r="F1582" s="21">
        <v>3323062005</v>
      </c>
      <c r="G1582" s="20" t="s">
        <v>1321</v>
      </c>
      <c r="H1582" s="20" t="s">
        <v>1322</v>
      </c>
      <c r="I1582" s="21">
        <v>15024140</v>
      </c>
      <c r="J1582" s="20" t="s">
        <v>5084</v>
      </c>
      <c r="K1582" s="20" t="s">
        <v>5076</v>
      </c>
      <c r="L1582" s="20" t="s">
        <v>5077</v>
      </c>
      <c r="M1582" s="21">
        <v>176</v>
      </c>
      <c r="N1582" s="21">
        <v>160</v>
      </c>
      <c r="O1582" s="21">
        <v>0</v>
      </c>
      <c r="P1582" s="21">
        <v>0</v>
      </c>
      <c r="Q1582" s="21">
        <v>0</v>
      </c>
      <c r="R1582" s="21">
        <v>0</v>
      </c>
      <c r="S1582" s="21">
        <v>0</v>
      </c>
      <c r="T1582" s="20" t="s">
        <v>39</v>
      </c>
      <c r="U1582" s="22">
        <v>46364</v>
      </c>
      <c r="V1582" s="23">
        <v>46246.409722222219</v>
      </c>
      <c r="W1582" s="23">
        <v>46246.409722222219</v>
      </c>
      <c r="X1582" s="20" t="s">
        <v>40</v>
      </c>
      <c r="Y1582" s="20" t="s">
        <v>39</v>
      </c>
      <c r="Z1582" s="24">
        <v>96020</v>
      </c>
      <c r="AA1582" s="20" t="s">
        <v>5078</v>
      </c>
      <c r="AB1582" s="25" t="s">
        <v>5085</v>
      </c>
      <c r="AC1582" s="11" t="str">
        <f t="shared" si="321"/>
        <v>Klik Here Bestie</v>
      </c>
      <c r="AD1582" s="18" t="s">
        <v>2944</v>
      </c>
    </row>
    <row r="1583" spans="1:30" ht="14.25" customHeight="1" x14ac:dyDescent="0.3">
      <c r="A1583" s="5">
        <v>1581</v>
      </c>
      <c r="B1583" s="20" t="s">
        <v>32</v>
      </c>
      <c r="C1583" s="20" t="s">
        <v>33</v>
      </c>
      <c r="D1583" s="20" t="s">
        <v>1256</v>
      </c>
      <c r="E1583" s="20" t="s">
        <v>5074</v>
      </c>
      <c r="F1583" s="21">
        <v>3323062005</v>
      </c>
      <c r="G1583" s="20" t="s">
        <v>1321</v>
      </c>
      <c r="H1583" s="20" t="s">
        <v>1322</v>
      </c>
      <c r="I1583" s="21">
        <v>15055292</v>
      </c>
      <c r="J1583" s="20" t="s">
        <v>5086</v>
      </c>
      <c r="K1583" s="20" t="s">
        <v>5087</v>
      </c>
      <c r="L1583" s="20" t="s">
        <v>5088</v>
      </c>
      <c r="M1583" s="21">
        <v>0</v>
      </c>
      <c r="N1583" s="21">
        <v>498</v>
      </c>
      <c r="O1583" s="21">
        <v>0</v>
      </c>
      <c r="P1583" s="21">
        <v>0</v>
      </c>
      <c r="Q1583" s="21">
        <v>0</v>
      </c>
      <c r="R1583" s="21">
        <v>0</v>
      </c>
      <c r="S1583" s="21">
        <v>0</v>
      </c>
      <c r="T1583" s="20" t="s">
        <v>39</v>
      </c>
      <c r="U1583" s="22">
        <v>46364</v>
      </c>
      <c r="V1583" s="23">
        <v>46246.638888888891</v>
      </c>
      <c r="W1583" s="23">
        <v>46246.638888888891</v>
      </c>
      <c r="X1583" s="20" t="s">
        <v>40</v>
      </c>
      <c r="Y1583" s="20" t="s">
        <v>39</v>
      </c>
      <c r="Z1583" s="24">
        <v>96020</v>
      </c>
      <c r="AA1583" s="20" t="s">
        <v>5078</v>
      </c>
      <c r="AB1583" s="25" t="s">
        <v>5089</v>
      </c>
      <c r="AC1583" s="11" t="str">
        <f t="shared" si="321"/>
        <v>Klik Here Bestie</v>
      </c>
      <c r="AD1583" s="18" t="s">
        <v>2944</v>
      </c>
    </row>
    <row r="1584" spans="1:30" ht="14.25" customHeight="1" x14ac:dyDescent="0.3">
      <c r="A1584" s="5">
        <v>1582</v>
      </c>
      <c r="B1584" s="20" t="s">
        <v>32</v>
      </c>
      <c r="C1584" s="20" t="s">
        <v>33</v>
      </c>
      <c r="D1584" s="20" t="s">
        <v>1256</v>
      </c>
      <c r="E1584" s="20" t="s">
        <v>5074</v>
      </c>
      <c r="F1584" s="21">
        <v>3323062005</v>
      </c>
      <c r="G1584" s="20" t="s">
        <v>1321</v>
      </c>
      <c r="H1584" s="20" t="s">
        <v>1322</v>
      </c>
      <c r="I1584" s="21">
        <v>15055412</v>
      </c>
      <c r="J1584" s="20" t="s">
        <v>5090</v>
      </c>
      <c r="K1584" s="20" t="s">
        <v>5087</v>
      </c>
      <c r="L1584" s="20" t="s">
        <v>5088</v>
      </c>
      <c r="M1584" s="21">
        <v>24</v>
      </c>
      <c r="N1584" s="21">
        <v>22</v>
      </c>
      <c r="O1584" s="21">
        <v>0</v>
      </c>
      <c r="P1584" s="21">
        <v>0</v>
      </c>
      <c r="Q1584" s="21">
        <v>0</v>
      </c>
      <c r="R1584" s="21">
        <v>0</v>
      </c>
      <c r="S1584" s="21">
        <v>0</v>
      </c>
      <c r="T1584" s="20" t="s">
        <v>39</v>
      </c>
      <c r="U1584" s="22">
        <v>46364</v>
      </c>
      <c r="V1584" s="23">
        <v>46246.640277777777</v>
      </c>
      <c r="W1584" s="23">
        <v>46246.640277777777</v>
      </c>
      <c r="X1584" s="20" t="s">
        <v>40</v>
      </c>
      <c r="Y1584" s="20" t="s">
        <v>39</v>
      </c>
      <c r="Z1584" s="24">
        <v>96020</v>
      </c>
      <c r="AA1584" s="20" t="s">
        <v>5078</v>
      </c>
      <c r="AB1584" s="25" t="s">
        <v>5091</v>
      </c>
      <c r="AC1584" s="11" t="str">
        <f t="shared" si="321"/>
        <v>Klik Here Bestie</v>
      </c>
      <c r="AD1584" s="18" t="s">
        <v>2944</v>
      </c>
    </row>
    <row r="1585" spans="1:30" ht="14.25" customHeight="1" x14ac:dyDescent="0.3">
      <c r="A1585" s="5">
        <v>1583</v>
      </c>
      <c r="B1585" s="20" t="s">
        <v>32</v>
      </c>
      <c r="C1585" s="20" t="s">
        <v>33</v>
      </c>
      <c r="D1585" s="20" t="s">
        <v>1256</v>
      </c>
      <c r="E1585" s="20" t="s">
        <v>1336</v>
      </c>
      <c r="F1585" s="21">
        <v>3323062006</v>
      </c>
      <c r="G1585" s="20" t="s">
        <v>1257</v>
      </c>
      <c r="H1585" s="20" t="s">
        <v>1258</v>
      </c>
      <c r="I1585" s="21">
        <v>14884152</v>
      </c>
      <c r="J1585" s="20" t="s">
        <v>5092</v>
      </c>
      <c r="K1585" s="20" t="s">
        <v>5093</v>
      </c>
      <c r="L1585" s="20" t="s">
        <v>5094</v>
      </c>
      <c r="M1585" s="21">
        <v>0</v>
      </c>
      <c r="N1585" s="21">
        <v>1118</v>
      </c>
      <c r="O1585" s="21">
        <v>0</v>
      </c>
      <c r="P1585" s="21">
        <v>0</v>
      </c>
      <c r="Q1585" s="21">
        <v>0</v>
      </c>
      <c r="R1585" s="21">
        <v>0</v>
      </c>
      <c r="S1585" s="21">
        <v>0</v>
      </c>
      <c r="T1585" s="20" t="s">
        <v>39</v>
      </c>
      <c r="U1585" s="22">
        <v>46303</v>
      </c>
      <c r="V1585" s="23">
        <v>46244.366666666669</v>
      </c>
      <c r="W1585" s="23">
        <v>46244.366666666669</v>
      </c>
      <c r="X1585" s="20" t="s">
        <v>40</v>
      </c>
      <c r="Y1585" s="20" t="s">
        <v>39</v>
      </c>
      <c r="Z1585" s="24">
        <v>95821</v>
      </c>
      <c r="AA1585" s="20" t="s">
        <v>5095</v>
      </c>
      <c r="AB1585" s="25" t="s">
        <v>5096</v>
      </c>
      <c r="AC1585" s="11" t="str">
        <f t="shared" si="321"/>
        <v>Klik Here Bestie</v>
      </c>
      <c r="AD1585" s="18" t="s">
        <v>2944</v>
      </c>
    </row>
    <row r="1586" spans="1:30" ht="14.25" customHeight="1" x14ac:dyDescent="0.3">
      <c r="A1586" s="5">
        <v>1584</v>
      </c>
      <c r="B1586" s="20" t="s">
        <v>32</v>
      </c>
      <c r="C1586" s="20" t="s">
        <v>33</v>
      </c>
      <c r="D1586" s="20" t="s">
        <v>1256</v>
      </c>
      <c r="E1586" s="20" t="s">
        <v>1336</v>
      </c>
      <c r="F1586" s="21">
        <v>3323062006</v>
      </c>
      <c r="G1586" s="20" t="s">
        <v>1257</v>
      </c>
      <c r="H1586" s="20" t="s">
        <v>1258</v>
      </c>
      <c r="I1586" s="21">
        <v>14884782</v>
      </c>
      <c r="J1586" s="20" t="s">
        <v>5097</v>
      </c>
      <c r="K1586" s="20">
        <v>3323063112360030</v>
      </c>
      <c r="L1586" s="20" t="s">
        <v>5098</v>
      </c>
      <c r="M1586" s="21">
        <v>0</v>
      </c>
      <c r="N1586" s="21">
        <v>1229</v>
      </c>
      <c r="O1586" s="21">
        <v>0</v>
      </c>
      <c r="P1586" s="21">
        <v>0</v>
      </c>
      <c r="Q1586" s="21">
        <v>0</v>
      </c>
      <c r="R1586" s="21">
        <v>0</v>
      </c>
      <c r="S1586" s="21">
        <v>0</v>
      </c>
      <c r="T1586" s="20" t="s">
        <v>39</v>
      </c>
      <c r="U1586" s="22">
        <v>46303</v>
      </c>
      <c r="V1586" s="23">
        <v>46244.370138888888</v>
      </c>
      <c r="W1586" s="23">
        <v>46244.370138888888</v>
      </c>
      <c r="X1586" s="20" t="s">
        <v>40</v>
      </c>
      <c r="Y1586" s="20" t="s">
        <v>39</v>
      </c>
      <c r="Z1586" s="24">
        <v>95821</v>
      </c>
      <c r="AA1586" s="20" t="s">
        <v>5095</v>
      </c>
      <c r="AB1586" s="25" t="s">
        <v>5099</v>
      </c>
      <c r="AC1586" s="11" t="str">
        <f t="shared" si="321"/>
        <v>Klik Here Bestie</v>
      </c>
      <c r="AD1586" s="18" t="s">
        <v>2944</v>
      </c>
    </row>
    <row r="1587" spans="1:30" ht="14.25" customHeight="1" x14ac:dyDescent="0.3">
      <c r="A1587" s="5">
        <v>1585</v>
      </c>
      <c r="B1587" s="20" t="s">
        <v>32</v>
      </c>
      <c r="C1587" s="20" t="s">
        <v>33</v>
      </c>
      <c r="D1587" s="20" t="s">
        <v>1256</v>
      </c>
      <c r="E1587" s="20" t="s">
        <v>1342</v>
      </c>
      <c r="F1587" s="21">
        <v>3323062007</v>
      </c>
      <c r="G1587" s="20" t="s">
        <v>1321</v>
      </c>
      <c r="H1587" s="20" t="s">
        <v>1322</v>
      </c>
      <c r="I1587" s="21">
        <v>15251628</v>
      </c>
      <c r="J1587" s="20" t="s">
        <v>5100</v>
      </c>
      <c r="K1587" s="20" t="s">
        <v>5101</v>
      </c>
      <c r="L1587" s="20" t="s">
        <v>5102</v>
      </c>
      <c r="M1587" s="21">
        <v>101</v>
      </c>
      <c r="N1587" s="21">
        <v>92</v>
      </c>
      <c r="O1587" s="21">
        <v>0</v>
      </c>
      <c r="P1587" s="21">
        <v>0</v>
      </c>
      <c r="Q1587" s="21">
        <v>0</v>
      </c>
      <c r="R1587" s="21">
        <v>0</v>
      </c>
      <c r="S1587" s="21">
        <v>0</v>
      </c>
      <c r="T1587" s="20" t="s">
        <v>39</v>
      </c>
      <c r="U1587" s="20" t="s">
        <v>4260</v>
      </c>
      <c r="V1587" s="23">
        <v>46249.481944444444</v>
      </c>
      <c r="W1587" s="23">
        <v>46249.481944444444</v>
      </c>
      <c r="X1587" s="20" t="s">
        <v>40</v>
      </c>
      <c r="Y1587" s="20" t="s">
        <v>39</v>
      </c>
      <c r="Z1587" s="24">
        <v>95907</v>
      </c>
      <c r="AA1587" s="20" t="s">
        <v>5103</v>
      </c>
      <c r="AB1587" s="25" t="s">
        <v>5104</v>
      </c>
      <c r="AC1587" s="11" t="str">
        <f t="shared" si="321"/>
        <v>Klik Here Bestie</v>
      </c>
      <c r="AD1587" s="18" t="s">
        <v>2944</v>
      </c>
    </row>
    <row r="1588" spans="1:30" ht="14.25" customHeight="1" x14ac:dyDescent="0.3">
      <c r="A1588" s="5">
        <v>1586</v>
      </c>
      <c r="B1588" s="20" t="s">
        <v>32</v>
      </c>
      <c r="C1588" s="20" t="s">
        <v>33</v>
      </c>
      <c r="D1588" s="20" t="s">
        <v>1256</v>
      </c>
      <c r="E1588" s="20" t="s">
        <v>1342</v>
      </c>
      <c r="F1588" s="21">
        <v>3323062007</v>
      </c>
      <c r="G1588" s="20" t="s">
        <v>1321</v>
      </c>
      <c r="H1588" s="20" t="s">
        <v>1322</v>
      </c>
      <c r="I1588" s="21">
        <v>15251892</v>
      </c>
      <c r="J1588" s="20" t="s">
        <v>5105</v>
      </c>
      <c r="K1588" s="20" t="s">
        <v>5101</v>
      </c>
      <c r="L1588" s="20" t="s">
        <v>5102</v>
      </c>
      <c r="M1588" s="21">
        <v>0</v>
      </c>
      <c r="N1588" s="21">
        <v>347</v>
      </c>
      <c r="O1588" s="21">
        <v>0</v>
      </c>
      <c r="P1588" s="21">
        <v>0</v>
      </c>
      <c r="Q1588" s="21">
        <v>0</v>
      </c>
      <c r="R1588" s="21">
        <v>0</v>
      </c>
      <c r="S1588" s="21">
        <v>0</v>
      </c>
      <c r="T1588" s="20" t="s">
        <v>39</v>
      </c>
      <c r="U1588" s="20" t="s">
        <v>4260</v>
      </c>
      <c r="V1588" s="23">
        <v>46249.48333333333</v>
      </c>
      <c r="W1588" s="23">
        <v>46249.48333333333</v>
      </c>
      <c r="X1588" s="20" t="s">
        <v>40</v>
      </c>
      <c r="Y1588" s="20" t="s">
        <v>39</v>
      </c>
      <c r="Z1588" s="24">
        <v>95907</v>
      </c>
      <c r="AA1588" s="20" t="s">
        <v>5103</v>
      </c>
      <c r="AB1588" s="25" t="s">
        <v>5106</v>
      </c>
      <c r="AC1588" s="11" t="str">
        <f t="shared" si="321"/>
        <v>Klik Here Bestie</v>
      </c>
      <c r="AD1588" s="18" t="s">
        <v>2944</v>
      </c>
    </row>
    <row r="1589" spans="1:30" ht="14.25" customHeight="1" x14ac:dyDescent="0.3">
      <c r="A1589" s="5">
        <v>1587</v>
      </c>
      <c r="B1589" s="20" t="s">
        <v>32</v>
      </c>
      <c r="C1589" s="20" t="s">
        <v>33</v>
      </c>
      <c r="D1589" s="20" t="s">
        <v>1256</v>
      </c>
      <c r="E1589" s="20" t="s">
        <v>1357</v>
      </c>
      <c r="F1589" s="21">
        <v>3323062008</v>
      </c>
      <c r="G1589" s="20" t="s">
        <v>1268</v>
      </c>
      <c r="H1589" s="20" t="s">
        <v>1269</v>
      </c>
      <c r="I1589" s="21">
        <v>15023007</v>
      </c>
      <c r="J1589" s="20" t="s">
        <v>5107</v>
      </c>
      <c r="K1589" s="20" t="s">
        <v>5108</v>
      </c>
      <c r="L1589" s="20" t="s">
        <v>5109</v>
      </c>
      <c r="M1589" s="21">
        <v>0</v>
      </c>
      <c r="N1589" s="21">
        <v>300</v>
      </c>
      <c r="O1589" s="21">
        <v>0</v>
      </c>
      <c r="P1589" s="21">
        <v>0</v>
      </c>
      <c r="Q1589" s="21">
        <v>0</v>
      </c>
      <c r="R1589" s="21">
        <v>0</v>
      </c>
      <c r="S1589" s="21">
        <v>0</v>
      </c>
      <c r="T1589" s="20" t="s">
        <v>39</v>
      </c>
      <c r="U1589" s="22">
        <v>46364</v>
      </c>
      <c r="V1589" s="23">
        <v>46246.404166666667</v>
      </c>
      <c r="W1589" s="23">
        <v>46246.404166666667</v>
      </c>
      <c r="X1589" s="20" t="s">
        <v>40</v>
      </c>
      <c r="Y1589" s="20" t="s">
        <v>39</v>
      </c>
      <c r="Z1589" s="24">
        <v>95812</v>
      </c>
      <c r="AA1589" s="20" t="s">
        <v>1376</v>
      </c>
      <c r="AB1589" s="25" t="s">
        <v>5110</v>
      </c>
      <c r="AC1589" s="11" t="str">
        <f t="shared" si="321"/>
        <v>Klik Here Bestie</v>
      </c>
      <c r="AD1589" s="18" t="s">
        <v>2944</v>
      </c>
    </row>
    <row r="1590" spans="1:30" ht="14.25" customHeight="1" x14ac:dyDescent="0.3">
      <c r="A1590" s="5">
        <v>1588</v>
      </c>
      <c r="B1590" s="20" t="s">
        <v>32</v>
      </c>
      <c r="C1590" s="20" t="s">
        <v>33</v>
      </c>
      <c r="D1590" s="20" t="s">
        <v>1256</v>
      </c>
      <c r="E1590" s="20" t="s">
        <v>1357</v>
      </c>
      <c r="F1590" s="21">
        <v>3323062008</v>
      </c>
      <c r="G1590" s="20" t="s">
        <v>1268</v>
      </c>
      <c r="H1590" s="20" t="s">
        <v>1269</v>
      </c>
      <c r="I1590" s="21">
        <v>15234173</v>
      </c>
      <c r="J1590" s="20" t="s">
        <v>5111</v>
      </c>
      <c r="K1590" s="20" t="s">
        <v>5112</v>
      </c>
      <c r="L1590" s="20" t="s">
        <v>5113</v>
      </c>
      <c r="M1590" s="21">
        <v>0</v>
      </c>
      <c r="N1590" s="21">
        <v>500</v>
      </c>
      <c r="O1590" s="21">
        <v>0</v>
      </c>
      <c r="P1590" s="21">
        <v>0</v>
      </c>
      <c r="Q1590" s="21">
        <v>0</v>
      </c>
      <c r="R1590" s="21">
        <v>0</v>
      </c>
      <c r="S1590" s="21">
        <v>0</v>
      </c>
      <c r="T1590" s="20" t="s">
        <v>39</v>
      </c>
      <c r="U1590" s="20" t="s">
        <v>4260</v>
      </c>
      <c r="V1590" s="23">
        <v>46249.379861111112</v>
      </c>
      <c r="W1590" s="23">
        <v>46249.379861111112</v>
      </c>
      <c r="X1590" s="20" t="s">
        <v>40</v>
      </c>
      <c r="Y1590" s="20" t="s">
        <v>39</v>
      </c>
      <c r="Z1590" s="24">
        <v>95853</v>
      </c>
      <c r="AA1590" s="20" t="s">
        <v>1369</v>
      </c>
      <c r="AB1590" s="25" t="s">
        <v>5114</v>
      </c>
      <c r="AC1590" s="11" t="str">
        <f t="shared" si="321"/>
        <v>Klik Here Bestie</v>
      </c>
      <c r="AD1590" s="18" t="s">
        <v>2944</v>
      </c>
    </row>
    <row r="1591" spans="1:30" ht="14.25" customHeight="1" x14ac:dyDescent="0.3">
      <c r="A1591" s="5">
        <v>1589</v>
      </c>
      <c r="B1591" s="20" t="s">
        <v>32</v>
      </c>
      <c r="C1591" s="20" t="s">
        <v>33</v>
      </c>
      <c r="D1591" s="20" t="s">
        <v>1256</v>
      </c>
      <c r="E1591" s="20" t="s">
        <v>1357</v>
      </c>
      <c r="F1591" s="21">
        <v>3323062008</v>
      </c>
      <c r="G1591" s="20" t="s">
        <v>1268</v>
      </c>
      <c r="H1591" s="20" t="s">
        <v>1269</v>
      </c>
      <c r="I1591" s="21">
        <v>15048812</v>
      </c>
      <c r="J1591" s="20" t="s">
        <v>5115</v>
      </c>
      <c r="K1591" s="20" t="s">
        <v>5116</v>
      </c>
      <c r="L1591" s="20" t="s">
        <v>670</v>
      </c>
      <c r="M1591" s="21">
        <v>50</v>
      </c>
      <c r="N1591" s="21">
        <v>0</v>
      </c>
      <c r="O1591" s="21">
        <v>0</v>
      </c>
      <c r="P1591" s="21">
        <v>0</v>
      </c>
      <c r="Q1591" s="21">
        <v>0</v>
      </c>
      <c r="R1591" s="21">
        <v>0</v>
      </c>
      <c r="S1591" s="21">
        <v>0</v>
      </c>
      <c r="T1591" s="20" t="s">
        <v>39</v>
      </c>
      <c r="U1591" s="22">
        <v>46364</v>
      </c>
      <c r="V1591" s="23">
        <v>46246.591666666667</v>
      </c>
      <c r="W1591" s="23">
        <v>46246.591666666667</v>
      </c>
      <c r="X1591" s="20" t="s">
        <v>40</v>
      </c>
      <c r="Y1591" s="20" t="s">
        <v>39</v>
      </c>
      <c r="Z1591" s="24">
        <v>95801</v>
      </c>
      <c r="AA1591" s="20" t="s">
        <v>1402</v>
      </c>
      <c r="AB1591" s="25" t="s">
        <v>5117</v>
      </c>
      <c r="AC1591" s="11" t="str">
        <f t="shared" si="321"/>
        <v>Klik Here Bestie</v>
      </c>
      <c r="AD1591" s="18" t="s">
        <v>2944</v>
      </c>
    </row>
    <row r="1592" spans="1:30" ht="14.25" customHeight="1" x14ac:dyDescent="0.3">
      <c r="A1592" s="5">
        <v>1590</v>
      </c>
      <c r="B1592" s="20" t="s">
        <v>32</v>
      </c>
      <c r="C1592" s="20" t="s">
        <v>33</v>
      </c>
      <c r="D1592" s="20" t="s">
        <v>1256</v>
      </c>
      <c r="E1592" s="20" t="s">
        <v>1357</v>
      </c>
      <c r="F1592" s="21">
        <v>3323062008</v>
      </c>
      <c r="G1592" s="20" t="s">
        <v>1268</v>
      </c>
      <c r="H1592" s="20" t="s">
        <v>1269</v>
      </c>
      <c r="I1592" s="21">
        <v>15048904</v>
      </c>
      <c r="J1592" s="20" t="s">
        <v>5118</v>
      </c>
      <c r="K1592" s="20" t="s">
        <v>5116</v>
      </c>
      <c r="L1592" s="20" t="s">
        <v>670</v>
      </c>
      <c r="M1592" s="21">
        <v>0</v>
      </c>
      <c r="N1592" s="21">
        <v>92</v>
      </c>
      <c r="O1592" s="21">
        <v>0</v>
      </c>
      <c r="P1592" s="21">
        <v>0</v>
      </c>
      <c r="Q1592" s="21">
        <v>0</v>
      </c>
      <c r="R1592" s="21">
        <v>0</v>
      </c>
      <c r="S1592" s="21">
        <v>0</v>
      </c>
      <c r="T1592" s="20" t="s">
        <v>39</v>
      </c>
      <c r="U1592" s="22">
        <v>46364</v>
      </c>
      <c r="V1592" s="23">
        <v>46246.592361111114</v>
      </c>
      <c r="W1592" s="23">
        <v>46246.592361111114</v>
      </c>
      <c r="X1592" s="20" t="s">
        <v>40</v>
      </c>
      <c r="Y1592" s="20" t="s">
        <v>39</v>
      </c>
      <c r="Z1592" s="24">
        <v>95801</v>
      </c>
      <c r="AA1592" s="20" t="s">
        <v>1402</v>
      </c>
      <c r="AB1592" s="25" t="s">
        <v>5119</v>
      </c>
      <c r="AC1592" s="11" t="str">
        <f t="shared" si="321"/>
        <v>Klik Here Bestie</v>
      </c>
      <c r="AD1592" s="18" t="s">
        <v>2944</v>
      </c>
    </row>
    <row r="1593" spans="1:30" ht="14.25" customHeight="1" x14ac:dyDescent="0.3">
      <c r="A1593" s="5">
        <v>1591</v>
      </c>
      <c r="B1593" s="20" t="s">
        <v>32</v>
      </c>
      <c r="C1593" s="20" t="s">
        <v>33</v>
      </c>
      <c r="D1593" s="20" t="s">
        <v>1256</v>
      </c>
      <c r="E1593" s="20" t="s">
        <v>1357</v>
      </c>
      <c r="F1593" s="21">
        <v>3323062008</v>
      </c>
      <c r="G1593" s="20" t="s">
        <v>1268</v>
      </c>
      <c r="H1593" s="20" t="s">
        <v>1269</v>
      </c>
      <c r="I1593" s="21">
        <v>15049039</v>
      </c>
      <c r="J1593" s="20" t="s">
        <v>5120</v>
      </c>
      <c r="K1593" s="20" t="s">
        <v>5116</v>
      </c>
      <c r="L1593" s="20" t="s">
        <v>670</v>
      </c>
      <c r="M1593" s="21">
        <v>0</v>
      </c>
      <c r="N1593" s="21">
        <v>8</v>
      </c>
      <c r="O1593" s="21">
        <v>0</v>
      </c>
      <c r="P1593" s="21">
        <v>0</v>
      </c>
      <c r="Q1593" s="21">
        <v>0</v>
      </c>
      <c r="R1593" s="21">
        <v>0</v>
      </c>
      <c r="S1593" s="21">
        <v>0</v>
      </c>
      <c r="T1593" s="20" t="s">
        <v>39</v>
      </c>
      <c r="U1593" s="22">
        <v>46364</v>
      </c>
      <c r="V1593" s="23">
        <v>46246.59375</v>
      </c>
      <c r="W1593" s="23">
        <v>46246.59375</v>
      </c>
      <c r="X1593" s="20" t="s">
        <v>40</v>
      </c>
      <c r="Y1593" s="20" t="s">
        <v>39</v>
      </c>
      <c r="Z1593" s="24">
        <v>95801</v>
      </c>
      <c r="AA1593" s="20" t="s">
        <v>1402</v>
      </c>
      <c r="AB1593" s="25" t="s">
        <v>5121</v>
      </c>
      <c r="AC1593" s="11" t="str">
        <f t="shared" si="321"/>
        <v>Klik Here Bestie</v>
      </c>
      <c r="AD1593" s="18" t="s">
        <v>2944</v>
      </c>
    </row>
    <row r="1594" spans="1:30" ht="14.25" customHeight="1" x14ac:dyDescent="0.3">
      <c r="A1594" s="5">
        <v>1592</v>
      </c>
      <c r="B1594" s="20" t="s">
        <v>32</v>
      </c>
      <c r="C1594" s="20" t="s">
        <v>33</v>
      </c>
      <c r="D1594" s="20" t="s">
        <v>1256</v>
      </c>
      <c r="E1594" s="20" t="s">
        <v>1357</v>
      </c>
      <c r="F1594" s="21">
        <v>3323062008</v>
      </c>
      <c r="G1594" s="20" t="s">
        <v>1268</v>
      </c>
      <c r="H1594" s="20" t="s">
        <v>1269</v>
      </c>
      <c r="I1594" s="21">
        <v>15050483</v>
      </c>
      <c r="J1594" s="20" t="s">
        <v>5122</v>
      </c>
      <c r="K1594" s="20" t="s">
        <v>5123</v>
      </c>
      <c r="L1594" s="20" t="s">
        <v>5124</v>
      </c>
      <c r="M1594" s="21">
        <v>0</v>
      </c>
      <c r="N1594" s="21">
        <v>1150</v>
      </c>
      <c r="O1594" s="21">
        <v>0</v>
      </c>
      <c r="P1594" s="21">
        <v>0</v>
      </c>
      <c r="Q1594" s="21">
        <v>0</v>
      </c>
      <c r="R1594" s="21">
        <v>0</v>
      </c>
      <c r="S1594" s="21">
        <v>0</v>
      </c>
      <c r="T1594" s="20" t="s">
        <v>39</v>
      </c>
      <c r="U1594" s="22">
        <v>46364</v>
      </c>
      <c r="V1594" s="23">
        <v>46246.602083333331</v>
      </c>
      <c r="W1594" s="23">
        <v>46246.602083333331</v>
      </c>
      <c r="X1594" s="20" t="s">
        <v>40</v>
      </c>
      <c r="Y1594" s="20" t="s">
        <v>39</v>
      </c>
      <c r="Z1594" s="24">
        <v>95843</v>
      </c>
      <c r="AA1594" s="20" t="s">
        <v>1383</v>
      </c>
      <c r="AB1594" s="25" t="s">
        <v>5125</v>
      </c>
      <c r="AC1594" s="11" t="str">
        <f t="shared" si="321"/>
        <v>Klik Here Bestie</v>
      </c>
      <c r="AD1594" s="18" t="s">
        <v>2944</v>
      </c>
    </row>
    <row r="1595" spans="1:30" ht="14.25" customHeight="1" x14ac:dyDescent="0.3">
      <c r="A1595" s="5">
        <v>1593</v>
      </c>
      <c r="B1595" s="20" t="s">
        <v>32</v>
      </c>
      <c r="C1595" s="20" t="s">
        <v>33</v>
      </c>
      <c r="D1595" s="20" t="s">
        <v>1256</v>
      </c>
      <c r="E1595" s="20" t="s">
        <v>1357</v>
      </c>
      <c r="F1595" s="21">
        <v>3323062008</v>
      </c>
      <c r="G1595" s="20" t="s">
        <v>1268</v>
      </c>
      <c r="H1595" s="20" t="s">
        <v>1269</v>
      </c>
      <c r="I1595" s="21">
        <v>15050556</v>
      </c>
      <c r="J1595" s="20" t="s">
        <v>5126</v>
      </c>
      <c r="K1595" s="20" t="s">
        <v>5123</v>
      </c>
      <c r="L1595" s="20" t="s">
        <v>5124</v>
      </c>
      <c r="M1595" s="21">
        <v>0</v>
      </c>
      <c r="N1595" s="21">
        <v>20</v>
      </c>
      <c r="O1595" s="21">
        <v>0</v>
      </c>
      <c r="P1595" s="21">
        <v>0</v>
      </c>
      <c r="Q1595" s="21">
        <v>0</v>
      </c>
      <c r="R1595" s="21">
        <v>0</v>
      </c>
      <c r="S1595" s="21">
        <v>0</v>
      </c>
      <c r="T1595" s="20" t="s">
        <v>39</v>
      </c>
      <c r="U1595" s="22">
        <v>46364</v>
      </c>
      <c r="V1595" s="23">
        <v>46246.603472222225</v>
      </c>
      <c r="W1595" s="23">
        <v>46246.603472222225</v>
      </c>
      <c r="X1595" s="20" t="s">
        <v>40</v>
      </c>
      <c r="Y1595" s="20" t="s">
        <v>39</v>
      </c>
      <c r="Z1595" s="24">
        <v>95843</v>
      </c>
      <c r="AA1595" s="20" t="s">
        <v>1383</v>
      </c>
      <c r="AB1595" s="25" t="s">
        <v>5127</v>
      </c>
      <c r="AC1595" s="11" t="str">
        <f t="shared" si="321"/>
        <v>Klik Here Bestie</v>
      </c>
      <c r="AD1595" s="18" t="s">
        <v>2944</v>
      </c>
    </row>
    <row r="1596" spans="1:30" ht="14.25" customHeight="1" x14ac:dyDescent="0.3">
      <c r="A1596" s="5">
        <v>1594</v>
      </c>
      <c r="B1596" s="20" t="s">
        <v>32</v>
      </c>
      <c r="C1596" s="20" t="s">
        <v>33</v>
      </c>
      <c r="D1596" s="20" t="s">
        <v>1256</v>
      </c>
      <c r="E1596" s="20" t="s">
        <v>1357</v>
      </c>
      <c r="F1596" s="21">
        <v>3323062008</v>
      </c>
      <c r="G1596" s="20" t="s">
        <v>1268</v>
      </c>
      <c r="H1596" s="20" t="s">
        <v>1269</v>
      </c>
      <c r="I1596" s="21">
        <v>15045574</v>
      </c>
      <c r="J1596" s="20" t="s">
        <v>5128</v>
      </c>
      <c r="K1596" s="20" t="s">
        <v>5129</v>
      </c>
      <c r="L1596" s="20" t="s">
        <v>5130</v>
      </c>
      <c r="M1596" s="21">
        <v>0</v>
      </c>
      <c r="N1596" s="21">
        <v>500</v>
      </c>
      <c r="O1596" s="21">
        <v>0</v>
      </c>
      <c r="P1596" s="21">
        <v>0</v>
      </c>
      <c r="Q1596" s="21">
        <v>0</v>
      </c>
      <c r="R1596" s="21">
        <v>0</v>
      </c>
      <c r="S1596" s="21">
        <v>0</v>
      </c>
      <c r="T1596" s="20" t="s">
        <v>39</v>
      </c>
      <c r="U1596" s="22">
        <v>46364</v>
      </c>
      <c r="V1596" s="23">
        <v>46246.564583333333</v>
      </c>
      <c r="W1596" s="23">
        <v>46246.564583333333</v>
      </c>
      <c r="X1596" s="20" t="s">
        <v>40</v>
      </c>
      <c r="Y1596" s="20" t="s">
        <v>39</v>
      </c>
      <c r="Z1596" s="24">
        <v>95849</v>
      </c>
      <c r="AA1596" s="20" t="s">
        <v>397</v>
      </c>
      <c r="AB1596" s="25" t="s">
        <v>5131</v>
      </c>
      <c r="AC1596" s="11" t="str">
        <f t="shared" si="321"/>
        <v>Klik Here Bestie</v>
      </c>
      <c r="AD1596" s="18" t="s">
        <v>2944</v>
      </c>
    </row>
    <row r="1597" spans="1:30" ht="14.25" customHeight="1" x14ac:dyDescent="0.3">
      <c r="A1597" s="5">
        <v>1595</v>
      </c>
      <c r="B1597" s="20" t="s">
        <v>32</v>
      </c>
      <c r="C1597" s="20" t="s">
        <v>33</v>
      </c>
      <c r="D1597" s="20" t="s">
        <v>1256</v>
      </c>
      <c r="E1597" s="20" t="s">
        <v>1357</v>
      </c>
      <c r="F1597" s="21">
        <v>3323062008</v>
      </c>
      <c r="G1597" s="20" t="s">
        <v>1268</v>
      </c>
      <c r="H1597" s="20" t="s">
        <v>1269</v>
      </c>
      <c r="I1597" s="21">
        <v>15045703</v>
      </c>
      <c r="J1597" s="20" t="s">
        <v>5132</v>
      </c>
      <c r="K1597" s="20" t="s">
        <v>5129</v>
      </c>
      <c r="L1597" s="20" t="s">
        <v>5130</v>
      </c>
      <c r="M1597" s="21">
        <v>0</v>
      </c>
      <c r="N1597" s="21">
        <v>17</v>
      </c>
      <c r="O1597" s="21">
        <v>0</v>
      </c>
      <c r="P1597" s="21">
        <v>0</v>
      </c>
      <c r="Q1597" s="21">
        <v>0</v>
      </c>
      <c r="R1597" s="21">
        <v>0</v>
      </c>
      <c r="S1597" s="21">
        <v>0</v>
      </c>
      <c r="T1597" s="20" t="s">
        <v>39</v>
      </c>
      <c r="U1597" s="22">
        <v>46364</v>
      </c>
      <c r="V1597" s="23">
        <v>46246.56527777778</v>
      </c>
      <c r="W1597" s="23">
        <v>46246.56527777778</v>
      </c>
      <c r="X1597" s="20" t="s">
        <v>40</v>
      </c>
      <c r="Y1597" s="20" t="s">
        <v>39</v>
      </c>
      <c r="Z1597" s="24">
        <v>95849</v>
      </c>
      <c r="AA1597" s="20" t="s">
        <v>397</v>
      </c>
      <c r="AB1597" s="25" t="s">
        <v>5133</v>
      </c>
      <c r="AC1597" s="11" t="str">
        <f t="shared" si="321"/>
        <v>Klik Here Bestie</v>
      </c>
      <c r="AD1597" s="18" t="s">
        <v>2944</v>
      </c>
    </row>
    <row r="1598" spans="1:30" ht="14.25" customHeight="1" x14ac:dyDescent="0.3">
      <c r="A1598" s="5">
        <v>1596</v>
      </c>
      <c r="B1598" s="20" t="s">
        <v>32</v>
      </c>
      <c r="C1598" s="20" t="s">
        <v>33</v>
      </c>
      <c r="D1598" s="20" t="s">
        <v>1256</v>
      </c>
      <c r="E1598" s="20" t="s">
        <v>1357</v>
      </c>
      <c r="F1598" s="21">
        <v>3323062008</v>
      </c>
      <c r="G1598" s="20" t="s">
        <v>1268</v>
      </c>
      <c r="H1598" s="20" t="s">
        <v>1269</v>
      </c>
      <c r="I1598" s="21">
        <v>15108784</v>
      </c>
      <c r="J1598" s="20" t="s">
        <v>5134</v>
      </c>
      <c r="K1598" s="20" t="s">
        <v>5129</v>
      </c>
      <c r="L1598" s="20" t="s">
        <v>5130</v>
      </c>
      <c r="M1598" s="21">
        <v>87</v>
      </c>
      <c r="N1598" s="21">
        <v>0</v>
      </c>
      <c r="O1598" s="21">
        <v>0</v>
      </c>
      <c r="P1598" s="21">
        <v>0</v>
      </c>
      <c r="Q1598" s="21">
        <v>0</v>
      </c>
      <c r="R1598" s="21">
        <v>0</v>
      </c>
      <c r="S1598" s="21">
        <v>0</v>
      </c>
      <c r="T1598" s="20" t="s">
        <v>39</v>
      </c>
      <c r="U1598" s="20" t="s">
        <v>4250</v>
      </c>
      <c r="V1598" s="23">
        <v>46247.474305555559</v>
      </c>
      <c r="W1598" s="23">
        <v>46247.474305555559</v>
      </c>
      <c r="X1598" s="20" t="s">
        <v>40</v>
      </c>
      <c r="Y1598" s="20" t="s">
        <v>39</v>
      </c>
      <c r="Z1598" s="24">
        <v>95849</v>
      </c>
      <c r="AA1598" s="20" t="s">
        <v>397</v>
      </c>
      <c r="AB1598" s="25" t="s">
        <v>5135</v>
      </c>
      <c r="AC1598" s="11" t="str">
        <f t="shared" si="321"/>
        <v>Klik Here Bestie</v>
      </c>
      <c r="AD1598" s="18" t="s">
        <v>2944</v>
      </c>
    </row>
    <row r="1599" spans="1:30" ht="14.25" customHeight="1" x14ac:dyDescent="0.3">
      <c r="A1599" s="5">
        <v>1597</v>
      </c>
      <c r="B1599" s="20" t="s">
        <v>32</v>
      </c>
      <c r="C1599" s="20" t="s">
        <v>33</v>
      </c>
      <c r="D1599" s="20" t="s">
        <v>1256</v>
      </c>
      <c r="E1599" s="20" t="s">
        <v>1357</v>
      </c>
      <c r="F1599" s="21">
        <v>3323062008</v>
      </c>
      <c r="G1599" s="20" t="s">
        <v>1268</v>
      </c>
      <c r="H1599" s="20" t="s">
        <v>1269</v>
      </c>
      <c r="I1599" s="21">
        <v>15108988</v>
      </c>
      <c r="J1599" s="20" t="s">
        <v>5136</v>
      </c>
      <c r="K1599" s="20" t="s">
        <v>5129</v>
      </c>
      <c r="L1599" s="20" t="s">
        <v>5130</v>
      </c>
      <c r="M1599" s="21">
        <v>212</v>
      </c>
      <c r="N1599" s="21">
        <v>0</v>
      </c>
      <c r="O1599" s="21">
        <v>0</v>
      </c>
      <c r="P1599" s="21">
        <v>0</v>
      </c>
      <c r="Q1599" s="21">
        <v>0</v>
      </c>
      <c r="R1599" s="21">
        <v>0</v>
      </c>
      <c r="S1599" s="21">
        <v>0</v>
      </c>
      <c r="T1599" s="20" t="s">
        <v>39</v>
      </c>
      <c r="U1599" s="20" t="s">
        <v>4250</v>
      </c>
      <c r="V1599" s="23">
        <v>46247.475694444445</v>
      </c>
      <c r="W1599" s="23">
        <v>46247.475694444445</v>
      </c>
      <c r="X1599" s="20" t="s">
        <v>40</v>
      </c>
      <c r="Y1599" s="20" t="s">
        <v>39</v>
      </c>
      <c r="Z1599" s="24">
        <v>95849</v>
      </c>
      <c r="AA1599" s="20" t="s">
        <v>397</v>
      </c>
      <c r="AB1599" s="25" t="s">
        <v>5137</v>
      </c>
      <c r="AC1599" s="11" t="str">
        <f t="shared" si="321"/>
        <v>Klik Here Bestie</v>
      </c>
      <c r="AD1599" s="18" t="s">
        <v>2944</v>
      </c>
    </row>
    <row r="1600" spans="1:30" ht="14.25" customHeight="1" x14ac:dyDescent="0.3">
      <c r="A1600" s="5">
        <v>1598</v>
      </c>
      <c r="B1600" s="20" t="s">
        <v>32</v>
      </c>
      <c r="C1600" s="20" t="s">
        <v>33</v>
      </c>
      <c r="D1600" s="20" t="s">
        <v>1256</v>
      </c>
      <c r="E1600" s="20" t="s">
        <v>1357</v>
      </c>
      <c r="F1600" s="21">
        <v>3323062008</v>
      </c>
      <c r="G1600" s="20" t="s">
        <v>1268</v>
      </c>
      <c r="H1600" s="20" t="s">
        <v>1269</v>
      </c>
      <c r="I1600" s="21">
        <v>15109121</v>
      </c>
      <c r="J1600" s="20" t="s">
        <v>5138</v>
      </c>
      <c r="K1600" s="20" t="s">
        <v>5129</v>
      </c>
      <c r="L1600" s="20" t="s">
        <v>5130</v>
      </c>
      <c r="M1600" s="21">
        <v>0</v>
      </c>
      <c r="N1600" s="21">
        <v>96</v>
      </c>
      <c r="O1600" s="21">
        <v>0</v>
      </c>
      <c r="P1600" s="21">
        <v>0</v>
      </c>
      <c r="Q1600" s="21">
        <v>0</v>
      </c>
      <c r="R1600" s="21">
        <v>0</v>
      </c>
      <c r="S1600" s="21">
        <v>0</v>
      </c>
      <c r="T1600" s="20" t="s">
        <v>39</v>
      </c>
      <c r="U1600" s="20" t="s">
        <v>4250</v>
      </c>
      <c r="V1600" s="23">
        <v>46247.476388888892</v>
      </c>
      <c r="W1600" s="23">
        <v>46247.476388888892</v>
      </c>
      <c r="X1600" s="20" t="s">
        <v>40</v>
      </c>
      <c r="Y1600" s="20" t="s">
        <v>39</v>
      </c>
      <c r="Z1600" s="24">
        <v>95849</v>
      </c>
      <c r="AA1600" s="20" t="s">
        <v>397</v>
      </c>
      <c r="AB1600" s="25" t="s">
        <v>5139</v>
      </c>
      <c r="AC1600" s="11" t="str">
        <f t="shared" si="321"/>
        <v>Klik Here Bestie</v>
      </c>
      <c r="AD1600" s="18" t="s">
        <v>2944</v>
      </c>
    </row>
    <row r="1601" spans="1:30" ht="14.25" customHeight="1" x14ac:dyDescent="0.3">
      <c r="A1601" s="5">
        <v>1599</v>
      </c>
      <c r="B1601" s="20" t="s">
        <v>32</v>
      </c>
      <c r="C1601" s="20" t="s">
        <v>33</v>
      </c>
      <c r="D1601" s="20" t="s">
        <v>1256</v>
      </c>
      <c r="E1601" s="20" t="s">
        <v>1357</v>
      </c>
      <c r="F1601" s="21">
        <v>3323062008</v>
      </c>
      <c r="G1601" s="20" t="s">
        <v>1268</v>
      </c>
      <c r="H1601" s="20" t="s">
        <v>1269</v>
      </c>
      <c r="I1601" s="21">
        <v>15109251</v>
      </c>
      <c r="J1601" s="20" t="s">
        <v>5140</v>
      </c>
      <c r="K1601" s="20" t="s">
        <v>5129</v>
      </c>
      <c r="L1601" s="20" t="s">
        <v>5130</v>
      </c>
      <c r="M1601" s="21">
        <v>0</v>
      </c>
      <c r="N1601" s="21">
        <v>88</v>
      </c>
      <c r="O1601" s="21">
        <v>0</v>
      </c>
      <c r="P1601" s="21">
        <v>0</v>
      </c>
      <c r="Q1601" s="21">
        <v>0</v>
      </c>
      <c r="R1601" s="21">
        <v>0</v>
      </c>
      <c r="S1601" s="21">
        <v>0</v>
      </c>
      <c r="T1601" s="20" t="s">
        <v>39</v>
      </c>
      <c r="U1601" s="20" t="s">
        <v>4250</v>
      </c>
      <c r="V1601" s="23">
        <v>46247.477083333331</v>
      </c>
      <c r="W1601" s="23">
        <v>46247.477083333331</v>
      </c>
      <c r="X1601" s="20" t="s">
        <v>40</v>
      </c>
      <c r="Y1601" s="20" t="s">
        <v>39</v>
      </c>
      <c r="Z1601" s="24">
        <v>95849</v>
      </c>
      <c r="AA1601" s="20" t="s">
        <v>397</v>
      </c>
      <c r="AB1601" s="25" t="s">
        <v>5141</v>
      </c>
      <c r="AC1601" s="11" t="str">
        <f t="shared" si="321"/>
        <v>Klik Here Bestie</v>
      </c>
      <c r="AD1601" s="18" t="s">
        <v>2944</v>
      </c>
    </row>
    <row r="1602" spans="1:30" ht="14.25" customHeight="1" x14ac:dyDescent="0.3">
      <c r="A1602" s="5">
        <v>1600</v>
      </c>
      <c r="B1602" s="20" t="s">
        <v>32</v>
      </c>
      <c r="C1602" s="20" t="s">
        <v>33</v>
      </c>
      <c r="D1602" s="20" t="s">
        <v>1256</v>
      </c>
      <c r="E1602" s="20" t="s">
        <v>1357</v>
      </c>
      <c r="F1602" s="21">
        <v>3323062008</v>
      </c>
      <c r="G1602" s="20" t="s">
        <v>1268</v>
      </c>
      <c r="H1602" s="20" t="s">
        <v>1269</v>
      </c>
      <c r="I1602" s="21">
        <v>15109414</v>
      </c>
      <c r="J1602" s="20" t="s">
        <v>5142</v>
      </c>
      <c r="K1602" s="20" t="s">
        <v>5129</v>
      </c>
      <c r="L1602" s="20" t="s">
        <v>5130</v>
      </c>
      <c r="M1602" s="21">
        <v>0</v>
      </c>
      <c r="N1602" s="21">
        <v>440</v>
      </c>
      <c r="O1602" s="21">
        <v>0</v>
      </c>
      <c r="P1602" s="21">
        <v>0</v>
      </c>
      <c r="Q1602" s="21">
        <v>0</v>
      </c>
      <c r="R1602" s="21">
        <v>0</v>
      </c>
      <c r="S1602" s="21">
        <v>0</v>
      </c>
      <c r="T1602" s="20" t="s">
        <v>39</v>
      </c>
      <c r="U1602" s="20" t="s">
        <v>4250</v>
      </c>
      <c r="V1602" s="23">
        <v>46247.477777777778</v>
      </c>
      <c r="W1602" s="23">
        <v>46247.477777777778</v>
      </c>
      <c r="X1602" s="20" t="s">
        <v>40</v>
      </c>
      <c r="Y1602" s="20" t="s">
        <v>39</v>
      </c>
      <c r="Z1602" s="24">
        <v>95849</v>
      </c>
      <c r="AA1602" s="20" t="s">
        <v>397</v>
      </c>
      <c r="AB1602" s="25" t="s">
        <v>5143</v>
      </c>
      <c r="AC1602" s="11" t="str">
        <f t="shared" si="321"/>
        <v>Klik Here Bestie</v>
      </c>
      <c r="AD1602" s="18" t="s">
        <v>2944</v>
      </c>
    </row>
    <row r="1603" spans="1:30" ht="14.25" customHeight="1" x14ac:dyDescent="0.3">
      <c r="A1603" s="5">
        <v>1601</v>
      </c>
      <c r="B1603" s="20" t="s">
        <v>32</v>
      </c>
      <c r="C1603" s="20" t="s">
        <v>33</v>
      </c>
      <c r="D1603" s="20" t="s">
        <v>1256</v>
      </c>
      <c r="E1603" s="20" t="s">
        <v>1357</v>
      </c>
      <c r="F1603" s="21">
        <v>3323062008</v>
      </c>
      <c r="G1603" s="20" t="s">
        <v>1268</v>
      </c>
      <c r="H1603" s="20" t="s">
        <v>1269</v>
      </c>
      <c r="I1603" s="21">
        <v>15109508</v>
      </c>
      <c r="J1603" s="20" t="s">
        <v>5144</v>
      </c>
      <c r="K1603" s="20" t="s">
        <v>5129</v>
      </c>
      <c r="L1603" s="20" t="s">
        <v>5130</v>
      </c>
      <c r="M1603" s="21">
        <v>0</v>
      </c>
      <c r="N1603" s="21">
        <v>76</v>
      </c>
      <c r="O1603" s="21">
        <v>0</v>
      </c>
      <c r="P1603" s="21">
        <v>0</v>
      </c>
      <c r="Q1603" s="21">
        <v>0</v>
      </c>
      <c r="R1603" s="21">
        <v>0</v>
      </c>
      <c r="S1603" s="21">
        <v>0</v>
      </c>
      <c r="T1603" s="20" t="s">
        <v>39</v>
      </c>
      <c r="U1603" s="20" t="s">
        <v>4250</v>
      </c>
      <c r="V1603" s="23">
        <v>46247.479166666664</v>
      </c>
      <c r="W1603" s="23">
        <v>46247.479166666664</v>
      </c>
      <c r="X1603" s="20" t="s">
        <v>40</v>
      </c>
      <c r="Y1603" s="20" t="s">
        <v>39</v>
      </c>
      <c r="Z1603" s="24">
        <v>95849</v>
      </c>
      <c r="AA1603" s="20" t="s">
        <v>397</v>
      </c>
      <c r="AB1603" s="25" t="s">
        <v>5145</v>
      </c>
      <c r="AC1603" s="11" t="str">
        <f t="shared" si="321"/>
        <v>Klik Here Bestie</v>
      </c>
      <c r="AD1603" s="18" t="s">
        <v>2944</v>
      </c>
    </row>
    <row r="1604" spans="1:30" ht="14.25" customHeight="1" x14ac:dyDescent="0.3">
      <c r="A1604" s="5">
        <v>1602</v>
      </c>
      <c r="B1604" s="20" t="s">
        <v>32</v>
      </c>
      <c r="C1604" s="20" t="s">
        <v>33</v>
      </c>
      <c r="D1604" s="20" t="s">
        <v>1256</v>
      </c>
      <c r="E1604" s="20" t="s">
        <v>1357</v>
      </c>
      <c r="F1604" s="21">
        <v>3323062008</v>
      </c>
      <c r="G1604" s="20" t="s">
        <v>1268</v>
      </c>
      <c r="H1604" s="20" t="s">
        <v>1269</v>
      </c>
      <c r="I1604" s="21">
        <v>15008360</v>
      </c>
      <c r="J1604" s="20" t="s">
        <v>5146</v>
      </c>
      <c r="K1604" s="20" t="s">
        <v>5147</v>
      </c>
      <c r="L1604" s="20" t="s">
        <v>5148</v>
      </c>
      <c r="M1604" s="21">
        <v>42</v>
      </c>
      <c r="N1604" s="21">
        <v>0</v>
      </c>
      <c r="O1604" s="21">
        <v>0</v>
      </c>
      <c r="P1604" s="21">
        <v>0</v>
      </c>
      <c r="Q1604" s="21">
        <v>0</v>
      </c>
      <c r="R1604" s="21">
        <v>0</v>
      </c>
      <c r="S1604" s="21">
        <v>0</v>
      </c>
      <c r="T1604" s="20" t="s">
        <v>39</v>
      </c>
      <c r="U1604" s="22">
        <v>46364</v>
      </c>
      <c r="V1604" s="23">
        <v>46246.307638888888</v>
      </c>
      <c r="W1604" s="23">
        <v>46246.307638888888</v>
      </c>
      <c r="X1604" s="20" t="s">
        <v>40</v>
      </c>
      <c r="Y1604" s="20" t="s">
        <v>39</v>
      </c>
      <c r="Z1604" s="24">
        <v>95799</v>
      </c>
      <c r="AA1604" s="20" t="s">
        <v>1441</v>
      </c>
      <c r="AB1604" s="25" t="s">
        <v>5149</v>
      </c>
      <c r="AC1604" s="11" t="str">
        <f t="shared" si="321"/>
        <v>Klik Here Bestie</v>
      </c>
      <c r="AD1604" s="18" t="s">
        <v>2944</v>
      </c>
    </row>
    <row r="1605" spans="1:30" ht="14.25" customHeight="1" x14ac:dyDescent="0.3">
      <c r="A1605" s="5">
        <v>1603</v>
      </c>
      <c r="B1605" s="20" t="s">
        <v>32</v>
      </c>
      <c r="C1605" s="20" t="s">
        <v>33</v>
      </c>
      <c r="D1605" s="20" t="s">
        <v>1256</v>
      </c>
      <c r="E1605" s="20" t="s">
        <v>1357</v>
      </c>
      <c r="F1605" s="21">
        <v>3323062008</v>
      </c>
      <c r="G1605" s="20" t="s">
        <v>1268</v>
      </c>
      <c r="H1605" s="20" t="s">
        <v>1269</v>
      </c>
      <c r="I1605" s="21">
        <v>15008450</v>
      </c>
      <c r="J1605" s="20" t="s">
        <v>5150</v>
      </c>
      <c r="K1605" s="20" t="s">
        <v>5147</v>
      </c>
      <c r="L1605" s="20" t="s">
        <v>5148</v>
      </c>
      <c r="M1605" s="21">
        <v>8</v>
      </c>
      <c r="N1605" s="21">
        <v>0</v>
      </c>
      <c r="O1605" s="21">
        <v>0</v>
      </c>
      <c r="P1605" s="21">
        <v>0</v>
      </c>
      <c r="Q1605" s="21">
        <v>0</v>
      </c>
      <c r="R1605" s="21">
        <v>0</v>
      </c>
      <c r="S1605" s="21">
        <v>0</v>
      </c>
      <c r="T1605" s="20" t="s">
        <v>39</v>
      </c>
      <c r="U1605" s="22">
        <v>46364</v>
      </c>
      <c r="V1605" s="23">
        <v>46246.309027777781</v>
      </c>
      <c r="W1605" s="23">
        <v>46246.309027777781</v>
      </c>
      <c r="X1605" s="20" t="s">
        <v>40</v>
      </c>
      <c r="Y1605" s="20" t="s">
        <v>39</v>
      </c>
      <c r="Z1605" s="24">
        <v>95799</v>
      </c>
      <c r="AA1605" s="20" t="s">
        <v>1441</v>
      </c>
      <c r="AB1605" s="25" t="s">
        <v>5151</v>
      </c>
      <c r="AC1605" s="11" t="str">
        <f t="shared" si="321"/>
        <v>Klik Here Bestie</v>
      </c>
      <c r="AD1605" s="18" t="s">
        <v>2944</v>
      </c>
    </row>
    <row r="1606" spans="1:30" ht="14.25" customHeight="1" x14ac:dyDescent="0.3">
      <c r="A1606" s="5">
        <v>1604</v>
      </c>
      <c r="B1606" s="20" t="s">
        <v>32</v>
      </c>
      <c r="C1606" s="20" t="s">
        <v>33</v>
      </c>
      <c r="D1606" s="20" t="s">
        <v>1256</v>
      </c>
      <c r="E1606" s="20" t="s">
        <v>1357</v>
      </c>
      <c r="F1606" s="21">
        <v>3323062008</v>
      </c>
      <c r="G1606" s="20" t="s">
        <v>1268</v>
      </c>
      <c r="H1606" s="20" t="s">
        <v>1269</v>
      </c>
      <c r="I1606" s="21">
        <v>15008554</v>
      </c>
      <c r="J1606" s="20" t="s">
        <v>5152</v>
      </c>
      <c r="K1606" s="20" t="s">
        <v>5147</v>
      </c>
      <c r="L1606" s="20" t="s">
        <v>5148</v>
      </c>
      <c r="M1606" s="21">
        <v>0</v>
      </c>
      <c r="N1606" s="21">
        <v>17</v>
      </c>
      <c r="O1606" s="21">
        <v>0</v>
      </c>
      <c r="P1606" s="21">
        <v>0</v>
      </c>
      <c r="Q1606" s="21">
        <v>0</v>
      </c>
      <c r="R1606" s="21">
        <v>0</v>
      </c>
      <c r="S1606" s="21">
        <v>0</v>
      </c>
      <c r="T1606" s="20" t="s">
        <v>39</v>
      </c>
      <c r="U1606" s="22">
        <v>46364</v>
      </c>
      <c r="V1606" s="23">
        <v>46246.30972222222</v>
      </c>
      <c r="W1606" s="23">
        <v>46246.30972222222</v>
      </c>
      <c r="X1606" s="20" t="s">
        <v>40</v>
      </c>
      <c r="Y1606" s="20" t="s">
        <v>39</v>
      </c>
      <c r="Z1606" s="24">
        <v>95799</v>
      </c>
      <c r="AA1606" s="20" t="s">
        <v>1441</v>
      </c>
      <c r="AB1606" s="25" t="s">
        <v>5153</v>
      </c>
      <c r="AC1606" s="11" t="str">
        <f t="shared" si="321"/>
        <v>Klik Here Bestie</v>
      </c>
      <c r="AD1606" s="18" t="s">
        <v>2944</v>
      </c>
    </row>
    <row r="1607" spans="1:30" ht="14.25" customHeight="1" x14ac:dyDescent="0.3">
      <c r="A1607" s="5">
        <v>1605</v>
      </c>
      <c r="B1607" s="20" t="s">
        <v>32</v>
      </c>
      <c r="C1607" s="20" t="s">
        <v>33</v>
      </c>
      <c r="D1607" s="20" t="s">
        <v>1256</v>
      </c>
      <c r="E1607" s="20" t="s">
        <v>1357</v>
      </c>
      <c r="F1607" s="21">
        <v>3323062008</v>
      </c>
      <c r="G1607" s="20" t="s">
        <v>1268</v>
      </c>
      <c r="H1607" s="20" t="s">
        <v>1269</v>
      </c>
      <c r="I1607" s="21">
        <v>15008678</v>
      </c>
      <c r="J1607" s="20" t="s">
        <v>5154</v>
      </c>
      <c r="K1607" s="20" t="s">
        <v>5147</v>
      </c>
      <c r="L1607" s="20" t="s">
        <v>5148</v>
      </c>
      <c r="M1607" s="21">
        <v>0</v>
      </c>
      <c r="N1607" s="21">
        <v>43</v>
      </c>
      <c r="O1607" s="21">
        <v>0</v>
      </c>
      <c r="P1607" s="21">
        <v>0</v>
      </c>
      <c r="Q1607" s="21">
        <v>0</v>
      </c>
      <c r="R1607" s="21">
        <v>0</v>
      </c>
      <c r="S1607" s="21">
        <v>0</v>
      </c>
      <c r="T1607" s="20" t="s">
        <v>39</v>
      </c>
      <c r="U1607" s="22">
        <v>46364</v>
      </c>
      <c r="V1607" s="23">
        <v>46246.310416666667</v>
      </c>
      <c r="W1607" s="23">
        <v>46246.310416666667</v>
      </c>
      <c r="X1607" s="20" t="s">
        <v>40</v>
      </c>
      <c r="Y1607" s="20" t="s">
        <v>39</v>
      </c>
      <c r="Z1607" s="24">
        <v>95799</v>
      </c>
      <c r="AA1607" s="20" t="s">
        <v>1441</v>
      </c>
      <c r="AB1607" s="25" t="s">
        <v>5155</v>
      </c>
      <c r="AC1607" s="11" t="str">
        <f t="shared" si="321"/>
        <v>Klik Here Bestie</v>
      </c>
      <c r="AD1607" s="18" t="s">
        <v>2944</v>
      </c>
    </row>
    <row r="1608" spans="1:30" ht="14.25" customHeight="1" x14ac:dyDescent="0.3">
      <c r="A1608" s="5">
        <v>1606</v>
      </c>
      <c r="B1608" s="20" t="s">
        <v>32</v>
      </c>
      <c r="C1608" s="20" t="s">
        <v>33</v>
      </c>
      <c r="D1608" s="20" t="s">
        <v>1256</v>
      </c>
      <c r="E1608" s="20" t="s">
        <v>1357</v>
      </c>
      <c r="F1608" s="21">
        <v>3323062008</v>
      </c>
      <c r="G1608" s="20" t="s">
        <v>1268</v>
      </c>
      <c r="H1608" s="20" t="s">
        <v>1269</v>
      </c>
      <c r="I1608" s="21">
        <v>15008752</v>
      </c>
      <c r="J1608" s="20" t="s">
        <v>5156</v>
      </c>
      <c r="K1608" s="20" t="s">
        <v>5147</v>
      </c>
      <c r="L1608" s="20" t="s">
        <v>5148</v>
      </c>
      <c r="M1608" s="21">
        <v>0</v>
      </c>
      <c r="N1608" s="21">
        <v>140</v>
      </c>
      <c r="O1608" s="21">
        <v>0</v>
      </c>
      <c r="P1608" s="21">
        <v>0</v>
      </c>
      <c r="Q1608" s="21">
        <v>0</v>
      </c>
      <c r="R1608" s="21">
        <v>0</v>
      </c>
      <c r="S1608" s="21">
        <v>0</v>
      </c>
      <c r="T1608" s="20" t="s">
        <v>39</v>
      </c>
      <c r="U1608" s="22">
        <v>46364</v>
      </c>
      <c r="V1608" s="23">
        <v>46246.311111111114</v>
      </c>
      <c r="W1608" s="23">
        <v>46246.311111111114</v>
      </c>
      <c r="X1608" s="20" t="s">
        <v>40</v>
      </c>
      <c r="Y1608" s="20" t="s">
        <v>39</v>
      </c>
      <c r="Z1608" s="24">
        <v>95799</v>
      </c>
      <c r="AA1608" s="20" t="s">
        <v>1441</v>
      </c>
      <c r="AB1608" s="25" t="s">
        <v>5157</v>
      </c>
      <c r="AC1608" s="11" t="str">
        <f t="shared" si="321"/>
        <v>Klik Here Bestie</v>
      </c>
      <c r="AD1608" s="18" t="s">
        <v>2944</v>
      </c>
    </row>
    <row r="1609" spans="1:30" ht="14.25" customHeight="1" x14ac:dyDescent="0.3">
      <c r="A1609" s="5">
        <v>1607</v>
      </c>
      <c r="B1609" s="20" t="s">
        <v>32</v>
      </c>
      <c r="C1609" s="20" t="s">
        <v>33</v>
      </c>
      <c r="D1609" s="20" t="s">
        <v>1256</v>
      </c>
      <c r="E1609" s="20" t="s">
        <v>1357</v>
      </c>
      <c r="F1609" s="21">
        <v>3323062008</v>
      </c>
      <c r="G1609" s="20" t="s">
        <v>1268</v>
      </c>
      <c r="H1609" s="20" t="s">
        <v>1269</v>
      </c>
      <c r="I1609" s="21">
        <v>15008828</v>
      </c>
      <c r="J1609" s="20" t="s">
        <v>5158</v>
      </c>
      <c r="K1609" s="20" t="s">
        <v>5147</v>
      </c>
      <c r="L1609" s="20" t="s">
        <v>5148</v>
      </c>
      <c r="M1609" s="21">
        <v>0</v>
      </c>
      <c r="N1609" s="21">
        <v>4</v>
      </c>
      <c r="O1609" s="21">
        <v>0</v>
      </c>
      <c r="P1609" s="21">
        <v>0</v>
      </c>
      <c r="Q1609" s="21">
        <v>0</v>
      </c>
      <c r="R1609" s="21">
        <v>0</v>
      </c>
      <c r="S1609" s="21">
        <v>0</v>
      </c>
      <c r="T1609" s="20" t="s">
        <v>39</v>
      </c>
      <c r="U1609" s="22">
        <v>46364</v>
      </c>
      <c r="V1609" s="23">
        <v>46246.311805555553</v>
      </c>
      <c r="W1609" s="23">
        <v>46246.311805555553</v>
      </c>
      <c r="X1609" s="20" t="s">
        <v>40</v>
      </c>
      <c r="Y1609" s="20" t="s">
        <v>39</v>
      </c>
      <c r="Z1609" s="24">
        <v>95799</v>
      </c>
      <c r="AA1609" s="20" t="s">
        <v>1441</v>
      </c>
      <c r="AB1609" s="25" t="s">
        <v>5159</v>
      </c>
      <c r="AC1609" s="11" t="str">
        <f t="shared" si="321"/>
        <v>Klik Here Bestie</v>
      </c>
      <c r="AD1609" s="18" t="s">
        <v>2944</v>
      </c>
    </row>
    <row r="1610" spans="1:30" ht="14.25" customHeight="1" x14ac:dyDescent="0.3">
      <c r="A1610" s="5">
        <v>1608</v>
      </c>
      <c r="B1610" s="20" t="s">
        <v>32</v>
      </c>
      <c r="C1610" s="20" t="s">
        <v>33</v>
      </c>
      <c r="D1610" s="20" t="s">
        <v>1256</v>
      </c>
      <c r="E1610" s="20" t="s">
        <v>1357</v>
      </c>
      <c r="F1610" s="21">
        <v>3323062008</v>
      </c>
      <c r="G1610" s="20" t="s">
        <v>1268</v>
      </c>
      <c r="H1610" s="20" t="s">
        <v>1269</v>
      </c>
      <c r="I1610" s="21">
        <v>15022781</v>
      </c>
      <c r="J1610" s="20" t="s">
        <v>5160</v>
      </c>
      <c r="K1610" s="20" t="s">
        <v>5161</v>
      </c>
      <c r="L1610" s="20" t="s">
        <v>5162</v>
      </c>
      <c r="M1610" s="21">
        <v>0</v>
      </c>
      <c r="N1610" s="21">
        <v>750</v>
      </c>
      <c r="O1610" s="21">
        <v>0</v>
      </c>
      <c r="P1610" s="21">
        <v>0</v>
      </c>
      <c r="Q1610" s="21">
        <v>0</v>
      </c>
      <c r="R1610" s="21">
        <v>0</v>
      </c>
      <c r="S1610" s="21">
        <v>0</v>
      </c>
      <c r="T1610" s="20" t="s">
        <v>39</v>
      </c>
      <c r="U1610" s="22">
        <v>46364</v>
      </c>
      <c r="V1610" s="23">
        <v>46246.402777777781</v>
      </c>
      <c r="W1610" s="23">
        <v>46246.402777777781</v>
      </c>
      <c r="X1610" s="20" t="s">
        <v>40</v>
      </c>
      <c r="Y1610" s="20" t="s">
        <v>39</v>
      </c>
      <c r="Z1610" s="24">
        <v>95812</v>
      </c>
      <c r="AA1610" s="20" t="s">
        <v>1376</v>
      </c>
      <c r="AB1610" s="25" t="s">
        <v>5163</v>
      </c>
      <c r="AC1610" s="11" t="str">
        <f t="shared" si="321"/>
        <v>Klik Here Bestie</v>
      </c>
      <c r="AD1610" s="18" t="s">
        <v>2944</v>
      </c>
    </row>
    <row r="1611" spans="1:30" ht="14.25" customHeight="1" x14ac:dyDescent="0.3">
      <c r="A1611" s="5">
        <v>1609</v>
      </c>
      <c r="B1611" s="20" t="s">
        <v>32</v>
      </c>
      <c r="C1611" s="20" t="s">
        <v>33</v>
      </c>
      <c r="D1611" s="20" t="s">
        <v>1256</v>
      </c>
      <c r="E1611" s="20" t="s">
        <v>1357</v>
      </c>
      <c r="F1611" s="21">
        <v>3323062008</v>
      </c>
      <c r="G1611" s="20" t="s">
        <v>1268</v>
      </c>
      <c r="H1611" s="20" t="s">
        <v>1269</v>
      </c>
      <c r="I1611" s="21">
        <v>15248870</v>
      </c>
      <c r="J1611" s="20" t="s">
        <v>5164</v>
      </c>
      <c r="K1611" s="20" t="s">
        <v>5165</v>
      </c>
      <c r="L1611" s="20" t="s">
        <v>5166</v>
      </c>
      <c r="M1611" s="21">
        <v>0</v>
      </c>
      <c r="N1611" s="21">
        <v>284</v>
      </c>
      <c r="O1611" s="21">
        <v>0</v>
      </c>
      <c r="P1611" s="21">
        <v>0</v>
      </c>
      <c r="Q1611" s="21">
        <v>0</v>
      </c>
      <c r="R1611" s="21">
        <v>0</v>
      </c>
      <c r="S1611" s="21">
        <v>0</v>
      </c>
      <c r="T1611" s="20" t="s">
        <v>39</v>
      </c>
      <c r="U1611" s="20" t="s">
        <v>4260</v>
      </c>
      <c r="V1611" s="23">
        <v>46249.460416666669</v>
      </c>
      <c r="W1611" s="23">
        <v>46249.460416666669</v>
      </c>
      <c r="X1611" s="20" t="s">
        <v>40</v>
      </c>
      <c r="Y1611" s="20" t="s">
        <v>39</v>
      </c>
      <c r="Z1611" s="24">
        <v>95817</v>
      </c>
      <c r="AA1611" s="20" t="s">
        <v>1387</v>
      </c>
      <c r="AB1611" s="25" t="s">
        <v>5167</v>
      </c>
      <c r="AC1611" s="11" t="str">
        <f t="shared" si="321"/>
        <v>Klik Here Bestie</v>
      </c>
      <c r="AD1611" s="18" t="s">
        <v>2944</v>
      </c>
    </row>
    <row r="1612" spans="1:30" ht="14.25" customHeight="1" x14ac:dyDescent="0.3">
      <c r="A1612" s="5">
        <v>1610</v>
      </c>
      <c r="B1612" s="20" t="s">
        <v>32</v>
      </c>
      <c r="C1612" s="20" t="s">
        <v>33</v>
      </c>
      <c r="D1612" s="20" t="s">
        <v>1256</v>
      </c>
      <c r="E1612" s="20" t="s">
        <v>1357</v>
      </c>
      <c r="F1612" s="21">
        <v>3323062008</v>
      </c>
      <c r="G1612" s="20" t="s">
        <v>1268</v>
      </c>
      <c r="H1612" s="20" t="s">
        <v>1269</v>
      </c>
      <c r="I1612" s="21">
        <v>15019185</v>
      </c>
      <c r="J1612" s="20" t="s">
        <v>5168</v>
      </c>
      <c r="K1612" s="20" t="s">
        <v>5169</v>
      </c>
      <c r="L1612" s="20" t="s">
        <v>5170</v>
      </c>
      <c r="M1612" s="21">
        <v>0</v>
      </c>
      <c r="N1612" s="21">
        <v>8</v>
      </c>
      <c r="O1612" s="21">
        <v>0</v>
      </c>
      <c r="P1612" s="21">
        <v>0</v>
      </c>
      <c r="Q1612" s="21">
        <v>0</v>
      </c>
      <c r="R1612" s="21">
        <v>0</v>
      </c>
      <c r="S1612" s="21">
        <v>0</v>
      </c>
      <c r="T1612" s="20" t="s">
        <v>39</v>
      </c>
      <c r="U1612" s="22">
        <v>46364</v>
      </c>
      <c r="V1612" s="23">
        <v>46246.381249999999</v>
      </c>
      <c r="W1612" s="23">
        <v>46246.381249999999</v>
      </c>
      <c r="X1612" s="20" t="s">
        <v>40</v>
      </c>
      <c r="Y1612" s="20" t="s">
        <v>39</v>
      </c>
      <c r="Z1612" s="24">
        <v>95849</v>
      </c>
      <c r="AA1612" s="20" t="s">
        <v>397</v>
      </c>
      <c r="AB1612" s="25" t="s">
        <v>5171</v>
      </c>
      <c r="AC1612" s="11" t="str">
        <f t="shared" si="321"/>
        <v>Klik Here Bestie</v>
      </c>
      <c r="AD1612" s="18" t="s">
        <v>2944</v>
      </c>
    </row>
    <row r="1613" spans="1:30" ht="14.25" customHeight="1" x14ac:dyDescent="0.3">
      <c r="A1613" s="5">
        <v>1611</v>
      </c>
      <c r="B1613" s="20" t="s">
        <v>32</v>
      </c>
      <c r="C1613" s="20" t="s">
        <v>33</v>
      </c>
      <c r="D1613" s="20" t="s">
        <v>1256</v>
      </c>
      <c r="E1613" s="20" t="s">
        <v>1357</v>
      </c>
      <c r="F1613" s="21">
        <v>3323062008</v>
      </c>
      <c r="G1613" s="20" t="s">
        <v>1268</v>
      </c>
      <c r="H1613" s="20" t="s">
        <v>1269</v>
      </c>
      <c r="I1613" s="21">
        <v>15019375</v>
      </c>
      <c r="J1613" s="20" t="s">
        <v>5172</v>
      </c>
      <c r="K1613" s="20" t="s">
        <v>5169</v>
      </c>
      <c r="L1613" s="20" t="s">
        <v>5170</v>
      </c>
      <c r="M1613" s="21">
        <v>0</v>
      </c>
      <c r="N1613" s="21">
        <v>460</v>
      </c>
      <c r="O1613" s="21">
        <v>0</v>
      </c>
      <c r="P1613" s="21">
        <v>0</v>
      </c>
      <c r="Q1613" s="21">
        <v>0</v>
      </c>
      <c r="R1613" s="21">
        <v>0</v>
      </c>
      <c r="S1613" s="21">
        <v>0</v>
      </c>
      <c r="T1613" s="20" t="s">
        <v>39</v>
      </c>
      <c r="U1613" s="22">
        <v>46364</v>
      </c>
      <c r="V1613" s="23">
        <v>46246.382638888892</v>
      </c>
      <c r="W1613" s="23">
        <v>46246.382638888892</v>
      </c>
      <c r="X1613" s="20" t="s">
        <v>40</v>
      </c>
      <c r="Y1613" s="20" t="s">
        <v>39</v>
      </c>
      <c r="Z1613" s="24">
        <v>95849</v>
      </c>
      <c r="AA1613" s="20" t="s">
        <v>397</v>
      </c>
      <c r="AB1613" s="25" t="s">
        <v>5173</v>
      </c>
      <c r="AC1613" s="11" t="str">
        <f t="shared" si="321"/>
        <v>Klik Here Bestie</v>
      </c>
      <c r="AD1613" s="18" t="s">
        <v>2944</v>
      </c>
    </row>
    <row r="1614" spans="1:30" ht="14.25" customHeight="1" x14ac:dyDescent="0.3">
      <c r="A1614" s="5">
        <v>1612</v>
      </c>
      <c r="B1614" s="20" t="s">
        <v>32</v>
      </c>
      <c r="C1614" s="20" t="s">
        <v>33</v>
      </c>
      <c r="D1614" s="20" t="s">
        <v>1256</v>
      </c>
      <c r="E1614" s="20" t="s">
        <v>1357</v>
      </c>
      <c r="F1614" s="21">
        <v>3323062008</v>
      </c>
      <c r="G1614" s="20" t="s">
        <v>1268</v>
      </c>
      <c r="H1614" s="20" t="s">
        <v>1269</v>
      </c>
      <c r="I1614" s="21">
        <v>15019494</v>
      </c>
      <c r="J1614" s="20" t="s">
        <v>5174</v>
      </c>
      <c r="K1614" s="20" t="s">
        <v>5169</v>
      </c>
      <c r="L1614" s="20" t="s">
        <v>5170</v>
      </c>
      <c r="M1614" s="21">
        <v>0</v>
      </c>
      <c r="N1614" s="21">
        <v>82</v>
      </c>
      <c r="O1614" s="21">
        <v>0</v>
      </c>
      <c r="P1614" s="21">
        <v>0</v>
      </c>
      <c r="Q1614" s="21">
        <v>0</v>
      </c>
      <c r="R1614" s="21">
        <v>0</v>
      </c>
      <c r="S1614" s="21">
        <v>0</v>
      </c>
      <c r="T1614" s="20" t="s">
        <v>39</v>
      </c>
      <c r="U1614" s="22">
        <v>46364</v>
      </c>
      <c r="V1614" s="23">
        <v>46246.383333333331</v>
      </c>
      <c r="W1614" s="23">
        <v>46246.383333333331</v>
      </c>
      <c r="X1614" s="20" t="s">
        <v>40</v>
      </c>
      <c r="Y1614" s="20" t="s">
        <v>39</v>
      </c>
      <c r="Z1614" s="24">
        <v>95849</v>
      </c>
      <c r="AA1614" s="20" t="s">
        <v>397</v>
      </c>
      <c r="AB1614" s="25" t="s">
        <v>5175</v>
      </c>
      <c r="AC1614" s="11" t="str">
        <f t="shared" si="321"/>
        <v>Klik Here Bestie</v>
      </c>
      <c r="AD1614" s="18" t="s">
        <v>2944</v>
      </c>
    </row>
    <row r="1615" spans="1:30" ht="14.25" customHeight="1" x14ac:dyDescent="0.3">
      <c r="A1615" s="5">
        <v>1613</v>
      </c>
      <c r="B1615" s="20" t="s">
        <v>32</v>
      </c>
      <c r="C1615" s="20" t="s">
        <v>33</v>
      </c>
      <c r="D1615" s="20" t="s">
        <v>1256</v>
      </c>
      <c r="E1615" s="20" t="s">
        <v>1357</v>
      </c>
      <c r="F1615" s="21">
        <v>3323062008</v>
      </c>
      <c r="G1615" s="20" t="s">
        <v>1268</v>
      </c>
      <c r="H1615" s="20" t="s">
        <v>1269</v>
      </c>
      <c r="I1615" s="21">
        <v>15019608</v>
      </c>
      <c r="J1615" s="20" t="s">
        <v>5176</v>
      </c>
      <c r="K1615" s="20" t="s">
        <v>5169</v>
      </c>
      <c r="L1615" s="20" t="s">
        <v>5170</v>
      </c>
      <c r="M1615" s="21">
        <v>0</v>
      </c>
      <c r="N1615" s="21">
        <v>11</v>
      </c>
      <c r="O1615" s="21">
        <v>0</v>
      </c>
      <c r="P1615" s="21">
        <v>0</v>
      </c>
      <c r="Q1615" s="21">
        <v>0</v>
      </c>
      <c r="R1615" s="21">
        <v>0</v>
      </c>
      <c r="S1615" s="21">
        <v>0</v>
      </c>
      <c r="T1615" s="20" t="s">
        <v>39</v>
      </c>
      <c r="U1615" s="22">
        <v>46364</v>
      </c>
      <c r="V1615" s="23">
        <v>46246.384027777778</v>
      </c>
      <c r="W1615" s="23">
        <v>46246.384027777778</v>
      </c>
      <c r="X1615" s="20" t="s">
        <v>40</v>
      </c>
      <c r="Y1615" s="20" t="s">
        <v>39</v>
      </c>
      <c r="Z1615" s="24">
        <v>95849</v>
      </c>
      <c r="AA1615" s="20" t="s">
        <v>397</v>
      </c>
      <c r="AB1615" s="25" t="s">
        <v>5177</v>
      </c>
      <c r="AC1615" s="11" t="str">
        <f t="shared" si="321"/>
        <v>Klik Here Bestie</v>
      </c>
      <c r="AD1615" s="18" t="s">
        <v>2944</v>
      </c>
    </row>
    <row r="1616" spans="1:30" ht="14.25" customHeight="1" x14ac:dyDescent="0.3">
      <c r="A1616" s="5">
        <v>1614</v>
      </c>
      <c r="B1616" s="20" t="s">
        <v>32</v>
      </c>
      <c r="C1616" s="20" t="s">
        <v>33</v>
      </c>
      <c r="D1616" s="20" t="s">
        <v>1256</v>
      </c>
      <c r="E1616" s="20" t="s">
        <v>1357</v>
      </c>
      <c r="F1616" s="21">
        <v>3323062008</v>
      </c>
      <c r="G1616" s="20" t="s">
        <v>1268</v>
      </c>
      <c r="H1616" s="20" t="s">
        <v>1269</v>
      </c>
      <c r="I1616" s="21">
        <v>15019703</v>
      </c>
      <c r="J1616" s="20" t="s">
        <v>5178</v>
      </c>
      <c r="K1616" s="20" t="s">
        <v>5169</v>
      </c>
      <c r="L1616" s="20" t="s">
        <v>5170</v>
      </c>
      <c r="M1616" s="21">
        <v>0</v>
      </c>
      <c r="N1616" s="21">
        <v>9</v>
      </c>
      <c r="O1616" s="21">
        <v>0</v>
      </c>
      <c r="P1616" s="21">
        <v>0</v>
      </c>
      <c r="Q1616" s="21">
        <v>0</v>
      </c>
      <c r="R1616" s="21">
        <v>0</v>
      </c>
      <c r="S1616" s="21">
        <v>0</v>
      </c>
      <c r="T1616" s="20" t="s">
        <v>39</v>
      </c>
      <c r="U1616" s="22">
        <v>46364</v>
      </c>
      <c r="V1616" s="23">
        <v>46246.384722222225</v>
      </c>
      <c r="W1616" s="23">
        <v>46246.384722222225</v>
      </c>
      <c r="X1616" s="20" t="s">
        <v>40</v>
      </c>
      <c r="Y1616" s="20" t="s">
        <v>39</v>
      </c>
      <c r="Z1616" s="24">
        <v>95849</v>
      </c>
      <c r="AA1616" s="20" t="s">
        <v>397</v>
      </c>
      <c r="AB1616" s="25" t="s">
        <v>5179</v>
      </c>
      <c r="AC1616" s="11" t="str">
        <f t="shared" si="321"/>
        <v>Klik Here Bestie</v>
      </c>
      <c r="AD1616" s="18" t="s">
        <v>2944</v>
      </c>
    </row>
    <row r="1617" spans="1:30" ht="14.25" customHeight="1" x14ac:dyDescent="0.3">
      <c r="A1617" s="5">
        <v>1615</v>
      </c>
      <c r="B1617" s="20" t="s">
        <v>32</v>
      </c>
      <c r="C1617" s="20" t="s">
        <v>33</v>
      </c>
      <c r="D1617" s="20" t="s">
        <v>1256</v>
      </c>
      <c r="E1617" s="20" t="s">
        <v>1357</v>
      </c>
      <c r="F1617" s="21">
        <v>3323062008</v>
      </c>
      <c r="G1617" s="20" t="s">
        <v>1268</v>
      </c>
      <c r="H1617" s="20" t="s">
        <v>1269</v>
      </c>
      <c r="I1617" s="21">
        <v>15019866</v>
      </c>
      <c r="J1617" s="20" t="s">
        <v>5180</v>
      </c>
      <c r="K1617" s="20" t="s">
        <v>5169</v>
      </c>
      <c r="L1617" s="20" t="s">
        <v>5170</v>
      </c>
      <c r="M1617" s="21">
        <v>3</v>
      </c>
      <c r="N1617" s="21">
        <v>0</v>
      </c>
      <c r="O1617" s="21">
        <v>0</v>
      </c>
      <c r="P1617" s="21">
        <v>0</v>
      </c>
      <c r="Q1617" s="21">
        <v>0</v>
      </c>
      <c r="R1617" s="21">
        <v>0</v>
      </c>
      <c r="S1617" s="21">
        <v>0</v>
      </c>
      <c r="T1617" s="20" t="s">
        <v>39</v>
      </c>
      <c r="U1617" s="22">
        <v>46364</v>
      </c>
      <c r="V1617" s="23">
        <v>46246.385416666664</v>
      </c>
      <c r="W1617" s="23">
        <v>46246.385416666664</v>
      </c>
      <c r="X1617" s="20" t="s">
        <v>40</v>
      </c>
      <c r="Y1617" s="20" t="s">
        <v>39</v>
      </c>
      <c r="Z1617" s="24">
        <v>95849</v>
      </c>
      <c r="AA1617" s="20" t="s">
        <v>397</v>
      </c>
      <c r="AB1617" s="25" t="s">
        <v>5181</v>
      </c>
      <c r="AC1617" s="11" t="str">
        <f t="shared" si="321"/>
        <v>Klik Here Bestie</v>
      </c>
      <c r="AD1617" s="18" t="s">
        <v>2944</v>
      </c>
    </row>
    <row r="1618" spans="1:30" ht="14.25" customHeight="1" x14ac:dyDescent="0.3">
      <c r="A1618" s="5">
        <v>1616</v>
      </c>
      <c r="B1618" s="20" t="s">
        <v>32</v>
      </c>
      <c r="C1618" s="20" t="s">
        <v>33</v>
      </c>
      <c r="D1618" s="20" t="s">
        <v>1256</v>
      </c>
      <c r="E1618" s="20" t="s">
        <v>1357</v>
      </c>
      <c r="F1618" s="21">
        <v>3323062008</v>
      </c>
      <c r="G1618" s="20" t="s">
        <v>1268</v>
      </c>
      <c r="H1618" s="20" t="s">
        <v>1269</v>
      </c>
      <c r="I1618" s="21">
        <v>15169481</v>
      </c>
      <c r="J1618" s="20" t="s">
        <v>5182</v>
      </c>
      <c r="K1618" s="20" t="s">
        <v>5183</v>
      </c>
      <c r="L1618" s="20" t="s">
        <v>4664</v>
      </c>
      <c r="M1618" s="21">
        <v>0</v>
      </c>
      <c r="N1618" s="21">
        <v>481</v>
      </c>
      <c r="O1618" s="21">
        <v>0</v>
      </c>
      <c r="P1618" s="21">
        <v>0</v>
      </c>
      <c r="Q1618" s="21">
        <v>0</v>
      </c>
      <c r="R1618" s="21">
        <v>0</v>
      </c>
      <c r="S1618" s="21">
        <v>0</v>
      </c>
      <c r="T1618" s="20" t="s">
        <v>39</v>
      </c>
      <c r="U1618" s="20" t="s">
        <v>4312</v>
      </c>
      <c r="V1618" s="23">
        <v>46248.410416666666</v>
      </c>
      <c r="W1618" s="23">
        <v>46248.410416666666</v>
      </c>
      <c r="X1618" s="20" t="s">
        <v>40</v>
      </c>
      <c r="Y1618" s="20" t="s">
        <v>39</v>
      </c>
      <c r="Z1618" s="24">
        <v>95853</v>
      </c>
      <c r="AA1618" s="20" t="s">
        <v>1369</v>
      </c>
      <c r="AB1618" s="25" t="s">
        <v>5184</v>
      </c>
      <c r="AC1618" s="11" t="str">
        <f t="shared" si="321"/>
        <v>Klik Here Bestie</v>
      </c>
      <c r="AD1618" s="18" t="s">
        <v>2944</v>
      </c>
    </row>
    <row r="1619" spans="1:30" ht="14.25" customHeight="1" x14ac:dyDescent="0.3">
      <c r="A1619" s="5">
        <v>1617</v>
      </c>
      <c r="B1619" s="20" t="s">
        <v>32</v>
      </c>
      <c r="C1619" s="20" t="s">
        <v>33</v>
      </c>
      <c r="D1619" s="20" t="s">
        <v>1256</v>
      </c>
      <c r="E1619" s="20" t="s">
        <v>5185</v>
      </c>
      <c r="F1619" s="21">
        <v>3323062009</v>
      </c>
      <c r="G1619" s="20" t="s">
        <v>1257</v>
      </c>
      <c r="H1619" s="20" t="s">
        <v>1258</v>
      </c>
      <c r="I1619" s="21">
        <v>15122737</v>
      </c>
      <c r="J1619" s="20" t="s">
        <v>5186</v>
      </c>
      <c r="K1619" s="20" t="s">
        <v>5187</v>
      </c>
      <c r="L1619" s="20" t="s">
        <v>5188</v>
      </c>
      <c r="M1619" s="21">
        <v>0</v>
      </c>
      <c r="N1619" s="21">
        <v>200</v>
      </c>
      <c r="O1619" s="21">
        <v>0</v>
      </c>
      <c r="P1619" s="21">
        <v>0</v>
      </c>
      <c r="Q1619" s="21">
        <v>0</v>
      </c>
      <c r="R1619" s="21">
        <v>0</v>
      </c>
      <c r="S1619" s="21">
        <v>0</v>
      </c>
      <c r="T1619" s="20" t="s">
        <v>39</v>
      </c>
      <c r="U1619" s="20" t="s">
        <v>4250</v>
      </c>
      <c r="V1619" s="23">
        <v>46247.599305555559</v>
      </c>
      <c r="W1619" s="23">
        <v>46247.599305555559</v>
      </c>
      <c r="X1619" s="20" t="s">
        <v>40</v>
      </c>
      <c r="Y1619" s="20" t="s">
        <v>39</v>
      </c>
      <c r="Z1619" s="24">
        <v>96395</v>
      </c>
      <c r="AA1619" s="20" t="s">
        <v>397</v>
      </c>
      <c r="AB1619" s="25" t="s">
        <v>5189</v>
      </c>
      <c r="AC1619" s="11" t="str">
        <f t="shared" si="321"/>
        <v>Klik Here Bestie</v>
      </c>
      <c r="AD1619" s="18" t="s">
        <v>2944</v>
      </c>
    </row>
    <row r="1620" spans="1:30" ht="14.25" customHeight="1" x14ac:dyDescent="0.3">
      <c r="A1620" s="5">
        <v>1618</v>
      </c>
      <c r="B1620" s="20" t="s">
        <v>32</v>
      </c>
      <c r="C1620" s="20" t="s">
        <v>33</v>
      </c>
      <c r="D1620" s="20" t="s">
        <v>1256</v>
      </c>
      <c r="E1620" s="20" t="s">
        <v>1510</v>
      </c>
      <c r="F1620" s="21">
        <v>3323062011</v>
      </c>
      <c r="G1620" s="20" t="s">
        <v>1321</v>
      </c>
      <c r="H1620" s="20" t="s">
        <v>1322</v>
      </c>
      <c r="I1620" s="21">
        <v>14878259</v>
      </c>
      <c r="J1620" s="20" t="s">
        <v>5190</v>
      </c>
      <c r="K1620" s="20" t="s">
        <v>5191</v>
      </c>
      <c r="L1620" s="20" t="s">
        <v>5192</v>
      </c>
      <c r="M1620" s="21">
        <v>0</v>
      </c>
      <c r="N1620" s="21">
        <v>77</v>
      </c>
      <c r="O1620" s="21">
        <v>0</v>
      </c>
      <c r="P1620" s="21">
        <v>0</v>
      </c>
      <c r="Q1620" s="21">
        <v>0</v>
      </c>
      <c r="R1620" s="21">
        <v>0</v>
      </c>
      <c r="S1620" s="21">
        <v>0</v>
      </c>
      <c r="T1620" s="20" t="s">
        <v>39</v>
      </c>
      <c r="U1620" s="22">
        <v>46303</v>
      </c>
      <c r="V1620" s="23">
        <v>46244.328472222223</v>
      </c>
      <c r="W1620" s="23">
        <v>46244.328472222223</v>
      </c>
      <c r="X1620" s="20" t="s">
        <v>40</v>
      </c>
      <c r="Y1620" s="20" t="s">
        <v>39</v>
      </c>
      <c r="Z1620" s="24">
        <v>95729</v>
      </c>
      <c r="AA1620" s="20" t="s">
        <v>5193</v>
      </c>
      <c r="AB1620" s="25" t="s">
        <v>5194</v>
      </c>
      <c r="AC1620" s="11" t="str">
        <f t="shared" si="321"/>
        <v>Klik Here Bestie</v>
      </c>
      <c r="AD1620" s="18" t="s">
        <v>2944</v>
      </c>
    </row>
    <row r="1621" spans="1:30" ht="14.25" customHeight="1" x14ac:dyDescent="0.3">
      <c r="A1621" s="5">
        <v>1619</v>
      </c>
      <c r="B1621" s="20" t="s">
        <v>32</v>
      </c>
      <c r="C1621" s="20" t="s">
        <v>33</v>
      </c>
      <c r="D1621" s="20" t="s">
        <v>1256</v>
      </c>
      <c r="E1621" s="20" t="s">
        <v>1510</v>
      </c>
      <c r="F1621" s="21">
        <v>3323062011</v>
      </c>
      <c r="G1621" s="20" t="s">
        <v>1321</v>
      </c>
      <c r="H1621" s="20" t="s">
        <v>1322</v>
      </c>
      <c r="I1621" s="21">
        <v>15260355</v>
      </c>
      <c r="J1621" s="20" t="s">
        <v>5195</v>
      </c>
      <c r="K1621" s="20" t="s">
        <v>5196</v>
      </c>
      <c r="L1621" s="20" t="s">
        <v>5197</v>
      </c>
      <c r="M1621" s="21">
        <v>0</v>
      </c>
      <c r="N1621" s="21">
        <v>244</v>
      </c>
      <c r="O1621" s="21">
        <v>0</v>
      </c>
      <c r="P1621" s="21">
        <v>0</v>
      </c>
      <c r="Q1621" s="21">
        <v>0</v>
      </c>
      <c r="R1621" s="21">
        <v>0</v>
      </c>
      <c r="S1621" s="21">
        <v>0</v>
      </c>
      <c r="T1621" s="20" t="s">
        <v>39</v>
      </c>
      <c r="U1621" s="20" t="s">
        <v>4260</v>
      </c>
      <c r="V1621" s="23">
        <v>46249.568055555559</v>
      </c>
      <c r="W1621" s="23">
        <v>46249.568055555559</v>
      </c>
      <c r="X1621" s="20" t="s">
        <v>40</v>
      </c>
      <c r="Y1621" s="20" t="s">
        <v>39</v>
      </c>
      <c r="Z1621" s="24">
        <v>95764</v>
      </c>
      <c r="AA1621" s="20" t="s">
        <v>1536</v>
      </c>
      <c r="AB1621" s="25" t="s">
        <v>5198</v>
      </c>
      <c r="AC1621" s="11" t="str">
        <f t="shared" si="321"/>
        <v>Klik Here Bestie</v>
      </c>
      <c r="AD1621" s="18" t="s">
        <v>2944</v>
      </c>
    </row>
    <row r="1622" spans="1:30" ht="14.25" customHeight="1" x14ac:dyDescent="0.3">
      <c r="A1622" s="5">
        <v>1620</v>
      </c>
      <c r="B1622" s="20" t="s">
        <v>32</v>
      </c>
      <c r="C1622" s="20" t="s">
        <v>33</v>
      </c>
      <c r="D1622" s="20" t="s">
        <v>1256</v>
      </c>
      <c r="E1622" s="20" t="s">
        <v>1510</v>
      </c>
      <c r="F1622" s="21">
        <v>3323062011</v>
      </c>
      <c r="G1622" s="20" t="s">
        <v>1321</v>
      </c>
      <c r="H1622" s="20" t="s">
        <v>1322</v>
      </c>
      <c r="I1622" s="21">
        <v>15095608</v>
      </c>
      <c r="J1622" s="20" t="s">
        <v>5199</v>
      </c>
      <c r="K1622" s="20" t="s">
        <v>5200</v>
      </c>
      <c r="L1622" s="20" t="s">
        <v>5201</v>
      </c>
      <c r="M1622" s="21">
        <v>99</v>
      </c>
      <c r="N1622" s="21">
        <v>118</v>
      </c>
      <c r="O1622" s="21">
        <v>0</v>
      </c>
      <c r="P1622" s="21">
        <v>0</v>
      </c>
      <c r="Q1622" s="21">
        <v>0</v>
      </c>
      <c r="R1622" s="21">
        <v>0</v>
      </c>
      <c r="S1622" s="21">
        <v>0</v>
      </c>
      <c r="T1622" s="20" t="s">
        <v>39</v>
      </c>
      <c r="U1622" s="20" t="s">
        <v>4250</v>
      </c>
      <c r="V1622" s="23">
        <v>46247.397916666669</v>
      </c>
      <c r="W1622" s="23">
        <v>46247.397916666669</v>
      </c>
      <c r="X1622" s="20" t="s">
        <v>40</v>
      </c>
      <c r="Y1622" s="20" t="s">
        <v>39</v>
      </c>
      <c r="Z1622" s="24">
        <v>95751</v>
      </c>
      <c r="AA1622" s="20" t="s">
        <v>1526</v>
      </c>
      <c r="AB1622" s="25" t="s">
        <v>5202</v>
      </c>
      <c r="AC1622" s="11" t="str">
        <f t="shared" si="321"/>
        <v>Klik Here Bestie</v>
      </c>
      <c r="AD1622" s="18" t="s">
        <v>2944</v>
      </c>
    </row>
    <row r="1623" spans="1:30" ht="14.25" customHeight="1" x14ac:dyDescent="0.3">
      <c r="A1623" s="5">
        <v>1621</v>
      </c>
      <c r="B1623" s="20" t="s">
        <v>32</v>
      </c>
      <c r="C1623" s="20" t="s">
        <v>33</v>
      </c>
      <c r="D1623" s="20" t="s">
        <v>1256</v>
      </c>
      <c r="E1623" s="20" t="s">
        <v>1510</v>
      </c>
      <c r="F1623" s="21">
        <v>3323062011</v>
      </c>
      <c r="G1623" s="20" t="s">
        <v>1321</v>
      </c>
      <c r="H1623" s="20" t="s">
        <v>1322</v>
      </c>
      <c r="I1623" s="21">
        <v>15095901</v>
      </c>
      <c r="J1623" s="20" t="s">
        <v>5203</v>
      </c>
      <c r="K1623" s="20" t="s">
        <v>5200</v>
      </c>
      <c r="L1623" s="20" t="s">
        <v>5201</v>
      </c>
      <c r="M1623" s="21">
        <v>0</v>
      </c>
      <c r="N1623" s="21">
        <v>173</v>
      </c>
      <c r="O1623" s="21">
        <v>0</v>
      </c>
      <c r="P1623" s="21">
        <v>0</v>
      </c>
      <c r="Q1623" s="21">
        <v>0</v>
      </c>
      <c r="R1623" s="21">
        <v>0</v>
      </c>
      <c r="S1623" s="21">
        <v>0</v>
      </c>
      <c r="T1623" s="20" t="s">
        <v>39</v>
      </c>
      <c r="U1623" s="20" t="s">
        <v>4250</v>
      </c>
      <c r="V1623" s="23">
        <v>46247.399305555555</v>
      </c>
      <c r="W1623" s="23">
        <v>46247.399305555555</v>
      </c>
      <c r="X1623" s="20" t="s">
        <v>40</v>
      </c>
      <c r="Y1623" s="20" t="s">
        <v>39</v>
      </c>
      <c r="Z1623" s="24">
        <v>95751</v>
      </c>
      <c r="AA1623" s="20" t="s">
        <v>1526</v>
      </c>
      <c r="AB1623" s="25" t="s">
        <v>5204</v>
      </c>
      <c r="AC1623" s="11" t="str">
        <f t="shared" si="321"/>
        <v>Klik Here Bestie</v>
      </c>
      <c r="AD1623" s="18" t="s">
        <v>2944</v>
      </c>
    </row>
    <row r="1624" spans="1:30" ht="14.25" customHeight="1" x14ac:dyDescent="0.3">
      <c r="A1624" s="5">
        <v>1622</v>
      </c>
      <c r="B1624" s="20" t="s">
        <v>32</v>
      </c>
      <c r="C1624" s="20" t="s">
        <v>33</v>
      </c>
      <c r="D1624" s="20" t="s">
        <v>1256</v>
      </c>
      <c r="E1624" s="20" t="s">
        <v>1510</v>
      </c>
      <c r="F1624" s="21">
        <v>3323062011</v>
      </c>
      <c r="G1624" s="20" t="s">
        <v>1321</v>
      </c>
      <c r="H1624" s="20" t="s">
        <v>1322</v>
      </c>
      <c r="I1624" s="21">
        <v>15194683</v>
      </c>
      <c r="J1624" s="20" t="s">
        <v>5205</v>
      </c>
      <c r="K1624" s="20" t="s">
        <v>5206</v>
      </c>
      <c r="L1624" s="20" t="s">
        <v>5207</v>
      </c>
      <c r="M1624" s="21">
        <v>60</v>
      </c>
      <c r="N1624" s="21">
        <v>100</v>
      </c>
      <c r="O1624" s="21">
        <v>0</v>
      </c>
      <c r="P1624" s="21">
        <v>0</v>
      </c>
      <c r="Q1624" s="21">
        <v>0</v>
      </c>
      <c r="R1624" s="21">
        <v>0</v>
      </c>
      <c r="S1624" s="21">
        <v>0</v>
      </c>
      <c r="T1624" s="20" t="s">
        <v>39</v>
      </c>
      <c r="U1624" s="20" t="s">
        <v>4312</v>
      </c>
      <c r="V1624" s="23">
        <v>46248.613888888889</v>
      </c>
      <c r="W1624" s="23">
        <v>46248.613888888889</v>
      </c>
      <c r="X1624" s="20" t="s">
        <v>40</v>
      </c>
      <c r="Y1624" s="20" t="s">
        <v>39</v>
      </c>
      <c r="Z1624" s="24">
        <v>95729</v>
      </c>
      <c r="AA1624" s="20" t="s">
        <v>5193</v>
      </c>
      <c r="AB1624" s="25" t="s">
        <v>5208</v>
      </c>
      <c r="AC1624" s="11" t="str">
        <f t="shared" si="321"/>
        <v>Klik Here Bestie</v>
      </c>
      <c r="AD1624" s="18" t="s">
        <v>2944</v>
      </c>
    </row>
    <row r="1625" spans="1:30" ht="14.25" customHeight="1" x14ac:dyDescent="0.3">
      <c r="A1625" s="5">
        <v>1623</v>
      </c>
      <c r="B1625" s="20" t="s">
        <v>32</v>
      </c>
      <c r="C1625" s="20" t="s">
        <v>33</v>
      </c>
      <c r="D1625" s="20" t="s">
        <v>1256</v>
      </c>
      <c r="E1625" s="20" t="s">
        <v>1510</v>
      </c>
      <c r="F1625" s="21">
        <v>3323062011</v>
      </c>
      <c r="G1625" s="20" t="s">
        <v>1321</v>
      </c>
      <c r="H1625" s="20" t="s">
        <v>1322</v>
      </c>
      <c r="I1625" s="21">
        <v>15194852</v>
      </c>
      <c r="J1625" s="20" t="s">
        <v>5209</v>
      </c>
      <c r="K1625" s="20" t="s">
        <v>5206</v>
      </c>
      <c r="L1625" s="20" t="s">
        <v>5207</v>
      </c>
      <c r="M1625" s="21">
        <v>0</v>
      </c>
      <c r="N1625" s="21">
        <v>70</v>
      </c>
      <c r="O1625" s="21">
        <v>0</v>
      </c>
      <c r="P1625" s="21">
        <v>0</v>
      </c>
      <c r="Q1625" s="21">
        <v>0</v>
      </c>
      <c r="R1625" s="21">
        <v>0</v>
      </c>
      <c r="S1625" s="21">
        <v>0</v>
      </c>
      <c r="T1625" s="20" t="s">
        <v>39</v>
      </c>
      <c r="U1625" s="20" t="s">
        <v>4312</v>
      </c>
      <c r="V1625" s="23">
        <v>46248.614583333336</v>
      </c>
      <c r="W1625" s="23">
        <v>46248.614583333336</v>
      </c>
      <c r="X1625" s="20" t="s">
        <v>40</v>
      </c>
      <c r="Y1625" s="20" t="s">
        <v>39</v>
      </c>
      <c r="Z1625" s="24">
        <v>95729</v>
      </c>
      <c r="AA1625" s="20" t="s">
        <v>5193</v>
      </c>
      <c r="AB1625" s="25" t="s">
        <v>5210</v>
      </c>
      <c r="AC1625" s="11" t="str">
        <f t="shared" si="321"/>
        <v>Klik Here Bestie</v>
      </c>
      <c r="AD1625" s="18" t="s">
        <v>2944</v>
      </c>
    </row>
    <row r="1626" spans="1:30" ht="14.25" customHeight="1" x14ac:dyDescent="0.3">
      <c r="A1626" s="5">
        <v>1624</v>
      </c>
      <c r="B1626" s="20" t="s">
        <v>32</v>
      </c>
      <c r="C1626" s="20" t="s">
        <v>33</v>
      </c>
      <c r="D1626" s="20" t="s">
        <v>1256</v>
      </c>
      <c r="E1626" s="20" t="s">
        <v>1510</v>
      </c>
      <c r="F1626" s="21">
        <v>3323062011</v>
      </c>
      <c r="G1626" s="20" t="s">
        <v>1321</v>
      </c>
      <c r="H1626" s="20" t="s">
        <v>1322</v>
      </c>
      <c r="I1626" s="21">
        <v>15227526</v>
      </c>
      <c r="J1626" s="20" t="s">
        <v>5211</v>
      </c>
      <c r="K1626" s="20" t="s">
        <v>5212</v>
      </c>
      <c r="L1626" s="20" t="s">
        <v>5213</v>
      </c>
      <c r="M1626" s="21">
        <v>50</v>
      </c>
      <c r="N1626" s="21">
        <v>0</v>
      </c>
      <c r="O1626" s="21">
        <v>0</v>
      </c>
      <c r="P1626" s="21">
        <v>0</v>
      </c>
      <c r="Q1626" s="21">
        <v>0</v>
      </c>
      <c r="R1626" s="21">
        <v>0</v>
      </c>
      <c r="S1626" s="21">
        <v>0</v>
      </c>
      <c r="T1626" s="20" t="s">
        <v>39</v>
      </c>
      <c r="U1626" s="20" t="s">
        <v>4260</v>
      </c>
      <c r="V1626" s="23">
        <v>46249.345138888886</v>
      </c>
      <c r="W1626" s="23">
        <v>46249.345138888886</v>
      </c>
      <c r="X1626" s="20" t="s">
        <v>40</v>
      </c>
      <c r="Y1626" s="20" t="s">
        <v>39</v>
      </c>
      <c r="Z1626" s="24">
        <v>948783</v>
      </c>
      <c r="AA1626" s="20" t="s">
        <v>1513</v>
      </c>
      <c r="AB1626" s="25" t="s">
        <v>5214</v>
      </c>
      <c r="AC1626" s="11" t="str">
        <f t="shared" si="321"/>
        <v>Klik Here Bestie</v>
      </c>
      <c r="AD1626" s="18" t="s">
        <v>2944</v>
      </c>
    </row>
    <row r="1627" spans="1:30" ht="14.25" customHeight="1" x14ac:dyDescent="0.3">
      <c r="A1627" s="5">
        <v>1625</v>
      </c>
      <c r="B1627" s="20" t="s">
        <v>32</v>
      </c>
      <c r="C1627" s="20" t="s">
        <v>33</v>
      </c>
      <c r="D1627" s="20" t="s">
        <v>1256</v>
      </c>
      <c r="E1627" s="20" t="s">
        <v>1510</v>
      </c>
      <c r="F1627" s="21">
        <v>3323062011</v>
      </c>
      <c r="G1627" s="20" t="s">
        <v>1321</v>
      </c>
      <c r="H1627" s="20" t="s">
        <v>1322</v>
      </c>
      <c r="I1627" s="21">
        <v>15252235</v>
      </c>
      <c r="J1627" s="20" t="s">
        <v>5215</v>
      </c>
      <c r="K1627" s="20" t="s">
        <v>5216</v>
      </c>
      <c r="L1627" s="20" t="s">
        <v>1529</v>
      </c>
      <c r="M1627" s="21">
        <v>0</v>
      </c>
      <c r="N1627" s="21">
        <v>100</v>
      </c>
      <c r="O1627" s="21">
        <v>0</v>
      </c>
      <c r="P1627" s="21">
        <v>0</v>
      </c>
      <c r="Q1627" s="21">
        <v>0</v>
      </c>
      <c r="R1627" s="21">
        <v>0</v>
      </c>
      <c r="S1627" s="21">
        <v>0</v>
      </c>
      <c r="T1627" s="20" t="s">
        <v>39</v>
      </c>
      <c r="U1627" s="20" t="s">
        <v>4260</v>
      </c>
      <c r="V1627" s="23">
        <v>46249.48541666667</v>
      </c>
      <c r="W1627" s="23">
        <v>46249.48541666667</v>
      </c>
      <c r="X1627" s="20" t="s">
        <v>40</v>
      </c>
      <c r="Y1627" s="20" t="s">
        <v>39</v>
      </c>
      <c r="Z1627" s="24">
        <v>95758</v>
      </c>
      <c r="AA1627" s="20" t="s">
        <v>1530</v>
      </c>
      <c r="AB1627" s="25" t="s">
        <v>5217</v>
      </c>
      <c r="AC1627" s="11" t="str">
        <f t="shared" si="321"/>
        <v>Klik Here Bestie</v>
      </c>
      <c r="AD1627" s="18" t="s">
        <v>2944</v>
      </c>
    </row>
    <row r="1628" spans="1:30" ht="14.25" customHeight="1" x14ac:dyDescent="0.3">
      <c r="A1628" s="5">
        <v>1626</v>
      </c>
      <c r="B1628" s="20" t="s">
        <v>32</v>
      </c>
      <c r="C1628" s="20" t="s">
        <v>33</v>
      </c>
      <c r="D1628" s="20" t="s">
        <v>1256</v>
      </c>
      <c r="E1628" s="20" t="s">
        <v>1510</v>
      </c>
      <c r="F1628" s="21">
        <v>3323062011</v>
      </c>
      <c r="G1628" s="20" t="s">
        <v>1321</v>
      </c>
      <c r="H1628" s="20" t="s">
        <v>1322</v>
      </c>
      <c r="I1628" s="21">
        <v>15191394</v>
      </c>
      <c r="J1628" s="20" t="s">
        <v>5218</v>
      </c>
      <c r="K1628" s="20" t="s">
        <v>5219</v>
      </c>
      <c r="L1628" s="20" t="s">
        <v>5220</v>
      </c>
      <c r="M1628" s="21">
        <v>160</v>
      </c>
      <c r="N1628" s="21">
        <v>327</v>
      </c>
      <c r="O1628" s="21">
        <v>0</v>
      </c>
      <c r="P1628" s="21">
        <v>0</v>
      </c>
      <c r="Q1628" s="21">
        <v>0</v>
      </c>
      <c r="R1628" s="21">
        <v>0</v>
      </c>
      <c r="S1628" s="21">
        <v>0</v>
      </c>
      <c r="T1628" s="20" t="s">
        <v>39</v>
      </c>
      <c r="U1628" s="20" t="s">
        <v>4312</v>
      </c>
      <c r="V1628" s="23">
        <v>46248.592361111114</v>
      </c>
      <c r="W1628" s="23">
        <v>46248.592361111114</v>
      </c>
      <c r="X1628" s="20" t="s">
        <v>40</v>
      </c>
      <c r="Y1628" s="20" t="s">
        <v>39</v>
      </c>
      <c r="Z1628" s="24">
        <v>95751</v>
      </c>
      <c r="AA1628" s="20" t="s">
        <v>1526</v>
      </c>
      <c r="AB1628" s="25" t="s">
        <v>5221</v>
      </c>
      <c r="AC1628" s="11" t="str">
        <f t="shared" si="321"/>
        <v>Klik Here Bestie</v>
      </c>
      <c r="AD1628" s="18" t="s">
        <v>2944</v>
      </c>
    </row>
    <row r="1629" spans="1:30" ht="14.25" customHeight="1" x14ac:dyDescent="0.3">
      <c r="A1629" s="5">
        <v>1627</v>
      </c>
      <c r="B1629" s="20" t="s">
        <v>32</v>
      </c>
      <c r="C1629" s="20" t="s">
        <v>33</v>
      </c>
      <c r="D1629" s="20" t="s">
        <v>1256</v>
      </c>
      <c r="E1629" s="20" t="s">
        <v>1510</v>
      </c>
      <c r="F1629" s="21">
        <v>3323062011</v>
      </c>
      <c r="G1629" s="20" t="s">
        <v>1321</v>
      </c>
      <c r="H1629" s="20" t="s">
        <v>1322</v>
      </c>
      <c r="I1629" s="21">
        <v>14912656</v>
      </c>
      <c r="J1629" s="20" t="s">
        <v>5222</v>
      </c>
      <c r="K1629" s="20" t="s">
        <v>5223</v>
      </c>
      <c r="L1629" s="20" t="s">
        <v>5224</v>
      </c>
      <c r="M1629" s="21">
        <v>50</v>
      </c>
      <c r="N1629" s="21">
        <v>0</v>
      </c>
      <c r="O1629" s="21">
        <v>0</v>
      </c>
      <c r="P1629" s="21">
        <v>0</v>
      </c>
      <c r="Q1629" s="21">
        <v>0</v>
      </c>
      <c r="R1629" s="21">
        <v>0</v>
      </c>
      <c r="S1629" s="21">
        <v>0</v>
      </c>
      <c r="T1629" s="20" t="s">
        <v>39</v>
      </c>
      <c r="U1629" s="22">
        <v>46303</v>
      </c>
      <c r="V1629" s="23">
        <v>46244.57916666667</v>
      </c>
      <c r="W1629" s="23">
        <v>46244.57916666667</v>
      </c>
      <c r="X1629" s="20" t="s">
        <v>40</v>
      </c>
      <c r="Y1629" s="20" t="s">
        <v>39</v>
      </c>
      <c r="Z1629" s="24">
        <v>95738</v>
      </c>
      <c r="AA1629" s="20" t="s">
        <v>1517</v>
      </c>
      <c r="AB1629" s="25" t="s">
        <v>5225</v>
      </c>
      <c r="AC1629" s="11" t="str">
        <f t="shared" si="321"/>
        <v>Klik Here Bestie</v>
      </c>
      <c r="AD1629" s="18" t="s">
        <v>2944</v>
      </c>
    </row>
    <row r="1630" spans="1:30" ht="14.25" customHeight="1" x14ac:dyDescent="0.3">
      <c r="A1630" s="5">
        <v>1628</v>
      </c>
      <c r="B1630" s="20" t="s">
        <v>32</v>
      </c>
      <c r="C1630" s="20" t="s">
        <v>33</v>
      </c>
      <c r="D1630" s="20" t="s">
        <v>1256</v>
      </c>
      <c r="E1630" s="20" t="s">
        <v>1538</v>
      </c>
      <c r="F1630" s="21">
        <v>3323062012</v>
      </c>
      <c r="G1630" s="20" t="s">
        <v>1268</v>
      </c>
      <c r="H1630" s="20" t="s">
        <v>1269</v>
      </c>
      <c r="I1630" s="21">
        <v>15251936</v>
      </c>
      <c r="J1630" s="20" t="s">
        <v>5226</v>
      </c>
      <c r="K1630" s="20" t="s">
        <v>5227</v>
      </c>
      <c r="L1630" s="20" t="s">
        <v>5228</v>
      </c>
      <c r="M1630" s="21">
        <v>47</v>
      </c>
      <c r="N1630" s="21">
        <v>0</v>
      </c>
      <c r="O1630" s="21">
        <v>0</v>
      </c>
      <c r="P1630" s="21">
        <v>0</v>
      </c>
      <c r="Q1630" s="21">
        <v>0</v>
      </c>
      <c r="R1630" s="21">
        <v>0</v>
      </c>
      <c r="S1630" s="21">
        <v>0</v>
      </c>
      <c r="T1630" s="20" t="s">
        <v>39</v>
      </c>
      <c r="U1630" s="20" t="s">
        <v>4260</v>
      </c>
      <c r="V1630" s="23">
        <v>46249.484027777777</v>
      </c>
      <c r="W1630" s="23">
        <v>46249.484027777777</v>
      </c>
      <c r="X1630" s="20" t="s">
        <v>40</v>
      </c>
      <c r="Y1630" s="20" t="s">
        <v>39</v>
      </c>
      <c r="Z1630" s="24">
        <v>95828</v>
      </c>
      <c r="AA1630" s="20" t="s">
        <v>1927</v>
      </c>
      <c r="AB1630" s="25" t="s">
        <v>5229</v>
      </c>
      <c r="AC1630" s="11" t="str">
        <f t="shared" si="321"/>
        <v>Klik Here Bestie</v>
      </c>
      <c r="AD1630" s="18" t="s">
        <v>2944</v>
      </c>
    </row>
    <row r="1631" spans="1:30" ht="14.25" customHeight="1" x14ac:dyDescent="0.3">
      <c r="A1631" s="5">
        <v>1629</v>
      </c>
      <c r="B1631" s="20" t="s">
        <v>32</v>
      </c>
      <c r="C1631" s="20" t="s">
        <v>33</v>
      </c>
      <c r="D1631" s="20" t="s">
        <v>1256</v>
      </c>
      <c r="E1631" s="20" t="s">
        <v>1538</v>
      </c>
      <c r="F1631" s="21">
        <v>3323062012</v>
      </c>
      <c r="G1631" s="20" t="s">
        <v>1268</v>
      </c>
      <c r="H1631" s="20" t="s">
        <v>1269</v>
      </c>
      <c r="I1631" s="21">
        <v>15252054</v>
      </c>
      <c r="J1631" s="20" t="s">
        <v>5230</v>
      </c>
      <c r="K1631" s="20" t="s">
        <v>5227</v>
      </c>
      <c r="L1631" s="20" t="s">
        <v>5228</v>
      </c>
      <c r="M1631" s="21">
        <v>0</v>
      </c>
      <c r="N1631" s="21">
        <v>34</v>
      </c>
      <c r="O1631" s="21">
        <v>0</v>
      </c>
      <c r="P1631" s="21">
        <v>0</v>
      </c>
      <c r="Q1631" s="21">
        <v>0</v>
      </c>
      <c r="R1631" s="21">
        <v>0</v>
      </c>
      <c r="S1631" s="21">
        <v>0</v>
      </c>
      <c r="T1631" s="20" t="s">
        <v>39</v>
      </c>
      <c r="U1631" s="20" t="s">
        <v>4260</v>
      </c>
      <c r="V1631" s="23">
        <v>46249.484722222223</v>
      </c>
      <c r="W1631" s="23">
        <v>46249.484722222223</v>
      </c>
      <c r="X1631" s="20" t="s">
        <v>40</v>
      </c>
      <c r="Y1631" s="20" t="s">
        <v>39</v>
      </c>
      <c r="Z1631" s="24">
        <v>95828</v>
      </c>
      <c r="AA1631" s="20" t="s">
        <v>1927</v>
      </c>
      <c r="AB1631" s="25" t="s">
        <v>5231</v>
      </c>
      <c r="AC1631" s="11" t="str">
        <f t="shared" si="321"/>
        <v>Klik Here Bestie</v>
      </c>
      <c r="AD1631" s="18" t="s">
        <v>2944</v>
      </c>
    </row>
    <row r="1632" spans="1:30" ht="14.25" customHeight="1" x14ac:dyDescent="0.3">
      <c r="A1632" s="5">
        <v>1630</v>
      </c>
      <c r="B1632" s="20" t="s">
        <v>32</v>
      </c>
      <c r="C1632" s="20" t="s">
        <v>33</v>
      </c>
      <c r="D1632" s="20" t="s">
        <v>1256</v>
      </c>
      <c r="E1632" s="20" t="s">
        <v>1538</v>
      </c>
      <c r="F1632" s="21">
        <v>3323062012</v>
      </c>
      <c r="G1632" s="20" t="s">
        <v>1268</v>
      </c>
      <c r="H1632" s="20" t="s">
        <v>1269</v>
      </c>
      <c r="I1632" s="21">
        <v>15252176</v>
      </c>
      <c r="J1632" s="20" t="s">
        <v>5232</v>
      </c>
      <c r="K1632" s="20" t="s">
        <v>5227</v>
      </c>
      <c r="L1632" s="20" t="s">
        <v>5228</v>
      </c>
      <c r="M1632" s="21">
        <v>0</v>
      </c>
      <c r="N1632" s="21">
        <v>80</v>
      </c>
      <c r="O1632" s="21">
        <v>0</v>
      </c>
      <c r="P1632" s="21">
        <v>0</v>
      </c>
      <c r="Q1632" s="21">
        <v>0</v>
      </c>
      <c r="R1632" s="21">
        <v>0</v>
      </c>
      <c r="S1632" s="21">
        <v>0</v>
      </c>
      <c r="T1632" s="20" t="s">
        <v>39</v>
      </c>
      <c r="U1632" s="20" t="s">
        <v>4260</v>
      </c>
      <c r="V1632" s="23">
        <v>46249.48541666667</v>
      </c>
      <c r="W1632" s="23">
        <v>46249.48541666667</v>
      </c>
      <c r="X1632" s="20" t="s">
        <v>40</v>
      </c>
      <c r="Y1632" s="20" t="s">
        <v>39</v>
      </c>
      <c r="Z1632" s="24">
        <v>95828</v>
      </c>
      <c r="AA1632" s="20" t="s">
        <v>1927</v>
      </c>
      <c r="AB1632" s="25" t="s">
        <v>5233</v>
      </c>
      <c r="AC1632" s="11" t="str">
        <f t="shared" si="321"/>
        <v>Klik Here Bestie</v>
      </c>
      <c r="AD1632" s="18" t="s">
        <v>2944</v>
      </c>
    </row>
    <row r="1633" spans="1:30" ht="14.25" customHeight="1" x14ac:dyDescent="0.3">
      <c r="A1633" s="5">
        <v>1631</v>
      </c>
      <c r="B1633" s="20" t="s">
        <v>32</v>
      </c>
      <c r="C1633" s="20" t="s">
        <v>33</v>
      </c>
      <c r="D1633" s="20" t="s">
        <v>1256</v>
      </c>
      <c r="E1633" s="20" t="s">
        <v>1538</v>
      </c>
      <c r="F1633" s="21">
        <v>3323062012</v>
      </c>
      <c r="G1633" s="20" t="s">
        <v>1268</v>
      </c>
      <c r="H1633" s="20" t="s">
        <v>1269</v>
      </c>
      <c r="I1633" s="21">
        <v>15252258</v>
      </c>
      <c r="J1633" s="20" t="s">
        <v>5234</v>
      </c>
      <c r="K1633" s="20" t="s">
        <v>5227</v>
      </c>
      <c r="L1633" s="20" t="s">
        <v>5228</v>
      </c>
      <c r="M1633" s="21">
        <v>0</v>
      </c>
      <c r="N1633" s="21">
        <v>70</v>
      </c>
      <c r="O1633" s="21">
        <v>0</v>
      </c>
      <c r="P1633" s="21">
        <v>0</v>
      </c>
      <c r="Q1633" s="21">
        <v>0</v>
      </c>
      <c r="R1633" s="21">
        <v>0</v>
      </c>
      <c r="S1633" s="21">
        <v>0</v>
      </c>
      <c r="T1633" s="20" t="s">
        <v>39</v>
      </c>
      <c r="U1633" s="20" t="s">
        <v>4260</v>
      </c>
      <c r="V1633" s="23">
        <v>46249.486111111109</v>
      </c>
      <c r="W1633" s="23">
        <v>46249.486111111109</v>
      </c>
      <c r="X1633" s="20" t="s">
        <v>40</v>
      </c>
      <c r="Y1633" s="20" t="s">
        <v>39</v>
      </c>
      <c r="Z1633" s="24">
        <v>95828</v>
      </c>
      <c r="AA1633" s="20" t="s">
        <v>1927</v>
      </c>
      <c r="AB1633" s="25" t="s">
        <v>5235</v>
      </c>
      <c r="AC1633" s="11" t="str">
        <f t="shared" si="321"/>
        <v>Klik Here Bestie</v>
      </c>
      <c r="AD1633" s="18" t="s">
        <v>2944</v>
      </c>
    </row>
    <row r="1634" spans="1:30" ht="14.25" customHeight="1" x14ac:dyDescent="0.3">
      <c r="A1634" s="5">
        <v>1632</v>
      </c>
      <c r="B1634" s="20" t="s">
        <v>32</v>
      </c>
      <c r="C1634" s="20" t="s">
        <v>33</v>
      </c>
      <c r="D1634" s="20" t="s">
        <v>1256</v>
      </c>
      <c r="E1634" s="20" t="s">
        <v>1538</v>
      </c>
      <c r="F1634" s="21">
        <v>3323062012</v>
      </c>
      <c r="G1634" s="20" t="s">
        <v>1268</v>
      </c>
      <c r="H1634" s="20" t="s">
        <v>1269</v>
      </c>
      <c r="I1634" s="21">
        <v>14954141</v>
      </c>
      <c r="J1634" s="20" t="s">
        <v>5236</v>
      </c>
      <c r="K1634" s="20" t="s">
        <v>5237</v>
      </c>
      <c r="L1634" s="20" t="s">
        <v>5238</v>
      </c>
      <c r="M1634" s="21">
        <v>100</v>
      </c>
      <c r="N1634" s="21">
        <v>0</v>
      </c>
      <c r="O1634" s="21">
        <v>0</v>
      </c>
      <c r="P1634" s="21">
        <v>0</v>
      </c>
      <c r="Q1634" s="21">
        <v>0</v>
      </c>
      <c r="R1634" s="21">
        <v>0</v>
      </c>
      <c r="S1634" s="21">
        <v>0</v>
      </c>
      <c r="T1634" s="20" t="s">
        <v>39</v>
      </c>
      <c r="U1634" s="22">
        <v>46334</v>
      </c>
      <c r="V1634" s="23">
        <v>46245.385416666664</v>
      </c>
      <c r="W1634" s="23">
        <v>46245.385416666664</v>
      </c>
      <c r="X1634" s="20" t="s">
        <v>40</v>
      </c>
      <c r="Y1634" s="20" t="s">
        <v>39</v>
      </c>
      <c r="Z1634" s="24">
        <v>95791</v>
      </c>
      <c r="AA1634" s="20" t="s">
        <v>5239</v>
      </c>
      <c r="AB1634" s="25" t="s">
        <v>5240</v>
      </c>
      <c r="AC1634" s="11" t="str">
        <f t="shared" si="321"/>
        <v>Klik Here Bestie</v>
      </c>
      <c r="AD1634" s="18" t="s">
        <v>2944</v>
      </c>
    </row>
    <row r="1635" spans="1:30" ht="14.25" customHeight="1" x14ac:dyDescent="0.3">
      <c r="A1635" s="5">
        <v>1633</v>
      </c>
      <c r="B1635" s="20" t="s">
        <v>32</v>
      </c>
      <c r="C1635" s="20" t="s">
        <v>33</v>
      </c>
      <c r="D1635" s="20" t="s">
        <v>1256</v>
      </c>
      <c r="E1635" s="20" t="s">
        <v>1538</v>
      </c>
      <c r="F1635" s="21">
        <v>3323062012</v>
      </c>
      <c r="G1635" s="20" t="s">
        <v>1268</v>
      </c>
      <c r="H1635" s="20" t="s">
        <v>1269</v>
      </c>
      <c r="I1635" s="21">
        <v>14954461</v>
      </c>
      <c r="J1635" s="20" t="s">
        <v>5241</v>
      </c>
      <c r="K1635" s="20" t="s">
        <v>5237</v>
      </c>
      <c r="L1635" s="20" t="s">
        <v>5238</v>
      </c>
      <c r="M1635" s="21">
        <v>0</v>
      </c>
      <c r="N1635" s="21">
        <v>100</v>
      </c>
      <c r="O1635" s="21">
        <v>0</v>
      </c>
      <c r="P1635" s="21">
        <v>0</v>
      </c>
      <c r="Q1635" s="21">
        <v>0</v>
      </c>
      <c r="R1635" s="21">
        <v>0</v>
      </c>
      <c r="S1635" s="21">
        <v>0</v>
      </c>
      <c r="T1635" s="20" t="s">
        <v>39</v>
      </c>
      <c r="U1635" s="22">
        <v>46334</v>
      </c>
      <c r="V1635" s="23">
        <v>46245.387499999997</v>
      </c>
      <c r="W1635" s="23">
        <v>46245.387499999997</v>
      </c>
      <c r="X1635" s="20" t="s">
        <v>40</v>
      </c>
      <c r="Y1635" s="20" t="s">
        <v>39</v>
      </c>
      <c r="Z1635" s="24">
        <v>95791</v>
      </c>
      <c r="AA1635" s="20" t="s">
        <v>5239</v>
      </c>
      <c r="AB1635" s="25" t="s">
        <v>5242</v>
      </c>
      <c r="AC1635" s="11" t="str">
        <f t="shared" si="321"/>
        <v>Klik Here Bestie</v>
      </c>
      <c r="AD1635" s="18" t="s">
        <v>2944</v>
      </c>
    </row>
    <row r="1636" spans="1:30" ht="14.25" customHeight="1" x14ac:dyDescent="0.3">
      <c r="A1636" s="5">
        <v>1634</v>
      </c>
      <c r="B1636" s="20" t="s">
        <v>32</v>
      </c>
      <c r="C1636" s="20" t="s">
        <v>33</v>
      </c>
      <c r="D1636" s="20" t="s">
        <v>1256</v>
      </c>
      <c r="E1636" s="20" t="s">
        <v>1538</v>
      </c>
      <c r="F1636" s="21">
        <v>3323062012</v>
      </c>
      <c r="G1636" s="20" t="s">
        <v>1268</v>
      </c>
      <c r="H1636" s="20" t="s">
        <v>1269</v>
      </c>
      <c r="I1636" s="21">
        <v>14954750</v>
      </c>
      <c r="J1636" s="20" t="s">
        <v>5243</v>
      </c>
      <c r="K1636" s="20" t="s">
        <v>5237</v>
      </c>
      <c r="L1636" s="20" t="s">
        <v>5238</v>
      </c>
      <c r="M1636" s="21">
        <v>0</v>
      </c>
      <c r="N1636" s="21">
        <v>100</v>
      </c>
      <c r="O1636" s="21">
        <v>0</v>
      </c>
      <c r="P1636" s="21">
        <v>0</v>
      </c>
      <c r="Q1636" s="21">
        <v>0</v>
      </c>
      <c r="R1636" s="21">
        <v>0</v>
      </c>
      <c r="S1636" s="21">
        <v>0</v>
      </c>
      <c r="T1636" s="20" t="s">
        <v>39</v>
      </c>
      <c r="U1636" s="22">
        <v>46334</v>
      </c>
      <c r="V1636" s="23">
        <v>46245.388888888891</v>
      </c>
      <c r="W1636" s="23">
        <v>46245.388888888891</v>
      </c>
      <c r="X1636" s="20" t="s">
        <v>40</v>
      </c>
      <c r="Y1636" s="20" t="s">
        <v>39</v>
      </c>
      <c r="Z1636" s="24">
        <v>95791</v>
      </c>
      <c r="AA1636" s="20" t="s">
        <v>5239</v>
      </c>
      <c r="AB1636" s="25" t="s">
        <v>5244</v>
      </c>
      <c r="AC1636" s="11" t="str">
        <f t="shared" si="321"/>
        <v>Klik Here Bestie</v>
      </c>
      <c r="AD1636" s="18" t="s">
        <v>2944</v>
      </c>
    </row>
    <row r="1637" spans="1:30" ht="14.25" customHeight="1" x14ac:dyDescent="0.3">
      <c r="A1637" s="5">
        <v>1635</v>
      </c>
      <c r="B1637" s="20" t="s">
        <v>32</v>
      </c>
      <c r="C1637" s="20" t="s">
        <v>33</v>
      </c>
      <c r="D1637" s="20" t="s">
        <v>1256</v>
      </c>
      <c r="E1637" s="20" t="s">
        <v>1545</v>
      </c>
      <c r="F1637" s="21">
        <v>3323062013</v>
      </c>
      <c r="G1637" s="20" t="s">
        <v>1268</v>
      </c>
      <c r="H1637" s="20" t="s">
        <v>1269</v>
      </c>
      <c r="I1637" s="21">
        <v>15123990</v>
      </c>
      <c r="J1637" s="20" t="s">
        <v>5245</v>
      </c>
      <c r="K1637" s="20" t="s">
        <v>5246</v>
      </c>
      <c r="L1637" s="20" t="s">
        <v>5247</v>
      </c>
      <c r="M1637" s="21">
        <v>0</v>
      </c>
      <c r="N1637" s="21">
        <v>44</v>
      </c>
      <c r="O1637" s="21">
        <v>0</v>
      </c>
      <c r="P1637" s="21">
        <v>0</v>
      </c>
      <c r="Q1637" s="21">
        <v>0</v>
      </c>
      <c r="R1637" s="21">
        <v>0</v>
      </c>
      <c r="S1637" s="21">
        <v>0</v>
      </c>
      <c r="T1637" s="20" t="s">
        <v>39</v>
      </c>
      <c r="U1637" s="20" t="s">
        <v>4250</v>
      </c>
      <c r="V1637" s="23">
        <v>46247.607638888891</v>
      </c>
      <c r="W1637" s="23">
        <v>46247.607638888891</v>
      </c>
      <c r="X1637" s="20" t="s">
        <v>40</v>
      </c>
      <c r="Y1637" s="20" t="s">
        <v>39</v>
      </c>
      <c r="Z1637" s="24">
        <v>95921</v>
      </c>
      <c r="AA1637" s="20" t="s">
        <v>1548</v>
      </c>
      <c r="AB1637" s="25" t="s">
        <v>5248</v>
      </c>
      <c r="AC1637" s="11" t="str">
        <f t="shared" si="321"/>
        <v>Klik Here Bestie</v>
      </c>
      <c r="AD1637" s="18" t="s">
        <v>2944</v>
      </c>
    </row>
    <row r="1638" spans="1:30" ht="14.25" customHeight="1" x14ac:dyDescent="0.3">
      <c r="A1638" s="5">
        <v>1636</v>
      </c>
      <c r="B1638" s="20" t="s">
        <v>32</v>
      </c>
      <c r="C1638" s="20" t="s">
        <v>33</v>
      </c>
      <c r="D1638" s="20" t="s">
        <v>1256</v>
      </c>
      <c r="E1638" s="20" t="s">
        <v>1545</v>
      </c>
      <c r="F1638" s="21">
        <v>3323062013</v>
      </c>
      <c r="G1638" s="20" t="s">
        <v>1268</v>
      </c>
      <c r="H1638" s="20" t="s">
        <v>1269</v>
      </c>
      <c r="I1638" s="21">
        <v>15124087</v>
      </c>
      <c r="J1638" s="20" t="s">
        <v>5249</v>
      </c>
      <c r="K1638" s="20" t="s">
        <v>5246</v>
      </c>
      <c r="L1638" s="20" t="s">
        <v>5247</v>
      </c>
      <c r="M1638" s="21">
        <v>0</v>
      </c>
      <c r="N1638" s="21">
        <v>6</v>
      </c>
      <c r="O1638" s="21">
        <v>0</v>
      </c>
      <c r="P1638" s="21">
        <v>0</v>
      </c>
      <c r="Q1638" s="21">
        <v>0</v>
      </c>
      <c r="R1638" s="21">
        <v>0</v>
      </c>
      <c r="S1638" s="21">
        <v>0</v>
      </c>
      <c r="T1638" s="20" t="s">
        <v>39</v>
      </c>
      <c r="U1638" s="20" t="s">
        <v>4250</v>
      </c>
      <c r="V1638" s="23">
        <v>46247.609027777777</v>
      </c>
      <c r="W1638" s="23">
        <v>46247.609027777777</v>
      </c>
      <c r="X1638" s="20" t="s">
        <v>40</v>
      </c>
      <c r="Y1638" s="20" t="s">
        <v>39</v>
      </c>
      <c r="Z1638" s="24">
        <v>95921</v>
      </c>
      <c r="AA1638" s="20" t="s">
        <v>1548</v>
      </c>
      <c r="AB1638" s="25" t="s">
        <v>5250</v>
      </c>
      <c r="AC1638" s="11" t="str">
        <f t="shared" si="321"/>
        <v>Klik Here Bestie</v>
      </c>
      <c r="AD1638" s="18" t="s">
        <v>2944</v>
      </c>
    </row>
    <row r="1639" spans="1:30" ht="14.25" customHeight="1" x14ac:dyDescent="0.3">
      <c r="A1639" s="5">
        <v>1637</v>
      </c>
      <c r="B1639" s="20" t="s">
        <v>32</v>
      </c>
      <c r="C1639" s="20" t="s">
        <v>33</v>
      </c>
      <c r="D1639" s="20" t="s">
        <v>1256</v>
      </c>
      <c r="E1639" s="20" t="s">
        <v>1545</v>
      </c>
      <c r="F1639" s="21">
        <v>3323062013</v>
      </c>
      <c r="G1639" s="20" t="s">
        <v>1268</v>
      </c>
      <c r="H1639" s="20" t="s">
        <v>1269</v>
      </c>
      <c r="I1639" s="21">
        <v>14856468</v>
      </c>
      <c r="J1639" s="20" t="s">
        <v>5251</v>
      </c>
      <c r="K1639" s="20" t="s">
        <v>5252</v>
      </c>
      <c r="L1639" s="20" t="s">
        <v>5253</v>
      </c>
      <c r="M1639" s="21">
        <v>0</v>
      </c>
      <c r="N1639" s="21">
        <v>1500</v>
      </c>
      <c r="O1639" s="21">
        <v>0</v>
      </c>
      <c r="P1639" s="21">
        <v>0</v>
      </c>
      <c r="Q1639" s="21">
        <v>0</v>
      </c>
      <c r="R1639" s="21">
        <v>0</v>
      </c>
      <c r="S1639" s="21">
        <v>0</v>
      </c>
      <c r="T1639" s="20" t="s">
        <v>39</v>
      </c>
      <c r="U1639" s="22">
        <v>46273</v>
      </c>
      <c r="V1639" s="23">
        <v>46243.594444444447</v>
      </c>
      <c r="W1639" s="23">
        <v>46243.594444444447</v>
      </c>
      <c r="X1639" s="20" t="s">
        <v>40</v>
      </c>
      <c r="Y1639" s="20" t="s">
        <v>39</v>
      </c>
      <c r="Z1639" s="24">
        <v>95921</v>
      </c>
      <c r="AA1639" s="20" t="s">
        <v>1548</v>
      </c>
      <c r="AB1639" s="25" t="s">
        <v>5254</v>
      </c>
      <c r="AC1639" s="11" t="str">
        <f t="shared" si="321"/>
        <v>Klik Here Bestie</v>
      </c>
      <c r="AD1639" s="18" t="s">
        <v>2944</v>
      </c>
    </row>
    <row r="1640" spans="1:30" ht="14.25" customHeight="1" x14ac:dyDescent="0.3">
      <c r="A1640" s="5">
        <v>1638</v>
      </c>
      <c r="B1640" s="20" t="s">
        <v>32</v>
      </c>
      <c r="C1640" s="20" t="s">
        <v>33</v>
      </c>
      <c r="D1640" s="20" t="s">
        <v>1256</v>
      </c>
      <c r="E1640" s="20" t="s">
        <v>1545</v>
      </c>
      <c r="F1640" s="21">
        <v>3323062013</v>
      </c>
      <c r="G1640" s="20" t="s">
        <v>1268</v>
      </c>
      <c r="H1640" s="20" t="s">
        <v>1269</v>
      </c>
      <c r="I1640" s="21">
        <v>14856544</v>
      </c>
      <c r="J1640" s="20" t="s">
        <v>5255</v>
      </c>
      <c r="K1640" s="20" t="s">
        <v>5252</v>
      </c>
      <c r="L1640" s="20" t="s">
        <v>5253</v>
      </c>
      <c r="M1640" s="21">
        <v>0</v>
      </c>
      <c r="N1640" s="21">
        <v>20</v>
      </c>
      <c r="O1640" s="21">
        <v>0</v>
      </c>
      <c r="P1640" s="21">
        <v>0</v>
      </c>
      <c r="Q1640" s="21">
        <v>0</v>
      </c>
      <c r="R1640" s="21">
        <v>0</v>
      </c>
      <c r="S1640" s="21">
        <v>0</v>
      </c>
      <c r="T1640" s="20" t="s">
        <v>39</v>
      </c>
      <c r="U1640" s="22">
        <v>46273</v>
      </c>
      <c r="V1640" s="23">
        <v>46243.595138888886</v>
      </c>
      <c r="W1640" s="23">
        <v>46243.595138888886</v>
      </c>
      <c r="X1640" s="20" t="s">
        <v>40</v>
      </c>
      <c r="Y1640" s="20" t="s">
        <v>39</v>
      </c>
      <c r="Z1640" s="24">
        <v>95921</v>
      </c>
      <c r="AA1640" s="20" t="s">
        <v>1548</v>
      </c>
      <c r="AB1640" s="25" t="s">
        <v>5256</v>
      </c>
      <c r="AC1640" s="11" t="str">
        <f t="shared" si="321"/>
        <v>Klik Here Bestie</v>
      </c>
      <c r="AD1640" s="18" t="s">
        <v>2944</v>
      </c>
    </row>
    <row r="1641" spans="1:30" ht="14.25" customHeight="1" x14ac:dyDescent="0.3">
      <c r="A1641" s="5">
        <v>1639</v>
      </c>
      <c r="B1641" s="20" t="s">
        <v>32</v>
      </c>
      <c r="C1641" s="20" t="s">
        <v>33</v>
      </c>
      <c r="D1641" s="20" t="s">
        <v>1256</v>
      </c>
      <c r="E1641" s="20" t="s">
        <v>1545</v>
      </c>
      <c r="F1641" s="21">
        <v>3323062013</v>
      </c>
      <c r="G1641" s="20" t="s">
        <v>1268</v>
      </c>
      <c r="H1641" s="20" t="s">
        <v>1269</v>
      </c>
      <c r="I1641" s="21">
        <v>14856698</v>
      </c>
      <c r="J1641" s="20" t="s">
        <v>5257</v>
      </c>
      <c r="K1641" s="20" t="s">
        <v>5252</v>
      </c>
      <c r="L1641" s="20" t="s">
        <v>5253</v>
      </c>
      <c r="M1641" s="21">
        <v>0</v>
      </c>
      <c r="N1641" s="21">
        <v>8</v>
      </c>
      <c r="O1641" s="21">
        <v>0</v>
      </c>
      <c r="P1641" s="21">
        <v>0</v>
      </c>
      <c r="Q1641" s="21">
        <v>0</v>
      </c>
      <c r="R1641" s="21">
        <v>0</v>
      </c>
      <c r="S1641" s="21">
        <v>0</v>
      </c>
      <c r="T1641" s="20" t="s">
        <v>39</v>
      </c>
      <c r="U1641" s="22">
        <v>46273</v>
      </c>
      <c r="V1641" s="23">
        <v>46243.595833333333</v>
      </c>
      <c r="W1641" s="23">
        <v>46243.595833333333</v>
      </c>
      <c r="X1641" s="20" t="s">
        <v>40</v>
      </c>
      <c r="Y1641" s="20" t="s">
        <v>39</v>
      </c>
      <c r="Z1641" s="24">
        <v>95921</v>
      </c>
      <c r="AA1641" s="20" t="s">
        <v>1548</v>
      </c>
      <c r="AB1641" s="25" t="s">
        <v>5258</v>
      </c>
      <c r="AC1641" s="11" t="str">
        <f t="shared" si="321"/>
        <v>Klik Here Bestie</v>
      </c>
      <c r="AD1641" s="18" t="s">
        <v>2944</v>
      </c>
    </row>
    <row r="1642" spans="1:30" ht="14.25" customHeight="1" x14ac:dyDescent="0.3">
      <c r="A1642" s="5">
        <v>1640</v>
      </c>
      <c r="B1642" s="20" t="s">
        <v>32</v>
      </c>
      <c r="C1642" s="20" t="s">
        <v>33</v>
      </c>
      <c r="D1642" s="20" t="s">
        <v>1256</v>
      </c>
      <c r="E1642" s="20" t="s">
        <v>1545</v>
      </c>
      <c r="F1642" s="21">
        <v>3323062013</v>
      </c>
      <c r="G1642" s="20" t="s">
        <v>1268</v>
      </c>
      <c r="H1642" s="20" t="s">
        <v>1269</v>
      </c>
      <c r="I1642" s="21">
        <v>14856747</v>
      </c>
      <c r="J1642" s="20" t="s">
        <v>5259</v>
      </c>
      <c r="K1642" s="20" t="s">
        <v>5252</v>
      </c>
      <c r="L1642" s="20" t="s">
        <v>5253</v>
      </c>
      <c r="M1642" s="21">
        <v>0</v>
      </c>
      <c r="N1642" s="21">
        <v>2</v>
      </c>
      <c r="O1642" s="21">
        <v>0</v>
      </c>
      <c r="P1642" s="21">
        <v>0</v>
      </c>
      <c r="Q1642" s="21">
        <v>0</v>
      </c>
      <c r="R1642" s="21">
        <v>0</v>
      </c>
      <c r="S1642" s="21">
        <v>0</v>
      </c>
      <c r="T1642" s="20" t="s">
        <v>39</v>
      </c>
      <c r="U1642" s="22">
        <v>46273</v>
      </c>
      <c r="V1642" s="23">
        <v>46243.59652777778</v>
      </c>
      <c r="W1642" s="23">
        <v>46243.59652777778</v>
      </c>
      <c r="X1642" s="20" t="s">
        <v>40</v>
      </c>
      <c r="Y1642" s="20" t="s">
        <v>39</v>
      </c>
      <c r="Z1642" s="24">
        <v>95921</v>
      </c>
      <c r="AA1642" s="20" t="s">
        <v>1548</v>
      </c>
      <c r="AB1642" s="25" t="s">
        <v>5260</v>
      </c>
      <c r="AC1642" s="11" t="str">
        <f t="shared" si="321"/>
        <v>Klik Here Bestie</v>
      </c>
      <c r="AD1642" s="18" t="s">
        <v>2944</v>
      </c>
    </row>
    <row r="1643" spans="1:30" ht="14.25" customHeight="1" x14ac:dyDescent="0.3">
      <c r="A1643" s="5">
        <v>1641</v>
      </c>
      <c r="B1643" s="20" t="s">
        <v>32</v>
      </c>
      <c r="C1643" s="20" t="s">
        <v>33</v>
      </c>
      <c r="D1643" s="20" t="s">
        <v>1256</v>
      </c>
      <c r="E1643" s="20" t="s">
        <v>1545</v>
      </c>
      <c r="F1643" s="21">
        <v>3323062013</v>
      </c>
      <c r="G1643" s="20" t="s">
        <v>1268</v>
      </c>
      <c r="H1643" s="20" t="s">
        <v>1269</v>
      </c>
      <c r="I1643" s="21">
        <v>14856791</v>
      </c>
      <c r="J1643" s="20" t="s">
        <v>5261</v>
      </c>
      <c r="K1643" s="20" t="s">
        <v>5252</v>
      </c>
      <c r="L1643" s="20" t="s">
        <v>5253</v>
      </c>
      <c r="M1643" s="21">
        <v>0</v>
      </c>
      <c r="N1643" s="21">
        <v>4</v>
      </c>
      <c r="O1643" s="21">
        <v>0</v>
      </c>
      <c r="P1643" s="21">
        <v>0</v>
      </c>
      <c r="Q1643" s="21">
        <v>0</v>
      </c>
      <c r="R1643" s="21">
        <v>0</v>
      </c>
      <c r="S1643" s="21">
        <v>0</v>
      </c>
      <c r="T1643" s="20" t="s">
        <v>39</v>
      </c>
      <c r="U1643" s="22">
        <v>46273</v>
      </c>
      <c r="V1643" s="23">
        <v>46243.597222222219</v>
      </c>
      <c r="W1643" s="23">
        <v>46243.597222222219</v>
      </c>
      <c r="X1643" s="20" t="s">
        <v>40</v>
      </c>
      <c r="Y1643" s="20" t="s">
        <v>39</v>
      </c>
      <c r="Z1643" s="24">
        <v>95921</v>
      </c>
      <c r="AA1643" s="20" t="s">
        <v>1548</v>
      </c>
      <c r="AB1643" s="25" t="s">
        <v>5262</v>
      </c>
      <c r="AC1643" s="11" t="str">
        <f t="shared" si="321"/>
        <v>Klik Here Bestie</v>
      </c>
      <c r="AD1643" s="18" t="s">
        <v>2944</v>
      </c>
    </row>
    <row r="1644" spans="1:30" ht="14.25" customHeight="1" x14ac:dyDescent="0.3">
      <c r="A1644" s="5">
        <v>1642</v>
      </c>
      <c r="B1644" s="20" t="s">
        <v>32</v>
      </c>
      <c r="C1644" s="20" t="s">
        <v>33</v>
      </c>
      <c r="D1644" s="20" t="s">
        <v>1256</v>
      </c>
      <c r="E1644" s="20" t="s">
        <v>1545</v>
      </c>
      <c r="F1644" s="21">
        <v>3323062013</v>
      </c>
      <c r="G1644" s="20" t="s">
        <v>1268</v>
      </c>
      <c r="H1644" s="20" t="s">
        <v>1269</v>
      </c>
      <c r="I1644" s="21">
        <v>15131895</v>
      </c>
      <c r="J1644" s="20" t="s">
        <v>5263</v>
      </c>
      <c r="K1644" s="20" t="s">
        <v>5264</v>
      </c>
      <c r="L1644" s="20" t="s">
        <v>5265</v>
      </c>
      <c r="M1644" s="21">
        <v>20</v>
      </c>
      <c r="N1644" s="21">
        <v>0</v>
      </c>
      <c r="O1644" s="21">
        <v>0</v>
      </c>
      <c r="P1644" s="21">
        <v>0</v>
      </c>
      <c r="Q1644" s="21">
        <v>0</v>
      </c>
      <c r="R1644" s="21">
        <v>0</v>
      </c>
      <c r="S1644" s="21">
        <v>0</v>
      </c>
      <c r="T1644" s="20" t="s">
        <v>39</v>
      </c>
      <c r="U1644" s="20" t="s">
        <v>4250</v>
      </c>
      <c r="V1644" s="23">
        <v>46247.661111111112</v>
      </c>
      <c r="W1644" s="23">
        <v>46247.661111111112</v>
      </c>
      <c r="X1644" s="20" t="s">
        <v>40</v>
      </c>
      <c r="Y1644" s="20" t="s">
        <v>39</v>
      </c>
      <c r="Z1644" s="24">
        <v>95970</v>
      </c>
      <c r="AA1644" s="20" t="s">
        <v>5266</v>
      </c>
      <c r="AB1644" s="25" t="s">
        <v>5267</v>
      </c>
      <c r="AC1644" s="11" t="str">
        <f t="shared" si="321"/>
        <v>Klik Here Bestie</v>
      </c>
      <c r="AD1644" s="18" t="s">
        <v>2944</v>
      </c>
    </row>
    <row r="1645" spans="1:30" ht="14.25" customHeight="1" x14ac:dyDescent="0.3">
      <c r="A1645" s="5">
        <v>1643</v>
      </c>
      <c r="B1645" s="20" t="s">
        <v>32</v>
      </c>
      <c r="C1645" s="20" t="s">
        <v>33</v>
      </c>
      <c r="D1645" s="20" t="s">
        <v>1256</v>
      </c>
      <c r="E1645" s="20" t="s">
        <v>1545</v>
      </c>
      <c r="F1645" s="21">
        <v>3323062013</v>
      </c>
      <c r="G1645" s="20" t="s">
        <v>1268</v>
      </c>
      <c r="H1645" s="20" t="s">
        <v>1269</v>
      </c>
      <c r="I1645" s="21">
        <v>15132105</v>
      </c>
      <c r="J1645" s="20" t="s">
        <v>5268</v>
      </c>
      <c r="K1645" s="20" t="s">
        <v>5264</v>
      </c>
      <c r="L1645" s="20" t="s">
        <v>5265</v>
      </c>
      <c r="M1645" s="21">
        <v>22</v>
      </c>
      <c r="N1645" s="21">
        <v>0</v>
      </c>
      <c r="O1645" s="21">
        <v>0</v>
      </c>
      <c r="P1645" s="21">
        <v>0</v>
      </c>
      <c r="Q1645" s="21">
        <v>0</v>
      </c>
      <c r="R1645" s="21">
        <v>0</v>
      </c>
      <c r="S1645" s="21">
        <v>0</v>
      </c>
      <c r="T1645" s="20" t="s">
        <v>39</v>
      </c>
      <c r="U1645" s="20" t="s">
        <v>4250</v>
      </c>
      <c r="V1645" s="23">
        <v>46247.662499999999</v>
      </c>
      <c r="W1645" s="23">
        <v>46247.662499999999</v>
      </c>
      <c r="X1645" s="20" t="s">
        <v>40</v>
      </c>
      <c r="Y1645" s="20" t="s">
        <v>39</v>
      </c>
      <c r="Z1645" s="24">
        <v>95970</v>
      </c>
      <c r="AA1645" s="20" t="s">
        <v>5266</v>
      </c>
      <c r="AB1645" s="25" t="s">
        <v>5269</v>
      </c>
      <c r="AC1645" s="11" t="str">
        <f t="shared" si="321"/>
        <v>Klik Here Bestie</v>
      </c>
      <c r="AD1645" s="18" t="s">
        <v>2944</v>
      </c>
    </row>
    <row r="1646" spans="1:30" ht="14.25" customHeight="1" x14ac:dyDescent="0.3">
      <c r="A1646" s="5">
        <v>1644</v>
      </c>
      <c r="B1646" s="20" t="s">
        <v>32</v>
      </c>
      <c r="C1646" s="20" t="s">
        <v>33</v>
      </c>
      <c r="D1646" s="20" t="s">
        <v>1256</v>
      </c>
      <c r="E1646" s="20" t="s">
        <v>1545</v>
      </c>
      <c r="F1646" s="21">
        <v>3323062013</v>
      </c>
      <c r="G1646" s="20" t="s">
        <v>1268</v>
      </c>
      <c r="H1646" s="20" t="s">
        <v>1269</v>
      </c>
      <c r="I1646" s="21">
        <v>15132320</v>
      </c>
      <c r="J1646" s="20" t="s">
        <v>5270</v>
      </c>
      <c r="K1646" s="20" t="s">
        <v>5264</v>
      </c>
      <c r="L1646" s="20" t="s">
        <v>5265</v>
      </c>
      <c r="M1646" s="21">
        <v>0</v>
      </c>
      <c r="N1646" s="21">
        <v>300</v>
      </c>
      <c r="O1646" s="21">
        <v>0</v>
      </c>
      <c r="P1646" s="21">
        <v>0</v>
      </c>
      <c r="Q1646" s="21">
        <v>0</v>
      </c>
      <c r="R1646" s="21">
        <v>0</v>
      </c>
      <c r="S1646" s="21">
        <v>0</v>
      </c>
      <c r="T1646" s="20" t="s">
        <v>39</v>
      </c>
      <c r="U1646" s="20" t="s">
        <v>4250</v>
      </c>
      <c r="V1646" s="23">
        <v>46247.663194444445</v>
      </c>
      <c r="W1646" s="23">
        <v>46247.663194444445</v>
      </c>
      <c r="X1646" s="20" t="s">
        <v>40</v>
      </c>
      <c r="Y1646" s="20" t="s">
        <v>39</v>
      </c>
      <c r="Z1646" s="24">
        <v>95970</v>
      </c>
      <c r="AA1646" s="20" t="s">
        <v>5266</v>
      </c>
      <c r="AB1646" s="25" t="s">
        <v>5271</v>
      </c>
      <c r="AC1646" s="11" t="str">
        <f t="shared" si="321"/>
        <v>Klik Here Bestie</v>
      </c>
      <c r="AD1646" s="18" t="s">
        <v>2944</v>
      </c>
    </row>
    <row r="1647" spans="1:30" ht="14.25" customHeight="1" x14ac:dyDescent="0.3">
      <c r="A1647" s="5">
        <v>1645</v>
      </c>
      <c r="B1647" s="20" t="s">
        <v>32</v>
      </c>
      <c r="C1647" s="20" t="s">
        <v>33</v>
      </c>
      <c r="D1647" s="20" t="s">
        <v>1256</v>
      </c>
      <c r="E1647" s="20" t="s">
        <v>1545</v>
      </c>
      <c r="F1647" s="21">
        <v>3323062013</v>
      </c>
      <c r="G1647" s="20" t="s">
        <v>1268</v>
      </c>
      <c r="H1647" s="20" t="s">
        <v>1269</v>
      </c>
      <c r="I1647" s="21">
        <v>15132397</v>
      </c>
      <c r="J1647" s="20" t="s">
        <v>5272</v>
      </c>
      <c r="K1647" s="20" t="s">
        <v>5264</v>
      </c>
      <c r="L1647" s="20" t="s">
        <v>5265</v>
      </c>
      <c r="M1647" s="21">
        <v>0</v>
      </c>
      <c r="N1647" s="21">
        <v>10</v>
      </c>
      <c r="O1647" s="21">
        <v>0</v>
      </c>
      <c r="P1647" s="21">
        <v>0</v>
      </c>
      <c r="Q1647" s="21">
        <v>0</v>
      </c>
      <c r="R1647" s="21">
        <v>0</v>
      </c>
      <c r="S1647" s="21">
        <v>0</v>
      </c>
      <c r="T1647" s="20" t="s">
        <v>39</v>
      </c>
      <c r="U1647" s="20" t="s">
        <v>4250</v>
      </c>
      <c r="V1647" s="23">
        <v>46247.663888888892</v>
      </c>
      <c r="W1647" s="23">
        <v>46247.663888888892</v>
      </c>
      <c r="X1647" s="20" t="s">
        <v>40</v>
      </c>
      <c r="Y1647" s="20" t="s">
        <v>39</v>
      </c>
      <c r="Z1647" s="24">
        <v>95970</v>
      </c>
      <c r="AA1647" s="20" t="s">
        <v>5266</v>
      </c>
      <c r="AB1647" s="25" t="s">
        <v>5273</v>
      </c>
      <c r="AC1647" s="11" t="str">
        <f t="shared" si="321"/>
        <v>Klik Here Bestie</v>
      </c>
      <c r="AD1647" s="18" t="s">
        <v>2944</v>
      </c>
    </row>
    <row r="1648" spans="1:30" ht="14.25" customHeight="1" x14ac:dyDescent="0.3">
      <c r="A1648" s="5">
        <v>1646</v>
      </c>
      <c r="B1648" s="20" t="s">
        <v>32</v>
      </c>
      <c r="C1648" s="20" t="s">
        <v>33</v>
      </c>
      <c r="D1648" s="20" t="s">
        <v>1256</v>
      </c>
      <c r="E1648" s="20" t="s">
        <v>1545</v>
      </c>
      <c r="F1648" s="21">
        <v>3323062013</v>
      </c>
      <c r="G1648" s="20" t="s">
        <v>1268</v>
      </c>
      <c r="H1648" s="20" t="s">
        <v>1269</v>
      </c>
      <c r="I1648" s="21">
        <v>15132521</v>
      </c>
      <c r="J1648" s="20" t="s">
        <v>5274</v>
      </c>
      <c r="K1648" s="20" t="s">
        <v>5264</v>
      </c>
      <c r="L1648" s="20" t="s">
        <v>5265</v>
      </c>
      <c r="M1648" s="21">
        <v>0</v>
      </c>
      <c r="N1648" s="21">
        <v>2</v>
      </c>
      <c r="O1648" s="21">
        <v>0</v>
      </c>
      <c r="P1648" s="21">
        <v>0</v>
      </c>
      <c r="Q1648" s="21">
        <v>0</v>
      </c>
      <c r="R1648" s="21">
        <v>0</v>
      </c>
      <c r="S1648" s="21">
        <v>0</v>
      </c>
      <c r="T1648" s="20" t="s">
        <v>39</v>
      </c>
      <c r="U1648" s="20" t="s">
        <v>4250</v>
      </c>
      <c r="V1648" s="23">
        <v>46247.665277777778</v>
      </c>
      <c r="W1648" s="23">
        <v>46247.665277777778</v>
      </c>
      <c r="X1648" s="20" t="s">
        <v>40</v>
      </c>
      <c r="Y1648" s="20" t="s">
        <v>39</v>
      </c>
      <c r="Z1648" s="24">
        <v>95970</v>
      </c>
      <c r="AA1648" s="20" t="s">
        <v>5266</v>
      </c>
      <c r="AB1648" s="25" t="s">
        <v>5275</v>
      </c>
      <c r="AC1648" s="11" t="str">
        <f t="shared" si="321"/>
        <v>Klik Here Bestie</v>
      </c>
      <c r="AD1648" s="18" t="s">
        <v>2944</v>
      </c>
    </row>
    <row r="1649" spans="1:30" ht="14.25" customHeight="1" x14ac:dyDescent="0.3">
      <c r="A1649" s="5">
        <v>1647</v>
      </c>
      <c r="B1649" s="20" t="s">
        <v>32</v>
      </c>
      <c r="C1649" s="20" t="s">
        <v>33</v>
      </c>
      <c r="D1649" s="20" t="s">
        <v>1256</v>
      </c>
      <c r="E1649" s="20" t="s">
        <v>1545</v>
      </c>
      <c r="F1649" s="21">
        <v>3323062013</v>
      </c>
      <c r="G1649" s="20" t="s">
        <v>1268</v>
      </c>
      <c r="H1649" s="20" t="s">
        <v>1269</v>
      </c>
      <c r="I1649" s="21">
        <v>15132635</v>
      </c>
      <c r="J1649" s="20" t="s">
        <v>5276</v>
      </c>
      <c r="K1649" s="20" t="s">
        <v>5264</v>
      </c>
      <c r="L1649" s="20" t="s">
        <v>5265</v>
      </c>
      <c r="M1649" s="21">
        <v>0</v>
      </c>
      <c r="N1649" s="21">
        <v>2</v>
      </c>
      <c r="O1649" s="21">
        <v>0</v>
      </c>
      <c r="P1649" s="21">
        <v>0</v>
      </c>
      <c r="Q1649" s="21">
        <v>0</v>
      </c>
      <c r="R1649" s="21">
        <v>0</v>
      </c>
      <c r="S1649" s="21">
        <v>0</v>
      </c>
      <c r="T1649" s="20" t="s">
        <v>39</v>
      </c>
      <c r="U1649" s="20" t="s">
        <v>4250</v>
      </c>
      <c r="V1649" s="23">
        <v>46247.665972222225</v>
      </c>
      <c r="W1649" s="23">
        <v>46247.665972222225</v>
      </c>
      <c r="X1649" s="20" t="s">
        <v>40</v>
      </c>
      <c r="Y1649" s="20" t="s">
        <v>39</v>
      </c>
      <c r="Z1649" s="24">
        <v>95970</v>
      </c>
      <c r="AA1649" s="20" t="s">
        <v>5266</v>
      </c>
      <c r="AB1649" s="25" t="s">
        <v>5277</v>
      </c>
      <c r="AC1649" s="11" t="str">
        <f t="shared" si="321"/>
        <v>Klik Here Bestie</v>
      </c>
      <c r="AD1649" s="18" t="s">
        <v>2944</v>
      </c>
    </row>
    <row r="1650" spans="1:30" ht="14.25" customHeight="1" x14ac:dyDescent="0.3">
      <c r="A1650" s="5">
        <v>1648</v>
      </c>
      <c r="B1650" s="20" t="s">
        <v>32</v>
      </c>
      <c r="C1650" s="20" t="s">
        <v>33</v>
      </c>
      <c r="D1650" s="20" t="s">
        <v>1256</v>
      </c>
      <c r="E1650" s="20" t="s">
        <v>1545</v>
      </c>
      <c r="F1650" s="21">
        <v>3323062013</v>
      </c>
      <c r="G1650" s="20" t="s">
        <v>1268</v>
      </c>
      <c r="H1650" s="20" t="s">
        <v>1269</v>
      </c>
      <c r="I1650" s="21">
        <v>15044524</v>
      </c>
      <c r="J1650" s="20" t="s">
        <v>5278</v>
      </c>
      <c r="K1650" s="20" t="s">
        <v>5279</v>
      </c>
      <c r="L1650" s="20" t="s">
        <v>611</v>
      </c>
      <c r="M1650" s="21">
        <v>65</v>
      </c>
      <c r="N1650" s="21">
        <v>0</v>
      </c>
      <c r="O1650" s="21">
        <v>0</v>
      </c>
      <c r="P1650" s="21">
        <v>0</v>
      </c>
      <c r="Q1650" s="21">
        <v>0</v>
      </c>
      <c r="R1650" s="21">
        <v>0</v>
      </c>
      <c r="S1650" s="21">
        <v>0</v>
      </c>
      <c r="T1650" s="20" t="s">
        <v>39</v>
      </c>
      <c r="U1650" s="22">
        <v>46364</v>
      </c>
      <c r="V1650" s="23">
        <v>46246.555555555555</v>
      </c>
      <c r="W1650" s="23">
        <v>46246.555555555555</v>
      </c>
      <c r="X1650" s="20" t="s">
        <v>40</v>
      </c>
      <c r="Y1650" s="20" t="s">
        <v>39</v>
      </c>
      <c r="Z1650" s="24">
        <v>96009</v>
      </c>
      <c r="AA1650" s="20" t="s">
        <v>1552</v>
      </c>
      <c r="AB1650" s="25" t="s">
        <v>5280</v>
      </c>
      <c r="AC1650" s="11" t="str">
        <f t="shared" si="321"/>
        <v>Klik Here Bestie</v>
      </c>
      <c r="AD1650" s="18" t="s">
        <v>2944</v>
      </c>
    </row>
    <row r="1651" spans="1:30" ht="14.25" customHeight="1" x14ac:dyDescent="0.3">
      <c r="A1651" s="5">
        <v>1649</v>
      </c>
      <c r="B1651" s="20" t="s">
        <v>32</v>
      </c>
      <c r="C1651" s="20" t="s">
        <v>33</v>
      </c>
      <c r="D1651" s="20" t="s">
        <v>1256</v>
      </c>
      <c r="E1651" s="20" t="s">
        <v>1545</v>
      </c>
      <c r="F1651" s="21">
        <v>3323062013</v>
      </c>
      <c r="G1651" s="20" t="s">
        <v>1268</v>
      </c>
      <c r="H1651" s="20" t="s">
        <v>1269</v>
      </c>
      <c r="I1651" s="21">
        <v>15044578</v>
      </c>
      <c r="J1651" s="20" t="s">
        <v>5281</v>
      </c>
      <c r="K1651" s="20" t="s">
        <v>5279</v>
      </c>
      <c r="L1651" s="20" t="s">
        <v>611</v>
      </c>
      <c r="M1651" s="21">
        <v>72</v>
      </c>
      <c r="N1651" s="21">
        <v>0</v>
      </c>
      <c r="O1651" s="21">
        <v>0</v>
      </c>
      <c r="P1651" s="21">
        <v>0</v>
      </c>
      <c r="Q1651" s="21">
        <v>0</v>
      </c>
      <c r="R1651" s="21">
        <v>0</v>
      </c>
      <c r="S1651" s="21">
        <v>0</v>
      </c>
      <c r="T1651" s="20" t="s">
        <v>39</v>
      </c>
      <c r="U1651" s="22">
        <v>46364</v>
      </c>
      <c r="V1651" s="23">
        <v>46246.556250000001</v>
      </c>
      <c r="W1651" s="23">
        <v>46246.556250000001</v>
      </c>
      <c r="X1651" s="20" t="s">
        <v>40</v>
      </c>
      <c r="Y1651" s="20" t="s">
        <v>39</v>
      </c>
      <c r="Z1651" s="24">
        <v>96009</v>
      </c>
      <c r="AA1651" s="20" t="s">
        <v>1552</v>
      </c>
      <c r="AB1651" s="25" t="s">
        <v>5282</v>
      </c>
      <c r="AC1651" s="11" t="str">
        <f t="shared" si="321"/>
        <v>Klik Here Bestie</v>
      </c>
      <c r="AD1651" s="18" t="s">
        <v>2944</v>
      </c>
    </row>
    <row r="1652" spans="1:30" ht="14.25" customHeight="1" x14ac:dyDescent="0.3">
      <c r="A1652" s="5">
        <v>1650</v>
      </c>
      <c r="B1652" s="20" t="s">
        <v>32</v>
      </c>
      <c r="C1652" s="20" t="s">
        <v>33</v>
      </c>
      <c r="D1652" s="20" t="s">
        <v>1256</v>
      </c>
      <c r="E1652" s="20" t="s">
        <v>1545</v>
      </c>
      <c r="F1652" s="21">
        <v>3323062013</v>
      </c>
      <c r="G1652" s="20" t="s">
        <v>1268</v>
      </c>
      <c r="H1652" s="20" t="s">
        <v>1269</v>
      </c>
      <c r="I1652" s="21">
        <v>15044748</v>
      </c>
      <c r="J1652" s="20" t="s">
        <v>5283</v>
      </c>
      <c r="K1652" s="20" t="s">
        <v>5279</v>
      </c>
      <c r="L1652" s="20" t="s">
        <v>611</v>
      </c>
      <c r="M1652" s="21">
        <v>0</v>
      </c>
      <c r="N1652" s="21">
        <v>65</v>
      </c>
      <c r="O1652" s="21">
        <v>0</v>
      </c>
      <c r="P1652" s="21">
        <v>0</v>
      </c>
      <c r="Q1652" s="21">
        <v>0</v>
      </c>
      <c r="R1652" s="21">
        <v>0</v>
      </c>
      <c r="S1652" s="21">
        <v>0</v>
      </c>
      <c r="T1652" s="20" t="s">
        <v>39</v>
      </c>
      <c r="U1652" s="22">
        <v>46364</v>
      </c>
      <c r="V1652" s="23">
        <v>46246.556944444441</v>
      </c>
      <c r="W1652" s="23">
        <v>46246.556944444441</v>
      </c>
      <c r="X1652" s="20" t="s">
        <v>40</v>
      </c>
      <c r="Y1652" s="20" t="s">
        <v>39</v>
      </c>
      <c r="Z1652" s="24">
        <v>96009</v>
      </c>
      <c r="AA1652" s="20" t="s">
        <v>1552</v>
      </c>
      <c r="AB1652" s="25" t="s">
        <v>5284</v>
      </c>
      <c r="AC1652" s="11" t="str">
        <f t="shared" si="321"/>
        <v>Klik Here Bestie</v>
      </c>
      <c r="AD1652" s="18" t="s">
        <v>2944</v>
      </c>
    </row>
    <row r="1653" spans="1:30" ht="14.25" customHeight="1" x14ac:dyDescent="0.3">
      <c r="A1653" s="5">
        <v>1651</v>
      </c>
      <c r="B1653" s="20" t="s">
        <v>32</v>
      </c>
      <c r="C1653" s="20" t="s">
        <v>33</v>
      </c>
      <c r="D1653" s="20" t="s">
        <v>1256</v>
      </c>
      <c r="E1653" s="20" t="s">
        <v>1545</v>
      </c>
      <c r="F1653" s="21">
        <v>3323062013</v>
      </c>
      <c r="G1653" s="20" t="s">
        <v>1268</v>
      </c>
      <c r="H1653" s="20" t="s">
        <v>1269</v>
      </c>
      <c r="I1653" s="21">
        <v>15044877</v>
      </c>
      <c r="J1653" s="20" t="s">
        <v>5285</v>
      </c>
      <c r="K1653" s="20" t="s">
        <v>5279</v>
      </c>
      <c r="L1653" s="20" t="s">
        <v>611</v>
      </c>
      <c r="M1653" s="21">
        <v>0</v>
      </c>
      <c r="N1653" s="21">
        <v>216</v>
      </c>
      <c r="O1653" s="21">
        <v>0</v>
      </c>
      <c r="P1653" s="21">
        <v>0</v>
      </c>
      <c r="Q1653" s="21">
        <v>0</v>
      </c>
      <c r="R1653" s="21">
        <v>0</v>
      </c>
      <c r="S1653" s="21">
        <v>0</v>
      </c>
      <c r="T1653" s="20" t="s">
        <v>39</v>
      </c>
      <c r="U1653" s="22">
        <v>46364</v>
      </c>
      <c r="V1653" s="23">
        <v>46246.557638888888</v>
      </c>
      <c r="W1653" s="23">
        <v>46246.557638888888</v>
      </c>
      <c r="X1653" s="20" t="s">
        <v>40</v>
      </c>
      <c r="Y1653" s="20" t="s">
        <v>39</v>
      </c>
      <c r="Z1653" s="24">
        <v>96009</v>
      </c>
      <c r="AA1653" s="20" t="s">
        <v>1552</v>
      </c>
      <c r="AB1653" s="25" t="s">
        <v>5286</v>
      </c>
      <c r="AC1653" s="11" t="str">
        <f t="shared" si="321"/>
        <v>Klik Here Bestie</v>
      </c>
      <c r="AD1653" s="18" t="s">
        <v>2944</v>
      </c>
    </row>
    <row r="1654" spans="1:30" ht="14.25" customHeight="1" x14ac:dyDescent="0.3">
      <c r="A1654" s="5">
        <v>1652</v>
      </c>
      <c r="B1654" s="20" t="s">
        <v>32</v>
      </c>
      <c r="C1654" s="20" t="s">
        <v>33</v>
      </c>
      <c r="D1654" s="20" t="s">
        <v>1256</v>
      </c>
      <c r="E1654" s="20" t="s">
        <v>1545</v>
      </c>
      <c r="F1654" s="21">
        <v>3323062013</v>
      </c>
      <c r="G1654" s="20" t="s">
        <v>1268</v>
      </c>
      <c r="H1654" s="20" t="s">
        <v>1269</v>
      </c>
      <c r="I1654" s="21">
        <v>15044999</v>
      </c>
      <c r="J1654" s="20" t="s">
        <v>5287</v>
      </c>
      <c r="K1654" s="20" t="s">
        <v>5279</v>
      </c>
      <c r="L1654" s="20" t="s">
        <v>611</v>
      </c>
      <c r="M1654" s="21">
        <v>0</v>
      </c>
      <c r="N1654" s="21">
        <v>65</v>
      </c>
      <c r="O1654" s="21">
        <v>0</v>
      </c>
      <c r="P1654" s="21">
        <v>0</v>
      </c>
      <c r="Q1654" s="21">
        <v>0</v>
      </c>
      <c r="R1654" s="21">
        <v>0</v>
      </c>
      <c r="S1654" s="21">
        <v>0</v>
      </c>
      <c r="T1654" s="20" t="s">
        <v>39</v>
      </c>
      <c r="U1654" s="22">
        <v>46364</v>
      </c>
      <c r="V1654" s="23">
        <v>46246.559027777781</v>
      </c>
      <c r="W1654" s="23">
        <v>46246.559027777781</v>
      </c>
      <c r="X1654" s="20" t="s">
        <v>40</v>
      </c>
      <c r="Y1654" s="20" t="s">
        <v>39</v>
      </c>
      <c r="Z1654" s="24">
        <v>96009</v>
      </c>
      <c r="AA1654" s="20" t="s">
        <v>1552</v>
      </c>
      <c r="AB1654" s="25" t="s">
        <v>5288</v>
      </c>
      <c r="AC1654" s="11" t="str">
        <f t="shared" si="321"/>
        <v>Klik Here Bestie</v>
      </c>
      <c r="AD1654" s="18" t="s">
        <v>2944</v>
      </c>
    </row>
    <row r="1655" spans="1:30" ht="14.25" customHeight="1" x14ac:dyDescent="0.3">
      <c r="A1655" s="5">
        <v>1653</v>
      </c>
      <c r="B1655" s="20" t="s">
        <v>32</v>
      </c>
      <c r="C1655" s="20" t="s">
        <v>33</v>
      </c>
      <c r="D1655" s="20" t="s">
        <v>1256</v>
      </c>
      <c r="E1655" s="20" t="s">
        <v>1545</v>
      </c>
      <c r="F1655" s="21">
        <v>3323062013</v>
      </c>
      <c r="G1655" s="20" t="s">
        <v>1268</v>
      </c>
      <c r="H1655" s="20" t="s">
        <v>1269</v>
      </c>
      <c r="I1655" s="21">
        <v>14849071</v>
      </c>
      <c r="J1655" s="20" t="s">
        <v>5289</v>
      </c>
      <c r="K1655" s="20" t="s">
        <v>5290</v>
      </c>
      <c r="L1655" s="20" t="s">
        <v>2402</v>
      </c>
      <c r="M1655" s="21">
        <v>100</v>
      </c>
      <c r="N1655" s="21">
        <v>0</v>
      </c>
      <c r="O1655" s="21">
        <v>0</v>
      </c>
      <c r="P1655" s="21">
        <v>0</v>
      </c>
      <c r="Q1655" s="21">
        <v>0</v>
      </c>
      <c r="R1655" s="21">
        <v>0</v>
      </c>
      <c r="S1655" s="21">
        <v>0</v>
      </c>
      <c r="T1655" s="20" t="s">
        <v>39</v>
      </c>
      <c r="U1655" s="22">
        <v>46273</v>
      </c>
      <c r="V1655" s="23">
        <v>46243.482638888891</v>
      </c>
      <c r="W1655" s="23">
        <v>46243.482638888891</v>
      </c>
      <c r="X1655" s="20" t="s">
        <v>40</v>
      </c>
      <c r="Y1655" s="20" t="s">
        <v>39</v>
      </c>
      <c r="Z1655" s="24">
        <v>95988</v>
      </c>
      <c r="AA1655" s="20" t="s">
        <v>1566</v>
      </c>
      <c r="AB1655" s="25" t="s">
        <v>5291</v>
      </c>
      <c r="AC1655" s="11" t="str">
        <f t="shared" si="321"/>
        <v>Klik Here Bestie</v>
      </c>
      <c r="AD1655" s="18" t="s">
        <v>2944</v>
      </c>
    </row>
    <row r="1656" spans="1:30" ht="14.25" customHeight="1" x14ac:dyDescent="0.3">
      <c r="A1656" s="5">
        <v>1654</v>
      </c>
      <c r="B1656" s="20" t="s">
        <v>32</v>
      </c>
      <c r="C1656" s="20" t="s">
        <v>33</v>
      </c>
      <c r="D1656" s="20" t="s">
        <v>1256</v>
      </c>
      <c r="E1656" s="20" t="s">
        <v>1545</v>
      </c>
      <c r="F1656" s="21">
        <v>3323062013</v>
      </c>
      <c r="G1656" s="20" t="s">
        <v>1268</v>
      </c>
      <c r="H1656" s="20" t="s">
        <v>1269</v>
      </c>
      <c r="I1656" s="21">
        <v>14849135</v>
      </c>
      <c r="J1656" s="20" t="s">
        <v>5292</v>
      </c>
      <c r="K1656" s="20" t="s">
        <v>5290</v>
      </c>
      <c r="L1656" s="20" t="s">
        <v>2402</v>
      </c>
      <c r="M1656" s="21">
        <v>0</v>
      </c>
      <c r="N1656" s="21">
        <v>100</v>
      </c>
      <c r="O1656" s="21">
        <v>0</v>
      </c>
      <c r="P1656" s="21">
        <v>0</v>
      </c>
      <c r="Q1656" s="21">
        <v>0</v>
      </c>
      <c r="R1656" s="21">
        <v>0</v>
      </c>
      <c r="S1656" s="21">
        <v>0</v>
      </c>
      <c r="T1656" s="20" t="s">
        <v>39</v>
      </c>
      <c r="U1656" s="22">
        <v>46273</v>
      </c>
      <c r="V1656" s="23">
        <v>46243.48333333333</v>
      </c>
      <c r="W1656" s="23">
        <v>46243.48333333333</v>
      </c>
      <c r="X1656" s="20" t="s">
        <v>40</v>
      </c>
      <c r="Y1656" s="20" t="s">
        <v>39</v>
      </c>
      <c r="Z1656" s="24">
        <v>95988</v>
      </c>
      <c r="AA1656" s="20" t="s">
        <v>1566</v>
      </c>
      <c r="AB1656" s="25" t="s">
        <v>5293</v>
      </c>
      <c r="AC1656" s="11" t="str">
        <f t="shared" si="321"/>
        <v>Klik Here Bestie</v>
      </c>
      <c r="AD1656" s="18" t="s">
        <v>2944</v>
      </c>
    </row>
    <row r="1657" spans="1:30" ht="14.25" customHeight="1" x14ac:dyDescent="0.3">
      <c r="A1657" s="5">
        <v>1655</v>
      </c>
      <c r="B1657" s="20" t="s">
        <v>32</v>
      </c>
      <c r="C1657" s="20" t="s">
        <v>33</v>
      </c>
      <c r="D1657" s="20" t="s">
        <v>1256</v>
      </c>
      <c r="E1657" s="20" t="s">
        <v>1545</v>
      </c>
      <c r="F1657" s="21">
        <v>3323062013</v>
      </c>
      <c r="G1657" s="20" t="s">
        <v>1268</v>
      </c>
      <c r="H1657" s="20" t="s">
        <v>1269</v>
      </c>
      <c r="I1657" s="21">
        <v>14849206</v>
      </c>
      <c r="J1657" s="20" t="s">
        <v>5294</v>
      </c>
      <c r="K1657" s="20" t="s">
        <v>5290</v>
      </c>
      <c r="L1657" s="20" t="s">
        <v>2402</v>
      </c>
      <c r="M1657" s="21">
        <v>0</v>
      </c>
      <c r="N1657" s="21">
        <v>18</v>
      </c>
      <c r="O1657" s="21">
        <v>0</v>
      </c>
      <c r="P1657" s="21">
        <v>0</v>
      </c>
      <c r="Q1657" s="21">
        <v>0</v>
      </c>
      <c r="R1657" s="21">
        <v>0</v>
      </c>
      <c r="S1657" s="21">
        <v>0</v>
      </c>
      <c r="T1657" s="20" t="s">
        <v>39</v>
      </c>
      <c r="U1657" s="22">
        <v>46273</v>
      </c>
      <c r="V1657" s="23">
        <v>46243.484027777777</v>
      </c>
      <c r="W1657" s="23">
        <v>46243.484027777777</v>
      </c>
      <c r="X1657" s="20" t="s">
        <v>40</v>
      </c>
      <c r="Y1657" s="20" t="s">
        <v>39</v>
      </c>
      <c r="Z1657" s="24">
        <v>95988</v>
      </c>
      <c r="AA1657" s="20" t="s">
        <v>1566</v>
      </c>
      <c r="AB1657" s="25" t="s">
        <v>5295</v>
      </c>
      <c r="AC1657" s="11" t="str">
        <f t="shared" si="321"/>
        <v>Klik Here Bestie</v>
      </c>
      <c r="AD1657" s="18" t="s">
        <v>2944</v>
      </c>
    </row>
    <row r="1658" spans="1:30" ht="14.25" customHeight="1" x14ac:dyDescent="0.3">
      <c r="A1658" s="5">
        <v>1656</v>
      </c>
      <c r="B1658" s="20" t="s">
        <v>32</v>
      </c>
      <c r="C1658" s="20" t="s">
        <v>33</v>
      </c>
      <c r="D1658" s="20" t="s">
        <v>1256</v>
      </c>
      <c r="E1658" s="20" t="s">
        <v>1545</v>
      </c>
      <c r="F1658" s="21">
        <v>3323062013</v>
      </c>
      <c r="G1658" s="20" t="s">
        <v>1268</v>
      </c>
      <c r="H1658" s="20" t="s">
        <v>1269</v>
      </c>
      <c r="I1658" s="21">
        <v>14925742</v>
      </c>
      <c r="J1658" s="20" t="s">
        <v>5296</v>
      </c>
      <c r="K1658" s="20" t="s">
        <v>5297</v>
      </c>
      <c r="L1658" s="20" t="s">
        <v>5298</v>
      </c>
      <c r="M1658" s="21">
        <v>0</v>
      </c>
      <c r="N1658" s="21">
        <v>700</v>
      </c>
      <c r="O1658" s="21">
        <v>0</v>
      </c>
      <c r="P1658" s="21">
        <v>0</v>
      </c>
      <c r="Q1658" s="21">
        <v>0</v>
      </c>
      <c r="R1658" s="21">
        <v>0</v>
      </c>
      <c r="S1658" s="21">
        <v>0</v>
      </c>
      <c r="T1658" s="20" t="s">
        <v>39</v>
      </c>
      <c r="U1658" s="22">
        <v>46303</v>
      </c>
      <c r="V1658" s="23">
        <v>46244.685416666667</v>
      </c>
      <c r="W1658" s="23">
        <v>46244.685416666667</v>
      </c>
      <c r="X1658" s="20" t="s">
        <v>40</v>
      </c>
      <c r="Y1658" s="20" t="s">
        <v>39</v>
      </c>
      <c r="Z1658" s="24">
        <v>95905</v>
      </c>
      <c r="AA1658" s="20" t="s">
        <v>5299</v>
      </c>
      <c r="AB1658" s="25" t="s">
        <v>5300</v>
      </c>
      <c r="AC1658" s="11" t="str">
        <f t="shared" si="321"/>
        <v>Klik Here Bestie</v>
      </c>
      <c r="AD1658" s="18" t="s">
        <v>2944</v>
      </c>
    </row>
    <row r="1659" spans="1:30" ht="14.25" customHeight="1" x14ac:dyDescent="0.3">
      <c r="A1659" s="5">
        <v>1657</v>
      </c>
      <c r="B1659" s="20" t="s">
        <v>32</v>
      </c>
      <c r="C1659" s="20" t="s">
        <v>33</v>
      </c>
      <c r="D1659" s="20" t="s">
        <v>1256</v>
      </c>
      <c r="E1659" s="20" t="s">
        <v>1609</v>
      </c>
      <c r="F1659" s="21">
        <v>3323062014</v>
      </c>
      <c r="G1659" s="20" t="s">
        <v>1257</v>
      </c>
      <c r="H1659" s="20" t="s">
        <v>1258</v>
      </c>
      <c r="I1659" s="21">
        <v>14889115</v>
      </c>
      <c r="J1659" s="20" t="s">
        <v>5301</v>
      </c>
      <c r="K1659" s="20" t="s">
        <v>5302</v>
      </c>
      <c r="L1659" s="20" t="s">
        <v>5303</v>
      </c>
      <c r="M1659" s="21">
        <v>60</v>
      </c>
      <c r="N1659" s="21">
        <v>0</v>
      </c>
      <c r="O1659" s="21">
        <v>0</v>
      </c>
      <c r="P1659" s="21">
        <v>0</v>
      </c>
      <c r="Q1659" s="21">
        <v>0</v>
      </c>
      <c r="R1659" s="21">
        <v>0</v>
      </c>
      <c r="S1659" s="21">
        <v>0</v>
      </c>
      <c r="T1659" s="20" t="s">
        <v>39</v>
      </c>
      <c r="U1659" s="22">
        <v>46303</v>
      </c>
      <c r="V1659" s="23">
        <v>46244.397916666669</v>
      </c>
      <c r="W1659" s="23">
        <v>46244.397916666669</v>
      </c>
      <c r="X1659" s="20" t="s">
        <v>40</v>
      </c>
      <c r="Y1659" s="20" t="s">
        <v>39</v>
      </c>
      <c r="Z1659" s="24">
        <v>95637</v>
      </c>
      <c r="AA1659" s="20" t="s">
        <v>5304</v>
      </c>
      <c r="AB1659" s="25" t="s">
        <v>5305</v>
      </c>
      <c r="AC1659" s="11" t="str">
        <f t="shared" si="321"/>
        <v>Klik Here Bestie</v>
      </c>
      <c r="AD1659" s="18" t="s">
        <v>2944</v>
      </c>
    </row>
    <row r="1660" spans="1:30" ht="14.25" customHeight="1" x14ac:dyDescent="0.3">
      <c r="A1660" s="5">
        <v>1658</v>
      </c>
      <c r="B1660" s="20" t="s">
        <v>32</v>
      </c>
      <c r="C1660" s="20" t="s">
        <v>33</v>
      </c>
      <c r="D1660" s="20" t="s">
        <v>1256</v>
      </c>
      <c r="E1660" s="20" t="s">
        <v>1621</v>
      </c>
      <c r="F1660" s="21">
        <v>3323062015</v>
      </c>
      <c r="G1660" s="20" t="s">
        <v>1257</v>
      </c>
      <c r="H1660" s="20" t="s">
        <v>1258</v>
      </c>
      <c r="I1660" s="21">
        <v>15102948</v>
      </c>
      <c r="J1660" s="20" t="s">
        <v>5306</v>
      </c>
      <c r="K1660" s="20" t="s">
        <v>5307</v>
      </c>
      <c r="L1660" s="20" t="s">
        <v>5308</v>
      </c>
      <c r="M1660" s="21">
        <v>32</v>
      </c>
      <c r="N1660" s="21">
        <v>30</v>
      </c>
      <c r="O1660" s="21">
        <v>0</v>
      </c>
      <c r="P1660" s="21">
        <v>0</v>
      </c>
      <c r="Q1660" s="21">
        <v>0</v>
      </c>
      <c r="R1660" s="21">
        <v>0</v>
      </c>
      <c r="S1660" s="21">
        <v>0</v>
      </c>
      <c r="T1660" s="20" t="s">
        <v>39</v>
      </c>
      <c r="U1660" s="20" t="s">
        <v>4250</v>
      </c>
      <c r="V1660" s="23">
        <v>46247.436805555553</v>
      </c>
      <c r="W1660" s="23">
        <v>46247.436805555553</v>
      </c>
      <c r="X1660" s="20" t="s">
        <v>40</v>
      </c>
      <c r="Y1660" s="20" t="s">
        <v>39</v>
      </c>
      <c r="Z1660" s="24">
        <v>96196</v>
      </c>
      <c r="AA1660" s="20" t="s">
        <v>1258</v>
      </c>
      <c r="AB1660" s="25" t="s">
        <v>5309</v>
      </c>
      <c r="AC1660" s="11" t="str">
        <f t="shared" si="321"/>
        <v>Klik Here Bestie</v>
      </c>
      <c r="AD1660" s="18" t="s">
        <v>2944</v>
      </c>
    </row>
    <row r="1661" spans="1:30" ht="14.25" customHeight="1" x14ac:dyDescent="0.3">
      <c r="A1661" s="5">
        <v>1659</v>
      </c>
      <c r="B1661" s="20" t="s">
        <v>32</v>
      </c>
      <c r="C1661" s="20" t="s">
        <v>33</v>
      </c>
      <c r="D1661" s="20" t="s">
        <v>1256</v>
      </c>
      <c r="E1661" s="20" t="s">
        <v>1621</v>
      </c>
      <c r="F1661" s="21">
        <v>3323062015</v>
      </c>
      <c r="G1661" s="20" t="s">
        <v>1257</v>
      </c>
      <c r="H1661" s="20" t="s">
        <v>1258</v>
      </c>
      <c r="I1661" s="21">
        <v>15103106</v>
      </c>
      <c r="J1661" s="20" t="s">
        <v>5310</v>
      </c>
      <c r="K1661" s="20" t="s">
        <v>5307</v>
      </c>
      <c r="L1661" s="20" t="s">
        <v>5308</v>
      </c>
      <c r="M1661" s="21">
        <v>37</v>
      </c>
      <c r="N1661" s="21">
        <v>45</v>
      </c>
      <c r="O1661" s="21">
        <v>0</v>
      </c>
      <c r="P1661" s="21">
        <v>0</v>
      </c>
      <c r="Q1661" s="21">
        <v>0</v>
      </c>
      <c r="R1661" s="21">
        <v>0</v>
      </c>
      <c r="S1661" s="21">
        <v>0</v>
      </c>
      <c r="T1661" s="20" t="s">
        <v>39</v>
      </c>
      <c r="U1661" s="20" t="s">
        <v>4250</v>
      </c>
      <c r="V1661" s="23">
        <v>46247.4375</v>
      </c>
      <c r="W1661" s="23">
        <v>46247.4375</v>
      </c>
      <c r="X1661" s="20" t="s">
        <v>40</v>
      </c>
      <c r="Y1661" s="20" t="s">
        <v>39</v>
      </c>
      <c r="Z1661" s="24">
        <v>96196</v>
      </c>
      <c r="AA1661" s="20" t="s">
        <v>1258</v>
      </c>
      <c r="AB1661" s="25" t="s">
        <v>5311</v>
      </c>
      <c r="AC1661" s="11" t="str">
        <f t="shared" si="321"/>
        <v>Klik Here Bestie</v>
      </c>
      <c r="AD1661" s="18" t="s">
        <v>2944</v>
      </c>
    </row>
    <row r="1662" spans="1:30" ht="14.25" customHeight="1" x14ac:dyDescent="0.3">
      <c r="A1662" s="5">
        <v>1660</v>
      </c>
      <c r="B1662" s="20" t="s">
        <v>32</v>
      </c>
      <c r="C1662" s="20" t="s">
        <v>33</v>
      </c>
      <c r="D1662" s="20" t="s">
        <v>1256</v>
      </c>
      <c r="E1662" s="20" t="s">
        <v>1621</v>
      </c>
      <c r="F1662" s="21">
        <v>3323062015</v>
      </c>
      <c r="G1662" s="20" t="s">
        <v>1257</v>
      </c>
      <c r="H1662" s="20" t="s">
        <v>1258</v>
      </c>
      <c r="I1662" s="21">
        <v>15103335</v>
      </c>
      <c r="J1662" s="20" t="s">
        <v>5312</v>
      </c>
      <c r="K1662" s="20" t="s">
        <v>5307</v>
      </c>
      <c r="L1662" s="20" t="s">
        <v>5308</v>
      </c>
      <c r="M1662" s="21">
        <v>0</v>
      </c>
      <c r="N1662" s="21">
        <v>189</v>
      </c>
      <c r="O1662" s="21">
        <v>0</v>
      </c>
      <c r="P1662" s="21">
        <v>0</v>
      </c>
      <c r="Q1662" s="21">
        <v>0</v>
      </c>
      <c r="R1662" s="21">
        <v>0</v>
      </c>
      <c r="S1662" s="21">
        <v>0</v>
      </c>
      <c r="T1662" s="20" t="s">
        <v>39</v>
      </c>
      <c r="U1662" s="20" t="s">
        <v>4250</v>
      </c>
      <c r="V1662" s="23">
        <v>46247.438888888886</v>
      </c>
      <c r="W1662" s="23">
        <v>46247.438888888886</v>
      </c>
      <c r="X1662" s="20" t="s">
        <v>40</v>
      </c>
      <c r="Y1662" s="20" t="s">
        <v>39</v>
      </c>
      <c r="Z1662" s="24">
        <v>96196</v>
      </c>
      <c r="AA1662" s="20" t="s">
        <v>1258</v>
      </c>
      <c r="AB1662" s="25" t="s">
        <v>5313</v>
      </c>
      <c r="AC1662" s="11" t="str">
        <f t="shared" si="321"/>
        <v>Klik Here Bestie</v>
      </c>
      <c r="AD1662" s="18" t="s">
        <v>2944</v>
      </c>
    </row>
    <row r="1663" spans="1:30" ht="14.25" customHeight="1" x14ac:dyDescent="0.3">
      <c r="A1663" s="5">
        <v>1661</v>
      </c>
      <c r="B1663" s="20" t="s">
        <v>32</v>
      </c>
      <c r="C1663" s="20" t="s">
        <v>33</v>
      </c>
      <c r="D1663" s="20" t="s">
        <v>1256</v>
      </c>
      <c r="E1663" s="20" t="s">
        <v>1632</v>
      </c>
      <c r="F1663" s="21">
        <v>3323062016</v>
      </c>
      <c r="G1663" s="20" t="s">
        <v>1321</v>
      </c>
      <c r="H1663" s="20" t="s">
        <v>1322</v>
      </c>
      <c r="I1663" s="21">
        <v>15157802</v>
      </c>
      <c r="J1663" s="20" t="s">
        <v>5314</v>
      </c>
      <c r="K1663" s="20" t="s">
        <v>5315</v>
      </c>
      <c r="L1663" s="20" t="s">
        <v>5316</v>
      </c>
      <c r="M1663" s="21">
        <v>0</v>
      </c>
      <c r="N1663" s="21">
        <v>550</v>
      </c>
      <c r="O1663" s="21">
        <v>0</v>
      </c>
      <c r="P1663" s="21">
        <v>0</v>
      </c>
      <c r="Q1663" s="21">
        <v>0</v>
      </c>
      <c r="R1663" s="21">
        <v>0</v>
      </c>
      <c r="S1663" s="21">
        <v>0</v>
      </c>
      <c r="T1663" s="20" t="s">
        <v>39</v>
      </c>
      <c r="U1663" s="20" t="s">
        <v>4312</v>
      </c>
      <c r="V1663" s="23">
        <v>46248.353472222225</v>
      </c>
      <c r="W1663" s="23">
        <v>46248.353472222225</v>
      </c>
      <c r="X1663" s="20" t="s">
        <v>40</v>
      </c>
      <c r="Y1663" s="20" t="s">
        <v>39</v>
      </c>
      <c r="Z1663" s="24">
        <v>96138</v>
      </c>
      <c r="AA1663" s="20" t="s">
        <v>1635</v>
      </c>
      <c r="AB1663" s="25" t="s">
        <v>5317</v>
      </c>
      <c r="AC1663" s="11" t="str">
        <f t="shared" si="321"/>
        <v>Klik Here Bestie</v>
      </c>
      <c r="AD1663" s="18" t="s">
        <v>2944</v>
      </c>
    </row>
    <row r="1664" spans="1:30" ht="14.25" customHeight="1" x14ac:dyDescent="0.3">
      <c r="A1664" s="5">
        <v>1662</v>
      </c>
      <c r="B1664" s="20" t="s">
        <v>32</v>
      </c>
      <c r="C1664" s="20" t="s">
        <v>33</v>
      </c>
      <c r="D1664" s="20" t="s">
        <v>1256</v>
      </c>
      <c r="E1664" s="20" t="s">
        <v>1632</v>
      </c>
      <c r="F1664" s="21">
        <v>3323062016</v>
      </c>
      <c r="G1664" s="20" t="s">
        <v>1321</v>
      </c>
      <c r="H1664" s="20" t="s">
        <v>1322</v>
      </c>
      <c r="I1664" s="21">
        <v>15041149</v>
      </c>
      <c r="J1664" s="20" t="s">
        <v>5318</v>
      </c>
      <c r="K1664" s="20" t="s">
        <v>5319</v>
      </c>
      <c r="L1664" s="20" t="s">
        <v>1638</v>
      </c>
      <c r="M1664" s="21">
        <v>0</v>
      </c>
      <c r="N1664" s="21">
        <v>1962</v>
      </c>
      <c r="O1664" s="21">
        <v>0</v>
      </c>
      <c r="P1664" s="21">
        <v>0</v>
      </c>
      <c r="Q1664" s="21">
        <v>0</v>
      </c>
      <c r="R1664" s="21">
        <v>0</v>
      </c>
      <c r="S1664" s="21">
        <v>0</v>
      </c>
      <c r="T1664" s="20" t="s">
        <v>39</v>
      </c>
      <c r="U1664" s="22">
        <v>46364</v>
      </c>
      <c r="V1664" s="23">
        <v>46246.524305555555</v>
      </c>
      <c r="W1664" s="23">
        <v>46246.524305555555</v>
      </c>
      <c r="X1664" s="20" t="s">
        <v>40</v>
      </c>
      <c r="Y1664" s="20" t="s">
        <v>39</v>
      </c>
      <c r="Z1664" s="24">
        <v>96119</v>
      </c>
      <c r="AA1664" s="20" t="s">
        <v>1639</v>
      </c>
      <c r="AB1664" s="25" t="s">
        <v>5320</v>
      </c>
      <c r="AC1664" s="11" t="str">
        <f t="shared" si="321"/>
        <v>Klik Here Bestie</v>
      </c>
      <c r="AD1664" s="18" t="s">
        <v>2944</v>
      </c>
    </row>
    <row r="1665" spans="1:30" ht="14.25" customHeight="1" x14ac:dyDescent="0.3">
      <c r="A1665" s="5">
        <v>1663</v>
      </c>
      <c r="B1665" s="20" t="s">
        <v>32</v>
      </c>
      <c r="C1665" s="20" t="s">
        <v>33</v>
      </c>
      <c r="D1665" s="20" t="s">
        <v>1643</v>
      </c>
      <c r="E1665" s="20" t="s">
        <v>1643</v>
      </c>
      <c r="F1665" s="21">
        <v>3323072001</v>
      </c>
      <c r="G1665" s="20" t="s">
        <v>1644</v>
      </c>
      <c r="H1665" s="20" t="s">
        <v>1269</v>
      </c>
      <c r="I1665" s="21">
        <v>15020139</v>
      </c>
      <c r="J1665" s="20" t="s">
        <v>5321</v>
      </c>
      <c r="K1665" s="20" t="s">
        <v>5322</v>
      </c>
      <c r="L1665" s="20" t="s">
        <v>5323</v>
      </c>
      <c r="M1665" s="21">
        <v>0</v>
      </c>
      <c r="N1665" s="21">
        <v>100</v>
      </c>
      <c r="O1665" s="21">
        <v>0</v>
      </c>
      <c r="P1665" s="21">
        <v>0</v>
      </c>
      <c r="Q1665" s="21">
        <v>0</v>
      </c>
      <c r="R1665" s="21">
        <v>0</v>
      </c>
      <c r="S1665" s="21">
        <v>0</v>
      </c>
      <c r="T1665" s="20" t="s">
        <v>39</v>
      </c>
      <c r="U1665" s="22">
        <v>46364</v>
      </c>
      <c r="V1665" s="23">
        <v>46246.387499999997</v>
      </c>
      <c r="W1665" s="23">
        <v>46246.387499999997</v>
      </c>
      <c r="X1665" s="20" t="s">
        <v>40</v>
      </c>
      <c r="Y1665" s="20" t="s">
        <v>39</v>
      </c>
      <c r="Z1665" s="24">
        <v>1065657</v>
      </c>
      <c r="AA1665" s="20" t="s">
        <v>5324</v>
      </c>
      <c r="AB1665" s="25" t="s">
        <v>5325</v>
      </c>
      <c r="AC1665" s="11" t="str">
        <f t="shared" si="321"/>
        <v>Klik Here Bestie</v>
      </c>
      <c r="AD1665" s="17" t="s">
        <v>4910</v>
      </c>
    </row>
    <row r="1666" spans="1:30" ht="14.25" customHeight="1" x14ac:dyDescent="0.3">
      <c r="A1666" s="5">
        <v>1664</v>
      </c>
      <c r="B1666" s="20" t="s">
        <v>32</v>
      </c>
      <c r="C1666" s="20" t="s">
        <v>33</v>
      </c>
      <c r="D1666" s="20" t="s">
        <v>1643</v>
      </c>
      <c r="E1666" s="20" t="s">
        <v>1643</v>
      </c>
      <c r="F1666" s="21">
        <v>3323072001</v>
      </c>
      <c r="G1666" s="20" t="s">
        <v>1644</v>
      </c>
      <c r="H1666" s="20" t="s">
        <v>1269</v>
      </c>
      <c r="I1666" s="21">
        <v>15185713</v>
      </c>
      <c r="J1666" s="20" t="s">
        <v>5326</v>
      </c>
      <c r="K1666" s="20" t="s">
        <v>5322</v>
      </c>
      <c r="L1666" s="20" t="s">
        <v>5323</v>
      </c>
      <c r="M1666" s="21">
        <v>0</v>
      </c>
      <c r="N1666" s="21">
        <v>50</v>
      </c>
      <c r="O1666" s="21">
        <v>0</v>
      </c>
      <c r="P1666" s="21">
        <v>0</v>
      </c>
      <c r="Q1666" s="21">
        <v>0</v>
      </c>
      <c r="R1666" s="21">
        <v>0</v>
      </c>
      <c r="S1666" s="21">
        <v>0</v>
      </c>
      <c r="T1666" s="20" t="s">
        <v>39</v>
      </c>
      <c r="U1666" s="20" t="s">
        <v>4312</v>
      </c>
      <c r="V1666" s="23">
        <v>46248.556944444441</v>
      </c>
      <c r="W1666" s="23">
        <v>46248.556944444441</v>
      </c>
      <c r="X1666" s="20" t="s">
        <v>40</v>
      </c>
      <c r="Y1666" s="20" t="s">
        <v>39</v>
      </c>
      <c r="Z1666" s="24">
        <v>1065657</v>
      </c>
      <c r="AA1666" s="20" t="s">
        <v>5324</v>
      </c>
      <c r="AB1666" s="25" t="s">
        <v>5327</v>
      </c>
      <c r="AC1666" s="11" t="str">
        <f t="shared" si="321"/>
        <v>Klik Here Bestie</v>
      </c>
      <c r="AD1666" s="17" t="s">
        <v>4910</v>
      </c>
    </row>
    <row r="1667" spans="1:30" ht="14.25" customHeight="1" x14ac:dyDescent="0.3">
      <c r="A1667" s="5">
        <v>1665</v>
      </c>
      <c r="B1667" s="20" t="s">
        <v>32</v>
      </c>
      <c r="C1667" s="20" t="s">
        <v>33</v>
      </c>
      <c r="D1667" s="20" t="s">
        <v>1643</v>
      </c>
      <c r="E1667" s="20" t="s">
        <v>1643</v>
      </c>
      <c r="F1667" s="21">
        <v>3323072001</v>
      </c>
      <c r="G1667" s="20" t="s">
        <v>1644</v>
      </c>
      <c r="H1667" s="20" t="s">
        <v>1269</v>
      </c>
      <c r="I1667" s="21">
        <v>14924637</v>
      </c>
      <c r="J1667" s="20" t="s">
        <v>5328</v>
      </c>
      <c r="K1667" s="20" t="s">
        <v>5329</v>
      </c>
      <c r="L1667" s="20" t="s">
        <v>5330</v>
      </c>
      <c r="M1667" s="21">
        <v>50</v>
      </c>
      <c r="N1667" s="21">
        <v>50</v>
      </c>
      <c r="O1667" s="21">
        <v>0</v>
      </c>
      <c r="P1667" s="21">
        <v>0</v>
      </c>
      <c r="Q1667" s="21">
        <v>0</v>
      </c>
      <c r="R1667" s="21">
        <v>0</v>
      </c>
      <c r="S1667" s="21">
        <v>0</v>
      </c>
      <c r="T1667" s="20" t="s">
        <v>39</v>
      </c>
      <c r="U1667" s="22">
        <v>46303</v>
      </c>
      <c r="V1667" s="23">
        <v>46244.674305555556</v>
      </c>
      <c r="W1667" s="23">
        <v>46244.674305555556</v>
      </c>
      <c r="X1667" s="20" t="s">
        <v>40</v>
      </c>
      <c r="Y1667" s="20" t="s">
        <v>39</v>
      </c>
      <c r="Z1667" s="24">
        <v>93907</v>
      </c>
      <c r="AA1667" s="20" t="s">
        <v>1662</v>
      </c>
      <c r="AB1667" s="25" t="s">
        <v>5331</v>
      </c>
      <c r="AC1667" s="11" t="str">
        <f t="shared" si="321"/>
        <v>Klik Here Bestie</v>
      </c>
      <c r="AD1667" s="17" t="s">
        <v>4910</v>
      </c>
    </row>
    <row r="1668" spans="1:30" ht="14.25" customHeight="1" x14ac:dyDescent="0.3">
      <c r="A1668" s="5">
        <v>1666</v>
      </c>
      <c r="B1668" s="20" t="s">
        <v>32</v>
      </c>
      <c r="C1668" s="20" t="s">
        <v>33</v>
      </c>
      <c r="D1668" s="20" t="s">
        <v>1643</v>
      </c>
      <c r="E1668" s="20" t="s">
        <v>1643</v>
      </c>
      <c r="F1668" s="21">
        <v>3323072001</v>
      </c>
      <c r="G1668" s="20" t="s">
        <v>1644</v>
      </c>
      <c r="H1668" s="20" t="s">
        <v>1269</v>
      </c>
      <c r="I1668" s="21">
        <v>15025494</v>
      </c>
      <c r="J1668" s="20" t="s">
        <v>5332</v>
      </c>
      <c r="K1668" s="20" t="s">
        <v>5333</v>
      </c>
      <c r="L1668" s="20" t="s">
        <v>5334</v>
      </c>
      <c r="M1668" s="21">
        <v>0</v>
      </c>
      <c r="N1668" s="21">
        <v>100</v>
      </c>
      <c r="O1668" s="21">
        <v>0</v>
      </c>
      <c r="P1668" s="21">
        <v>0</v>
      </c>
      <c r="Q1668" s="21">
        <v>0</v>
      </c>
      <c r="R1668" s="21">
        <v>0</v>
      </c>
      <c r="S1668" s="21">
        <v>0</v>
      </c>
      <c r="T1668" s="20" t="s">
        <v>39</v>
      </c>
      <c r="U1668" s="22">
        <v>46364</v>
      </c>
      <c r="V1668" s="23">
        <v>46246.418055555558</v>
      </c>
      <c r="W1668" s="23">
        <v>46246.418055555558</v>
      </c>
      <c r="X1668" s="20" t="s">
        <v>40</v>
      </c>
      <c r="Y1668" s="20" t="s">
        <v>39</v>
      </c>
      <c r="Z1668" s="24">
        <v>93907</v>
      </c>
      <c r="AA1668" s="20" t="s">
        <v>1662</v>
      </c>
      <c r="AB1668" s="25" t="s">
        <v>5335</v>
      </c>
      <c r="AC1668" s="11" t="str">
        <f t="shared" si="321"/>
        <v>Klik Here Bestie</v>
      </c>
      <c r="AD1668" s="17" t="s">
        <v>4910</v>
      </c>
    </row>
    <row r="1669" spans="1:30" ht="14.25" customHeight="1" x14ac:dyDescent="0.3">
      <c r="A1669" s="5">
        <v>1667</v>
      </c>
      <c r="B1669" s="20" t="s">
        <v>32</v>
      </c>
      <c r="C1669" s="20" t="s">
        <v>33</v>
      </c>
      <c r="D1669" s="20" t="s">
        <v>1643</v>
      </c>
      <c r="E1669" s="20" t="s">
        <v>1643</v>
      </c>
      <c r="F1669" s="21">
        <v>3323072001</v>
      </c>
      <c r="G1669" s="20" t="s">
        <v>1644</v>
      </c>
      <c r="H1669" s="20" t="s">
        <v>1269</v>
      </c>
      <c r="I1669" s="21">
        <v>15271350</v>
      </c>
      <c r="J1669" s="20" t="s">
        <v>5336</v>
      </c>
      <c r="K1669" s="20" t="s">
        <v>5337</v>
      </c>
      <c r="L1669" s="20" t="s">
        <v>5338</v>
      </c>
      <c r="M1669" s="21">
        <v>50</v>
      </c>
      <c r="N1669" s="21">
        <v>0</v>
      </c>
      <c r="O1669" s="21">
        <v>0</v>
      </c>
      <c r="P1669" s="21">
        <v>0</v>
      </c>
      <c r="Q1669" s="21">
        <v>0</v>
      </c>
      <c r="R1669" s="21">
        <v>0</v>
      </c>
      <c r="S1669" s="21">
        <v>0</v>
      </c>
      <c r="T1669" s="20" t="s">
        <v>39</v>
      </c>
      <c r="U1669" s="20" t="s">
        <v>4260</v>
      </c>
      <c r="V1669" s="23">
        <v>46249.663194444445</v>
      </c>
      <c r="W1669" s="23">
        <v>46249.663194444445</v>
      </c>
      <c r="X1669" s="20" t="s">
        <v>40</v>
      </c>
      <c r="Y1669" s="20" t="s">
        <v>39</v>
      </c>
      <c r="Z1669" s="24">
        <v>93907</v>
      </c>
      <c r="AA1669" s="20" t="s">
        <v>1662</v>
      </c>
      <c r="AB1669" s="25" t="s">
        <v>5339</v>
      </c>
      <c r="AC1669" s="11" t="str">
        <f t="shared" si="321"/>
        <v>Klik Here Bestie</v>
      </c>
      <c r="AD1669" s="17" t="s">
        <v>4910</v>
      </c>
    </row>
    <row r="1670" spans="1:30" ht="14.25" customHeight="1" x14ac:dyDescent="0.3">
      <c r="A1670" s="5">
        <v>1668</v>
      </c>
      <c r="B1670" s="20" t="s">
        <v>32</v>
      </c>
      <c r="C1670" s="20" t="s">
        <v>33</v>
      </c>
      <c r="D1670" s="20" t="s">
        <v>1643</v>
      </c>
      <c r="E1670" s="20" t="s">
        <v>1643</v>
      </c>
      <c r="F1670" s="21">
        <v>3323072001</v>
      </c>
      <c r="G1670" s="20" t="s">
        <v>1644</v>
      </c>
      <c r="H1670" s="20" t="s">
        <v>1269</v>
      </c>
      <c r="I1670" s="21">
        <v>15197931</v>
      </c>
      <c r="J1670" s="20" t="s">
        <v>5340</v>
      </c>
      <c r="K1670" s="20" t="s">
        <v>5341</v>
      </c>
      <c r="L1670" s="20" t="s">
        <v>1218</v>
      </c>
      <c r="M1670" s="21">
        <v>0</v>
      </c>
      <c r="N1670" s="21">
        <v>75</v>
      </c>
      <c r="O1670" s="21">
        <v>0</v>
      </c>
      <c r="P1670" s="21">
        <v>0</v>
      </c>
      <c r="Q1670" s="21">
        <v>0</v>
      </c>
      <c r="R1670" s="21">
        <v>0</v>
      </c>
      <c r="S1670" s="21">
        <v>0</v>
      </c>
      <c r="T1670" s="20" t="s">
        <v>39</v>
      </c>
      <c r="U1670" s="20" t="s">
        <v>4312</v>
      </c>
      <c r="V1670" s="23">
        <v>46248.634722222225</v>
      </c>
      <c r="W1670" s="23">
        <v>46248.634722222225</v>
      </c>
      <c r="X1670" s="20" t="s">
        <v>40</v>
      </c>
      <c r="Y1670" s="20" t="s">
        <v>39</v>
      </c>
      <c r="Z1670" s="24">
        <v>5058859</v>
      </c>
      <c r="AA1670" s="20" t="s">
        <v>1658</v>
      </c>
      <c r="AB1670" s="25" t="s">
        <v>5342</v>
      </c>
      <c r="AC1670" s="11" t="str">
        <f t="shared" si="321"/>
        <v>Klik Here Bestie</v>
      </c>
      <c r="AD1670" s="17" t="s">
        <v>4910</v>
      </c>
    </row>
    <row r="1671" spans="1:30" ht="14.25" customHeight="1" x14ac:dyDescent="0.3">
      <c r="A1671" s="5">
        <v>1669</v>
      </c>
      <c r="B1671" s="20" t="s">
        <v>32</v>
      </c>
      <c r="C1671" s="20" t="s">
        <v>33</v>
      </c>
      <c r="D1671" s="20" t="s">
        <v>1643</v>
      </c>
      <c r="E1671" s="20" t="s">
        <v>1643</v>
      </c>
      <c r="F1671" s="21">
        <v>3323072001</v>
      </c>
      <c r="G1671" s="20" t="s">
        <v>1644</v>
      </c>
      <c r="H1671" s="20" t="s">
        <v>1269</v>
      </c>
      <c r="I1671" s="21">
        <v>15198103</v>
      </c>
      <c r="J1671" s="20" t="s">
        <v>5343</v>
      </c>
      <c r="K1671" s="20" t="s">
        <v>5341</v>
      </c>
      <c r="L1671" s="20" t="s">
        <v>1218</v>
      </c>
      <c r="M1671" s="21">
        <v>0</v>
      </c>
      <c r="N1671" s="21">
        <v>25</v>
      </c>
      <c r="O1671" s="21">
        <v>0</v>
      </c>
      <c r="P1671" s="21">
        <v>0</v>
      </c>
      <c r="Q1671" s="21">
        <v>0</v>
      </c>
      <c r="R1671" s="21">
        <v>0</v>
      </c>
      <c r="S1671" s="21">
        <v>0</v>
      </c>
      <c r="T1671" s="20" t="s">
        <v>39</v>
      </c>
      <c r="U1671" s="20" t="s">
        <v>4312</v>
      </c>
      <c r="V1671" s="23">
        <v>46248.636805555558</v>
      </c>
      <c r="W1671" s="23">
        <v>46248.636805555558</v>
      </c>
      <c r="X1671" s="20" t="s">
        <v>40</v>
      </c>
      <c r="Y1671" s="20" t="s">
        <v>39</v>
      </c>
      <c r="Z1671" s="24">
        <v>5058859</v>
      </c>
      <c r="AA1671" s="20" t="s">
        <v>1658</v>
      </c>
      <c r="AB1671" s="25" t="s">
        <v>5344</v>
      </c>
      <c r="AC1671" s="11" t="str">
        <f t="shared" si="321"/>
        <v>Klik Here Bestie</v>
      </c>
      <c r="AD1671" s="17" t="s">
        <v>4910</v>
      </c>
    </row>
    <row r="1672" spans="1:30" ht="14.25" customHeight="1" x14ac:dyDescent="0.3">
      <c r="A1672" s="5">
        <v>1670</v>
      </c>
      <c r="B1672" s="20" t="s">
        <v>32</v>
      </c>
      <c r="C1672" s="20" t="s">
        <v>33</v>
      </c>
      <c r="D1672" s="20" t="s">
        <v>1643</v>
      </c>
      <c r="E1672" s="20" t="s">
        <v>1643</v>
      </c>
      <c r="F1672" s="21">
        <v>3323072001</v>
      </c>
      <c r="G1672" s="20" t="s">
        <v>1644</v>
      </c>
      <c r="H1672" s="20" t="s">
        <v>1269</v>
      </c>
      <c r="I1672" s="21">
        <v>15161495</v>
      </c>
      <c r="J1672" s="20" t="s">
        <v>5345</v>
      </c>
      <c r="K1672" s="20" t="s">
        <v>5346</v>
      </c>
      <c r="L1672" s="20" t="s">
        <v>5347</v>
      </c>
      <c r="M1672" s="21">
        <v>100</v>
      </c>
      <c r="N1672" s="21">
        <v>100</v>
      </c>
      <c r="O1672" s="21">
        <v>0</v>
      </c>
      <c r="P1672" s="21">
        <v>0</v>
      </c>
      <c r="Q1672" s="21">
        <v>0</v>
      </c>
      <c r="R1672" s="21">
        <v>0</v>
      </c>
      <c r="S1672" s="21">
        <v>0</v>
      </c>
      <c r="T1672" s="20" t="s">
        <v>39</v>
      </c>
      <c r="U1672" s="20" t="s">
        <v>4312</v>
      </c>
      <c r="V1672" s="23">
        <v>46248.371527777781</v>
      </c>
      <c r="W1672" s="23">
        <v>46248.371527777781</v>
      </c>
      <c r="X1672" s="20" t="s">
        <v>40</v>
      </c>
      <c r="Y1672" s="20" t="s">
        <v>39</v>
      </c>
      <c r="Z1672" s="24">
        <v>93907</v>
      </c>
      <c r="AA1672" s="20" t="s">
        <v>1662</v>
      </c>
      <c r="AB1672" s="25" t="s">
        <v>5348</v>
      </c>
      <c r="AC1672" s="11" t="str">
        <f t="shared" si="321"/>
        <v>Klik Here Bestie</v>
      </c>
      <c r="AD1672" s="17" t="s">
        <v>4910</v>
      </c>
    </row>
    <row r="1673" spans="1:30" ht="14.25" customHeight="1" x14ac:dyDescent="0.3">
      <c r="A1673" s="5">
        <v>1671</v>
      </c>
      <c r="B1673" s="20" t="s">
        <v>32</v>
      </c>
      <c r="C1673" s="20" t="s">
        <v>33</v>
      </c>
      <c r="D1673" s="20" t="s">
        <v>1643</v>
      </c>
      <c r="E1673" s="20" t="s">
        <v>1643</v>
      </c>
      <c r="F1673" s="21">
        <v>3323072001</v>
      </c>
      <c r="G1673" s="20" t="s">
        <v>1644</v>
      </c>
      <c r="H1673" s="20" t="s">
        <v>1269</v>
      </c>
      <c r="I1673" s="21">
        <v>15247918</v>
      </c>
      <c r="J1673" s="20" t="s">
        <v>5349</v>
      </c>
      <c r="K1673" s="20" t="s">
        <v>5346</v>
      </c>
      <c r="L1673" s="20" t="s">
        <v>5347</v>
      </c>
      <c r="M1673" s="21">
        <v>50</v>
      </c>
      <c r="N1673" s="21">
        <v>0</v>
      </c>
      <c r="O1673" s="21">
        <v>0</v>
      </c>
      <c r="P1673" s="21">
        <v>0</v>
      </c>
      <c r="Q1673" s="21">
        <v>0</v>
      </c>
      <c r="R1673" s="21">
        <v>0</v>
      </c>
      <c r="S1673" s="21">
        <v>0</v>
      </c>
      <c r="T1673" s="20" t="s">
        <v>39</v>
      </c>
      <c r="U1673" s="20" t="s">
        <v>4260</v>
      </c>
      <c r="V1673" s="23">
        <v>46249.45416666667</v>
      </c>
      <c r="W1673" s="23">
        <v>46249.45416666667</v>
      </c>
      <c r="X1673" s="20" t="s">
        <v>40</v>
      </c>
      <c r="Y1673" s="20" t="s">
        <v>39</v>
      </c>
      <c r="Z1673" s="24">
        <v>93907</v>
      </c>
      <c r="AA1673" s="20" t="s">
        <v>1662</v>
      </c>
      <c r="AB1673" s="25" t="s">
        <v>5350</v>
      </c>
      <c r="AC1673" s="11" t="str">
        <f t="shared" si="321"/>
        <v>Klik Here Bestie</v>
      </c>
      <c r="AD1673" s="17" t="s">
        <v>4910</v>
      </c>
    </row>
    <row r="1674" spans="1:30" ht="14.25" customHeight="1" x14ac:dyDescent="0.3">
      <c r="A1674" s="5">
        <v>1672</v>
      </c>
      <c r="B1674" s="20" t="s">
        <v>32</v>
      </c>
      <c r="C1674" s="20" t="s">
        <v>33</v>
      </c>
      <c r="D1674" s="20" t="s">
        <v>1643</v>
      </c>
      <c r="E1674" s="20" t="s">
        <v>1643</v>
      </c>
      <c r="F1674" s="21">
        <v>3323072001</v>
      </c>
      <c r="G1674" s="20" t="s">
        <v>1644</v>
      </c>
      <c r="H1674" s="20" t="s">
        <v>1269</v>
      </c>
      <c r="I1674" s="21">
        <v>15241334</v>
      </c>
      <c r="J1674" s="20" t="s">
        <v>5351</v>
      </c>
      <c r="K1674" s="20" t="s">
        <v>5352</v>
      </c>
      <c r="L1674" s="20" t="s">
        <v>5353</v>
      </c>
      <c r="M1674" s="21">
        <v>0</v>
      </c>
      <c r="N1674" s="21">
        <v>72</v>
      </c>
      <c r="O1674" s="21">
        <v>0</v>
      </c>
      <c r="P1674" s="21">
        <v>0</v>
      </c>
      <c r="Q1674" s="21">
        <v>0</v>
      </c>
      <c r="R1674" s="21">
        <v>0</v>
      </c>
      <c r="S1674" s="21">
        <v>0</v>
      </c>
      <c r="T1674" s="20" t="s">
        <v>39</v>
      </c>
      <c r="U1674" s="20" t="s">
        <v>4260</v>
      </c>
      <c r="V1674" s="23">
        <v>46249.416666666664</v>
      </c>
      <c r="W1674" s="23">
        <v>46249.416666666664</v>
      </c>
      <c r="X1674" s="20" t="s">
        <v>40</v>
      </c>
      <c r="Y1674" s="20" t="s">
        <v>39</v>
      </c>
      <c r="Z1674" s="24">
        <v>93960</v>
      </c>
      <c r="AA1674" s="20" t="s">
        <v>1651</v>
      </c>
      <c r="AB1674" s="25" t="s">
        <v>5354</v>
      </c>
      <c r="AC1674" s="11" t="str">
        <f t="shared" si="321"/>
        <v>Klik Here Bestie</v>
      </c>
      <c r="AD1674" s="17" t="s">
        <v>4910</v>
      </c>
    </row>
    <row r="1675" spans="1:30" ht="14.25" customHeight="1" x14ac:dyDescent="0.3">
      <c r="A1675" s="5">
        <v>1673</v>
      </c>
      <c r="B1675" s="20" t="s">
        <v>32</v>
      </c>
      <c r="C1675" s="20" t="s">
        <v>33</v>
      </c>
      <c r="D1675" s="20" t="s">
        <v>1643</v>
      </c>
      <c r="E1675" s="20" t="s">
        <v>1643</v>
      </c>
      <c r="F1675" s="21">
        <v>3323072001</v>
      </c>
      <c r="G1675" s="20" t="s">
        <v>1644</v>
      </c>
      <c r="H1675" s="20" t="s">
        <v>1269</v>
      </c>
      <c r="I1675" s="21">
        <v>15241670</v>
      </c>
      <c r="J1675" s="20" t="s">
        <v>5355</v>
      </c>
      <c r="K1675" s="20" t="s">
        <v>5352</v>
      </c>
      <c r="L1675" s="20" t="s">
        <v>5353</v>
      </c>
      <c r="M1675" s="21">
        <v>0</v>
      </c>
      <c r="N1675" s="21">
        <v>25</v>
      </c>
      <c r="O1675" s="21">
        <v>0</v>
      </c>
      <c r="P1675" s="21">
        <v>0</v>
      </c>
      <c r="Q1675" s="21">
        <v>0</v>
      </c>
      <c r="R1675" s="21">
        <v>0</v>
      </c>
      <c r="S1675" s="21">
        <v>0</v>
      </c>
      <c r="T1675" s="20" t="s">
        <v>39</v>
      </c>
      <c r="U1675" s="20" t="s">
        <v>4260</v>
      </c>
      <c r="V1675" s="23">
        <v>46249.418055555558</v>
      </c>
      <c r="W1675" s="23">
        <v>46249.418055555558</v>
      </c>
      <c r="X1675" s="20" t="s">
        <v>40</v>
      </c>
      <c r="Y1675" s="20" t="s">
        <v>39</v>
      </c>
      <c r="Z1675" s="24">
        <v>93960</v>
      </c>
      <c r="AA1675" s="20" t="s">
        <v>1651</v>
      </c>
      <c r="AB1675" s="25" t="s">
        <v>5356</v>
      </c>
      <c r="AC1675" s="11" t="str">
        <f t="shared" si="321"/>
        <v>Klik Here Bestie</v>
      </c>
      <c r="AD1675" s="17" t="s">
        <v>4910</v>
      </c>
    </row>
    <row r="1676" spans="1:30" ht="14.25" customHeight="1" x14ac:dyDescent="0.3">
      <c r="A1676" s="5">
        <v>1674</v>
      </c>
      <c r="B1676" s="20" t="s">
        <v>32</v>
      </c>
      <c r="C1676" s="20" t="s">
        <v>33</v>
      </c>
      <c r="D1676" s="20" t="s">
        <v>1643</v>
      </c>
      <c r="E1676" s="20" t="s">
        <v>1643</v>
      </c>
      <c r="F1676" s="21">
        <v>3323072001</v>
      </c>
      <c r="G1676" s="20" t="s">
        <v>1644</v>
      </c>
      <c r="H1676" s="20" t="s">
        <v>1269</v>
      </c>
      <c r="I1676" s="21">
        <v>14915172</v>
      </c>
      <c r="J1676" s="20" t="s">
        <v>5357</v>
      </c>
      <c r="K1676" s="20" t="s">
        <v>5358</v>
      </c>
      <c r="L1676" s="20" t="s">
        <v>5359</v>
      </c>
      <c r="M1676" s="21">
        <v>200</v>
      </c>
      <c r="N1676" s="21">
        <v>200</v>
      </c>
      <c r="O1676" s="21">
        <v>0</v>
      </c>
      <c r="P1676" s="21">
        <v>0</v>
      </c>
      <c r="Q1676" s="21">
        <v>0</v>
      </c>
      <c r="R1676" s="21">
        <v>0</v>
      </c>
      <c r="S1676" s="21">
        <v>0</v>
      </c>
      <c r="T1676" s="20" t="s">
        <v>39</v>
      </c>
      <c r="U1676" s="22">
        <v>46303</v>
      </c>
      <c r="V1676" s="23">
        <v>46244.6</v>
      </c>
      <c r="W1676" s="23">
        <v>46244.6</v>
      </c>
      <c r="X1676" s="20" t="s">
        <v>40</v>
      </c>
      <c r="Y1676" s="20" t="s">
        <v>39</v>
      </c>
      <c r="Z1676" s="24">
        <v>93907</v>
      </c>
      <c r="AA1676" s="20" t="s">
        <v>1662</v>
      </c>
      <c r="AB1676" s="25" t="s">
        <v>5360</v>
      </c>
      <c r="AC1676" s="11" t="str">
        <f t="shared" si="321"/>
        <v>Klik Here Bestie</v>
      </c>
      <c r="AD1676" s="17" t="s">
        <v>4910</v>
      </c>
    </row>
    <row r="1677" spans="1:30" ht="14.25" customHeight="1" x14ac:dyDescent="0.3">
      <c r="A1677" s="5">
        <v>1675</v>
      </c>
      <c r="B1677" s="20" t="s">
        <v>32</v>
      </c>
      <c r="C1677" s="20" t="s">
        <v>33</v>
      </c>
      <c r="D1677" s="20" t="s">
        <v>1643</v>
      </c>
      <c r="E1677" s="20" t="s">
        <v>1643</v>
      </c>
      <c r="F1677" s="21">
        <v>3323072001</v>
      </c>
      <c r="G1677" s="20" t="s">
        <v>1644</v>
      </c>
      <c r="H1677" s="20" t="s">
        <v>1269</v>
      </c>
      <c r="I1677" s="21">
        <v>14915452</v>
      </c>
      <c r="J1677" s="20" t="s">
        <v>5361</v>
      </c>
      <c r="K1677" s="20" t="s">
        <v>5358</v>
      </c>
      <c r="L1677" s="20" t="s">
        <v>5359</v>
      </c>
      <c r="M1677" s="21">
        <v>0</v>
      </c>
      <c r="N1677" s="21">
        <v>100</v>
      </c>
      <c r="O1677" s="21">
        <v>0</v>
      </c>
      <c r="P1677" s="21">
        <v>0</v>
      </c>
      <c r="Q1677" s="21">
        <v>0</v>
      </c>
      <c r="R1677" s="21">
        <v>0</v>
      </c>
      <c r="S1677" s="21">
        <v>0</v>
      </c>
      <c r="T1677" s="20" t="s">
        <v>39</v>
      </c>
      <c r="U1677" s="22">
        <v>46303</v>
      </c>
      <c r="V1677" s="23">
        <v>46244.602083333331</v>
      </c>
      <c r="W1677" s="23">
        <v>46244.602083333331</v>
      </c>
      <c r="X1677" s="20" t="s">
        <v>40</v>
      </c>
      <c r="Y1677" s="20" t="s">
        <v>39</v>
      </c>
      <c r="Z1677" s="24">
        <v>93907</v>
      </c>
      <c r="AA1677" s="20" t="s">
        <v>1662</v>
      </c>
      <c r="AB1677" s="25" t="s">
        <v>5362</v>
      </c>
      <c r="AC1677" s="11" t="str">
        <f t="shared" si="321"/>
        <v>Klik Here Bestie</v>
      </c>
      <c r="AD1677" s="17" t="s">
        <v>4910</v>
      </c>
    </row>
    <row r="1678" spans="1:30" ht="14.25" customHeight="1" x14ac:dyDescent="0.3">
      <c r="A1678" s="5">
        <v>1676</v>
      </c>
      <c r="B1678" s="20" t="s">
        <v>32</v>
      </c>
      <c r="C1678" s="20" t="s">
        <v>33</v>
      </c>
      <c r="D1678" s="20" t="s">
        <v>1643</v>
      </c>
      <c r="E1678" s="20" t="s">
        <v>1669</v>
      </c>
      <c r="F1678" s="21">
        <v>3323072002</v>
      </c>
      <c r="G1678" s="20" t="s">
        <v>1644</v>
      </c>
      <c r="H1678" s="20" t="s">
        <v>1269</v>
      </c>
      <c r="I1678" s="21">
        <v>14986595</v>
      </c>
      <c r="J1678" s="20" t="s">
        <v>5363</v>
      </c>
      <c r="K1678" s="20" t="s">
        <v>5364</v>
      </c>
      <c r="L1678" s="20" t="s">
        <v>5365</v>
      </c>
      <c r="M1678" s="21">
        <v>0</v>
      </c>
      <c r="N1678" s="21">
        <v>75</v>
      </c>
      <c r="O1678" s="21">
        <v>0</v>
      </c>
      <c r="P1678" s="21">
        <v>0</v>
      </c>
      <c r="Q1678" s="21">
        <v>0</v>
      </c>
      <c r="R1678" s="21">
        <v>0</v>
      </c>
      <c r="S1678" s="21">
        <v>0</v>
      </c>
      <c r="T1678" s="20" t="s">
        <v>39</v>
      </c>
      <c r="U1678" s="22">
        <v>46334</v>
      </c>
      <c r="V1678" s="23">
        <v>46245.638194444444</v>
      </c>
      <c r="W1678" s="23">
        <v>46245.638194444444</v>
      </c>
      <c r="X1678" s="20" t="s">
        <v>40</v>
      </c>
      <c r="Y1678" s="20" t="s">
        <v>39</v>
      </c>
      <c r="Z1678" s="24">
        <v>94430</v>
      </c>
      <c r="AA1678" s="20" t="s">
        <v>1672</v>
      </c>
      <c r="AB1678" s="25" t="s">
        <v>5366</v>
      </c>
      <c r="AC1678" s="11" t="str">
        <f t="shared" si="321"/>
        <v>Klik Here Bestie</v>
      </c>
      <c r="AD1678" s="17" t="s">
        <v>4910</v>
      </c>
    </row>
    <row r="1679" spans="1:30" ht="14.25" customHeight="1" x14ac:dyDescent="0.3">
      <c r="A1679" s="5">
        <v>1677</v>
      </c>
      <c r="B1679" s="20" t="s">
        <v>32</v>
      </c>
      <c r="C1679" s="20" t="s">
        <v>33</v>
      </c>
      <c r="D1679" s="20" t="s">
        <v>1643</v>
      </c>
      <c r="E1679" s="20" t="s">
        <v>1669</v>
      </c>
      <c r="F1679" s="21">
        <v>3323072002</v>
      </c>
      <c r="G1679" s="20" t="s">
        <v>1644</v>
      </c>
      <c r="H1679" s="20" t="s">
        <v>1269</v>
      </c>
      <c r="I1679" s="21">
        <v>14986833</v>
      </c>
      <c r="J1679" s="20" t="s">
        <v>5367</v>
      </c>
      <c r="K1679" s="20" t="s">
        <v>5364</v>
      </c>
      <c r="L1679" s="20" t="s">
        <v>5365</v>
      </c>
      <c r="M1679" s="21">
        <v>25</v>
      </c>
      <c r="N1679" s="21">
        <v>30</v>
      </c>
      <c r="O1679" s="21">
        <v>0</v>
      </c>
      <c r="P1679" s="21">
        <v>0</v>
      </c>
      <c r="Q1679" s="21">
        <v>0</v>
      </c>
      <c r="R1679" s="21">
        <v>0</v>
      </c>
      <c r="S1679" s="21">
        <v>0</v>
      </c>
      <c r="T1679" s="20" t="s">
        <v>39</v>
      </c>
      <c r="U1679" s="22">
        <v>46334</v>
      </c>
      <c r="V1679" s="23">
        <v>46245.640277777777</v>
      </c>
      <c r="W1679" s="23">
        <v>46245.640277777777</v>
      </c>
      <c r="X1679" s="20" t="s">
        <v>40</v>
      </c>
      <c r="Y1679" s="20" t="s">
        <v>39</v>
      </c>
      <c r="Z1679" s="24">
        <v>94430</v>
      </c>
      <c r="AA1679" s="20" t="s">
        <v>1672</v>
      </c>
      <c r="AB1679" s="25" t="s">
        <v>5368</v>
      </c>
      <c r="AC1679" s="11" t="str">
        <f t="shared" si="321"/>
        <v>Klik Here Bestie</v>
      </c>
      <c r="AD1679" s="17" t="s">
        <v>4910</v>
      </c>
    </row>
    <row r="1680" spans="1:30" ht="14.25" customHeight="1" x14ac:dyDescent="0.3">
      <c r="A1680" s="5">
        <v>1678</v>
      </c>
      <c r="B1680" s="20" t="s">
        <v>32</v>
      </c>
      <c r="C1680" s="20" t="s">
        <v>33</v>
      </c>
      <c r="D1680" s="20" t="s">
        <v>1643</v>
      </c>
      <c r="E1680" s="20" t="s">
        <v>1669</v>
      </c>
      <c r="F1680" s="21">
        <v>3323072002</v>
      </c>
      <c r="G1680" s="20" t="s">
        <v>1644</v>
      </c>
      <c r="H1680" s="20" t="s">
        <v>1269</v>
      </c>
      <c r="I1680" s="21">
        <v>15265947</v>
      </c>
      <c r="J1680" s="20" t="s">
        <v>5369</v>
      </c>
      <c r="K1680" s="20" t="s">
        <v>5370</v>
      </c>
      <c r="L1680" s="20" t="s">
        <v>5371</v>
      </c>
      <c r="M1680" s="21">
        <v>50</v>
      </c>
      <c r="N1680" s="21">
        <v>50</v>
      </c>
      <c r="O1680" s="21">
        <v>0</v>
      </c>
      <c r="P1680" s="21">
        <v>0</v>
      </c>
      <c r="Q1680" s="21">
        <v>0</v>
      </c>
      <c r="R1680" s="21">
        <v>0</v>
      </c>
      <c r="S1680" s="21">
        <v>0</v>
      </c>
      <c r="T1680" s="20" t="s">
        <v>39</v>
      </c>
      <c r="U1680" s="20" t="s">
        <v>4260</v>
      </c>
      <c r="V1680" s="23">
        <v>46249.615277777775</v>
      </c>
      <c r="W1680" s="23">
        <v>46249.615277777775</v>
      </c>
      <c r="X1680" s="20" t="s">
        <v>40</v>
      </c>
      <c r="Y1680" s="20" t="s">
        <v>39</v>
      </c>
      <c r="Z1680" s="24">
        <v>94383</v>
      </c>
      <c r="AA1680" s="20" t="s">
        <v>3065</v>
      </c>
      <c r="AB1680" s="25" t="s">
        <v>5372</v>
      </c>
      <c r="AC1680" s="11" t="str">
        <f t="shared" si="321"/>
        <v>Klik Here Bestie</v>
      </c>
      <c r="AD1680" s="17" t="s">
        <v>4910</v>
      </c>
    </row>
    <row r="1681" spans="1:30" ht="14.25" customHeight="1" x14ac:dyDescent="0.3">
      <c r="A1681" s="5">
        <v>1679</v>
      </c>
      <c r="B1681" s="20" t="s">
        <v>32</v>
      </c>
      <c r="C1681" s="20" t="s">
        <v>33</v>
      </c>
      <c r="D1681" s="20" t="s">
        <v>1643</v>
      </c>
      <c r="E1681" s="20" t="s">
        <v>1669</v>
      </c>
      <c r="F1681" s="21">
        <v>3323072002</v>
      </c>
      <c r="G1681" s="20" t="s">
        <v>1644</v>
      </c>
      <c r="H1681" s="20" t="s">
        <v>1269</v>
      </c>
      <c r="I1681" s="21">
        <v>15129646</v>
      </c>
      <c r="J1681" s="20" t="s">
        <v>5373</v>
      </c>
      <c r="K1681" s="20" t="s">
        <v>5374</v>
      </c>
      <c r="L1681" s="20" t="s">
        <v>1681</v>
      </c>
      <c r="M1681" s="21">
        <v>50</v>
      </c>
      <c r="N1681" s="21">
        <v>0</v>
      </c>
      <c r="O1681" s="21">
        <v>0</v>
      </c>
      <c r="P1681" s="21">
        <v>0</v>
      </c>
      <c r="Q1681" s="21">
        <v>0</v>
      </c>
      <c r="R1681" s="21">
        <v>0</v>
      </c>
      <c r="S1681" s="21">
        <v>0</v>
      </c>
      <c r="T1681" s="20" t="s">
        <v>39</v>
      </c>
      <c r="U1681" s="20" t="s">
        <v>4250</v>
      </c>
      <c r="V1681" s="23">
        <v>46247.646527777775</v>
      </c>
      <c r="W1681" s="23">
        <v>46247.646527777775</v>
      </c>
      <c r="X1681" s="20" t="s">
        <v>40</v>
      </c>
      <c r="Y1681" s="20" t="s">
        <v>39</v>
      </c>
      <c r="Z1681" s="24">
        <v>94247</v>
      </c>
      <c r="AA1681" s="20" t="s">
        <v>1682</v>
      </c>
      <c r="AB1681" s="25" t="s">
        <v>5375</v>
      </c>
      <c r="AC1681" s="11" t="str">
        <f t="shared" si="321"/>
        <v>Klik Here Bestie</v>
      </c>
      <c r="AD1681" s="17" t="s">
        <v>4910</v>
      </c>
    </row>
    <row r="1682" spans="1:30" ht="14.25" customHeight="1" x14ac:dyDescent="0.3">
      <c r="A1682" s="5">
        <v>1680</v>
      </c>
      <c r="B1682" s="20" t="s">
        <v>32</v>
      </c>
      <c r="C1682" s="20" t="s">
        <v>33</v>
      </c>
      <c r="D1682" s="20" t="s">
        <v>1643</v>
      </c>
      <c r="E1682" s="20" t="s">
        <v>1669</v>
      </c>
      <c r="F1682" s="21">
        <v>3323072002</v>
      </c>
      <c r="G1682" s="20" t="s">
        <v>1644</v>
      </c>
      <c r="H1682" s="20" t="s">
        <v>1269</v>
      </c>
      <c r="I1682" s="21">
        <v>15130664</v>
      </c>
      <c r="J1682" s="20" t="s">
        <v>5376</v>
      </c>
      <c r="K1682" s="20" t="s">
        <v>5374</v>
      </c>
      <c r="L1682" s="20" t="s">
        <v>1681</v>
      </c>
      <c r="M1682" s="21">
        <v>0</v>
      </c>
      <c r="N1682" s="21">
        <v>50</v>
      </c>
      <c r="O1682" s="21">
        <v>0</v>
      </c>
      <c r="P1682" s="21">
        <v>0</v>
      </c>
      <c r="Q1682" s="21">
        <v>0</v>
      </c>
      <c r="R1682" s="21">
        <v>0</v>
      </c>
      <c r="S1682" s="21">
        <v>0</v>
      </c>
      <c r="T1682" s="20" t="s">
        <v>39</v>
      </c>
      <c r="U1682" s="20" t="s">
        <v>4250</v>
      </c>
      <c r="V1682" s="23">
        <v>46247.652777777781</v>
      </c>
      <c r="W1682" s="23">
        <v>46247.652777777781</v>
      </c>
      <c r="X1682" s="20" t="s">
        <v>40</v>
      </c>
      <c r="Y1682" s="20" t="s">
        <v>39</v>
      </c>
      <c r="Z1682" s="24">
        <v>94247</v>
      </c>
      <c r="AA1682" s="20" t="s">
        <v>1682</v>
      </c>
      <c r="AB1682" s="25" t="s">
        <v>5377</v>
      </c>
      <c r="AC1682" s="11" t="str">
        <f t="shared" si="321"/>
        <v>Klik Here Bestie</v>
      </c>
      <c r="AD1682" s="17" t="s">
        <v>4910</v>
      </c>
    </row>
    <row r="1683" spans="1:30" ht="14.25" customHeight="1" x14ac:dyDescent="0.3">
      <c r="A1683" s="5">
        <v>1681</v>
      </c>
      <c r="B1683" s="20" t="s">
        <v>32</v>
      </c>
      <c r="C1683" s="20" t="s">
        <v>33</v>
      </c>
      <c r="D1683" s="20" t="s">
        <v>1643</v>
      </c>
      <c r="E1683" s="20" t="s">
        <v>1669</v>
      </c>
      <c r="F1683" s="21">
        <v>3323072002</v>
      </c>
      <c r="G1683" s="20" t="s">
        <v>1644</v>
      </c>
      <c r="H1683" s="20" t="s">
        <v>1269</v>
      </c>
      <c r="I1683" s="21">
        <v>15114709</v>
      </c>
      <c r="J1683" s="20" t="s">
        <v>5378</v>
      </c>
      <c r="K1683" s="20" t="s">
        <v>5379</v>
      </c>
      <c r="L1683" s="20" t="s">
        <v>1690</v>
      </c>
      <c r="M1683" s="21">
        <v>50</v>
      </c>
      <c r="N1683" s="21">
        <v>0</v>
      </c>
      <c r="O1683" s="21">
        <v>0</v>
      </c>
      <c r="P1683" s="21">
        <v>0</v>
      </c>
      <c r="Q1683" s="21">
        <v>0</v>
      </c>
      <c r="R1683" s="21">
        <v>0</v>
      </c>
      <c r="S1683" s="21">
        <v>0</v>
      </c>
      <c r="T1683" s="20" t="s">
        <v>39</v>
      </c>
      <c r="U1683" s="20" t="s">
        <v>4250</v>
      </c>
      <c r="V1683" s="23">
        <v>46247.529861111114</v>
      </c>
      <c r="W1683" s="23">
        <v>46247.529861111114</v>
      </c>
      <c r="X1683" s="20" t="s">
        <v>40</v>
      </c>
      <c r="Y1683" s="20" t="s">
        <v>39</v>
      </c>
      <c r="Z1683" s="24">
        <v>94279</v>
      </c>
      <c r="AA1683" s="20" t="s">
        <v>1676</v>
      </c>
      <c r="AB1683" s="25" t="s">
        <v>5380</v>
      </c>
      <c r="AC1683" s="11" t="str">
        <f t="shared" si="321"/>
        <v>Klik Here Bestie</v>
      </c>
      <c r="AD1683" s="17" t="s">
        <v>4910</v>
      </c>
    </row>
    <row r="1684" spans="1:30" ht="14.25" customHeight="1" x14ac:dyDescent="0.3">
      <c r="A1684" s="5">
        <v>1682</v>
      </c>
      <c r="B1684" s="20" t="s">
        <v>32</v>
      </c>
      <c r="C1684" s="20" t="s">
        <v>33</v>
      </c>
      <c r="D1684" s="20" t="s">
        <v>1643</v>
      </c>
      <c r="E1684" s="20" t="s">
        <v>1669</v>
      </c>
      <c r="F1684" s="21">
        <v>3323072002</v>
      </c>
      <c r="G1684" s="20" t="s">
        <v>1644</v>
      </c>
      <c r="H1684" s="20" t="s">
        <v>1269</v>
      </c>
      <c r="I1684" s="21">
        <v>15196465</v>
      </c>
      <c r="J1684" s="20" t="s">
        <v>5381</v>
      </c>
      <c r="K1684" s="20" t="s">
        <v>5382</v>
      </c>
      <c r="L1684" s="20" t="s">
        <v>5383</v>
      </c>
      <c r="M1684" s="21">
        <v>0</v>
      </c>
      <c r="N1684" s="21">
        <v>200</v>
      </c>
      <c r="O1684" s="21">
        <v>0</v>
      </c>
      <c r="P1684" s="21">
        <v>0</v>
      </c>
      <c r="Q1684" s="21">
        <v>0</v>
      </c>
      <c r="R1684" s="21">
        <v>0</v>
      </c>
      <c r="S1684" s="21">
        <v>0</v>
      </c>
      <c r="T1684" s="20" t="s">
        <v>39</v>
      </c>
      <c r="U1684" s="20" t="s">
        <v>4312</v>
      </c>
      <c r="V1684" s="23">
        <v>46248.625694444447</v>
      </c>
      <c r="W1684" s="23">
        <v>46248.625694444447</v>
      </c>
      <c r="X1684" s="20" t="s">
        <v>40</v>
      </c>
      <c r="Y1684" s="20" t="s">
        <v>39</v>
      </c>
      <c r="Z1684" s="24">
        <v>94279</v>
      </c>
      <c r="AA1684" s="20" t="s">
        <v>1676</v>
      </c>
      <c r="AB1684" s="25" t="s">
        <v>5384</v>
      </c>
      <c r="AC1684" s="11" t="str">
        <f t="shared" si="321"/>
        <v>Klik Here Bestie</v>
      </c>
      <c r="AD1684" s="17" t="s">
        <v>4910</v>
      </c>
    </row>
    <row r="1685" spans="1:30" ht="14.25" customHeight="1" x14ac:dyDescent="0.3">
      <c r="A1685" s="5">
        <v>1683</v>
      </c>
      <c r="B1685" s="20" t="s">
        <v>32</v>
      </c>
      <c r="C1685" s="20" t="s">
        <v>33</v>
      </c>
      <c r="D1685" s="20" t="s">
        <v>1643</v>
      </c>
      <c r="E1685" s="20" t="s">
        <v>1698</v>
      </c>
      <c r="F1685" s="21">
        <v>3323072003</v>
      </c>
      <c r="G1685" s="20" t="s">
        <v>1644</v>
      </c>
      <c r="H1685" s="20" t="s">
        <v>1269</v>
      </c>
      <c r="I1685" s="21">
        <v>15048139</v>
      </c>
      <c r="J1685" s="20" t="s">
        <v>5385</v>
      </c>
      <c r="K1685" s="20" t="s">
        <v>5386</v>
      </c>
      <c r="L1685" s="20" t="s">
        <v>5387</v>
      </c>
      <c r="M1685" s="21">
        <v>0</v>
      </c>
      <c r="N1685" s="21">
        <v>100</v>
      </c>
      <c r="O1685" s="21">
        <v>0</v>
      </c>
      <c r="P1685" s="21">
        <v>0</v>
      </c>
      <c r="Q1685" s="21">
        <v>0</v>
      </c>
      <c r="R1685" s="21">
        <v>0</v>
      </c>
      <c r="S1685" s="21">
        <v>0</v>
      </c>
      <c r="T1685" s="20" t="s">
        <v>39</v>
      </c>
      <c r="U1685" s="22">
        <v>46364</v>
      </c>
      <c r="V1685" s="23">
        <v>46246.586805555555</v>
      </c>
      <c r="W1685" s="23">
        <v>46246.586805555555</v>
      </c>
      <c r="X1685" s="20" t="s">
        <v>40</v>
      </c>
      <c r="Y1685" s="20" t="s">
        <v>39</v>
      </c>
      <c r="Z1685" s="24">
        <v>986418</v>
      </c>
      <c r="AA1685" s="20" t="s">
        <v>1272</v>
      </c>
      <c r="AB1685" s="25" t="s">
        <v>5388</v>
      </c>
      <c r="AC1685" s="11" t="str">
        <f t="shared" si="321"/>
        <v>Klik Here Bestie</v>
      </c>
      <c r="AD1685" s="17" t="s">
        <v>4910</v>
      </c>
    </row>
    <row r="1686" spans="1:30" ht="14.25" customHeight="1" x14ac:dyDescent="0.3">
      <c r="A1686" s="5">
        <v>1684</v>
      </c>
      <c r="B1686" s="20" t="s">
        <v>32</v>
      </c>
      <c r="C1686" s="20" t="s">
        <v>33</v>
      </c>
      <c r="D1686" s="20" t="s">
        <v>1643</v>
      </c>
      <c r="E1686" s="20" t="s">
        <v>1698</v>
      </c>
      <c r="F1686" s="21">
        <v>3323072003</v>
      </c>
      <c r="G1686" s="20" t="s">
        <v>1644</v>
      </c>
      <c r="H1686" s="20" t="s">
        <v>1269</v>
      </c>
      <c r="I1686" s="21">
        <v>15048353</v>
      </c>
      <c r="J1686" s="20" t="s">
        <v>5389</v>
      </c>
      <c r="K1686" s="20" t="s">
        <v>5386</v>
      </c>
      <c r="L1686" s="20" t="s">
        <v>5387</v>
      </c>
      <c r="M1686" s="21">
        <v>100</v>
      </c>
      <c r="N1686" s="21">
        <v>0</v>
      </c>
      <c r="O1686" s="21">
        <v>0</v>
      </c>
      <c r="P1686" s="21">
        <v>0</v>
      </c>
      <c r="Q1686" s="21">
        <v>0</v>
      </c>
      <c r="R1686" s="21">
        <v>0</v>
      </c>
      <c r="S1686" s="21">
        <v>0</v>
      </c>
      <c r="T1686" s="20" t="s">
        <v>39</v>
      </c>
      <c r="U1686" s="22">
        <v>46364</v>
      </c>
      <c r="V1686" s="23">
        <v>46246.587500000001</v>
      </c>
      <c r="W1686" s="23">
        <v>46246.587500000001</v>
      </c>
      <c r="X1686" s="20" t="s">
        <v>40</v>
      </c>
      <c r="Y1686" s="20" t="s">
        <v>39</v>
      </c>
      <c r="Z1686" s="24">
        <v>986418</v>
      </c>
      <c r="AA1686" s="20" t="s">
        <v>1272</v>
      </c>
      <c r="AB1686" s="25" t="s">
        <v>5390</v>
      </c>
      <c r="AC1686" s="11" t="str">
        <f t="shared" si="321"/>
        <v>Klik Here Bestie</v>
      </c>
      <c r="AD1686" s="17" t="s">
        <v>4910</v>
      </c>
    </row>
    <row r="1687" spans="1:30" ht="14.25" customHeight="1" x14ac:dyDescent="0.3">
      <c r="A1687" s="5">
        <v>1685</v>
      </c>
      <c r="B1687" s="20" t="s">
        <v>32</v>
      </c>
      <c r="C1687" s="20" t="s">
        <v>33</v>
      </c>
      <c r="D1687" s="20" t="s">
        <v>1643</v>
      </c>
      <c r="E1687" s="20" t="s">
        <v>1698</v>
      </c>
      <c r="F1687" s="21">
        <v>3323072003</v>
      </c>
      <c r="G1687" s="20" t="s">
        <v>1644</v>
      </c>
      <c r="H1687" s="20" t="s">
        <v>1269</v>
      </c>
      <c r="I1687" s="21">
        <v>15019162</v>
      </c>
      <c r="J1687" s="20" t="s">
        <v>5391</v>
      </c>
      <c r="K1687" s="20" t="s">
        <v>5392</v>
      </c>
      <c r="L1687" s="20" t="s">
        <v>5393</v>
      </c>
      <c r="M1687" s="21">
        <v>150</v>
      </c>
      <c r="N1687" s="21">
        <v>0</v>
      </c>
      <c r="O1687" s="21">
        <v>0</v>
      </c>
      <c r="P1687" s="21">
        <v>0</v>
      </c>
      <c r="Q1687" s="21">
        <v>0</v>
      </c>
      <c r="R1687" s="21">
        <v>0</v>
      </c>
      <c r="S1687" s="21">
        <v>0</v>
      </c>
      <c r="T1687" s="20" t="s">
        <v>39</v>
      </c>
      <c r="U1687" s="22">
        <v>46364</v>
      </c>
      <c r="V1687" s="23">
        <v>46246.381249999999</v>
      </c>
      <c r="W1687" s="23">
        <v>46246.381249999999</v>
      </c>
      <c r="X1687" s="20" t="s">
        <v>40</v>
      </c>
      <c r="Y1687" s="20" t="s">
        <v>39</v>
      </c>
      <c r="Z1687" s="24">
        <v>986418</v>
      </c>
      <c r="AA1687" s="20" t="s">
        <v>1272</v>
      </c>
      <c r="AB1687" s="25" t="s">
        <v>5394</v>
      </c>
      <c r="AC1687" s="11" t="str">
        <f t="shared" si="321"/>
        <v>Klik Here Bestie</v>
      </c>
      <c r="AD1687" s="17" t="s">
        <v>4910</v>
      </c>
    </row>
    <row r="1688" spans="1:30" ht="14.25" customHeight="1" x14ac:dyDescent="0.3">
      <c r="A1688" s="5">
        <v>1686</v>
      </c>
      <c r="B1688" s="20" t="s">
        <v>32</v>
      </c>
      <c r="C1688" s="20" t="s">
        <v>33</v>
      </c>
      <c r="D1688" s="20" t="s">
        <v>1643</v>
      </c>
      <c r="E1688" s="20" t="s">
        <v>1698</v>
      </c>
      <c r="F1688" s="21">
        <v>3323072003</v>
      </c>
      <c r="G1688" s="20" t="s">
        <v>1644</v>
      </c>
      <c r="H1688" s="20" t="s">
        <v>1269</v>
      </c>
      <c r="I1688" s="21">
        <v>14983328</v>
      </c>
      <c r="J1688" s="20" t="s">
        <v>5395</v>
      </c>
      <c r="K1688" s="20" t="s">
        <v>5396</v>
      </c>
      <c r="L1688" s="20" t="s">
        <v>5397</v>
      </c>
      <c r="M1688" s="21">
        <v>0</v>
      </c>
      <c r="N1688" s="21">
        <v>76</v>
      </c>
      <c r="O1688" s="21">
        <v>0</v>
      </c>
      <c r="P1688" s="21">
        <v>0</v>
      </c>
      <c r="Q1688" s="21">
        <v>0</v>
      </c>
      <c r="R1688" s="21">
        <v>0</v>
      </c>
      <c r="S1688" s="21">
        <v>0</v>
      </c>
      <c r="T1688" s="20" t="s">
        <v>39</v>
      </c>
      <c r="U1688" s="22">
        <v>46334</v>
      </c>
      <c r="V1688" s="23">
        <v>46245.613888888889</v>
      </c>
      <c r="W1688" s="23">
        <v>46245.613888888889</v>
      </c>
      <c r="X1688" s="20" t="s">
        <v>40</v>
      </c>
      <c r="Y1688" s="20" t="s">
        <v>39</v>
      </c>
      <c r="Z1688" s="24">
        <v>986418</v>
      </c>
      <c r="AA1688" s="20" t="s">
        <v>1272</v>
      </c>
      <c r="AB1688" s="25" t="s">
        <v>5398</v>
      </c>
      <c r="AC1688" s="11" t="str">
        <f t="shared" si="321"/>
        <v>Klik Here Bestie</v>
      </c>
      <c r="AD1688" s="17" t="s">
        <v>4910</v>
      </c>
    </row>
    <row r="1689" spans="1:30" ht="14.25" customHeight="1" x14ac:dyDescent="0.3">
      <c r="A1689" s="5">
        <v>1687</v>
      </c>
      <c r="B1689" s="20" t="s">
        <v>32</v>
      </c>
      <c r="C1689" s="20" t="s">
        <v>33</v>
      </c>
      <c r="D1689" s="20" t="s">
        <v>1643</v>
      </c>
      <c r="E1689" s="20" t="s">
        <v>1698</v>
      </c>
      <c r="F1689" s="21">
        <v>3323072003</v>
      </c>
      <c r="G1689" s="20" t="s">
        <v>1644</v>
      </c>
      <c r="H1689" s="20" t="s">
        <v>1269</v>
      </c>
      <c r="I1689" s="21">
        <v>14983514</v>
      </c>
      <c r="J1689" s="20" t="s">
        <v>5399</v>
      </c>
      <c r="K1689" s="20" t="s">
        <v>5396</v>
      </c>
      <c r="L1689" s="20" t="s">
        <v>5397</v>
      </c>
      <c r="M1689" s="21">
        <v>226</v>
      </c>
      <c r="N1689" s="21">
        <v>5</v>
      </c>
      <c r="O1689" s="21">
        <v>0</v>
      </c>
      <c r="P1689" s="21">
        <v>0</v>
      </c>
      <c r="Q1689" s="21">
        <v>0</v>
      </c>
      <c r="R1689" s="21">
        <v>0</v>
      </c>
      <c r="S1689" s="21">
        <v>0</v>
      </c>
      <c r="T1689" s="20" t="s">
        <v>39</v>
      </c>
      <c r="U1689" s="22">
        <v>46334</v>
      </c>
      <c r="V1689" s="23">
        <v>46245.615277777775</v>
      </c>
      <c r="W1689" s="23">
        <v>46245.615277777775</v>
      </c>
      <c r="X1689" s="20" t="s">
        <v>40</v>
      </c>
      <c r="Y1689" s="20" t="s">
        <v>39</v>
      </c>
      <c r="Z1689" s="24">
        <v>986418</v>
      </c>
      <c r="AA1689" s="20" t="s">
        <v>1272</v>
      </c>
      <c r="AB1689" s="25" t="s">
        <v>5400</v>
      </c>
      <c r="AC1689" s="11" t="str">
        <f t="shared" si="321"/>
        <v>Klik Here Bestie</v>
      </c>
      <c r="AD1689" s="17" t="s">
        <v>4910</v>
      </c>
    </row>
    <row r="1690" spans="1:30" ht="14.25" customHeight="1" x14ac:dyDescent="0.3">
      <c r="A1690" s="5">
        <v>1688</v>
      </c>
      <c r="B1690" s="20" t="s">
        <v>32</v>
      </c>
      <c r="C1690" s="20" t="s">
        <v>33</v>
      </c>
      <c r="D1690" s="20" t="s">
        <v>1643</v>
      </c>
      <c r="E1690" s="20" t="s">
        <v>1698</v>
      </c>
      <c r="F1690" s="21">
        <v>3323072003</v>
      </c>
      <c r="G1690" s="20" t="s">
        <v>1644</v>
      </c>
      <c r="H1690" s="20" t="s">
        <v>1269</v>
      </c>
      <c r="I1690" s="21">
        <v>15132993</v>
      </c>
      <c r="J1690" s="20" t="s">
        <v>5401</v>
      </c>
      <c r="K1690" s="20" t="s">
        <v>5402</v>
      </c>
      <c r="L1690" s="20" t="s">
        <v>5403</v>
      </c>
      <c r="M1690" s="21">
        <v>0</v>
      </c>
      <c r="N1690" s="21">
        <v>50</v>
      </c>
      <c r="O1690" s="21">
        <v>0</v>
      </c>
      <c r="P1690" s="21">
        <v>0</v>
      </c>
      <c r="Q1690" s="21">
        <v>0</v>
      </c>
      <c r="R1690" s="21">
        <v>0</v>
      </c>
      <c r="S1690" s="21">
        <v>0</v>
      </c>
      <c r="T1690" s="20" t="s">
        <v>39</v>
      </c>
      <c r="U1690" s="20" t="s">
        <v>4250</v>
      </c>
      <c r="V1690" s="23">
        <v>46247.669444444444</v>
      </c>
      <c r="W1690" s="23">
        <v>46247.669444444444</v>
      </c>
      <c r="X1690" s="20" t="s">
        <v>40</v>
      </c>
      <c r="Y1690" s="20" t="s">
        <v>39</v>
      </c>
      <c r="Z1690" s="24">
        <v>986418</v>
      </c>
      <c r="AA1690" s="20" t="s">
        <v>1272</v>
      </c>
      <c r="AB1690" s="25" t="s">
        <v>5404</v>
      </c>
      <c r="AC1690" s="11" t="str">
        <f t="shared" si="321"/>
        <v>Klik Here Bestie</v>
      </c>
      <c r="AD1690" s="17" t="s">
        <v>4910</v>
      </c>
    </row>
    <row r="1691" spans="1:30" ht="14.25" customHeight="1" x14ac:dyDescent="0.3">
      <c r="A1691" s="5">
        <v>1689</v>
      </c>
      <c r="B1691" s="20" t="s">
        <v>32</v>
      </c>
      <c r="C1691" s="20" t="s">
        <v>33</v>
      </c>
      <c r="D1691" s="20" t="s">
        <v>1643</v>
      </c>
      <c r="E1691" s="20" t="s">
        <v>1698</v>
      </c>
      <c r="F1691" s="21">
        <v>3323072003</v>
      </c>
      <c r="G1691" s="20" t="s">
        <v>1644</v>
      </c>
      <c r="H1691" s="20" t="s">
        <v>1269</v>
      </c>
      <c r="I1691" s="21">
        <v>14947048</v>
      </c>
      <c r="J1691" s="20" t="s">
        <v>5405</v>
      </c>
      <c r="K1691" s="20" t="s">
        <v>5406</v>
      </c>
      <c r="L1691" s="20" t="s">
        <v>5407</v>
      </c>
      <c r="M1691" s="21">
        <v>0</v>
      </c>
      <c r="N1691" s="21">
        <v>20</v>
      </c>
      <c r="O1691" s="21">
        <v>0</v>
      </c>
      <c r="P1691" s="21">
        <v>0</v>
      </c>
      <c r="Q1691" s="21">
        <v>0</v>
      </c>
      <c r="R1691" s="21">
        <v>0</v>
      </c>
      <c r="S1691" s="21">
        <v>0</v>
      </c>
      <c r="T1691" s="20" t="s">
        <v>39</v>
      </c>
      <c r="U1691" s="22">
        <v>46334</v>
      </c>
      <c r="V1691" s="23">
        <v>46245.339583333334</v>
      </c>
      <c r="W1691" s="23">
        <v>46245.339583333334</v>
      </c>
      <c r="X1691" s="20" t="s">
        <v>40</v>
      </c>
      <c r="Y1691" s="20" t="s">
        <v>39</v>
      </c>
      <c r="Z1691" s="24">
        <v>75221</v>
      </c>
      <c r="AA1691" s="20" t="s">
        <v>1704</v>
      </c>
      <c r="AB1691" s="25" t="s">
        <v>5408</v>
      </c>
      <c r="AC1691" s="11" t="str">
        <f t="shared" si="321"/>
        <v>Klik Here Bestie</v>
      </c>
      <c r="AD1691" s="17" t="s">
        <v>4910</v>
      </c>
    </row>
    <row r="1692" spans="1:30" ht="14.25" customHeight="1" x14ac:dyDescent="0.3">
      <c r="A1692" s="5">
        <v>1690</v>
      </c>
      <c r="B1692" s="20" t="s">
        <v>32</v>
      </c>
      <c r="C1692" s="20" t="s">
        <v>33</v>
      </c>
      <c r="D1692" s="20" t="s">
        <v>1643</v>
      </c>
      <c r="E1692" s="20" t="s">
        <v>1698</v>
      </c>
      <c r="F1692" s="21">
        <v>3323072003</v>
      </c>
      <c r="G1692" s="20" t="s">
        <v>1644</v>
      </c>
      <c r="H1692" s="20" t="s">
        <v>1269</v>
      </c>
      <c r="I1692" s="21">
        <v>14947160</v>
      </c>
      <c r="J1692" s="20" t="s">
        <v>5409</v>
      </c>
      <c r="K1692" s="20" t="s">
        <v>5406</v>
      </c>
      <c r="L1692" s="20" t="s">
        <v>5407</v>
      </c>
      <c r="M1692" s="21">
        <v>0</v>
      </c>
      <c r="N1692" s="21">
        <v>8</v>
      </c>
      <c r="O1692" s="21">
        <v>0</v>
      </c>
      <c r="P1692" s="21">
        <v>0</v>
      </c>
      <c r="Q1692" s="21">
        <v>0</v>
      </c>
      <c r="R1692" s="21">
        <v>0</v>
      </c>
      <c r="S1692" s="21">
        <v>0</v>
      </c>
      <c r="T1692" s="20" t="s">
        <v>39</v>
      </c>
      <c r="U1692" s="22">
        <v>46334</v>
      </c>
      <c r="V1692" s="23">
        <v>46245.340277777781</v>
      </c>
      <c r="W1692" s="23">
        <v>46245.340277777781</v>
      </c>
      <c r="X1692" s="20" t="s">
        <v>40</v>
      </c>
      <c r="Y1692" s="20" t="s">
        <v>39</v>
      </c>
      <c r="Z1692" s="24">
        <v>75221</v>
      </c>
      <c r="AA1692" s="20" t="s">
        <v>1704</v>
      </c>
      <c r="AB1692" s="25" t="s">
        <v>5410</v>
      </c>
      <c r="AC1692" s="11" t="str">
        <f t="shared" si="321"/>
        <v>Klik Here Bestie</v>
      </c>
      <c r="AD1692" s="17" t="s">
        <v>4910</v>
      </c>
    </row>
    <row r="1693" spans="1:30" ht="14.25" customHeight="1" x14ac:dyDescent="0.3">
      <c r="A1693" s="5">
        <v>1691</v>
      </c>
      <c r="B1693" s="20" t="s">
        <v>32</v>
      </c>
      <c r="C1693" s="20" t="s">
        <v>33</v>
      </c>
      <c r="D1693" s="20" t="s">
        <v>1643</v>
      </c>
      <c r="E1693" s="20" t="s">
        <v>1698</v>
      </c>
      <c r="F1693" s="21">
        <v>3323072003</v>
      </c>
      <c r="G1693" s="20" t="s">
        <v>1644</v>
      </c>
      <c r="H1693" s="20" t="s">
        <v>1269</v>
      </c>
      <c r="I1693" s="21">
        <v>15017818</v>
      </c>
      <c r="J1693" s="20" t="s">
        <v>5411</v>
      </c>
      <c r="K1693" s="20" t="s">
        <v>5412</v>
      </c>
      <c r="L1693" s="20" t="s">
        <v>2346</v>
      </c>
      <c r="M1693" s="21">
        <v>50</v>
      </c>
      <c r="N1693" s="21">
        <v>0</v>
      </c>
      <c r="O1693" s="21">
        <v>0</v>
      </c>
      <c r="P1693" s="21">
        <v>0</v>
      </c>
      <c r="Q1693" s="21">
        <v>0</v>
      </c>
      <c r="R1693" s="21">
        <v>0</v>
      </c>
      <c r="S1693" s="21">
        <v>0</v>
      </c>
      <c r="T1693" s="20" t="s">
        <v>39</v>
      </c>
      <c r="U1693" s="22">
        <v>46364</v>
      </c>
      <c r="V1693" s="23">
        <v>46246.373611111114</v>
      </c>
      <c r="W1693" s="23">
        <v>46246.373611111114</v>
      </c>
      <c r="X1693" s="20" t="s">
        <v>40</v>
      </c>
      <c r="Y1693" s="20" t="s">
        <v>39</v>
      </c>
      <c r="Z1693" s="24">
        <v>75228</v>
      </c>
      <c r="AA1693" s="20" t="s">
        <v>111</v>
      </c>
      <c r="AB1693" s="25" t="s">
        <v>5413</v>
      </c>
      <c r="AC1693" s="11" t="str">
        <f t="shared" si="321"/>
        <v>Klik Here Bestie</v>
      </c>
      <c r="AD1693" s="17" t="s">
        <v>4910</v>
      </c>
    </row>
    <row r="1694" spans="1:30" ht="14.25" customHeight="1" x14ac:dyDescent="0.3">
      <c r="A1694" s="5">
        <v>1692</v>
      </c>
      <c r="B1694" s="20" t="s">
        <v>32</v>
      </c>
      <c r="C1694" s="20" t="s">
        <v>33</v>
      </c>
      <c r="D1694" s="20" t="s">
        <v>1643</v>
      </c>
      <c r="E1694" s="20" t="s">
        <v>1698</v>
      </c>
      <c r="F1694" s="21">
        <v>3323072003</v>
      </c>
      <c r="G1694" s="20" t="s">
        <v>1644</v>
      </c>
      <c r="H1694" s="20" t="s">
        <v>1269</v>
      </c>
      <c r="I1694" s="21">
        <v>15047479</v>
      </c>
      <c r="J1694" s="20" t="s">
        <v>5414</v>
      </c>
      <c r="K1694" s="20" t="s">
        <v>5415</v>
      </c>
      <c r="L1694" s="20" t="s">
        <v>1661</v>
      </c>
      <c r="M1694" s="21">
        <v>50</v>
      </c>
      <c r="N1694" s="21">
        <v>0</v>
      </c>
      <c r="O1694" s="21">
        <v>0</v>
      </c>
      <c r="P1694" s="21">
        <v>0</v>
      </c>
      <c r="Q1694" s="21">
        <v>0</v>
      </c>
      <c r="R1694" s="21">
        <v>0</v>
      </c>
      <c r="S1694" s="21">
        <v>0</v>
      </c>
      <c r="T1694" s="20" t="s">
        <v>39</v>
      </c>
      <c r="U1694" s="22">
        <v>46364</v>
      </c>
      <c r="V1694" s="23">
        <v>46246.581250000003</v>
      </c>
      <c r="W1694" s="23">
        <v>46246.581250000003</v>
      </c>
      <c r="X1694" s="20" t="s">
        <v>40</v>
      </c>
      <c r="Y1694" s="20" t="s">
        <v>39</v>
      </c>
      <c r="Z1694" s="24">
        <v>75228</v>
      </c>
      <c r="AA1694" s="20" t="s">
        <v>111</v>
      </c>
      <c r="AB1694" s="25" t="s">
        <v>5416</v>
      </c>
      <c r="AC1694" s="11" t="str">
        <f t="shared" si="321"/>
        <v>Klik Here Bestie</v>
      </c>
      <c r="AD1694" s="17" t="s">
        <v>4910</v>
      </c>
    </row>
    <row r="1695" spans="1:30" ht="14.25" customHeight="1" x14ac:dyDescent="0.3">
      <c r="A1695" s="5">
        <v>1693</v>
      </c>
      <c r="B1695" s="20" t="s">
        <v>32</v>
      </c>
      <c r="C1695" s="20" t="s">
        <v>33</v>
      </c>
      <c r="D1695" s="20" t="s">
        <v>1643</v>
      </c>
      <c r="E1695" s="20" t="s">
        <v>1728</v>
      </c>
      <c r="F1695" s="21">
        <v>3323072004</v>
      </c>
      <c r="G1695" s="20" t="s">
        <v>1644</v>
      </c>
      <c r="H1695" s="20" t="s">
        <v>1269</v>
      </c>
      <c r="I1695" s="21">
        <v>14905049</v>
      </c>
      <c r="J1695" s="20" t="s">
        <v>5417</v>
      </c>
      <c r="K1695" s="20" t="s">
        <v>5418</v>
      </c>
      <c r="L1695" s="20" t="s">
        <v>5419</v>
      </c>
      <c r="M1695" s="21">
        <v>0</v>
      </c>
      <c r="N1695" s="21">
        <v>50</v>
      </c>
      <c r="O1695" s="21">
        <v>0</v>
      </c>
      <c r="P1695" s="21">
        <v>0</v>
      </c>
      <c r="Q1695" s="21">
        <v>0</v>
      </c>
      <c r="R1695" s="21">
        <v>0</v>
      </c>
      <c r="S1695" s="21">
        <v>0</v>
      </c>
      <c r="T1695" s="20" t="s">
        <v>39</v>
      </c>
      <c r="U1695" s="22">
        <v>46303</v>
      </c>
      <c r="V1695" s="23">
        <v>46244.510416666664</v>
      </c>
      <c r="W1695" s="23">
        <v>46244.510416666664</v>
      </c>
      <c r="X1695" s="20" t="s">
        <v>40</v>
      </c>
      <c r="Y1695" s="20" t="s">
        <v>39</v>
      </c>
      <c r="Z1695" s="24">
        <v>93627</v>
      </c>
      <c r="AA1695" s="20" t="s">
        <v>1731</v>
      </c>
      <c r="AB1695" s="25" t="s">
        <v>5420</v>
      </c>
      <c r="AC1695" s="11" t="str">
        <f t="shared" si="321"/>
        <v>Klik Here Bestie</v>
      </c>
      <c r="AD1695" s="17" t="s">
        <v>4910</v>
      </c>
    </row>
    <row r="1696" spans="1:30" ht="14.25" customHeight="1" x14ac:dyDescent="0.3">
      <c r="A1696" s="5">
        <v>1694</v>
      </c>
      <c r="B1696" s="20" t="s">
        <v>32</v>
      </c>
      <c r="C1696" s="20" t="s">
        <v>33</v>
      </c>
      <c r="D1696" s="20" t="s">
        <v>1643</v>
      </c>
      <c r="E1696" s="20" t="s">
        <v>1728</v>
      </c>
      <c r="F1696" s="21">
        <v>3323072004</v>
      </c>
      <c r="G1696" s="20" t="s">
        <v>1644</v>
      </c>
      <c r="H1696" s="20" t="s">
        <v>1269</v>
      </c>
      <c r="I1696" s="21">
        <v>14908505</v>
      </c>
      <c r="J1696" s="20" t="s">
        <v>5421</v>
      </c>
      <c r="K1696" s="20" t="s">
        <v>5422</v>
      </c>
      <c r="L1696" s="20" t="s">
        <v>5423</v>
      </c>
      <c r="M1696" s="21">
        <v>0</v>
      </c>
      <c r="N1696" s="21">
        <v>35</v>
      </c>
      <c r="O1696" s="21">
        <v>0</v>
      </c>
      <c r="P1696" s="21">
        <v>0</v>
      </c>
      <c r="Q1696" s="21">
        <v>0</v>
      </c>
      <c r="R1696" s="21">
        <v>0</v>
      </c>
      <c r="S1696" s="21">
        <v>0</v>
      </c>
      <c r="T1696" s="20" t="s">
        <v>39</v>
      </c>
      <c r="U1696" s="22">
        <v>46303</v>
      </c>
      <c r="V1696" s="23">
        <v>46244.54791666667</v>
      </c>
      <c r="W1696" s="23">
        <v>46244.54791666667</v>
      </c>
      <c r="X1696" s="20" t="s">
        <v>40</v>
      </c>
      <c r="Y1696" s="20" t="s">
        <v>39</v>
      </c>
      <c r="Z1696" s="24">
        <v>186281</v>
      </c>
      <c r="AA1696" s="20" t="s">
        <v>1747</v>
      </c>
      <c r="AB1696" s="25" t="s">
        <v>5424</v>
      </c>
      <c r="AC1696" s="11" t="str">
        <f t="shared" si="321"/>
        <v>Klik Here Bestie</v>
      </c>
      <c r="AD1696" s="17" t="s">
        <v>4910</v>
      </c>
    </row>
    <row r="1697" spans="1:30" ht="14.25" customHeight="1" x14ac:dyDescent="0.3">
      <c r="A1697" s="5">
        <v>1695</v>
      </c>
      <c r="B1697" s="20" t="s">
        <v>32</v>
      </c>
      <c r="C1697" s="20" t="s">
        <v>33</v>
      </c>
      <c r="D1697" s="20" t="s">
        <v>1643</v>
      </c>
      <c r="E1697" s="20" t="s">
        <v>1728</v>
      </c>
      <c r="F1697" s="21">
        <v>3323072004</v>
      </c>
      <c r="G1697" s="20" t="s">
        <v>1644</v>
      </c>
      <c r="H1697" s="20" t="s">
        <v>1269</v>
      </c>
      <c r="I1697" s="21">
        <v>14908714</v>
      </c>
      <c r="J1697" s="20" t="s">
        <v>5425</v>
      </c>
      <c r="K1697" s="20" t="s">
        <v>5422</v>
      </c>
      <c r="L1697" s="20" t="s">
        <v>5423</v>
      </c>
      <c r="M1697" s="21">
        <v>0</v>
      </c>
      <c r="N1697" s="21">
        <v>10</v>
      </c>
      <c r="O1697" s="21">
        <v>0</v>
      </c>
      <c r="P1697" s="21">
        <v>0</v>
      </c>
      <c r="Q1697" s="21">
        <v>0</v>
      </c>
      <c r="R1697" s="21">
        <v>0</v>
      </c>
      <c r="S1697" s="21">
        <v>0</v>
      </c>
      <c r="T1697" s="20" t="s">
        <v>39</v>
      </c>
      <c r="U1697" s="22">
        <v>46303</v>
      </c>
      <c r="V1697" s="23">
        <v>46244.55</v>
      </c>
      <c r="W1697" s="23">
        <v>46244.55</v>
      </c>
      <c r="X1697" s="20" t="s">
        <v>40</v>
      </c>
      <c r="Y1697" s="20" t="s">
        <v>39</v>
      </c>
      <c r="Z1697" s="24">
        <v>186281</v>
      </c>
      <c r="AA1697" s="20" t="s">
        <v>1747</v>
      </c>
      <c r="AB1697" s="25" t="s">
        <v>5426</v>
      </c>
      <c r="AC1697" s="11" t="str">
        <f t="shared" si="321"/>
        <v>Klik Here Bestie</v>
      </c>
      <c r="AD1697" s="17" t="s">
        <v>4910</v>
      </c>
    </row>
    <row r="1698" spans="1:30" ht="14.25" customHeight="1" x14ac:dyDescent="0.3">
      <c r="A1698" s="5">
        <v>1696</v>
      </c>
      <c r="B1698" s="20" t="s">
        <v>32</v>
      </c>
      <c r="C1698" s="20" t="s">
        <v>33</v>
      </c>
      <c r="D1698" s="20" t="s">
        <v>1643</v>
      </c>
      <c r="E1698" s="20" t="s">
        <v>1728</v>
      </c>
      <c r="F1698" s="21">
        <v>3323072004</v>
      </c>
      <c r="G1698" s="20" t="s">
        <v>1644</v>
      </c>
      <c r="H1698" s="20" t="s">
        <v>1269</v>
      </c>
      <c r="I1698" s="21">
        <v>15228489</v>
      </c>
      <c r="J1698" s="20" t="s">
        <v>5427</v>
      </c>
      <c r="K1698" s="20" t="s">
        <v>5428</v>
      </c>
      <c r="L1698" s="20" t="s">
        <v>5429</v>
      </c>
      <c r="M1698" s="21">
        <v>142</v>
      </c>
      <c r="N1698" s="21">
        <v>130</v>
      </c>
      <c r="O1698" s="21">
        <v>0</v>
      </c>
      <c r="P1698" s="21">
        <v>0</v>
      </c>
      <c r="Q1698" s="21">
        <v>0</v>
      </c>
      <c r="R1698" s="21">
        <v>0</v>
      </c>
      <c r="S1698" s="21">
        <v>0</v>
      </c>
      <c r="T1698" s="20" t="s">
        <v>39</v>
      </c>
      <c r="U1698" s="20" t="s">
        <v>4260</v>
      </c>
      <c r="V1698" s="23">
        <v>46249.350694444445</v>
      </c>
      <c r="W1698" s="23">
        <v>46249.350694444445</v>
      </c>
      <c r="X1698" s="20" t="s">
        <v>40</v>
      </c>
      <c r="Y1698" s="20" t="s">
        <v>39</v>
      </c>
      <c r="Z1698" s="24">
        <v>186326</v>
      </c>
      <c r="AA1698" s="20" t="s">
        <v>1065</v>
      </c>
      <c r="AB1698" s="25" t="s">
        <v>5430</v>
      </c>
      <c r="AC1698" s="11" t="str">
        <f t="shared" si="321"/>
        <v>Klik Here Bestie</v>
      </c>
      <c r="AD1698" s="17" t="s">
        <v>4910</v>
      </c>
    </row>
    <row r="1699" spans="1:30" ht="14.25" customHeight="1" x14ac:dyDescent="0.3">
      <c r="A1699" s="5">
        <v>1697</v>
      </c>
      <c r="B1699" s="20" t="s">
        <v>32</v>
      </c>
      <c r="C1699" s="20" t="s">
        <v>33</v>
      </c>
      <c r="D1699" s="20" t="s">
        <v>1643</v>
      </c>
      <c r="E1699" s="20" t="s">
        <v>1728</v>
      </c>
      <c r="F1699" s="21">
        <v>3323072004</v>
      </c>
      <c r="G1699" s="20" t="s">
        <v>1644</v>
      </c>
      <c r="H1699" s="20" t="s">
        <v>1269</v>
      </c>
      <c r="I1699" s="21">
        <v>14981913</v>
      </c>
      <c r="J1699" s="20" t="s">
        <v>5431</v>
      </c>
      <c r="K1699" s="20" t="s">
        <v>5432</v>
      </c>
      <c r="L1699" s="20" t="s">
        <v>1750</v>
      </c>
      <c r="M1699" s="21">
        <v>0</v>
      </c>
      <c r="N1699" s="21">
        <v>45</v>
      </c>
      <c r="O1699" s="21">
        <v>0</v>
      </c>
      <c r="P1699" s="21">
        <v>0</v>
      </c>
      <c r="Q1699" s="21">
        <v>0</v>
      </c>
      <c r="R1699" s="21">
        <v>0</v>
      </c>
      <c r="S1699" s="21">
        <v>0</v>
      </c>
      <c r="T1699" s="20" t="s">
        <v>39</v>
      </c>
      <c r="U1699" s="22">
        <v>46334</v>
      </c>
      <c r="V1699" s="23">
        <v>46245.603472222225</v>
      </c>
      <c r="W1699" s="23">
        <v>46245.603472222225</v>
      </c>
      <c r="X1699" s="20" t="s">
        <v>40</v>
      </c>
      <c r="Y1699" s="20" t="s">
        <v>39</v>
      </c>
      <c r="Z1699" s="24">
        <v>93667</v>
      </c>
      <c r="AA1699" s="20" t="s">
        <v>1086</v>
      </c>
      <c r="AB1699" s="25" t="s">
        <v>5433</v>
      </c>
      <c r="AC1699" s="11" t="str">
        <f t="shared" si="321"/>
        <v>Klik Here Bestie</v>
      </c>
      <c r="AD1699" s="17" t="s">
        <v>4910</v>
      </c>
    </row>
    <row r="1700" spans="1:30" ht="14.25" customHeight="1" x14ac:dyDescent="0.3">
      <c r="A1700" s="5">
        <v>1698</v>
      </c>
      <c r="B1700" s="20" t="s">
        <v>32</v>
      </c>
      <c r="C1700" s="20" t="s">
        <v>33</v>
      </c>
      <c r="D1700" s="20" t="s">
        <v>1643</v>
      </c>
      <c r="E1700" s="20" t="s">
        <v>1728</v>
      </c>
      <c r="F1700" s="21">
        <v>3323072004</v>
      </c>
      <c r="G1700" s="20" t="s">
        <v>1644</v>
      </c>
      <c r="H1700" s="20" t="s">
        <v>1269</v>
      </c>
      <c r="I1700" s="21">
        <v>14982462</v>
      </c>
      <c r="J1700" s="20" t="s">
        <v>5434</v>
      </c>
      <c r="K1700" s="20" t="s">
        <v>5432</v>
      </c>
      <c r="L1700" s="20" t="s">
        <v>1750</v>
      </c>
      <c r="M1700" s="21">
        <v>42</v>
      </c>
      <c r="N1700" s="21">
        <v>0</v>
      </c>
      <c r="O1700" s="21">
        <v>0</v>
      </c>
      <c r="P1700" s="21">
        <v>0</v>
      </c>
      <c r="Q1700" s="21">
        <v>0</v>
      </c>
      <c r="R1700" s="21">
        <v>0</v>
      </c>
      <c r="S1700" s="21">
        <v>0</v>
      </c>
      <c r="T1700" s="20" t="s">
        <v>39</v>
      </c>
      <c r="U1700" s="22">
        <v>46334</v>
      </c>
      <c r="V1700" s="23">
        <v>46245.606944444444</v>
      </c>
      <c r="W1700" s="23">
        <v>46245.606944444444</v>
      </c>
      <c r="X1700" s="20" t="s">
        <v>40</v>
      </c>
      <c r="Y1700" s="20" t="s">
        <v>39</v>
      </c>
      <c r="Z1700" s="24">
        <v>93667</v>
      </c>
      <c r="AA1700" s="20" t="s">
        <v>1086</v>
      </c>
      <c r="AB1700" s="25" t="s">
        <v>5435</v>
      </c>
      <c r="AC1700" s="11" t="str">
        <f t="shared" si="321"/>
        <v>Klik Here Bestie</v>
      </c>
      <c r="AD1700" s="17" t="s">
        <v>4910</v>
      </c>
    </row>
    <row r="1701" spans="1:30" ht="14.25" customHeight="1" x14ac:dyDescent="0.3">
      <c r="A1701" s="5">
        <v>1699</v>
      </c>
      <c r="B1701" s="20" t="s">
        <v>32</v>
      </c>
      <c r="C1701" s="20" t="s">
        <v>33</v>
      </c>
      <c r="D1701" s="20" t="s">
        <v>1643</v>
      </c>
      <c r="E1701" s="20" t="s">
        <v>1728</v>
      </c>
      <c r="F1701" s="21">
        <v>3323072004</v>
      </c>
      <c r="G1701" s="20" t="s">
        <v>1644</v>
      </c>
      <c r="H1701" s="20" t="s">
        <v>1269</v>
      </c>
      <c r="I1701" s="21">
        <v>15158884</v>
      </c>
      <c r="J1701" s="20" t="s">
        <v>5436</v>
      </c>
      <c r="K1701" s="20" t="s">
        <v>5437</v>
      </c>
      <c r="L1701" s="20" t="s">
        <v>5438</v>
      </c>
      <c r="M1701" s="21">
        <v>50</v>
      </c>
      <c r="N1701" s="21">
        <v>0</v>
      </c>
      <c r="O1701" s="21">
        <v>0</v>
      </c>
      <c r="P1701" s="21">
        <v>0</v>
      </c>
      <c r="Q1701" s="21">
        <v>0</v>
      </c>
      <c r="R1701" s="21">
        <v>0</v>
      </c>
      <c r="S1701" s="21">
        <v>0</v>
      </c>
      <c r="T1701" s="20" t="s">
        <v>39</v>
      </c>
      <c r="U1701" s="20" t="s">
        <v>4312</v>
      </c>
      <c r="V1701" s="23">
        <v>46248.359722222223</v>
      </c>
      <c r="W1701" s="23">
        <v>46248.359722222223</v>
      </c>
      <c r="X1701" s="20" t="s">
        <v>40</v>
      </c>
      <c r="Y1701" s="20" t="s">
        <v>39</v>
      </c>
      <c r="Z1701" s="24">
        <v>93627</v>
      </c>
      <c r="AA1701" s="20" t="s">
        <v>1731</v>
      </c>
      <c r="AB1701" s="25" t="s">
        <v>5439</v>
      </c>
      <c r="AC1701" s="11" t="str">
        <f t="shared" si="321"/>
        <v>Klik Here Bestie</v>
      </c>
      <c r="AD1701" s="17" t="s">
        <v>4910</v>
      </c>
    </row>
    <row r="1702" spans="1:30" ht="14.25" customHeight="1" x14ac:dyDescent="0.3">
      <c r="A1702" s="5">
        <v>1700</v>
      </c>
      <c r="B1702" s="20" t="s">
        <v>32</v>
      </c>
      <c r="C1702" s="20" t="s">
        <v>33</v>
      </c>
      <c r="D1702" s="20" t="s">
        <v>1643</v>
      </c>
      <c r="E1702" s="20" t="s">
        <v>1728</v>
      </c>
      <c r="F1702" s="21">
        <v>3323072004</v>
      </c>
      <c r="G1702" s="20" t="s">
        <v>1644</v>
      </c>
      <c r="H1702" s="20" t="s">
        <v>1269</v>
      </c>
      <c r="I1702" s="21">
        <v>14981548</v>
      </c>
      <c r="J1702" s="20" t="s">
        <v>5440</v>
      </c>
      <c r="K1702" s="20" t="s">
        <v>5441</v>
      </c>
      <c r="L1702" s="20" t="s">
        <v>5442</v>
      </c>
      <c r="M1702" s="21">
        <v>0</v>
      </c>
      <c r="N1702" s="21">
        <v>75</v>
      </c>
      <c r="O1702" s="21">
        <v>0</v>
      </c>
      <c r="P1702" s="21">
        <v>0</v>
      </c>
      <c r="Q1702" s="21">
        <v>0</v>
      </c>
      <c r="R1702" s="21">
        <v>0</v>
      </c>
      <c r="S1702" s="21">
        <v>0</v>
      </c>
      <c r="T1702" s="20" t="s">
        <v>39</v>
      </c>
      <c r="U1702" s="22">
        <v>46334</v>
      </c>
      <c r="V1702" s="23">
        <v>46245.599999999999</v>
      </c>
      <c r="W1702" s="23">
        <v>46245.599999999999</v>
      </c>
      <c r="X1702" s="20" t="s">
        <v>40</v>
      </c>
      <c r="Y1702" s="20" t="s">
        <v>39</v>
      </c>
      <c r="Z1702" s="24">
        <v>186079</v>
      </c>
      <c r="AA1702" s="20" t="s">
        <v>3874</v>
      </c>
      <c r="AB1702" s="25" t="s">
        <v>5443</v>
      </c>
      <c r="AC1702" s="11" t="str">
        <f t="shared" si="321"/>
        <v>Klik Here Bestie</v>
      </c>
      <c r="AD1702" s="17" t="s">
        <v>4910</v>
      </c>
    </row>
    <row r="1703" spans="1:30" ht="14.25" customHeight="1" x14ac:dyDescent="0.3">
      <c r="A1703" s="5">
        <v>1701</v>
      </c>
      <c r="B1703" s="20" t="s">
        <v>32</v>
      </c>
      <c r="C1703" s="20" t="s">
        <v>33</v>
      </c>
      <c r="D1703" s="20" t="s">
        <v>1643</v>
      </c>
      <c r="E1703" s="20" t="s">
        <v>1728</v>
      </c>
      <c r="F1703" s="21">
        <v>3323072004</v>
      </c>
      <c r="G1703" s="20" t="s">
        <v>1644</v>
      </c>
      <c r="H1703" s="20" t="s">
        <v>1269</v>
      </c>
      <c r="I1703" s="21">
        <v>14981619</v>
      </c>
      <c r="J1703" s="20" t="s">
        <v>5444</v>
      </c>
      <c r="K1703" s="20" t="s">
        <v>5441</v>
      </c>
      <c r="L1703" s="20" t="s">
        <v>5442</v>
      </c>
      <c r="M1703" s="21">
        <v>0</v>
      </c>
      <c r="N1703" s="21">
        <v>28</v>
      </c>
      <c r="O1703" s="21">
        <v>0</v>
      </c>
      <c r="P1703" s="21">
        <v>0</v>
      </c>
      <c r="Q1703" s="21">
        <v>0</v>
      </c>
      <c r="R1703" s="21">
        <v>0</v>
      </c>
      <c r="S1703" s="21">
        <v>0</v>
      </c>
      <c r="T1703" s="20" t="s">
        <v>39</v>
      </c>
      <c r="U1703" s="22">
        <v>46334</v>
      </c>
      <c r="V1703" s="23">
        <v>46245.600694444445</v>
      </c>
      <c r="W1703" s="23">
        <v>46245.600694444445</v>
      </c>
      <c r="X1703" s="20" t="s">
        <v>40</v>
      </c>
      <c r="Y1703" s="20" t="s">
        <v>39</v>
      </c>
      <c r="Z1703" s="24">
        <v>186079</v>
      </c>
      <c r="AA1703" s="20" t="s">
        <v>3874</v>
      </c>
      <c r="AB1703" s="25" t="s">
        <v>5445</v>
      </c>
      <c r="AC1703" s="11" t="str">
        <f t="shared" si="321"/>
        <v>Klik Here Bestie</v>
      </c>
      <c r="AD1703" s="17" t="s">
        <v>4910</v>
      </c>
    </row>
    <row r="1704" spans="1:30" ht="14.25" customHeight="1" x14ac:dyDescent="0.3">
      <c r="A1704" s="5">
        <v>1702</v>
      </c>
      <c r="B1704" s="20" t="s">
        <v>32</v>
      </c>
      <c r="C1704" s="20" t="s">
        <v>33</v>
      </c>
      <c r="D1704" s="20" t="s">
        <v>1643</v>
      </c>
      <c r="E1704" s="20" t="s">
        <v>1728</v>
      </c>
      <c r="F1704" s="21">
        <v>3323072004</v>
      </c>
      <c r="G1704" s="20" t="s">
        <v>1644</v>
      </c>
      <c r="H1704" s="20" t="s">
        <v>1269</v>
      </c>
      <c r="I1704" s="21">
        <v>15089663</v>
      </c>
      <c r="J1704" s="20" t="s">
        <v>5446</v>
      </c>
      <c r="K1704" s="20" t="s">
        <v>5447</v>
      </c>
      <c r="L1704" s="20" t="s">
        <v>5448</v>
      </c>
      <c r="M1704" s="21">
        <v>50</v>
      </c>
      <c r="N1704" s="21">
        <v>50</v>
      </c>
      <c r="O1704" s="21">
        <v>0</v>
      </c>
      <c r="P1704" s="21">
        <v>0</v>
      </c>
      <c r="Q1704" s="21">
        <v>0</v>
      </c>
      <c r="R1704" s="21">
        <v>0</v>
      </c>
      <c r="S1704" s="21">
        <v>0</v>
      </c>
      <c r="T1704" s="20" t="s">
        <v>39</v>
      </c>
      <c r="U1704" s="20" t="s">
        <v>4250</v>
      </c>
      <c r="V1704" s="23">
        <v>46247.365972222222</v>
      </c>
      <c r="W1704" s="23">
        <v>46247.365972222222</v>
      </c>
      <c r="X1704" s="20" t="s">
        <v>40</v>
      </c>
      <c r="Y1704" s="20" t="s">
        <v>39</v>
      </c>
      <c r="Z1704" s="24">
        <v>186079</v>
      </c>
      <c r="AA1704" s="20" t="s">
        <v>3874</v>
      </c>
      <c r="AB1704" s="25" t="s">
        <v>5449</v>
      </c>
      <c r="AC1704" s="11" t="str">
        <f t="shared" si="321"/>
        <v>Klik Here Bestie</v>
      </c>
      <c r="AD1704" s="17" t="s">
        <v>4910</v>
      </c>
    </row>
    <row r="1705" spans="1:30" ht="14.25" customHeight="1" x14ac:dyDescent="0.3">
      <c r="A1705" s="5">
        <v>1703</v>
      </c>
      <c r="B1705" s="20" t="s">
        <v>32</v>
      </c>
      <c r="C1705" s="20" t="s">
        <v>33</v>
      </c>
      <c r="D1705" s="20" t="s">
        <v>1643</v>
      </c>
      <c r="E1705" s="20" t="s">
        <v>1774</v>
      </c>
      <c r="F1705" s="21">
        <v>3323072005</v>
      </c>
      <c r="G1705" s="20" t="s">
        <v>1644</v>
      </c>
      <c r="H1705" s="20" t="s">
        <v>1269</v>
      </c>
      <c r="I1705" s="21">
        <v>14961543</v>
      </c>
      <c r="J1705" s="20" t="s">
        <v>5450</v>
      </c>
      <c r="K1705" s="20" t="s">
        <v>5451</v>
      </c>
      <c r="L1705" s="20" t="s">
        <v>436</v>
      </c>
      <c r="M1705" s="21">
        <v>100</v>
      </c>
      <c r="N1705" s="21">
        <v>100</v>
      </c>
      <c r="O1705" s="21">
        <v>0</v>
      </c>
      <c r="P1705" s="21">
        <v>0</v>
      </c>
      <c r="Q1705" s="21">
        <v>0</v>
      </c>
      <c r="R1705" s="21">
        <v>0</v>
      </c>
      <c r="S1705" s="21">
        <v>0</v>
      </c>
      <c r="T1705" s="20" t="s">
        <v>39</v>
      </c>
      <c r="U1705" s="22">
        <v>46334</v>
      </c>
      <c r="V1705" s="23">
        <v>46245.427777777775</v>
      </c>
      <c r="W1705" s="23">
        <v>46245.427777777775</v>
      </c>
      <c r="X1705" s="20" t="s">
        <v>40</v>
      </c>
      <c r="Y1705" s="20" t="s">
        <v>39</v>
      </c>
      <c r="Z1705" s="24">
        <v>186647</v>
      </c>
      <c r="AA1705" s="20" t="s">
        <v>1784</v>
      </c>
      <c r="AB1705" s="25" t="s">
        <v>5452</v>
      </c>
      <c r="AC1705" s="11" t="str">
        <f t="shared" si="321"/>
        <v>Klik Here Bestie</v>
      </c>
      <c r="AD1705" s="17" t="s">
        <v>4910</v>
      </c>
    </row>
    <row r="1706" spans="1:30" ht="14.25" customHeight="1" x14ac:dyDescent="0.3">
      <c r="A1706" s="5">
        <v>1704</v>
      </c>
      <c r="B1706" s="20" t="s">
        <v>32</v>
      </c>
      <c r="C1706" s="20" t="s">
        <v>33</v>
      </c>
      <c r="D1706" s="20" t="s">
        <v>1643</v>
      </c>
      <c r="E1706" s="20" t="s">
        <v>1774</v>
      </c>
      <c r="F1706" s="21">
        <v>3323072005</v>
      </c>
      <c r="G1706" s="20" t="s">
        <v>1644</v>
      </c>
      <c r="H1706" s="20" t="s">
        <v>1269</v>
      </c>
      <c r="I1706" s="21">
        <v>14946823</v>
      </c>
      <c r="J1706" s="20" t="s">
        <v>5453</v>
      </c>
      <c r="K1706" s="20" t="s">
        <v>5454</v>
      </c>
      <c r="L1706" s="20" t="s">
        <v>5455</v>
      </c>
      <c r="M1706" s="21">
        <v>5</v>
      </c>
      <c r="N1706" s="21">
        <v>0</v>
      </c>
      <c r="O1706" s="21">
        <v>0</v>
      </c>
      <c r="P1706" s="21">
        <v>0</v>
      </c>
      <c r="Q1706" s="21">
        <v>0</v>
      </c>
      <c r="R1706" s="21">
        <v>0</v>
      </c>
      <c r="S1706" s="21">
        <v>0</v>
      </c>
      <c r="T1706" s="20" t="s">
        <v>39</v>
      </c>
      <c r="U1706" s="22">
        <v>46334</v>
      </c>
      <c r="V1706" s="23">
        <v>46245.337500000001</v>
      </c>
      <c r="W1706" s="23">
        <v>46245.337500000001</v>
      </c>
      <c r="X1706" s="20" t="s">
        <v>40</v>
      </c>
      <c r="Y1706" s="20" t="s">
        <v>39</v>
      </c>
      <c r="Z1706" s="24">
        <v>186647</v>
      </c>
      <c r="AA1706" s="20" t="s">
        <v>1784</v>
      </c>
      <c r="AB1706" s="25" t="s">
        <v>5456</v>
      </c>
      <c r="AC1706" s="11" t="str">
        <f t="shared" si="321"/>
        <v>Klik Here Bestie</v>
      </c>
      <c r="AD1706" s="17" t="s">
        <v>4910</v>
      </c>
    </row>
    <row r="1707" spans="1:30" ht="14.25" customHeight="1" x14ac:dyDescent="0.3">
      <c r="A1707" s="5">
        <v>1705</v>
      </c>
      <c r="B1707" s="20" t="s">
        <v>32</v>
      </c>
      <c r="C1707" s="20" t="s">
        <v>33</v>
      </c>
      <c r="D1707" s="20" t="s">
        <v>1643</v>
      </c>
      <c r="E1707" s="20" t="s">
        <v>1774</v>
      </c>
      <c r="F1707" s="21">
        <v>3323072005</v>
      </c>
      <c r="G1707" s="20" t="s">
        <v>1644</v>
      </c>
      <c r="H1707" s="20" t="s">
        <v>1269</v>
      </c>
      <c r="I1707" s="21">
        <v>15020456</v>
      </c>
      <c r="J1707" s="20" t="s">
        <v>5457</v>
      </c>
      <c r="K1707" s="20" t="s">
        <v>5458</v>
      </c>
      <c r="L1707" s="20" t="s">
        <v>1806</v>
      </c>
      <c r="M1707" s="21">
        <v>0</v>
      </c>
      <c r="N1707" s="21">
        <v>50</v>
      </c>
      <c r="O1707" s="21">
        <v>0</v>
      </c>
      <c r="P1707" s="21">
        <v>0</v>
      </c>
      <c r="Q1707" s="21">
        <v>0</v>
      </c>
      <c r="R1707" s="21">
        <v>0</v>
      </c>
      <c r="S1707" s="21">
        <v>0</v>
      </c>
      <c r="T1707" s="20" t="s">
        <v>39</v>
      </c>
      <c r="U1707" s="22">
        <v>46364</v>
      </c>
      <c r="V1707" s="23">
        <v>46246.38958333333</v>
      </c>
      <c r="W1707" s="23">
        <v>46246.38958333333</v>
      </c>
      <c r="X1707" s="20" t="s">
        <v>40</v>
      </c>
      <c r="Y1707" s="20" t="s">
        <v>39</v>
      </c>
      <c r="Z1707" s="24">
        <v>75660</v>
      </c>
      <c r="AA1707" s="20" t="s">
        <v>1803</v>
      </c>
      <c r="AB1707" s="25" t="s">
        <v>5459</v>
      </c>
      <c r="AC1707" s="11" t="str">
        <f t="shared" si="321"/>
        <v>Klik Here Bestie</v>
      </c>
      <c r="AD1707" s="17" t="s">
        <v>4910</v>
      </c>
    </row>
    <row r="1708" spans="1:30" ht="14.25" customHeight="1" x14ac:dyDescent="0.3">
      <c r="A1708" s="5">
        <v>1706</v>
      </c>
      <c r="B1708" s="20" t="s">
        <v>32</v>
      </c>
      <c r="C1708" s="20" t="s">
        <v>33</v>
      </c>
      <c r="D1708" s="20" t="s">
        <v>1643</v>
      </c>
      <c r="E1708" s="20" t="s">
        <v>1774</v>
      </c>
      <c r="F1708" s="21">
        <v>3323072005</v>
      </c>
      <c r="G1708" s="20" t="s">
        <v>1644</v>
      </c>
      <c r="H1708" s="20" t="s">
        <v>1269</v>
      </c>
      <c r="I1708" s="21">
        <v>15025084</v>
      </c>
      <c r="J1708" s="20" t="s">
        <v>5460</v>
      </c>
      <c r="K1708" s="20" t="s">
        <v>5458</v>
      </c>
      <c r="L1708" s="20" t="s">
        <v>1806</v>
      </c>
      <c r="M1708" s="21">
        <v>50</v>
      </c>
      <c r="N1708" s="21">
        <v>0</v>
      </c>
      <c r="O1708" s="21">
        <v>0</v>
      </c>
      <c r="P1708" s="21">
        <v>0</v>
      </c>
      <c r="Q1708" s="21">
        <v>0</v>
      </c>
      <c r="R1708" s="21">
        <v>0</v>
      </c>
      <c r="S1708" s="21">
        <v>0</v>
      </c>
      <c r="T1708" s="20" t="s">
        <v>39</v>
      </c>
      <c r="U1708" s="22">
        <v>46364</v>
      </c>
      <c r="V1708" s="23">
        <v>46246.415972222225</v>
      </c>
      <c r="W1708" s="23">
        <v>46246.415972222225</v>
      </c>
      <c r="X1708" s="20" t="s">
        <v>40</v>
      </c>
      <c r="Y1708" s="20" t="s">
        <v>39</v>
      </c>
      <c r="Z1708" s="24">
        <v>75660</v>
      </c>
      <c r="AA1708" s="20" t="s">
        <v>1803</v>
      </c>
      <c r="AB1708" s="25" t="s">
        <v>5461</v>
      </c>
      <c r="AC1708" s="11" t="str">
        <f t="shared" si="321"/>
        <v>Klik Here Bestie</v>
      </c>
      <c r="AD1708" s="17" t="s">
        <v>4910</v>
      </c>
    </row>
    <row r="1709" spans="1:30" ht="14.25" customHeight="1" x14ac:dyDescent="0.3">
      <c r="A1709" s="5">
        <v>1707</v>
      </c>
      <c r="B1709" s="20" t="s">
        <v>32</v>
      </c>
      <c r="C1709" s="20" t="s">
        <v>33</v>
      </c>
      <c r="D1709" s="20" t="s">
        <v>1643</v>
      </c>
      <c r="E1709" s="20" t="s">
        <v>1808</v>
      </c>
      <c r="F1709" s="21">
        <v>3323072006</v>
      </c>
      <c r="G1709" s="20" t="s">
        <v>1644</v>
      </c>
      <c r="H1709" s="20" t="s">
        <v>1269</v>
      </c>
      <c r="I1709" s="21">
        <v>15260632</v>
      </c>
      <c r="J1709" s="20" t="s">
        <v>5462</v>
      </c>
      <c r="K1709" s="20" t="s">
        <v>5463</v>
      </c>
      <c r="L1709" s="20" t="s">
        <v>5464</v>
      </c>
      <c r="M1709" s="21">
        <v>50</v>
      </c>
      <c r="N1709" s="21">
        <v>250</v>
      </c>
      <c r="O1709" s="21">
        <v>0</v>
      </c>
      <c r="P1709" s="21">
        <v>0</v>
      </c>
      <c r="Q1709" s="21">
        <v>0</v>
      </c>
      <c r="R1709" s="21">
        <v>0</v>
      </c>
      <c r="S1709" s="21">
        <v>0</v>
      </c>
      <c r="T1709" s="20" t="s">
        <v>39</v>
      </c>
      <c r="U1709" s="20" t="s">
        <v>4260</v>
      </c>
      <c r="V1709" s="23">
        <v>46249.570833333331</v>
      </c>
      <c r="W1709" s="23">
        <v>46249.570833333331</v>
      </c>
      <c r="X1709" s="20" t="s">
        <v>40</v>
      </c>
      <c r="Y1709" s="20" t="s">
        <v>39</v>
      </c>
      <c r="Z1709" s="24">
        <v>249002</v>
      </c>
      <c r="AA1709" s="20" t="s">
        <v>5465</v>
      </c>
      <c r="AB1709" s="25" t="s">
        <v>5466</v>
      </c>
      <c r="AC1709" s="11" t="str">
        <f t="shared" si="321"/>
        <v>Klik Here Bestie</v>
      </c>
      <c r="AD1709" s="17" t="s">
        <v>4910</v>
      </c>
    </row>
    <row r="1710" spans="1:30" ht="14.25" customHeight="1" x14ac:dyDescent="0.3">
      <c r="A1710" s="5">
        <v>1708</v>
      </c>
      <c r="B1710" s="20" t="s">
        <v>32</v>
      </c>
      <c r="C1710" s="20" t="s">
        <v>33</v>
      </c>
      <c r="D1710" s="20" t="s">
        <v>1643</v>
      </c>
      <c r="E1710" s="20" t="s">
        <v>1808</v>
      </c>
      <c r="F1710" s="21">
        <v>3323072006</v>
      </c>
      <c r="G1710" s="20" t="s">
        <v>1644</v>
      </c>
      <c r="H1710" s="20" t="s">
        <v>1269</v>
      </c>
      <c r="I1710" s="21">
        <v>15227693</v>
      </c>
      <c r="J1710" s="20" t="s">
        <v>5467</v>
      </c>
      <c r="K1710" s="20" t="s">
        <v>5468</v>
      </c>
      <c r="L1710" s="20" t="s">
        <v>5469</v>
      </c>
      <c r="M1710" s="21">
        <v>73</v>
      </c>
      <c r="N1710" s="21">
        <v>57</v>
      </c>
      <c r="O1710" s="21">
        <v>0</v>
      </c>
      <c r="P1710" s="21">
        <v>0</v>
      </c>
      <c r="Q1710" s="21">
        <v>0</v>
      </c>
      <c r="R1710" s="21">
        <v>0</v>
      </c>
      <c r="S1710" s="21">
        <v>0</v>
      </c>
      <c r="T1710" s="20" t="s">
        <v>39</v>
      </c>
      <c r="U1710" s="20" t="s">
        <v>4260</v>
      </c>
      <c r="V1710" s="23">
        <v>46249.34652777778</v>
      </c>
      <c r="W1710" s="23">
        <v>46249.34652777778</v>
      </c>
      <c r="X1710" s="20" t="s">
        <v>40</v>
      </c>
      <c r="Y1710" s="20" t="s">
        <v>39</v>
      </c>
      <c r="Z1710" s="24">
        <v>92260</v>
      </c>
      <c r="AA1710" s="20" t="s">
        <v>1811</v>
      </c>
      <c r="AB1710" s="25" t="s">
        <v>5470</v>
      </c>
      <c r="AC1710" s="11" t="str">
        <f t="shared" si="321"/>
        <v>Klik Here Bestie</v>
      </c>
      <c r="AD1710" s="17" t="s">
        <v>4910</v>
      </c>
    </row>
    <row r="1711" spans="1:30" ht="14.25" customHeight="1" x14ac:dyDescent="0.3">
      <c r="A1711" s="5">
        <v>1709</v>
      </c>
      <c r="B1711" s="20" t="s">
        <v>32</v>
      </c>
      <c r="C1711" s="20" t="s">
        <v>33</v>
      </c>
      <c r="D1711" s="20" t="s">
        <v>1643</v>
      </c>
      <c r="E1711" s="20" t="s">
        <v>1808</v>
      </c>
      <c r="F1711" s="21">
        <v>3323072006</v>
      </c>
      <c r="G1711" s="20" t="s">
        <v>1644</v>
      </c>
      <c r="H1711" s="20" t="s">
        <v>1269</v>
      </c>
      <c r="I1711" s="21">
        <v>15117151</v>
      </c>
      <c r="J1711" s="20" t="s">
        <v>5471</v>
      </c>
      <c r="K1711" s="20" t="s">
        <v>5472</v>
      </c>
      <c r="L1711" s="20" t="s">
        <v>46</v>
      </c>
      <c r="M1711" s="21">
        <v>0</v>
      </c>
      <c r="N1711" s="21">
        <v>120</v>
      </c>
      <c r="O1711" s="21">
        <v>0</v>
      </c>
      <c r="P1711" s="21">
        <v>0</v>
      </c>
      <c r="Q1711" s="21">
        <v>0</v>
      </c>
      <c r="R1711" s="21">
        <v>0</v>
      </c>
      <c r="S1711" s="21">
        <v>0</v>
      </c>
      <c r="T1711" s="20" t="s">
        <v>39</v>
      </c>
      <c r="U1711" s="20" t="s">
        <v>4250</v>
      </c>
      <c r="V1711" s="23">
        <v>46247.553472222222</v>
      </c>
      <c r="W1711" s="23">
        <v>46247.553472222222</v>
      </c>
      <c r="X1711" s="20" t="s">
        <v>40</v>
      </c>
      <c r="Y1711" s="20" t="s">
        <v>39</v>
      </c>
      <c r="Z1711" s="24">
        <v>253977</v>
      </c>
      <c r="AA1711" s="20" t="s">
        <v>188</v>
      </c>
      <c r="AB1711" s="25" t="s">
        <v>5473</v>
      </c>
      <c r="AC1711" s="11" t="str">
        <f t="shared" si="321"/>
        <v>Klik Here Bestie</v>
      </c>
      <c r="AD1711" s="17" t="s">
        <v>4910</v>
      </c>
    </row>
    <row r="1712" spans="1:30" ht="14.25" customHeight="1" x14ac:dyDescent="0.3">
      <c r="A1712" s="5">
        <v>1710</v>
      </c>
      <c r="B1712" s="20" t="s">
        <v>32</v>
      </c>
      <c r="C1712" s="20" t="s">
        <v>33</v>
      </c>
      <c r="D1712" s="20" t="s">
        <v>1643</v>
      </c>
      <c r="E1712" s="20" t="s">
        <v>1808</v>
      </c>
      <c r="F1712" s="21">
        <v>3323072006</v>
      </c>
      <c r="G1712" s="20" t="s">
        <v>1644</v>
      </c>
      <c r="H1712" s="20" t="s">
        <v>1269</v>
      </c>
      <c r="I1712" s="21">
        <v>15267608</v>
      </c>
      <c r="J1712" s="20" t="s">
        <v>5474</v>
      </c>
      <c r="K1712" s="20" t="s">
        <v>5475</v>
      </c>
      <c r="L1712" s="20" t="s">
        <v>599</v>
      </c>
      <c r="M1712" s="21">
        <v>0</v>
      </c>
      <c r="N1712" s="21">
        <v>210</v>
      </c>
      <c r="O1712" s="21">
        <v>0</v>
      </c>
      <c r="P1712" s="21">
        <v>0</v>
      </c>
      <c r="Q1712" s="21">
        <v>0</v>
      </c>
      <c r="R1712" s="21">
        <v>0</v>
      </c>
      <c r="S1712" s="21">
        <v>0</v>
      </c>
      <c r="T1712" s="20" t="s">
        <v>39</v>
      </c>
      <c r="U1712" s="20" t="s">
        <v>4260</v>
      </c>
      <c r="V1712" s="23">
        <v>46249.629861111112</v>
      </c>
      <c r="W1712" s="23">
        <v>46249.629861111112</v>
      </c>
      <c r="X1712" s="20" t="s">
        <v>40</v>
      </c>
      <c r="Y1712" s="20" t="s">
        <v>39</v>
      </c>
      <c r="Z1712" s="24">
        <v>253977</v>
      </c>
      <c r="AA1712" s="20" t="s">
        <v>188</v>
      </c>
      <c r="AB1712" s="25" t="s">
        <v>5476</v>
      </c>
      <c r="AC1712" s="11" t="str">
        <f t="shared" si="321"/>
        <v>Klik Here Bestie</v>
      </c>
      <c r="AD1712" s="17" t="s">
        <v>4910</v>
      </c>
    </row>
    <row r="1713" spans="1:30" ht="14.25" customHeight="1" x14ac:dyDescent="0.3">
      <c r="A1713" s="5">
        <v>1711</v>
      </c>
      <c r="B1713" s="20" t="s">
        <v>32</v>
      </c>
      <c r="C1713" s="20" t="s">
        <v>33</v>
      </c>
      <c r="D1713" s="20" t="s">
        <v>1643</v>
      </c>
      <c r="E1713" s="20" t="s">
        <v>1808</v>
      </c>
      <c r="F1713" s="21">
        <v>3323072006</v>
      </c>
      <c r="G1713" s="20" t="s">
        <v>1644</v>
      </c>
      <c r="H1713" s="20" t="s">
        <v>1269</v>
      </c>
      <c r="I1713" s="21">
        <v>15267773</v>
      </c>
      <c r="J1713" s="20" t="s">
        <v>5477</v>
      </c>
      <c r="K1713" s="20" t="s">
        <v>5475</v>
      </c>
      <c r="L1713" s="20" t="s">
        <v>599</v>
      </c>
      <c r="M1713" s="21">
        <v>0</v>
      </c>
      <c r="N1713" s="21">
        <v>128</v>
      </c>
      <c r="O1713" s="21">
        <v>0</v>
      </c>
      <c r="P1713" s="21">
        <v>0</v>
      </c>
      <c r="Q1713" s="21">
        <v>0</v>
      </c>
      <c r="R1713" s="21">
        <v>0</v>
      </c>
      <c r="S1713" s="21">
        <v>0</v>
      </c>
      <c r="T1713" s="20" t="s">
        <v>39</v>
      </c>
      <c r="U1713" s="20" t="s">
        <v>4260</v>
      </c>
      <c r="V1713" s="23">
        <v>46249.631249999999</v>
      </c>
      <c r="W1713" s="23">
        <v>46249.631249999999</v>
      </c>
      <c r="X1713" s="20" t="s">
        <v>40</v>
      </c>
      <c r="Y1713" s="20" t="s">
        <v>39</v>
      </c>
      <c r="Z1713" s="24">
        <v>253977</v>
      </c>
      <c r="AA1713" s="20" t="s">
        <v>188</v>
      </c>
      <c r="AB1713" s="25" t="s">
        <v>5478</v>
      </c>
      <c r="AC1713" s="11" t="str">
        <f t="shared" si="321"/>
        <v>Klik Here Bestie</v>
      </c>
      <c r="AD1713" s="17" t="s">
        <v>4910</v>
      </c>
    </row>
    <row r="1714" spans="1:30" ht="14.25" customHeight="1" x14ac:dyDescent="0.3">
      <c r="A1714" s="5">
        <v>1712</v>
      </c>
      <c r="B1714" s="20" t="s">
        <v>32</v>
      </c>
      <c r="C1714" s="20" t="s">
        <v>33</v>
      </c>
      <c r="D1714" s="20" t="s">
        <v>1643</v>
      </c>
      <c r="E1714" s="20" t="s">
        <v>1808</v>
      </c>
      <c r="F1714" s="21">
        <v>3323072006</v>
      </c>
      <c r="G1714" s="20" t="s">
        <v>1644</v>
      </c>
      <c r="H1714" s="20" t="s">
        <v>1269</v>
      </c>
      <c r="I1714" s="21">
        <v>15267894</v>
      </c>
      <c r="J1714" s="20" t="s">
        <v>5479</v>
      </c>
      <c r="K1714" s="20" t="s">
        <v>5475</v>
      </c>
      <c r="L1714" s="20" t="s">
        <v>599</v>
      </c>
      <c r="M1714" s="21">
        <v>0</v>
      </c>
      <c r="N1714" s="21">
        <v>30</v>
      </c>
      <c r="O1714" s="21">
        <v>0</v>
      </c>
      <c r="P1714" s="21">
        <v>0</v>
      </c>
      <c r="Q1714" s="21">
        <v>0</v>
      </c>
      <c r="R1714" s="21">
        <v>0</v>
      </c>
      <c r="S1714" s="21">
        <v>0</v>
      </c>
      <c r="T1714" s="20" t="s">
        <v>39</v>
      </c>
      <c r="U1714" s="20" t="s">
        <v>4260</v>
      </c>
      <c r="V1714" s="23">
        <v>46249.632638888892</v>
      </c>
      <c r="W1714" s="23">
        <v>46249.632638888892</v>
      </c>
      <c r="X1714" s="20" t="s">
        <v>40</v>
      </c>
      <c r="Y1714" s="20" t="s">
        <v>39</v>
      </c>
      <c r="Z1714" s="24">
        <v>253977</v>
      </c>
      <c r="AA1714" s="20" t="s">
        <v>188</v>
      </c>
      <c r="AB1714" s="25" t="s">
        <v>5480</v>
      </c>
      <c r="AC1714" s="11" t="str">
        <f t="shared" si="321"/>
        <v>Klik Here Bestie</v>
      </c>
      <c r="AD1714" s="17" t="s">
        <v>4910</v>
      </c>
    </row>
    <row r="1715" spans="1:30" ht="14.25" customHeight="1" x14ac:dyDescent="0.3">
      <c r="A1715" s="5">
        <v>1713</v>
      </c>
      <c r="B1715" s="20" t="s">
        <v>32</v>
      </c>
      <c r="C1715" s="20" t="s">
        <v>33</v>
      </c>
      <c r="D1715" s="20" t="s">
        <v>1643</v>
      </c>
      <c r="E1715" s="20" t="s">
        <v>1808</v>
      </c>
      <c r="F1715" s="21">
        <v>3323072006</v>
      </c>
      <c r="G1715" s="20" t="s">
        <v>1644</v>
      </c>
      <c r="H1715" s="20" t="s">
        <v>1269</v>
      </c>
      <c r="I1715" s="21">
        <v>15194745</v>
      </c>
      <c r="J1715" s="20" t="s">
        <v>5481</v>
      </c>
      <c r="K1715" s="20" t="s">
        <v>5482</v>
      </c>
      <c r="L1715" s="20" t="s">
        <v>5483</v>
      </c>
      <c r="M1715" s="21">
        <v>50</v>
      </c>
      <c r="N1715" s="21">
        <v>0</v>
      </c>
      <c r="O1715" s="21">
        <v>0</v>
      </c>
      <c r="P1715" s="21">
        <v>0</v>
      </c>
      <c r="Q1715" s="21">
        <v>0</v>
      </c>
      <c r="R1715" s="21">
        <v>0</v>
      </c>
      <c r="S1715" s="21">
        <v>0</v>
      </c>
      <c r="T1715" s="20" t="s">
        <v>39</v>
      </c>
      <c r="U1715" s="20" t="s">
        <v>4312</v>
      </c>
      <c r="V1715" s="23">
        <v>46248.613888888889</v>
      </c>
      <c r="W1715" s="23">
        <v>46248.613888888889</v>
      </c>
      <c r="X1715" s="20" t="s">
        <v>40</v>
      </c>
      <c r="Y1715" s="20" t="s">
        <v>39</v>
      </c>
      <c r="Z1715" s="24">
        <v>253977</v>
      </c>
      <c r="AA1715" s="20" t="s">
        <v>188</v>
      </c>
      <c r="AB1715" s="25" t="s">
        <v>5484</v>
      </c>
      <c r="AC1715" s="11" t="str">
        <f t="shared" si="321"/>
        <v>Klik Here Bestie</v>
      </c>
      <c r="AD1715" s="17" t="s">
        <v>4910</v>
      </c>
    </row>
    <row r="1716" spans="1:30" ht="14.25" customHeight="1" x14ac:dyDescent="0.3">
      <c r="A1716" s="5">
        <v>1714</v>
      </c>
      <c r="B1716" s="20" t="s">
        <v>32</v>
      </c>
      <c r="C1716" s="20" t="s">
        <v>33</v>
      </c>
      <c r="D1716" s="20" t="s">
        <v>1643</v>
      </c>
      <c r="E1716" s="20" t="s">
        <v>1808</v>
      </c>
      <c r="F1716" s="21">
        <v>3323072006</v>
      </c>
      <c r="G1716" s="20" t="s">
        <v>1644</v>
      </c>
      <c r="H1716" s="20" t="s">
        <v>1269</v>
      </c>
      <c r="I1716" s="21">
        <v>15109928</v>
      </c>
      <c r="J1716" s="20" t="s">
        <v>5485</v>
      </c>
      <c r="K1716" s="20" t="s">
        <v>5486</v>
      </c>
      <c r="L1716" s="20" t="s">
        <v>5487</v>
      </c>
      <c r="M1716" s="21">
        <v>0</v>
      </c>
      <c r="N1716" s="21">
        <v>100</v>
      </c>
      <c r="O1716" s="21">
        <v>0</v>
      </c>
      <c r="P1716" s="21">
        <v>0</v>
      </c>
      <c r="Q1716" s="21">
        <v>0</v>
      </c>
      <c r="R1716" s="21">
        <v>0</v>
      </c>
      <c r="S1716" s="21">
        <v>0</v>
      </c>
      <c r="T1716" s="20" t="s">
        <v>39</v>
      </c>
      <c r="U1716" s="20" t="s">
        <v>4250</v>
      </c>
      <c r="V1716" s="23">
        <v>46247.481249999997</v>
      </c>
      <c r="W1716" s="23">
        <v>46247.481249999997</v>
      </c>
      <c r="X1716" s="20" t="s">
        <v>40</v>
      </c>
      <c r="Y1716" s="20" t="s">
        <v>39</v>
      </c>
      <c r="Z1716" s="24">
        <v>92240</v>
      </c>
      <c r="AA1716" s="20" t="s">
        <v>1829</v>
      </c>
      <c r="AB1716" s="25" t="s">
        <v>5488</v>
      </c>
      <c r="AC1716" s="11" t="str">
        <f t="shared" si="321"/>
        <v>Klik Here Bestie</v>
      </c>
      <c r="AD1716" s="17" t="s">
        <v>4910</v>
      </c>
    </row>
    <row r="1717" spans="1:30" ht="14.25" customHeight="1" x14ac:dyDescent="0.3">
      <c r="A1717" s="5">
        <v>1715</v>
      </c>
      <c r="B1717" s="20" t="s">
        <v>32</v>
      </c>
      <c r="C1717" s="20" t="s">
        <v>33</v>
      </c>
      <c r="D1717" s="20" t="s">
        <v>1643</v>
      </c>
      <c r="E1717" s="20" t="s">
        <v>1831</v>
      </c>
      <c r="F1717" s="21">
        <v>3323072007</v>
      </c>
      <c r="G1717" s="20" t="s">
        <v>1832</v>
      </c>
      <c r="H1717" s="20" t="s">
        <v>1833</v>
      </c>
      <c r="I1717" s="21">
        <v>14877993</v>
      </c>
      <c r="J1717" s="20" t="s">
        <v>5489</v>
      </c>
      <c r="K1717" s="20" t="s">
        <v>5490</v>
      </c>
      <c r="L1717" s="20" t="s">
        <v>5491</v>
      </c>
      <c r="M1717" s="21">
        <v>50</v>
      </c>
      <c r="N1717" s="21">
        <v>0</v>
      </c>
      <c r="O1717" s="21">
        <v>0</v>
      </c>
      <c r="P1717" s="21">
        <v>0</v>
      </c>
      <c r="Q1717" s="21">
        <v>0</v>
      </c>
      <c r="R1717" s="21">
        <v>0</v>
      </c>
      <c r="S1717" s="21">
        <v>0</v>
      </c>
      <c r="T1717" s="20" t="s">
        <v>39</v>
      </c>
      <c r="U1717" s="22">
        <v>46303</v>
      </c>
      <c r="V1717" s="23">
        <v>46244.326388888891</v>
      </c>
      <c r="W1717" s="23">
        <v>46244.326388888891</v>
      </c>
      <c r="X1717" s="20" t="s">
        <v>40</v>
      </c>
      <c r="Y1717" s="20" t="s">
        <v>39</v>
      </c>
      <c r="Z1717" s="24">
        <v>986383</v>
      </c>
      <c r="AA1717" s="20" t="s">
        <v>1840</v>
      </c>
      <c r="AB1717" s="25" t="s">
        <v>5492</v>
      </c>
      <c r="AC1717" s="11" t="str">
        <f t="shared" si="321"/>
        <v>Klik Here Bestie</v>
      </c>
      <c r="AD1717" s="17" t="s">
        <v>4910</v>
      </c>
    </row>
    <row r="1718" spans="1:30" ht="14.25" customHeight="1" x14ac:dyDescent="0.3">
      <c r="A1718" s="5">
        <v>1716</v>
      </c>
      <c r="B1718" s="20" t="s">
        <v>32</v>
      </c>
      <c r="C1718" s="20" t="s">
        <v>33</v>
      </c>
      <c r="D1718" s="20" t="s">
        <v>1643</v>
      </c>
      <c r="E1718" s="20" t="s">
        <v>1831</v>
      </c>
      <c r="F1718" s="21">
        <v>3323072007</v>
      </c>
      <c r="G1718" s="20" t="s">
        <v>1832</v>
      </c>
      <c r="H1718" s="20" t="s">
        <v>1833</v>
      </c>
      <c r="I1718" s="21">
        <v>14905377</v>
      </c>
      <c r="J1718" s="20" t="s">
        <v>5493</v>
      </c>
      <c r="K1718" s="20" t="s">
        <v>5494</v>
      </c>
      <c r="L1718" s="20" t="s">
        <v>5495</v>
      </c>
      <c r="M1718" s="21">
        <v>111</v>
      </c>
      <c r="N1718" s="21">
        <v>50</v>
      </c>
      <c r="O1718" s="21">
        <v>0</v>
      </c>
      <c r="P1718" s="21">
        <v>0</v>
      </c>
      <c r="Q1718" s="21">
        <v>0</v>
      </c>
      <c r="R1718" s="21">
        <v>0</v>
      </c>
      <c r="S1718" s="21">
        <v>0</v>
      </c>
      <c r="T1718" s="20" t="s">
        <v>39</v>
      </c>
      <c r="U1718" s="22">
        <v>46303</v>
      </c>
      <c r="V1718" s="23">
        <v>46244.515277777777</v>
      </c>
      <c r="W1718" s="23">
        <v>46244.515277777777</v>
      </c>
      <c r="X1718" s="20" t="s">
        <v>40</v>
      </c>
      <c r="Y1718" s="20" t="s">
        <v>39</v>
      </c>
      <c r="Z1718" s="24">
        <v>184325</v>
      </c>
      <c r="AA1718" s="20" t="s">
        <v>5496</v>
      </c>
      <c r="AB1718" s="25" t="s">
        <v>5497</v>
      </c>
      <c r="AC1718" s="11" t="str">
        <f t="shared" si="321"/>
        <v>Klik Here Bestie</v>
      </c>
      <c r="AD1718" s="17" t="s">
        <v>4910</v>
      </c>
    </row>
    <row r="1719" spans="1:30" ht="14.25" customHeight="1" x14ac:dyDescent="0.3">
      <c r="A1719" s="5">
        <v>1717</v>
      </c>
      <c r="B1719" s="20" t="s">
        <v>32</v>
      </c>
      <c r="C1719" s="20" t="s">
        <v>33</v>
      </c>
      <c r="D1719" s="20" t="s">
        <v>1643</v>
      </c>
      <c r="E1719" s="20" t="s">
        <v>1831</v>
      </c>
      <c r="F1719" s="21">
        <v>3323072007</v>
      </c>
      <c r="G1719" s="20" t="s">
        <v>1832</v>
      </c>
      <c r="H1719" s="20" t="s">
        <v>1833</v>
      </c>
      <c r="I1719" s="21">
        <v>14963587</v>
      </c>
      <c r="J1719" s="20" t="s">
        <v>5498</v>
      </c>
      <c r="K1719" s="20" t="s">
        <v>5499</v>
      </c>
      <c r="L1719" s="20" t="s">
        <v>5500</v>
      </c>
      <c r="M1719" s="21">
        <v>170</v>
      </c>
      <c r="N1719" s="21">
        <v>0</v>
      </c>
      <c r="O1719" s="21">
        <v>0</v>
      </c>
      <c r="P1719" s="21">
        <v>0</v>
      </c>
      <c r="Q1719" s="21">
        <v>0</v>
      </c>
      <c r="R1719" s="21">
        <v>0</v>
      </c>
      <c r="S1719" s="21">
        <v>0</v>
      </c>
      <c r="T1719" s="20" t="s">
        <v>39</v>
      </c>
      <c r="U1719" s="22">
        <v>46334</v>
      </c>
      <c r="V1719" s="23">
        <v>46245.44027777778</v>
      </c>
      <c r="W1719" s="23">
        <v>46245.44027777778</v>
      </c>
      <c r="X1719" s="20" t="s">
        <v>40</v>
      </c>
      <c r="Y1719" s="20" t="s">
        <v>39</v>
      </c>
      <c r="Z1719" s="24">
        <v>183727</v>
      </c>
      <c r="AA1719" s="20" t="s">
        <v>957</v>
      </c>
      <c r="AB1719" s="25" t="s">
        <v>5501</v>
      </c>
      <c r="AC1719" s="11" t="str">
        <f t="shared" si="321"/>
        <v>Klik Here Bestie</v>
      </c>
      <c r="AD1719" s="17" t="s">
        <v>4910</v>
      </c>
    </row>
    <row r="1720" spans="1:30" ht="14.25" customHeight="1" x14ac:dyDescent="0.3">
      <c r="A1720" s="5">
        <v>1718</v>
      </c>
      <c r="B1720" s="20" t="s">
        <v>32</v>
      </c>
      <c r="C1720" s="20" t="s">
        <v>33</v>
      </c>
      <c r="D1720" s="20" t="s">
        <v>1643</v>
      </c>
      <c r="E1720" s="20" t="s">
        <v>1831</v>
      </c>
      <c r="F1720" s="21">
        <v>3323072007</v>
      </c>
      <c r="G1720" s="20" t="s">
        <v>1832</v>
      </c>
      <c r="H1720" s="20" t="s">
        <v>1833</v>
      </c>
      <c r="I1720" s="21">
        <v>14963715</v>
      </c>
      <c r="J1720" s="20" t="s">
        <v>5502</v>
      </c>
      <c r="K1720" s="20" t="s">
        <v>5499</v>
      </c>
      <c r="L1720" s="20" t="s">
        <v>5500</v>
      </c>
      <c r="M1720" s="21">
        <v>0</v>
      </c>
      <c r="N1720" s="21">
        <v>245</v>
      </c>
      <c r="O1720" s="21">
        <v>0</v>
      </c>
      <c r="P1720" s="21">
        <v>0</v>
      </c>
      <c r="Q1720" s="21">
        <v>0</v>
      </c>
      <c r="R1720" s="21">
        <v>0</v>
      </c>
      <c r="S1720" s="21">
        <v>0</v>
      </c>
      <c r="T1720" s="20" t="s">
        <v>39</v>
      </c>
      <c r="U1720" s="22">
        <v>46334</v>
      </c>
      <c r="V1720" s="23">
        <v>46245.440972222219</v>
      </c>
      <c r="W1720" s="23">
        <v>46245.440972222219</v>
      </c>
      <c r="X1720" s="20" t="s">
        <v>40</v>
      </c>
      <c r="Y1720" s="20" t="s">
        <v>39</v>
      </c>
      <c r="Z1720" s="24">
        <v>183727</v>
      </c>
      <c r="AA1720" s="20" t="s">
        <v>957</v>
      </c>
      <c r="AB1720" s="25" t="s">
        <v>5503</v>
      </c>
      <c r="AC1720" s="11" t="str">
        <f t="shared" si="321"/>
        <v>Klik Here Bestie</v>
      </c>
      <c r="AD1720" s="17" t="s">
        <v>4910</v>
      </c>
    </row>
    <row r="1721" spans="1:30" ht="14.25" customHeight="1" x14ac:dyDescent="0.3">
      <c r="A1721" s="5">
        <v>1719</v>
      </c>
      <c r="B1721" s="20" t="s">
        <v>32</v>
      </c>
      <c r="C1721" s="20" t="s">
        <v>33</v>
      </c>
      <c r="D1721" s="20" t="s">
        <v>1643</v>
      </c>
      <c r="E1721" s="20" t="s">
        <v>1831</v>
      </c>
      <c r="F1721" s="21">
        <v>3323072007</v>
      </c>
      <c r="G1721" s="20" t="s">
        <v>1832</v>
      </c>
      <c r="H1721" s="20" t="s">
        <v>1833</v>
      </c>
      <c r="I1721" s="21">
        <v>14963846</v>
      </c>
      <c r="J1721" s="20" t="s">
        <v>5504</v>
      </c>
      <c r="K1721" s="20" t="s">
        <v>5499</v>
      </c>
      <c r="L1721" s="20" t="s">
        <v>5500</v>
      </c>
      <c r="M1721" s="21">
        <v>0</v>
      </c>
      <c r="N1721" s="21">
        <v>35</v>
      </c>
      <c r="O1721" s="21">
        <v>0</v>
      </c>
      <c r="P1721" s="21">
        <v>0</v>
      </c>
      <c r="Q1721" s="21">
        <v>0</v>
      </c>
      <c r="R1721" s="21">
        <v>0</v>
      </c>
      <c r="S1721" s="21">
        <v>0</v>
      </c>
      <c r="T1721" s="20" t="s">
        <v>39</v>
      </c>
      <c r="U1721" s="22">
        <v>46334</v>
      </c>
      <c r="V1721" s="23">
        <v>46245.441666666666</v>
      </c>
      <c r="W1721" s="23">
        <v>46245.441666666666</v>
      </c>
      <c r="X1721" s="20" t="s">
        <v>40</v>
      </c>
      <c r="Y1721" s="20" t="s">
        <v>39</v>
      </c>
      <c r="Z1721" s="24">
        <v>183727</v>
      </c>
      <c r="AA1721" s="20" t="s">
        <v>957</v>
      </c>
      <c r="AB1721" s="25" t="s">
        <v>5505</v>
      </c>
      <c r="AC1721" s="11" t="str">
        <f t="shared" si="321"/>
        <v>Klik Here Bestie</v>
      </c>
      <c r="AD1721" s="17" t="s">
        <v>4910</v>
      </c>
    </row>
    <row r="1722" spans="1:30" ht="14.25" customHeight="1" x14ac:dyDescent="0.3">
      <c r="A1722" s="5">
        <v>1720</v>
      </c>
      <c r="B1722" s="20" t="s">
        <v>32</v>
      </c>
      <c r="C1722" s="20" t="s">
        <v>33</v>
      </c>
      <c r="D1722" s="20" t="s">
        <v>1643</v>
      </c>
      <c r="E1722" s="20" t="s">
        <v>1831</v>
      </c>
      <c r="F1722" s="21">
        <v>3323072007</v>
      </c>
      <c r="G1722" s="20" t="s">
        <v>1832</v>
      </c>
      <c r="H1722" s="20" t="s">
        <v>1833</v>
      </c>
      <c r="I1722" s="21">
        <v>14906963</v>
      </c>
      <c r="J1722" s="20" t="s">
        <v>5506</v>
      </c>
      <c r="K1722" s="20" t="s">
        <v>5507</v>
      </c>
      <c r="L1722" s="20" t="s">
        <v>1921</v>
      </c>
      <c r="M1722" s="21">
        <v>41</v>
      </c>
      <c r="N1722" s="21">
        <v>37</v>
      </c>
      <c r="O1722" s="21">
        <v>0</v>
      </c>
      <c r="P1722" s="21">
        <v>0</v>
      </c>
      <c r="Q1722" s="21">
        <v>0</v>
      </c>
      <c r="R1722" s="21">
        <v>0</v>
      </c>
      <c r="S1722" s="21">
        <v>0</v>
      </c>
      <c r="T1722" s="20" t="s">
        <v>39</v>
      </c>
      <c r="U1722" s="22">
        <v>46303</v>
      </c>
      <c r="V1722" s="23">
        <v>46244.53125</v>
      </c>
      <c r="W1722" s="23">
        <v>46244.53125</v>
      </c>
      <c r="X1722" s="20" t="s">
        <v>40</v>
      </c>
      <c r="Y1722" s="20" t="s">
        <v>39</v>
      </c>
      <c r="Z1722" s="24">
        <v>986383</v>
      </c>
      <c r="AA1722" s="20" t="s">
        <v>1840</v>
      </c>
      <c r="AB1722" s="25" t="s">
        <v>5508</v>
      </c>
      <c r="AC1722" s="11" t="str">
        <f t="shared" si="321"/>
        <v>Klik Here Bestie</v>
      </c>
      <c r="AD1722" s="17" t="s">
        <v>4910</v>
      </c>
    </row>
    <row r="1723" spans="1:30" ht="14.25" customHeight="1" x14ac:dyDescent="0.3">
      <c r="A1723" s="5">
        <v>1721</v>
      </c>
      <c r="B1723" s="20" t="s">
        <v>32</v>
      </c>
      <c r="C1723" s="20" t="s">
        <v>33</v>
      </c>
      <c r="D1723" s="20" t="s">
        <v>1643</v>
      </c>
      <c r="E1723" s="20" t="s">
        <v>1831</v>
      </c>
      <c r="F1723" s="21">
        <v>3323072007</v>
      </c>
      <c r="G1723" s="20" t="s">
        <v>1832</v>
      </c>
      <c r="H1723" s="20" t="s">
        <v>1833</v>
      </c>
      <c r="I1723" s="21">
        <v>14907027</v>
      </c>
      <c r="J1723" s="20" t="s">
        <v>5509</v>
      </c>
      <c r="K1723" s="20" t="s">
        <v>5507</v>
      </c>
      <c r="L1723" s="20" t="s">
        <v>1921</v>
      </c>
      <c r="M1723" s="21">
        <v>37</v>
      </c>
      <c r="N1723" s="21">
        <v>45</v>
      </c>
      <c r="O1723" s="21">
        <v>0</v>
      </c>
      <c r="P1723" s="21">
        <v>0</v>
      </c>
      <c r="Q1723" s="21">
        <v>0</v>
      </c>
      <c r="R1723" s="21">
        <v>0</v>
      </c>
      <c r="S1723" s="21">
        <v>0</v>
      </c>
      <c r="T1723" s="20" t="s">
        <v>39</v>
      </c>
      <c r="U1723" s="22">
        <v>46303</v>
      </c>
      <c r="V1723" s="23">
        <v>46244.531944444447</v>
      </c>
      <c r="W1723" s="23">
        <v>46244.531944444447</v>
      </c>
      <c r="X1723" s="20" t="s">
        <v>40</v>
      </c>
      <c r="Y1723" s="20" t="s">
        <v>39</v>
      </c>
      <c r="Z1723" s="24">
        <v>986383</v>
      </c>
      <c r="AA1723" s="20" t="s">
        <v>1840</v>
      </c>
      <c r="AB1723" s="25" t="s">
        <v>5510</v>
      </c>
      <c r="AC1723" s="11" t="str">
        <f t="shared" si="321"/>
        <v>Klik Here Bestie</v>
      </c>
      <c r="AD1723" s="17" t="s">
        <v>4910</v>
      </c>
    </row>
    <row r="1724" spans="1:30" ht="14.25" customHeight="1" x14ac:dyDescent="0.3">
      <c r="A1724" s="5">
        <v>1722</v>
      </c>
      <c r="B1724" s="20" t="s">
        <v>32</v>
      </c>
      <c r="C1724" s="20" t="s">
        <v>33</v>
      </c>
      <c r="D1724" s="20" t="s">
        <v>1643</v>
      </c>
      <c r="E1724" s="20" t="s">
        <v>1831</v>
      </c>
      <c r="F1724" s="21">
        <v>3323072007</v>
      </c>
      <c r="G1724" s="20" t="s">
        <v>1832</v>
      </c>
      <c r="H1724" s="20" t="s">
        <v>1833</v>
      </c>
      <c r="I1724" s="21">
        <v>14907131</v>
      </c>
      <c r="J1724" s="20" t="s">
        <v>5511</v>
      </c>
      <c r="K1724" s="20" t="s">
        <v>5507</v>
      </c>
      <c r="L1724" s="20" t="s">
        <v>1921</v>
      </c>
      <c r="M1724" s="21">
        <v>0</v>
      </c>
      <c r="N1724" s="21">
        <v>35</v>
      </c>
      <c r="O1724" s="21">
        <v>0</v>
      </c>
      <c r="P1724" s="21">
        <v>0</v>
      </c>
      <c r="Q1724" s="21">
        <v>0</v>
      </c>
      <c r="R1724" s="21">
        <v>0</v>
      </c>
      <c r="S1724" s="21">
        <v>0</v>
      </c>
      <c r="T1724" s="20" t="s">
        <v>39</v>
      </c>
      <c r="U1724" s="22">
        <v>46303</v>
      </c>
      <c r="V1724" s="23">
        <v>46244.533333333333</v>
      </c>
      <c r="W1724" s="23">
        <v>46244.533333333333</v>
      </c>
      <c r="X1724" s="20" t="s">
        <v>40</v>
      </c>
      <c r="Y1724" s="20" t="s">
        <v>39</v>
      </c>
      <c r="Z1724" s="24">
        <v>986383</v>
      </c>
      <c r="AA1724" s="20" t="s">
        <v>1840</v>
      </c>
      <c r="AB1724" s="25" t="s">
        <v>5512</v>
      </c>
      <c r="AC1724" s="11" t="str">
        <f t="shared" si="321"/>
        <v>Klik Here Bestie</v>
      </c>
      <c r="AD1724" s="17" t="s">
        <v>4910</v>
      </c>
    </row>
    <row r="1725" spans="1:30" ht="14.25" customHeight="1" x14ac:dyDescent="0.3">
      <c r="A1725" s="5">
        <v>1723</v>
      </c>
      <c r="B1725" s="20" t="s">
        <v>32</v>
      </c>
      <c r="C1725" s="20" t="s">
        <v>33</v>
      </c>
      <c r="D1725" s="20" t="s">
        <v>1643</v>
      </c>
      <c r="E1725" s="20" t="s">
        <v>1831</v>
      </c>
      <c r="F1725" s="21">
        <v>3323072007</v>
      </c>
      <c r="G1725" s="20" t="s">
        <v>1832</v>
      </c>
      <c r="H1725" s="20" t="s">
        <v>1833</v>
      </c>
      <c r="I1725" s="21">
        <v>14943029</v>
      </c>
      <c r="J1725" s="20" t="s">
        <v>5513</v>
      </c>
      <c r="K1725" s="20" t="s">
        <v>5514</v>
      </c>
      <c r="L1725" s="20" t="s">
        <v>5515</v>
      </c>
      <c r="M1725" s="21">
        <v>50</v>
      </c>
      <c r="N1725" s="21">
        <v>50</v>
      </c>
      <c r="O1725" s="21">
        <v>0</v>
      </c>
      <c r="P1725" s="21">
        <v>0</v>
      </c>
      <c r="Q1725" s="21">
        <v>0</v>
      </c>
      <c r="R1725" s="21">
        <v>0</v>
      </c>
      <c r="S1725" s="21">
        <v>0</v>
      </c>
      <c r="T1725" s="20" t="s">
        <v>39</v>
      </c>
      <c r="U1725" s="22">
        <v>46334</v>
      </c>
      <c r="V1725" s="23">
        <v>46245.304861111108</v>
      </c>
      <c r="W1725" s="23">
        <v>46245.304861111108</v>
      </c>
      <c r="X1725" s="20" t="s">
        <v>40</v>
      </c>
      <c r="Y1725" s="20" t="s">
        <v>39</v>
      </c>
      <c r="Z1725" s="24">
        <v>92008</v>
      </c>
      <c r="AA1725" s="20" t="s">
        <v>1859</v>
      </c>
      <c r="AB1725" s="25" t="s">
        <v>5516</v>
      </c>
      <c r="AC1725" s="11" t="str">
        <f t="shared" si="321"/>
        <v>Klik Here Bestie</v>
      </c>
      <c r="AD1725" s="17" t="s">
        <v>4910</v>
      </c>
    </row>
    <row r="1726" spans="1:30" ht="14.25" customHeight="1" x14ac:dyDescent="0.3">
      <c r="A1726" s="5">
        <v>1724</v>
      </c>
      <c r="B1726" s="20" t="s">
        <v>32</v>
      </c>
      <c r="C1726" s="20" t="s">
        <v>33</v>
      </c>
      <c r="D1726" s="20" t="s">
        <v>1643</v>
      </c>
      <c r="E1726" s="20" t="s">
        <v>1831</v>
      </c>
      <c r="F1726" s="21">
        <v>3323072007</v>
      </c>
      <c r="G1726" s="20" t="s">
        <v>1832</v>
      </c>
      <c r="H1726" s="20" t="s">
        <v>1833</v>
      </c>
      <c r="I1726" s="21">
        <v>15134027</v>
      </c>
      <c r="J1726" s="20" t="s">
        <v>5517</v>
      </c>
      <c r="K1726" s="20" t="s">
        <v>5518</v>
      </c>
      <c r="L1726" s="20" t="s">
        <v>5519</v>
      </c>
      <c r="M1726" s="21">
        <v>0</v>
      </c>
      <c r="N1726" s="21">
        <v>50</v>
      </c>
      <c r="O1726" s="21">
        <v>0</v>
      </c>
      <c r="P1726" s="21">
        <v>0</v>
      </c>
      <c r="Q1726" s="21">
        <v>0</v>
      </c>
      <c r="R1726" s="21">
        <v>0</v>
      </c>
      <c r="S1726" s="21">
        <v>0</v>
      </c>
      <c r="T1726" s="20" t="s">
        <v>39</v>
      </c>
      <c r="U1726" s="20" t="s">
        <v>4250</v>
      </c>
      <c r="V1726" s="23">
        <v>46247.677083333336</v>
      </c>
      <c r="W1726" s="23">
        <v>46247.677083333336</v>
      </c>
      <c r="X1726" s="20" t="s">
        <v>40</v>
      </c>
      <c r="Y1726" s="20" t="s">
        <v>39</v>
      </c>
      <c r="Z1726" s="24">
        <v>986383</v>
      </c>
      <c r="AA1726" s="20" t="s">
        <v>1840</v>
      </c>
      <c r="AB1726" s="25" t="s">
        <v>5520</v>
      </c>
      <c r="AC1726" s="11" t="str">
        <f t="shared" si="321"/>
        <v>Klik Here Bestie</v>
      </c>
      <c r="AD1726" s="17" t="s">
        <v>4910</v>
      </c>
    </row>
    <row r="1727" spans="1:30" ht="14.25" customHeight="1" x14ac:dyDescent="0.3">
      <c r="A1727" s="5">
        <v>1725</v>
      </c>
      <c r="B1727" s="20" t="s">
        <v>32</v>
      </c>
      <c r="C1727" s="20" t="s">
        <v>33</v>
      </c>
      <c r="D1727" s="20" t="s">
        <v>1643</v>
      </c>
      <c r="E1727" s="20" t="s">
        <v>1831</v>
      </c>
      <c r="F1727" s="21">
        <v>3323072007</v>
      </c>
      <c r="G1727" s="20" t="s">
        <v>1832</v>
      </c>
      <c r="H1727" s="20" t="s">
        <v>1833</v>
      </c>
      <c r="I1727" s="21">
        <v>15231304</v>
      </c>
      <c r="J1727" s="20" t="s">
        <v>5521</v>
      </c>
      <c r="K1727" s="20" t="s">
        <v>5522</v>
      </c>
      <c r="L1727" s="20" t="s">
        <v>5523</v>
      </c>
      <c r="M1727" s="21">
        <v>65</v>
      </c>
      <c r="N1727" s="21">
        <v>50</v>
      </c>
      <c r="O1727" s="21">
        <v>0</v>
      </c>
      <c r="P1727" s="21">
        <v>0</v>
      </c>
      <c r="Q1727" s="21">
        <v>0</v>
      </c>
      <c r="R1727" s="21">
        <v>0</v>
      </c>
      <c r="S1727" s="21">
        <v>0</v>
      </c>
      <c r="T1727" s="20" t="s">
        <v>39</v>
      </c>
      <c r="U1727" s="20" t="s">
        <v>4260</v>
      </c>
      <c r="V1727" s="23">
        <v>46249.365277777775</v>
      </c>
      <c r="W1727" s="23">
        <v>46249.365277777775</v>
      </c>
      <c r="X1727" s="20" t="s">
        <v>40</v>
      </c>
      <c r="Y1727" s="20" t="s">
        <v>39</v>
      </c>
      <c r="Z1727" s="24">
        <v>5062672</v>
      </c>
      <c r="AA1727" s="20" t="s">
        <v>1855</v>
      </c>
      <c r="AB1727" s="25" t="s">
        <v>5524</v>
      </c>
      <c r="AC1727" s="11" t="str">
        <f t="shared" si="321"/>
        <v>Klik Here Bestie</v>
      </c>
      <c r="AD1727" s="17" t="s">
        <v>4910</v>
      </c>
    </row>
    <row r="1728" spans="1:30" ht="14.25" customHeight="1" x14ac:dyDescent="0.3">
      <c r="A1728" s="5">
        <v>1726</v>
      </c>
      <c r="B1728" s="20" t="s">
        <v>32</v>
      </c>
      <c r="C1728" s="20" t="s">
        <v>33</v>
      </c>
      <c r="D1728" s="20" t="s">
        <v>1643</v>
      </c>
      <c r="E1728" s="20" t="s">
        <v>1831</v>
      </c>
      <c r="F1728" s="21">
        <v>3323072007</v>
      </c>
      <c r="G1728" s="20" t="s">
        <v>1832</v>
      </c>
      <c r="H1728" s="20" t="s">
        <v>1833</v>
      </c>
      <c r="I1728" s="21">
        <v>15231570</v>
      </c>
      <c r="J1728" s="20" t="s">
        <v>5525</v>
      </c>
      <c r="K1728" s="20" t="s">
        <v>5522</v>
      </c>
      <c r="L1728" s="20" t="s">
        <v>5523</v>
      </c>
      <c r="M1728" s="21">
        <v>0</v>
      </c>
      <c r="N1728" s="21">
        <v>150</v>
      </c>
      <c r="O1728" s="21">
        <v>0</v>
      </c>
      <c r="P1728" s="21">
        <v>0</v>
      </c>
      <c r="Q1728" s="21">
        <v>0</v>
      </c>
      <c r="R1728" s="21">
        <v>0</v>
      </c>
      <c r="S1728" s="21">
        <v>0</v>
      </c>
      <c r="T1728" s="20" t="s">
        <v>39</v>
      </c>
      <c r="U1728" s="20" t="s">
        <v>4260</v>
      </c>
      <c r="V1728" s="23">
        <v>46249.366666666669</v>
      </c>
      <c r="W1728" s="23">
        <v>46249.366666666669</v>
      </c>
      <c r="X1728" s="20" t="s">
        <v>40</v>
      </c>
      <c r="Y1728" s="20" t="s">
        <v>39</v>
      </c>
      <c r="Z1728" s="24">
        <v>5062672</v>
      </c>
      <c r="AA1728" s="20" t="s">
        <v>1855</v>
      </c>
      <c r="AB1728" s="25" t="s">
        <v>5526</v>
      </c>
      <c r="AC1728" s="11" t="str">
        <f t="shared" si="321"/>
        <v>Klik Here Bestie</v>
      </c>
      <c r="AD1728" s="17" t="s">
        <v>4910</v>
      </c>
    </row>
    <row r="1729" spans="1:30" ht="14.25" customHeight="1" x14ac:dyDescent="0.3">
      <c r="A1729" s="5">
        <v>1727</v>
      </c>
      <c r="B1729" s="20" t="s">
        <v>32</v>
      </c>
      <c r="C1729" s="20" t="s">
        <v>33</v>
      </c>
      <c r="D1729" s="20" t="s">
        <v>1643</v>
      </c>
      <c r="E1729" s="20" t="s">
        <v>1873</v>
      </c>
      <c r="F1729" s="21">
        <v>3323072009</v>
      </c>
      <c r="G1729" s="20" t="s">
        <v>1832</v>
      </c>
      <c r="H1729" s="20" t="s">
        <v>1833</v>
      </c>
      <c r="I1729" s="21">
        <v>15159131</v>
      </c>
      <c r="J1729" s="20" t="s">
        <v>5527</v>
      </c>
      <c r="K1729" s="20" t="s">
        <v>5528</v>
      </c>
      <c r="L1729" s="20" t="s">
        <v>5529</v>
      </c>
      <c r="M1729" s="21">
        <v>0</v>
      </c>
      <c r="N1729" s="21">
        <v>50</v>
      </c>
      <c r="O1729" s="21">
        <v>0</v>
      </c>
      <c r="P1729" s="21">
        <v>0</v>
      </c>
      <c r="Q1729" s="21">
        <v>0</v>
      </c>
      <c r="R1729" s="21">
        <v>0</v>
      </c>
      <c r="S1729" s="21">
        <v>0</v>
      </c>
      <c r="T1729" s="20" t="s">
        <v>39</v>
      </c>
      <c r="U1729" s="20" t="s">
        <v>4312</v>
      </c>
      <c r="V1729" s="23">
        <v>46248.361111111109</v>
      </c>
      <c r="W1729" s="23">
        <v>46248.361111111109</v>
      </c>
      <c r="X1729" s="20" t="s">
        <v>40</v>
      </c>
      <c r="Y1729" s="20" t="s">
        <v>39</v>
      </c>
      <c r="Z1729" s="24">
        <v>92087</v>
      </c>
      <c r="AA1729" s="20" t="s">
        <v>1065</v>
      </c>
      <c r="AB1729" s="25" t="s">
        <v>5530</v>
      </c>
      <c r="AC1729" s="11" t="str">
        <f t="shared" si="321"/>
        <v>Klik Here Bestie</v>
      </c>
      <c r="AD1729" s="17" t="s">
        <v>4910</v>
      </c>
    </row>
    <row r="1730" spans="1:30" ht="14.25" customHeight="1" x14ac:dyDescent="0.3">
      <c r="A1730" s="5">
        <v>1728</v>
      </c>
      <c r="B1730" s="20" t="s">
        <v>32</v>
      </c>
      <c r="C1730" s="20" t="s">
        <v>33</v>
      </c>
      <c r="D1730" s="20" t="s">
        <v>1643</v>
      </c>
      <c r="E1730" s="20" t="s">
        <v>1873</v>
      </c>
      <c r="F1730" s="21">
        <v>3323072009</v>
      </c>
      <c r="G1730" s="20" t="s">
        <v>1832</v>
      </c>
      <c r="H1730" s="20" t="s">
        <v>1833</v>
      </c>
      <c r="I1730" s="21">
        <v>15019669</v>
      </c>
      <c r="J1730" s="20" t="s">
        <v>5531</v>
      </c>
      <c r="K1730" s="20" t="s">
        <v>5532</v>
      </c>
      <c r="L1730" s="20" t="s">
        <v>5533</v>
      </c>
      <c r="M1730" s="21">
        <v>0</v>
      </c>
      <c r="N1730" s="21">
        <v>16</v>
      </c>
      <c r="O1730" s="21">
        <v>0</v>
      </c>
      <c r="P1730" s="21">
        <v>0</v>
      </c>
      <c r="Q1730" s="21">
        <v>0</v>
      </c>
      <c r="R1730" s="21">
        <v>0</v>
      </c>
      <c r="S1730" s="21">
        <v>0</v>
      </c>
      <c r="T1730" s="20" t="s">
        <v>39</v>
      </c>
      <c r="U1730" s="22">
        <v>46364</v>
      </c>
      <c r="V1730" s="23">
        <v>46246.384722222225</v>
      </c>
      <c r="W1730" s="23">
        <v>46246.384722222225</v>
      </c>
      <c r="X1730" s="20" t="s">
        <v>40</v>
      </c>
      <c r="Y1730" s="20" t="s">
        <v>39</v>
      </c>
      <c r="Z1730" s="24">
        <v>92065</v>
      </c>
      <c r="AA1730" s="20" t="s">
        <v>1037</v>
      </c>
      <c r="AB1730" s="25" t="s">
        <v>5534</v>
      </c>
      <c r="AC1730" s="11" t="str">
        <f t="shared" si="321"/>
        <v>Klik Here Bestie</v>
      </c>
      <c r="AD1730" s="17" t="s">
        <v>4910</v>
      </c>
    </row>
    <row r="1731" spans="1:30" ht="14.25" customHeight="1" x14ac:dyDescent="0.3">
      <c r="A1731" s="5">
        <v>1729</v>
      </c>
      <c r="B1731" s="20" t="s">
        <v>32</v>
      </c>
      <c r="C1731" s="20" t="s">
        <v>33</v>
      </c>
      <c r="D1731" s="20" t="s">
        <v>1643</v>
      </c>
      <c r="E1731" s="20" t="s">
        <v>1873</v>
      </c>
      <c r="F1731" s="21">
        <v>3323072009</v>
      </c>
      <c r="G1731" s="20" t="s">
        <v>1832</v>
      </c>
      <c r="H1731" s="20" t="s">
        <v>1833</v>
      </c>
      <c r="I1731" s="21">
        <v>15019896</v>
      </c>
      <c r="J1731" s="20" t="s">
        <v>5535</v>
      </c>
      <c r="K1731" s="20" t="s">
        <v>5532</v>
      </c>
      <c r="L1731" s="20" t="s">
        <v>5533</v>
      </c>
      <c r="M1731" s="21">
        <v>0</v>
      </c>
      <c r="N1731" s="21">
        <v>32</v>
      </c>
      <c r="O1731" s="21">
        <v>0</v>
      </c>
      <c r="P1731" s="21">
        <v>0</v>
      </c>
      <c r="Q1731" s="21">
        <v>0</v>
      </c>
      <c r="R1731" s="21">
        <v>0</v>
      </c>
      <c r="S1731" s="21">
        <v>0</v>
      </c>
      <c r="T1731" s="20" t="s">
        <v>39</v>
      </c>
      <c r="U1731" s="22">
        <v>46364</v>
      </c>
      <c r="V1731" s="23">
        <v>46246.385416666664</v>
      </c>
      <c r="W1731" s="23">
        <v>46246.385416666664</v>
      </c>
      <c r="X1731" s="20" t="s">
        <v>40</v>
      </c>
      <c r="Y1731" s="20" t="s">
        <v>39</v>
      </c>
      <c r="Z1731" s="24">
        <v>92065</v>
      </c>
      <c r="AA1731" s="20" t="s">
        <v>1037</v>
      </c>
      <c r="AB1731" s="25" t="s">
        <v>5536</v>
      </c>
      <c r="AC1731" s="11" t="str">
        <f t="shared" si="321"/>
        <v>Klik Here Bestie</v>
      </c>
      <c r="AD1731" s="17" t="s">
        <v>4910</v>
      </c>
    </row>
    <row r="1732" spans="1:30" ht="14.25" customHeight="1" x14ac:dyDescent="0.3">
      <c r="A1732" s="5">
        <v>1730</v>
      </c>
      <c r="B1732" s="20" t="s">
        <v>32</v>
      </c>
      <c r="C1732" s="20" t="s">
        <v>33</v>
      </c>
      <c r="D1732" s="20" t="s">
        <v>1643</v>
      </c>
      <c r="E1732" s="20" t="s">
        <v>1879</v>
      </c>
      <c r="F1732" s="21">
        <v>3323072010</v>
      </c>
      <c r="G1732" s="20" t="s">
        <v>1880</v>
      </c>
      <c r="H1732" s="20" t="s">
        <v>1881</v>
      </c>
      <c r="I1732" s="21">
        <v>15252169</v>
      </c>
      <c r="J1732" s="20" t="s">
        <v>5537</v>
      </c>
      <c r="K1732" s="20" t="s">
        <v>5538</v>
      </c>
      <c r="L1732" s="20" t="s">
        <v>5539</v>
      </c>
      <c r="M1732" s="21">
        <v>0</v>
      </c>
      <c r="N1732" s="21">
        <v>50</v>
      </c>
      <c r="O1732" s="21">
        <v>0</v>
      </c>
      <c r="P1732" s="21">
        <v>0</v>
      </c>
      <c r="Q1732" s="21">
        <v>0</v>
      </c>
      <c r="R1732" s="21">
        <v>0</v>
      </c>
      <c r="S1732" s="21">
        <v>0</v>
      </c>
      <c r="T1732" s="20" t="s">
        <v>39</v>
      </c>
      <c r="U1732" s="20" t="s">
        <v>4260</v>
      </c>
      <c r="V1732" s="23">
        <v>46249.48541666667</v>
      </c>
      <c r="W1732" s="23">
        <v>46249.48541666667</v>
      </c>
      <c r="X1732" s="20" t="s">
        <v>40</v>
      </c>
      <c r="Y1732" s="20" t="s">
        <v>39</v>
      </c>
      <c r="Z1732" s="24">
        <v>93774</v>
      </c>
      <c r="AA1732" s="20" t="s">
        <v>1927</v>
      </c>
      <c r="AB1732" s="25" t="s">
        <v>5540</v>
      </c>
      <c r="AC1732" s="11" t="str">
        <f t="shared" si="321"/>
        <v>Klik Here Bestie</v>
      </c>
      <c r="AD1732" s="17" t="s">
        <v>4910</v>
      </c>
    </row>
    <row r="1733" spans="1:30" ht="14.25" customHeight="1" x14ac:dyDescent="0.3">
      <c r="A1733" s="5">
        <v>1731</v>
      </c>
      <c r="B1733" s="20" t="s">
        <v>32</v>
      </c>
      <c r="C1733" s="20" t="s">
        <v>33</v>
      </c>
      <c r="D1733" s="20" t="s">
        <v>1643</v>
      </c>
      <c r="E1733" s="20" t="s">
        <v>1879</v>
      </c>
      <c r="F1733" s="21">
        <v>3323072010</v>
      </c>
      <c r="G1733" s="20" t="s">
        <v>1880</v>
      </c>
      <c r="H1733" s="20" t="s">
        <v>1881</v>
      </c>
      <c r="I1733" s="21">
        <v>15268937</v>
      </c>
      <c r="J1733" s="20" t="s">
        <v>5541</v>
      </c>
      <c r="K1733" s="20" t="s">
        <v>5542</v>
      </c>
      <c r="L1733" s="20" t="s">
        <v>2205</v>
      </c>
      <c r="M1733" s="21">
        <v>38</v>
      </c>
      <c r="N1733" s="21">
        <v>0</v>
      </c>
      <c r="O1733" s="21">
        <v>0</v>
      </c>
      <c r="P1733" s="21">
        <v>0</v>
      </c>
      <c r="Q1733" s="21">
        <v>0</v>
      </c>
      <c r="R1733" s="21">
        <v>0</v>
      </c>
      <c r="S1733" s="21">
        <v>0</v>
      </c>
      <c r="T1733" s="20" t="s">
        <v>39</v>
      </c>
      <c r="U1733" s="20" t="s">
        <v>4260</v>
      </c>
      <c r="V1733" s="23">
        <v>46249.642361111109</v>
      </c>
      <c r="W1733" s="23">
        <v>46249.642361111109</v>
      </c>
      <c r="X1733" s="20" t="s">
        <v>40</v>
      </c>
      <c r="Y1733" s="20" t="s">
        <v>39</v>
      </c>
      <c r="Z1733" s="24">
        <v>93786</v>
      </c>
      <c r="AA1733" s="20" t="s">
        <v>5543</v>
      </c>
      <c r="AB1733" s="25" t="s">
        <v>5544</v>
      </c>
      <c r="AC1733" s="11" t="str">
        <f t="shared" si="321"/>
        <v>Klik Here Bestie</v>
      </c>
      <c r="AD1733" s="17" t="s">
        <v>4910</v>
      </c>
    </row>
    <row r="1734" spans="1:30" ht="14.25" customHeight="1" x14ac:dyDescent="0.3">
      <c r="A1734" s="5">
        <v>1732</v>
      </c>
      <c r="B1734" s="20" t="s">
        <v>32</v>
      </c>
      <c r="C1734" s="20" t="s">
        <v>33</v>
      </c>
      <c r="D1734" s="20" t="s">
        <v>1643</v>
      </c>
      <c r="E1734" s="20" t="s">
        <v>1879</v>
      </c>
      <c r="F1734" s="21">
        <v>3323072010</v>
      </c>
      <c r="G1734" s="20" t="s">
        <v>1880</v>
      </c>
      <c r="H1734" s="20" t="s">
        <v>1881</v>
      </c>
      <c r="I1734" s="21">
        <v>14875154</v>
      </c>
      <c r="J1734" s="20" t="s">
        <v>5545</v>
      </c>
      <c r="K1734" s="20" t="s">
        <v>5546</v>
      </c>
      <c r="L1734" s="20" t="s">
        <v>5547</v>
      </c>
      <c r="M1734" s="21">
        <v>29</v>
      </c>
      <c r="N1734" s="21">
        <v>22</v>
      </c>
      <c r="O1734" s="21">
        <v>0</v>
      </c>
      <c r="P1734" s="21">
        <v>0</v>
      </c>
      <c r="Q1734" s="21">
        <v>0</v>
      </c>
      <c r="R1734" s="21">
        <v>0</v>
      </c>
      <c r="S1734" s="21">
        <v>0</v>
      </c>
      <c r="T1734" s="20" t="s">
        <v>39</v>
      </c>
      <c r="U1734" s="22">
        <v>46303</v>
      </c>
      <c r="V1734" s="23">
        <v>46244.294444444444</v>
      </c>
      <c r="W1734" s="23">
        <v>46244.294444444444</v>
      </c>
      <c r="X1734" s="20" t="s">
        <v>40</v>
      </c>
      <c r="Y1734" s="20" t="s">
        <v>39</v>
      </c>
      <c r="Z1734" s="24">
        <v>93774</v>
      </c>
      <c r="AA1734" s="20" t="s">
        <v>1927</v>
      </c>
      <c r="AB1734" s="25" t="s">
        <v>5548</v>
      </c>
      <c r="AC1734" s="11" t="str">
        <f t="shared" si="321"/>
        <v>Klik Here Bestie</v>
      </c>
      <c r="AD1734" s="17" t="s">
        <v>4910</v>
      </c>
    </row>
    <row r="1735" spans="1:30" ht="14.25" customHeight="1" x14ac:dyDescent="0.3">
      <c r="A1735" s="5">
        <v>1733</v>
      </c>
      <c r="B1735" s="20" t="s">
        <v>32</v>
      </c>
      <c r="C1735" s="20" t="s">
        <v>33</v>
      </c>
      <c r="D1735" s="20" t="s">
        <v>1643</v>
      </c>
      <c r="E1735" s="20" t="s">
        <v>1879</v>
      </c>
      <c r="F1735" s="21">
        <v>3323072010</v>
      </c>
      <c r="G1735" s="20" t="s">
        <v>1880</v>
      </c>
      <c r="H1735" s="20" t="s">
        <v>1881</v>
      </c>
      <c r="I1735" s="21">
        <v>14875184</v>
      </c>
      <c r="J1735" s="20" t="s">
        <v>5549</v>
      </c>
      <c r="K1735" s="20" t="s">
        <v>5546</v>
      </c>
      <c r="L1735" s="20" t="s">
        <v>5547</v>
      </c>
      <c r="M1735" s="21">
        <v>0</v>
      </c>
      <c r="N1735" s="21">
        <v>35</v>
      </c>
      <c r="O1735" s="21">
        <v>0</v>
      </c>
      <c r="P1735" s="21">
        <v>0</v>
      </c>
      <c r="Q1735" s="21">
        <v>0</v>
      </c>
      <c r="R1735" s="21">
        <v>0</v>
      </c>
      <c r="S1735" s="21">
        <v>0</v>
      </c>
      <c r="T1735" s="20" t="s">
        <v>39</v>
      </c>
      <c r="U1735" s="22">
        <v>46303</v>
      </c>
      <c r="V1735" s="23">
        <v>46244.295138888891</v>
      </c>
      <c r="W1735" s="23">
        <v>46244.295138888891</v>
      </c>
      <c r="X1735" s="20" t="s">
        <v>40</v>
      </c>
      <c r="Y1735" s="20" t="s">
        <v>39</v>
      </c>
      <c r="Z1735" s="24">
        <v>93774</v>
      </c>
      <c r="AA1735" s="20" t="s">
        <v>1927</v>
      </c>
      <c r="AB1735" s="25" t="s">
        <v>5550</v>
      </c>
      <c r="AC1735" s="11" t="str">
        <f t="shared" si="321"/>
        <v>Klik Here Bestie</v>
      </c>
      <c r="AD1735" s="17" t="s">
        <v>4910</v>
      </c>
    </row>
    <row r="1736" spans="1:30" ht="14.25" customHeight="1" x14ac:dyDescent="0.3">
      <c r="A1736" s="5">
        <v>1734</v>
      </c>
      <c r="B1736" s="20" t="s">
        <v>32</v>
      </c>
      <c r="C1736" s="20" t="s">
        <v>33</v>
      </c>
      <c r="D1736" s="20" t="s">
        <v>1643</v>
      </c>
      <c r="E1736" s="20" t="s">
        <v>1879</v>
      </c>
      <c r="F1736" s="21">
        <v>3323072010</v>
      </c>
      <c r="G1736" s="20" t="s">
        <v>1880</v>
      </c>
      <c r="H1736" s="20" t="s">
        <v>1881</v>
      </c>
      <c r="I1736" s="21">
        <v>14831322</v>
      </c>
      <c r="J1736" s="20" t="s">
        <v>5551</v>
      </c>
      <c r="K1736" s="20" t="s">
        <v>5552</v>
      </c>
      <c r="L1736" s="20" t="s">
        <v>5553</v>
      </c>
      <c r="M1736" s="21">
        <v>50</v>
      </c>
      <c r="N1736" s="21">
        <v>50</v>
      </c>
      <c r="O1736" s="21">
        <v>0</v>
      </c>
      <c r="P1736" s="21">
        <v>0</v>
      </c>
      <c r="Q1736" s="21">
        <v>0</v>
      </c>
      <c r="R1736" s="21">
        <v>0</v>
      </c>
      <c r="S1736" s="21">
        <v>0</v>
      </c>
      <c r="T1736" s="20" t="s">
        <v>39</v>
      </c>
      <c r="U1736" s="22">
        <v>46273</v>
      </c>
      <c r="V1736" s="23">
        <v>46243.296527777777</v>
      </c>
      <c r="W1736" s="23">
        <v>46243.296527777777</v>
      </c>
      <c r="X1736" s="20" t="s">
        <v>40</v>
      </c>
      <c r="Y1736" s="20" t="s">
        <v>39</v>
      </c>
      <c r="Z1736" s="24">
        <v>93807</v>
      </c>
      <c r="AA1736" s="20" t="s">
        <v>1883</v>
      </c>
      <c r="AB1736" s="25" t="s">
        <v>5554</v>
      </c>
      <c r="AC1736" s="11" t="str">
        <f t="shared" si="321"/>
        <v>Klik Here Bestie</v>
      </c>
      <c r="AD1736" s="17" t="s">
        <v>4910</v>
      </c>
    </row>
    <row r="1737" spans="1:30" ht="14.25" customHeight="1" x14ac:dyDescent="0.3">
      <c r="A1737" s="5">
        <v>1735</v>
      </c>
      <c r="B1737" s="20" t="s">
        <v>32</v>
      </c>
      <c r="C1737" s="20" t="s">
        <v>33</v>
      </c>
      <c r="D1737" s="20" t="s">
        <v>1643</v>
      </c>
      <c r="E1737" s="20" t="s">
        <v>1894</v>
      </c>
      <c r="F1737" s="21">
        <v>3323072011</v>
      </c>
      <c r="G1737" s="20" t="s">
        <v>1880</v>
      </c>
      <c r="H1737" s="20" t="s">
        <v>1881</v>
      </c>
      <c r="I1737" s="21">
        <v>15191872</v>
      </c>
      <c r="J1737" s="20" t="s">
        <v>5555</v>
      </c>
      <c r="K1737" s="20" t="s">
        <v>5556</v>
      </c>
      <c r="L1737" s="20" t="s">
        <v>5557</v>
      </c>
      <c r="M1737" s="21">
        <v>0</v>
      </c>
      <c r="N1737" s="21">
        <v>100</v>
      </c>
      <c r="O1737" s="21">
        <v>0</v>
      </c>
      <c r="P1737" s="21">
        <v>0</v>
      </c>
      <c r="Q1737" s="21">
        <v>0</v>
      </c>
      <c r="R1737" s="21">
        <v>0</v>
      </c>
      <c r="S1737" s="21">
        <v>0</v>
      </c>
      <c r="T1737" s="20" t="s">
        <v>39</v>
      </c>
      <c r="U1737" s="20" t="s">
        <v>4312</v>
      </c>
      <c r="V1737" s="23">
        <v>46248.595138888886</v>
      </c>
      <c r="W1737" s="23">
        <v>46248.595138888886</v>
      </c>
      <c r="X1737" s="20" t="s">
        <v>40</v>
      </c>
      <c r="Y1737" s="20" t="s">
        <v>39</v>
      </c>
      <c r="Z1737" s="24">
        <v>1066933</v>
      </c>
      <c r="AA1737" s="20" t="s">
        <v>5558</v>
      </c>
      <c r="AB1737" s="25" t="s">
        <v>5559</v>
      </c>
      <c r="AC1737" s="11" t="str">
        <f t="shared" si="321"/>
        <v>Klik Here Bestie</v>
      </c>
      <c r="AD1737" s="17" t="s">
        <v>4910</v>
      </c>
    </row>
    <row r="1738" spans="1:30" ht="14.25" customHeight="1" x14ac:dyDescent="0.3">
      <c r="A1738" s="5">
        <v>1736</v>
      </c>
      <c r="B1738" s="20" t="s">
        <v>32</v>
      </c>
      <c r="C1738" s="20" t="s">
        <v>33</v>
      </c>
      <c r="D1738" s="20" t="s">
        <v>1643</v>
      </c>
      <c r="E1738" s="20" t="s">
        <v>1894</v>
      </c>
      <c r="F1738" s="21">
        <v>3323072011</v>
      </c>
      <c r="G1738" s="20" t="s">
        <v>1880</v>
      </c>
      <c r="H1738" s="20" t="s">
        <v>1881</v>
      </c>
      <c r="I1738" s="21">
        <v>15194329</v>
      </c>
      <c r="J1738" s="20" t="s">
        <v>5560</v>
      </c>
      <c r="K1738" s="20" t="s">
        <v>5556</v>
      </c>
      <c r="L1738" s="20" t="s">
        <v>5557</v>
      </c>
      <c r="M1738" s="21">
        <v>0</v>
      </c>
      <c r="N1738" s="21">
        <v>50</v>
      </c>
      <c r="O1738" s="21">
        <v>0</v>
      </c>
      <c r="P1738" s="21">
        <v>0</v>
      </c>
      <c r="Q1738" s="21">
        <v>0</v>
      </c>
      <c r="R1738" s="21">
        <v>0</v>
      </c>
      <c r="S1738" s="21">
        <v>0</v>
      </c>
      <c r="T1738" s="20" t="s">
        <v>39</v>
      </c>
      <c r="U1738" s="20" t="s">
        <v>4312</v>
      </c>
      <c r="V1738" s="23">
        <v>46248.611805555556</v>
      </c>
      <c r="W1738" s="23">
        <v>46248.611805555556</v>
      </c>
      <c r="X1738" s="20" t="s">
        <v>40</v>
      </c>
      <c r="Y1738" s="20" t="s">
        <v>39</v>
      </c>
      <c r="Z1738" s="24">
        <v>1066933</v>
      </c>
      <c r="AA1738" s="20" t="s">
        <v>5558</v>
      </c>
      <c r="AB1738" s="25" t="s">
        <v>5561</v>
      </c>
      <c r="AC1738" s="11" t="str">
        <f t="shared" si="321"/>
        <v>Klik Here Bestie</v>
      </c>
      <c r="AD1738" s="17" t="s">
        <v>4910</v>
      </c>
    </row>
    <row r="1739" spans="1:30" ht="14.25" customHeight="1" x14ac:dyDescent="0.3">
      <c r="A1739" s="5">
        <v>1737</v>
      </c>
      <c r="B1739" s="20" t="s">
        <v>32</v>
      </c>
      <c r="C1739" s="20" t="s">
        <v>33</v>
      </c>
      <c r="D1739" s="20" t="s">
        <v>1643</v>
      </c>
      <c r="E1739" s="20" t="s">
        <v>1894</v>
      </c>
      <c r="F1739" s="21">
        <v>3323072011</v>
      </c>
      <c r="G1739" s="20" t="s">
        <v>1880</v>
      </c>
      <c r="H1739" s="20" t="s">
        <v>1881</v>
      </c>
      <c r="I1739" s="21">
        <v>15194533</v>
      </c>
      <c r="J1739" s="20" t="s">
        <v>5562</v>
      </c>
      <c r="K1739" s="20" t="s">
        <v>5556</v>
      </c>
      <c r="L1739" s="20" t="s">
        <v>5557</v>
      </c>
      <c r="M1739" s="21">
        <v>50</v>
      </c>
      <c r="N1739" s="21">
        <v>0</v>
      </c>
      <c r="O1739" s="21">
        <v>0</v>
      </c>
      <c r="P1739" s="21">
        <v>0</v>
      </c>
      <c r="Q1739" s="21">
        <v>0</v>
      </c>
      <c r="R1739" s="21">
        <v>0</v>
      </c>
      <c r="S1739" s="21">
        <v>0</v>
      </c>
      <c r="T1739" s="20" t="s">
        <v>39</v>
      </c>
      <c r="U1739" s="20" t="s">
        <v>4312</v>
      </c>
      <c r="V1739" s="23">
        <v>46248.612500000003</v>
      </c>
      <c r="W1739" s="23">
        <v>46248.612500000003</v>
      </c>
      <c r="X1739" s="20" t="s">
        <v>40</v>
      </c>
      <c r="Y1739" s="20" t="s">
        <v>39</v>
      </c>
      <c r="Z1739" s="24">
        <v>1066933</v>
      </c>
      <c r="AA1739" s="20" t="s">
        <v>5558</v>
      </c>
      <c r="AB1739" s="25" t="s">
        <v>5563</v>
      </c>
      <c r="AC1739" s="11" t="str">
        <f t="shared" si="321"/>
        <v>Klik Here Bestie</v>
      </c>
      <c r="AD1739" s="17" t="s">
        <v>4910</v>
      </c>
    </row>
    <row r="1740" spans="1:30" ht="14.25" customHeight="1" x14ac:dyDescent="0.3">
      <c r="A1740" s="5">
        <v>1738</v>
      </c>
      <c r="B1740" s="20" t="s">
        <v>32</v>
      </c>
      <c r="C1740" s="20" t="s">
        <v>33</v>
      </c>
      <c r="D1740" s="20" t="s">
        <v>1643</v>
      </c>
      <c r="E1740" s="20" t="s">
        <v>1894</v>
      </c>
      <c r="F1740" s="21">
        <v>3323072011</v>
      </c>
      <c r="G1740" s="20" t="s">
        <v>1880</v>
      </c>
      <c r="H1740" s="20" t="s">
        <v>1881</v>
      </c>
      <c r="I1740" s="21">
        <v>15336213</v>
      </c>
      <c r="J1740" s="20" t="s">
        <v>5564</v>
      </c>
      <c r="K1740" s="20" t="s">
        <v>5565</v>
      </c>
      <c r="L1740" s="20" t="s">
        <v>5566</v>
      </c>
      <c r="M1740" s="21">
        <v>0</v>
      </c>
      <c r="N1740" s="21">
        <v>35</v>
      </c>
      <c r="O1740" s="21">
        <v>0</v>
      </c>
      <c r="P1740" s="21">
        <v>0</v>
      </c>
      <c r="Q1740" s="21">
        <v>0</v>
      </c>
      <c r="R1740" s="21">
        <v>0</v>
      </c>
      <c r="S1740" s="21">
        <v>0</v>
      </c>
      <c r="T1740" s="20" t="s">
        <v>39</v>
      </c>
      <c r="U1740" s="20" t="s">
        <v>4394</v>
      </c>
      <c r="V1740" s="23">
        <v>46251.363888888889</v>
      </c>
      <c r="W1740" s="23">
        <v>46251.363888888889</v>
      </c>
      <c r="X1740" s="20" t="s">
        <v>40</v>
      </c>
      <c r="Y1740" s="20" t="s">
        <v>39</v>
      </c>
      <c r="Z1740" s="24">
        <v>1066925</v>
      </c>
      <c r="AA1740" s="20" t="s">
        <v>5567</v>
      </c>
      <c r="AB1740" s="25" t="s">
        <v>5568</v>
      </c>
      <c r="AC1740" s="11" t="str">
        <f t="shared" si="321"/>
        <v>Klik Here Bestie</v>
      </c>
      <c r="AD1740" s="17" t="s">
        <v>4910</v>
      </c>
    </row>
    <row r="1741" spans="1:30" ht="14.25" customHeight="1" x14ac:dyDescent="0.3">
      <c r="A1741" s="5">
        <v>1739</v>
      </c>
      <c r="B1741" s="20" t="s">
        <v>32</v>
      </c>
      <c r="C1741" s="20" t="s">
        <v>33</v>
      </c>
      <c r="D1741" s="20" t="s">
        <v>1643</v>
      </c>
      <c r="E1741" s="20" t="s">
        <v>1894</v>
      </c>
      <c r="F1741" s="21">
        <v>3323072011</v>
      </c>
      <c r="G1741" s="20" t="s">
        <v>1880</v>
      </c>
      <c r="H1741" s="20" t="s">
        <v>1881</v>
      </c>
      <c r="I1741" s="21">
        <v>14835529</v>
      </c>
      <c r="J1741" s="20" t="s">
        <v>5569</v>
      </c>
      <c r="K1741" s="20" t="s">
        <v>5570</v>
      </c>
      <c r="L1741" s="20" t="s">
        <v>5571</v>
      </c>
      <c r="M1741" s="21">
        <v>0</v>
      </c>
      <c r="N1741" s="21">
        <v>31</v>
      </c>
      <c r="O1741" s="21">
        <v>0</v>
      </c>
      <c r="P1741" s="21">
        <v>0</v>
      </c>
      <c r="Q1741" s="21">
        <v>0</v>
      </c>
      <c r="R1741" s="21">
        <v>0</v>
      </c>
      <c r="S1741" s="21">
        <v>0</v>
      </c>
      <c r="T1741" s="20" t="s">
        <v>39</v>
      </c>
      <c r="U1741" s="22">
        <v>46273</v>
      </c>
      <c r="V1741" s="23">
        <v>46243.345833333333</v>
      </c>
      <c r="W1741" s="23">
        <v>46243.345833333333</v>
      </c>
      <c r="X1741" s="20" t="s">
        <v>40</v>
      </c>
      <c r="Y1741" s="20" t="s">
        <v>39</v>
      </c>
      <c r="Z1741" s="24">
        <v>94668</v>
      </c>
      <c r="AA1741" s="20" t="s">
        <v>5572</v>
      </c>
      <c r="AB1741" s="25" t="s">
        <v>5573</v>
      </c>
      <c r="AC1741" s="11" t="str">
        <f t="shared" si="321"/>
        <v>Klik Here Bestie</v>
      </c>
      <c r="AD1741" s="17" t="s">
        <v>4910</v>
      </c>
    </row>
    <row r="1742" spans="1:30" ht="14.25" customHeight="1" x14ac:dyDescent="0.3">
      <c r="A1742" s="5">
        <v>1740</v>
      </c>
      <c r="B1742" s="20" t="s">
        <v>32</v>
      </c>
      <c r="C1742" s="20" t="s">
        <v>33</v>
      </c>
      <c r="D1742" s="20" t="s">
        <v>1643</v>
      </c>
      <c r="E1742" s="20" t="s">
        <v>1894</v>
      </c>
      <c r="F1742" s="21">
        <v>3323072011</v>
      </c>
      <c r="G1742" s="20" t="s">
        <v>1880</v>
      </c>
      <c r="H1742" s="20" t="s">
        <v>1881</v>
      </c>
      <c r="I1742" s="21">
        <v>14835611</v>
      </c>
      <c r="J1742" s="20" t="s">
        <v>5574</v>
      </c>
      <c r="K1742" s="20" t="s">
        <v>5570</v>
      </c>
      <c r="L1742" s="20" t="s">
        <v>5571</v>
      </c>
      <c r="M1742" s="21">
        <v>0</v>
      </c>
      <c r="N1742" s="21">
        <v>416</v>
      </c>
      <c r="O1742" s="21">
        <v>0</v>
      </c>
      <c r="P1742" s="21">
        <v>0</v>
      </c>
      <c r="Q1742" s="21">
        <v>0</v>
      </c>
      <c r="R1742" s="21">
        <v>0</v>
      </c>
      <c r="S1742" s="21">
        <v>0</v>
      </c>
      <c r="T1742" s="20" t="s">
        <v>39</v>
      </c>
      <c r="U1742" s="22">
        <v>46273</v>
      </c>
      <c r="V1742" s="23">
        <v>46243.347222222219</v>
      </c>
      <c r="W1742" s="23">
        <v>46243.347222222219</v>
      </c>
      <c r="X1742" s="20" t="s">
        <v>40</v>
      </c>
      <c r="Y1742" s="20" t="s">
        <v>39</v>
      </c>
      <c r="Z1742" s="24">
        <v>94668</v>
      </c>
      <c r="AA1742" s="20" t="s">
        <v>5572</v>
      </c>
      <c r="AB1742" s="25" t="s">
        <v>5575</v>
      </c>
      <c r="AC1742" s="11" t="str">
        <f t="shared" si="321"/>
        <v>Klik Here Bestie</v>
      </c>
      <c r="AD1742" s="17" t="s">
        <v>4910</v>
      </c>
    </row>
    <row r="1743" spans="1:30" ht="14.25" customHeight="1" x14ac:dyDescent="0.3">
      <c r="A1743" s="5">
        <v>1741</v>
      </c>
      <c r="B1743" s="20" t="s">
        <v>32</v>
      </c>
      <c r="C1743" s="20" t="s">
        <v>33</v>
      </c>
      <c r="D1743" s="20" t="s">
        <v>1643</v>
      </c>
      <c r="E1743" s="20" t="s">
        <v>1894</v>
      </c>
      <c r="F1743" s="21">
        <v>3323072011</v>
      </c>
      <c r="G1743" s="20" t="s">
        <v>1880</v>
      </c>
      <c r="H1743" s="20" t="s">
        <v>1881</v>
      </c>
      <c r="I1743" s="21">
        <v>14835690</v>
      </c>
      <c r="J1743" s="20" t="s">
        <v>5576</v>
      </c>
      <c r="K1743" s="20" t="s">
        <v>5570</v>
      </c>
      <c r="L1743" s="20" t="s">
        <v>5571</v>
      </c>
      <c r="M1743" s="21">
        <v>0</v>
      </c>
      <c r="N1743" s="21">
        <v>28</v>
      </c>
      <c r="O1743" s="21">
        <v>0</v>
      </c>
      <c r="P1743" s="21">
        <v>0</v>
      </c>
      <c r="Q1743" s="21">
        <v>0</v>
      </c>
      <c r="R1743" s="21">
        <v>0</v>
      </c>
      <c r="S1743" s="21">
        <v>0</v>
      </c>
      <c r="T1743" s="20" t="s">
        <v>39</v>
      </c>
      <c r="U1743" s="22">
        <v>46273</v>
      </c>
      <c r="V1743" s="23">
        <v>46243.347916666666</v>
      </c>
      <c r="W1743" s="23">
        <v>46243.347916666666</v>
      </c>
      <c r="X1743" s="20" t="s">
        <v>40</v>
      </c>
      <c r="Y1743" s="20" t="s">
        <v>39</v>
      </c>
      <c r="Z1743" s="24">
        <v>94668</v>
      </c>
      <c r="AA1743" s="20" t="s">
        <v>5572</v>
      </c>
      <c r="AB1743" s="25" t="s">
        <v>5577</v>
      </c>
      <c r="AC1743" s="11" t="str">
        <f t="shared" si="321"/>
        <v>Klik Here Bestie</v>
      </c>
      <c r="AD1743" s="17" t="s">
        <v>4910</v>
      </c>
    </row>
    <row r="1744" spans="1:30" ht="14.25" customHeight="1" x14ac:dyDescent="0.3">
      <c r="A1744" s="5">
        <v>1742</v>
      </c>
      <c r="B1744" s="20" t="s">
        <v>32</v>
      </c>
      <c r="C1744" s="20" t="s">
        <v>33</v>
      </c>
      <c r="D1744" s="20" t="s">
        <v>1643</v>
      </c>
      <c r="E1744" s="20" t="s">
        <v>1894</v>
      </c>
      <c r="F1744" s="21">
        <v>3323072011</v>
      </c>
      <c r="G1744" s="20" t="s">
        <v>1880</v>
      </c>
      <c r="H1744" s="20" t="s">
        <v>1881</v>
      </c>
      <c r="I1744" s="21">
        <v>14833583</v>
      </c>
      <c r="J1744" s="20" t="s">
        <v>5578</v>
      </c>
      <c r="K1744" s="20" t="s">
        <v>5579</v>
      </c>
      <c r="L1744" s="20" t="s">
        <v>5580</v>
      </c>
      <c r="M1744" s="21">
        <v>0</v>
      </c>
      <c r="N1744" s="21">
        <v>50</v>
      </c>
      <c r="O1744" s="21">
        <v>0</v>
      </c>
      <c r="P1744" s="21">
        <v>0</v>
      </c>
      <c r="Q1744" s="21">
        <v>0</v>
      </c>
      <c r="R1744" s="21">
        <v>0</v>
      </c>
      <c r="S1744" s="21">
        <v>0</v>
      </c>
      <c r="T1744" s="20" t="s">
        <v>39</v>
      </c>
      <c r="U1744" s="22">
        <v>46273</v>
      </c>
      <c r="V1744" s="23">
        <v>46243.32708333333</v>
      </c>
      <c r="W1744" s="23">
        <v>46243.32708333333</v>
      </c>
      <c r="X1744" s="20" t="s">
        <v>40</v>
      </c>
      <c r="Y1744" s="20" t="s">
        <v>39</v>
      </c>
      <c r="Z1744" s="24">
        <v>94711</v>
      </c>
      <c r="AA1744" s="20" t="s">
        <v>1896</v>
      </c>
      <c r="AB1744" s="25" t="s">
        <v>5581</v>
      </c>
      <c r="AC1744" s="11" t="str">
        <f t="shared" si="321"/>
        <v>Klik Here Bestie</v>
      </c>
      <c r="AD1744" s="17" t="s">
        <v>4910</v>
      </c>
    </row>
    <row r="1745" spans="1:30" ht="14.25" customHeight="1" x14ac:dyDescent="0.3">
      <c r="A1745" s="5">
        <v>1743</v>
      </c>
      <c r="B1745" s="20" t="s">
        <v>32</v>
      </c>
      <c r="C1745" s="20" t="s">
        <v>33</v>
      </c>
      <c r="D1745" s="20" t="s">
        <v>1643</v>
      </c>
      <c r="E1745" s="20" t="s">
        <v>1894</v>
      </c>
      <c r="F1745" s="21">
        <v>3323072011</v>
      </c>
      <c r="G1745" s="20" t="s">
        <v>1880</v>
      </c>
      <c r="H1745" s="20" t="s">
        <v>1881</v>
      </c>
      <c r="I1745" s="21">
        <v>14848436</v>
      </c>
      <c r="J1745" s="20" t="s">
        <v>5582</v>
      </c>
      <c r="K1745" s="20" t="s">
        <v>5583</v>
      </c>
      <c r="L1745" s="20" t="s">
        <v>5584</v>
      </c>
      <c r="M1745" s="21">
        <v>0</v>
      </c>
      <c r="N1745" s="21">
        <v>50</v>
      </c>
      <c r="O1745" s="21">
        <v>0</v>
      </c>
      <c r="P1745" s="21">
        <v>0</v>
      </c>
      <c r="Q1745" s="21">
        <v>0</v>
      </c>
      <c r="R1745" s="21">
        <v>0</v>
      </c>
      <c r="S1745" s="21">
        <v>0</v>
      </c>
      <c r="T1745" s="20" t="s">
        <v>39</v>
      </c>
      <c r="U1745" s="22">
        <v>46273</v>
      </c>
      <c r="V1745" s="23">
        <v>46243.472222222219</v>
      </c>
      <c r="W1745" s="23">
        <v>46243.472222222219</v>
      </c>
      <c r="X1745" s="20" t="s">
        <v>40</v>
      </c>
      <c r="Y1745" s="20" t="s">
        <v>39</v>
      </c>
      <c r="Z1745" s="24">
        <v>94711</v>
      </c>
      <c r="AA1745" s="20" t="s">
        <v>1896</v>
      </c>
      <c r="AB1745" s="25" t="s">
        <v>5585</v>
      </c>
      <c r="AC1745" s="11" t="str">
        <f t="shared" si="321"/>
        <v>Klik Here Bestie</v>
      </c>
      <c r="AD1745" s="17" t="s">
        <v>4910</v>
      </c>
    </row>
    <row r="1746" spans="1:30" ht="14.25" customHeight="1" x14ac:dyDescent="0.3">
      <c r="A1746" s="5">
        <v>1744</v>
      </c>
      <c r="B1746" s="20" t="s">
        <v>32</v>
      </c>
      <c r="C1746" s="20" t="s">
        <v>33</v>
      </c>
      <c r="D1746" s="20" t="s">
        <v>1643</v>
      </c>
      <c r="E1746" s="20" t="s">
        <v>1894</v>
      </c>
      <c r="F1746" s="21">
        <v>3323072011</v>
      </c>
      <c r="G1746" s="20" t="s">
        <v>1880</v>
      </c>
      <c r="H1746" s="20" t="s">
        <v>1881</v>
      </c>
      <c r="I1746" s="21">
        <v>15262650</v>
      </c>
      <c r="J1746" s="20" t="s">
        <v>5586</v>
      </c>
      <c r="K1746" s="20" t="s">
        <v>5587</v>
      </c>
      <c r="L1746" s="20" t="s">
        <v>2205</v>
      </c>
      <c r="M1746" s="21">
        <v>0</v>
      </c>
      <c r="N1746" s="21">
        <v>50</v>
      </c>
      <c r="O1746" s="21">
        <v>0</v>
      </c>
      <c r="P1746" s="21">
        <v>0</v>
      </c>
      <c r="Q1746" s="21">
        <v>0</v>
      </c>
      <c r="R1746" s="21">
        <v>0</v>
      </c>
      <c r="S1746" s="21">
        <v>0</v>
      </c>
      <c r="T1746" s="20" t="s">
        <v>39</v>
      </c>
      <c r="U1746" s="20" t="s">
        <v>4260</v>
      </c>
      <c r="V1746" s="23">
        <v>46249.587500000001</v>
      </c>
      <c r="W1746" s="23">
        <v>46249.587500000001</v>
      </c>
      <c r="X1746" s="20" t="s">
        <v>40</v>
      </c>
      <c r="Y1746" s="20" t="s">
        <v>39</v>
      </c>
      <c r="Z1746" s="24">
        <v>94668</v>
      </c>
      <c r="AA1746" s="20" t="s">
        <v>5572</v>
      </c>
      <c r="AB1746" s="25" t="s">
        <v>5588</v>
      </c>
      <c r="AC1746" s="11" t="str">
        <f t="shared" si="321"/>
        <v>Klik Here Bestie</v>
      </c>
      <c r="AD1746" s="17" t="s">
        <v>4910</v>
      </c>
    </row>
    <row r="1747" spans="1:30" ht="14.25" customHeight="1" x14ac:dyDescent="0.3">
      <c r="A1747" s="5">
        <v>1745</v>
      </c>
      <c r="B1747" s="20" t="s">
        <v>32</v>
      </c>
      <c r="C1747" s="20" t="s">
        <v>33</v>
      </c>
      <c r="D1747" s="20" t="s">
        <v>1643</v>
      </c>
      <c r="E1747" s="20" t="s">
        <v>1894</v>
      </c>
      <c r="F1747" s="21">
        <v>3323072011</v>
      </c>
      <c r="G1747" s="20" t="s">
        <v>1880</v>
      </c>
      <c r="H1747" s="20" t="s">
        <v>1881</v>
      </c>
      <c r="I1747" s="21">
        <v>14851971</v>
      </c>
      <c r="J1747" s="20" t="s">
        <v>5589</v>
      </c>
      <c r="K1747" s="20" t="s">
        <v>5590</v>
      </c>
      <c r="L1747" s="20" t="s">
        <v>5591</v>
      </c>
      <c r="M1747" s="21">
        <v>0</v>
      </c>
      <c r="N1747" s="21">
        <v>16</v>
      </c>
      <c r="O1747" s="21">
        <v>0</v>
      </c>
      <c r="P1747" s="21">
        <v>0</v>
      </c>
      <c r="Q1747" s="21">
        <v>0</v>
      </c>
      <c r="R1747" s="21">
        <v>0</v>
      </c>
      <c r="S1747" s="21">
        <v>0</v>
      </c>
      <c r="T1747" s="20" t="s">
        <v>39</v>
      </c>
      <c r="U1747" s="22">
        <v>46273</v>
      </c>
      <c r="V1747" s="23">
        <v>46243.535416666666</v>
      </c>
      <c r="W1747" s="23">
        <v>46243.535416666666</v>
      </c>
      <c r="X1747" s="20" t="s">
        <v>40</v>
      </c>
      <c r="Y1747" s="20" t="s">
        <v>39</v>
      </c>
      <c r="Z1747" s="24">
        <v>94668</v>
      </c>
      <c r="AA1747" s="20" t="s">
        <v>5572</v>
      </c>
      <c r="AB1747" s="25" t="s">
        <v>5592</v>
      </c>
      <c r="AC1747" s="11" t="str">
        <f t="shared" si="321"/>
        <v>Klik Here Bestie</v>
      </c>
      <c r="AD1747" s="17" t="s">
        <v>4910</v>
      </c>
    </row>
    <row r="1748" spans="1:30" ht="14.25" customHeight="1" x14ac:dyDescent="0.3">
      <c r="A1748" s="5">
        <v>1746</v>
      </c>
      <c r="B1748" s="20" t="s">
        <v>32</v>
      </c>
      <c r="C1748" s="20" t="s">
        <v>33</v>
      </c>
      <c r="D1748" s="20" t="s">
        <v>1643</v>
      </c>
      <c r="E1748" s="20" t="s">
        <v>1894</v>
      </c>
      <c r="F1748" s="21">
        <v>3323072011</v>
      </c>
      <c r="G1748" s="20" t="s">
        <v>1880</v>
      </c>
      <c r="H1748" s="20" t="s">
        <v>1881</v>
      </c>
      <c r="I1748" s="21">
        <v>14852071</v>
      </c>
      <c r="J1748" s="20" t="s">
        <v>5593</v>
      </c>
      <c r="K1748" s="20" t="s">
        <v>5590</v>
      </c>
      <c r="L1748" s="20" t="s">
        <v>5591</v>
      </c>
      <c r="M1748" s="21">
        <v>37</v>
      </c>
      <c r="N1748" s="21">
        <v>33</v>
      </c>
      <c r="O1748" s="21">
        <v>0</v>
      </c>
      <c r="P1748" s="21">
        <v>0</v>
      </c>
      <c r="Q1748" s="21">
        <v>0</v>
      </c>
      <c r="R1748" s="21">
        <v>0</v>
      </c>
      <c r="S1748" s="21">
        <v>0</v>
      </c>
      <c r="T1748" s="20" t="s">
        <v>39</v>
      </c>
      <c r="U1748" s="22">
        <v>46273</v>
      </c>
      <c r="V1748" s="23">
        <v>46243.536111111112</v>
      </c>
      <c r="W1748" s="23">
        <v>46243.536111111112</v>
      </c>
      <c r="X1748" s="20" t="s">
        <v>40</v>
      </c>
      <c r="Y1748" s="20" t="s">
        <v>39</v>
      </c>
      <c r="Z1748" s="24">
        <v>94668</v>
      </c>
      <c r="AA1748" s="20" t="s">
        <v>5572</v>
      </c>
      <c r="AB1748" s="25" t="s">
        <v>5594</v>
      </c>
      <c r="AC1748" s="11" t="str">
        <f t="shared" si="321"/>
        <v>Klik Here Bestie</v>
      </c>
      <c r="AD1748" s="17" t="s">
        <v>4910</v>
      </c>
    </row>
    <row r="1749" spans="1:30" ht="14.25" customHeight="1" x14ac:dyDescent="0.3">
      <c r="A1749" s="5">
        <v>1747</v>
      </c>
      <c r="B1749" s="20" t="s">
        <v>32</v>
      </c>
      <c r="C1749" s="20" t="s">
        <v>33</v>
      </c>
      <c r="D1749" s="20" t="s">
        <v>1643</v>
      </c>
      <c r="E1749" s="20" t="s">
        <v>1894</v>
      </c>
      <c r="F1749" s="21">
        <v>3323072011</v>
      </c>
      <c r="G1749" s="20" t="s">
        <v>1880</v>
      </c>
      <c r="H1749" s="20" t="s">
        <v>1881</v>
      </c>
      <c r="I1749" s="21">
        <v>14906567</v>
      </c>
      <c r="J1749" s="20" t="s">
        <v>5595</v>
      </c>
      <c r="K1749" s="20" t="s">
        <v>5596</v>
      </c>
      <c r="L1749" s="20" t="s">
        <v>5597</v>
      </c>
      <c r="M1749" s="21">
        <v>0</v>
      </c>
      <c r="N1749" s="21">
        <v>36</v>
      </c>
      <c r="O1749" s="21">
        <v>0</v>
      </c>
      <c r="P1749" s="21">
        <v>0</v>
      </c>
      <c r="Q1749" s="21">
        <v>0</v>
      </c>
      <c r="R1749" s="21">
        <v>0</v>
      </c>
      <c r="S1749" s="21">
        <v>0</v>
      </c>
      <c r="T1749" s="20" t="s">
        <v>39</v>
      </c>
      <c r="U1749" s="22">
        <v>46303</v>
      </c>
      <c r="V1749" s="23">
        <v>46244.527083333334</v>
      </c>
      <c r="W1749" s="23">
        <v>46244.527083333334</v>
      </c>
      <c r="X1749" s="20" t="s">
        <v>40</v>
      </c>
      <c r="Y1749" s="20" t="s">
        <v>39</v>
      </c>
      <c r="Z1749" s="24">
        <v>94668</v>
      </c>
      <c r="AA1749" s="20" t="s">
        <v>5572</v>
      </c>
      <c r="AB1749" s="25" t="s">
        <v>5598</v>
      </c>
      <c r="AC1749" s="11" t="str">
        <f t="shared" si="321"/>
        <v>Klik Here Bestie</v>
      </c>
      <c r="AD1749" s="17" t="s">
        <v>4910</v>
      </c>
    </row>
    <row r="1750" spans="1:30" ht="14.25" customHeight="1" x14ac:dyDescent="0.3">
      <c r="A1750" s="5">
        <v>1748</v>
      </c>
      <c r="B1750" s="20" t="s">
        <v>32</v>
      </c>
      <c r="C1750" s="20" t="s">
        <v>33</v>
      </c>
      <c r="D1750" s="20" t="s">
        <v>1643</v>
      </c>
      <c r="E1750" s="20" t="s">
        <v>1894</v>
      </c>
      <c r="F1750" s="21">
        <v>3323072011</v>
      </c>
      <c r="G1750" s="20" t="s">
        <v>1880</v>
      </c>
      <c r="H1750" s="20" t="s">
        <v>1881</v>
      </c>
      <c r="I1750" s="21">
        <v>14906619</v>
      </c>
      <c r="J1750" s="20" t="s">
        <v>5599</v>
      </c>
      <c r="K1750" s="20" t="s">
        <v>5596</v>
      </c>
      <c r="L1750" s="20" t="s">
        <v>5597</v>
      </c>
      <c r="M1750" s="21">
        <v>0</v>
      </c>
      <c r="N1750" s="21">
        <v>14</v>
      </c>
      <c r="O1750" s="21">
        <v>0</v>
      </c>
      <c r="P1750" s="21">
        <v>0</v>
      </c>
      <c r="Q1750" s="21">
        <v>0</v>
      </c>
      <c r="R1750" s="21">
        <v>0</v>
      </c>
      <c r="S1750" s="21">
        <v>0</v>
      </c>
      <c r="T1750" s="20" t="s">
        <v>39</v>
      </c>
      <c r="U1750" s="22">
        <v>46303</v>
      </c>
      <c r="V1750" s="23">
        <v>46244.527777777781</v>
      </c>
      <c r="W1750" s="23">
        <v>46244.527777777781</v>
      </c>
      <c r="X1750" s="20" t="s">
        <v>40</v>
      </c>
      <c r="Y1750" s="20" t="s">
        <v>39</v>
      </c>
      <c r="Z1750" s="24">
        <v>94668</v>
      </c>
      <c r="AA1750" s="20" t="s">
        <v>5572</v>
      </c>
      <c r="AB1750" s="25" t="s">
        <v>5600</v>
      </c>
      <c r="AC1750" s="11" t="str">
        <f t="shared" si="321"/>
        <v>Klik Here Bestie</v>
      </c>
      <c r="AD1750" s="17" t="s">
        <v>4910</v>
      </c>
    </row>
    <row r="1751" spans="1:30" ht="14.25" customHeight="1" x14ac:dyDescent="0.3">
      <c r="A1751" s="5">
        <v>1749</v>
      </c>
      <c r="B1751" s="20" t="s">
        <v>32</v>
      </c>
      <c r="C1751" s="20" t="s">
        <v>33</v>
      </c>
      <c r="D1751" s="20" t="s">
        <v>1643</v>
      </c>
      <c r="E1751" s="20" t="s">
        <v>1894</v>
      </c>
      <c r="F1751" s="21">
        <v>3323072011</v>
      </c>
      <c r="G1751" s="20" t="s">
        <v>1880</v>
      </c>
      <c r="H1751" s="20" t="s">
        <v>1881</v>
      </c>
      <c r="I1751" s="21">
        <v>15261240</v>
      </c>
      <c r="J1751" s="20" t="s">
        <v>5601</v>
      </c>
      <c r="K1751" s="20" t="s">
        <v>5602</v>
      </c>
      <c r="L1751" s="20" t="s">
        <v>4526</v>
      </c>
      <c r="M1751" s="21">
        <v>0</v>
      </c>
      <c r="N1751" s="21">
        <v>50</v>
      </c>
      <c r="O1751" s="21">
        <v>0</v>
      </c>
      <c r="P1751" s="21">
        <v>0</v>
      </c>
      <c r="Q1751" s="21">
        <v>0</v>
      </c>
      <c r="R1751" s="21">
        <v>0</v>
      </c>
      <c r="S1751" s="21">
        <v>0</v>
      </c>
      <c r="T1751" s="20" t="s">
        <v>39</v>
      </c>
      <c r="U1751" s="20" t="s">
        <v>4260</v>
      </c>
      <c r="V1751" s="23">
        <v>46249.576388888891</v>
      </c>
      <c r="W1751" s="23">
        <v>46249.576388888891</v>
      </c>
      <c r="X1751" s="20" t="s">
        <v>40</v>
      </c>
      <c r="Y1751" s="20" t="s">
        <v>39</v>
      </c>
      <c r="Z1751" s="24">
        <v>94668</v>
      </c>
      <c r="AA1751" s="20" t="s">
        <v>5572</v>
      </c>
      <c r="AB1751" s="25" t="s">
        <v>5603</v>
      </c>
      <c r="AC1751" s="11" t="str">
        <f t="shared" si="321"/>
        <v>Klik Here Bestie</v>
      </c>
      <c r="AD1751" s="17" t="s">
        <v>4910</v>
      </c>
    </row>
    <row r="1752" spans="1:30" ht="14.25" customHeight="1" x14ac:dyDescent="0.3">
      <c r="A1752" s="5">
        <v>1750</v>
      </c>
      <c r="B1752" s="20" t="s">
        <v>32</v>
      </c>
      <c r="C1752" s="20" t="s">
        <v>33</v>
      </c>
      <c r="D1752" s="20" t="s">
        <v>1643</v>
      </c>
      <c r="E1752" s="20" t="s">
        <v>1894</v>
      </c>
      <c r="F1752" s="21">
        <v>3323072011</v>
      </c>
      <c r="G1752" s="20" t="s">
        <v>1880</v>
      </c>
      <c r="H1752" s="20" t="s">
        <v>1881</v>
      </c>
      <c r="I1752" s="21">
        <v>15272576</v>
      </c>
      <c r="J1752" s="20" t="s">
        <v>5604</v>
      </c>
      <c r="K1752" s="20" t="s">
        <v>5605</v>
      </c>
      <c r="L1752" s="20" t="s">
        <v>2346</v>
      </c>
      <c r="M1752" s="21">
        <v>275</v>
      </c>
      <c r="N1752" s="21">
        <v>250</v>
      </c>
      <c r="O1752" s="21">
        <v>0</v>
      </c>
      <c r="P1752" s="21">
        <v>0</v>
      </c>
      <c r="Q1752" s="21">
        <v>0</v>
      </c>
      <c r="R1752" s="21">
        <v>0</v>
      </c>
      <c r="S1752" s="21">
        <v>0</v>
      </c>
      <c r="T1752" s="20" t="s">
        <v>39</v>
      </c>
      <c r="U1752" s="20" t="s">
        <v>4260</v>
      </c>
      <c r="V1752" s="23">
        <v>46249.673611111109</v>
      </c>
      <c r="W1752" s="23">
        <v>46249.673611111109</v>
      </c>
      <c r="X1752" s="20" t="s">
        <v>40</v>
      </c>
      <c r="Y1752" s="20" t="s">
        <v>39</v>
      </c>
      <c r="Z1752" s="24">
        <v>1066925</v>
      </c>
      <c r="AA1752" s="20" t="s">
        <v>5567</v>
      </c>
      <c r="AB1752" s="25" t="s">
        <v>5606</v>
      </c>
      <c r="AC1752" s="11" t="str">
        <f t="shared" si="321"/>
        <v>Klik Here Bestie</v>
      </c>
      <c r="AD1752" s="17" t="s">
        <v>4910</v>
      </c>
    </row>
    <row r="1753" spans="1:30" ht="14.25" customHeight="1" x14ac:dyDescent="0.3">
      <c r="A1753" s="5">
        <v>1751</v>
      </c>
      <c r="B1753" s="20" t="s">
        <v>32</v>
      </c>
      <c r="C1753" s="20" t="s">
        <v>33</v>
      </c>
      <c r="D1753" s="20" t="s">
        <v>1643</v>
      </c>
      <c r="E1753" s="20" t="s">
        <v>1894</v>
      </c>
      <c r="F1753" s="21">
        <v>3323072011</v>
      </c>
      <c r="G1753" s="20" t="s">
        <v>1880</v>
      </c>
      <c r="H1753" s="20" t="s">
        <v>1881</v>
      </c>
      <c r="I1753" s="21">
        <v>15272708</v>
      </c>
      <c r="J1753" s="20" t="s">
        <v>5607</v>
      </c>
      <c r="K1753" s="20" t="s">
        <v>5605</v>
      </c>
      <c r="L1753" s="20" t="s">
        <v>2346</v>
      </c>
      <c r="M1753" s="21">
        <v>75</v>
      </c>
      <c r="N1753" s="21">
        <v>40</v>
      </c>
      <c r="O1753" s="21">
        <v>0</v>
      </c>
      <c r="P1753" s="21">
        <v>0</v>
      </c>
      <c r="Q1753" s="21">
        <v>0</v>
      </c>
      <c r="R1753" s="21">
        <v>0</v>
      </c>
      <c r="S1753" s="21">
        <v>0</v>
      </c>
      <c r="T1753" s="20" t="s">
        <v>39</v>
      </c>
      <c r="U1753" s="20" t="s">
        <v>4260</v>
      </c>
      <c r="V1753" s="23">
        <v>46249.675000000003</v>
      </c>
      <c r="W1753" s="23">
        <v>46249.675000000003</v>
      </c>
      <c r="X1753" s="20" t="s">
        <v>40</v>
      </c>
      <c r="Y1753" s="20" t="s">
        <v>39</v>
      </c>
      <c r="Z1753" s="24">
        <v>1066925</v>
      </c>
      <c r="AA1753" s="20" t="s">
        <v>5567</v>
      </c>
      <c r="AB1753" s="25" t="s">
        <v>5608</v>
      </c>
      <c r="AC1753" s="11" t="str">
        <f t="shared" si="321"/>
        <v>Klik Here Bestie</v>
      </c>
      <c r="AD1753" s="17" t="s">
        <v>4910</v>
      </c>
    </row>
    <row r="1754" spans="1:30" ht="14.25" customHeight="1" x14ac:dyDescent="0.3">
      <c r="A1754" s="5">
        <v>1752</v>
      </c>
      <c r="B1754" s="20" t="s">
        <v>32</v>
      </c>
      <c r="C1754" s="20" t="s">
        <v>33</v>
      </c>
      <c r="D1754" s="20" t="s">
        <v>1643</v>
      </c>
      <c r="E1754" s="20" t="s">
        <v>1894</v>
      </c>
      <c r="F1754" s="21">
        <v>3323072011</v>
      </c>
      <c r="G1754" s="20" t="s">
        <v>1880</v>
      </c>
      <c r="H1754" s="20" t="s">
        <v>1881</v>
      </c>
      <c r="I1754" s="21">
        <v>14883145</v>
      </c>
      <c r="J1754" s="20" t="s">
        <v>5609</v>
      </c>
      <c r="K1754" s="20" t="s">
        <v>5610</v>
      </c>
      <c r="L1754" s="20" t="s">
        <v>2130</v>
      </c>
      <c r="M1754" s="21">
        <v>0</v>
      </c>
      <c r="N1754" s="21">
        <v>100</v>
      </c>
      <c r="O1754" s="21">
        <v>0</v>
      </c>
      <c r="P1754" s="21">
        <v>0</v>
      </c>
      <c r="Q1754" s="21">
        <v>0</v>
      </c>
      <c r="R1754" s="21">
        <v>0</v>
      </c>
      <c r="S1754" s="21">
        <v>0</v>
      </c>
      <c r="T1754" s="20" t="s">
        <v>39</v>
      </c>
      <c r="U1754" s="22">
        <v>46303</v>
      </c>
      <c r="V1754" s="23">
        <v>46244.36041666667</v>
      </c>
      <c r="W1754" s="23">
        <v>46244.36041666667</v>
      </c>
      <c r="X1754" s="20" t="s">
        <v>40</v>
      </c>
      <c r="Y1754" s="20" t="s">
        <v>39</v>
      </c>
      <c r="Z1754" s="24">
        <v>1066925</v>
      </c>
      <c r="AA1754" s="20" t="s">
        <v>5567</v>
      </c>
      <c r="AB1754" s="25" t="s">
        <v>5611</v>
      </c>
      <c r="AC1754" s="11" t="str">
        <f t="shared" si="321"/>
        <v>Klik Here Bestie</v>
      </c>
      <c r="AD1754" s="17" t="s">
        <v>4910</v>
      </c>
    </row>
    <row r="1755" spans="1:30" ht="14.25" customHeight="1" x14ac:dyDescent="0.3">
      <c r="A1755" s="5">
        <v>1753</v>
      </c>
      <c r="B1755" s="20" t="s">
        <v>32</v>
      </c>
      <c r="C1755" s="20" t="s">
        <v>33</v>
      </c>
      <c r="D1755" s="20" t="s">
        <v>1643</v>
      </c>
      <c r="E1755" s="20" t="s">
        <v>1924</v>
      </c>
      <c r="F1755" s="21">
        <v>3323072013</v>
      </c>
      <c r="G1755" s="20" t="s">
        <v>1880</v>
      </c>
      <c r="H1755" s="20" t="s">
        <v>1881</v>
      </c>
      <c r="I1755" s="21">
        <v>15186554</v>
      </c>
      <c r="J1755" s="20" t="s">
        <v>5612</v>
      </c>
      <c r="K1755" s="20" t="s">
        <v>5613</v>
      </c>
      <c r="L1755" s="20" t="s">
        <v>5614</v>
      </c>
      <c r="M1755" s="21">
        <v>0</v>
      </c>
      <c r="N1755" s="21">
        <v>36</v>
      </c>
      <c r="O1755" s="21">
        <v>0</v>
      </c>
      <c r="P1755" s="21">
        <v>0</v>
      </c>
      <c r="Q1755" s="21">
        <v>0</v>
      </c>
      <c r="R1755" s="21">
        <v>0</v>
      </c>
      <c r="S1755" s="21">
        <v>0</v>
      </c>
      <c r="T1755" s="20" t="s">
        <v>39</v>
      </c>
      <c r="U1755" s="20" t="s">
        <v>4312</v>
      </c>
      <c r="V1755" s="23">
        <v>46248.563194444447</v>
      </c>
      <c r="W1755" s="23">
        <v>46248.563194444447</v>
      </c>
      <c r="X1755" s="20" t="s">
        <v>40</v>
      </c>
      <c r="Y1755" s="20" t="s">
        <v>39</v>
      </c>
      <c r="Z1755" s="24">
        <v>1065663</v>
      </c>
      <c r="AA1755" s="20" t="s">
        <v>1010</v>
      </c>
      <c r="AB1755" s="25" t="s">
        <v>5615</v>
      </c>
      <c r="AC1755" s="11" t="str">
        <f t="shared" si="321"/>
        <v>Klik Here Bestie</v>
      </c>
      <c r="AD1755" s="17" t="s">
        <v>4910</v>
      </c>
    </row>
    <row r="1756" spans="1:30" ht="14.25" customHeight="1" x14ac:dyDescent="0.3">
      <c r="A1756" s="5">
        <v>1754</v>
      </c>
      <c r="B1756" s="20" t="s">
        <v>32</v>
      </c>
      <c r="C1756" s="20" t="s">
        <v>33</v>
      </c>
      <c r="D1756" s="20" t="s">
        <v>1643</v>
      </c>
      <c r="E1756" s="20" t="s">
        <v>1943</v>
      </c>
      <c r="F1756" s="21">
        <v>3323072014</v>
      </c>
      <c r="G1756" s="20" t="s">
        <v>1832</v>
      </c>
      <c r="H1756" s="20" t="s">
        <v>1833</v>
      </c>
      <c r="I1756" s="21">
        <v>14890980</v>
      </c>
      <c r="J1756" s="20" t="s">
        <v>5616</v>
      </c>
      <c r="K1756" s="20" t="s">
        <v>5617</v>
      </c>
      <c r="L1756" s="20" t="s">
        <v>5618</v>
      </c>
      <c r="M1756" s="21">
        <v>0</v>
      </c>
      <c r="N1756" s="21">
        <v>108</v>
      </c>
      <c r="O1756" s="21">
        <v>0</v>
      </c>
      <c r="P1756" s="21">
        <v>0</v>
      </c>
      <c r="Q1756" s="21">
        <v>0</v>
      </c>
      <c r="R1756" s="21">
        <v>0</v>
      </c>
      <c r="S1756" s="21">
        <v>0</v>
      </c>
      <c r="T1756" s="20" t="s">
        <v>39</v>
      </c>
      <c r="U1756" s="22">
        <v>46303</v>
      </c>
      <c r="V1756" s="23">
        <v>46244.40902777778</v>
      </c>
      <c r="W1756" s="23">
        <v>46244.40902777778</v>
      </c>
      <c r="X1756" s="20" t="s">
        <v>40</v>
      </c>
      <c r="Y1756" s="20" t="s">
        <v>39</v>
      </c>
      <c r="Z1756" s="24">
        <v>94580</v>
      </c>
      <c r="AA1756" s="20" t="s">
        <v>1952</v>
      </c>
      <c r="AB1756" s="25" t="s">
        <v>5619</v>
      </c>
      <c r="AC1756" s="11" t="str">
        <f t="shared" si="321"/>
        <v>Klik Here Bestie</v>
      </c>
      <c r="AD1756" s="17" t="s">
        <v>4910</v>
      </c>
    </row>
    <row r="1757" spans="1:30" ht="14.25" customHeight="1" x14ac:dyDescent="0.3">
      <c r="A1757" s="5">
        <v>1755</v>
      </c>
      <c r="B1757" s="20" t="s">
        <v>32</v>
      </c>
      <c r="C1757" s="20" t="s">
        <v>33</v>
      </c>
      <c r="D1757" s="20" t="s">
        <v>1643</v>
      </c>
      <c r="E1757" s="20" t="s">
        <v>1943</v>
      </c>
      <c r="F1757" s="21">
        <v>3323072014</v>
      </c>
      <c r="G1757" s="20" t="s">
        <v>1832</v>
      </c>
      <c r="H1757" s="20" t="s">
        <v>1833</v>
      </c>
      <c r="I1757" s="21">
        <v>14891180</v>
      </c>
      <c r="J1757" s="20" t="s">
        <v>5620</v>
      </c>
      <c r="K1757" s="20" t="s">
        <v>5617</v>
      </c>
      <c r="L1757" s="20" t="s">
        <v>5618</v>
      </c>
      <c r="M1757" s="21">
        <v>0</v>
      </c>
      <c r="N1757" s="21">
        <v>92</v>
      </c>
      <c r="O1757" s="21">
        <v>0</v>
      </c>
      <c r="P1757" s="21">
        <v>0</v>
      </c>
      <c r="Q1757" s="21">
        <v>0</v>
      </c>
      <c r="R1757" s="21">
        <v>0</v>
      </c>
      <c r="S1757" s="21">
        <v>0</v>
      </c>
      <c r="T1757" s="20" t="s">
        <v>39</v>
      </c>
      <c r="U1757" s="22">
        <v>46303</v>
      </c>
      <c r="V1757" s="23">
        <v>46244.410416666666</v>
      </c>
      <c r="W1757" s="23">
        <v>46244.410416666666</v>
      </c>
      <c r="X1757" s="20" t="s">
        <v>40</v>
      </c>
      <c r="Y1757" s="20" t="s">
        <v>39</v>
      </c>
      <c r="Z1757" s="24">
        <v>94580</v>
      </c>
      <c r="AA1757" s="20" t="s">
        <v>1952</v>
      </c>
      <c r="AB1757" s="25" t="s">
        <v>5621</v>
      </c>
      <c r="AC1757" s="11" t="str">
        <f t="shared" si="321"/>
        <v>Klik Here Bestie</v>
      </c>
      <c r="AD1757" s="17" t="s">
        <v>4910</v>
      </c>
    </row>
    <row r="1758" spans="1:30" ht="14.25" customHeight="1" x14ac:dyDescent="0.3">
      <c r="A1758" s="5">
        <v>1756</v>
      </c>
      <c r="B1758" s="20" t="s">
        <v>32</v>
      </c>
      <c r="C1758" s="20" t="s">
        <v>33</v>
      </c>
      <c r="D1758" s="20" t="s">
        <v>1968</v>
      </c>
      <c r="E1758" s="20" t="s">
        <v>1976</v>
      </c>
      <c r="F1758" s="21">
        <v>3323082002</v>
      </c>
      <c r="G1758" s="20" t="s">
        <v>1977</v>
      </c>
      <c r="H1758" s="20" t="s">
        <v>1978</v>
      </c>
      <c r="I1758" s="21">
        <v>14895277</v>
      </c>
      <c r="J1758" s="20" t="s">
        <v>5622</v>
      </c>
      <c r="K1758" s="20" t="s">
        <v>5623</v>
      </c>
      <c r="L1758" s="20" t="s">
        <v>5624</v>
      </c>
      <c r="M1758" s="21">
        <v>100</v>
      </c>
      <c r="N1758" s="21">
        <v>100</v>
      </c>
      <c r="O1758" s="21">
        <v>0</v>
      </c>
      <c r="P1758" s="21">
        <v>0</v>
      </c>
      <c r="Q1758" s="21">
        <v>0</v>
      </c>
      <c r="R1758" s="21">
        <v>0</v>
      </c>
      <c r="S1758" s="21">
        <v>0</v>
      </c>
      <c r="T1758" s="20" t="s">
        <v>39</v>
      </c>
      <c r="U1758" s="22">
        <v>46303</v>
      </c>
      <c r="V1758" s="23">
        <v>46244.436805555553</v>
      </c>
      <c r="W1758" s="23">
        <v>46244.436805555553</v>
      </c>
      <c r="X1758" s="20" t="s">
        <v>40</v>
      </c>
      <c r="Y1758" s="20" t="s">
        <v>39</v>
      </c>
      <c r="Z1758" s="24">
        <v>94296</v>
      </c>
      <c r="AA1758" s="20" t="s">
        <v>5625</v>
      </c>
      <c r="AB1758" s="25" t="s">
        <v>5626</v>
      </c>
      <c r="AC1758" s="11" t="str">
        <f t="shared" si="321"/>
        <v>Klik Here Bestie</v>
      </c>
      <c r="AD1758" s="18" t="s">
        <v>2944</v>
      </c>
    </row>
    <row r="1759" spans="1:30" ht="14.25" customHeight="1" x14ac:dyDescent="0.3">
      <c r="A1759" s="5">
        <v>1757</v>
      </c>
      <c r="B1759" s="20" t="s">
        <v>32</v>
      </c>
      <c r="C1759" s="20" t="s">
        <v>33</v>
      </c>
      <c r="D1759" s="20" t="s">
        <v>1968</v>
      </c>
      <c r="E1759" s="20" t="s">
        <v>5627</v>
      </c>
      <c r="F1759" s="21">
        <v>3323082003</v>
      </c>
      <c r="G1759" s="20" t="s">
        <v>1977</v>
      </c>
      <c r="H1759" s="20" t="s">
        <v>1978</v>
      </c>
      <c r="I1759" s="21">
        <v>15018659</v>
      </c>
      <c r="J1759" s="20" t="s">
        <v>5628</v>
      </c>
      <c r="K1759" s="20" t="s">
        <v>5629</v>
      </c>
      <c r="L1759" s="20" t="s">
        <v>5630</v>
      </c>
      <c r="M1759" s="21">
        <v>0</v>
      </c>
      <c r="N1759" s="21">
        <v>26</v>
      </c>
      <c r="O1759" s="21">
        <v>0</v>
      </c>
      <c r="P1759" s="21">
        <v>0</v>
      </c>
      <c r="Q1759" s="21">
        <v>0</v>
      </c>
      <c r="R1759" s="21">
        <v>0</v>
      </c>
      <c r="S1759" s="21">
        <v>0</v>
      </c>
      <c r="T1759" s="20" t="s">
        <v>39</v>
      </c>
      <c r="U1759" s="22">
        <v>46364</v>
      </c>
      <c r="V1759" s="23">
        <v>46246.378472222219</v>
      </c>
      <c r="W1759" s="23">
        <v>46246.378472222219</v>
      </c>
      <c r="X1759" s="20" t="s">
        <v>40</v>
      </c>
      <c r="Y1759" s="20" t="s">
        <v>39</v>
      </c>
      <c r="Z1759" s="24">
        <v>93233</v>
      </c>
      <c r="AA1759" s="20" t="s">
        <v>5631</v>
      </c>
      <c r="AB1759" s="25" t="s">
        <v>5632</v>
      </c>
      <c r="AC1759" s="11" t="str">
        <f t="shared" si="321"/>
        <v>Klik Here Bestie</v>
      </c>
      <c r="AD1759" s="18" t="s">
        <v>2944</v>
      </c>
    </row>
    <row r="1760" spans="1:30" ht="14.25" customHeight="1" x14ac:dyDescent="0.3">
      <c r="A1760" s="5">
        <v>1758</v>
      </c>
      <c r="B1760" s="20" t="s">
        <v>32</v>
      </c>
      <c r="C1760" s="20" t="s">
        <v>33</v>
      </c>
      <c r="D1760" s="20" t="s">
        <v>1968</v>
      </c>
      <c r="E1760" s="20" t="s">
        <v>5627</v>
      </c>
      <c r="F1760" s="21">
        <v>3323082003</v>
      </c>
      <c r="G1760" s="20" t="s">
        <v>1977</v>
      </c>
      <c r="H1760" s="20" t="s">
        <v>1978</v>
      </c>
      <c r="I1760" s="21">
        <v>15018768</v>
      </c>
      <c r="J1760" s="20" t="s">
        <v>5633</v>
      </c>
      <c r="K1760" s="20" t="s">
        <v>5629</v>
      </c>
      <c r="L1760" s="20" t="s">
        <v>5630</v>
      </c>
      <c r="M1760" s="21">
        <v>30</v>
      </c>
      <c r="N1760" s="21">
        <v>27</v>
      </c>
      <c r="O1760" s="21">
        <v>0</v>
      </c>
      <c r="P1760" s="21">
        <v>0</v>
      </c>
      <c r="Q1760" s="21">
        <v>0</v>
      </c>
      <c r="R1760" s="21">
        <v>0</v>
      </c>
      <c r="S1760" s="21">
        <v>0</v>
      </c>
      <c r="T1760" s="20" t="s">
        <v>39</v>
      </c>
      <c r="U1760" s="22">
        <v>46364</v>
      </c>
      <c r="V1760" s="23">
        <v>46246.379166666666</v>
      </c>
      <c r="W1760" s="23">
        <v>46246.379166666666</v>
      </c>
      <c r="X1760" s="20" t="s">
        <v>40</v>
      </c>
      <c r="Y1760" s="20" t="s">
        <v>39</v>
      </c>
      <c r="Z1760" s="24">
        <v>93233</v>
      </c>
      <c r="AA1760" s="20" t="s">
        <v>5631</v>
      </c>
      <c r="AB1760" s="25" t="s">
        <v>5634</v>
      </c>
      <c r="AC1760" s="11" t="str">
        <f t="shared" si="321"/>
        <v>Klik Here Bestie</v>
      </c>
      <c r="AD1760" s="18" t="s">
        <v>2944</v>
      </c>
    </row>
    <row r="1761" spans="1:30" ht="14.25" customHeight="1" x14ac:dyDescent="0.3">
      <c r="A1761" s="5">
        <v>1759</v>
      </c>
      <c r="B1761" s="20" t="s">
        <v>32</v>
      </c>
      <c r="C1761" s="20" t="s">
        <v>33</v>
      </c>
      <c r="D1761" s="20" t="s">
        <v>1968</v>
      </c>
      <c r="E1761" s="20" t="s">
        <v>5627</v>
      </c>
      <c r="F1761" s="21">
        <v>3323082003</v>
      </c>
      <c r="G1761" s="20" t="s">
        <v>1977</v>
      </c>
      <c r="H1761" s="20" t="s">
        <v>1978</v>
      </c>
      <c r="I1761" s="21">
        <v>15163265</v>
      </c>
      <c r="J1761" s="20" t="s">
        <v>5635</v>
      </c>
      <c r="K1761" s="20" t="s">
        <v>5636</v>
      </c>
      <c r="L1761" s="20" t="s">
        <v>5637</v>
      </c>
      <c r="M1761" s="21">
        <v>0</v>
      </c>
      <c r="N1761" s="21">
        <v>50</v>
      </c>
      <c r="O1761" s="21">
        <v>0</v>
      </c>
      <c r="P1761" s="21">
        <v>0</v>
      </c>
      <c r="Q1761" s="21">
        <v>0</v>
      </c>
      <c r="R1761" s="21">
        <v>0</v>
      </c>
      <c r="S1761" s="21">
        <v>0</v>
      </c>
      <c r="T1761" s="20" t="s">
        <v>39</v>
      </c>
      <c r="U1761" s="20" t="s">
        <v>4312</v>
      </c>
      <c r="V1761" s="23">
        <v>46248.379861111112</v>
      </c>
      <c r="W1761" s="23">
        <v>46248.379861111112</v>
      </c>
      <c r="X1761" s="20" t="s">
        <v>40</v>
      </c>
      <c r="Y1761" s="20" t="s">
        <v>39</v>
      </c>
      <c r="Z1761" s="24">
        <v>93233</v>
      </c>
      <c r="AA1761" s="20" t="s">
        <v>5631</v>
      </c>
      <c r="AB1761" s="25" t="s">
        <v>5638</v>
      </c>
      <c r="AC1761" s="11" t="str">
        <f t="shared" si="321"/>
        <v>Klik Here Bestie</v>
      </c>
      <c r="AD1761" s="18" t="s">
        <v>2944</v>
      </c>
    </row>
    <row r="1762" spans="1:30" ht="14.25" customHeight="1" x14ac:dyDescent="0.3">
      <c r="A1762" s="5">
        <v>1760</v>
      </c>
      <c r="B1762" s="20" t="s">
        <v>32</v>
      </c>
      <c r="C1762" s="20" t="s">
        <v>33</v>
      </c>
      <c r="D1762" s="20" t="s">
        <v>1968</v>
      </c>
      <c r="E1762" s="20" t="s">
        <v>5627</v>
      </c>
      <c r="F1762" s="21">
        <v>3323082003</v>
      </c>
      <c r="G1762" s="20" t="s">
        <v>1977</v>
      </c>
      <c r="H1762" s="20" t="s">
        <v>1978</v>
      </c>
      <c r="I1762" s="21">
        <v>15116830</v>
      </c>
      <c r="J1762" s="20" t="s">
        <v>5639</v>
      </c>
      <c r="K1762" s="20" t="s">
        <v>5640</v>
      </c>
      <c r="L1762" s="20" t="s">
        <v>5641</v>
      </c>
      <c r="M1762" s="21">
        <v>50</v>
      </c>
      <c r="N1762" s="21">
        <v>0</v>
      </c>
      <c r="O1762" s="21">
        <v>0</v>
      </c>
      <c r="P1762" s="21">
        <v>0</v>
      </c>
      <c r="Q1762" s="21">
        <v>0</v>
      </c>
      <c r="R1762" s="21">
        <v>0</v>
      </c>
      <c r="S1762" s="21">
        <v>0</v>
      </c>
      <c r="T1762" s="20" t="s">
        <v>39</v>
      </c>
      <c r="U1762" s="20" t="s">
        <v>4250</v>
      </c>
      <c r="V1762" s="23">
        <v>46247.550694444442</v>
      </c>
      <c r="W1762" s="23">
        <v>46247.550694444442</v>
      </c>
      <c r="X1762" s="20" t="s">
        <v>40</v>
      </c>
      <c r="Y1762" s="20" t="s">
        <v>39</v>
      </c>
      <c r="Z1762" s="24">
        <v>668760</v>
      </c>
      <c r="AA1762" s="20" t="s">
        <v>5642</v>
      </c>
      <c r="AB1762" s="25" t="s">
        <v>5643</v>
      </c>
      <c r="AC1762" s="11" t="str">
        <f t="shared" si="321"/>
        <v>Klik Here Bestie</v>
      </c>
      <c r="AD1762" s="18" t="s">
        <v>2944</v>
      </c>
    </row>
    <row r="1763" spans="1:30" ht="14.25" customHeight="1" x14ac:dyDescent="0.3">
      <c r="A1763" s="5">
        <v>1761</v>
      </c>
      <c r="B1763" s="20" t="s">
        <v>32</v>
      </c>
      <c r="C1763" s="20" t="s">
        <v>33</v>
      </c>
      <c r="D1763" s="20" t="s">
        <v>1968</v>
      </c>
      <c r="E1763" s="20" t="s">
        <v>1992</v>
      </c>
      <c r="F1763" s="21">
        <v>3323082004</v>
      </c>
      <c r="G1763" s="20" t="s">
        <v>1977</v>
      </c>
      <c r="H1763" s="20" t="s">
        <v>1978</v>
      </c>
      <c r="I1763" s="21">
        <v>14976712</v>
      </c>
      <c r="J1763" s="20" t="s">
        <v>5644</v>
      </c>
      <c r="K1763" s="20" t="s">
        <v>5645</v>
      </c>
      <c r="L1763" s="20" t="s">
        <v>5566</v>
      </c>
      <c r="M1763" s="21">
        <v>0</v>
      </c>
      <c r="N1763" s="21">
        <v>50</v>
      </c>
      <c r="O1763" s="21">
        <v>0</v>
      </c>
      <c r="P1763" s="21">
        <v>0</v>
      </c>
      <c r="Q1763" s="21">
        <v>0</v>
      </c>
      <c r="R1763" s="21">
        <v>0</v>
      </c>
      <c r="S1763" s="21">
        <v>0</v>
      </c>
      <c r="T1763" s="20" t="s">
        <v>39</v>
      </c>
      <c r="U1763" s="22">
        <v>46334</v>
      </c>
      <c r="V1763" s="23">
        <v>46245.55972222222</v>
      </c>
      <c r="W1763" s="23">
        <v>46245.55972222222</v>
      </c>
      <c r="X1763" s="20" t="s">
        <v>40</v>
      </c>
      <c r="Y1763" s="20" t="s">
        <v>39</v>
      </c>
      <c r="Z1763" s="24">
        <v>94630</v>
      </c>
      <c r="AA1763" s="20" t="s">
        <v>1995</v>
      </c>
      <c r="AB1763" s="25" t="s">
        <v>5646</v>
      </c>
      <c r="AC1763" s="11" t="str">
        <f t="shared" si="321"/>
        <v>Klik Here Bestie</v>
      </c>
      <c r="AD1763" s="18" t="s">
        <v>2944</v>
      </c>
    </row>
    <row r="1764" spans="1:30" ht="14.25" customHeight="1" x14ac:dyDescent="0.3">
      <c r="A1764" s="5">
        <v>1762</v>
      </c>
      <c r="B1764" s="20" t="s">
        <v>32</v>
      </c>
      <c r="C1764" s="20" t="s">
        <v>33</v>
      </c>
      <c r="D1764" s="20" t="s">
        <v>1968</v>
      </c>
      <c r="E1764" s="20" t="s">
        <v>2009</v>
      </c>
      <c r="F1764" s="21">
        <v>3323082007</v>
      </c>
      <c r="G1764" s="20" t="s">
        <v>1970</v>
      </c>
      <c r="H1764" s="20" t="s">
        <v>1971</v>
      </c>
      <c r="I1764" s="21">
        <v>14913022</v>
      </c>
      <c r="J1764" s="20" t="s">
        <v>5647</v>
      </c>
      <c r="K1764" s="20" t="s">
        <v>5648</v>
      </c>
      <c r="L1764" s="20" t="s">
        <v>5649</v>
      </c>
      <c r="M1764" s="21">
        <v>150</v>
      </c>
      <c r="N1764" s="21">
        <v>0</v>
      </c>
      <c r="O1764" s="21">
        <v>0</v>
      </c>
      <c r="P1764" s="21">
        <v>0</v>
      </c>
      <c r="Q1764" s="21">
        <v>0</v>
      </c>
      <c r="R1764" s="21">
        <v>0</v>
      </c>
      <c r="S1764" s="21">
        <v>0</v>
      </c>
      <c r="T1764" s="20" t="s">
        <v>39</v>
      </c>
      <c r="U1764" s="22">
        <v>46303</v>
      </c>
      <c r="V1764" s="23">
        <v>46244.581944444442</v>
      </c>
      <c r="W1764" s="23">
        <v>46244.581944444442</v>
      </c>
      <c r="X1764" s="20" t="s">
        <v>40</v>
      </c>
      <c r="Y1764" s="20" t="s">
        <v>39</v>
      </c>
      <c r="Z1764" s="24">
        <v>95001</v>
      </c>
      <c r="AA1764" s="20" t="s">
        <v>2012</v>
      </c>
      <c r="AB1764" s="25" t="s">
        <v>5650</v>
      </c>
      <c r="AC1764" s="11" t="str">
        <f t="shared" si="321"/>
        <v>Klik Here Bestie</v>
      </c>
      <c r="AD1764" s="18" t="s">
        <v>2944</v>
      </c>
    </row>
    <row r="1765" spans="1:30" ht="14.25" customHeight="1" x14ac:dyDescent="0.3">
      <c r="A1765" s="5">
        <v>1763</v>
      </c>
      <c r="B1765" s="20" t="s">
        <v>32</v>
      </c>
      <c r="C1765" s="20" t="s">
        <v>33</v>
      </c>
      <c r="D1765" s="20" t="s">
        <v>1968</v>
      </c>
      <c r="E1765" s="20" t="s">
        <v>2009</v>
      </c>
      <c r="F1765" s="21">
        <v>3323082007</v>
      </c>
      <c r="G1765" s="20" t="s">
        <v>1970</v>
      </c>
      <c r="H1765" s="20" t="s">
        <v>1971</v>
      </c>
      <c r="I1765" s="21">
        <v>14913172</v>
      </c>
      <c r="J1765" s="20" t="s">
        <v>5651</v>
      </c>
      <c r="K1765" s="20" t="s">
        <v>5648</v>
      </c>
      <c r="L1765" s="20" t="s">
        <v>5649</v>
      </c>
      <c r="M1765" s="21">
        <v>0</v>
      </c>
      <c r="N1765" s="21">
        <v>150</v>
      </c>
      <c r="O1765" s="21">
        <v>0</v>
      </c>
      <c r="P1765" s="21">
        <v>0</v>
      </c>
      <c r="Q1765" s="21">
        <v>0</v>
      </c>
      <c r="R1765" s="21">
        <v>0</v>
      </c>
      <c r="S1765" s="21">
        <v>0</v>
      </c>
      <c r="T1765" s="20" t="s">
        <v>39</v>
      </c>
      <c r="U1765" s="22">
        <v>46303</v>
      </c>
      <c r="V1765" s="23">
        <v>46244.582638888889</v>
      </c>
      <c r="W1765" s="23">
        <v>46244.582638888889</v>
      </c>
      <c r="X1765" s="20" t="s">
        <v>40</v>
      </c>
      <c r="Y1765" s="20" t="s">
        <v>39</v>
      </c>
      <c r="Z1765" s="24">
        <v>95001</v>
      </c>
      <c r="AA1765" s="20" t="s">
        <v>2012</v>
      </c>
      <c r="AB1765" s="25" t="s">
        <v>5652</v>
      </c>
      <c r="AC1765" s="11" t="str">
        <f t="shared" si="321"/>
        <v>Klik Here Bestie</v>
      </c>
      <c r="AD1765" s="18" t="s">
        <v>2944</v>
      </c>
    </row>
    <row r="1766" spans="1:30" ht="14.25" customHeight="1" x14ac:dyDescent="0.3">
      <c r="A1766" s="5">
        <v>1764</v>
      </c>
      <c r="B1766" s="20" t="s">
        <v>32</v>
      </c>
      <c r="C1766" s="20" t="s">
        <v>33</v>
      </c>
      <c r="D1766" s="20" t="s">
        <v>1968</v>
      </c>
      <c r="E1766" s="20" t="s">
        <v>2057</v>
      </c>
      <c r="F1766" s="21">
        <v>3323082014</v>
      </c>
      <c r="G1766" s="20" t="s">
        <v>2044</v>
      </c>
      <c r="H1766" s="20" t="s">
        <v>2045</v>
      </c>
      <c r="I1766" s="21">
        <v>15198881</v>
      </c>
      <c r="J1766" s="20" t="s">
        <v>5653</v>
      </c>
      <c r="K1766" s="20" t="s">
        <v>5654</v>
      </c>
      <c r="L1766" s="20" t="s">
        <v>5655</v>
      </c>
      <c r="M1766" s="21">
        <v>0</v>
      </c>
      <c r="N1766" s="21">
        <v>103</v>
      </c>
      <c r="O1766" s="21">
        <v>0</v>
      </c>
      <c r="P1766" s="21">
        <v>0</v>
      </c>
      <c r="Q1766" s="21">
        <v>0</v>
      </c>
      <c r="R1766" s="21">
        <v>0</v>
      </c>
      <c r="S1766" s="21">
        <v>0</v>
      </c>
      <c r="T1766" s="20" t="s">
        <v>39</v>
      </c>
      <c r="U1766" s="20" t="s">
        <v>4312</v>
      </c>
      <c r="V1766" s="23">
        <v>46248.643055555556</v>
      </c>
      <c r="W1766" s="23">
        <v>46248.643055555556</v>
      </c>
      <c r="X1766" s="20" t="s">
        <v>40</v>
      </c>
      <c r="Y1766" s="20" t="s">
        <v>39</v>
      </c>
      <c r="Z1766" s="24">
        <v>1046277</v>
      </c>
      <c r="AA1766" s="20" t="s">
        <v>1065</v>
      </c>
      <c r="AB1766" s="25" t="s">
        <v>5656</v>
      </c>
      <c r="AC1766" s="11" t="str">
        <f t="shared" si="321"/>
        <v>Klik Here Bestie</v>
      </c>
      <c r="AD1766" s="18" t="s">
        <v>2944</v>
      </c>
    </row>
    <row r="1767" spans="1:30" ht="14.25" customHeight="1" x14ac:dyDescent="0.3">
      <c r="A1767" s="5">
        <v>1765</v>
      </c>
      <c r="B1767" s="20" t="s">
        <v>32</v>
      </c>
      <c r="C1767" s="20" t="s">
        <v>33</v>
      </c>
      <c r="D1767" s="20" t="s">
        <v>2132</v>
      </c>
      <c r="E1767" s="20" t="s">
        <v>5657</v>
      </c>
      <c r="F1767" s="21">
        <v>3323092002</v>
      </c>
      <c r="G1767" s="20" t="s">
        <v>2176</v>
      </c>
      <c r="H1767" s="20" t="s">
        <v>1269</v>
      </c>
      <c r="I1767" s="21">
        <v>14923329</v>
      </c>
      <c r="J1767" s="20" t="s">
        <v>5658</v>
      </c>
      <c r="K1767" s="20" t="s">
        <v>5659</v>
      </c>
      <c r="L1767" s="20" t="s">
        <v>599</v>
      </c>
      <c r="M1767" s="21">
        <v>0</v>
      </c>
      <c r="N1767" s="21">
        <v>28</v>
      </c>
      <c r="O1767" s="21">
        <v>0</v>
      </c>
      <c r="P1767" s="21">
        <v>0</v>
      </c>
      <c r="Q1767" s="21">
        <v>0</v>
      </c>
      <c r="R1767" s="21">
        <v>0</v>
      </c>
      <c r="S1767" s="21">
        <v>0</v>
      </c>
      <c r="T1767" s="20" t="s">
        <v>39</v>
      </c>
      <c r="U1767" s="22">
        <v>46303</v>
      </c>
      <c r="V1767" s="23">
        <v>46244.663194444445</v>
      </c>
      <c r="W1767" s="23">
        <v>46244.663194444445</v>
      </c>
      <c r="X1767" s="20" t="s">
        <v>40</v>
      </c>
      <c r="Y1767" s="20" t="s">
        <v>39</v>
      </c>
      <c r="Z1767" s="24">
        <v>954008</v>
      </c>
      <c r="AA1767" s="20" t="s">
        <v>397</v>
      </c>
      <c r="AB1767" s="25" t="s">
        <v>5660</v>
      </c>
      <c r="AC1767" s="11" t="str">
        <f t="shared" si="321"/>
        <v>Klik Here Bestie</v>
      </c>
      <c r="AD1767" s="18" t="s">
        <v>2944</v>
      </c>
    </row>
    <row r="1768" spans="1:30" ht="14.25" customHeight="1" x14ac:dyDescent="0.3">
      <c r="A1768" s="5">
        <v>1766</v>
      </c>
      <c r="B1768" s="20" t="s">
        <v>32</v>
      </c>
      <c r="C1768" s="20" t="s">
        <v>33</v>
      </c>
      <c r="D1768" s="20" t="s">
        <v>2132</v>
      </c>
      <c r="E1768" s="20" t="s">
        <v>5657</v>
      </c>
      <c r="F1768" s="21">
        <v>3323092002</v>
      </c>
      <c r="G1768" s="20" t="s">
        <v>2176</v>
      </c>
      <c r="H1768" s="20" t="s">
        <v>1269</v>
      </c>
      <c r="I1768" s="21">
        <v>14923449</v>
      </c>
      <c r="J1768" s="20" t="s">
        <v>5661</v>
      </c>
      <c r="K1768" s="20" t="s">
        <v>5659</v>
      </c>
      <c r="L1768" s="20" t="s">
        <v>599</v>
      </c>
      <c r="M1768" s="21">
        <v>13</v>
      </c>
      <c r="N1768" s="21">
        <v>12</v>
      </c>
      <c r="O1768" s="21">
        <v>0</v>
      </c>
      <c r="P1768" s="21">
        <v>0</v>
      </c>
      <c r="Q1768" s="21">
        <v>0</v>
      </c>
      <c r="R1768" s="21">
        <v>0</v>
      </c>
      <c r="S1768" s="21">
        <v>0</v>
      </c>
      <c r="T1768" s="20" t="s">
        <v>39</v>
      </c>
      <c r="U1768" s="22">
        <v>46303</v>
      </c>
      <c r="V1768" s="23">
        <v>46244.663888888892</v>
      </c>
      <c r="W1768" s="23">
        <v>46244.663888888892</v>
      </c>
      <c r="X1768" s="20" t="s">
        <v>40</v>
      </c>
      <c r="Y1768" s="20" t="s">
        <v>39</v>
      </c>
      <c r="Z1768" s="24">
        <v>954008</v>
      </c>
      <c r="AA1768" s="20" t="s">
        <v>397</v>
      </c>
      <c r="AB1768" s="25" t="s">
        <v>5662</v>
      </c>
      <c r="AC1768" s="11" t="str">
        <f t="shared" si="321"/>
        <v>Klik Here Bestie</v>
      </c>
      <c r="AD1768" s="18" t="s">
        <v>2944</v>
      </c>
    </row>
    <row r="1769" spans="1:30" ht="14.25" customHeight="1" x14ac:dyDescent="0.3">
      <c r="A1769" s="5">
        <v>1767</v>
      </c>
      <c r="B1769" s="20" t="s">
        <v>32</v>
      </c>
      <c r="C1769" s="20" t="s">
        <v>33</v>
      </c>
      <c r="D1769" s="20" t="s">
        <v>2132</v>
      </c>
      <c r="E1769" s="20" t="s">
        <v>5657</v>
      </c>
      <c r="F1769" s="21">
        <v>3323092002</v>
      </c>
      <c r="G1769" s="20" t="s">
        <v>2176</v>
      </c>
      <c r="H1769" s="20" t="s">
        <v>1269</v>
      </c>
      <c r="I1769" s="21">
        <v>14909205</v>
      </c>
      <c r="J1769" s="20" t="s">
        <v>5663</v>
      </c>
      <c r="K1769" s="20" t="s">
        <v>5664</v>
      </c>
      <c r="L1769" s="20" t="s">
        <v>1135</v>
      </c>
      <c r="M1769" s="21">
        <v>50</v>
      </c>
      <c r="N1769" s="21">
        <v>50</v>
      </c>
      <c r="O1769" s="21">
        <v>0</v>
      </c>
      <c r="P1769" s="21">
        <v>0</v>
      </c>
      <c r="Q1769" s="21">
        <v>0</v>
      </c>
      <c r="R1769" s="21">
        <v>0</v>
      </c>
      <c r="S1769" s="21">
        <v>0</v>
      </c>
      <c r="T1769" s="20" t="s">
        <v>39</v>
      </c>
      <c r="U1769" s="22">
        <v>46303</v>
      </c>
      <c r="V1769" s="23">
        <v>46244.553472222222</v>
      </c>
      <c r="W1769" s="23">
        <v>46244.553472222222</v>
      </c>
      <c r="X1769" s="20" t="s">
        <v>40</v>
      </c>
      <c r="Y1769" s="20" t="s">
        <v>39</v>
      </c>
      <c r="Z1769" s="24">
        <v>85988</v>
      </c>
      <c r="AA1769" s="20" t="s">
        <v>5665</v>
      </c>
      <c r="AB1769" s="25" t="s">
        <v>5666</v>
      </c>
      <c r="AC1769" s="11" t="str">
        <f t="shared" si="321"/>
        <v>Klik Here Bestie</v>
      </c>
      <c r="AD1769" s="18" t="s">
        <v>2944</v>
      </c>
    </row>
    <row r="1770" spans="1:30" ht="14.25" customHeight="1" x14ac:dyDescent="0.3">
      <c r="A1770" s="5">
        <v>1768</v>
      </c>
      <c r="B1770" s="20" t="s">
        <v>32</v>
      </c>
      <c r="C1770" s="20" t="s">
        <v>33</v>
      </c>
      <c r="D1770" s="20" t="s">
        <v>2132</v>
      </c>
      <c r="E1770" s="20" t="s">
        <v>2133</v>
      </c>
      <c r="F1770" s="21">
        <v>3323092003</v>
      </c>
      <c r="G1770" s="20" t="s">
        <v>2134</v>
      </c>
      <c r="H1770" s="20" t="s">
        <v>957</v>
      </c>
      <c r="I1770" s="21">
        <v>14861250</v>
      </c>
      <c r="J1770" s="20" t="s">
        <v>5667</v>
      </c>
      <c r="K1770" s="20" t="s">
        <v>5668</v>
      </c>
      <c r="L1770" s="20" t="s">
        <v>276</v>
      </c>
      <c r="M1770" s="21">
        <v>0</v>
      </c>
      <c r="N1770" s="21">
        <v>50</v>
      </c>
      <c r="O1770" s="21">
        <v>0</v>
      </c>
      <c r="P1770" s="21">
        <v>0</v>
      </c>
      <c r="Q1770" s="21">
        <v>0</v>
      </c>
      <c r="R1770" s="21">
        <v>0</v>
      </c>
      <c r="S1770" s="21">
        <v>0</v>
      </c>
      <c r="T1770" s="20" t="s">
        <v>39</v>
      </c>
      <c r="U1770" s="22">
        <v>46273</v>
      </c>
      <c r="V1770" s="23">
        <v>46243.65347222222</v>
      </c>
      <c r="W1770" s="23">
        <v>46243.65347222222</v>
      </c>
      <c r="X1770" s="20" t="s">
        <v>40</v>
      </c>
      <c r="Y1770" s="20" t="s">
        <v>39</v>
      </c>
      <c r="Z1770" s="24">
        <v>193493</v>
      </c>
      <c r="AA1770" s="20" t="s">
        <v>2137</v>
      </c>
      <c r="AB1770" s="25" t="s">
        <v>5669</v>
      </c>
      <c r="AC1770" s="11" t="str">
        <f t="shared" si="321"/>
        <v>Klik Here Bestie</v>
      </c>
      <c r="AD1770" s="18" t="s">
        <v>2944</v>
      </c>
    </row>
    <row r="1771" spans="1:30" ht="14.25" customHeight="1" x14ac:dyDescent="0.3">
      <c r="A1771" s="5">
        <v>1769</v>
      </c>
      <c r="B1771" s="20" t="s">
        <v>32</v>
      </c>
      <c r="C1771" s="20" t="s">
        <v>33</v>
      </c>
      <c r="D1771" s="20" t="s">
        <v>2132</v>
      </c>
      <c r="E1771" s="20" t="s">
        <v>2133</v>
      </c>
      <c r="F1771" s="21">
        <v>3323092003</v>
      </c>
      <c r="G1771" s="20" t="s">
        <v>2134</v>
      </c>
      <c r="H1771" s="20" t="s">
        <v>957</v>
      </c>
      <c r="I1771" s="21">
        <v>14861320</v>
      </c>
      <c r="J1771" s="20" t="s">
        <v>5670</v>
      </c>
      <c r="K1771" s="20" t="s">
        <v>5668</v>
      </c>
      <c r="L1771" s="20" t="s">
        <v>276</v>
      </c>
      <c r="M1771" s="21">
        <v>0</v>
      </c>
      <c r="N1771" s="21">
        <v>70</v>
      </c>
      <c r="O1771" s="21">
        <v>0</v>
      </c>
      <c r="P1771" s="21">
        <v>0</v>
      </c>
      <c r="Q1771" s="21">
        <v>0</v>
      </c>
      <c r="R1771" s="21">
        <v>0</v>
      </c>
      <c r="S1771" s="21">
        <v>0</v>
      </c>
      <c r="T1771" s="20" t="s">
        <v>39</v>
      </c>
      <c r="U1771" s="22">
        <v>46273</v>
      </c>
      <c r="V1771" s="23">
        <v>46243.654166666667</v>
      </c>
      <c r="W1771" s="23">
        <v>46243.654166666667</v>
      </c>
      <c r="X1771" s="20" t="s">
        <v>40</v>
      </c>
      <c r="Y1771" s="20" t="s">
        <v>39</v>
      </c>
      <c r="Z1771" s="24">
        <v>193493</v>
      </c>
      <c r="AA1771" s="20" t="s">
        <v>2137</v>
      </c>
      <c r="AB1771" s="25" t="s">
        <v>5671</v>
      </c>
      <c r="AC1771" s="11" t="str">
        <f t="shared" si="321"/>
        <v>Klik Here Bestie</v>
      </c>
      <c r="AD1771" s="18" t="s">
        <v>2944</v>
      </c>
    </row>
    <row r="1772" spans="1:30" ht="14.25" customHeight="1" x14ac:dyDescent="0.3">
      <c r="A1772" s="5">
        <v>1770</v>
      </c>
      <c r="B1772" s="20" t="s">
        <v>32</v>
      </c>
      <c r="C1772" s="20" t="s">
        <v>33</v>
      </c>
      <c r="D1772" s="20" t="s">
        <v>2132</v>
      </c>
      <c r="E1772" s="20" t="s">
        <v>2133</v>
      </c>
      <c r="F1772" s="21">
        <v>3323092003</v>
      </c>
      <c r="G1772" s="20" t="s">
        <v>2134</v>
      </c>
      <c r="H1772" s="20" t="s">
        <v>957</v>
      </c>
      <c r="I1772" s="21">
        <v>15165673</v>
      </c>
      <c r="J1772" s="20" t="s">
        <v>5672</v>
      </c>
      <c r="K1772" s="20" t="s">
        <v>5673</v>
      </c>
      <c r="L1772" s="20" t="s">
        <v>2317</v>
      </c>
      <c r="M1772" s="21">
        <v>50</v>
      </c>
      <c r="N1772" s="21">
        <v>0</v>
      </c>
      <c r="O1772" s="21">
        <v>0</v>
      </c>
      <c r="P1772" s="21">
        <v>0</v>
      </c>
      <c r="Q1772" s="21">
        <v>0</v>
      </c>
      <c r="R1772" s="21">
        <v>0</v>
      </c>
      <c r="S1772" s="21">
        <v>0</v>
      </c>
      <c r="T1772" s="20" t="s">
        <v>39</v>
      </c>
      <c r="U1772" s="20" t="s">
        <v>4312</v>
      </c>
      <c r="V1772" s="23">
        <v>46248.39166666667</v>
      </c>
      <c r="W1772" s="23">
        <v>46248.39166666667</v>
      </c>
      <c r="X1772" s="20" t="s">
        <v>40</v>
      </c>
      <c r="Y1772" s="20" t="s">
        <v>39</v>
      </c>
      <c r="Z1772" s="24">
        <v>86072</v>
      </c>
      <c r="AA1772" s="20" t="s">
        <v>2155</v>
      </c>
      <c r="AB1772" s="25" t="s">
        <v>5674</v>
      </c>
      <c r="AC1772" s="11" t="str">
        <f t="shared" si="321"/>
        <v>Klik Here Bestie</v>
      </c>
      <c r="AD1772" s="18" t="s">
        <v>2944</v>
      </c>
    </row>
    <row r="1773" spans="1:30" ht="14.25" customHeight="1" x14ac:dyDescent="0.3">
      <c r="A1773" s="5">
        <v>1771</v>
      </c>
      <c r="B1773" s="20" t="s">
        <v>32</v>
      </c>
      <c r="C1773" s="20" t="s">
        <v>33</v>
      </c>
      <c r="D1773" s="20" t="s">
        <v>2132</v>
      </c>
      <c r="E1773" s="20" t="s">
        <v>2159</v>
      </c>
      <c r="F1773" s="21">
        <v>3323092005</v>
      </c>
      <c r="G1773" s="20" t="s">
        <v>2160</v>
      </c>
      <c r="H1773" s="20" t="s">
        <v>283</v>
      </c>
      <c r="I1773" s="21">
        <v>15103414</v>
      </c>
      <c r="J1773" s="20" t="s">
        <v>5675</v>
      </c>
      <c r="K1773" s="20" t="s">
        <v>5676</v>
      </c>
      <c r="L1773" s="20" t="s">
        <v>5677</v>
      </c>
      <c r="M1773" s="21">
        <v>0</v>
      </c>
      <c r="N1773" s="21">
        <v>37</v>
      </c>
      <c r="O1773" s="21">
        <v>0</v>
      </c>
      <c r="P1773" s="21">
        <v>0</v>
      </c>
      <c r="Q1773" s="21">
        <v>0</v>
      </c>
      <c r="R1773" s="21">
        <v>0</v>
      </c>
      <c r="S1773" s="21">
        <v>0</v>
      </c>
      <c r="T1773" s="20" t="s">
        <v>39</v>
      </c>
      <c r="U1773" s="20" t="s">
        <v>4250</v>
      </c>
      <c r="V1773" s="23">
        <v>46247.438888888886</v>
      </c>
      <c r="W1773" s="23">
        <v>46247.438888888886</v>
      </c>
      <c r="X1773" s="20" t="s">
        <v>40</v>
      </c>
      <c r="Y1773" s="20" t="s">
        <v>39</v>
      </c>
      <c r="Z1773" s="24">
        <v>695340</v>
      </c>
      <c r="AA1773" s="20" t="s">
        <v>5678</v>
      </c>
      <c r="AB1773" s="25" t="s">
        <v>5679</v>
      </c>
      <c r="AC1773" s="11" t="str">
        <f t="shared" si="321"/>
        <v>Klik Here Bestie</v>
      </c>
      <c r="AD1773" s="18" t="s">
        <v>2944</v>
      </c>
    </row>
    <row r="1774" spans="1:30" ht="14.25" customHeight="1" x14ac:dyDescent="0.3">
      <c r="A1774" s="5">
        <v>1772</v>
      </c>
      <c r="B1774" s="20" t="s">
        <v>32</v>
      </c>
      <c r="C1774" s="20" t="s">
        <v>33</v>
      </c>
      <c r="D1774" s="20" t="s">
        <v>2132</v>
      </c>
      <c r="E1774" s="20" t="s">
        <v>2159</v>
      </c>
      <c r="F1774" s="21">
        <v>3323092005</v>
      </c>
      <c r="G1774" s="20" t="s">
        <v>2160</v>
      </c>
      <c r="H1774" s="20" t="s">
        <v>283</v>
      </c>
      <c r="I1774" s="21">
        <v>15270754</v>
      </c>
      <c r="J1774" s="20" t="s">
        <v>5680</v>
      </c>
      <c r="K1774" s="20" t="s">
        <v>5681</v>
      </c>
      <c r="L1774" s="20" t="s">
        <v>5682</v>
      </c>
      <c r="M1774" s="21">
        <v>27</v>
      </c>
      <c r="N1774" s="21">
        <v>0</v>
      </c>
      <c r="O1774" s="21">
        <v>0</v>
      </c>
      <c r="P1774" s="21">
        <v>0</v>
      </c>
      <c r="Q1774" s="21">
        <v>0</v>
      </c>
      <c r="R1774" s="21">
        <v>0</v>
      </c>
      <c r="S1774" s="21">
        <v>0</v>
      </c>
      <c r="T1774" s="20" t="s">
        <v>39</v>
      </c>
      <c r="U1774" s="20" t="s">
        <v>4260</v>
      </c>
      <c r="V1774" s="23">
        <v>46249.65902777778</v>
      </c>
      <c r="W1774" s="23">
        <v>46249.65902777778</v>
      </c>
      <c r="X1774" s="20" t="s">
        <v>40</v>
      </c>
      <c r="Y1774" s="20" t="s">
        <v>39</v>
      </c>
      <c r="Z1774" s="24">
        <v>5108569</v>
      </c>
      <c r="AA1774" s="20" t="s">
        <v>5683</v>
      </c>
      <c r="AB1774" s="25" t="s">
        <v>5684</v>
      </c>
      <c r="AC1774" s="11" t="str">
        <f t="shared" si="321"/>
        <v>Klik Here Bestie</v>
      </c>
      <c r="AD1774" s="18" t="s">
        <v>2944</v>
      </c>
    </row>
    <row r="1775" spans="1:30" ht="14.25" customHeight="1" x14ac:dyDescent="0.3">
      <c r="A1775" s="5">
        <v>1773</v>
      </c>
      <c r="B1775" s="20" t="s">
        <v>32</v>
      </c>
      <c r="C1775" s="20" t="s">
        <v>33</v>
      </c>
      <c r="D1775" s="20" t="s">
        <v>2132</v>
      </c>
      <c r="E1775" s="20" t="s">
        <v>2159</v>
      </c>
      <c r="F1775" s="21">
        <v>3323092005</v>
      </c>
      <c r="G1775" s="20" t="s">
        <v>2160</v>
      </c>
      <c r="H1775" s="20" t="s">
        <v>283</v>
      </c>
      <c r="I1775" s="21">
        <v>15257897</v>
      </c>
      <c r="J1775" s="20" t="s">
        <v>5685</v>
      </c>
      <c r="K1775" s="20" t="s">
        <v>5686</v>
      </c>
      <c r="L1775" s="20" t="s">
        <v>5687</v>
      </c>
      <c r="M1775" s="21">
        <v>0</v>
      </c>
      <c r="N1775" s="21">
        <v>122</v>
      </c>
      <c r="O1775" s="21">
        <v>0</v>
      </c>
      <c r="P1775" s="21">
        <v>0</v>
      </c>
      <c r="Q1775" s="21">
        <v>0</v>
      </c>
      <c r="R1775" s="21">
        <v>0</v>
      </c>
      <c r="S1775" s="21">
        <v>0</v>
      </c>
      <c r="T1775" s="20" t="s">
        <v>39</v>
      </c>
      <c r="U1775" s="20" t="s">
        <v>4260</v>
      </c>
      <c r="V1775" s="23">
        <v>46249.540972222225</v>
      </c>
      <c r="W1775" s="23">
        <v>46249.540972222225</v>
      </c>
      <c r="X1775" s="20" t="s">
        <v>40</v>
      </c>
      <c r="Y1775" s="20" t="s">
        <v>39</v>
      </c>
      <c r="Z1775" s="24">
        <v>86351</v>
      </c>
      <c r="AA1775" s="20" t="s">
        <v>1803</v>
      </c>
      <c r="AB1775" s="25" t="s">
        <v>5688</v>
      </c>
      <c r="AC1775" s="11" t="str">
        <f t="shared" si="321"/>
        <v>Klik Here Bestie</v>
      </c>
      <c r="AD1775" s="18" t="s">
        <v>2944</v>
      </c>
    </row>
    <row r="1776" spans="1:30" ht="14.25" customHeight="1" x14ac:dyDescent="0.3">
      <c r="A1776" s="5">
        <v>1774</v>
      </c>
      <c r="B1776" s="20" t="s">
        <v>32</v>
      </c>
      <c r="C1776" s="20" t="s">
        <v>33</v>
      </c>
      <c r="D1776" s="20" t="s">
        <v>2132</v>
      </c>
      <c r="E1776" s="20" t="s">
        <v>2159</v>
      </c>
      <c r="F1776" s="21">
        <v>3323092005</v>
      </c>
      <c r="G1776" s="20" t="s">
        <v>2160</v>
      </c>
      <c r="H1776" s="20" t="s">
        <v>283</v>
      </c>
      <c r="I1776" s="21">
        <v>15257964</v>
      </c>
      <c r="J1776" s="20" t="s">
        <v>5689</v>
      </c>
      <c r="K1776" s="20" t="s">
        <v>5686</v>
      </c>
      <c r="L1776" s="20" t="s">
        <v>5687</v>
      </c>
      <c r="M1776" s="21">
        <v>0</v>
      </c>
      <c r="N1776" s="21">
        <v>28</v>
      </c>
      <c r="O1776" s="21">
        <v>0</v>
      </c>
      <c r="P1776" s="21">
        <v>0</v>
      </c>
      <c r="Q1776" s="21">
        <v>0</v>
      </c>
      <c r="R1776" s="21">
        <v>0</v>
      </c>
      <c r="S1776" s="21">
        <v>0</v>
      </c>
      <c r="T1776" s="20" t="s">
        <v>39</v>
      </c>
      <c r="U1776" s="20" t="s">
        <v>4260</v>
      </c>
      <c r="V1776" s="23">
        <v>46249.541666666664</v>
      </c>
      <c r="W1776" s="23">
        <v>46249.541666666664</v>
      </c>
      <c r="X1776" s="20" t="s">
        <v>40</v>
      </c>
      <c r="Y1776" s="20" t="s">
        <v>39</v>
      </c>
      <c r="Z1776" s="24">
        <v>86351</v>
      </c>
      <c r="AA1776" s="20" t="s">
        <v>1803</v>
      </c>
      <c r="AB1776" s="25" t="s">
        <v>5690</v>
      </c>
      <c r="AC1776" s="11" t="str">
        <f t="shared" si="321"/>
        <v>Klik Here Bestie</v>
      </c>
      <c r="AD1776" s="18" t="s">
        <v>2944</v>
      </c>
    </row>
    <row r="1777" spans="1:30" ht="14.25" customHeight="1" x14ac:dyDescent="0.3">
      <c r="A1777" s="5">
        <v>1775</v>
      </c>
      <c r="B1777" s="20" t="s">
        <v>32</v>
      </c>
      <c r="C1777" s="20" t="s">
        <v>33</v>
      </c>
      <c r="D1777" s="20" t="s">
        <v>2132</v>
      </c>
      <c r="E1777" s="20" t="s">
        <v>2159</v>
      </c>
      <c r="F1777" s="21">
        <v>3323092005</v>
      </c>
      <c r="G1777" s="20" t="s">
        <v>2160</v>
      </c>
      <c r="H1777" s="20" t="s">
        <v>283</v>
      </c>
      <c r="I1777" s="21">
        <v>14960242</v>
      </c>
      <c r="J1777" s="20" t="s">
        <v>5691</v>
      </c>
      <c r="K1777" s="20" t="s">
        <v>5692</v>
      </c>
      <c r="L1777" s="20" t="s">
        <v>5693</v>
      </c>
      <c r="M1777" s="21">
        <v>10</v>
      </c>
      <c r="N1777" s="21">
        <v>50</v>
      </c>
      <c r="O1777" s="21">
        <v>0</v>
      </c>
      <c r="P1777" s="21">
        <v>0</v>
      </c>
      <c r="Q1777" s="21">
        <v>0</v>
      </c>
      <c r="R1777" s="21">
        <v>0</v>
      </c>
      <c r="S1777" s="21">
        <v>0</v>
      </c>
      <c r="T1777" s="20" t="s">
        <v>39</v>
      </c>
      <c r="U1777" s="22">
        <v>46334</v>
      </c>
      <c r="V1777" s="23">
        <v>46245.42083333333</v>
      </c>
      <c r="W1777" s="23">
        <v>46245.42083333333</v>
      </c>
      <c r="X1777" s="20" t="s">
        <v>40</v>
      </c>
      <c r="Y1777" s="20" t="s">
        <v>39</v>
      </c>
      <c r="Z1777" s="24">
        <v>5077717</v>
      </c>
      <c r="AA1777" s="20" t="s">
        <v>397</v>
      </c>
      <c r="AB1777" s="25" t="s">
        <v>5694</v>
      </c>
      <c r="AC1777" s="11" t="str">
        <f t="shared" si="321"/>
        <v>Klik Here Bestie</v>
      </c>
      <c r="AD1777" s="18" t="s">
        <v>2944</v>
      </c>
    </row>
    <row r="1778" spans="1:30" ht="14.25" customHeight="1" x14ac:dyDescent="0.3">
      <c r="A1778" s="5">
        <v>1776</v>
      </c>
      <c r="B1778" s="20" t="s">
        <v>32</v>
      </c>
      <c r="C1778" s="20" t="s">
        <v>33</v>
      </c>
      <c r="D1778" s="20" t="s">
        <v>2132</v>
      </c>
      <c r="E1778" s="20" t="s">
        <v>2159</v>
      </c>
      <c r="F1778" s="21">
        <v>3323092005</v>
      </c>
      <c r="G1778" s="20" t="s">
        <v>2160</v>
      </c>
      <c r="H1778" s="20" t="s">
        <v>283</v>
      </c>
      <c r="I1778" s="21">
        <v>14890269</v>
      </c>
      <c r="J1778" s="20" t="s">
        <v>5695</v>
      </c>
      <c r="K1778" s="20" t="s">
        <v>5696</v>
      </c>
      <c r="L1778" s="20" t="s">
        <v>5697</v>
      </c>
      <c r="M1778" s="21">
        <v>38</v>
      </c>
      <c r="N1778" s="21">
        <v>0</v>
      </c>
      <c r="O1778" s="21">
        <v>0</v>
      </c>
      <c r="P1778" s="21">
        <v>0</v>
      </c>
      <c r="Q1778" s="21">
        <v>0</v>
      </c>
      <c r="R1778" s="21">
        <v>0</v>
      </c>
      <c r="S1778" s="21">
        <v>0</v>
      </c>
      <c r="T1778" s="20" t="s">
        <v>39</v>
      </c>
      <c r="U1778" s="22">
        <v>46303</v>
      </c>
      <c r="V1778" s="23">
        <v>46244.404861111114</v>
      </c>
      <c r="W1778" s="23">
        <v>46244.404861111114</v>
      </c>
      <c r="X1778" s="20" t="s">
        <v>40</v>
      </c>
      <c r="Y1778" s="20" t="s">
        <v>39</v>
      </c>
      <c r="Z1778" s="24">
        <v>86339</v>
      </c>
      <c r="AA1778" s="20" t="s">
        <v>409</v>
      </c>
      <c r="AB1778" s="25" t="s">
        <v>5698</v>
      </c>
      <c r="AC1778" s="11" t="str">
        <f t="shared" si="321"/>
        <v>Klik Here Bestie</v>
      </c>
      <c r="AD1778" s="18" t="s">
        <v>2944</v>
      </c>
    </row>
    <row r="1779" spans="1:30" ht="14.25" customHeight="1" x14ac:dyDescent="0.3">
      <c r="A1779" s="5">
        <v>1777</v>
      </c>
      <c r="B1779" s="20" t="s">
        <v>32</v>
      </c>
      <c r="C1779" s="20" t="s">
        <v>33</v>
      </c>
      <c r="D1779" s="20" t="s">
        <v>2132</v>
      </c>
      <c r="E1779" s="20" t="s">
        <v>2169</v>
      </c>
      <c r="F1779" s="21">
        <v>3323092006</v>
      </c>
      <c r="G1779" s="20" t="s">
        <v>2170</v>
      </c>
      <c r="H1779" s="20" t="s">
        <v>2171</v>
      </c>
      <c r="I1779" s="21">
        <v>15090506</v>
      </c>
      <c r="J1779" s="20" t="s">
        <v>5699</v>
      </c>
      <c r="K1779" s="20" t="s">
        <v>5700</v>
      </c>
      <c r="L1779" s="20" t="s">
        <v>5701</v>
      </c>
      <c r="M1779" s="21">
        <v>0</v>
      </c>
      <c r="N1779" s="21">
        <v>127</v>
      </c>
      <c r="O1779" s="21">
        <v>0</v>
      </c>
      <c r="P1779" s="21">
        <v>0</v>
      </c>
      <c r="Q1779" s="21">
        <v>0</v>
      </c>
      <c r="R1779" s="21">
        <v>0</v>
      </c>
      <c r="S1779" s="21">
        <v>0</v>
      </c>
      <c r="T1779" s="20" t="s">
        <v>39</v>
      </c>
      <c r="U1779" s="20" t="s">
        <v>4250</v>
      </c>
      <c r="V1779" s="23">
        <v>46247.370833333334</v>
      </c>
      <c r="W1779" s="23">
        <v>46247.370833333334</v>
      </c>
      <c r="X1779" s="20" t="s">
        <v>40</v>
      </c>
      <c r="Y1779" s="20" t="s">
        <v>39</v>
      </c>
      <c r="Z1779" s="24">
        <v>5050486</v>
      </c>
      <c r="AA1779" s="20" t="s">
        <v>5702</v>
      </c>
      <c r="AB1779" s="25" t="s">
        <v>5703</v>
      </c>
      <c r="AC1779" s="11" t="str">
        <f t="shared" si="321"/>
        <v>Klik Here Bestie</v>
      </c>
      <c r="AD1779" s="18" t="s">
        <v>2944</v>
      </c>
    </row>
    <row r="1780" spans="1:30" ht="14.25" customHeight="1" x14ac:dyDescent="0.3">
      <c r="A1780" s="5">
        <v>1778</v>
      </c>
      <c r="B1780" s="20" t="s">
        <v>32</v>
      </c>
      <c r="C1780" s="20" t="s">
        <v>33</v>
      </c>
      <c r="D1780" s="20" t="s">
        <v>2132</v>
      </c>
      <c r="E1780" s="20" t="s">
        <v>2175</v>
      </c>
      <c r="F1780" s="21">
        <v>3323092007</v>
      </c>
      <c r="G1780" s="20" t="s">
        <v>2176</v>
      </c>
      <c r="H1780" s="20" t="s">
        <v>1269</v>
      </c>
      <c r="I1780" s="21">
        <v>15228905</v>
      </c>
      <c r="J1780" s="20" t="s">
        <v>5704</v>
      </c>
      <c r="K1780" s="20" t="s">
        <v>5705</v>
      </c>
      <c r="L1780" s="20" t="s">
        <v>5706</v>
      </c>
      <c r="M1780" s="21">
        <v>0</v>
      </c>
      <c r="N1780" s="21">
        <v>50</v>
      </c>
      <c r="O1780" s="21">
        <v>0</v>
      </c>
      <c r="P1780" s="21">
        <v>0</v>
      </c>
      <c r="Q1780" s="21">
        <v>0</v>
      </c>
      <c r="R1780" s="21">
        <v>0</v>
      </c>
      <c r="S1780" s="21">
        <v>0</v>
      </c>
      <c r="T1780" s="20" t="s">
        <v>39</v>
      </c>
      <c r="U1780" s="20" t="s">
        <v>4260</v>
      </c>
      <c r="V1780" s="23">
        <v>46249.352777777778</v>
      </c>
      <c r="W1780" s="23">
        <v>46249.352777777778</v>
      </c>
      <c r="X1780" s="20" t="s">
        <v>40</v>
      </c>
      <c r="Y1780" s="20" t="s">
        <v>39</v>
      </c>
      <c r="Z1780" s="24">
        <v>56916321</v>
      </c>
      <c r="AA1780" s="20" t="s">
        <v>2179</v>
      </c>
      <c r="AB1780" s="25" t="s">
        <v>5707</v>
      </c>
      <c r="AC1780" s="11" t="str">
        <f t="shared" si="321"/>
        <v>Klik Here Bestie</v>
      </c>
      <c r="AD1780" s="18" t="s">
        <v>2944</v>
      </c>
    </row>
    <row r="1781" spans="1:30" ht="14.25" customHeight="1" x14ac:dyDescent="0.3">
      <c r="A1781" s="5">
        <v>1779</v>
      </c>
      <c r="B1781" s="20" t="s">
        <v>32</v>
      </c>
      <c r="C1781" s="20" t="s">
        <v>33</v>
      </c>
      <c r="D1781" s="20" t="s">
        <v>2132</v>
      </c>
      <c r="E1781" s="20" t="s">
        <v>70</v>
      </c>
      <c r="F1781" s="21">
        <v>3323092008</v>
      </c>
      <c r="G1781" s="20" t="s">
        <v>2134</v>
      </c>
      <c r="H1781" s="20" t="s">
        <v>957</v>
      </c>
      <c r="I1781" s="21">
        <v>15125508</v>
      </c>
      <c r="J1781" s="20" t="s">
        <v>5708</v>
      </c>
      <c r="K1781" s="20" t="s">
        <v>5709</v>
      </c>
      <c r="L1781" s="20" t="s">
        <v>5710</v>
      </c>
      <c r="M1781" s="21">
        <v>0</v>
      </c>
      <c r="N1781" s="21">
        <v>55</v>
      </c>
      <c r="O1781" s="21">
        <v>0</v>
      </c>
      <c r="P1781" s="21">
        <v>0</v>
      </c>
      <c r="Q1781" s="21">
        <v>0</v>
      </c>
      <c r="R1781" s="21">
        <v>0</v>
      </c>
      <c r="S1781" s="21">
        <v>0</v>
      </c>
      <c r="T1781" s="20" t="s">
        <v>39</v>
      </c>
      <c r="U1781" s="20" t="s">
        <v>4250</v>
      </c>
      <c r="V1781" s="23">
        <v>46247.617361111108</v>
      </c>
      <c r="W1781" s="23">
        <v>46247.617361111108</v>
      </c>
      <c r="X1781" s="20" t="s">
        <v>40</v>
      </c>
      <c r="Y1781" s="20" t="s">
        <v>39</v>
      </c>
      <c r="Z1781" s="24">
        <v>1095817</v>
      </c>
      <c r="AA1781" s="20" t="s">
        <v>5711</v>
      </c>
      <c r="AB1781" s="25" t="s">
        <v>5712</v>
      </c>
      <c r="AC1781" s="11" t="str">
        <f t="shared" si="321"/>
        <v>Klik Here Bestie</v>
      </c>
      <c r="AD1781" s="18" t="s">
        <v>2944</v>
      </c>
    </row>
    <row r="1782" spans="1:30" ht="14.25" customHeight="1" x14ac:dyDescent="0.3">
      <c r="A1782" s="5">
        <v>1780</v>
      </c>
      <c r="B1782" s="20" t="s">
        <v>32</v>
      </c>
      <c r="C1782" s="20" t="s">
        <v>33</v>
      </c>
      <c r="D1782" s="20" t="s">
        <v>2132</v>
      </c>
      <c r="E1782" s="20" t="s">
        <v>70</v>
      </c>
      <c r="F1782" s="21">
        <v>3323092008</v>
      </c>
      <c r="G1782" s="20" t="s">
        <v>2134</v>
      </c>
      <c r="H1782" s="20" t="s">
        <v>957</v>
      </c>
      <c r="I1782" s="21">
        <v>14952038</v>
      </c>
      <c r="J1782" s="20" t="s">
        <v>5713</v>
      </c>
      <c r="K1782" s="20" t="s">
        <v>5714</v>
      </c>
      <c r="L1782" s="20" t="s">
        <v>5715</v>
      </c>
      <c r="M1782" s="21">
        <v>0</v>
      </c>
      <c r="N1782" s="21">
        <v>55</v>
      </c>
      <c r="O1782" s="21">
        <v>0</v>
      </c>
      <c r="P1782" s="21">
        <v>0</v>
      </c>
      <c r="Q1782" s="21">
        <v>0</v>
      </c>
      <c r="R1782" s="21">
        <v>0</v>
      </c>
      <c r="S1782" s="21">
        <v>0</v>
      </c>
      <c r="T1782" s="20" t="s">
        <v>39</v>
      </c>
      <c r="U1782" s="22">
        <v>46334</v>
      </c>
      <c r="V1782" s="23">
        <v>46245.371527777781</v>
      </c>
      <c r="W1782" s="23">
        <v>46245.371527777781</v>
      </c>
      <c r="X1782" s="20" t="s">
        <v>40</v>
      </c>
      <c r="Y1782" s="20" t="s">
        <v>39</v>
      </c>
      <c r="Z1782" s="24">
        <v>193052</v>
      </c>
      <c r="AA1782" s="20" t="s">
        <v>1241</v>
      </c>
      <c r="AB1782" s="25" t="s">
        <v>5716</v>
      </c>
      <c r="AC1782" s="11" t="str">
        <f t="shared" si="321"/>
        <v>Klik Here Bestie</v>
      </c>
      <c r="AD1782" s="18" t="s">
        <v>2944</v>
      </c>
    </row>
    <row r="1783" spans="1:30" ht="14.25" customHeight="1" x14ac:dyDescent="0.3">
      <c r="A1783" s="5">
        <v>1781</v>
      </c>
      <c r="B1783" s="20" t="s">
        <v>32</v>
      </c>
      <c r="C1783" s="20" t="s">
        <v>33</v>
      </c>
      <c r="D1783" s="20" t="s">
        <v>2132</v>
      </c>
      <c r="E1783" s="20" t="s">
        <v>1632</v>
      </c>
      <c r="F1783" s="21">
        <v>3323092012</v>
      </c>
      <c r="G1783" s="20" t="s">
        <v>2176</v>
      </c>
      <c r="H1783" s="20" t="s">
        <v>1269</v>
      </c>
      <c r="I1783" s="21">
        <v>14957134</v>
      </c>
      <c r="J1783" s="20" t="s">
        <v>5717</v>
      </c>
      <c r="K1783" s="20" t="s">
        <v>5718</v>
      </c>
      <c r="L1783" s="20" t="s">
        <v>5719</v>
      </c>
      <c r="M1783" s="21">
        <v>0</v>
      </c>
      <c r="N1783" s="21">
        <v>66</v>
      </c>
      <c r="O1783" s="21">
        <v>0</v>
      </c>
      <c r="P1783" s="21">
        <v>0</v>
      </c>
      <c r="Q1783" s="21">
        <v>0</v>
      </c>
      <c r="R1783" s="21">
        <v>0</v>
      </c>
      <c r="S1783" s="21">
        <v>0</v>
      </c>
      <c r="T1783" s="20" t="s">
        <v>39</v>
      </c>
      <c r="U1783" s="22">
        <v>46334</v>
      </c>
      <c r="V1783" s="23">
        <v>46245.402777777781</v>
      </c>
      <c r="W1783" s="23">
        <v>46245.402777777781</v>
      </c>
      <c r="X1783" s="20" t="s">
        <v>40</v>
      </c>
      <c r="Y1783" s="20" t="s">
        <v>39</v>
      </c>
      <c r="Z1783" s="24">
        <v>86233</v>
      </c>
      <c r="AA1783" s="20" t="s">
        <v>5720</v>
      </c>
      <c r="AB1783" s="25" t="s">
        <v>5721</v>
      </c>
      <c r="AC1783" s="11" t="str">
        <f t="shared" si="321"/>
        <v>Klik Here Bestie</v>
      </c>
      <c r="AD1783" s="18" t="s">
        <v>2944</v>
      </c>
    </row>
    <row r="1784" spans="1:30" ht="14.25" customHeight="1" x14ac:dyDescent="0.3">
      <c r="A1784" s="5">
        <v>1782</v>
      </c>
      <c r="B1784" s="20" t="s">
        <v>32</v>
      </c>
      <c r="C1784" s="20" t="s">
        <v>33</v>
      </c>
      <c r="D1784" s="20" t="s">
        <v>2132</v>
      </c>
      <c r="E1784" s="20" t="s">
        <v>1632</v>
      </c>
      <c r="F1784" s="21">
        <v>3323092012</v>
      </c>
      <c r="G1784" s="20" t="s">
        <v>2176</v>
      </c>
      <c r="H1784" s="20" t="s">
        <v>1269</v>
      </c>
      <c r="I1784" s="21">
        <v>15186844</v>
      </c>
      <c r="J1784" s="20" t="s">
        <v>5722</v>
      </c>
      <c r="K1784" s="20" t="s">
        <v>5723</v>
      </c>
      <c r="L1784" s="20" t="s">
        <v>5724</v>
      </c>
      <c r="M1784" s="21">
        <v>0</v>
      </c>
      <c r="N1784" s="21">
        <v>55</v>
      </c>
      <c r="O1784" s="21">
        <v>0</v>
      </c>
      <c r="P1784" s="21">
        <v>0</v>
      </c>
      <c r="Q1784" s="21">
        <v>0</v>
      </c>
      <c r="R1784" s="21">
        <v>0</v>
      </c>
      <c r="S1784" s="21">
        <v>0</v>
      </c>
      <c r="T1784" s="20" t="s">
        <v>39</v>
      </c>
      <c r="U1784" s="20" t="s">
        <v>4312</v>
      </c>
      <c r="V1784" s="23">
        <v>46248.56527777778</v>
      </c>
      <c r="W1784" s="23">
        <v>46248.56527777778</v>
      </c>
      <c r="X1784" s="20" t="s">
        <v>40</v>
      </c>
      <c r="Y1784" s="20" t="s">
        <v>39</v>
      </c>
      <c r="Z1784" s="24">
        <v>86250</v>
      </c>
      <c r="AA1784" s="20" t="s">
        <v>5725</v>
      </c>
      <c r="AB1784" s="25" t="s">
        <v>5726</v>
      </c>
      <c r="AC1784" s="11" t="str">
        <f t="shared" si="321"/>
        <v>Klik Here Bestie</v>
      </c>
      <c r="AD1784" s="18" t="s">
        <v>2944</v>
      </c>
    </row>
    <row r="1785" spans="1:30" ht="14.25" customHeight="1" x14ac:dyDescent="0.3">
      <c r="A1785" s="5">
        <v>1783</v>
      </c>
      <c r="B1785" s="20" t="s">
        <v>32</v>
      </c>
      <c r="C1785" s="20" t="s">
        <v>33</v>
      </c>
      <c r="D1785" s="20" t="s">
        <v>2132</v>
      </c>
      <c r="E1785" s="20" t="s">
        <v>2226</v>
      </c>
      <c r="F1785" s="21">
        <v>3323092013</v>
      </c>
      <c r="G1785" s="20" t="s">
        <v>2134</v>
      </c>
      <c r="H1785" s="20" t="s">
        <v>957</v>
      </c>
      <c r="I1785" s="21">
        <v>14915647</v>
      </c>
      <c r="J1785" s="20" t="s">
        <v>5727</v>
      </c>
      <c r="K1785" s="20" t="s">
        <v>5728</v>
      </c>
      <c r="L1785" s="20" t="s">
        <v>5729</v>
      </c>
      <c r="M1785" s="21">
        <v>0</v>
      </c>
      <c r="N1785" s="21">
        <v>66</v>
      </c>
      <c r="O1785" s="21">
        <v>0</v>
      </c>
      <c r="P1785" s="21">
        <v>0</v>
      </c>
      <c r="Q1785" s="21">
        <v>0</v>
      </c>
      <c r="R1785" s="21">
        <v>0</v>
      </c>
      <c r="S1785" s="21">
        <v>0</v>
      </c>
      <c r="T1785" s="20" t="s">
        <v>39</v>
      </c>
      <c r="U1785" s="22">
        <v>46303</v>
      </c>
      <c r="V1785" s="23">
        <v>46244.604166666664</v>
      </c>
      <c r="W1785" s="23">
        <v>46244.604166666664</v>
      </c>
      <c r="X1785" s="20" t="s">
        <v>40</v>
      </c>
      <c r="Y1785" s="20" t="s">
        <v>39</v>
      </c>
      <c r="Z1785" s="24">
        <v>74978</v>
      </c>
      <c r="AA1785" s="20" t="s">
        <v>2229</v>
      </c>
      <c r="AB1785" s="25" t="s">
        <v>5730</v>
      </c>
      <c r="AC1785" s="11" t="str">
        <f t="shared" si="321"/>
        <v>Klik Here Bestie</v>
      </c>
      <c r="AD1785" s="18" t="s">
        <v>2944</v>
      </c>
    </row>
    <row r="1786" spans="1:30" ht="14.25" customHeight="1" x14ac:dyDescent="0.3">
      <c r="A1786" s="5">
        <v>1784</v>
      </c>
      <c r="B1786" s="20" t="s">
        <v>32</v>
      </c>
      <c r="C1786" s="20" t="s">
        <v>33</v>
      </c>
      <c r="D1786" s="20" t="s">
        <v>2132</v>
      </c>
      <c r="E1786" s="20" t="s">
        <v>2226</v>
      </c>
      <c r="F1786" s="21">
        <v>3323092013</v>
      </c>
      <c r="G1786" s="20" t="s">
        <v>2134</v>
      </c>
      <c r="H1786" s="20" t="s">
        <v>957</v>
      </c>
      <c r="I1786" s="21">
        <v>14916551</v>
      </c>
      <c r="J1786" s="20" t="s">
        <v>5731</v>
      </c>
      <c r="K1786" s="20" t="s">
        <v>5732</v>
      </c>
      <c r="L1786" s="20" t="s">
        <v>5733</v>
      </c>
      <c r="M1786" s="21">
        <v>41</v>
      </c>
      <c r="N1786" s="21">
        <v>37</v>
      </c>
      <c r="O1786" s="21">
        <v>0</v>
      </c>
      <c r="P1786" s="21">
        <v>0</v>
      </c>
      <c r="Q1786" s="21">
        <v>0</v>
      </c>
      <c r="R1786" s="21">
        <v>0</v>
      </c>
      <c r="S1786" s="21">
        <v>0</v>
      </c>
      <c r="T1786" s="20" t="s">
        <v>39</v>
      </c>
      <c r="U1786" s="22">
        <v>46303</v>
      </c>
      <c r="V1786" s="23">
        <v>46244.609027777777</v>
      </c>
      <c r="W1786" s="23">
        <v>46244.609027777777</v>
      </c>
      <c r="X1786" s="20" t="s">
        <v>40</v>
      </c>
      <c r="Y1786" s="20" t="s">
        <v>39</v>
      </c>
      <c r="Z1786" s="24">
        <v>74978</v>
      </c>
      <c r="AA1786" s="20" t="s">
        <v>2229</v>
      </c>
      <c r="AB1786" s="25" t="s">
        <v>5734</v>
      </c>
      <c r="AC1786" s="11" t="str">
        <f t="shared" si="321"/>
        <v>Klik Here Bestie</v>
      </c>
      <c r="AD1786" s="18" t="s">
        <v>2944</v>
      </c>
    </row>
    <row r="1787" spans="1:30" ht="14.25" customHeight="1" x14ac:dyDescent="0.3">
      <c r="A1787" s="5">
        <v>1785</v>
      </c>
      <c r="B1787" s="20" t="s">
        <v>32</v>
      </c>
      <c r="C1787" s="20" t="s">
        <v>33</v>
      </c>
      <c r="D1787" s="20" t="s">
        <v>2132</v>
      </c>
      <c r="E1787" s="20" t="s">
        <v>2226</v>
      </c>
      <c r="F1787" s="21">
        <v>3323092013</v>
      </c>
      <c r="G1787" s="20" t="s">
        <v>2134</v>
      </c>
      <c r="H1787" s="20" t="s">
        <v>957</v>
      </c>
      <c r="I1787" s="21">
        <v>14916645</v>
      </c>
      <c r="J1787" s="20" t="s">
        <v>5735</v>
      </c>
      <c r="K1787" s="20" t="s">
        <v>5732</v>
      </c>
      <c r="L1787" s="20" t="s">
        <v>5733</v>
      </c>
      <c r="M1787" s="21">
        <v>0</v>
      </c>
      <c r="N1787" s="21">
        <v>52</v>
      </c>
      <c r="O1787" s="21">
        <v>0</v>
      </c>
      <c r="P1787" s="21">
        <v>0</v>
      </c>
      <c r="Q1787" s="21">
        <v>0</v>
      </c>
      <c r="R1787" s="21">
        <v>0</v>
      </c>
      <c r="S1787" s="21">
        <v>0</v>
      </c>
      <c r="T1787" s="20" t="s">
        <v>39</v>
      </c>
      <c r="U1787" s="22">
        <v>46303</v>
      </c>
      <c r="V1787" s="23">
        <v>46244.609722222223</v>
      </c>
      <c r="W1787" s="23">
        <v>46244.609722222223</v>
      </c>
      <c r="X1787" s="20" t="s">
        <v>40</v>
      </c>
      <c r="Y1787" s="20" t="s">
        <v>39</v>
      </c>
      <c r="Z1787" s="24">
        <v>74978</v>
      </c>
      <c r="AA1787" s="20" t="s">
        <v>2229</v>
      </c>
      <c r="AB1787" s="25" t="s">
        <v>5736</v>
      </c>
      <c r="AC1787" s="11" t="str">
        <f t="shared" si="321"/>
        <v>Klik Here Bestie</v>
      </c>
      <c r="AD1787" s="18" t="s">
        <v>2944</v>
      </c>
    </row>
    <row r="1788" spans="1:30" ht="14.25" customHeight="1" x14ac:dyDescent="0.3">
      <c r="A1788" s="5">
        <v>1786</v>
      </c>
      <c r="B1788" s="20" t="s">
        <v>32</v>
      </c>
      <c r="C1788" s="20" t="s">
        <v>33</v>
      </c>
      <c r="D1788" s="20" t="s">
        <v>2132</v>
      </c>
      <c r="E1788" s="20" t="s">
        <v>2226</v>
      </c>
      <c r="F1788" s="21">
        <v>3323092013</v>
      </c>
      <c r="G1788" s="20" t="s">
        <v>2134</v>
      </c>
      <c r="H1788" s="20" t="s">
        <v>957</v>
      </c>
      <c r="I1788" s="21">
        <v>14912996</v>
      </c>
      <c r="J1788" s="20" t="s">
        <v>5737</v>
      </c>
      <c r="K1788" s="20" t="s">
        <v>5738</v>
      </c>
      <c r="L1788" s="20" t="s">
        <v>5739</v>
      </c>
      <c r="M1788" s="21">
        <v>16</v>
      </c>
      <c r="N1788" s="21">
        <v>15</v>
      </c>
      <c r="O1788" s="21">
        <v>0</v>
      </c>
      <c r="P1788" s="21">
        <v>0</v>
      </c>
      <c r="Q1788" s="21">
        <v>0</v>
      </c>
      <c r="R1788" s="21">
        <v>0</v>
      </c>
      <c r="S1788" s="21">
        <v>0</v>
      </c>
      <c r="T1788" s="20" t="s">
        <v>39</v>
      </c>
      <c r="U1788" s="22">
        <v>46303</v>
      </c>
      <c r="V1788" s="23">
        <v>46244.581944444442</v>
      </c>
      <c r="W1788" s="23">
        <v>46244.581944444442</v>
      </c>
      <c r="X1788" s="20" t="s">
        <v>40</v>
      </c>
      <c r="Y1788" s="20" t="s">
        <v>39</v>
      </c>
      <c r="Z1788" s="24">
        <v>74978</v>
      </c>
      <c r="AA1788" s="20" t="s">
        <v>2229</v>
      </c>
      <c r="AB1788" s="25" t="s">
        <v>5740</v>
      </c>
      <c r="AC1788" s="11" t="str">
        <f t="shared" ref="AC1788:AC2042" si="322">HYPERLINK(AB1788,"Klik Here Bestie")</f>
        <v>Klik Here Bestie</v>
      </c>
      <c r="AD1788" s="18" t="s">
        <v>2944</v>
      </c>
    </row>
    <row r="1789" spans="1:30" ht="14.25" customHeight="1" x14ac:dyDescent="0.3">
      <c r="A1789" s="5">
        <v>1787</v>
      </c>
      <c r="B1789" s="20" t="s">
        <v>32</v>
      </c>
      <c r="C1789" s="20" t="s">
        <v>33</v>
      </c>
      <c r="D1789" s="20" t="s">
        <v>2132</v>
      </c>
      <c r="E1789" s="20" t="s">
        <v>2226</v>
      </c>
      <c r="F1789" s="21">
        <v>3323092013</v>
      </c>
      <c r="G1789" s="20" t="s">
        <v>2134</v>
      </c>
      <c r="H1789" s="20" t="s">
        <v>957</v>
      </c>
      <c r="I1789" s="21">
        <v>14913154</v>
      </c>
      <c r="J1789" s="20" t="s">
        <v>5741</v>
      </c>
      <c r="K1789" s="20" t="s">
        <v>5738</v>
      </c>
      <c r="L1789" s="20" t="s">
        <v>5739</v>
      </c>
      <c r="M1789" s="21">
        <v>0</v>
      </c>
      <c r="N1789" s="21">
        <v>55</v>
      </c>
      <c r="O1789" s="21">
        <v>0</v>
      </c>
      <c r="P1789" s="21">
        <v>0</v>
      </c>
      <c r="Q1789" s="21">
        <v>0</v>
      </c>
      <c r="R1789" s="21">
        <v>0</v>
      </c>
      <c r="S1789" s="21">
        <v>0</v>
      </c>
      <c r="T1789" s="20" t="s">
        <v>39</v>
      </c>
      <c r="U1789" s="22">
        <v>46303</v>
      </c>
      <c r="V1789" s="23">
        <v>46244.582638888889</v>
      </c>
      <c r="W1789" s="23">
        <v>46244.582638888889</v>
      </c>
      <c r="X1789" s="20" t="s">
        <v>40</v>
      </c>
      <c r="Y1789" s="20" t="s">
        <v>39</v>
      </c>
      <c r="Z1789" s="24">
        <v>74978</v>
      </c>
      <c r="AA1789" s="20" t="s">
        <v>2229</v>
      </c>
      <c r="AB1789" s="25" t="s">
        <v>5742</v>
      </c>
      <c r="AC1789" s="11" t="str">
        <f t="shared" si="322"/>
        <v>Klik Here Bestie</v>
      </c>
      <c r="AD1789" s="18" t="s">
        <v>2944</v>
      </c>
    </row>
    <row r="1790" spans="1:30" ht="14.25" customHeight="1" x14ac:dyDescent="0.3">
      <c r="A1790" s="5">
        <v>1788</v>
      </c>
      <c r="B1790" s="20" t="s">
        <v>32</v>
      </c>
      <c r="C1790" s="20" t="s">
        <v>33</v>
      </c>
      <c r="D1790" s="20" t="s">
        <v>2132</v>
      </c>
      <c r="E1790" s="20" t="s">
        <v>2226</v>
      </c>
      <c r="F1790" s="21">
        <v>3323092013</v>
      </c>
      <c r="G1790" s="20" t="s">
        <v>2134</v>
      </c>
      <c r="H1790" s="20" t="s">
        <v>957</v>
      </c>
      <c r="I1790" s="21">
        <v>14912450</v>
      </c>
      <c r="J1790" s="20" t="s">
        <v>5743</v>
      </c>
      <c r="K1790" s="20" t="s">
        <v>5744</v>
      </c>
      <c r="L1790" s="20" t="s">
        <v>5745</v>
      </c>
      <c r="M1790" s="21">
        <v>32</v>
      </c>
      <c r="N1790" s="21">
        <v>0</v>
      </c>
      <c r="O1790" s="21">
        <v>0</v>
      </c>
      <c r="P1790" s="21">
        <v>0</v>
      </c>
      <c r="Q1790" s="21">
        <v>0</v>
      </c>
      <c r="R1790" s="21">
        <v>0</v>
      </c>
      <c r="S1790" s="21">
        <v>0</v>
      </c>
      <c r="T1790" s="20" t="s">
        <v>39</v>
      </c>
      <c r="U1790" s="22">
        <v>46303</v>
      </c>
      <c r="V1790" s="23">
        <v>46244.577777777777</v>
      </c>
      <c r="W1790" s="23">
        <v>46244.577777777777</v>
      </c>
      <c r="X1790" s="20" t="s">
        <v>40</v>
      </c>
      <c r="Y1790" s="20" t="s">
        <v>39</v>
      </c>
      <c r="Z1790" s="24">
        <v>74978</v>
      </c>
      <c r="AA1790" s="20" t="s">
        <v>2229</v>
      </c>
      <c r="AB1790" s="25" t="s">
        <v>5746</v>
      </c>
      <c r="AC1790" s="11" t="str">
        <f t="shared" si="322"/>
        <v>Klik Here Bestie</v>
      </c>
      <c r="AD1790" s="18" t="s">
        <v>2944</v>
      </c>
    </row>
    <row r="1791" spans="1:30" ht="14.25" customHeight="1" x14ac:dyDescent="0.3">
      <c r="A1791" s="5">
        <v>1789</v>
      </c>
      <c r="B1791" s="20" t="s">
        <v>32</v>
      </c>
      <c r="C1791" s="20" t="s">
        <v>33</v>
      </c>
      <c r="D1791" s="20" t="s">
        <v>2132</v>
      </c>
      <c r="E1791" s="20" t="s">
        <v>2226</v>
      </c>
      <c r="F1791" s="21">
        <v>3323092013</v>
      </c>
      <c r="G1791" s="20" t="s">
        <v>2134</v>
      </c>
      <c r="H1791" s="20" t="s">
        <v>957</v>
      </c>
      <c r="I1791" s="21">
        <v>14912679</v>
      </c>
      <c r="J1791" s="20" t="s">
        <v>5747</v>
      </c>
      <c r="K1791" s="20" t="s">
        <v>5748</v>
      </c>
      <c r="L1791" s="20" t="s">
        <v>5749</v>
      </c>
      <c r="M1791" s="21">
        <v>8</v>
      </c>
      <c r="N1791" s="21">
        <v>8</v>
      </c>
      <c r="O1791" s="21">
        <v>0</v>
      </c>
      <c r="P1791" s="21">
        <v>0</v>
      </c>
      <c r="Q1791" s="21">
        <v>0</v>
      </c>
      <c r="R1791" s="21">
        <v>0</v>
      </c>
      <c r="S1791" s="21">
        <v>0</v>
      </c>
      <c r="T1791" s="20" t="s">
        <v>39</v>
      </c>
      <c r="U1791" s="22">
        <v>46303</v>
      </c>
      <c r="V1791" s="23">
        <v>46244.579861111109</v>
      </c>
      <c r="W1791" s="23">
        <v>46244.579861111109</v>
      </c>
      <c r="X1791" s="20" t="s">
        <v>40</v>
      </c>
      <c r="Y1791" s="20" t="s">
        <v>39</v>
      </c>
      <c r="Z1791" s="24">
        <v>74978</v>
      </c>
      <c r="AA1791" s="20" t="s">
        <v>2229</v>
      </c>
      <c r="AB1791" s="25" t="s">
        <v>5750</v>
      </c>
      <c r="AC1791" s="11" t="str">
        <f t="shared" si="322"/>
        <v>Klik Here Bestie</v>
      </c>
      <c r="AD1791" s="18" t="s">
        <v>2944</v>
      </c>
    </row>
    <row r="1792" spans="1:30" ht="14.25" customHeight="1" x14ac:dyDescent="0.3">
      <c r="A1792" s="5">
        <v>1790</v>
      </c>
      <c r="B1792" s="20" t="s">
        <v>32</v>
      </c>
      <c r="C1792" s="20" t="s">
        <v>33</v>
      </c>
      <c r="D1792" s="20" t="s">
        <v>2132</v>
      </c>
      <c r="E1792" s="20" t="s">
        <v>2226</v>
      </c>
      <c r="F1792" s="21">
        <v>3323092013</v>
      </c>
      <c r="G1792" s="20" t="s">
        <v>2134</v>
      </c>
      <c r="H1792" s="20" t="s">
        <v>957</v>
      </c>
      <c r="I1792" s="21">
        <v>14912803</v>
      </c>
      <c r="J1792" s="20" t="s">
        <v>5751</v>
      </c>
      <c r="K1792" s="20" t="s">
        <v>5748</v>
      </c>
      <c r="L1792" s="20" t="s">
        <v>5749</v>
      </c>
      <c r="M1792" s="21">
        <v>0</v>
      </c>
      <c r="N1792" s="21">
        <v>27</v>
      </c>
      <c r="O1792" s="21">
        <v>0</v>
      </c>
      <c r="P1792" s="21">
        <v>0</v>
      </c>
      <c r="Q1792" s="21">
        <v>0</v>
      </c>
      <c r="R1792" s="21">
        <v>0</v>
      </c>
      <c r="S1792" s="21">
        <v>0</v>
      </c>
      <c r="T1792" s="20" t="s">
        <v>39</v>
      </c>
      <c r="U1792" s="22">
        <v>46303</v>
      </c>
      <c r="V1792" s="23">
        <v>46244.580555555556</v>
      </c>
      <c r="W1792" s="23">
        <v>46244.580555555556</v>
      </c>
      <c r="X1792" s="20" t="s">
        <v>40</v>
      </c>
      <c r="Y1792" s="20" t="s">
        <v>39</v>
      </c>
      <c r="Z1792" s="24">
        <v>74978</v>
      </c>
      <c r="AA1792" s="20" t="s">
        <v>2229</v>
      </c>
      <c r="AB1792" s="25" t="s">
        <v>5752</v>
      </c>
      <c r="AC1792" s="11" t="str">
        <f t="shared" si="322"/>
        <v>Klik Here Bestie</v>
      </c>
      <c r="AD1792" s="18" t="s">
        <v>2944</v>
      </c>
    </row>
    <row r="1793" spans="1:30" ht="14.25" customHeight="1" x14ac:dyDescent="0.3">
      <c r="A1793" s="5">
        <v>1791</v>
      </c>
      <c r="B1793" s="20" t="s">
        <v>32</v>
      </c>
      <c r="C1793" s="20" t="s">
        <v>33</v>
      </c>
      <c r="D1793" s="20" t="s">
        <v>2132</v>
      </c>
      <c r="E1793" s="20" t="s">
        <v>2226</v>
      </c>
      <c r="F1793" s="21">
        <v>3323092013</v>
      </c>
      <c r="G1793" s="20" t="s">
        <v>2134</v>
      </c>
      <c r="H1793" s="20" t="s">
        <v>957</v>
      </c>
      <c r="I1793" s="21">
        <v>14915108</v>
      </c>
      <c r="J1793" s="20" t="s">
        <v>5753</v>
      </c>
      <c r="K1793" s="20" t="s">
        <v>5754</v>
      </c>
      <c r="L1793" s="20" t="s">
        <v>5755</v>
      </c>
      <c r="M1793" s="21">
        <v>8</v>
      </c>
      <c r="N1793" s="21">
        <v>8</v>
      </c>
      <c r="O1793" s="21">
        <v>0</v>
      </c>
      <c r="P1793" s="21">
        <v>0</v>
      </c>
      <c r="Q1793" s="21">
        <v>0</v>
      </c>
      <c r="R1793" s="21">
        <v>0</v>
      </c>
      <c r="S1793" s="21">
        <v>0</v>
      </c>
      <c r="T1793" s="20" t="s">
        <v>39</v>
      </c>
      <c r="U1793" s="22">
        <v>46303</v>
      </c>
      <c r="V1793" s="23">
        <v>46244.599305555559</v>
      </c>
      <c r="W1793" s="23">
        <v>46244.599305555559</v>
      </c>
      <c r="X1793" s="20" t="s">
        <v>40</v>
      </c>
      <c r="Y1793" s="20" t="s">
        <v>39</v>
      </c>
      <c r="Z1793" s="24">
        <v>74978</v>
      </c>
      <c r="AA1793" s="20" t="s">
        <v>2229</v>
      </c>
      <c r="AB1793" s="25" t="s">
        <v>5756</v>
      </c>
      <c r="AC1793" s="11" t="str">
        <f t="shared" si="322"/>
        <v>Klik Here Bestie</v>
      </c>
      <c r="AD1793" s="18" t="s">
        <v>2944</v>
      </c>
    </row>
    <row r="1794" spans="1:30" ht="14.25" customHeight="1" x14ac:dyDescent="0.3">
      <c r="A1794" s="5">
        <v>1792</v>
      </c>
      <c r="B1794" s="20" t="s">
        <v>32</v>
      </c>
      <c r="C1794" s="20" t="s">
        <v>33</v>
      </c>
      <c r="D1794" s="20" t="s">
        <v>2132</v>
      </c>
      <c r="E1794" s="20" t="s">
        <v>2226</v>
      </c>
      <c r="F1794" s="21">
        <v>3323092013</v>
      </c>
      <c r="G1794" s="20" t="s">
        <v>2134</v>
      </c>
      <c r="H1794" s="20" t="s">
        <v>957</v>
      </c>
      <c r="I1794" s="21">
        <v>14915219</v>
      </c>
      <c r="J1794" s="20" t="s">
        <v>5757</v>
      </c>
      <c r="K1794" s="20" t="s">
        <v>5754</v>
      </c>
      <c r="L1794" s="20" t="s">
        <v>5755</v>
      </c>
      <c r="M1794" s="21">
        <v>0</v>
      </c>
      <c r="N1794" s="21">
        <v>27</v>
      </c>
      <c r="O1794" s="21">
        <v>0</v>
      </c>
      <c r="P1794" s="21">
        <v>0</v>
      </c>
      <c r="Q1794" s="21">
        <v>0</v>
      </c>
      <c r="R1794" s="21">
        <v>0</v>
      </c>
      <c r="S1794" s="21">
        <v>0</v>
      </c>
      <c r="T1794" s="20" t="s">
        <v>39</v>
      </c>
      <c r="U1794" s="22">
        <v>46303</v>
      </c>
      <c r="V1794" s="23">
        <v>46244.6</v>
      </c>
      <c r="W1794" s="23">
        <v>46244.6</v>
      </c>
      <c r="X1794" s="20" t="s">
        <v>40</v>
      </c>
      <c r="Y1794" s="20" t="s">
        <v>39</v>
      </c>
      <c r="Z1794" s="24">
        <v>74978</v>
      </c>
      <c r="AA1794" s="20" t="s">
        <v>2229</v>
      </c>
      <c r="AB1794" s="25" t="s">
        <v>5758</v>
      </c>
      <c r="AC1794" s="11" t="str">
        <f t="shared" si="322"/>
        <v>Klik Here Bestie</v>
      </c>
      <c r="AD1794" s="18" t="s">
        <v>2944</v>
      </c>
    </row>
    <row r="1795" spans="1:30" ht="14.25" customHeight="1" x14ac:dyDescent="0.3">
      <c r="A1795" s="5">
        <v>1793</v>
      </c>
      <c r="B1795" s="20" t="s">
        <v>32</v>
      </c>
      <c r="C1795" s="20" t="s">
        <v>33</v>
      </c>
      <c r="D1795" s="20" t="s">
        <v>2132</v>
      </c>
      <c r="E1795" s="20" t="s">
        <v>2226</v>
      </c>
      <c r="F1795" s="21">
        <v>3323092013</v>
      </c>
      <c r="G1795" s="20" t="s">
        <v>2134</v>
      </c>
      <c r="H1795" s="20" t="s">
        <v>957</v>
      </c>
      <c r="I1795" s="21">
        <v>14913339</v>
      </c>
      <c r="J1795" s="20" t="s">
        <v>5759</v>
      </c>
      <c r="K1795" s="20" t="s">
        <v>5760</v>
      </c>
      <c r="L1795" s="20" t="s">
        <v>5761</v>
      </c>
      <c r="M1795" s="21">
        <v>116</v>
      </c>
      <c r="N1795" s="21">
        <v>106</v>
      </c>
      <c r="O1795" s="21">
        <v>0</v>
      </c>
      <c r="P1795" s="21">
        <v>0</v>
      </c>
      <c r="Q1795" s="21">
        <v>0</v>
      </c>
      <c r="R1795" s="21">
        <v>0</v>
      </c>
      <c r="S1795" s="21">
        <v>0</v>
      </c>
      <c r="T1795" s="20" t="s">
        <v>39</v>
      </c>
      <c r="U1795" s="22">
        <v>46303</v>
      </c>
      <c r="V1795" s="23">
        <v>46244.584722222222</v>
      </c>
      <c r="W1795" s="23">
        <v>46244.584722222222</v>
      </c>
      <c r="X1795" s="20" t="s">
        <v>40</v>
      </c>
      <c r="Y1795" s="20" t="s">
        <v>39</v>
      </c>
      <c r="Z1795" s="24">
        <v>74978</v>
      </c>
      <c r="AA1795" s="20" t="s">
        <v>2229</v>
      </c>
      <c r="AB1795" s="25" t="s">
        <v>5762</v>
      </c>
      <c r="AC1795" s="11" t="str">
        <f t="shared" si="322"/>
        <v>Klik Here Bestie</v>
      </c>
      <c r="AD1795" s="18" t="s">
        <v>2944</v>
      </c>
    </row>
    <row r="1796" spans="1:30" ht="14.25" customHeight="1" x14ac:dyDescent="0.3">
      <c r="A1796" s="5">
        <v>1794</v>
      </c>
      <c r="B1796" s="20" t="s">
        <v>32</v>
      </c>
      <c r="C1796" s="20" t="s">
        <v>33</v>
      </c>
      <c r="D1796" s="20" t="s">
        <v>2132</v>
      </c>
      <c r="E1796" s="20" t="s">
        <v>2226</v>
      </c>
      <c r="F1796" s="21">
        <v>3323092013</v>
      </c>
      <c r="G1796" s="20" t="s">
        <v>2134</v>
      </c>
      <c r="H1796" s="20" t="s">
        <v>957</v>
      </c>
      <c r="I1796" s="21">
        <v>14913467</v>
      </c>
      <c r="J1796" s="20" t="s">
        <v>5763</v>
      </c>
      <c r="K1796" s="20" t="s">
        <v>5760</v>
      </c>
      <c r="L1796" s="20" t="s">
        <v>5761</v>
      </c>
      <c r="M1796" s="21">
        <v>0</v>
      </c>
      <c r="N1796" s="21">
        <v>148</v>
      </c>
      <c r="O1796" s="21">
        <v>0</v>
      </c>
      <c r="P1796" s="21">
        <v>0</v>
      </c>
      <c r="Q1796" s="21">
        <v>0</v>
      </c>
      <c r="R1796" s="21">
        <v>0</v>
      </c>
      <c r="S1796" s="21">
        <v>0</v>
      </c>
      <c r="T1796" s="20" t="s">
        <v>39</v>
      </c>
      <c r="U1796" s="22">
        <v>46303</v>
      </c>
      <c r="V1796" s="23">
        <v>46244.585416666669</v>
      </c>
      <c r="W1796" s="23">
        <v>46244.585416666669</v>
      </c>
      <c r="X1796" s="20" t="s">
        <v>40</v>
      </c>
      <c r="Y1796" s="20" t="s">
        <v>39</v>
      </c>
      <c r="Z1796" s="24">
        <v>74978</v>
      </c>
      <c r="AA1796" s="20" t="s">
        <v>2229</v>
      </c>
      <c r="AB1796" s="25" t="s">
        <v>5764</v>
      </c>
      <c r="AC1796" s="11" t="str">
        <f t="shared" si="322"/>
        <v>Klik Here Bestie</v>
      </c>
      <c r="AD1796" s="18" t="s">
        <v>2944</v>
      </c>
    </row>
    <row r="1797" spans="1:30" ht="14.25" customHeight="1" x14ac:dyDescent="0.3">
      <c r="A1797" s="5">
        <v>1795</v>
      </c>
      <c r="B1797" s="20" t="s">
        <v>32</v>
      </c>
      <c r="C1797" s="20" t="s">
        <v>33</v>
      </c>
      <c r="D1797" s="20" t="s">
        <v>2132</v>
      </c>
      <c r="E1797" s="20" t="s">
        <v>2226</v>
      </c>
      <c r="F1797" s="21">
        <v>3323092013</v>
      </c>
      <c r="G1797" s="20" t="s">
        <v>2134</v>
      </c>
      <c r="H1797" s="20" t="s">
        <v>957</v>
      </c>
      <c r="I1797" s="21">
        <v>14911827</v>
      </c>
      <c r="J1797" s="20" t="s">
        <v>5765</v>
      </c>
      <c r="K1797" s="20" t="s">
        <v>5766</v>
      </c>
      <c r="L1797" s="20" t="s">
        <v>881</v>
      </c>
      <c r="M1797" s="21">
        <v>0</v>
      </c>
      <c r="N1797" s="21">
        <v>150</v>
      </c>
      <c r="O1797" s="21">
        <v>0</v>
      </c>
      <c r="P1797" s="21">
        <v>0</v>
      </c>
      <c r="Q1797" s="21">
        <v>0</v>
      </c>
      <c r="R1797" s="21">
        <v>0</v>
      </c>
      <c r="S1797" s="21">
        <v>0</v>
      </c>
      <c r="T1797" s="20" t="s">
        <v>39</v>
      </c>
      <c r="U1797" s="22">
        <v>46303</v>
      </c>
      <c r="V1797" s="23">
        <v>46244.573611111111</v>
      </c>
      <c r="W1797" s="23">
        <v>46244.573611111111</v>
      </c>
      <c r="X1797" s="20" t="s">
        <v>40</v>
      </c>
      <c r="Y1797" s="20" t="s">
        <v>39</v>
      </c>
      <c r="Z1797" s="24">
        <v>74978</v>
      </c>
      <c r="AA1797" s="20" t="s">
        <v>2229</v>
      </c>
      <c r="AB1797" s="25" t="s">
        <v>5767</v>
      </c>
      <c r="AC1797" s="11" t="str">
        <f t="shared" si="322"/>
        <v>Klik Here Bestie</v>
      </c>
      <c r="AD1797" s="18" t="s">
        <v>2944</v>
      </c>
    </row>
    <row r="1798" spans="1:30" ht="14.25" customHeight="1" x14ac:dyDescent="0.3">
      <c r="A1798" s="5">
        <v>1796</v>
      </c>
      <c r="B1798" s="20" t="s">
        <v>32</v>
      </c>
      <c r="C1798" s="20" t="s">
        <v>33</v>
      </c>
      <c r="D1798" s="20" t="s">
        <v>2132</v>
      </c>
      <c r="E1798" s="20" t="s">
        <v>2226</v>
      </c>
      <c r="F1798" s="21">
        <v>3323092013</v>
      </c>
      <c r="G1798" s="20" t="s">
        <v>2134</v>
      </c>
      <c r="H1798" s="20" t="s">
        <v>957</v>
      </c>
      <c r="I1798" s="21">
        <v>14917340</v>
      </c>
      <c r="J1798" s="20" t="s">
        <v>5768</v>
      </c>
      <c r="K1798" s="20" t="s">
        <v>5769</v>
      </c>
      <c r="L1798" s="20" t="s">
        <v>5770</v>
      </c>
      <c r="M1798" s="21">
        <v>4</v>
      </c>
      <c r="N1798" s="21">
        <v>4</v>
      </c>
      <c r="O1798" s="21">
        <v>0</v>
      </c>
      <c r="P1798" s="21">
        <v>0</v>
      </c>
      <c r="Q1798" s="21">
        <v>0</v>
      </c>
      <c r="R1798" s="21">
        <v>0</v>
      </c>
      <c r="S1798" s="21">
        <v>0</v>
      </c>
      <c r="T1798" s="20" t="s">
        <v>39</v>
      </c>
      <c r="U1798" s="22">
        <v>46303</v>
      </c>
      <c r="V1798" s="23">
        <v>46244.615277777775</v>
      </c>
      <c r="W1798" s="23">
        <v>46244.615277777775</v>
      </c>
      <c r="X1798" s="20" t="s">
        <v>40</v>
      </c>
      <c r="Y1798" s="20" t="s">
        <v>39</v>
      </c>
      <c r="Z1798" s="24">
        <v>74978</v>
      </c>
      <c r="AA1798" s="20" t="s">
        <v>2229</v>
      </c>
      <c r="AB1798" s="25" t="s">
        <v>5771</v>
      </c>
      <c r="AC1798" s="11" t="str">
        <f t="shared" si="322"/>
        <v>Klik Here Bestie</v>
      </c>
      <c r="AD1798" s="18" t="s">
        <v>2944</v>
      </c>
    </row>
    <row r="1799" spans="1:30" ht="14.25" customHeight="1" x14ac:dyDescent="0.3">
      <c r="A1799" s="5">
        <v>1797</v>
      </c>
      <c r="B1799" s="20" t="s">
        <v>32</v>
      </c>
      <c r="C1799" s="20" t="s">
        <v>33</v>
      </c>
      <c r="D1799" s="20" t="s">
        <v>2132</v>
      </c>
      <c r="E1799" s="20" t="s">
        <v>2226</v>
      </c>
      <c r="F1799" s="21">
        <v>3323092013</v>
      </c>
      <c r="G1799" s="20" t="s">
        <v>2134</v>
      </c>
      <c r="H1799" s="20" t="s">
        <v>957</v>
      </c>
      <c r="I1799" s="21">
        <v>14917459</v>
      </c>
      <c r="J1799" s="20" t="s">
        <v>5772</v>
      </c>
      <c r="K1799" s="20" t="s">
        <v>5769</v>
      </c>
      <c r="L1799" s="20" t="s">
        <v>5770</v>
      </c>
      <c r="M1799" s="21">
        <v>0</v>
      </c>
      <c r="N1799" s="21">
        <v>96</v>
      </c>
      <c r="O1799" s="21">
        <v>0</v>
      </c>
      <c r="P1799" s="21">
        <v>0</v>
      </c>
      <c r="Q1799" s="21">
        <v>0</v>
      </c>
      <c r="R1799" s="21">
        <v>0</v>
      </c>
      <c r="S1799" s="21">
        <v>0</v>
      </c>
      <c r="T1799" s="20" t="s">
        <v>39</v>
      </c>
      <c r="U1799" s="22">
        <v>46303</v>
      </c>
      <c r="V1799" s="23">
        <v>46244.615972222222</v>
      </c>
      <c r="W1799" s="23">
        <v>46244.615972222222</v>
      </c>
      <c r="X1799" s="20" t="s">
        <v>40</v>
      </c>
      <c r="Y1799" s="20" t="s">
        <v>39</v>
      </c>
      <c r="Z1799" s="24">
        <v>74978</v>
      </c>
      <c r="AA1799" s="20" t="s">
        <v>2229</v>
      </c>
      <c r="AB1799" s="25" t="s">
        <v>5773</v>
      </c>
      <c r="AC1799" s="11" t="str">
        <f t="shared" si="322"/>
        <v>Klik Here Bestie</v>
      </c>
      <c r="AD1799" s="18" t="s">
        <v>2944</v>
      </c>
    </row>
    <row r="1800" spans="1:30" ht="14.25" customHeight="1" x14ac:dyDescent="0.3">
      <c r="A1800" s="5">
        <v>1798</v>
      </c>
      <c r="B1800" s="20" t="s">
        <v>32</v>
      </c>
      <c r="C1800" s="20" t="s">
        <v>33</v>
      </c>
      <c r="D1800" s="20" t="s">
        <v>2132</v>
      </c>
      <c r="E1800" s="20" t="s">
        <v>2226</v>
      </c>
      <c r="F1800" s="21">
        <v>3323092013</v>
      </c>
      <c r="G1800" s="20" t="s">
        <v>2134</v>
      </c>
      <c r="H1800" s="20" t="s">
        <v>957</v>
      </c>
      <c r="I1800" s="21">
        <v>14916302</v>
      </c>
      <c r="J1800" s="20" t="s">
        <v>5774</v>
      </c>
      <c r="K1800" s="20" t="s">
        <v>5775</v>
      </c>
      <c r="L1800" s="20" t="s">
        <v>5776</v>
      </c>
      <c r="M1800" s="21">
        <v>0</v>
      </c>
      <c r="N1800" s="21">
        <v>107</v>
      </c>
      <c r="O1800" s="21">
        <v>0</v>
      </c>
      <c r="P1800" s="21">
        <v>0</v>
      </c>
      <c r="Q1800" s="21">
        <v>0</v>
      </c>
      <c r="R1800" s="21">
        <v>0</v>
      </c>
      <c r="S1800" s="21">
        <v>0</v>
      </c>
      <c r="T1800" s="20" t="s">
        <v>39</v>
      </c>
      <c r="U1800" s="22">
        <v>46303</v>
      </c>
      <c r="V1800" s="23">
        <v>46244.607638888891</v>
      </c>
      <c r="W1800" s="23">
        <v>46244.607638888891</v>
      </c>
      <c r="X1800" s="20" t="s">
        <v>40</v>
      </c>
      <c r="Y1800" s="20" t="s">
        <v>39</v>
      </c>
      <c r="Z1800" s="24">
        <v>74978</v>
      </c>
      <c r="AA1800" s="20" t="s">
        <v>2229</v>
      </c>
      <c r="AB1800" s="25" t="s">
        <v>5777</v>
      </c>
      <c r="AC1800" s="11" t="str">
        <f t="shared" si="322"/>
        <v>Klik Here Bestie</v>
      </c>
      <c r="AD1800" s="18" t="s">
        <v>2944</v>
      </c>
    </row>
    <row r="1801" spans="1:30" ht="14.25" customHeight="1" x14ac:dyDescent="0.3">
      <c r="A1801" s="5">
        <v>1799</v>
      </c>
      <c r="B1801" s="20" t="s">
        <v>32</v>
      </c>
      <c r="C1801" s="20" t="s">
        <v>33</v>
      </c>
      <c r="D1801" s="20" t="s">
        <v>2132</v>
      </c>
      <c r="E1801" s="20" t="s">
        <v>2226</v>
      </c>
      <c r="F1801" s="21">
        <v>3323092013</v>
      </c>
      <c r="G1801" s="20" t="s">
        <v>2134</v>
      </c>
      <c r="H1801" s="20" t="s">
        <v>957</v>
      </c>
      <c r="I1801" s="21">
        <v>14914440</v>
      </c>
      <c r="J1801" s="20" t="s">
        <v>5778</v>
      </c>
      <c r="K1801" s="20" t="s">
        <v>5779</v>
      </c>
      <c r="L1801" s="20" t="s">
        <v>5780</v>
      </c>
      <c r="M1801" s="21">
        <v>0</v>
      </c>
      <c r="N1801" s="21">
        <v>145</v>
      </c>
      <c r="O1801" s="21">
        <v>0</v>
      </c>
      <c r="P1801" s="21">
        <v>0</v>
      </c>
      <c r="Q1801" s="21">
        <v>0</v>
      </c>
      <c r="R1801" s="21">
        <v>0</v>
      </c>
      <c r="S1801" s="21">
        <v>0</v>
      </c>
      <c r="T1801" s="20" t="s">
        <v>39</v>
      </c>
      <c r="U1801" s="22">
        <v>46303</v>
      </c>
      <c r="V1801" s="23">
        <v>46244.593055555553</v>
      </c>
      <c r="W1801" s="23">
        <v>46244.593055555553</v>
      </c>
      <c r="X1801" s="20" t="s">
        <v>40</v>
      </c>
      <c r="Y1801" s="20" t="s">
        <v>39</v>
      </c>
      <c r="Z1801" s="24">
        <v>74978</v>
      </c>
      <c r="AA1801" s="20" t="s">
        <v>2229</v>
      </c>
      <c r="AB1801" s="25" t="s">
        <v>5781</v>
      </c>
      <c r="AC1801" s="11" t="str">
        <f t="shared" si="322"/>
        <v>Klik Here Bestie</v>
      </c>
      <c r="AD1801" s="18" t="s">
        <v>2944</v>
      </c>
    </row>
    <row r="1802" spans="1:30" ht="14.25" customHeight="1" x14ac:dyDescent="0.3">
      <c r="A1802" s="5">
        <v>1800</v>
      </c>
      <c r="B1802" s="20" t="s">
        <v>32</v>
      </c>
      <c r="C1802" s="20" t="s">
        <v>33</v>
      </c>
      <c r="D1802" s="20" t="s">
        <v>2132</v>
      </c>
      <c r="E1802" s="20" t="s">
        <v>2226</v>
      </c>
      <c r="F1802" s="21">
        <v>3323092013</v>
      </c>
      <c r="G1802" s="20" t="s">
        <v>2134</v>
      </c>
      <c r="H1802" s="20" t="s">
        <v>957</v>
      </c>
      <c r="I1802" s="21">
        <v>14914136</v>
      </c>
      <c r="J1802" s="20" t="s">
        <v>5782</v>
      </c>
      <c r="K1802" s="20" t="s">
        <v>5783</v>
      </c>
      <c r="L1802" s="20" t="s">
        <v>5784</v>
      </c>
      <c r="M1802" s="21">
        <v>17</v>
      </c>
      <c r="N1802" s="21">
        <v>17</v>
      </c>
      <c r="O1802" s="21">
        <v>0</v>
      </c>
      <c r="P1802" s="21">
        <v>0</v>
      </c>
      <c r="Q1802" s="21">
        <v>0</v>
      </c>
      <c r="R1802" s="21">
        <v>0</v>
      </c>
      <c r="S1802" s="21">
        <v>0</v>
      </c>
      <c r="T1802" s="20" t="s">
        <v>39</v>
      </c>
      <c r="U1802" s="22">
        <v>46303</v>
      </c>
      <c r="V1802" s="23">
        <v>46244.590277777781</v>
      </c>
      <c r="W1802" s="23">
        <v>46244.590277777781</v>
      </c>
      <c r="X1802" s="20" t="s">
        <v>40</v>
      </c>
      <c r="Y1802" s="20" t="s">
        <v>39</v>
      </c>
      <c r="Z1802" s="24">
        <v>74978</v>
      </c>
      <c r="AA1802" s="20" t="s">
        <v>2229</v>
      </c>
      <c r="AB1802" s="25" t="s">
        <v>5785</v>
      </c>
      <c r="AC1802" s="11" t="str">
        <f t="shared" si="322"/>
        <v>Klik Here Bestie</v>
      </c>
      <c r="AD1802" s="18" t="s">
        <v>2944</v>
      </c>
    </row>
    <row r="1803" spans="1:30" ht="14.25" customHeight="1" x14ac:dyDescent="0.3">
      <c r="A1803" s="5">
        <v>1801</v>
      </c>
      <c r="B1803" s="20" t="s">
        <v>32</v>
      </c>
      <c r="C1803" s="20" t="s">
        <v>33</v>
      </c>
      <c r="D1803" s="20" t="s">
        <v>2132</v>
      </c>
      <c r="E1803" s="20" t="s">
        <v>2226</v>
      </c>
      <c r="F1803" s="21">
        <v>3323092013</v>
      </c>
      <c r="G1803" s="20" t="s">
        <v>2134</v>
      </c>
      <c r="H1803" s="20" t="s">
        <v>957</v>
      </c>
      <c r="I1803" s="21">
        <v>14914230</v>
      </c>
      <c r="J1803" s="20" t="s">
        <v>5786</v>
      </c>
      <c r="K1803" s="20" t="s">
        <v>5783</v>
      </c>
      <c r="L1803" s="20" t="s">
        <v>5784</v>
      </c>
      <c r="M1803" s="21">
        <v>0</v>
      </c>
      <c r="N1803" s="21">
        <v>60</v>
      </c>
      <c r="O1803" s="21">
        <v>0</v>
      </c>
      <c r="P1803" s="21">
        <v>0</v>
      </c>
      <c r="Q1803" s="21">
        <v>0</v>
      </c>
      <c r="R1803" s="21">
        <v>0</v>
      </c>
      <c r="S1803" s="21">
        <v>0</v>
      </c>
      <c r="T1803" s="20" t="s">
        <v>39</v>
      </c>
      <c r="U1803" s="22">
        <v>46303</v>
      </c>
      <c r="V1803" s="23">
        <v>46244.59097222222</v>
      </c>
      <c r="W1803" s="23">
        <v>46244.59097222222</v>
      </c>
      <c r="X1803" s="20" t="s">
        <v>40</v>
      </c>
      <c r="Y1803" s="20" t="s">
        <v>39</v>
      </c>
      <c r="Z1803" s="24">
        <v>74978</v>
      </c>
      <c r="AA1803" s="20" t="s">
        <v>2229</v>
      </c>
      <c r="AB1803" s="25" t="s">
        <v>5787</v>
      </c>
      <c r="AC1803" s="11" t="str">
        <f t="shared" si="322"/>
        <v>Klik Here Bestie</v>
      </c>
      <c r="AD1803" s="18" t="s">
        <v>2944</v>
      </c>
    </row>
    <row r="1804" spans="1:30" ht="14.25" customHeight="1" x14ac:dyDescent="0.3">
      <c r="A1804" s="5">
        <v>1802</v>
      </c>
      <c r="B1804" s="20" t="s">
        <v>32</v>
      </c>
      <c r="C1804" s="20" t="s">
        <v>33</v>
      </c>
      <c r="D1804" s="20" t="s">
        <v>2132</v>
      </c>
      <c r="E1804" s="20" t="s">
        <v>2226</v>
      </c>
      <c r="F1804" s="21">
        <v>3323092013</v>
      </c>
      <c r="G1804" s="20" t="s">
        <v>2134</v>
      </c>
      <c r="H1804" s="20" t="s">
        <v>957</v>
      </c>
      <c r="I1804" s="21">
        <v>14915908</v>
      </c>
      <c r="J1804" s="20" t="s">
        <v>5788</v>
      </c>
      <c r="K1804" s="20" t="s">
        <v>5789</v>
      </c>
      <c r="L1804" s="20" t="s">
        <v>5220</v>
      </c>
      <c r="M1804" s="21">
        <v>0</v>
      </c>
      <c r="N1804" s="21">
        <v>43</v>
      </c>
      <c r="O1804" s="21">
        <v>0</v>
      </c>
      <c r="P1804" s="21">
        <v>0</v>
      </c>
      <c r="Q1804" s="21">
        <v>0</v>
      </c>
      <c r="R1804" s="21">
        <v>0</v>
      </c>
      <c r="S1804" s="21">
        <v>0</v>
      </c>
      <c r="T1804" s="20" t="s">
        <v>39</v>
      </c>
      <c r="U1804" s="22">
        <v>46303</v>
      </c>
      <c r="V1804" s="23">
        <v>46244.605555555558</v>
      </c>
      <c r="W1804" s="23">
        <v>46244.605555555558</v>
      </c>
      <c r="X1804" s="20" t="s">
        <v>40</v>
      </c>
      <c r="Y1804" s="20" t="s">
        <v>39</v>
      </c>
      <c r="Z1804" s="24">
        <v>74978</v>
      </c>
      <c r="AA1804" s="20" t="s">
        <v>2229</v>
      </c>
      <c r="AB1804" s="25" t="s">
        <v>5790</v>
      </c>
      <c r="AC1804" s="11" t="str">
        <f t="shared" si="322"/>
        <v>Klik Here Bestie</v>
      </c>
      <c r="AD1804" s="18" t="s">
        <v>2944</v>
      </c>
    </row>
    <row r="1805" spans="1:30" ht="14.25" customHeight="1" x14ac:dyDescent="0.3">
      <c r="A1805" s="5">
        <v>1803</v>
      </c>
      <c r="B1805" s="20" t="s">
        <v>32</v>
      </c>
      <c r="C1805" s="20" t="s">
        <v>33</v>
      </c>
      <c r="D1805" s="20" t="s">
        <v>2132</v>
      </c>
      <c r="E1805" s="20" t="s">
        <v>2226</v>
      </c>
      <c r="F1805" s="21">
        <v>3323092013</v>
      </c>
      <c r="G1805" s="20" t="s">
        <v>2134</v>
      </c>
      <c r="H1805" s="20" t="s">
        <v>957</v>
      </c>
      <c r="I1805" s="21">
        <v>14916034</v>
      </c>
      <c r="J1805" s="20" t="s">
        <v>5791</v>
      </c>
      <c r="K1805" s="20" t="s">
        <v>5789</v>
      </c>
      <c r="L1805" s="20" t="s">
        <v>5220</v>
      </c>
      <c r="M1805" s="21">
        <v>0</v>
      </c>
      <c r="N1805" s="21">
        <v>152</v>
      </c>
      <c r="O1805" s="21">
        <v>0</v>
      </c>
      <c r="P1805" s="21">
        <v>0</v>
      </c>
      <c r="Q1805" s="21">
        <v>0</v>
      </c>
      <c r="R1805" s="21">
        <v>0</v>
      </c>
      <c r="S1805" s="21">
        <v>0</v>
      </c>
      <c r="T1805" s="20" t="s">
        <v>39</v>
      </c>
      <c r="U1805" s="22">
        <v>46303</v>
      </c>
      <c r="V1805" s="23">
        <v>46244.606249999997</v>
      </c>
      <c r="W1805" s="23">
        <v>46244.606249999997</v>
      </c>
      <c r="X1805" s="20" t="s">
        <v>40</v>
      </c>
      <c r="Y1805" s="20" t="s">
        <v>39</v>
      </c>
      <c r="Z1805" s="24">
        <v>74978</v>
      </c>
      <c r="AA1805" s="20" t="s">
        <v>2229</v>
      </c>
      <c r="AB1805" s="25" t="s">
        <v>5792</v>
      </c>
      <c r="AC1805" s="11" t="str">
        <f t="shared" si="322"/>
        <v>Klik Here Bestie</v>
      </c>
      <c r="AD1805" s="18" t="s">
        <v>2944</v>
      </c>
    </row>
    <row r="1806" spans="1:30" ht="14.25" customHeight="1" x14ac:dyDescent="0.3">
      <c r="A1806" s="5">
        <v>1804</v>
      </c>
      <c r="B1806" s="20" t="s">
        <v>32</v>
      </c>
      <c r="C1806" s="20" t="s">
        <v>33</v>
      </c>
      <c r="D1806" s="20" t="s">
        <v>2132</v>
      </c>
      <c r="E1806" s="20" t="s">
        <v>2226</v>
      </c>
      <c r="F1806" s="21">
        <v>3323092013</v>
      </c>
      <c r="G1806" s="20" t="s">
        <v>2134</v>
      </c>
      <c r="H1806" s="20" t="s">
        <v>957</v>
      </c>
      <c r="I1806" s="21">
        <v>14913762</v>
      </c>
      <c r="J1806" s="20" t="s">
        <v>5793</v>
      </c>
      <c r="K1806" s="20" t="s">
        <v>5794</v>
      </c>
      <c r="L1806" s="20" t="s">
        <v>3017</v>
      </c>
      <c r="M1806" s="21">
        <v>24</v>
      </c>
      <c r="N1806" s="21">
        <v>24</v>
      </c>
      <c r="O1806" s="21">
        <v>0</v>
      </c>
      <c r="P1806" s="21">
        <v>0</v>
      </c>
      <c r="Q1806" s="21">
        <v>0</v>
      </c>
      <c r="R1806" s="21">
        <v>0</v>
      </c>
      <c r="S1806" s="21">
        <v>0</v>
      </c>
      <c r="T1806" s="20" t="s">
        <v>39</v>
      </c>
      <c r="U1806" s="22">
        <v>46303</v>
      </c>
      <c r="V1806" s="23">
        <v>46244.587500000001</v>
      </c>
      <c r="W1806" s="23">
        <v>46244.587500000001</v>
      </c>
      <c r="X1806" s="20" t="s">
        <v>40</v>
      </c>
      <c r="Y1806" s="20" t="s">
        <v>39</v>
      </c>
      <c r="Z1806" s="24">
        <v>74978</v>
      </c>
      <c r="AA1806" s="20" t="s">
        <v>2229</v>
      </c>
      <c r="AB1806" s="25" t="s">
        <v>5795</v>
      </c>
      <c r="AC1806" s="11" t="str">
        <f t="shared" si="322"/>
        <v>Klik Here Bestie</v>
      </c>
      <c r="AD1806" s="18" t="s">
        <v>2944</v>
      </c>
    </row>
    <row r="1807" spans="1:30" ht="14.25" customHeight="1" x14ac:dyDescent="0.3">
      <c r="A1807" s="5">
        <v>1805</v>
      </c>
      <c r="B1807" s="20" t="s">
        <v>32</v>
      </c>
      <c r="C1807" s="20" t="s">
        <v>33</v>
      </c>
      <c r="D1807" s="20" t="s">
        <v>2132</v>
      </c>
      <c r="E1807" s="20" t="s">
        <v>2226</v>
      </c>
      <c r="F1807" s="21">
        <v>3323092013</v>
      </c>
      <c r="G1807" s="20" t="s">
        <v>2134</v>
      </c>
      <c r="H1807" s="20" t="s">
        <v>957</v>
      </c>
      <c r="I1807" s="21">
        <v>14913954</v>
      </c>
      <c r="J1807" s="20" t="s">
        <v>5796</v>
      </c>
      <c r="K1807" s="20" t="s">
        <v>5794</v>
      </c>
      <c r="L1807" s="20" t="s">
        <v>3017</v>
      </c>
      <c r="M1807" s="21">
        <v>0</v>
      </c>
      <c r="N1807" s="21">
        <v>84</v>
      </c>
      <c r="O1807" s="21">
        <v>0</v>
      </c>
      <c r="P1807" s="21">
        <v>0</v>
      </c>
      <c r="Q1807" s="21">
        <v>0</v>
      </c>
      <c r="R1807" s="21">
        <v>0</v>
      </c>
      <c r="S1807" s="21">
        <v>0</v>
      </c>
      <c r="T1807" s="20" t="s">
        <v>39</v>
      </c>
      <c r="U1807" s="22">
        <v>46303</v>
      </c>
      <c r="V1807" s="23">
        <v>46244.588194444441</v>
      </c>
      <c r="W1807" s="23">
        <v>46244.588194444441</v>
      </c>
      <c r="X1807" s="20" t="s">
        <v>40</v>
      </c>
      <c r="Y1807" s="20" t="s">
        <v>39</v>
      </c>
      <c r="Z1807" s="24">
        <v>74978</v>
      </c>
      <c r="AA1807" s="20" t="s">
        <v>2229</v>
      </c>
      <c r="AB1807" s="25" t="s">
        <v>5797</v>
      </c>
      <c r="AC1807" s="11" t="str">
        <f t="shared" si="322"/>
        <v>Klik Here Bestie</v>
      </c>
      <c r="AD1807" s="18" t="s">
        <v>2944</v>
      </c>
    </row>
    <row r="1808" spans="1:30" ht="14.25" customHeight="1" x14ac:dyDescent="0.3">
      <c r="A1808" s="5">
        <v>1806</v>
      </c>
      <c r="B1808" s="20" t="s">
        <v>32</v>
      </c>
      <c r="C1808" s="20" t="s">
        <v>33</v>
      </c>
      <c r="D1808" s="20" t="s">
        <v>2132</v>
      </c>
      <c r="E1808" s="20" t="s">
        <v>2226</v>
      </c>
      <c r="F1808" s="21">
        <v>3323092013</v>
      </c>
      <c r="G1808" s="20" t="s">
        <v>2134</v>
      </c>
      <c r="H1808" s="20" t="s">
        <v>957</v>
      </c>
      <c r="I1808" s="21">
        <v>14915404</v>
      </c>
      <c r="J1808" s="20" t="s">
        <v>5798</v>
      </c>
      <c r="K1808" s="20" t="s">
        <v>5799</v>
      </c>
      <c r="L1808" s="20" t="s">
        <v>2281</v>
      </c>
      <c r="M1808" s="21">
        <v>17</v>
      </c>
      <c r="N1808" s="21">
        <v>16</v>
      </c>
      <c r="O1808" s="21">
        <v>0</v>
      </c>
      <c r="P1808" s="21">
        <v>0</v>
      </c>
      <c r="Q1808" s="21">
        <v>0</v>
      </c>
      <c r="R1808" s="21">
        <v>0</v>
      </c>
      <c r="S1808" s="21">
        <v>0</v>
      </c>
      <c r="T1808" s="20" t="s">
        <v>39</v>
      </c>
      <c r="U1808" s="22">
        <v>46303</v>
      </c>
      <c r="V1808" s="23">
        <v>46244.602083333331</v>
      </c>
      <c r="W1808" s="23">
        <v>46244.602083333331</v>
      </c>
      <c r="X1808" s="20" t="s">
        <v>40</v>
      </c>
      <c r="Y1808" s="20" t="s">
        <v>39</v>
      </c>
      <c r="Z1808" s="24">
        <v>74978</v>
      </c>
      <c r="AA1808" s="20" t="s">
        <v>2229</v>
      </c>
      <c r="AB1808" s="25" t="s">
        <v>5800</v>
      </c>
      <c r="AC1808" s="11" t="str">
        <f t="shared" si="322"/>
        <v>Klik Here Bestie</v>
      </c>
      <c r="AD1808" s="18" t="s">
        <v>2944</v>
      </c>
    </row>
    <row r="1809" spans="1:30" ht="14.25" customHeight="1" x14ac:dyDescent="0.3">
      <c r="A1809" s="5">
        <v>1807</v>
      </c>
      <c r="B1809" s="20" t="s">
        <v>32</v>
      </c>
      <c r="C1809" s="20" t="s">
        <v>33</v>
      </c>
      <c r="D1809" s="20" t="s">
        <v>2132</v>
      </c>
      <c r="E1809" s="20" t="s">
        <v>2226</v>
      </c>
      <c r="F1809" s="21">
        <v>3323092013</v>
      </c>
      <c r="G1809" s="20" t="s">
        <v>2134</v>
      </c>
      <c r="H1809" s="20" t="s">
        <v>957</v>
      </c>
      <c r="I1809" s="21">
        <v>14915493</v>
      </c>
      <c r="J1809" s="20" t="s">
        <v>5801</v>
      </c>
      <c r="K1809" s="20" t="s">
        <v>5799</v>
      </c>
      <c r="L1809" s="20" t="s">
        <v>2281</v>
      </c>
      <c r="M1809" s="21">
        <v>0</v>
      </c>
      <c r="N1809" s="21">
        <v>58</v>
      </c>
      <c r="O1809" s="21">
        <v>0</v>
      </c>
      <c r="P1809" s="21">
        <v>0</v>
      </c>
      <c r="Q1809" s="21">
        <v>0</v>
      </c>
      <c r="R1809" s="21">
        <v>0</v>
      </c>
      <c r="S1809" s="21">
        <v>0</v>
      </c>
      <c r="T1809" s="20" t="s">
        <v>39</v>
      </c>
      <c r="U1809" s="22">
        <v>46303</v>
      </c>
      <c r="V1809" s="23">
        <v>46244.602777777778</v>
      </c>
      <c r="W1809" s="23">
        <v>46244.602777777778</v>
      </c>
      <c r="X1809" s="20" t="s">
        <v>40</v>
      </c>
      <c r="Y1809" s="20" t="s">
        <v>39</v>
      </c>
      <c r="Z1809" s="24">
        <v>74978</v>
      </c>
      <c r="AA1809" s="20" t="s">
        <v>2229</v>
      </c>
      <c r="AB1809" s="25" t="s">
        <v>5802</v>
      </c>
      <c r="AC1809" s="11" t="str">
        <f t="shared" si="322"/>
        <v>Klik Here Bestie</v>
      </c>
      <c r="AD1809" s="18" t="s">
        <v>2944</v>
      </c>
    </row>
    <row r="1810" spans="1:30" ht="14.25" customHeight="1" x14ac:dyDescent="0.3">
      <c r="A1810" s="5">
        <v>1808</v>
      </c>
      <c r="B1810" s="20" t="s">
        <v>32</v>
      </c>
      <c r="C1810" s="20" t="s">
        <v>33</v>
      </c>
      <c r="D1810" s="20" t="s">
        <v>2132</v>
      </c>
      <c r="E1810" s="20" t="s">
        <v>2226</v>
      </c>
      <c r="F1810" s="21">
        <v>3323092013</v>
      </c>
      <c r="G1810" s="20" t="s">
        <v>2134</v>
      </c>
      <c r="H1810" s="20" t="s">
        <v>957</v>
      </c>
      <c r="I1810" s="21">
        <v>14916923</v>
      </c>
      <c r="J1810" s="20" t="s">
        <v>5803</v>
      </c>
      <c r="K1810" s="20" t="s">
        <v>5804</v>
      </c>
      <c r="L1810" s="20" t="s">
        <v>5805</v>
      </c>
      <c r="M1810" s="21">
        <v>0</v>
      </c>
      <c r="N1810" s="21">
        <v>27</v>
      </c>
      <c r="O1810" s="21">
        <v>0</v>
      </c>
      <c r="P1810" s="21">
        <v>0</v>
      </c>
      <c r="Q1810" s="21">
        <v>0</v>
      </c>
      <c r="R1810" s="21">
        <v>0</v>
      </c>
      <c r="S1810" s="21">
        <v>0</v>
      </c>
      <c r="T1810" s="20" t="s">
        <v>39</v>
      </c>
      <c r="U1810" s="22">
        <v>46303</v>
      </c>
      <c r="V1810" s="23">
        <v>46244.612500000003</v>
      </c>
      <c r="W1810" s="23">
        <v>46244.612500000003</v>
      </c>
      <c r="X1810" s="20" t="s">
        <v>40</v>
      </c>
      <c r="Y1810" s="20" t="s">
        <v>39</v>
      </c>
      <c r="Z1810" s="24">
        <v>74978</v>
      </c>
      <c r="AA1810" s="20" t="s">
        <v>2229</v>
      </c>
      <c r="AB1810" s="25" t="s">
        <v>5806</v>
      </c>
      <c r="AC1810" s="11" t="str">
        <f t="shared" si="322"/>
        <v>Klik Here Bestie</v>
      </c>
      <c r="AD1810" s="18" t="s">
        <v>2944</v>
      </c>
    </row>
    <row r="1811" spans="1:30" ht="14.25" customHeight="1" x14ac:dyDescent="0.3">
      <c r="A1811" s="5">
        <v>1809</v>
      </c>
      <c r="B1811" s="20" t="s">
        <v>32</v>
      </c>
      <c r="C1811" s="20" t="s">
        <v>33</v>
      </c>
      <c r="D1811" s="20" t="s">
        <v>2132</v>
      </c>
      <c r="E1811" s="20" t="s">
        <v>2226</v>
      </c>
      <c r="F1811" s="21">
        <v>3323092013</v>
      </c>
      <c r="G1811" s="20" t="s">
        <v>2134</v>
      </c>
      <c r="H1811" s="20" t="s">
        <v>957</v>
      </c>
      <c r="I1811" s="21">
        <v>14917023</v>
      </c>
      <c r="J1811" s="20" t="s">
        <v>5807</v>
      </c>
      <c r="K1811" s="20" t="s">
        <v>5804</v>
      </c>
      <c r="L1811" s="20" t="s">
        <v>5805</v>
      </c>
      <c r="M1811" s="21">
        <v>8</v>
      </c>
      <c r="N1811" s="21">
        <v>8</v>
      </c>
      <c r="O1811" s="21">
        <v>0</v>
      </c>
      <c r="P1811" s="21">
        <v>0</v>
      </c>
      <c r="Q1811" s="21">
        <v>0</v>
      </c>
      <c r="R1811" s="21">
        <v>0</v>
      </c>
      <c r="S1811" s="21">
        <v>0</v>
      </c>
      <c r="T1811" s="20" t="s">
        <v>39</v>
      </c>
      <c r="U1811" s="22">
        <v>46303</v>
      </c>
      <c r="V1811" s="23">
        <v>46244.613194444442</v>
      </c>
      <c r="W1811" s="23">
        <v>46244.613194444442</v>
      </c>
      <c r="X1811" s="20" t="s">
        <v>40</v>
      </c>
      <c r="Y1811" s="20" t="s">
        <v>39</v>
      </c>
      <c r="Z1811" s="24">
        <v>74978</v>
      </c>
      <c r="AA1811" s="20" t="s">
        <v>2229</v>
      </c>
      <c r="AB1811" s="25" t="s">
        <v>5808</v>
      </c>
      <c r="AC1811" s="11" t="str">
        <f t="shared" si="322"/>
        <v>Klik Here Bestie</v>
      </c>
      <c r="AD1811" s="18" t="s">
        <v>2944</v>
      </c>
    </row>
    <row r="1812" spans="1:30" ht="14.25" customHeight="1" x14ac:dyDescent="0.3">
      <c r="A1812" s="5">
        <v>1810</v>
      </c>
      <c r="B1812" s="20" t="s">
        <v>32</v>
      </c>
      <c r="C1812" s="20" t="s">
        <v>33</v>
      </c>
      <c r="D1812" s="20" t="s">
        <v>2132</v>
      </c>
      <c r="E1812" s="20" t="s">
        <v>2226</v>
      </c>
      <c r="F1812" s="21">
        <v>3323092013</v>
      </c>
      <c r="G1812" s="20" t="s">
        <v>2134</v>
      </c>
      <c r="H1812" s="20" t="s">
        <v>957</v>
      </c>
      <c r="I1812" s="21">
        <v>14914839</v>
      </c>
      <c r="J1812" s="20" t="s">
        <v>5809</v>
      </c>
      <c r="K1812" s="20" t="s">
        <v>5810</v>
      </c>
      <c r="L1812" s="20" t="s">
        <v>5811</v>
      </c>
      <c r="M1812" s="21">
        <v>0</v>
      </c>
      <c r="N1812" s="21">
        <v>31</v>
      </c>
      <c r="O1812" s="21">
        <v>0</v>
      </c>
      <c r="P1812" s="21">
        <v>0</v>
      </c>
      <c r="Q1812" s="21">
        <v>0</v>
      </c>
      <c r="R1812" s="21">
        <v>0</v>
      </c>
      <c r="S1812" s="21">
        <v>0</v>
      </c>
      <c r="T1812" s="20" t="s">
        <v>39</v>
      </c>
      <c r="U1812" s="22">
        <v>46303</v>
      </c>
      <c r="V1812" s="23">
        <v>46244.59652777778</v>
      </c>
      <c r="W1812" s="23">
        <v>46244.59652777778</v>
      </c>
      <c r="X1812" s="20" t="s">
        <v>40</v>
      </c>
      <c r="Y1812" s="20" t="s">
        <v>39</v>
      </c>
      <c r="Z1812" s="24">
        <v>74978</v>
      </c>
      <c r="AA1812" s="20" t="s">
        <v>2229</v>
      </c>
      <c r="AB1812" s="25" t="s">
        <v>5812</v>
      </c>
      <c r="AC1812" s="11" t="str">
        <f t="shared" si="322"/>
        <v>Klik Here Bestie</v>
      </c>
      <c r="AD1812" s="18" t="s">
        <v>2944</v>
      </c>
    </row>
    <row r="1813" spans="1:30" ht="14.25" customHeight="1" x14ac:dyDescent="0.3">
      <c r="A1813" s="5">
        <v>1811</v>
      </c>
      <c r="B1813" s="20" t="s">
        <v>32</v>
      </c>
      <c r="C1813" s="20" t="s">
        <v>33</v>
      </c>
      <c r="D1813" s="20" t="s">
        <v>2132</v>
      </c>
      <c r="E1813" s="20" t="s">
        <v>2226</v>
      </c>
      <c r="F1813" s="21">
        <v>3323092013</v>
      </c>
      <c r="G1813" s="20" t="s">
        <v>2134</v>
      </c>
      <c r="H1813" s="20" t="s">
        <v>957</v>
      </c>
      <c r="I1813" s="21">
        <v>14914950</v>
      </c>
      <c r="J1813" s="20" t="s">
        <v>5813</v>
      </c>
      <c r="K1813" s="20" t="s">
        <v>5810</v>
      </c>
      <c r="L1813" s="20" t="s">
        <v>5811</v>
      </c>
      <c r="M1813" s="21">
        <v>0</v>
      </c>
      <c r="N1813" s="21">
        <v>110</v>
      </c>
      <c r="O1813" s="21">
        <v>0</v>
      </c>
      <c r="P1813" s="21">
        <v>0</v>
      </c>
      <c r="Q1813" s="21">
        <v>0</v>
      </c>
      <c r="R1813" s="21">
        <v>0</v>
      </c>
      <c r="S1813" s="21">
        <v>0</v>
      </c>
      <c r="T1813" s="20" t="s">
        <v>39</v>
      </c>
      <c r="U1813" s="22">
        <v>46303</v>
      </c>
      <c r="V1813" s="23">
        <v>46244.597222222219</v>
      </c>
      <c r="W1813" s="23">
        <v>46244.597222222219</v>
      </c>
      <c r="X1813" s="20" t="s">
        <v>40</v>
      </c>
      <c r="Y1813" s="20" t="s">
        <v>39</v>
      </c>
      <c r="Z1813" s="24">
        <v>74978</v>
      </c>
      <c r="AA1813" s="20" t="s">
        <v>2229</v>
      </c>
      <c r="AB1813" s="25" t="s">
        <v>5814</v>
      </c>
      <c r="AC1813" s="11" t="str">
        <f t="shared" si="322"/>
        <v>Klik Here Bestie</v>
      </c>
      <c r="AD1813" s="18" t="s">
        <v>2944</v>
      </c>
    </row>
    <row r="1814" spans="1:30" ht="14.25" customHeight="1" x14ac:dyDescent="0.3">
      <c r="A1814" s="5">
        <v>1812</v>
      </c>
      <c r="B1814" s="20" t="s">
        <v>32</v>
      </c>
      <c r="C1814" s="20" t="s">
        <v>33</v>
      </c>
      <c r="D1814" s="20" t="s">
        <v>2132</v>
      </c>
      <c r="E1814" s="20" t="s">
        <v>2226</v>
      </c>
      <c r="F1814" s="21">
        <v>3323092013</v>
      </c>
      <c r="G1814" s="20" t="s">
        <v>2134</v>
      </c>
      <c r="H1814" s="20" t="s">
        <v>957</v>
      </c>
      <c r="I1814" s="21">
        <v>14908310</v>
      </c>
      <c r="J1814" s="20" t="s">
        <v>5815</v>
      </c>
      <c r="K1814" s="20" t="s">
        <v>5816</v>
      </c>
      <c r="L1814" s="20" t="s">
        <v>5817</v>
      </c>
      <c r="M1814" s="21">
        <v>25</v>
      </c>
      <c r="N1814" s="21">
        <v>25</v>
      </c>
      <c r="O1814" s="21">
        <v>0</v>
      </c>
      <c r="P1814" s="21">
        <v>0</v>
      </c>
      <c r="Q1814" s="21">
        <v>0</v>
      </c>
      <c r="R1814" s="21">
        <v>0</v>
      </c>
      <c r="S1814" s="21">
        <v>0</v>
      </c>
      <c r="T1814" s="20" t="s">
        <v>39</v>
      </c>
      <c r="U1814" s="22">
        <v>46303</v>
      </c>
      <c r="V1814" s="23">
        <v>46244.545138888891</v>
      </c>
      <c r="W1814" s="23">
        <v>46244.545138888891</v>
      </c>
      <c r="X1814" s="20" t="s">
        <v>40</v>
      </c>
      <c r="Y1814" s="20" t="s">
        <v>39</v>
      </c>
      <c r="Z1814" s="24">
        <v>74992</v>
      </c>
      <c r="AA1814" s="20" t="s">
        <v>397</v>
      </c>
      <c r="AB1814" s="25" t="s">
        <v>5818</v>
      </c>
      <c r="AC1814" s="11" t="str">
        <f t="shared" si="322"/>
        <v>Klik Here Bestie</v>
      </c>
      <c r="AD1814" s="18" t="s">
        <v>2944</v>
      </c>
    </row>
    <row r="1815" spans="1:30" ht="14.25" customHeight="1" x14ac:dyDescent="0.3">
      <c r="A1815" s="5">
        <v>1813</v>
      </c>
      <c r="B1815" s="20" t="s">
        <v>32</v>
      </c>
      <c r="C1815" s="20" t="s">
        <v>33</v>
      </c>
      <c r="D1815" s="20" t="s">
        <v>2132</v>
      </c>
      <c r="E1815" s="20" t="s">
        <v>2226</v>
      </c>
      <c r="F1815" s="21">
        <v>3323092013</v>
      </c>
      <c r="G1815" s="20" t="s">
        <v>2134</v>
      </c>
      <c r="H1815" s="20" t="s">
        <v>957</v>
      </c>
      <c r="I1815" s="21">
        <v>14908407</v>
      </c>
      <c r="J1815" s="20" t="s">
        <v>5819</v>
      </c>
      <c r="K1815" s="20" t="s">
        <v>5816</v>
      </c>
      <c r="L1815" s="20" t="s">
        <v>5817</v>
      </c>
      <c r="M1815" s="21">
        <v>0</v>
      </c>
      <c r="N1815" s="21">
        <v>70</v>
      </c>
      <c r="O1815" s="21">
        <v>0</v>
      </c>
      <c r="P1815" s="21">
        <v>0</v>
      </c>
      <c r="Q1815" s="21">
        <v>0</v>
      </c>
      <c r="R1815" s="21">
        <v>0</v>
      </c>
      <c r="S1815" s="21">
        <v>0</v>
      </c>
      <c r="T1815" s="20" t="s">
        <v>39</v>
      </c>
      <c r="U1815" s="22">
        <v>46303</v>
      </c>
      <c r="V1815" s="23">
        <v>46244.546527777777</v>
      </c>
      <c r="W1815" s="23">
        <v>46244.546527777777</v>
      </c>
      <c r="X1815" s="20" t="s">
        <v>40</v>
      </c>
      <c r="Y1815" s="20" t="s">
        <v>39</v>
      </c>
      <c r="Z1815" s="24">
        <v>74992</v>
      </c>
      <c r="AA1815" s="20" t="s">
        <v>397</v>
      </c>
      <c r="AB1815" s="25" t="s">
        <v>5820</v>
      </c>
      <c r="AC1815" s="11" t="str">
        <f t="shared" si="322"/>
        <v>Klik Here Bestie</v>
      </c>
      <c r="AD1815" s="18" t="s">
        <v>2944</v>
      </c>
    </row>
    <row r="1816" spans="1:30" ht="14.25" customHeight="1" x14ac:dyDescent="0.3">
      <c r="A1816" s="5">
        <v>1814</v>
      </c>
      <c r="B1816" s="20" t="s">
        <v>32</v>
      </c>
      <c r="C1816" s="20" t="s">
        <v>33</v>
      </c>
      <c r="D1816" s="20" t="s">
        <v>2132</v>
      </c>
      <c r="E1816" s="20" t="s">
        <v>2252</v>
      </c>
      <c r="F1816" s="21">
        <v>3323092014</v>
      </c>
      <c r="G1816" s="20" t="s">
        <v>2176</v>
      </c>
      <c r="H1816" s="20" t="s">
        <v>1269</v>
      </c>
      <c r="I1816" s="21">
        <v>14984793</v>
      </c>
      <c r="J1816" s="20" t="s">
        <v>5821</v>
      </c>
      <c r="K1816" s="20" t="s">
        <v>5822</v>
      </c>
      <c r="L1816" s="20" t="s">
        <v>131</v>
      </c>
      <c r="M1816" s="21">
        <v>0</v>
      </c>
      <c r="N1816" s="21">
        <v>37</v>
      </c>
      <c r="O1816" s="21">
        <v>0</v>
      </c>
      <c r="P1816" s="21">
        <v>0</v>
      </c>
      <c r="Q1816" s="21">
        <v>0</v>
      </c>
      <c r="R1816" s="21">
        <v>0</v>
      </c>
      <c r="S1816" s="21">
        <v>0</v>
      </c>
      <c r="T1816" s="20" t="s">
        <v>39</v>
      </c>
      <c r="U1816" s="22">
        <v>46334</v>
      </c>
      <c r="V1816" s="23">
        <v>46245.624305555553</v>
      </c>
      <c r="W1816" s="23">
        <v>46245.624305555553</v>
      </c>
      <c r="X1816" s="20" t="s">
        <v>40</v>
      </c>
      <c r="Y1816" s="20" t="s">
        <v>39</v>
      </c>
      <c r="Z1816" s="24">
        <v>85958</v>
      </c>
      <c r="AA1816" s="20" t="s">
        <v>2255</v>
      </c>
      <c r="AB1816" s="25" t="s">
        <v>5823</v>
      </c>
      <c r="AC1816" s="11" t="str">
        <f t="shared" si="322"/>
        <v>Klik Here Bestie</v>
      </c>
      <c r="AD1816" s="18" t="s">
        <v>2944</v>
      </c>
    </row>
    <row r="1817" spans="1:30" ht="14.25" customHeight="1" x14ac:dyDescent="0.3">
      <c r="A1817" s="5">
        <v>1815</v>
      </c>
      <c r="B1817" s="20" t="s">
        <v>32</v>
      </c>
      <c r="C1817" s="20" t="s">
        <v>33</v>
      </c>
      <c r="D1817" s="20" t="s">
        <v>2132</v>
      </c>
      <c r="E1817" s="20" t="s">
        <v>2252</v>
      </c>
      <c r="F1817" s="21">
        <v>3323092014</v>
      </c>
      <c r="G1817" s="20" t="s">
        <v>2176</v>
      </c>
      <c r="H1817" s="20" t="s">
        <v>1269</v>
      </c>
      <c r="I1817" s="21">
        <v>14984868</v>
      </c>
      <c r="J1817" s="20" t="s">
        <v>5824</v>
      </c>
      <c r="K1817" s="20" t="s">
        <v>5822</v>
      </c>
      <c r="L1817" s="20" t="s">
        <v>131</v>
      </c>
      <c r="M1817" s="21">
        <v>0</v>
      </c>
      <c r="N1817" s="21">
        <v>13</v>
      </c>
      <c r="O1817" s="21">
        <v>0</v>
      </c>
      <c r="P1817" s="21">
        <v>0</v>
      </c>
      <c r="Q1817" s="21">
        <v>0</v>
      </c>
      <c r="R1817" s="21">
        <v>0</v>
      </c>
      <c r="S1817" s="21">
        <v>0</v>
      </c>
      <c r="T1817" s="20" t="s">
        <v>39</v>
      </c>
      <c r="U1817" s="22">
        <v>46334</v>
      </c>
      <c r="V1817" s="23">
        <v>46245.625</v>
      </c>
      <c r="W1817" s="23">
        <v>46245.625</v>
      </c>
      <c r="X1817" s="20" t="s">
        <v>40</v>
      </c>
      <c r="Y1817" s="20" t="s">
        <v>39</v>
      </c>
      <c r="Z1817" s="24">
        <v>85958</v>
      </c>
      <c r="AA1817" s="20" t="s">
        <v>2255</v>
      </c>
      <c r="AB1817" s="25" t="s">
        <v>5825</v>
      </c>
      <c r="AC1817" s="11" t="str">
        <f t="shared" si="322"/>
        <v>Klik Here Bestie</v>
      </c>
      <c r="AD1817" s="18" t="s">
        <v>2944</v>
      </c>
    </row>
    <row r="1818" spans="1:30" ht="14.25" customHeight="1" x14ac:dyDescent="0.3">
      <c r="A1818" s="5">
        <v>1816</v>
      </c>
      <c r="B1818" s="20" t="s">
        <v>32</v>
      </c>
      <c r="C1818" s="20" t="s">
        <v>33</v>
      </c>
      <c r="D1818" s="20" t="s">
        <v>2132</v>
      </c>
      <c r="E1818" s="20" t="s">
        <v>2257</v>
      </c>
      <c r="F1818" s="21">
        <v>3323092015</v>
      </c>
      <c r="G1818" s="20" t="s">
        <v>2170</v>
      </c>
      <c r="H1818" s="20" t="s">
        <v>2171</v>
      </c>
      <c r="I1818" s="21">
        <v>15184843</v>
      </c>
      <c r="J1818" s="20" t="s">
        <v>5826</v>
      </c>
      <c r="K1818" s="20" t="s">
        <v>5827</v>
      </c>
      <c r="L1818" s="20" t="s">
        <v>5828</v>
      </c>
      <c r="M1818" s="21">
        <v>50</v>
      </c>
      <c r="N1818" s="21">
        <v>50</v>
      </c>
      <c r="O1818" s="21">
        <v>0</v>
      </c>
      <c r="P1818" s="21">
        <v>0</v>
      </c>
      <c r="Q1818" s="21">
        <v>0</v>
      </c>
      <c r="R1818" s="21">
        <v>0</v>
      </c>
      <c r="S1818" s="21">
        <v>0</v>
      </c>
      <c r="T1818" s="20" t="s">
        <v>39</v>
      </c>
      <c r="U1818" s="20" t="s">
        <v>4312</v>
      </c>
      <c r="V1818" s="23">
        <v>46248.55</v>
      </c>
      <c r="W1818" s="23">
        <v>46248.55</v>
      </c>
      <c r="X1818" s="20" t="s">
        <v>40</v>
      </c>
      <c r="Y1818" s="20" t="s">
        <v>39</v>
      </c>
      <c r="Z1818" s="24">
        <v>75105</v>
      </c>
      <c r="AA1818" s="20" t="s">
        <v>5829</v>
      </c>
      <c r="AB1818" s="25" t="s">
        <v>5830</v>
      </c>
      <c r="AC1818" s="11" t="str">
        <f t="shared" si="322"/>
        <v>Klik Here Bestie</v>
      </c>
      <c r="AD1818" s="18" t="s">
        <v>2944</v>
      </c>
    </row>
    <row r="1819" spans="1:30" ht="14.25" customHeight="1" x14ac:dyDescent="0.3">
      <c r="A1819" s="5">
        <v>1817</v>
      </c>
      <c r="B1819" s="20" t="s">
        <v>32</v>
      </c>
      <c r="C1819" s="20" t="s">
        <v>33</v>
      </c>
      <c r="D1819" s="20" t="s">
        <v>2132</v>
      </c>
      <c r="E1819" s="20" t="s">
        <v>2257</v>
      </c>
      <c r="F1819" s="21">
        <v>3323092015</v>
      </c>
      <c r="G1819" s="20" t="s">
        <v>2170</v>
      </c>
      <c r="H1819" s="20" t="s">
        <v>2171</v>
      </c>
      <c r="I1819" s="21">
        <v>15184902</v>
      </c>
      <c r="J1819" s="20" t="s">
        <v>5831</v>
      </c>
      <c r="K1819" s="20" t="s">
        <v>5827</v>
      </c>
      <c r="L1819" s="20" t="s">
        <v>5828</v>
      </c>
      <c r="M1819" s="21">
        <v>0</v>
      </c>
      <c r="N1819" s="21">
        <v>70</v>
      </c>
      <c r="O1819" s="21">
        <v>0</v>
      </c>
      <c r="P1819" s="21">
        <v>0</v>
      </c>
      <c r="Q1819" s="21">
        <v>0</v>
      </c>
      <c r="R1819" s="21">
        <v>0</v>
      </c>
      <c r="S1819" s="21">
        <v>0</v>
      </c>
      <c r="T1819" s="20" t="s">
        <v>39</v>
      </c>
      <c r="U1819" s="20" t="s">
        <v>4312</v>
      </c>
      <c r="V1819" s="23">
        <v>46248.55</v>
      </c>
      <c r="W1819" s="23">
        <v>46248.55</v>
      </c>
      <c r="X1819" s="20" t="s">
        <v>40</v>
      </c>
      <c r="Y1819" s="20" t="s">
        <v>39</v>
      </c>
      <c r="Z1819" s="24">
        <v>75105</v>
      </c>
      <c r="AA1819" s="20" t="s">
        <v>5829</v>
      </c>
      <c r="AB1819" s="25" t="s">
        <v>5832</v>
      </c>
      <c r="AC1819" s="11" t="str">
        <f t="shared" si="322"/>
        <v>Klik Here Bestie</v>
      </c>
      <c r="AD1819" s="18" t="s">
        <v>2944</v>
      </c>
    </row>
    <row r="1820" spans="1:30" ht="14.25" customHeight="1" x14ac:dyDescent="0.3">
      <c r="A1820" s="5">
        <v>1818</v>
      </c>
      <c r="B1820" s="20" t="s">
        <v>32</v>
      </c>
      <c r="C1820" s="20" t="s">
        <v>33</v>
      </c>
      <c r="D1820" s="20" t="s">
        <v>2132</v>
      </c>
      <c r="E1820" s="20" t="s">
        <v>2257</v>
      </c>
      <c r="F1820" s="21">
        <v>3323092015</v>
      </c>
      <c r="G1820" s="20" t="s">
        <v>2170</v>
      </c>
      <c r="H1820" s="20" t="s">
        <v>2171</v>
      </c>
      <c r="I1820" s="21">
        <v>15185083</v>
      </c>
      <c r="J1820" s="20" t="s">
        <v>5833</v>
      </c>
      <c r="K1820" s="20" t="s">
        <v>5834</v>
      </c>
      <c r="L1820" s="20" t="s">
        <v>1864</v>
      </c>
      <c r="M1820" s="21">
        <v>50</v>
      </c>
      <c r="N1820" s="21">
        <v>0</v>
      </c>
      <c r="O1820" s="21">
        <v>0</v>
      </c>
      <c r="P1820" s="21">
        <v>0</v>
      </c>
      <c r="Q1820" s="21">
        <v>0</v>
      </c>
      <c r="R1820" s="21">
        <v>0</v>
      </c>
      <c r="S1820" s="21">
        <v>0</v>
      </c>
      <c r="T1820" s="20" t="s">
        <v>39</v>
      </c>
      <c r="U1820" s="20" t="s">
        <v>4312</v>
      </c>
      <c r="V1820" s="23">
        <v>46248.552083333336</v>
      </c>
      <c r="W1820" s="23">
        <v>46248.552083333336</v>
      </c>
      <c r="X1820" s="20" t="s">
        <v>40</v>
      </c>
      <c r="Y1820" s="20" t="s">
        <v>39</v>
      </c>
      <c r="Z1820" s="24">
        <v>75105</v>
      </c>
      <c r="AA1820" s="20" t="s">
        <v>5829</v>
      </c>
      <c r="AB1820" s="25" t="s">
        <v>5835</v>
      </c>
      <c r="AC1820" s="11" t="str">
        <f t="shared" si="322"/>
        <v>Klik Here Bestie</v>
      </c>
      <c r="AD1820" s="18" t="s">
        <v>2944</v>
      </c>
    </row>
    <row r="1821" spans="1:30" ht="14.25" customHeight="1" x14ac:dyDescent="0.3">
      <c r="A1821" s="5">
        <v>1819</v>
      </c>
      <c r="B1821" s="20" t="s">
        <v>32</v>
      </c>
      <c r="C1821" s="20" t="s">
        <v>33</v>
      </c>
      <c r="D1821" s="20" t="s">
        <v>2132</v>
      </c>
      <c r="E1821" s="20" t="s">
        <v>2257</v>
      </c>
      <c r="F1821" s="21">
        <v>3323092015</v>
      </c>
      <c r="G1821" s="20" t="s">
        <v>2170</v>
      </c>
      <c r="H1821" s="20" t="s">
        <v>2171</v>
      </c>
      <c r="I1821" s="21">
        <v>15086269</v>
      </c>
      <c r="J1821" s="20" t="s">
        <v>5836</v>
      </c>
      <c r="K1821" s="20" t="s">
        <v>5837</v>
      </c>
      <c r="L1821" s="20" t="s">
        <v>5838</v>
      </c>
      <c r="M1821" s="21">
        <v>0</v>
      </c>
      <c r="N1821" s="21">
        <v>112</v>
      </c>
      <c r="O1821" s="21">
        <v>0</v>
      </c>
      <c r="P1821" s="21">
        <v>0</v>
      </c>
      <c r="Q1821" s="21">
        <v>0</v>
      </c>
      <c r="R1821" s="21">
        <v>0</v>
      </c>
      <c r="S1821" s="21">
        <v>0</v>
      </c>
      <c r="T1821" s="20" t="s">
        <v>39</v>
      </c>
      <c r="U1821" s="20" t="s">
        <v>4250</v>
      </c>
      <c r="V1821" s="23">
        <v>46247.349305555559</v>
      </c>
      <c r="W1821" s="23">
        <v>46247.349305555559</v>
      </c>
      <c r="X1821" s="20" t="s">
        <v>40</v>
      </c>
      <c r="Y1821" s="20" t="s">
        <v>39</v>
      </c>
      <c r="Z1821" s="24">
        <v>75177</v>
      </c>
      <c r="AA1821" s="20" t="s">
        <v>2260</v>
      </c>
      <c r="AB1821" s="25" t="s">
        <v>5839</v>
      </c>
      <c r="AC1821" s="11" t="str">
        <f t="shared" si="322"/>
        <v>Klik Here Bestie</v>
      </c>
      <c r="AD1821" s="18" t="s">
        <v>2944</v>
      </c>
    </row>
    <row r="1822" spans="1:30" ht="14.25" customHeight="1" x14ac:dyDescent="0.3">
      <c r="A1822" s="5">
        <v>1820</v>
      </c>
      <c r="B1822" s="20" t="s">
        <v>32</v>
      </c>
      <c r="C1822" s="20" t="s">
        <v>33</v>
      </c>
      <c r="D1822" s="20" t="s">
        <v>2132</v>
      </c>
      <c r="E1822" s="20" t="s">
        <v>2264</v>
      </c>
      <c r="F1822" s="21">
        <v>3323092016</v>
      </c>
      <c r="G1822" s="20" t="s">
        <v>2134</v>
      </c>
      <c r="H1822" s="20" t="s">
        <v>957</v>
      </c>
      <c r="I1822" s="21">
        <v>15042444</v>
      </c>
      <c r="J1822" s="20" t="s">
        <v>5840</v>
      </c>
      <c r="K1822" s="20" t="s">
        <v>5841</v>
      </c>
      <c r="L1822" s="20" t="s">
        <v>5842</v>
      </c>
      <c r="M1822" s="21">
        <v>0</v>
      </c>
      <c r="N1822" s="21">
        <v>336</v>
      </c>
      <c r="O1822" s="21">
        <v>0</v>
      </c>
      <c r="P1822" s="21">
        <v>0</v>
      </c>
      <c r="Q1822" s="21">
        <v>0</v>
      </c>
      <c r="R1822" s="21">
        <v>0</v>
      </c>
      <c r="S1822" s="21">
        <v>0</v>
      </c>
      <c r="T1822" s="20" t="s">
        <v>39</v>
      </c>
      <c r="U1822" s="22">
        <v>46364</v>
      </c>
      <c r="V1822" s="23">
        <v>46246.537499999999</v>
      </c>
      <c r="W1822" s="23">
        <v>46246.537499999999</v>
      </c>
      <c r="X1822" s="20" t="s">
        <v>40</v>
      </c>
      <c r="Y1822" s="20" t="s">
        <v>39</v>
      </c>
      <c r="Z1822" s="24">
        <v>85946</v>
      </c>
      <c r="AA1822" s="20" t="s">
        <v>5843</v>
      </c>
      <c r="AB1822" s="25" t="s">
        <v>5844</v>
      </c>
      <c r="AC1822" s="11" t="str">
        <f t="shared" si="322"/>
        <v>Klik Here Bestie</v>
      </c>
      <c r="AD1822" s="18" t="s">
        <v>2944</v>
      </c>
    </row>
    <row r="1823" spans="1:30" ht="14.25" customHeight="1" x14ac:dyDescent="0.3">
      <c r="A1823" s="5">
        <v>1821</v>
      </c>
      <c r="B1823" s="20" t="s">
        <v>32</v>
      </c>
      <c r="C1823" s="20" t="s">
        <v>33</v>
      </c>
      <c r="D1823" s="20" t="s">
        <v>2132</v>
      </c>
      <c r="E1823" s="20" t="s">
        <v>2264</v>
      </c>
      <c r="F1823" s="21">
        <v>3323092016</v>
      </c>
      <c r="G1823" s="20" t="s">
        <v>2134</v>
      </c>
      <c r="H1823" s="20" t="s">
        <v>957</v>
      </c>
      <c r="I1823" s="21">
        <v>15185684</v>
      </c>
      <c r="J1823" s="20" t="s">
        <v>5845</v>
      </c>
      <c r="K1823" s="20" t="s">
        <v>5846</v>
      </c>
      <c r="L1823" s="20" t="s">
        <v>1921</v>
      </c>
      <c r="M1823" s="21">
        <v>0</v>
      </c>
      <c r="N1823" s="21">
        <v>50</v>
      </c>
      <c r="O1823" s="21">
        <v>0</v>
      </c>
      <c r="P1823" s="21">
        <v>0</v>
      </c>
      <c r="Q1823" s="21">
        <v>0</v>
      </c>
      <c r="R1823" s="21">
        <v>0</v>
      </c>
      <c r="S1823" s="21">
        <v>0</v>
      </c>
      <c r="T1823" s="20" t="s">
        <v>39</v>
      </c>
      <c r="U1823" s="20" t="s">
        <v>4312</v>
      </c>
      <c r="V1823" s="23">
        <v>46248.556250000001</v>
      </c>
      <c r="W1823" s="23">
        <v>46248.556250000001</v>
      </c>
      <c r="X1823" s="20" t="s">
        <v>40</v>
      </c>
      <c r="Y1823" s="20" t="s">
        <v>39</v>
      </c>
      <c r="Z1823" s="24">
        <v>1089592</v>
      </c>
      <c r="AA1823" s="20" t="s">
        <v>5847</v>
      </c>
      <c r="AB1823" s="25" t="s">
        <v>5848</v>
      </c>
      <c r="AC1823" s="11" t="str">
        <f t="shared" si="322"/>
        <v>Klik Here Bestie</v>
      </c>
      <c r="AD1823" s="18" t="s">
        <v>2944</v>
      </c>
    </row>
    <row r="1824" spans="1:30" ht="14.25" customHeight="1" x14ac:dyDescent="0.3">
      <c r="A1824" s="5">
        <v>1822</v>
      </c>
      <c r="B1824" s="20" t="s">
        <v>32</v>
      </c>
      <c r="C1824" s="20" t="s">
        <v>33</v>
      </c>
      <c r="D1824" s="20" t="s">
        <v>2132</v>
      </c>
      <c r="E1824" s="20" t="s">
        <v>2264</v>
      </c>
      <c r="F1824" s="21">
        <v>3323092016</v>
      </c>
      <c r="G1824" s="20" t="s">
        <v>2134</v>
      </c>
      <c r="H1824" s="20" t="s">
        <v>957</v>
      </c>
      <c r="I1824" s="21">
        <v>15149926</v>
      </c>
      <c r="J1824" s="20" t="s">
        <v>5849</v>
      </c>
      <c r="K1824" s="20" t="s">
        <v>5850</v>
      </c>
      <c r="L1824" s="20" t="s">
        <v>5851</v>
      </c>
      <c r="M1824" s="21">
        <v>0</v>
      </c>
      <c r="N1824" s="21">
        <v>50</v>
      </c>
      <c r="O1824" s="21">
        <v>0</v>
      </c>
      <c r="P1824" s="21">
        <v>0</v>
      </c>
      <c r="Q1824" s="21">
        <v>0</v>
      </c>
      <c r="R1824" s="21">
        <v>0</v>
      </c>
      <c r="S1824" s="21">
        <v>0</v>
      </c>
      <c r="T1824" s="20" t="s">
        <v>39</v>
      </c>
      <c r="U1824" s="20" t="s">
        <v>4312</v>
      </c>
      <c r="V1824" s="23">
        <v>46248.295138888891</v>
      </c>
      <c r="W1824" s="23">
        <v>46248.295138888891</v>
      </c>
      <c r="X1824" s="20" t="s">
        <v>40</v>
      </c>
      <c r="Y1824" s="20" t="s">
        <v>39</v>
      </c>
      <c r="Z1824" s="24">
        <v>85951</v>
      </c>
      <c r="AA1824" s="20" t="s">
        <v>5852</v>
      </c>
      <c r="AB1824" s="25" t="s">
        <v>5853</v>
      </c>
      <c r="AC1824" s="11" t="str">
        <f t="shared" si="322"/>
        <v>Klik Here Bestie</v>
      </c>
      <c r="AD1824" s="18" t="s">
        <v>2944</v>
      </c>
    </row>
    <row r="1825" spans="1:30" ht="14.25" customHeight="1" x14ac:dyDescent="0.3">
      <c r="A1825" s="5">
        <v>1823</v>
      </c>
      <c r="B1825" s="20" t="s">
        <v>32</v>
      </c>
      <c r="C1825" s="20" t="s">
        <v>33</v>
      </c>
      <c r="D1825" s="20" t="s">
        <v>2132</v>
      </c>
      <c r="E1825" s="20" t="s">
        <v>2264</v>
      </c>
      <c r="F1825" s="21">
        <v>3323092016</v>
      </c>
      <c r="G1825" s="20" t="s">
        <v>2134</v>
      </c>
      <c r="H1825" s="20" t="s">
        <v>957</v>
      </c>
      <c r="I1825" s="21">
        <v>15247436</v>
      </c>
      <c r="J1825" s="20" t="s">
        <v>5854</v>
      </c>
      <c r="K1825" s="20" t="s">
        <v>5855</v>
      </c>
      <c r="L1825" s="20" t="s">
        <v>5856</v>
      </c>
      <c r="M1825" s="21">
        <v>0</v>
      </c>
      <c r="N1825" s="21">
        <v>50</v>
      </c>
      <c r="O1825" s="21">
        <v>0</v>
      </c>
      <c r="P1825" s="21">
        <v>0</v>
      </c>
      <c r="Q1825" s="21">
        <v>0</v>
      </c>
      <c r="R1825" s="21">
        <v>0</v>
      </c>
      <c r="S1825" s="21">
        <v>0</v>
      </c>
      <c r="T1825" s="20" t="s">
        <v>39</v>
      </c>
      <c r="U1825" s="20" t="s">
        <v>4260</v>
      </c>
      <c r="V1825" s="23">
        <v>46249.450694444444</v>
      </c>
      <c r="W1825" s="23">
        <v>46249.450694444444</v>
      </c>
      <c r="X1825" s="20" t="s">
        <v>40</v>
      </c>
      <c r="Y1825" s="20" t="s">
        <v>39</v>
      </c>
      <c r="Z1825" s="24">
        <v>85946</v>
      </c>
      <c r="AA1825" s="20" t="s">
        <v>5843</v>
      </c>
      <c r="AB1825" s="25" t="s">
        <v>5857</v>
      </c>
      <c r="AC1825" s="11" t="str">
        <f t="shared" si="322"/>
        <v>Klik Here Bestie</v>
      </c>
      <c r="AD1825" s="18" t="s">
        <v>2944</v>
      </c>
    </row>
    <row r="1826" spans="1:30" ht="14.25" customHeight="1" x14ac:dyDescent="0.3">
      <c r="A1826" s="5">
        <v>1824</v>
      </c>
      <c r="B1826" s="20" t="s">
        <v>32</v>
      </c>
      <c r="C1826" s="20" t="s">
        <v>33</v>
      </c>
      <c r="D1826" s="20" t="s">
        <v>2132</v>
      </c>
      <c r="E1826" s="20" t="s">
        <v>2286</v>
      </c>
      <c r="F1826" s="21">
        <v>3323092018</v>
      </c>
      <c r="G1826" s="20" t="s">
        <v>2170</v>
      </c>
      <c r="H1826" s="20" t="s">
        <v>2171</v>
      </c>
      <c r="I1826" s="21">
        <v>14917242</v>
      </c>
      <c r="J1826" s="20" t="s">
        <v>5858</v>
      </c>
      <c r="K1826" s="20" t="s">
        <v>5859</v>
      </c>
      <c r="L1826" s="20" t="s">
        <v>364</v>
      </c>
      <c r="M1826" s="21">
        <v>0</v>
      </c>
      <c r="N1826" s="21">
        <v>50</v>
      </c>
      <c r="O1826" s="21">
        <v>0</v>
      </c>
      <c r="P1826" s="21">
        <v>0</v>
      </c>
      <c r="Q1826" s="21">
        <v>0</v>
      </c>
      <c r="R1826" s="21">
        <v>0</v>
      </c>
      <c r="S1826" s="21">
        <v>0</v>
      </c>
      <c r="T1826" s="20" t="s">
        <v>39</v>
      </c>
      <c r="U1826" s="22">
        <v>46303</v>
      </c>
      <c r="V1826" s="23">
        <v>46244.613888888889</v>
      </c>
      <c r="W1826" s="23">
        <v>46244.613888888889</v>
      </c>
      <c r="X1826" s="20" t="s">
        <v>40</v>
      </c>
      <c r="Y1826" s="20" t="s">
        <v>39</v>
      </c>
      <c r="Z1826" s="24">
        <v>85799</v>
      </c>
      <c r="AA1826" s="20" t="s">
        <v>5860</v>
      </c>
      <c r="AB1826" s="25" t="s">
        <v>5861</v>
      </c>
      <c r="AC1826" s="11" t="str">
        <f t="shared" si="322"/>
        <v>Klik Here Bestie</v>
      </c>
      <c r="AD1826" s="18" t="s">
        <v>2944</v>
      </c>
    </row>
    <row r="1827" spans="1:30" ht="14.25" customHeight="1" x14ac:dyDescent="0.3">
      <c r="A1827" s="5">
        <v>1825</v>
      </c>
      <c r="B1827" s="20" t="s">
        <v>32</v>
      </c>
      <c r="C1827" s="20" t="s">
        <v>33</v>
      </c>
      <c r="D1827" s="20" t="s">
        <v>2291</v>
      </c>
      <c r="E1827" s="20" t="s">
        <v>2291</v>
      </c>
      <c r="F1827" s="21">
        <v>3323102001</v>
      </c>
      <c r="G1827" s="20" t="s">
        <v>2292</v>
      </c>
      <c r="H1827" s="20" t="s">
        <v>2293</v>
      </c>
      <c r="I1827" s="21">
        <v>15226764</v>
      </c>
      <c r="J1827" s="20" t="s">
        <v>5862</v>
      </c>
      <c r="K1827" s="20" t="s">
        <v>5863</v>
      </c>
      <c r="L1827" s="20" t="s">
        <v>5864</v>
      </c>
      <c r="M1827" s="21">
        <v>0</v>
      </c>
      <c r="N1827" s="21">
        <v>252</v>
      </c>
      <c r="O1827" s="21">
        <v>0</v>
      </c>
      <c r="P1827" s="21">
        <v>0</v>
      </c>
      <c r="Q1827" s="21">
        <v>0</v>
      </c>
      <c r="R1827" s="21">
        <v>0</v>
      </c>
      <c r="S1827" s="21">
        <v>0</v>
      </c>
      <c r="T1827" s="20" t="s">
        <v>39</v>
      </c>
      <c r="U1827" s="20" t="s">
        <v>4260</v>
      </c>
      <c r="V1827" s="23">
        <v>46249.339583333334</v>
      </c>
      <c r="W1827" s="23">
        <v>46249.339583333334</v>
      </c>
      <c r="X1827" s="20" t="s">
        <v>40</v>
      </c>
      <c r="Y1827" s="20" t="s">
        <v>39</v>
      </c>
      <c r="Z1827" s="24">
        <v>76871</v>
      </c>
      <c r="AA1827" s="20" t="s">
        <v>2296</v>
      </c>
      <c r="AB1827" s="25" t="s">
        <v>5865</v>
      </c>
      <c r="AC1827" s="11" t="str">
        <f t="shared" si="322"/>
        <v>Klik Here Bestie</v>
      </c>
      <c r="AD1827" s="18" t="s">
        <v>2944</v>
      </c>
    </row>
    <row r="1828" spans="1:30" ht="14.25" customHeight="1" x14ac:dyDescent="0.3">
      <c r="A1828" s="5">
        <v>1826</v>
      </c>
      <c r="B1828" s="20" t="s">
        <v>32</v>
      </c>
      <c r="C1828" s="20" t="s">
        <v>33</v>
      </c>
      <c r="D1828" s="20" t="s">
        <v>2291</v>
      </c>
      <c r="E1828" s="20" t="s">
        <v>2291</v>
      </c>
      <c r="F1828" s="21">
        <v>3323102001</v>
      </c>
      <c r="G1828" s="20" t="s">
        <v>2292</v>
      </c>
      <c r="H1828" s="20" t="s">
        <v>2293</v>
      </c>
      <c r="I1828" s="21">
        <v>14986255</v>
      </c>
      <c r="J1828" s="20" t="s">
        <v>5866</v>
      </c>
      <c r="K1828" s="20" t="s">
        <v>5867</v>
      </c>
      <c r="L1828" s="20" t="s">
        <v>5868</v>
      </c>
      <c r="M1828" s="21">
        <v>0</v>
      </c>
      <c r="N1828" s="21">
        <v>234</v>
      </c>
      <c r="O1828" s="21">
        <v>0</v>
      </c>
      <c r="P1828" s="21">
        <v>0</v>
      </c>
      <c r="Q1828" s="21">
        <v>0</v>
      </c>
      <c r="R1828" s="21">
        <v>0</v>
      </c>
      <c r="S1828" s="21">
        <v>0</v>
      </c>
      <c r="T1828" s="20" t="s">
        <v>39</v>
      </c>
      <c r="U1828" s="22">
        <v>46334</v>
      </c>
      <c r="V1828" s="23">
        <v>46245.635416666664</v>
      </c>
      <c r="W1828" s="23">
        <v>46245.635416666664</v>
      </c>
      <c r="X1828" s="20" t="s">
        <v>40</v>
      </c>
      <c r="Y1828" s="20" t="s">
        <v>39</v>
      </c>
      <c r="Z1828" s="24">
        <v>76871</v>
      </c>
      <c r="AA1828" s="20" t="s">
        <v>2296</v>
      </c>
      <c r="AB1828" s="25" t="s">
        <v>5869</v>
      </c>
      <c r="AC1828" s="11" t="str">
        <f t="shared" si="322"/>
        <v>Klik Here Bestie</v>
      </c>
      <c r="AD1828" s="18" t="s">
        <v>2944</v>
      </c>
    </row>
    <row r="1829" spans="1:30" ht="14.25" customHeight="1" x14ac:dyDescent="0.3">
      <c r="A1829" s="5">
        <v>1827</v>
      </c>
      <c r="B1829" s="20" t="s">
        <v>32</v>
      </c>
      <c r="C1829" s="20" t="s">
        <v>33</v>
      </c>
      <c r="D1829" s="20" t="s">
        <v>2291</v>
      </c>
      <c r="E1829" s="20" t="s">
        <v>2291</v>
      </c>
      <c r="F1829" s="21">
        <v>3323102001</v>
      </c>
      <c r="G1829" s="20" t="s">
        <v>2292</v>
      </c>
      <c r="H1829" s="20" t="s">
        <v>2293</v>
      </c>
      <c r="I1829" s="21">
        <v>14986419</v>
      </c>
      <c r="J1829" s="20" t="s">
        <v>5870</v>
      </c>
      <c r="K1829" s="20" t="s">
        <v>5867</v>
      </c>
      <c r="L1829" s="20" t="s">
        <v>5868</v>
      </c>
      <c r="M1829" s="21">
        <v>51</v>
      </c>
      <c r="N1829" s="21">
        <v>0</v>
      </c>
      <c r="O1829" s="21">
        <v>0</v>
      </c>
      <c r="P1829" s="21">
        <v>0</v>
      </c>
      <c r="Q1829" s="21">
        <v>0</v>
      </c>
      <c r="R1829" s="21">
        <v>0</v>
      </c>
      <c r="S1829" s="21">
        <v>0</v>
      </c>
      <c r="T1829" s="20" t="s">
        <v>39</v>
      </c>
      <c r="U1829" s="22">
        <v>46334</v>
      </c>
      <c r="V1829" s="23">
        <v>46245.636805555558</v>
      </c>
      <c r="W1829" s="23">
        <v>46245.636805555558</v>
      </c>
      <c r="X1829" s="20" t="s">
        <v>40</v>
      </c>
      <c r="Y1829" s="20" t="s">
        <v>39</v>
      </c>
      <c r="Z1829" s="24">
        <v>76871</v>
      </c>
      <c r="AA1829" s="20" t="s">
        <v>2296</v>
      </c>
      <c r="AB1829" s="25" t="s">
        <v>5871</v>
      </c>
      <c r="AC1829" s="11" t="str">
        <f t="shared" si="322"/>
        <v>Klik Here Bestie</v>
      </c>
      <c r="AD1829" s="18" t="s">
        <v>2944</v>
      </c>
    </row>
    <row r="1830" spans="1:30" ht="14.25" customHeight="1" x14ac:dyDescent="0.3">
      <c r="A1830" s="5">
        <v>1828</v>
      </c>
      <c r="B1830" s="20" t="s">
        <v>32</v>
      </c>
      <c r="C1830" s="20" t="s">
        <v>33</v>
      </c>
      <c r="D1830" s="20" t="s">
        <v>2291</v>
      </c>
      <c r="E1830" s="20" t="s">
        <v>2291</v>
      </c>
      <c r="F1830" s="21">
        <v>3323102001</v>
      </c>
      <c r="G1830" s="20" t="s">
        <v>2292</v>
      </c>
      <c r="H1830" s="20" t="s">
        <v>2293</v>
      </c>
      <c r="I1830" s="21">
        <v>14918750</v>
      </c>
      <c r="J1830" s="20" t="s">
        <v>5872</v>
      </c>
      <c r="K1830" s="20" t="s">
        <v>5873</v>
      </c>
      <c r="L1830" s="20" t="s">
        <v>5874</v>
      </c>
      <c r="M1830" s="21">
        <v>0</v>
      </c>
      <c r="N1830" s="21">
        <v>45</v>
      </c>
      <c r="O1830" s="21">
        <v>0</v>
      </c>
      <c r="P1830" s="21">
        <v>0</v>
      </c>
      <c r="Q1830" s="21">
        <v>0</v>
      </c>
      <c r="R1830" s="21">
        <v>0</v>
      </c>
      <c r="S1830" s="21">
        <v>0</v>
      </c>
      <c r="T1830" s="20" t="s">
        <v>39</v>
      </c>
      <c r="U1830" s="22">
        <v>46303</v>
      </c>
      <c r="V1830" s="23">
        <v>46244.624305555553</v>
      </c>
      <c r="W1830" s="23">
        <v>46244.624305555553</v>
      </c>
      <c r="X1830" s="20" t="s">
        <v>40</v>
      </c>
      <c r="Y1830" s="20" t="s">
        <v>39</v>
      </c>
      <c r="Z1830" s="24">
        <v>76871</v>
      </c>
      <c r="AA1830" s="20" t="s">
        <v>2296</v>
      </c>
      <c r="AB1830" s="25" t="s">
        <v>5875</v>
      </c>
      <c r="AC1830" s="11" t="str">
        <f t="shared" si="322"/>
        <v>Klik Here Bestie</v>
      </c>
      <c r="AD1830" s="18" t="s">
        <v>2944</v>
      </c>
    </row>
    <row r="1831" spans="1:30" ht="14.25" customHeight="1" x14ac:dyDescent="0.3">
      <c r="A1831" s="5">
        <v>1829</v>
      </c>
      <c r="B1831" s="20" t="s">
        <v>32</v>
      </c>
      <c r="C1831" s="20" t="s">
        <v>33</v>
      </c>
      <c r="D1831" s="20" t="s">
        <v>2291</v>
      </c>
      <c r="E1831" s="20" t="s">
        <v>2291</v>
      </c>
      <c r="F1831" s="21">
        <v>3323102001</v>
      </c>
      <c r="G1831" s="20" t="s">
        <v>2292</v>
      </c>
      <c r="H1831" s="20" t="s">
        <v>2293</v>
      </c>
      <c r="I1831" s="21">
        <v>14918916</v>
      </c>
      <c r="J1831" s="20" t="s">
        <v>5876</v>
      </c>
      <c r="K1831" s="20" t="s">
        <v>5873</v>
      </c>
      <c r="L1831" s="20" t="s">
        <v>5874</v>
      </c>
      <c r="M1831" s="21">
        <v>31</v>
      </c>
      <c r="N1831" s="21">
        <v>0</v>
      </c>
      <c r="O1831" s="21">
        <v>0</v>
      </c>
      <c r="P1831" s="21">
        <v>0</v>
      </c>
      <c r="Q1831" s="21">
        <v>0</v>
      </c>
      <c r="R1831" s="21">
        <v>0</v>
      </c>
      <c r="S1831" s="21">
        <v>0</v>
      </c>
      <c r="T1831" s="20" t="s">
        <v>39</v>
      </c>
      <c r="U1831" s="22">
        <v>46303</v>
      </c>
      <c r="V1831" s="23">
        <v>46244.625694444447</v>
      </c>
      <c r="W1831" s="23">
        <v>46244.625694444447</v>
      </c>
      <c r="X1831" s="20" t="s">
        <v>40</v>
      </c>
      <c r="Y1831" s="20" t="s">
        <v>39</v>
      </c>
      <c r="Z1831" s="24">
        <v>76871</v>
      </c>
      <c r="AA1831" s="20" t="s">
        <v>2296</v>
      </c>
      <c r="AB1831" s="25" t="s">
        <v>5877</v>
      </c>
      <c r="AC1831" s="11" t="str">
        <f t="shared" si="322"/>
        <v>Klik Here Bestie</v>
      </c>
      <c r="AD1831" s="18" t="s">
        <v>2944</v>
      </c>
    </row>
    <row r="1832" spans="1:30" ht="14.25" customHeight="1" x14ac:dyDescent="0.3">
      <c r="A1832" s="5">
        <v>1830</v>
      </c>
      <c r="B1832" s="20" t="s">
        <v>32</v>
      </c>
      <c r="C1832" s="20" t="s">
        <v>33</v>
      </c>
      <c r="D1832" s="20" t="s">
        <v>2291</v>
      </c>
      <c r="E1832" s="20" t="s">
        <v>2291</v>
      </c>
      <c r="F1832" s="21">
        <v>3323102001</v>
      </c>
      <c r="G1832" s="20" t="s">
        <v>2292</v>
      </c>
      <c r="H1832" s="20" t="s">
        <v>2293</v>
      </c>
      <c r="I1832" s="21">
        <v>14919397</v>
      </c>
      <c r="J1832" s="20" t="s">
        <v>5878</v>
      </c>
      <c r="K1832" s="20" t="s">
        <v>5873</v>
      </c>
      <c r="L1832" s="20" t="s">
        <v>5874</v>
      </c>
      <c r="M1832" s="21">
        <v>57</v>
      </c>
      <c r="N1832" s="21">
        <v>69</v>
      </c>
      <c r="O1832" s="21">
        <v>0</v>
      </c>
      <c r="P1832" s="21">
        <v>0</v>
      </c>
      <c r="Q1832" s="21">
        <v>0</v>
      </c>
      <c r="R1832" s="21">
        <v>0</v>
      </c>
      <c r="S1832" s="21">
        <v>0</v>
      </c>
      <c r="T1832" s="20" t="s">
        <v>39</v>
      </c>
      <c r="U1832" s="22">
        <v>46303</v>
      </c>
      <c r="V1832" s="23">
        <v>46244.629166666666</v>
      </c>
      <c r="W1832" s="23">
        <v>46244.629166666666</v>
      </c>
      <c r="X1832" s="20" t="s">
        <v>40</v>
      </c>
      <c r="Y1832" s="20" t="s">
        <v>39</v>
      </c>
      <c r="Z1832" s="24">
        <v>76871</v>
      </c>
      <c r="AA1832" s="20" t="s">
        <v>2296</v>
      </c>
      <c r="AB1832" s="25" t="s">
        <v>5879</v>
      </c>
      <c r="AC1832" s="11" t="str">
        <f t="shared" si="322"/>
        <v>Klik Here Bestie</v>
      </c>
      <c r="AD1832" s="18" t="s">
        <v>2944</v>
      </c>
    </row>
    <row r="1833" spans="1:30" ht="14.25" customHeight="1" x14ac:dyDescent="0.3">
      <c r="A1833" s="5">
        <v>1831</v>
      </c>
      <c r="B1833" s="20" t="s">
        <v>32</v>
      </c>
      <c r="C1833" s="20" t="s">
        <v>33</v>
      </c>
      <c r="D1833" s="20" t="s">
        <v>2291</v>
      </c>
      <c r="E1833" s="20" t="s">
        <v>2320</v>
      </c>
      <c r="F1833" s="21">
        <v>3323102002</v>
      </c>
      <c r="G1833" s="20" t="s">
        <v>2292</v>
      </c>
      <c r="H1833" s="20" t="s">
        <v>2293</v>
      </c>
      <c r="I1833" s="21">
        <v>15042799</v>
      </c>
      <c r="J1833" s="20" t="s">
        <v>5880</v>
      </c>
      <c r="K1833" s="20" t="s">
        <v>5881</v>
      </c>
      <c r="L1833" s="20" t="s">
        <v>5882</v>
      </c>
      <c r="M1833" s="21">
        <v>0</v>
      </c>
      <c r="N1833" s="21">
        <v>8</v>
      </c>
      <c r="O1833" s="21">
        <v>0</v>
      </c>
      <c r="P1833" s="21">
        <v>0</v>
      </c>
      <c r="Q1833" s="21">
        <v>0</v>
      </c>
      <c r="R1833" s="21">
        <v>0</v>
      </c>
      <c r="S1833" s="21">
        <v>0</v>
      </c>
      <c r="T1833" s="20" t="s">
        <v>39</v>
      </c>
      <c r="U1833" s="22">
        <v>46364</v>
      </c>
      <c r="V1833" s="23">
        <v>46246.540277777778</v>
      </c>
      <c r="W1833" s="23">
        <v>46246.540277777778</v>
      </c>
      <c r="X1833" s="20" t="s">
        <v>40</v>
      </c>
      <c r="Y1833" s="20" t="s">
        <v>39</v>
      </c>
      <c r="Z1833" s="24">
        <v>76951</v>
      </c>
      <c r="AA1833" s="20" t="s">
        <v>5883</v>
      </c>
      <c r="AB1833" s="25" t="s">
        <v>5884</v>
      </c>
      <c r="AC1833" s="11" t="str">
        <f t="shared" si="322"/>
        <v>Klik Here Bestie</v>
      </c>
      <c r="AD1833" s="18" t="s">
        <v>2944</v>
      </c>
    </row>
    <row r="1834" spans="1:30" ht="14.25" customHeight="1" x14ac:dyDescent="0.3">
      <c r="A1834" s="5">
        <v>1832</v>
      </c>
      <c r="B1834" s="20" t="s">
        <v>32</v>
      </c>
      <c r="C1834" s="20" t="s">
        <v>33</v>
      </c>
      <c r="D1834" s="20" t="s">
        <v>2291</v>
      </c>
      <c r="E1834" s="20" t="s">
        <v>2320</v>
      </c>
      <c r="F1834" s="21">
        <v>3323102002</v>
      </c>
      <c r="G1834" s="20" t="s">
        <v>2292</v>
      </c>
      <c r="H1834" s="20" t="s">
        <v>2293</v>
      </c>
      <c r="I1834" s="21">
        <v>15043111</v>
      </c>
      <c r="J1834" s="20" t="s">
        <v>5885</v>
      </c>
      <c r="K1834" s="20" t="s">
        <v>5881</v>
      </c>
      <c r="L1834" s="20" t="s">
        <v>5882</v>
      </c>
      <c r="M1834" s="21">
        <v>9</v>
      </c>
      <c r="N1834" s="21">
        <v>10</v>
      </c>
      <c r="O1834" s="21">
        <v>0</v>
      </c>
      <c r="P1834" s="21">
        <v>0</v>
      </c>
      <c r="Q1834" s="21">
        <v>0</v>
      </c>
      <c r="R1834" s="21">
        <v>0</v>
      </c>
      <c r="S1834" s="21">
        <v>0</v>
      </c>
      <c r="T1834" s="20" t="s">
        <v>39</v>
      </c>
      <c r="U1834" s="22">
        <v>46364</v>
      </c>
      <c r="V1834" s="23">
        <v>46246.541666666664</v>
      </c>
      <c r="W1834" s="23">
        <v>46246.541666666664</v>
      </c>
      <c r="X1834" s="20" t="s">
        <v>40</v>
      </c>
      <c r="Y1834" s="20" t="s">
        <v>39</v>
      </c>
      <c r="Z1834" s="24">
        <v>76951</v>
      </c>
      <c r="AA1834" s="20" t="s">
        <v>5883</v>
      </c>
      <c r="AB1834" s="25" t="s">
        <v>5886</v>
      </c>
      <c r="AC1834" s="11" t="str">
        <f t="shared" si="322"/>
        <v>Klik Here Bestie</v>
      </c>
      <c r="AD1834" s="18" t="s">
        <v>2944</v>
      </c>
    </row>
    <row r="1835" spans="1:30" ht="14.25" customHeight="1" x14ac:dyDescent="0.3">
      <c r="A1835" s="5">
        <v>1833</v>
      </c>
      <c r="B1835" s="20" t="s">
        <v>32</v>
      </c>
      <c r="C1835" s="20" t="s">
        <v>33</v>
      </c>
      <c r="D1835" s="20" t="s">
        <v>2291</v>
      </c>
      <c r="E1835" s="20" t="s">
        <v>2320</v>
      </c>
      <c r="F1835" s="21">
        <v>3323102002</v>
      </c>
      <c r="G1835" s="20" t="s">
        <v>2292</v>
      </c>
      <c r="H1835" s="20" t="s">
        <v>2293</v>
      </c>
      <c r="I1835" s="21">
        <v>15043265</v>
      </c>
      <c r="J1835" s="20" t="s">
        <v>5887</v>
      </c>
      <c r="K1835" s="20" t="s">
        <v>5881</v>
      </c>
      <c r="L1835" s="20" t="s">
        <v>5882</v>
      </c>
      <c r="M1835" s="21">
        <v>0</v>
      </c>
      <c r="N1835" s="21">
        <v>115</v>
      </c>
      <c r="O1835" s="21">
        <v>0</v>
      </c>
      <c r="P1835" s="21">
        <v>0</v>
      </c>
      <c r="Q1835" s="21">
        <v>0</v>
      </c>
      <c r="R1835" s="21">
        <v>0</v>
      </c>
      <c r="S1835" s="21">
        <v>0</v>
      </c>
      <c r="T1835" s="20" t="s">
        <v>39</v>
      </c>
      <c r="U1835" s="22">
        <v>46364</v>
      </c>
      <c r="V1835" s="23">
        <v>46246.543055555558</v>
      </c>
      <c r="W1835" s="23">
        <v>46246.543055555558</v>
      </c>
      <c r="X1835" s="20" t="s">
        <v>40</v>
      </c>
      <c r="Y1835" s="20" t="s">
        <v>39</v>
      </c>
      <c r="Z1835" s="24">
        <v>76951</v>
      </c>
      <c r="AA1835" s="20" t="s">
        <v>5883</v>
      </c>
      <c r="AB1835" s="25" t="s">
        <v>5888</v>
      </c>
      <c r="AC1835" s="11" t="str">
        <f t="shared" si="322"/>
        <v>Klik Here Bestie</v>
      </c>
      <c r="AD1835" s="18" t="s">
        <v>2944</v>
      </c>
    </row>
    <row r="1836" spans="1:30" ht="14.25" customHeight="1" x14ac:dyDescent="0.3">
      <c r="A1836" s="5">
        <v>1834</v>
      </c>
      <c r="B1836" s="20" t="s">
        <v>32</v>
      </c>
      <c r="C1836" s="20" t="s">
        <v>33</v>
      </c>
      <c r="D1836" s="20" t="s">
        <v>2291</v>
      </c>
      <c r="E1836" s="20" t="s">
        <v>2320</v>
      </c>
      <c r="F1836" s="21">
        <v>3323102002</v>
      </c>
      <c r="G1836" s="20" t="s">
        <v>2292</v>
      </c>
      <c r="H1836" s="20" t="s">
        <v>2293</v>
      </c>
      <c r="I1836" s="21">
        <v>15043403</v>
      </c>
      <c r="J1836" s="20" t="s">
        <v>5889</v>
      </c>
      <c r="K1836" s="20" t="s">
        <v>5881</v>
      </c>
      <c r="L1836" s="20" t="s">
        <v>5882</v>
      </c>
      <c r="M1836" s="21">
        <v>33</v>
      </c>
      <c r="N1836" s="21">
        <v>30</v>
      </c>
      <c r="O1836" s="21">
        <v>0</v>
      </c>
      <c r="P1836" s="21">
        <v>0</v>
      </c>
      <c r="Q1836" s="21">
        <v>0</v>
      </c>
      <c r="R1836" s="21">
        <v>0</v>
      </c>
      <c r="S1836" s="21">
        <v>0</v>
      </c>
      <c r="T1836" s="20" t="s">
        <v>39</v>
      </c>
      <c r="U1836" s="22">
        <v>46364</v>
      </c>
      <c r="V1836" s="23">
        <v>46246.544444444444</v>
      </c>
      <c r="W1836" s="23">
        <v>46246.544444444444</v>
      </c>
      <c r="X1836" s="20" t="s">
        <v>40</v>
      </c>
      <c r="Y1836" s="20" t="s">
        <v>39</v>
      </c>
      <c r="Z1836" s="24">
        <v>76951</v>
      </c>
      <c r="AA1836" s="20" t="s">
        <v>5883</v>
      </c>
      <c r="AB1836" s="25" t="s">
        <v>5890</v>
      </c>
      <c r="AC1836" s="11" t="str">
        <f t="shared" si="322"/>
        <v>Klik Here Bestie</v>
      </c>
      <c r="AD1836" s="18" t="s">
        <v>2944</v>
      </c>
    </row>
    <row r="1837" spans="1:30" ht="14.25" customHeight="1" x14ac:dyDescent="0.3">
      <c r="A1837" s="5">
        <v>1835</v>
      </c>
      <c r="B1837" s="20" t="s">
        <v>32</v>
      </c>
      <c r="C1837" s="20" t="s">
        <v>33</v>
      </c>
      <c r="D1837" s="20" t="s">
        <v>2291</v>
      </c>
      <c r="E1837" s="20" t="s">
        <v>2325</v>
      </c>
      <c r="F1837" s="21">
        <v>3323102003</v>
      </c>
      <c r="G1837" s="20" t="s">
        <v>2292</v>
      </c>
      <c r="H1837" s="20" t="s">
        <v>2293</v>
      </c>
      <c r="I1837" s="21">
        <v>15019201</v>
      </c>
      <c r="J1837" s="20" t="s">
        <v>5891</v>
      </c>
      <c r="K1837" s="20" t="s">
        <v>5892</v>
      </c>
      <c r="L1837" s="20" t="s">
        <v>5893</v>
      </c>
      <c r="M1837" s="21">
        <v>55</v>
      </c>
      <c r="N1837" s="21">
        <v>66</v>
      </c>
      <c r="O1837" s="21">
        <v>0</v>
      </c>
      <c r="P1837" s="21">
        <v>0</v>
      </c>
      <c r="Q1837" s="21">
        <v>0</v>
      </c>
      <c r="R1837" s="21">
        <v>0</v>
      </c>
      <c r="S1837" s="21">
        <v>0</v>
      </c>
      <c r="T1837" s="20" t="s">
        <v>39</v>
      </c>
      <c r="U1837" s="22">
        <v>46364</v>
      </c>
      <c r="V1837" s="23">
        <v>46246.381249999999</v>
      </c>
      <c r="W1837" s="23">
        <v>46246.381249999999</v>
      </c>
      <c r="X1837" s="20" t="s">
        <v>40</v>
      </c>
      <c r="Y1837" s="20" t="s">
        <v>39</v>
      </c>
      <c r="Z1837" s="24">
        <v>76685</v>
      </c>
      <c r="AA1837" s="20" t="s">
        <v>5894</v>
      </c>
      <c r="AB1837" s="25" t="s">
        <v>5895</v>
      </c>
      <c r="AC1837" s="11" t="str">
        <f t="shared" si="322"/>
        <v>Klik Here Bestie</v>
      </c>
      <c r="AD1837" s="18" t="s">
        <v>2944</v>
      </c>
    </row>
    <row r="1838" spans="1:30" ht="14.25" customHeight="1" x14ac:dyDescent="0.3">
      <c r="A1838" s="5">
        <v>1836</v>
      </c>
      <c r="B1838" s="20" t="s">
        <v>32</v>
      </c>
      <c r="C1838" s="20" t="s">
        <v>33</v>
      </c>
      <c r="D1838" s="20" t="s">
        <v>2291</v>
      </c>
      <c r="E1838" s="20" t="s">
        <v>2325</v>
      </c>
      <c r="F1838" s="21">
        <v>3323102003</v>
      </c>
      <c r="G1838" s="20" t="s">
        <v>2292</v>
      </c>
      <c r="H1838" s="20" t="s">
        <v>2293</v>
      </c>
      <c r="I1838" s="21">
        <v>14947975</v>
      </c>
      <c r="J1838" s="20" t="s">
        <v>5896</v>
      </c>
      <c r="K1838" s="20" t="s">
        <v>5897</v>
      </c>
      <c r="L1838" s="20" t="s">
        <v>5898</v>
      </c>
      <c r="M1838" s="21">
        <v>0</v>
      </c>
      <c r="N1838" s="21">
        <v>595</v>
      </c>
      <c r="O1838" s="21">
        <v>0</v>
      </c>
      <c r="P1838" s="21">
        <v>0</v>
      </c>
      <c r="Q1838" s="21">
        <v>0</v>
      </c>
      <c r="R1838" s="21">
        <v>0</v>
      </c>
      <c r="S1838" s="21">
        <v>0</v>
      </c>
      <c r="T1838" s="20" t="s">
        <v>39</v>
      </c>
      <c r="U1838" s="22">
        <v>46334</v>
      </c>
      <c r="V1838" s="23">
        <v>46245.345833333333</v>
      </c>
      <c r="W1838" s="23">
        <v>46245.345833333333</v>
      </c>
      <c r="X1838" s="20" t="s">
        <v>40</v>
      </c>
      <c r="Y1838" s="20" t="s">
        <v>39</v>
      </c>
      <c r="Z1838" s="24">
        <v>76678</v>
      </c>
      <c r="AA1838" s="20" t="s">
        <v>5899</v>
      </c>
      <c r="AB1838" s="25" t="s">
        <v>5900</v>
      </c>
      <c r="AC1838" s="11" t="str">
        <f t="shared" si="322"/>
        <v>Klik Here Bestie</v>
      </c>
      <c r="AD1838" s="18" t="s">
        <v>2944</v>
      </c>
    </row>
    <row r="1839" spans="1:30" ht="14.25" customHeight="1" x14ac:dyDescent="0.3">
      <c r="A1839" s="5">
        <v>1837</v>
      </c>
      <c r="B1839" s="20" t="s">
        <v>32</v>
      </c>
      <c r="C1839" s="20" t="s">
        <v>33</v>
      </c>
      <c r="D1839" s="20" t="s">
        <v>2291</v>
      </c>
      <c r="E1839" s="20" t="s">
        <v>2325</v>
      </c>
      <c r="F1839" s="21">
        <v>3323102003</v>
      </c>
      <c r="G1839" s="20" t="s">
        <v>2292</v>
      </c>
      <c r="H1839" s="20" t="s">
        <v>2293</v>
      </c>
      <c r="I1839" s="21">
        <v>15151732</v>
      </c>
      <c r="J1839" s="20" t="s">
        <v>5901</v>
      </c>
      <c r="K1839" s="20" t="s">
        <v>5902</v>
      </c>
      <c r="L1839" s="20" t="s">
        <v>5903</v>
      </c>
      <c r="M1839" s="21">
        <v>0</v>
      </c>
      <c r="N1839" s="21">
        <v>695</v>
      </c>
      <c r="O1839" s="21">
        <v>0</v>
      </c>
      <c r="P1839" s="21">
        <v>0</v>
      </c>
      <c r="Q1839" s="21">
        <v>0</v>
      </c>
      <c r="R1839" s="21">
        <v>0</v>
      </c>
      <c r="S1839" s="21">
        <v>0</v>
      </c>
      <c r="T1839" s="20" t="s">
        <v>39</v>
      </c>
      <c r="U1839" s="20" t="s">
        <v>4312</v>
      </c>
      <c r="V1839" s="23">
        <v>46248.313194444447</v>
      </c>
      <c r="W1839" s="23">
        <v>46248.313194444447</v>
      </c>
      <c r="X1839" s="20" t="s">
        <v>40</v>
      </c>
      <c r="Y1839" s="20" t="s">
        <v>39</v>
      </c>
      <c r="Z1839" s="24">
        <v>76698</v>
      </c>
      <c r="AA1839" s="20" t="s">
        <v>2336</v>
      </c>
      <c r="AB1839" s="25" t="s">
        <v>5904</v>
      </c>
      <c r="AC1839" s="11" t="str">
        <f t="shared" si="322"/>
        <v>Klik Here Bestie</v>
      </c>
      <c r="AD1839" s="18" t="s">
        <v>2944</v>
      </c>
    </row>
    <row r="1840" spans="1:30" ht="14.25" customHeight="1" x14ac:dyDescent="0.3">
      <c r="A1840" s="5">
        <v>1838</v>
      </c>
      <c r="B1840" s="20" t="s">
        <v>32</v>
      </c>
      <c r="C1840" s="20" t="s">
        <v>33</v>
      </c>
      <c r="D1840" s="20" t="s">
        <v>2291</v>
      </c>
      <c r="E1840" s="20" t="s">
        <v>2325</v>
      </c>
      <c r="F1840" s="21">
        <v>3323102003</v>
      </c>
      <c r="G1840" s="20" t="s">
        <v>2292</v>
      </c>
      <c r="H1840" s="20" t="s">
        <v>2293</v>
      </c>
      <c r="I1840" s="21">
        <v>15152028</v>
      </c>
      <c r="J1840" s="20" t="s">
        <v>5905</v>
      </c>
      <c r="K1840" s="20" t="s">
        <v>5902</v>
      </c>
      <c r="L1840" s="20" t="s">
        <v>5903</v>
      </c>
      <c r="M1840" s="21">
        <v>63</v>
      </c>
      <c r="N1840" s="21">
        <v>77</v>
      </c>
      <c r="O1840" s="21">
        <v>0</v>
      </c>
      <c r="P1840" s="21">
        <v>0</v>
      </c>
      <c r="Q1840" s="21">
        <v>0</v>
      </c>
      <c r="R1840" s="21">
        <v>0</v>
      </c>
      <c r="S1840" s="21">
        <v>0</v>
      </c>
      <c r="T1840" s="20" t="s">
        <v>39</v>
      </c>
      <c r="U1840" s="20" t="s">
        <v>4312</v>
      </c>
      <c r="V1840" s="23">
        <v>46248.31527777778</v>
      </c>
      <c r="W1840" s="23">
        <v>46248.31527777778</v>
      </c>
      <c r="X1840" s="20" t="s">
        <v>40</v>
      </c>
      <c r="Y1840" s="20" t="s">
        <v>39</v>
      </c>
      <c r="Z1840" s="24">
        <v>76698</v>
      </c>
      <c r="AA1840" s="20" t="s">
        <v>2336</v>
      </c>
      <c r="AB1840" s="25" t="s">
        <v>5906</v>
      </c>
      <c r="AC1840" s="11" t="str">
        <f t="shared" si="322"/>
        <v>Klik Here Bestie</v>
      </c>
      <c r="AD1840" s="18" t="s">
        <v>2944</v>
      </c>
    </row>
    <row r="1841" spans="1:30" ht="14.25" customHeight="1" x14ac:dyDescent="0.3">
      <c r="A1841" s="5">
        <v>1839</v>
      </c>
      <c r="B1841" s="20" t="s">
        <v>32</v>
      </c>
      <c r="C1841" s="20" t="s">
        <v>33</v>
      </c>
      <c r="D1841" s="20" t="s">
        <v>2291</v>
      </c>
      <c r="E1841" s="20" t="s">
        <v>2325</v>
      </c>
      <c r="F1841" s="21">
        <v>3323102003</v>
      </c>
      <c r="G1841" s="20" t="s">
        <v>2292</v>
      </c>
      <c r="H1841" s="20" t="s">
        <v>2293</v>
      </c>
      <c r="I1841" s="21">
        <v>15152348</v>
      </c>
      <c r="J1841" s="20" t="s">
        <v>5907</v>
      </c>
      <c r="K1841" s="20" t="s">
        <v>5902</v>
      </c>
      <c r="L1841" s="20" t="s">
        <v>5903</v>
      </c>
      <c r="M1841" s="21">
        <v>0</v>
      </c>
      <c r="N1841" s="21">
        <v>13</v>
      </c>
      <c r="O1841" s="21">
        <v>0</v>
      </c>
      <c r="P1841" s="21">
        <v>0</v>
      </c>
      <c r="Q1841" s="21">
        <v>0</v>
      </c>
      <c r="R1841" s="21">
        <v>0</v>
      </c>
      <c r="S1841" s="21">
        <v>0</v>
      </c>
      <c r="T1841" s="20" t="s">
        <v>39</v>
      </c>
      <c r="U1841" s="20" t="s">
        <v>4312</v>
      </c>
      <c r="V1841" s="23">
        <v>46248.317361111112</v>
      </c>
      <c r="W1841" s="23">
        <v>46248.317361111112</v>
      </c>
      <c r="X1841" s="20" t="s">
        <v>40</v>
      </c>
      <c r="Y1841" s="20" t="s">
        <v>39</v>
      </c>
      <c r="Z1841" s="24">
        <v>76698</v>
      </c>
      <c r="AA1841" s="20" t="s">
        <v>2336</v>
      </c>
      <c r="AB1841" s="25" t="s">
        <v>5908</v>
      </c>
      <c r="AC1841" s="11" t="str">
        <f t="shared" si="322"/>
        <v>Klik Here Bestie</v>
      </c>
      <c r="AD1841" s="18" t="s">
        <v>2944</v>
      </c>
    </row>
    <row r="1842" spans="1:30" ht="14.25" customHeight="1" x14ac:dyDescent="0.3">
      <c r="A1842" s="5">
        <v>1840</v>
      </c>
      <c r="B1842" s="20" t="s">
        <v>32</v>
      </c>
      <c r="C1842" s="20" t="s">
        <v>33</v>
      </c>
      <c r="D1842" s="20" t="s">
        <v>2291</v>
      </c>
      <c r="E1842" s="20" t="s">
        <v>2325</v>
      </c>
      <c r="F1842" s="21">
        <v>3323102003</v>
      </c>
      <c r="G1842" s="20" t="s">
        <v>2292</v>
      </c>
      <c r="H1842" s="20" t="s">
        <v>2293</v>
      </c>
      <c r="I1842" s="21">
        <v>14883991</v>
      </c>
      <c r="J1842" s="20" t="s">
        <v>5909</v>
      </c>
      <c r="K1842" s="20" t="s">
        <v>5910</v>
      </c>
      <c r="L1842" s="20" t="s">
        <v>5911</v>
      </c>
      <c r="M1842" s="21">
        <v>0</v>
      </c>
      <c r="N1842" s="21">
        <v>94</v>
      </c>
      <c r="O1842" s="21">
        <v>0</v>
      </c>
      <c r="P1842" s="21">
        <v>0</v>
      </c>
      <c r="Q1842" s="21">
        <v>0</v>
      </c>
      <c r="R1842" s="21">
        <v>0</v>
      </c>
      <c r="S1842" s="21">
        <v>0</v>
      </c>
      <c r="T1842" s="20" t="s">
        <v>39</v>
      </c>
      <c r="U1842" s="22">
        <v>46303</v>
      </c>
      <c r="V1842" s="23">
        <v>46244.365972222222</v>
      </c>
      <c r="W1842" s="23">
        <v>46244.365972222222</v>
      </c>
      <c r="X1842" s="20" t="s">
        <v>40</v>
      </c>
      <c r="Y1842" s="20" t="s">
        <v>39</v>
      </c>
      <c r="Z1842" s="24">
        <v>76678</v>
      </c>
      <c r="AA1842" s="20" t="s">
        <v>5899</v>
      </c>
      <c r="AB1842" s="25" t="s">
        <v>5912</v>
      </c>
      <c r="AC1842" s="11" t="str">
        <f t="shared" si="322"/>
        <v>Klik Here Bestie</v>
      </c>
      <c r="AD1842" s="18" t="s">
        <v>2944</v>
      </c>
    </row>
    <row r="1843" spans="1:30" ht="14.25" customHeight="1" x14ac:dyDescent="0.3">
      <c r="A1843" s="5">
        <v>1841</v>
      </c>
      <c r="B1843" s="20" t="s">
        <v>32</v>
      </c>
      <c r="C1843" s="20" t="s">
        <v>33</v>
      </c>
      <c r="D1843" s="20" t="s">
        <v>2291</v>
      </c>
      <c r="E1843" s="20" t="s">
        <v>2325</v>
      </c>
      <c r="F1843" s="21">
        <v>3323102003</v>
      </c>
      <c r="G1843" s="20" t="s">
        <v>2292</v>
      </c>
      <c r="H1843" s="20" t="s">
        <v>2293</v>
      </c>
      <c r="I1843" s="21">
        <v>14884190</v>
      </c>
      <c r="J1843" s="20" t="s">
        <v>5913</v>
      </c>
      <c r="K1843" s="20" t="s">
        <v>5910</v>
      </c>
      <c r="L1843" s="20" t="s">
        <v>5911</v>
      </c>
      <c r="M1843" s="21">
        <v>159</v>
      </c>
      <c r="N1843" s="21">
        <v>191</v>
      </c>
      <c r="O1843" s="21">
        <v>0</v>
      </c>
      <c r="P1843" s="21">
        <v>0</v>
      </c>
      <c r="Q1843" s="21">
        <v>0</v>
      </c>
      <c r="R1843" s="21">
        <v>0</v>
      </c>
      <c r="S1843" s="21">
        <v>0</v>
      </c>
      <c r="T1843" s="20" t="s">
        <v>39</v>
      </c>
      <c r="U1843" s="22">
        <v>46303</v>
      </c>
      <c r="V1843" s="23">
        <v>46244.367361111108</v>
      </c>
      <c r="W1843" s="23">
        <v>46244.367361111108</v>
      </c>
      <c r="X1843" s="20" t="s">
        <v>40</v>
      </c>
      <c r="Y1843" s="20" t="s">
        <v>39</v>
      </c>
      <c r="Z1843" s="24">
        <v>76678</v>
      </c>
      <c r="AA1843" s="20" t="s">
        <v>5899</v>
      </c>
      <c r="AB1843" s="25" t="s">
        <v>5914</v>
      </c>
      <c r="AC1843" s="11" t="str">
        <f t="shared" si="322"/>
        <v>Klik Here Bestie</v>
      </c>
      <c r="AD1843" s="18" t="s">
        <v>2944</v>
      </c>
    </row>
    <row r="1844" spans="1:30" ht="14.25" customHeight="1" x14ac:dyDescent="0.3">
      <c r="A1844" s="5">
        <v>1842</v>
      </c>
      <c r="B1844" s="20" t="s">
        <v>32</v>
      </c>
      <c r="C1844" s="20" t="s">
        <v>33</v>
      </c>
      <c r="D1844" s="20" t="s">
        <v>2291</v>
      </c>
      <c r="E1844" s="20" t="s">
        <v>2325</v>
      </c>
      <c r="F1844" s="21">
        <v>3323102003</v>
      </c>
      <c r="G1844" s="20" t="s">
        <v>2292</v>
      </c>
      <c r="H1844" s="20" t="s">
        <v>2293</v>
      </c>
      <c r="I1844" s="21">
        <v>14884606</v>
      </c>
      <c r="J1844" s="20" t="s">
        <v>5915</v>
      </c>
      <c r="K1844" s="20" t="s">
        <v>5910</v>
      </c>
      <c r="L1844" s="20" t="s">
        <v>5911</v>
      </c>
      <c r="M1844" s="21">
        <v>0</v>
      </c>
      <c r="N1844" s="21">
        <v>790</v>
      </c>
      <c r="O1844" s="21">
        <v>0</v>
      </c>
      <c r="P1844" s="21">
        <v>0</v>
      </c>
      <c r="Q1844" s="21">
        <v>0</v>
      </c>
      <c r="R1844" s="21">
        <v>0</v>
      </c>
      <c r="S1844" s="21">
        <v>0</v>
      </c>
      <c r="T1844" s="20" t="s">
        <v>39</v>
      </c>
      <c r="U1844" s="22">
        <v>46303</v>
      </c>
      <c r="V1844" s="23">
        <v>46244.369444444441</v>
      </c>
      <c r="W1844" s="23">
        <v>46244.369444444441</v>
      </c>
      <c r="X1844" s="20" t="s">
        <v>40</v>
      </c>
      <c r="Y1844" s="20" t="s">
        <v>39</v>
      </c>
      <c r="Z1844" s="24">
        <v>76678</v>
      </c>
      <c r="AA1844" s="20" t="s">
        <v>5899</v>
      </c>
      <c r="AB1844" s="25" t="s">
        <v>5916</v>
      </c>
      <c r="AC1844" s="11" t="str">
        <f t="shared" si="322"/>
        <v>Klik Here Bestie</v>
      </c>
      <c r="AD1844" s="18" t="s">
        <v>2944</v>
      </c>
    </row>
    <row r="1845" spans="1:30" ht="14.25" customHeight="1" x14ac:dyDescent="0.3">
      <c r="A1845" s="5">
        <v>1843</v>
      </c>
      <c r="B1845" s="20" t="s">
        <v>32</v>
      </c>
      <c r="C1845" s="20" t="s">
        <v>33</v>
      </c>
      <c r="D1845" s="20" t="s">
        <v>2291</v>
      </c>
      <c r="E1845" s="20" t="s">
        <v>2348</v>
      </c>
      <c r="F1845" s="21">
        <v>3323102004</v>
      </c>
      <c r="G1845" s="20" t="s">
        <v>2292</v>
      </c>
      <c r="H1845" s="20" t="s">
        <v>2293</v>
      </c>
      <c r="I1845" s="21">
        <v>14903086</v>
      </c>
      <c r="J1845" s="20" t="s">
        <v>5917</v>
      </c>
      <c r="K1845" s="20" t="s">
        <v>5918</v>
      </c>
      <c r="L1845" s="20" t="s">
        <v>5919</v>
      </c>
      <c r="M1845" s="21">
        <v>276</v>
      </c>
      <c r="N1845" s="21">
        <v>151</v>
      </c>
      <c r="O1845" s="21">
        <v>0</v>
      </c>
      <c r="P1845" s="21">
        <v>0</v>
      </c>
      <c r="Q1845" s="21">
        <v>0</v>
      </c>
      <c r="R1845" s="21">
        <v>0</v>
      </c>
      <c r="S1845" s="21">
        <v>0</v>
      </c>
      <c r="T1845" s="20" t="s">
        <v>39</v>
      </c>
      <c r="U1845" s="22">
        <v>46303</v>
      </c>
      <c r="V1845" s="23">
        <v>46244.490277777775</v>
      </c>
      <c r="W1845" s="23">
        <v>46244.490277777775</v>
      </c>
      <c r="X1845" s="20" t="s">
        <v>40</v>
      </c>
      <c r="Y1845" s="20" t="s">
        <v>39</v>
      </c>
      <c r="Z1845" s="24">
        <v>76570</v>
      </c>
      <c r="AA1845" s="20" t="s">
        <v>5920</v>
      </c>
      <c r="AB1845" s="25" t="s">
        <v>5921</v>
      </c>
      <c r="AC1845" s="11" t="str">
        <f t="shared" si="322"/>
        <v>Klik Here Bestie</v>
      </c>
      <c r="AD1845" s="18" t="s">
        <v>2944</v>
      </c>
    </row>
    <row r="1846" spans="1:30" ht="14.25" customHeight="1" x14ac:dyDescent="0.3">
      <c r="A1846" s="5">
        <v>1844</v>
      </c>
      <c r="B1846" s="20" t="s">
        <v>32</v>
      </c>
      <c r="C1846" s="20" t="s">
        <v>33</v>
      </c>
      <c r="D1846" s="20" t="s">
        <v>2291</v>
      </c>
      <c r="E1846" s="20" t="s">
        <v>2348</v>
      </c>
      <c r="F1846" s="21">
        <v>3323102004</v>
      </c>
      <c r="G1846" s="20" t="s">
        <v>2292</v>
      </c>
      <c r="H1846" s="20" t="s">
        <v>2293</v>
      </c>
      <c r="I1846" s="21">
        <v>14903387</v>
      </c>
      <c r="J1846" s="20" t="s">
        <v>5922</v>
      </c>
      <c r="K1846" s="20" t="s">
        <v>5918</v>
      </c>
      <c r="L1846" s="20" t="s">
        <v>5919</v>
      </c>
      <c r="M1846" s="21">
        <v>88</v>
      </c>
      <c r="N1846" s="21">
        <v>105</v>
      </c>
      <c r="O1846" s="21">
        <v>0</v>
      </c>
      <c r="P1846" s="21">
        <v>0</v>
      </c>
      <c r="Q1846" s="21">
        <v>0</v>
      </c>
      <c r="R1846" s="21">
        <v>0</v>
      </c>
      <c r="S1846" s="21">
        <v>0</v>
      </c>
      <c r="T1846" s="20" t="s">
        <v>39</v>
      </c>
      <c r="U1846" s="22">
        <v>46303</v>
      </c>
      <c r="V1846" s="23">
        <v>46244.492361111108</v>
      </c>
      <c r="W1846" s="23">
        <v>46244.492361111108</v>
      </c>
      <c r="X1846" s="20" t="s">
        <v>40</v>
      </c>
      <c r="Y1846" s="20" t="s">
        <v>39</v>
      </c>
      <c r="Z1846" s="24">
        <v>76570</v>
      </c>
      <c r="AA1846" s="20" t="s">
        <v>5920</v>
      </c>
      <c r="AB1846" s="25" t="s">
        <v>5923</v>
      </c>
      <c r="AC1846" s="11" t="str">
        <f t="shared" si="322"/>
        <v>Klik Here Bestie</v>
      </c>
      <c r="AD1846" s="18" t="s">
        <v>2944</v>
      </c>
    </row>
    <row r="1847" spans="1:30" ht="14.25" customHeight="1" x14ac:dyDescent="0.3">
      <c r="A1847" s="5">
        <v>1845</v>
      </c>
      <c r="B1847" s="20" t="s">
        <v>32</v>
      </c>
      <c r="C1847" s="20" t="s">
        <v>33</v>
      </c>
      <c r="D1847" s="20" t="s">
        <v>2291</v>
      </c>
      <c r="E1847" s="20" t="s">
        <v>2348</v>
      </c>
      <c r="F1847" s="21">
        <v>3323102004</v>
      </c>
      <c r="G1847" s="20" t="s">
        <v>2292</v>
      </c>
      <c r="H1847" s="20" t="s">
        <v>2293</v>
      </c>
      <c r="I1847" s="21">
        <v>14903499</v>
      </c>
      <c r="J1847" s="20" t="s">
        <v>5924</v>
      </c>
      <c r="K1847" s="20" t="s">
        <v>5918</v>
      </c>
      <c r="L1847" s="20" t="s">
        <v>5919</v>
      </c>
      <c r="M1847" s="21">
        <v>0</v>
      </c>
      <c r="N1847" s="21">
        <v>597</v>
      </c>
      <c r="O1847" s="21">
        <v>0</v>
      </c>
      <c r="P1847" s="21">
        <v>0</v>
      </c>
      <c r="Q1847" s="21">
        <v>0</v>
      </c>
      <c r="R1847" s="21">
        <v>0</v>
      </c>
      <c r="S1847" s="21">
        <v>0</v>
      </c>
      <c r="T1847" s="20" t="s">
        <v>39</v>
      </c>
      <c r="U1847" s="22">
        <v>46303</v>
      </c>
      <c r="V1847" s="23">
        <v>46244.493750000001</v>
      </c>
      <c r="W1847" s="23">
        <v>46244.493750000001</v>
      </c>
      <c r="X1847" s="20" t="s">
        <v>40</v>
      </c>
      <c r="Y1847" s="20" t="s">
        <v>39</v>
      </c>
      <c r="Z1847" s="24">
        <v>76570</v>
      </c>
      <c r="AA1847" s="20" t="s">
        <v>5920</v>
      </c>
      <c r="AB1847" s="25" t="s">
        <v>5925</v>
      </c>
      <c r="AC1847" s="11" t="str">
        <f t="shared" si="322"/>
        <v>Klik Here Bestie</v>
      </c>
      <c r="AD1847" s="18" t="s">
        <v>2944</v>
      </c>
    </row>
    <row r="1848" spans="1:30" ht="14.25" customHeight="1" x14ac:dyDescent="0.3">
      <c r="A1848" s="5">
        <v>1846</v>
      </c>
      <c r="B1848" s="20" t="s">
        <v>32</v>
      </c>
      <c r="C1848" s="20" t="s">
        <v>33</v>
      </c>
      <c r="D1848" s="20" t="s">
        <v>2291</v>
      </c>
      <c r="E1848" s="20" t="s">
        <v>2348</v>
      </c>
      <c r="F1848" s="21">
        <v>3323102004</v>
      </c>
      <c r="G1848" s="20" t="s">
        <v>2292</v>
      </c>
      <c r="H1848" s="20" t="s">
        <v>2293</v>
      </c>
      <c r="I1848" s="21">
        <v>15038144</v>
      </c>
      <c r="J1848" s="20" t="s">
        <v>5926</v>
      </c>
      <c r="K1848" s="20" t="s">
        <v>5927</v>
      </c>
      <c r="L1848" s="20" t="s">
        <v>632</v>
      </c>
      <c r="M1848" s="21">
        <v>34</v>
      </c>
      <c r="N1848" s="21">
        <v>31</v>
      </c>
      <c r="O1848" s="21">
        <v>0</v>
      </c>
      <c r="P1848" s="21">
        <v>0</v>
      </c>
      <c r="Q1848" s="21">
        <v>0</v>
      </c>
      <c r="R1848" s="21">
        <v>0</v>
      </c>
      <c r="S1848" s="21">
        <v>0</v>
      </c>
      <c r="T1848" s="20" t="s">
        <v>39</v>
      </c>
      <c r="U1848" s="22">
        <v>46364</v>
      </c>
      <c r="V1848" s="23">
        <v>46246.493750000001</v>
      </c>
      <c r="W1848" s="23">
        <v>46246.493750000001</v>
      </c>
      <c r="X1848" s="20" t="s">
        <v>40</v>
      </c>
      <c r="Y1848" s="20" t="s">
        <v>39</v>
      </c>
      <c r="Z1848" s="24">
        <v>76561</v>
      </c>
      <c r="AA1848" s="20" t="s">
        <v>2351</v>
      </c>
      <c r="AB1848" s="25" t="s">
        <v>5928</v>
      </c>
      <c r="AC1848" s="11" t="str">
        <f t="shared" si="322"/>
        <v>Klik Here Bestie</v>
      </c>
      <c r="AD1848" s="18" t="s">
        <v>2944</v>
      </c>
    </row>
    <row r="1849" spans="1:30" ht="14.25" customHeight="1" x14ac:dyDescent="0.3">
      <c r="A1849" s="5">
        <v>1847</v>
      </c>
      <c r="B1849" s="20" t="s">
        <v>32</v>
      </c>
      <c r="C1849" s="20" t="s">
        <v>33</v>
      </c>
      <c r="D1849" s="20" t="s">
        <v>2291</v>
      </c>
      <c r="E1849" s="20" t="s">
        <v>2348</v>
      </c>
      <c r="F1849" s="21">
        <v>3323102004</v>
      </c>
      <c r="G1849" s="20" t="s">
        <v>2292</v>
      </c>
      <c r="H1849" s="20" t="s">
        <v>2293</v>
      </c>
      <c r="I1849" s="21">
        <v>15038341</v>
      </c>
      <c r="J1849" s="20" t="s">
        <v>5929</v>
      </c>
      <c r="K1849" s="20" t="s">
        <v>5927</v>
      </c>
      <c r="L1849" s="20" t="s">
        <v>632</v>
      </c>
      <c r="M1849" s="21">
        <v>11</v>
      </c>
      <c r="N1849" s="21">
        <v>13</v>
      </c>
      <c r="O1849" s="21">
        <v>0</v>
      </c>
      <c r="P1849" s="21">
        <v>0</v>
      </c>
      <c r="Q1849" s="21">
        <v>0</v>
      </c>
      <c r="R1849" s="21">
        <v>0</v>
      </c>
      <c r="S1849" s="21">
        <v>0</v>
      </c>
      <c r="T1849" s="20" t="s">
        <v>39</v>
      </c>
      <c r="U1849" s="22">
        <v>46364</v>
      </c>
      <c r="V1849" s="23">
        <v>46246.494444444441</v>
      </c>
      <c r="W1849" s="23">
        <v>46246.494444444441</v>
      </c>
      <c r="X1849" s="20" t="s">
        <v>40</v>
      </c>
      <c r="Y1849" s="20" t="s">
        <v>39</v>
      </c>
      <c r="Z1849" s="24">
        <v>76561</v>
      </c>
      <c r="AA1849" s="20" t="s">
        <v>2351</v>
      </c>
      <c r="AB1849" s="25" t="s">
        <v>5930</v>
      </c>
      <c r="AC1849" s="11" t="str">
        <f t="shared" si="322"/>
        <v>Klik Here Bestie</v>
      </c>
      <c r="AD1849" s="18" t="s">
        <v>2944</v>
      </c>
    </row>
    <row r="1850" spans="1:30" ht="14.25" customHeight="1" x14ac:dyDescent="0.3">
      <c r="A1850" s="5">
        <v>1848</v>
      </c>
      <c r="B1850" s="20" t="s">
        <v>32</v>
      </c>
      <c r="C1850" s="20" t="s">
        <v>33</v>
      </c>
      <c r="D1850" s="20" t="s">
        <v>2291</v>
      </c>
      <c r="E1850" s="20" t="s">
        <v>2348</v>
      </c>
      <c r="F1850" s="21">
        <v>3323102004</v>
      </c>
      <c r="G1850" s="20" t="s">
        <v>2292</v>
      </c>
      <c r="H1850" s="20" t="s">
        <v>2293</v>
      </c>
      <c r="I1850" s="21">
        <v>15038410</v>
      </c>
      <c r="J1850" s="20" t="s">
        <v>5931</v>
      </c>
      <c r="K1850" s="20" t="s">
        <v>5927</v>
      </c>
      <c r="L1850" s="20" t="s">
        <v>632</v>
      </c>
      <c r="M1850" s="21">
        <v>0</v>
      </c>
      <c r="N1850" s="21">
        <v>8</v>
      </c>
      <c r="O1850" s="21">
        <v>0</v>
      </c>
      <c r="P1850" s="21">
        <v>0</v>
      </c>
      <c r="Q1850" s="21">
        <v>0</v>
      </c>
      <c r="R1850" s="21">
        <v>0</v>
      </c>
      <c r="S1850" s="21">
        <v>0</v>
      </c>
      <c r="T1850" s="20" t="s">
        <v>39</v>
      </c>
      <c r="U1850" s="22">
        <v>46364</v>
      </c>
      <c r="V1850" s="23">
        <v>46246.495833333334</v>
      </c>
      <c r="W1850" s="23">
        <v>46246.495833333334</v>
      </c>
      <c r="X1850" s="20" t="s">
        <v>40</v>
      </c>
      <c r="Y1850" s="20" t="s">
        <v>39</v>
      </c>
      <c r="Z1850" s="24">
        <v>76561</v>
      </c>
      <c r="AA1850" s="20" t="s">
        <v>2351</v>
      </c>
      <c r="AB1850" s="25" t="s">
        <v>5932</v>
      </c>
      <c r="AC1850" s="11" t="str">
        <f t="shared" si="322"/>
        <v>Klik Here Bestie</v>
      </c>
      <c r="AD1850" s="18" t="s">
        <v>2944</v>
      </c>
    </row>
    <row r="1851" spans="1:30" ht="14.25" customHeight="1" x14ac:dyDescent="0.3">
      <c r="A1851" s="5">
        <v>1849</v>
      </c>
      <c r="B1851" s="20" t="s">
        <v>32</v>
      </c>
      <c r="C1851" s="20" t="s">
        <v>33</v>
      </c>
      <c r="D1851" s="20" t="s">
        <v>2291</v>
      </c>
      <c r="E1851" s="20" t="s">
        <v>5933</v>
      </c>
      <c r="F1851" s="21">
        <v>3323102007</v>
      </c>
      <c r="G1851" s="20" t="s">
        <v>2399</v>
      </c>
      <c r="H1851" s="20" t="s">
        <v>2400</v>
      </c>
      <c r="I1851" s="21">
        <v>15124500</v>
      </c>
      <c r="J1851" s="20" t="s">
        <v>5934</v>
      </c>
      <c r="K1851" s="20" t="s">
        <v>5935</v>
      </c>
      <c r="L1851" s="20" t="s">
        <v>5936</v>
      </c>
      <c r="M1851" s="21">
        <v>0</v>
      </c>
      <c r="N1851" s="21">
        <v>94</v>
      </c>
      <c r="O1851" s="21">
        <v>0</v>
      </c>
      <c r="P1851" s="21">
        <v>0</v>
      </c>
      <c r="Q1851" s="21">
        <v>0</v>
      </c>
      <c r="R1851" s="21">
        <v>0</v>
      </c>
      <c r="S1851" s="21">
        <v>0</v>
      </c>
      <c r="T1851" s="20" t="s">
        <v>39</v>
      </c>
      <c r="U1851" s="20" t="s">
        <v>4250</v>
      </c>
      <c r="V1851" s="23">
        <v>46247.611805555556</v>
      </c>
      <c r="W1851" s="23">
        <v>46247.611805555556</v>
      </c>
      <c r="X1851" s="20" t="s">
        <v>40</v>
      </c>
      <c r="Y1851" s="20" t="s">
        <v>39</v>
      </c>
      <c r="Z1851" s="24">
        <v>76527</v>
      </c>
      <c r="AA1851" s="20" t="s">
        <v>5937</v>
      </c>
      <c r="AB1851" s="25" t="s">
        <v>5938</v>
      </c>
      <c r="AC1851" s="11" t="str">
        <f t="shared" si="322"/>
        <v>Klik Here Bestie</v>
      </c>
      <c r="AD1851" s="18" t="s">
        <v>2944</v>
      </c>
    </row>
    <row r="1852" spans="1:30" ht="14.25" customHeight="1" x14ac:dyDescent="0.3">
      <c r="A1852" s="5">
        <v>1850</v>
      </c>
      <c r="B1852" s="20" t="s">
        <v>32</v>
      </c>
      <c r="C1852" s="20" t="s">
        <v>33</v>
      </c>
      <c r="D1852" s="20" t="s">
        <v>2291</v>
      </c>
      <c r="E1852" s="20" t="s">
        <v>5933</v>
      </c>
      <c r="F1852" s="21">
        <v>3323102007</v>
      </c>
      <c r="G1852" s="20" t="s">
        <v>2399</v>
      </c>
      <c r="H1852" s="20" t="s">
        <v>2400</v>
      </c>
      <c r="I1852" s="21">
        <v>15124958</v>
      </c>
      <c r="J1852" s="20" t="s">
        <v>5939</v>
      </c>
      <c r="K1852" s="20" t="s">
        <v>5935</v>
      </c>
      <c r="L1852" s="20" t="s">
        <v>5936</v>
      </c>
      <c r="M1852" s="21">
        <v>0</v>
      </c>
      <c r="N1852" s="21">
        <v>42</v>
      </c>
      <c r="O1852" s="21">
        <v>0</v>
      </c>
      <c r="P1852" s="21">
        <v>0</v>
      </c>
      <c r="Q1852" s="21">
        <v>0</v>
      </c>
      <c r="R1852" s="21">
        <v>0</v>
      </c>
      <c r="S1852" s="21">
        <v>0</v>
      </c>
      <c r="T1852" s="20" t="s">
        <v>39</v>
      </c>
      <c r="U1852" s="20" t="s">
        <v>4250</v>
      </c>
      <c r="V1852" s="23">
        <v>46247.614583333336</v>
      </c>
      <c r="W1852" s="23">
        <v>46247.614583333336</v>
      </c>
      <c r="X1852" s="20" t="s">
        <v>40</v>
      </c>
      <c r="Y1852" s="20" t="s">
        <v>39</v>
      </c>
      <c r="Z1852" s="24">
        <v>76527</v>
      </c>
      <c r="AA1852" s="20" t="s">
        <v>5937</v>
      </c>
      <c r="AB1852" s="25" t="s">
        <v>5940</v>
      </c>
      <c r="AC1852" s="11" t="str">
        <f t="shared" si="322"/>
        <v>Klik Here Bestie</v>
      </c>
      <c r="AD1852" s="18" t="s">
        <v>2944</v>
      </c>
    </row>
    <row r="1853" spans="1:30" ht="14.25" customHeight="1" x14ac:dyDescent="0.3">
      <c r="A1853" s="5">
        <v>1851</v>
      </c>
      <c r="B1853" s="20" t="s">
        <v>32</v>
      </c>
      <c r="C1853" s="20" t="s">
        <v>33</v>
      </c>
      <c r="D1853" s="20" t="s">
        <v>2291</v>
      </c>
      <c r="E1853" s="20" t="s">
        <v>2387</v>
      </c>
      <c r="F1853" s="21">
        <v>3323102008</v>
      </c>
      <c r="G1853" s="20" t="s">
        <v>2292</v>
      </c>
      <c r="H1853" s="20" t="s">
        <v>2293</v>
      </c>
      <c r="I1853" s="21">
        <v>15256621</v>
      </c>
      <c r="J1853" s="20" t="s">
        <v>5941</v>
      </c>
      <c r="K1853" s="20" t="s">
        <v>5942</v>
      </c>
      <c r="L1853" s="20" t="s">
        <v>5943</v>
      </c>
      <c r="M1853" s="21">
        <v>0</v>
      </c>
      <c r="N1853" s="21">
        <v>1062</v>
      </c>
      <c r="O1853" s="21">
        <v>0</v>
      </c>
      <c r="P1853" s="21">
        <v>0</v>
      </c>
      <c r="Q1853" s="21">
        <v>0</v>
      </c>
      <c r="R1853" s="21">
        <v>0</v>
      </c>
      <c r="S1853" s="21">
        <v>0</v>
      </c>
      <c r="T1853" s="20" t="s">
        <v>39</v>
      </c>
      <c r="U1853" s="20" t="s">
        <v>4260</v>
      </c>
      <c r="V1853" s="23">
        <v>46249.526388888888</v>
      </c>
      <c r="W1853" s="23">
        <v>46249.526388888888</v>
      </c>
      <c r="X1853" s="20" t="s">
        <v>40</v>
      </c>
      <c r="Y1853" s="20" t="s">
        <v>39</v>
      </c>
      <c r="Z1853" s="24">
        <v>824869</v>
      </c>
      <c r="AA1853" s="20" t="s">
        <v>732</v>
      </c>
      <c r="AB1853" s="25" t="s">
        <v>5944</v>
      </c>
      <c r="AC1853" s="11" t="str">
        <f t="shared" si="322"/>
        <v>Klik Here Bestie</v>
      </c>
      <c r="AD1853" s="18" t="s">
        <v>2944</v>
      </c>
    </row>
    <row r="1854" spans="1:30" ht="14.25" customHeight="1" x14ac:dyDescent="0.3">
      <c r="A1854" s="5">
        <v>1852</v>
      </c>
      <c r="B1854" s="20" t="s">
        <v>32</v>
      </c>
      <c r="C1854" s="20" t="s">
        <v>33</v>
      </c>
      <c r="D1854" s="20" t="s">
        <v>2291</v>
      </c>
      <c r="E1854" s="20" t="s">
        <v>2387</v>
      </c>
      <c r="F1854" s="21">
        <v>3323102008</v>
      </c>
      <c r="G1854" s="20" t="s">
        <v>2292</v>
      </c>
      <c r="H1854" s="20" t="s">
        <v>2293</v>
      </c>
      <c r="I1854" s="21">
        <v>14954442</v>
      </c>
      <c r="J1854" s="20" t="s">
        <v>5945</v>
      </c>
      <c r="K1854" s="20" t="s">
        <v>5946</v>
      </c>
      <c r="L1854" s="20" t="s">
        <v>2130</v>
      </c>
      <c r="M1854" s="21">
        <v>0</v>
      </c>
      <c r="N1854" s="21">
        <v>47</v>
      </c>
      <c r="O1854" s="21">
        <v>0</v>
      </c>
      <c r="P1854" s="21">
        <v>0</v>
      </c>
      <c r="Q1854" s="21">
        <v>0</v>
      </c>
      <c r="R1854" s="21">
        <v>0</v>
      </c>
      <c r="S1854" s="21">
        <v>0</v>
      </c>
      <c r="T1854" s="20" t="s">
        <v>39</v>
      </c>
      <c r="U1854" s="22">
        <v>46334</v>
      </c>
      <c r="V1854" s="23">
        <v>46245.387499999997</v>
      </c>
      <c r="W1854" s="23">
        <v>46245.387499999997</v>
      </c>
      <c r="X1854" s="20" t="s">
        <v>40</v>
      </c>
      <c r="Y1854" s="20" t="s">
        <v>39</v>
      </c>
      <c r="Z1854" s="24">
        <v>76587</v>
      </c>
      <c r="AA1854" s="20" t="s">
        <v>5947</v>
      </c>
      <c r="AB1854" s="25" t="s">
        <v>5948</v>
      </c>
      <c r="AC1854" s="11" t="str">
        <f t="shared" si="322"/>
        <v>Klik Here Bestie</v>
      </c>
      <c r="AD1854" s="18" t="s">
        <v>2944</v>
      </c>
    </row>
    <row r="1855" spans="1:30" ht="14.25" customHeight="1" x14ac:dyDescent="0.3">
      <c r="A1855" s="5">
        <v>1853</v>
      </c>
      <c r="B1855" s="20" t="s">
        <v>32</v>
      </c>
      <c r="C1855" s="20" t="s">
        <v>33</v>
      </c>
      <c r="D1855" s="20" t="s">
        <v>2291</v>
      </c>
      <c r="E1855" s="20" t="s">
        <v>2387</v>
      </c>
      <c r="F1855" s="21">
        <v>3323102008</v>
      </c>
      <c r="G1855" s="20" t="s">
        <v>2292</v>
      </c>
      <c r="H1855" s="20" t="s">
        <v>2293</v>
      </c>
      <c r="I1855" s="21">
        <v>14954747</v>
      </c>
      <c r="J1855" s="20" t="s">
        <v>5949</v>
      </c>
      <c r="K1855" s="20" t="s">
        <v>5946</v>
      </c>
      <c r="L1855" s="20" t="s">
        <v>2130</v>
      </c>
      <c r="M1855" s="21">
        <v>0</v>
      </c>
      <c r="N1855" s="21">
        <v>20</v>
      </c>
      <c r="O1855" s="21">
        <v>0</v>
      </c>
      <c r="P1855" s="21">
        <v>0</v>
      </c>
      <c r="Q1855" s="21">
        <v>0</v>
      </c>
      <c r="R1855" s="21">
        <v>0</v>
      </c>
      <c r="S1855" s="21">
        <v>0</v>
      </c>
      <c r="T1855" s="20" t="s">
        <v>39</v>
      </c>
      <c r="U1855" s="22">
        <v>46334</v>
      </c>
      <c r="V1855" s="23">
        <v>46245.388888888891</v>
      </c>
      <c r="W1855" s="23">
        <v>46245.388888888891</v>
      </c>
      <c r="X1855" s="20" t="s">
        <v>40</v>
      </c>
      <c r="Y1855" s="20" t="s">
        <v>39</v>
      </c>
      <c r="Z1855" s="24">
        <v>76587</v>
      </c>
      <c r="AA1855" s="20" t="s">
        <v>5947</v>
      </c>
      <c r="AB1855" s="25" t="s">
        <v>5950</v>
      </c>
      <c r="AC1855" s="11" t="str">
        <f t="shared" si="322"/>
        <v>Klik Here Bestie</v>
      </c>
      <c r="AD1855" s="18" t="s">
        <v>2944</v>
      </c>
    </row>
    <row r="1856" spans="1:30" ht="14.25" customHeight="1" x14ac:dyDescent="0.3">
      <c r="A1856" s="5">
        <v>1854</v>
      </c>
      <c r="B1856" s="20" t="s">
        <v>32</v>
      </c>
      <c r="C1856" s="20" t="s">
        <v>33</v>
      </c>
      <c r="D1856" s="20" t="s">
        <v>2291</v>
      </c>
      <c r="E1856" s="20" t="s">
        <v>2387</v>
      </c>
      <c r="F1856" s="21">
        <v>3323102008</v>
      </c>
      <c r="G1856" s="20" t="s">
        <v>2292</v>
      </c>
      <c r="H1856" s="20" t="s">
        <v>2293</v>
      </c>
      <c r="I1856" s="21">
        <v>14954917</v>
      </c>
      <c r="J1856" s="20" t="s">
        <v>5951</v>
      </c>
      <c r="K1856" s="20" t="s">
        <v>5946</v>
      </c>
      <c r="L1856" s="20" t="s">
        <v>2130</v>
      </c>
      <c r="M1856" s="21">
        <v>0</v>
      </c>
      <c r="N1856" s="21">
        <v>22</v>
      </c>
      <c r="O1856" s="21">
        <v>0</v>
      </c>
      <c r="P1856" s="21">
        <v>0</v>
      </c>
      <c r="Q1856" s="21">
        <v>0</v>
      </c>
      <c r="R1856" s="21">
        <v>0</v>
      </c>
      <c r="S1856" s="21">
        <v>0</v>
      </c>
      <c r="T1856" s="20" t="s">
        <v>39</v>
      </c>
      <c r="U1856" s="22">
        <v>46334</v>
      </c>
      <c r="V1856" s="23">
        <v>46245.390277777777</v>
      </c>
      <c r="W1856" s="23">
        <v>46245.390277777777</v>
      </c>
      <c r="X1856" s="20" t="s">
        <v>40</v>
      </c>
      <c r="Y1856" s="20" t="s">
        <v>39</v>
      </c>
      <c r="Z1856" s="24">
        <v>76587</v>
      </c>
      <c r="AA1856" s="20" t="s">
        <v>5947</v>
      </c>
      <c r="AB1856" s="25" t="s">
        <v>5952</v>
      </c>
      <c r="AC1856" s="11" t="str">
        <f t="shared" si="322"/>
        <v>Klik Here Bestie</v>
      </c>
      <c r="AD1856" s="18" t="s">
        <v>2944</v>
      </c>
    </row>
    <row r="1857" spans="1:30" ht="14.25" customHeight="1" x14ac:dyDescent="0.3">
      <c r="A1857" s="5">
        <v>1855</v>
      </c>
      <c r="B1857" s="20" t="s">
        <v>32</v>
      </c>
      <c r="C1857" s="20" t="s">
        <v>33</v>
      </c>
      <c r="D1857" s="20" t="s">
        <v>2291</v>
      </c>
      <c r="E1857" s="20" t="s">
        <v>2425</v>
      </c>
      <c r="F1857" s="21">
        <v>3323102013</v>
      </c>
      <c r="G1857" s="20" t="s">
        <v>2399</v>
      </c>
      <c r="H1857" s="20" t="s">
        <v>2400</v>
      </c>
      <c r="I1857" s="21">
        <v>14907721</v>
      </c>
      <c r="J1857" s="20" t="s">
        <v>5953</v>
      </c>
      <c r="K1857" s="20" t="s">
        <v>5954</v>
      </c>
      <c r="L1857" s="20" t="s">
        <v>5955</v>
      </c>
      <c r="M1857" s="21">
        <v>100</v>
      </c>
      <c r="N1857" s="21">
        <v>0</v>
      </c>
      <c r="O1857" s="21">
        <v>0</v>
      </c>
      <c r="P1857" s="21">
        <v>0</v>
      </c>
      <c r="Q1857" s="21">
        <v>0</v>
      </c>
      <c r="R1857" s="21">
        <v>0</v>
      </c>
      <c r="S1857" s="21">
        <v>0</v>
      </c>
      <c r="T1857" s="20" t="s">
        <v>39</v>
      </c>
      <c r="U1857" s="22">
        <v>46303</v>
      </c>
      <c r="V1857" s="23">
        <v>46244.540277777778</v>
      </c>
      <c r="W1857" s="23">
        <v>46244.540277777778</v>
      </c>
      <c r="X1857" s="20" t="s">
        <v>40</v>
      </c>
      <c r="Y1857" s="20" t="s">
        <v>39</v>
      </c>
      <c r="Z1857" s="24">
        <v>76777</v>
      </c>
      <c r="AA1857" s="20" t="s">
        <v>5956</v>
      </c>
      <c r="AB1857" s="25" t="s">
        <v>5957</v>
      </c>
      <c r="AC1857" s="11" t="str">
        <f t="shared" si="322"/>
        <v>Klik Here Bestie</v>
      </c>
      <c r="AD1857" s="18" t="s">
        <v>2944</v>
      </c>
    </row>
    <row r="1858" spans="1:30" ht="14.25" customHeight="1" x14ac:dyDescent="0.3">
      <c r="A1858" s="5">
        <v>1856</v>
      </c>
      <c r="B1858" s="20" t="s">
        <v>32</v>
      </c>
      <c r="C1858" s="20" t="s">
        <v>33</v>
      </c>
      <c r="D1858" s="20" t="s">
        <v>2291</v>
      </c>
      <c r="E1858" s="20" t="s">
        <v>2425</v>
      </c>
      <c r="F1858" s="21">
        <v>3323102013</v>
      </c>
      <c r="G1858" s="20" t="s">
        <v>2399</v>
      </c>
      <c r="H1858" s="20" t="s">
        <v>2400</v>
      </c>
      <c r="I1858" s="21">
        <v>15007428</v>
      </c>
      <c r="J1858" s="20" t="s">
        <v>5958</v>
      </c>
      <c r="K1858" s="20" t="s">
        <v>5954</v>
      </c>
      <c r="L1858" s="20" t="s">
        <v>5955</v>
      </c>
      <c r="M1858" s="21">
        <v>129</v>
      </c>
      <c r="N1858" s="21">
        <v>0</v>
      </c>
      <c r="O1858" s="21">
        <v>0</v>
      </c>
      <c r="P1858" s="21">
        <v>0</v>
      </c>
      <c r="Q1858" s="21">
        <v>0</v>
      </c>
      <c r="R1858" s="21">
        <v>0</v>
      </c>
      <c r="S1858" s="21">
        <v>0</v>
      </c>
      <c r="T1858" s="20" t="s">
        <v>39</v>
      </c>
      <c r="U1858" s="22">
        <v>46364</v>
      </c>
      <c r="V1858" s="23">
        <v>46246.298611111109</v>
      </c>
      <c r="W1858" s="23">
        <v>46246.298611111109</v>
      </c>
      <c r="X1858" s="20" t="s">
        <v>40</v>
      </c>
      <c r="Y1858" s="20" t="s">
        <v>39</v>
      </c>
      <c r="Z1858" s="24">
        <v>76777</v>
      </c>
      <c r="AA1858" s="20" t="s">
        <v>5956</v>
      </c>
      <c r="AB1858" s="25" t="s">
        <v>5959</v>
      </c>
      <c r="AC1858" s="11" t="str">
        <f t="shared" si="322"/>
        <v>Klik Here Bestie</v>
      </c>
      <c r="AD1858" s="18" t="s">
        <v>2944</v>
      </c>
    </row>
    <row r="1859" spans="1:30" ht="14.25" customHeight="1" x14ac:dyDescent="0.3">
      <c r="A1859" s="5">
        <v>1857</v>
      </c>
      <c r="B1859" s="20" t="s">
        <v>32</v>
      </c>
      <c r="C1859" s="20" t="s">
        <v>33</v>
      </c>
      <c r="D1859" s="20" t="s">
        <v>2441</v>
      </c>
      <c r="E1859" s="20" t="s">
        <v>4889</v>
      </c>
      <c r="F1859" s="21">
        <v>3323112003</v>
      </c>
      <c r="G1859" s="20" t="s">
        <v>5960</v>
      </c>
      <c r="H1859" s="20" t="s">
        <v>5961</v>
      </c>
      <c r="I1859" s="21">
        <v>15309791</v>
      </c>
      <c r="J1859" s="20" t="s">
        <v>5962</v>
      </c>
      <c r="K1859" s="20" t="s">
        <v>5963</v>
      </c>
      <c r="L1859" s="20" t="s">
        <v>5964</v>
      </c>
      <c r="M1859" s="21">
        <v>0</v>
      </c>
      <c r="N1859" s="21">
        <v>168</v>
      </c>
      <c r="O1859" s="21">
        <v>0</v>
      </c>
      <c r="P1859" s="21">
        <v>0</v>
      </c>
      <c r="Q1859" s="21">
        <v>0</v>
      </c>
      <c r="R1859" s="21">
        <v>0</v>
      </c>
      <c r="S1859" s="21">
        <v>0</v>
      </c>
      <c r="T1859" s="20" t="s">
        <v>39</v>
      </c>
      <c r="U1859" s="20" t="s">
        <v>4378</v>
      </c>
      <c r="V1859" s="23">
        <v>46250.570833333331</v>
      </c>
      <c r="W1859" s="23">
        <v>46250.570833333331</v>
      </c>
      <c r="X1859" s="20" t="s">
        <v>40</v>
      </c>
      <c r="Y1859" s="20" t="s">
        <v>39</v>
      </c>
      <c r="Z1859" s="24">
        <v>986264</v>
      </c>
      <c r="AA1859" s="20" t="s">
        <v>5678</v>
      </c>
      <c r="AB1859" s="25" t="s">
        <v>5965</v>
      </c>
      <c r="AC1859" s="11" t="str">
        <f t="shared" si="322"/>
        <v>Klik Here Bestie</v>
      </c>
      <c r="AD1859" s="18" t="s">
        <v>2944</v>
      </c>
    </row>
    <row r="1860" spans="1:30" ht="14.25" customHeight="1" x14ac:dyDescent="0.3">
      <c r="A1860" s="5">
        <v>1858</v>
      </c>
      <c r="B1860" s="20" t="s">
        <v>32</v>
      </c>
      <c r="C1860" s="20" t="s">
        <v>33</v>
      </c>
      <c r="D1860" s="20" t="s">
        <v>2441</v>
      </c>
      <c r="E1860" s="20" t="s">
        <v>4889</v>
      </c>
      <c r="F1860" s="21">
        <v>3323112003</v>
      </c>
      <c r="G1860" s="20" t="s">
        <v>5960</v>
      </c>
      <c r="H1860" s="20" t="s">
        <v>5961</v>
      </c>
      <c r="I1860" s="21">
        <v>15309908</v>
      </c>
      <c r="J1860" s="20" t="s">
        <v>5966</v>
      </c>
      <c r="K1860" s="20" t="s">
        <v>5963</v>
      </c>
      <c r="L1860" s="20" t="s">
        <v>5964</v>
      </c>
      <c r="M1860" s="21">
        <v>0</v>
      </c>
      <c r="N1860" s="21">
        <v>135</v>
      </c>
      <c r="O1860" s="21">
        <v>0</v>
      </c>
      <c r="P1860" s="21">
        <v>0</v>
      </c>
      <c r="Q1860" s="21">
        <v>0</v>
      </c>
      <c r="R1860" s="21">
        <v>0</v>
      </c>
      <c r="S1860" s="21">
        <v>0</v>
      </c>
      <c r="T1860" s="20" t="s">
        <v>39</v>
      </c>
      <c r="U1860" s="20" t="s">
        <v>4378</v>
      </c>
      <c r="V1860" s="23">
        <v>46250.572222222225</v>
      </c>
      <c r="W1860" s="23">
        <v>46250.572222222225</v>
      </c>
      <c r="X1860" s="20" t="s">
        <v>40</v>
      </c>
      <c r="Y1860" s="20" t="s">
        <v>39</v>
      </c>
      <c r="Z1860" s="24">
        <v>986264</v>
      </c>
      <c r="AA1860" s="20" t="s">
        <v>5678</v>
      </c>
      <c r="AB1860" s="25" t="s">
        <v>5967</v>
      </c>
      <c r="AC1860" s="11" t="str">
        <f t="shared" si="322"/>
        <v>Klik Here Bestie</v>
      </c>
      <c r="AD1860" s="18" t="s">
        <v>2944</v>
      </c>
    </row>
    <row r="1861" spans="1:30" ht="14.25" customHeight="1" x14ac:dyDescent="0.3">
      <c r="A1861" s="5">
        <v>1859</v>
      </c>
      <c r="B1861" s="20" t="s">
        <v>32</v>
      </c>
      <c r="C1861" s="20" t="s">
        <v>33</v>
      </c>
      <c r="D1861" s="20" t="s">
        <v>2441</v>
      </c>
      <c r="E1861" s="20" t="s">
        <v>4889</v>
      </c>
      <c r="F1861" s="21">
        <v>3323112003</v>
      </c>
      <c r="G1861" s="20" t="s">
        <v>5960</v>
      </c>
      <c r="H1861" s="20" t="s">
        <v>5961</v>
      </c>
      <c r="I1861" s="21">
        <v>15309975</v>
      </c>
      <c r="J1861" s="20" t="s">
        <v>5968</v>
      </c>
      <c r="K1861" s="20" t="s">
        <v>5963</v>
      </c>
      <c r="L1861" s="20" t="s">
        <v>5964</v>
      </c>
      <c r="M1861" s="21">
        <v>0</v>
      </c>
      <c r="N1861" s="21">
        <v>825</v>
      </c>
      <c r="O1861" s="21">
        <v>0</v>
      </c>
      <c r="P1861" s="21">
        <v>0</v>
      </c>
      <c r="Q1861" s="21">
        <v>0</v>
      </c>
      <c r="R1861" s="21">
        <v>0</v>
      </c>
      <c r="S1861" s="21">
        <v>0</v>
      </c>
      <c r="T1861" s="20" t="s">
        <v>39</v>
      </c>
      <c r="U1861" s="20" t="s">
        <v>4378</v>
      </c>
      <c r="V1861" s="23">
        <v>46250.572916666664</v>
      </c>
      <c r="W1861" s="23">
        <v>46250.572916666664</v>
      </c>
      <c r="X1861" s="20" t="s">
        <v>40</v>
      </c>
      <c r="Y1861" s="20" t="s">
        <v>39</v>
      </c>
      <c r="Z1861" s="24">
        <v>986264</v>
      </c>
      <c r="AA1861" s="20" t="s">
        <v>5678</v>
      </c>
      <c r="AB1861" s="25" t="s">
        <v>5969</v>
      </c>
      <c r="AC1861" s="11" t="str">
        <f t="shared" si="322"/>
        <v>Klik Here Bestie</v>
      </c>
      <c r="AD1861" s="18" t="s">
        <v>2944</v>
      </c>
    </row>
    <row r="1862" spans="1:30" ht="14.25" customHeight="1" x14ac:dyDescent="0.3">
      <c r="A1862" s="5">
        <v>1860</v>
      </c>
      <c r="B1862" s="20" t="s">
        <v>32</v>
      </c>
      <c r="C1862" s="20" t="s">
        <v>33</v>
      </c>
      <c r="D1862" s="20" t="s">
        <v>2441</v>
      </c>
      <c r="E1862" s="20" t="s">
        <v>5970</v>
      </c>
      <c r="F1862" s="21">
        <v>3323112009</v>
      </c>
      <c r="G1862" s="20" t="s">
        <v>2443</v>
      </c>
      <c r="H1862" s="20" t="s">
        <v>2444</v>
      </c>
      <c r="I1862" s="21">
        <v>14871092</v>
      </c>
      <c r="J1862" s="20" t="s">
        <v>5971</v>
      </c>
      <c r="K1862" s="20" t="s">
        <v>5972</v>
      </c>
      <c r="L1862" s="20" t="s">
        <v>5973</v>
      </c>
      <c r="M1862" s="21">
        <v>9</v>
      </c>
      <c r="N1862" s="21">
        <v>0</v>
      </c>
      <c r="O1862" s="21">
        <v>0</v>
      </c>
      <c r="P1862" s="21">
        <v>0</v>
      </c>
      <c r="Q1862" s="21">
        <v>0</v>
      </c>
      <c r="R1862" s="21">
        <v>0</v>
      </c>
      <c r="S1862" s="21">
        <v>0</v>
      </c>
      <c r="T1862" s="20" t="s">
        <v>39</v>
      </c>
      <c r="U1862" s="22">
        <v>46273</v>
      </c>
      <c r="V1862" s="23">
        <v>46243.84097222222</v>
      </c>
      <c r="W1862" s="23">
        <v>46243.84097222222</v>
      </c>
      <c r="X1862" s="20" t="s">
        <v>40</v>
      </c>
      <c r="Y1862" s="20" t="s">
        <v>39</v>
      </c>
      <c r="Z1862" s="24">
        <v>1042578</v>
      </c>
      <c r="AA1862" s="20" t="s">
        <v>2663</v>
      </c>
      <c r="AB1862" s="25" t="s">
        <v>5974</v>
      </c>
      <c r="AC1862" s="11" t="str">
        <f t="shared" si="322"/>
        <v>Klik Here Bestie</v>
      </c>
      <c r="AD1862" s="18" t="s">
        <v>2944</v>
      </c>
    </row>
    <row r="1863" spans="1:30" ht="14.25" customHeight="1" x14ac:dyDescent="0.3">
      <c r="A1863" s="5">
        <v>1861</v>
      </c>
      <c r="B1863" s="20" t="s">
        <v>32</v>
      </c>
      <c r="C1863" s="20" t="s">
        <v>33</v>
      </c>
      <c r="D1863" s="20" t="s">
        <v>2441</v>
      </c>
      <c r="E1863" s="20" t="s">
        <v>5970</v>
      </c>
      <c r="F1863" s="21">
        <v>3323112009</v>
      </c>
      <c r="G1863" s="20" t="s">
        <v>2443</v>
      </c>
      <c r="H1863" s="20" t="s">
        <v>2444</v>
      </c>
      <c r="I1863" s="21">
        <v>14871213</v>
      </c>
      <c r="J1863" s="20" t="s">
        <v>5975</v>
      </c>
      <c r="K1863" s="20" t="s">
        <v>5972</v>
      </c>
      <c r="L1863" s="20" t="s">
        <v>5973</v>
      </c>
      <c r="M1863" s="21">
        <v>0</v>
      </c>
      <c r="N1863" s="21">
        <v>100</v>
      </c>
      <c r="O1863" s="21">
        <v>0</v>
      </c>
      <c r="P1863" s="21">
        <v>0</v>
      </c>
      <c r="Q1863" s="21">
        <v>0</v>
      </c>
      <c r="R1863" s="21">
        <v>0</v>
      </c>
      <c r="S1863" s="21">
        <v>0</v>
      </c>
      <c r="T1863" s="20" t="s">
        <v>39</v>
      </c>
      <c r="U1863" s="22">
        <v>46273</v>
      </c>
      <c r="V1863" s="23">
        <v>46243.844444444447</v>
      </c>
      <c r="W1863" s="23">
        <v>46243.844444444447</v>
      </c>
      <c r="X1863" s="20" t="s">
        <v>40</v>
      </c>
      <c r="Y1863" s="20" t="s">
        <v>39</v>
      </c>
      <c r="Z1863" s="24">
        <v>1042578</v>
      </c>
      <c r="AA1863" s="20" t="s">
        <v>2663</v>
      </c>
      <c r="AB1863" s="25" t="s">
        <v>5976</v>
      </c>
      <c r="AC1863" s="11" t="str">
        <f t="shared" si="322"/>
        <v>Klik Here Bestie</v>
      </c>
      <c r="AD1863" s="18" t="s">
        <v>2944</v>
      </c>
    </row>
    <row r="1864" spans="1:30" ht="14.25" customHeight="1" x14ac:dyDescent="0.3">
      <c r="A1864" s="5">
        <v>1862</v>
      </c>
      <c r="B1864" s="20" t="s">
        <v>32</v>
      </c>
      <c r="C1864" s="20" t="s">
        <v>33</v>
      </c>
      <c r="D1864" s="20" t="s">
        <v>2441</v>
      </c>
      <c r="E1864" s="20" t="s">
        <v>5970</v>
      </c>
      <c r="F1864" s="21">
        <v>3323112009</v>
      </c>
      <c r="G1864" s="20" t="s">
        <v>2443</v>
      </c>
      <c r="H1864" s="20" t="s">
        <v>2444</v>
      </c>
      <c r="I1864" s="21">
        <v>14871673</v>
      </c>
      <c r="J1864" s="20" t="s">
        <v>5977</v>
      </c>
      <c r="K1864" s="20" t="s">
        <v>5978</v>
      </c>
      <c r="L1864" s="20" t="s">
        <v>2742</v>
      </c>
      <c r="M1864" s="21">
        <v>10</v>
      </c>
      <c r="N1864" s="21">
        <v>0</v>
      </c>
      <c r="O1864" s="21">
        <v>0</v>
      </c>
      <c r="P1864" s="21">
        <v>0</v>
      </c>
      <c r="Q1864" s="21">
        <v>0</v>
      </c>
      <c r="R1864" s="21">
        <v>0</v>
      </c>
      <c r="S1864" s="21">
        <v>0</v>
      </c>
      <c r="T1864" s="20" t="s">
        <v>39</v>
      </c>
      <c r="U1864" s="22">
        <v>46273</v>
      </c>
      <c r="V1864" s="23">
        <v>46243.865972222222</v>
      </c>
      <c r="W1864" s="23">
        <v>46243.865972222222</v>
      </c>
      <c r="X1864" s="20" t="s">
        <v>40</v>
      </c>
      <c r="Y1864" s="20" t="s">
        <v>39</v>
      </c>
      <c r="Z1864" s="24">
        <v>690947</v>
      </c>
      <c r="AA1864" s="20" t="s">
        <v>5979</v>
      </c>
      <c r="AB1864" s="25" t="s">
        <v>5980</v>
      </c>
      <c r="AC1864" s="11" t="str">
        <f t="shared" si="322"/>
        <v>Klik Here Bestie</v>
      </c>
      <c r="AD1864" s="18" t="s">
        <v>2944</v>
      </c>
    </row>
    <row r="1865" spans="1:30" ht="14.25" customHeight="1" x14ac:dyDescent="0.3">
      <c r="A1865" s="5">
        <v>1863</v>
      </c>
      <c r="B1865" s="20" t="s">
        <v>32</v>
      </c>
      <c r="C1865" s="20" t="s">
        <v>33</v>
      </c>
      <c r="D1865" s="20" t="s">
        <v>2441</v>
      </c>
      <c r="E1865" s="20" t="s">
        <v>5970</v>
      </c>
      <c r="F1865" s="21">
        <v>3323112009</v>
      </c>
      <c r="G1865" s="20" t="s">
        <v>2443</v>
      </c>
      <c r="H1865" s="20" t="s">
        <v>2444</v>
      </c>
      <c r="I1865" s="21">
        <v>14871685</v>
      </c>
      <c r="J1865" s="20" t="s">
        <v>5981</v>
      </c>
      <c r="K1865" s="20" t="s">
        <v>5978</v>
      </c>
      <c r="L1865" s="20" t="s">
        <v>2742</v>
      </c>
      <c r="M1865" s="21">
        <v>0</v>
      </c>
      <c r="N1865" s="21">
        <v>110</v>
      </c>
      <c r="O1865" s="21">
        <v>0</v>
      </c>
      <c r="P1865" s="21">
        <v>0</v>
      </c>
      <c r="Q1865" s="21">
        <v>0</v>
      </c>
      <c r="R1865" s="21">
        <v>0</v>
      </c>
      <c r="S1865" s="21">
        <v>0</v>
      </c>
      <c r="T1865" s="20" t="s">
        <v>39</v>
      </c>
      <c r="U1865" s="22">
        <v>46273</v>
      </c>
      <c r="V1865" s="23">
        <v>46243.868055555555</v>
      </c>
      <c r="W1865" s="23">
        <v>46243.868055555555</v>
      </c>
      <c r="X1865" s="20" t="s">
        <v>40</v>
      </c>
      <c r="Y1865" s="20" t="s">
        <v>39</v>
      </c>
      <c r="Z1865" s="24">
        <v>690947</v>
      </c>
      <c r="AA1865" s="20" t="s">
        <v>5979</v>
      </c>
      <c r="AB1865" s="25" t="s">
        <v>5982</v>
      </c>
      <c r="AC1865" s="11" t="str">
        <f t="shared" si="322"/>
        <v>Klik Here Bestie</v>
      </c>
      <c r="AD1865" s="18" t="s">
        <v>2944</v>
      </c>
    </row>
    <row r="1866" spans="1:30" ht="14.25" customHeight="1" x14ac:dyDescent="0.3">
      <c r="A1866" s="5">
        <v>1864</v>
      </c>
      <c r="B1866" s="20" t="s">
        <v>32</v>
      </c>
      <c r="C1866" s="20" t="s">
        <v>33</v>
      </c>
      <c r="D1866" s="20" t="s">
        <v>2441</v>
      </c>
      <c r="E1866" s="20" t="s">
        <v>5970</v>
      </c>
      <c r="F1866" s="21">
        <v>3323112009</v>
      </c>
      <c r="G1866" s="20" t="s">
        <v>2443</v>
      </c>
      <c r="H1866" s="20" t="s">
        <v>2444</v>
      </c>
      <c r="I1866" s="21">
        <v>14871716</v>
      </c>
      <c r="J1866" s="20" t="s">
        <v>5983</v>
      </c>
      <c r="K1866" s="20" t="s">
        <v>5984</v>
      </c>
      <c r="L1866" s="20" t="s">
        <v>5985</v>
      </c>
      <c r="M1866" s="21">
        <v>12</v>
      </c>
      <c r="N1866" s="21">
        <v>0</v>
      </c>
      <c r="O1866" s="21">
        <v>0</v>
      </c>
      <c r="P1866" s="21">
        <v>0</v>
      </c>
      <c r="Q1866" s="21">
        <v>0</v>
      </c>
      <c r="R1866" s="21">
        <v>0</v>
      </c>
      <c r="S1866" s="21">
        <v>0</v>
      </c>
      <c r="T1866" s="20" t="s">
        <v>39</v>
      </c>
      <c r="U1866" s="22">
        <v>46273</v>
      </c>
      <c r="V1866" s="23">
        <v>46243.870138888888</v>
      </c>
      <c r="W1866" s="23">
        <v>46243.870138888888</v>
      </c>
      <c r="X1866" s="20" t="s">
        <v>40</v>
      </c>
      <c r="Y1866" s="20" t="s">
        <v>39</v>
      </c>
      <c r="Z1866" s="24">
        <v>1082760</v>
      </c>
      <c r="AA1866" s="20" t="s">
        <v>5986</v>
      </c>
      <c r="AB1866" s="25" t="s">
        <v>5987</v>
      </c>
      <c r="AC1866" s="11" t="str">
        <f t="shared" si="322"/>
        <v>Klik Here Bestie</v>
      </c>
      <c r="AD1866" s="18" t="s">
        <v>2944</v>
      </c>
    </row>
    <row r="1867" spans="1:30" ht="14.25" customHeight="1" x14ac:dyDescent="0.3">
      <c r="A1867" s="5">
        <v>1865</v>
      </c>
      <c r="B1867" s="20" t="s">
        <v>32</v>
      </c>
      <c r="C1867" s="20" t="s">
        <v>33</v>
      </c>
      <c r="D1867" s="20" t="s">
        <v>2441</v>
      </c>
      <c r="E1867" s="20" t="s">
        <v>5970</v>
      </c>
      <c r="F1867" s="21">
        <v>3323112009</v>
      </c>
      <c r="G1867" s="20" t="s">
        <v>2443</v>
      </c>
      <c r="H1867" s="20" t="s">
        <v>2444</v>
      </c>
      <c r="I1867" s="21">
        <v>14871753</v>
      </c>
      <c r="J1867" s="20" t="s">
        <v>5988</v>
      </c>
      <c r="K1867" s="20" t="s">
        <v>5984</v>
      </c>
      <c r="L1867" s="20" t="s">
        <v>5985</v>
      </c>
      <c r="M1867" s="21">
        <v>0</v>
      </c>
      <c r="N1867" s="21">
        <v>136</v>
      </c>
      <c r="O1867" s="21">
        <v>0</v>
      </c>
      <c r="P1867" s="21">
        <v>0</v>
      </c>
      <c r="Q1867" s="21">
        <v>0</v>
      </c>
      <c r="R1867" s="21">
        <v>0</v>
      </c>
      <c r="S1867" s="21">
        <v>0</v>
      </c>
      <c r="T1867" s="20" t="s">
        <v>39</v>
      </c>
      <c r="U1867" s="22">
        <v>46273</v>
      </c>
      <c r="V1867" s="23">
        <v>46243.871527777781</v>
      </c>
      <c r="W1867" s="23">
        <v>46243.871527777781</v>
      </c>
      <c r="X1867" s="20" t="s">
        <v>40</v>
      </c>
      <c r="Y1867" s="20" t="s">
        <v>39</v>
      </c>
      <c r="Z1867" s="24">
        <v>1082760</v>
      </c>
      <c r="AA1867" s="20" t="s">
        <v>5986</v>
      </c>
      <c r="AB1867" s="25" t="s">
        <v>5989</v>
      </c>
      <c r="AC1867" s="11" t="str">
        <f t="shared" si="322"/>
        <v>Klik Here Bestie</v>
      </c>
      <c r="AD1867" s="18" t="s">
        <v>2944</v>
      </c>
    </row>
    <row r="1868" spans="1:30" ht="14.25" customHeight="1" x14ac:dyDescent="0.3">
      <c r="A1868" s="5">
        <v>1866</v>
      </c>
      <c r="B1868" s="20" t="s">
        <v>32</v>
      </c>
      <c r="C1868" s="20" t="s">
        <v>33</v>
      </c>
      <c r="D1868" s="20" t="s">
        <v>2451</v>
      </c>
      <c r="E1868" s="20" t="s">
        <v>2451</v>
      </c>
      <c r="F1868" s="21">
        <v>3323122001</v>
      </c>
      <c r="G1868" s="20" t="s">
        <v>2452</v>
      </c>
      <c r="H1868" s="20" t="s">
        <v>2453</v>
      </c>
      <c r="I1868" s="21">
        <v>14900182</v>
      </c>
      <c r="J1868" s="20" t="s">
        <v>5990</v>
      </c>
      <c r="K1868" s="20" t="s">
        <v>5991</v>
      </c>
      <c r="L1868" s="20" t="s">
        <v>5992</v>
      </c>
      <c r="M1868" s="21">
        <v>0</v>
      </c>
      <c r="N1868" s="21">
        <v>1600</v>
      </c>
      <c r="O1868" s="21">
        <v>0</v>
      </c>
      <c r="P1868" s="21">
        <v>0</v>
      </c>
      <c r="Q1868" s="21">
        <v>0</v>
      </c>
      <c r="R1868" s="21">
        <v>0</v>
      </c>
      <c r="S1868" s="21">
        <v>0</v>
      </c>
      <c r="T1868" s="20" t="s">
        <v>39</v>
      </c>
      <c r="U1868" s="22">
        <v>46303</v>
      </c>
      <c r="V1868" s="23">
        <v>46244.468055555553</v>
      </c>
      <c r="W1868" s="23">
        <v>46244.468055555553</v>
      </c>
      <c r="X1868" s="20" t="s">
        <v>40</v>
      </c>
      <c r="Y1868" s="20" t="s">
        <v>39</v>
      </c>
      <c r="Z1868" s="24">
        <v>1085331</v>
      </c>
      <c r="AA1868" s="20" t="s">
        <v>5993</v>
      </c>
      <c r="AB1868" s="25" t="s">
        <v>5994</v>
      </c>
      <c r="AC1868" s="11" t="str">
        <f t="shared" si="322"/>
        <v>Klik Here Bestie</v>
      </c>
      <c r="AD1868" s="18" t="s">
        <v>2944</v>
      </c>
    </row>
    <row r="1869" spans="1:30" ht="14.25" customHeight="1" x14ac:dyDescent="0.3">
      <c r="A1869" s="5">
        <v>1867</v>
      </c>
      <c r="B1869" s="20" t="s">
        <v>32</v>
      </c>
      <c r="C1869" s="20" t="s">
        <v>33</v>
      </c>
      <c r="D1869" s="20" t="s">
        <v>2451</v>
      </c>
      <c r="E1869" s="20" t="s">
        <v>2451</v>
      </c>
      <c r="F1869" s="21">
        <v>3323122001</v>
      </c>
      <c r="G1869" s="20" t="s">
        <v>2452</v>
      </c>
      <c r="H1869" s="20" t="s">
        <v>2453</v>
      </c>
      <c r="I1869" s="21">
        <v>15261324</v>
      </c>
      <c r="J1869" s="20" t="s">
        <v>5995</v>
      </c>
      <c r="K1869" s="20" t="s">
        <v>5996</v>
      </c>
      <c r="L1869" s="20" t="s">
        <v>656</v>
      </c>
      <c r="M1869" s="21">
        <v>168</v>
      </c>
      <c r="N1869" s="21">
        <v>154</v>
      </c>
      <c r="O1869" s="21">
        <v>0</v>
      </c>
      <c r="P1869" s="21">
        <v>0</v>
      </c>
      <c r="Q1869" s="21">
        <v>0</v>
      </c>
      <c r="R1869" s="21">
        <v>0</v>
      </c>
      <c r="S1869" s="21">
        <v>0</v>
      </c>
      <c r="T1869" s="20" t="s">
        <v>39</v>
      </c>
      <c r="U1869" s="20" t="s">
        <v>4260</v>
      </c>
      <c r="V1869" s="23">
        <v>46249.57708333333</v>
      </c>
      <c r="W1869" s="23">
        <v>46249.57708333333</v>
      </c>
      <c r="X1869" s="20" t="s">
        <v>40</v>
      </c>
      <c r="Y1869" s="20" t="s">
        <v>39</v>
      </c>
      <c r="Z1869" s="24">
        <v>76142</v>
      </c>
      <c r="AA1869" s="20" t="s">
        <v>5997</v>
      </c>
      <c r="AB1869" s="25" t="s">
        <v>5998</v>
      </c>
      <c r="AC1869" s="11" t="str">
        <f t="shared" si="322"/>
        <v>Klik Here Bestie</v>
      </c>
      <c r="AD1869" s="18" t="s">
        <v>2944</v>
      </c>
    </row>
    <row r="1870" spans="1:30" ht="14.25" customHeight="1" x14ac:dyDescent="0.3">
      <c r="A1870" s="5">
        <v>1868</v>
      </c>
      <c r="B1870" s="20" t="s">
        <v>32</v>
      </c>
      <c r="C1870" s="20" t="s">
        <v>33</v>
      </c>
      <c r="D1870" s="20" t="s">
        <v>2451</v>
      </c>
      <c r="E1870" s="20" t="s">
        <v>2451</v>
      </c>
      <c r="F1870" s="21">
        <v>3323122001</v>
      </c>
      <c r="G1870" s="20" t="s">
        <v>2452</v>
      </c>
      <c r="H1870" s="20" t="s">
        <v>2453</v>
      </c>
      <c r="I1870" s="21">
        <v>15116783</v>
      </c>
      <c r="J1870" s="20" t="s">
        <v>5999</v>
      </c>
      <c r="K1870" s="20" t="s">
        <v>6000</v>
      </c>
      <c r="L1870" s="20" t="s">
        <v>6001</v>
      </c>
      <c r="M1870" s="21">
        <v>300</v>
      </c>
      <c r="N1870" s="21">
        <v>50</v>
      </c>
      <c r="O1870" s="21">
        <v>0</v>
      </c>
      <c r="P1870" s="21">
        <v>0</v>
      </c>
      <c r="Q1870" s="21">
        <v>0</v>
      </c>
      <c r="R1870" s="21">
        <v>0</v>
      </c>
      <c r="S1870" s="21">
        <v>0</v>
      </c>
      <c r="T1870" s="20" t="s">
        <v>39</v>
      </c>
      <c r="U1870" s="20" t="s">
        <v>4250</v>
      </c>
      <c r="V1870" s="23">
        <v>46247.55</v>
      </c>
      <c r="W1870" s="23">
        <v>46247.55</v>
      </c>
      <c r="X1870" s="20" t="s">
        <v>40</v>
      </c>
      <c r="Y1870" s="20" t="s">
        <v>39</v>
      </c>
      <c r="Z1870" s="24">
        <v>76142</v>
      </c>
      <c r="AA1870" s="20" t="s">
        <v>5997</v>
      </c>
      <c r="AB1870" s="25" t="s">
        <v>6002</v>
      </c>
      <c r="AC1870" s="11" t="str">
        <f t="shared" si="322"/>
        <v>Klik Here Bestie</v>
      </c>
      <c r="AD1870" s="18" t="s">
        <v>2944</v>
      </c>
    </row>
    <row r="1871" spans="1:30" ht="14.25" customHeight="1" x14ac:dyDescent="0.3">
      <c r="A1871" s="5">
        <v>1869</v>
      </c>
      <c r="B1871" s="20" t="s">
        <v>32</v>
      </c>
      <c r="C1871" s="20" t="s">
        <v>33</v>
      </c>
      <c r="D1871" s="20" t="s">
        <v>2451</v>
      </c>
      <c r="E1871" s="20" t="s">
        <v>2451</v>
      </c>
      <c r="F1871" s="21">
        <v>3323122001</v>
      </c>
      <c r="G1871" s="20" t="s">
        <v>2452</v>
      </c>
      <c r="H1871" s="20" t="s">
        <v>2453</v>
      </c>
      <c r="I1871" s="21">
        <v>15169953</v>
      </c>
      <c r="J1871" s="20" t="s">
        <v>6003</v>
      </c>
      <c r="K1871" s="20" t="s">
        <v>6004</v>
      </c>
      <c r="L1871" s="20" t="s">
        <v>6005</v>
      </c>
      <c r="M1871" s="21">
        <v>0</v>
      </c>
      <c r="N1871" s="21">
        <v>250</v>
      </c>
      <c r="O1871" s="21">
        <v>0</v>
      </c>
      <c r="P1871" s="21">
        <v>0</v>
      </c>
      <c r="Q1871" s="21">
        <v>0</v>
      </c>
      <c r="R1871" s="21">
        <v>0</v>
      </c>
      <c r="S1871" s="21">
        <v>0</v>
      </c>
      <c r="T1871" s="20" t="s">
        <v>39</v>
      </c>
      <c r="U1871" s="20" t="s">
        <v>4312</v>
      </c>
      <c r="V1871" s="23">
        <v>46248.413194444445</v>
      </c>
      <c r="W1871" s="23">
        <v>46248.413194444445</v>
      </c>
      <c r="X1871" s="20" t="s">
        <v>40</v>
      </c>
      <c r="Y1871" s="20" t="s">
        <v>39</v>
      </c>
      <c r="Z1871" s="24">
        <v>1085331</v>
      </c>
      <c r="AA1871" s="20" t="s">
        <v>5993</v>
      </c>
      <c r="AB1871" s="25" t="s">
        <v>6006</v>
      </c>
      <c r="AC1871" s="11" t="str">
        <f t="shared" si="322"/>
        <v>Klik Here Bestie</v>
      </c>
      <c r="AD1871" s="18" t="s">
        <v>2944</v>
      </c>
    </row>
    <row r="1872" spans="1:30" ht="14.25" customHeight="1" x14ac:dyDescent="0.3">
      <c r="A1872" s="5">
        <v>1870</v>
      </c>
      <c r="B1872" s="20" t="s">
        <v>32</v>
      </c>
      <c r="C1872" s="20" t="s">
        <v>33</v>
      </c>
      <c r="D1872" s="20" t="s">
        <v>2451</v>
      </c>
      <c r="E1872" s="20" t="s">
        <v>2451</v>
      </c>
      <c r="F1872" s="21">
        <v>3323122001</v>
      </c>
      <c r="G1872" s="20" t="s">
        <v>2452</v>
      </c>
      <c r="H1872" s="20" t="s">
        <v>2453</v>
      </c>
      <c r="I1872" s="21">
        <v>14899293</v>
      </c>
      <c r="J1872" s="20" t="s">
        <v>6007</v>
      </c>
      <c r="K1872" s="20" t="s">
        <v>6008</v>
      </c>
      <c r="L1872" s="20" t="s">
        <v>6009</v>
      </c>
      <c r="M1872" s="21">
        <v>292</v>
      </c>
      <c r="N1872" s="21">
        <v>266</v>
      </c>
      <c r="O1872" s="21">
        <v>0</v>
      </c>
      <c r="P1872" s="21">
        <v>0</v>
      </c>
      <c r="Q1872" s="21">
        <v>0</v>
      </c>
      <c r="R1872" s="21">
        <v>0</v>
      </c>
      <c r="S1872" s="21">
        <v>0</v>
      </c>
      <c r="T1872" s="20" t="s">
        <v>39</v>
      </c>
      <c r="U1872" s="22">
        <v>46303</v>
      </c>
      <c r="V1872" s="23">
        <v>46244.461805555555</v>
      </c>
      <c r="W1872" s="23">
        <v>46244.461805555555</v>
      </c>
      <c r="X1872" s="20" t="s">
        <v>40</v>
      </c>
      <c r="Y1872" s="20" t="s">
        <v>39</v>
      </c>
      <c r="Z1872" s="24">
        <v>76142</v>
      </c>
      <c r="AA1872" s="20" t="s">
        <v>5997</v>
      </c>
      <c r="AB1872" s="25" t="s">
        <v>6010</v>
      </c>
      <c r="AC1872" s="11" t="str">
        <f t="shared" si="322"/>
        <v>Klik Here Bestie</v>
      </c>
      <c r="AD1872" s="18" t="s">
        <v>2944</v>
      </c>
    </row>
    <row r="1873" spans="1:30" ht="14.25" customHeight="1" x14ac:dyDescent="0.3">
      <c r="A1873" s="5">
        <v>1871</v>
      </c>
      <c r="B1873" s="20" t="s">
        <v>32</v>
      </c>
      <c r="C1873" s="20" t="s">
        <v>33</v>
      </c>
      <c r="D1873" s="20" t="s">
        <v>2451</v>
      </c>
      <c r="E1873" s="20" t="s">
        <v>2460</v>
      </c>
      <c r="F1873" s="21">
        <v>3323122002</v>
      </c>
      <c r="G1873" s="20" t="s">
        <v>2452</v>
      </c>
      <c r="H1873" s="20" t="s">
        <v>2453</v>
      </c>
      <c r="I1873" s="21">
        <v>14959513</v>
      </c>
      <c r="J1873" s="20" t="s">
        <v>6011</v>
      </c>
      <c r="K1873" s="20" t="s">
        <v>6012</v>
      </c>
      <c r="L1873" s="20" t="s">
        <v>6013</v>
      </c>
      <c r="M1873" s="21">
        <v>0</v>
      </c>
      <c r="N1873" s="21">
        <v>1204</v>
      </c>
      <c r="O1873" s="21">
        <v>0</v>
      </c>
      <c r="P1873" s="21">
        <v>0</v>
      </c>
      <c r="Q1873" s="21">
        <v>0</v>
      </c>
      <c r="R1873" s="21">
        <v>0</v>
      </c>
      <c r="S1873" s="21">
        <v>0</v>
      </c>
      <c r="T1873" s="20" t="s">
        <v>39</v>
      </c>
      <c r="U1873" s="22">
        <v>46334</v>
      </c>
      <c r="V1873" s="23">
        <v>46245.416666666664</v>
      </c>
      <c r="W1873" s="23">
        <v>46245.416666666664</v>
      </c>
      <c r="X1873" s="20" t="s">
        <v>40</v>
      </c>
      <c r="Y1873" s="20" t="s">
        <v>39</v>
      </c>
      <c r="Z1873" s="24">
        <v>76340</v>
      </c>
      <c r="AA1873" s="20" t="s">
        <v>397</v>
      </c>
      <c r="AB1873" s="25" t="s">
        <v>6014</v>
      </c>
      <c r="AC1873" s="11" t="str">
        <f t="shared" si="322"/>
        <v>Klik Here Bestie</v>
      </c>
      <c r="AD1873" s="18" t="s">
        <v>2944</v>
      </c>
    </row>
    <row r="1874" spans="1:30" ht="14.25" customHeight="1" x14ac:dyDescent="0.3">
      <c r="A1874" s="5">
        <v>1872</v>
      </c>
      <c r="B1874" s="20" t="s">
        <v>32</v>
      </c>
      <c r="C1874" s="20" t="s">
        <v>33</v>
      </c>
      <c r="D1874" s="20" t="s">
        <v>2451</v>
      </c>
      <c r="E1874" s="20" t="s">
        <v>2493</v>
      </c>
      <c r="F1874" s="21">
        <v>3323122005</v>
      </c>
      <c r="G1874" s="20" t="s">
        <v>2470</v>
      </c>
      <c r="H1874" s="20" t="s">
        <v>2471</v>
      </c>
      <c r="I1874" s="21">
        <v>15156930</v>
      </c>
      <c r="J1874" s="20" t="s">
        <v>6015</v>
      </c>
      <c r="K1874" s="20" t="s">
        <v>6016</v>
      </c>
      <c r="L1874" s="20" t="s">
        <v>6017</v>
      </c>
      <c r="M1874" s="21">
        <v>0</v>
      </c>
      <c r="N1874" s="21">
        <v>20</v>
      </c>
      <c r="O1874" s="21">
        <v>0</v>
      </c>
      <c r="P1874" s="21">
        <v>0</v>
      </c>
      <c r="Q1874" s="21">
        <v>0</v>
      </c>
      <c r="R1874" s="21">
        <v>0</v>
      </c>
      <c r="S1874" s="21">
        <v>0</v>
      </c>
      <c r="T1874" s="20" t="s">
        <v>39</v>
      </c>
      <c r="U1874" s="20" t="s">
        <v>4312</v>
      </c>
      <c r="V1874" s="23">
        <v>46248.348611111112</v>
      </c>
      <c r="W1874" s="23">
        <v>46248.348611111112</v>
      </c>
      <c r="X1874" s="20" t="s">
        <v>40</v>
      </c>
      <c r="Y1874" s="20" t="s">
        <v>39</v>
      </c>
      <c r="Z1874" s="24">
        <v>75732</v>
      </c>
      <c r="AA1874" s="20" t="s">
        <v>6018</v>
      </c>
      <c r="AB1874" s="25" t="s">
        <v>6019</v>
      </c>
      <c r="AC1874" s="11" t="str">
        <f t="shared" si="322"/>
        <v>Klik Here Bestie</v>
      </c>
      <c r="AD1874" s="18" t="s">
        <v>2944</v>
      </c>
    </row>
    <row r="1875" spans="1:30" ht="14.25" customHeight="1" x14ac:dyDescent="0.3">
      <c r="A1875" s="5">
        <v>1873</v>
      </c>
      <c r="B1875" s="20" t="s">
        <v>32</v>
      </c>
      <c r="C1875" s="20" t="s">
        <v>33</v>
      </c>
      <c r="D1875" s="20" t="s">
        <v>2451</v>
      </c>
      <c r="E1875" s="20" t="s">
        <v>2493</v>
      </c>
      <c r="F1875" s="21">
        <v>3323122005</v>
      </c>
      <c r="G1875" s="20" t="s">
        <v>2470</v>
      </c>
      <c r="H1875" s="20" t="s">
        <v>2471</v>
      </c>
      <c r="I1875" s="21">
        <v>15157113</v>
      </c>
      <c r="J1875" s="20" t="s">
        <v>6020</v>
      </c>
      <c r="K1875" s="20" t="s">
        <v>6016</v>
      </c>
      <c r="L1875" s="20" t="s">
        <v>6017</v>
      </c>
      <c r="M1875" s="21">
        <v>0</v>
      </c>
      <c r="N1875" s="21">
        <v>30</v>
      </c>
      <c r="O1875" s="21">
        <v>0</v>
      </c>
      <c r="P1875" s="21">
        <v>0</v>
      </c>
      <c r="Q1875" s="21">
        <v>0</v>
      </c>
      <c r="R1875" s="21">
        <v>0</v>
      </c>
      <c r="S1875" s="21">
        <v>0</v>
      </c>
      <c r="T1875" s="20" t="s">
        <v>39</v>
      </c>
      <c r="U1875" s="20" t="s">
        <v>4312</v>
      </c>
      <c r="V1875" s="23">
        <v>46248.35</v>
      </c>
      <c r="W1875" s="23">
        <v>46248.35</v>
      </c>
      <c r="X1875" s="20" t="s">
        <v>40</v>
      </c>
      <c r="Y1875" s="20" t="s">
        <v>39</v>
      </c>
      <c r="Z1875" s="24">
        <v>75732</v>
      </c>
      <c r="AA1875" s="20" t="s">
        <v>6018</v>
      </c>
      <c r="AB1875" s="25" t="s">
        <v>6021</v>
      </c>
      <c r="AC1875" s="11" t="str">
        <f t="shared" si="322"/>
        <v>Klik Here Bestie</v>
      </c>
      <c r="AD1875" s="18" t="s">
        <v>2944</v>
      </c>
    </row>
    <row r="1876" spans="1:30" ht="14.25" customHeight="1" x14ac:dyDescent="0.3">
      <c r="A1876" s="5">
        <v>1874</v>
      </c>
      <c r="B1876" s="20" t="s">
        <v>32</v>
      </c>
      <c r="C1876" s="20" t="s">
        <v>33</v>
      </c>
      <c r="D1876" s="20" t="s">
        <v>2451</v>
      </c>
      <c r="E1876" s="20" t="s">
        <v>2498</v>
      </c>
      <c r="F1876" s="21">
        <v>3323122007</v>
      </c>
      <c r="G1876" s="20" t="s">
        <v>2470</v>
      </c>
      <c r="H1876" s="20" t="s">
        <v>2471</v>
      </c>
      <c r="I1876" s="21">
        <v>14915997</v>
      </c>
      <c r="J1876" s="20" t="s">
        <v>6022</v>
      </c>
      <c r="K1876" s="20" t="s">
        <v>6023</v>
      </c>
      <c r="L1876" s="20" t="s">
        <v>6024</v>
      </c>
      <c r="M1876" s="21">
        <v>0</v>
      </c>
      <c r="N1876" s="21">
        <v>50</v>
      </c>
      <c r="O1876" s="21">
        <v>0</v>
      </c>
      <c r="P1876" s="21">
        <v>0</v>
      </c>
      <c r="Q1876" s="21">
        <v>0</v>
      </c>
      <c r="R1876" s="21">
        <v>0</v>
      </c>
      <c r="S1876" s="21">
        <v>0</v>
      </c>
      <c r="T1876" s="20" t="s">
        <v>39</v>
      </c>
      <c r="U1876" s="22">
        <v>46303</v>
      </c>
      <c r="V1876" s="23">
        <v>46244.606249999997</v>
      </c>
      <c r="W1876" s="23">
        <v>46244.606249999997</v>
      </c>
      <c r="X1876" s="20" t="s">
        <v>40</v>
      </c>
      <c r="Y1876" s="20" t="s">
        <v>39</v>
      </c>
      <c r="Z1876" s="24">
        <v>93747</v>
      </c>
      <c r="AA1876" s="20" t="s">
        <v>2501</v>
      </c>
      <c r="AB1876" s="25" t="s">
        <v>6025</v>
      </c>
      <c r="AC1876" s="11" t="str">
        <f t="shared" si="322"/>
        <v>Klik Here Bestie</v>
      </c>
      <c r="AD1876" s="18" t="s">
        <v>2944</v>
      </c>
    </row>
    <row r="1877" spans="1:30" ht="14.25" customHeight="1" x14ac:dyDescent="0.3">
      <c r="A1877" s="5">
        <v>1875</v>
      </c>
      <c r="B1877" s="20" t="s">
        <v>32</v>
      </c>
      <c r="C1877" s="20" t="s">
        <v>33</v>
      </c>
      <c r="D1877" s="20" t="s">
        <v>2451</v>
      </c>
      <c r="E1877" s="20" t="s">
        <v>2507</v>
      </c>
      <c r="F1877" s="21">
        <v>3323122008</v>
      </c>
      <c r="G1877" s="20" t="s">
        <v>2470</v>
      </c>
      <c r="H1877" s="20" t="s">
        <v>2471</v>
      </c>
      <c r="I1877" s="21">
        <v>15336594</v>
      </c>
      <c r="J1877" s="20" t="s">
        <v>6026</v>
      </c>
      <c r="K1877" s="20" t="s">
        <v>6027</v>
      </c>
      <c r="L1877" s="20" t="s">
        <v>5964</v>
      </c>
      <c r="M1877" s="21">
        <v>0</v>
      </c>
      <c r="N1877" s="21">
        <v>50</v>
      </c>
      <c r="O1877" s="21">
        <v>0</v>
      </c>
      <c r="P1877" s="21">
        <v>0</v>
      </c>
      <c r="Q1877" s="21">
        <v>0</v>
      </c>
      <c r="R1877" s="21">
        <v>0</v>
      </c>
      <c r="S1877" s="21">
        <v>0</v>
      </c>
      <c r="T1877" s="20" t="s">
        <v>39</v>
      </c>
      <c r="U1877" s="20" t="s">
        <v>4394</v>
      </c>
      <c r="V1877" s="23">
        <v>46251.368750000001</v>
      </c>
      <c r="W1877" s="23">
        <v>46251.368750000001</v>
      </c>
      <c r="X1877" s="20" t="s">
        <v>40</v>
      </c>
      <c r="Y1877" s="20" t="s">
        <v>39</v>
      </c>
      <c r="Z1877" s="24">
        <v>76014</v>
      </c>
      <c r="AA1877" s="20" t="s">
        <v>111</v>
      </c>
      <c r="AB1877" s="25" t="s">
        <v>6028</v>
      </c>
      <c r="AC1877" s="11" t="str">
        <f t="shared" si="322"/>
        <v>Klik Here Bestie</v>
      </c>
      <c r="AD1877" s="18" t="s">
        <v>2944</v>
      </c>
    </row>
    <row r="1878" spans="1:30" ht="14.25" customHeight="1" x14ac:dyDescent="0.3">
      <c r="A1878" s="5">
        <v>1876</v>
      </c>
      <c r="B1878" s="20" t="s">
        <v>32</v>
      </c>
      <c r="C1878" s="20" t="s">
        <v>33</v>
      </c>
      <c r="D1878" s="20" t="s">
        <v>2451</v>
      </c>
      <c r="E1878" s="20" t="s">
        <v>2507</v>
      </c>
      <c r="F1878" s="21">
        <v>3323122008</v>
      </c>
      <c r="G1878" s="20" t="s">
        <v>2470</v>
      </c>
      <c r="H1878" s="20" t="s">
        <v>2471</v>
      </c>
      <c r="I1878" s="21">
        <v>14907839</v>
      </c>
      <c r="J1878" s="20" t="s">
        <v>6029</v>
      </c>
      <c r="K1878" s="20" t="s">
        <v>6030</v>
      </c>
      <c r="L1878" s="20" t="s">
        <v>1713</v>
      </c>
      <c r="M1878" s="21">
        <v>0</v>
      </c>
      <c r="N1878" s="21">
        <v>50</v>
      </c>
      <c r="O1878" s="21">
        <v>0</v>
      </c>
      <c r="P1878" s="21">
        <v>0</v>
      </c>
      <c r="Q1878" s="21">
        <v>0</v>
      </c>
      <c r="R1878" s="21">
        <v>0</v>
      </c>
      <c r="S1878" s="21">
        <v>0</v>
      </c>
      <c r="T1878" s="20" t="s">
        <v>39</v>
      </c>
      <c r="U1878" s="22">
        <v>46303</v>
      </c>
      <c r="V1878" s="23">
        <v>46244.540277777778</v>
      </c>
      <c r="W1878" s="23">
        <v>46244.540277777778</v>
      </c>
      <c r="X1878" s="20" t="s">
        <v>40</v>
      </c>
      <c r="Y1878" s="20" t="s">
        <v>39</v>
      </c>
      <c r="Z1878" s="24">
        <v>76018</v>
      </c>
      <c r="AA1878" s="20" t="s">
        <v>3780</v>
      </c>
      <c r="AB1878" s="25" t="s">
        <v>6031</v>
      </c>
      <c r="AC1878" s="11" t="str">
        <f t="shared" si="322"/>
        <v>Klik Here Bestie</v>
      </c>
      <c r="AD1878" s="18" t="s">
        <v>2944</v>
      </c>
    </row>
    <row r="1879" spans="1:30" ht="14.25" customHeight="1" x14ac:dyDescent="0.3">
      <c r="A1879" s="5">
        <v>1877</v>
      </c>
      <c r="B1879" s="20" t="s">
        <v>32</v>
      </c>
      <c r="C1879" s="20" t="s">
        <v>33</v>
      </c>
      <c r="D1879" s="20" t="s">
        <v>2451</v>
      </c>
      <c r="E1879" s="20" t="s">
        <v>6032</v>
      </c>
      <c r="F1879" s="21">
        <v>3323122009</v>
      </c>
      <c r="G1879" s="20" t="s">
        <v>2452</v>
      </c>
      <c r="H1879" s="20" t="s">
        <v>2453</v>
      </c>
      <c r="I1879" s="21">
        <v>15039951</v>
      </c>
      <c r="J1879" s="20" t="s">
        <v>6033</v>
      </c>
      <c r="K1879" s="20" t="s">
        <v>6034</v>
      </c>
      <c r="L1879" s="20" t="s">
        <v>6035</v>
      </c>
      <c r="M1879" s="21">
        <v>0</v>
      </c>
      <c r="N1879" s="21">
        <v>400</v>
      </c>
      <c r="O1879" s="21">
        <v>0</v>
      </c>
      <c r="P1879" s="21">
        <v>0</v>
      </c>
      <c r="Q1879" s="21">
        <v>0</v>
      </c>
      <c r="R1879" s="21">
        <v>0</v>
      </c>
      <c r="S1879" s="21">
        <v>0</v>
      </c>
      <c r="T1879" s="20" t="s">
        <v>39</v>
      </c>
      <c r="U1879" s="22">
        <v>46364</v>
      </c>
      <c r="V1879" s="23">
        <v>46246.511111111111</v>
      </c>
      <c r="W1879" s="23">
        <v>46246.511111111111</v>
      </c>
      <c r="X1879" s="20" t="s">
        <v>40</v>
      </c>
      <c r="Y1879" s="20" t="s">
        <v>39</v>
      </c>
      <c r="Z1879" s="24">
        <v>76266</v>
      </c>
      <c r="AA1879" s="20" t="s">
        <v>6036</v>
      </c>
      <c r="AB1879" s="25" t="s">
        <v>6037</v>
      </c>
      <c r="AC1879" s="11" t="str">
        <f t="shared" si="322"/>
        <v>Klik Here Bestie</v>
      </c>
      <c r="AD1879" s="18" t="s">
        <v>2944</v>
      </c>
    </row>
    <row r="1880" spans="1:30" ht="14.25" customHeight="1" x14ac:dyDescent="0.3">
      <c r="A1880" s="5">
        <v>1878</v>
      </c>
      <c r="B1880" s="20" t="s">
        <v>32</v>
      </c>
      <c r="C1880" s="20" t="s">
        <v>33</v>
      </c>
      <c r="D1880" s="20" t="s">
        <v>2451</v>
      </c>
      <c r="E1880" s="20" t="s">
        <v>2514</v>
      </c>
      <c r="F1880" s="21">
        <v>3323122010</v>
      </c>
      <c r="G1880" s="20" t="s">
        <v>2470</v>
      </c>
      <c r="H1880" s="20" t="s">
        <v>2471</v>
      </c>
      <c r="I1880" s="21">
        <v>15027250</v>
      </c>
      <c r="J1880" s="20" t="s">
        <v>6038</v>
      </c>
      <c r="K1880" s="20" t="s">
        <v>6039</v>
      </c>
      <c r="L1880" s="20" t="s">
        <v>6040</v>
      </c>
      <c r="M1880" s="21">
        <v>0</v>
      </c>
      <c r="N1880" s="21">
        <v>176</v>
      </c>
      <c r="O1880" s="21">
        <v>0</v>
      </c>
      <c r="P1880" s="21">
        <v>0</v>
      </c>
      <c r="Q1880" s="21">
        <v>0</v>
      </c>
      <c r="R1880" s="21">
        <v>0</v>
      </c>
      <c r="S1880" s="21">
        <v>0</v>
      </c>
      <c r="T1880" s="20" t="s">
        <v>39</v>
      </c>
      <c r="U1880" s="22">
        <v>46364</v>
      </c>
      <c r="V1880" s="23">
        <v>46246.427083333336</v>
      </c>
      <c r="W1880" s="23">
        <v>46246.427083333336</v>
      </c>
      <c r="X1880" s="20" t="s">
        <v>40</v>
      </c>
      <c r="Y1880" s="20" t="s">
        <v>39</v>
      </c>
      <c r="Z1880" s="24">
        <v>76218</v>
      </c>
      <c r="AA1880" s="20" t="s">
        <v>2517</v>
      </c>
      <c r="AB1880" s="25" t="s">
        <v>6041</v>
      </c>
      <c r="AC1880" s="11" t="str">
        <f t="shared" si="322"/>
        <v>Klik Here Bestie</v>
      </c>
      <c r="AD1880" s="18" t="s">
        <v>2944</v>
      </c>
    </row>
    <row r="1881" spans="1:30" ht="14.25" customHeight="1" x14ac:dyDescent="0.3">
      <c r="A1881" s="5">
        <v>1879</v>
      </c>
      <c r="B1881" s="20" t="s">
        <v>32</v>
      </c>
      <c r="C1881" s="20" t="s">
        <v>33</v>
      </c>
      <c r="D1881" s="20" t="s">
        <v>2451</v>
      </c>
      <c r="E1881" s="20" t="s">
        <v>2514</v>
      </c>
      <c r="F1881" s="21">
        <v>3323122010</v>
      </c>
      <c r="G1881" s="20" t="s">
        <v>2470</v>
      </c>
      <c r="H1881" s="20" t="s">
        <v>2471</v>
      </c>
      <c r="I1881" s="21">
        <v>15027442</v>
      </c>
      <c r="J1881" s="20" t="s">
        <v>6042</v>
      </c>
      <c r="K1881" s="20" t="s">
        <v>6039</v>
      </c>
      <c r="L1881" s="20" t="s">
        <v>6040</v>
      </c>
      <c r="M1881" s="21">
        <v>0</v>
      </c>
      <c r="N1881" s="21">
        <v>37</v>
      </c>
      <c r="O1881" s="21">
        <v>0</v>
      </c>
      <c r="P1881" s="21">
        <v>0</v>
      </c>
      <c r="Q1881" s="21">
        <v>0</v>
      </c>
      <c r="R1881" s="21">
        <v>0</v>
      </c>
      <c r="S1881" s="21">
        <v>0</v>
      </c>
      <c r="T1881" s="20" t="s">
        <v>39</v>
      </c>
      <c r="U1881" s="22">
        <v>46364</v>
      </c>
      <c r="V1881" s="23">
        <v>46246.428472222222</v>
      </c>
      <c r="W1881" s="23">
        <v>46246.428472222222</v>
      </c>
      <c r="X1881" s="20" t="s">
        <v>40</v>
      </c>
      <c r="Y1881" s="20" t="s">
        <v>39</v>
      </c>
      <c r="Z1881" s="24">
        <v>76218</v>
      </c>
      <c r="AA1881" s="20" t="s">
        <v>2517</v>
      </c>
      <c r="AB1881" s="25" t="s">
        <v>6043</v>
      </c>
      <c r="AC1881" s="11" t="str">
        <f t="shared" si="322"/>
        <v>Klik Here Bestie</v>
      </c>
      <c r="AD1881" s="18" t="s">
        <v>2944</v>
      </c>
    </row>
    <row r="1882" spans="1:30" ht="14.25" customHeight="1" x14ac:dyDescent="0.3">
      <c r="A1882" s="5">
        <v>1880</v>
      </c>
      <c r="B1882" s="20" t="s">
        <v>32</v>
      </c>
      <c r="C1882" s="20" t="s">
        <v>33</v>
      </c>
      <c r="D1882" s="20" t="s">
        <v>2451</v>
      </c>
      <c r="E1882" s="20" t="s">
        <v>2514</v>
      </c>
      <c r="F1882" s="21">
        <v>3323122010</v>
      </c>
      <c r="G1882" s="20" t="s">
        <v>2470</v>
      </c>
      <c r="H1882" s="20" t="s">
        <v>2471</v>
      </c>
      <c r="I1882" s="21">
        <v>14911318</v>
      </c>
      <c r="J1882" s="20" t="s">
        <v>6044</v>
      </c>
      <c r="K1882" s="20" t="s">
        <v>6045</v>
      </c>
      <c r="L1882" s="20" t="s">
        <v>6046</v>
      </c>
      <c r="M1882" s="21">
        <v>123</v>
      </c>
      <c r="N1882" s="21">
        <v>0</v>
      </c>
      <c r="O1882" s="21">
        <v>0</v>
      </c>
      <c r="P1882" s="21">
        <v>0</v>
      </c>
      <c r="Q1882" s="21">
        <v>0</v>
      </c>
      <c r="R1882" s="21">
        <v>0</v>
      </c>
      <c r="S1882" s="21">
        <v>0</v>
      </c>
      <c r="T1882" s="20" t="s">
        <v>39</v>
      </c>
      <c r="U1882" s="22">
        <v>46303</v>
      </c>
      <c r="V1882" s="23">
        <v>46244.570138888892</v>
      </c>
      <c r="W1882" s="23">
        <v>46244.570138888892</v>
      </c>
      <c r="X1882" s="20" t="s">
        <v>40</v>
      </c>
      <c r="Y1882" s="20" t="s">
        <v>39</v>
      </c>
      <c r="Z1882" s="24">
        <v>76199</v>
      </c>
      <c r="AA1882" s="20" t="s">
        <v>6047</v>
      </c>
      <c r="AB1882" s="25" t="s">
        <v>6048</v>
      </c>
      <c r="AC1882" s="11" t="str">
        <f t="shared" si="322"/>
        <v>Klik Here Bestie</v>
      </c>
      <c r="AD1882" s="18" t="s">
        <v>2944</v>
      </c>
    </row>
    <row r="1883" spans="1:30" ht="14.25" customHeight="1" x14ac:dyDescent="0.3">
      <c r="A1883" s="5">
        <v>1881</v>
      </c>
      <c r="B1883" s="20" t="s">
        <v>32</v>
      </c>
      <c r="C1883" s="20" t="s">
        <v>33</v>
      </c>
      <c r="D1883" s="20" t="s">
        <v>2451</v>
      </c>
      <c r="E1883" s="20" t="s">
        <v>2514</v>
      </c>
      <c r="F1883" s="21">
        <v>3323122010</v>
      </c>
      <c r="G1883" s="20" t="s">
        <v>2470</v>
      </c>
      <c r="H1883" s="20" t="s">
        <v>2471</v>
      </c>
      <c r="I1883" s="21">
        <v>14911462</v>
      </c>
      <c r="J1883" s="20" t="s">
        <v>6049</v>
      </c>
      <c r="K1883" s="20" t="s">
        <v>6045</v>
      </c>
      <c r="L1883" s="20" t="s">
        <v>6046</v>
      </c>
      <c r="M1883" s="21">
        <v>0</v>
      </c>
      <c r="N1883" s="21">
        <v>336</v>
      </c>
      <c r="O1883" s="21">
        <v>0</v>
      </c>
      <c r="P1883" s="21">
        <v>0</v>
      </c>
      <c r="Q1883" s="21">
        <v>0</v>
      </c>
      <c r="R1883" s="21">
        <v>0</v>
      </c>
      <c r="S1883" s="21">
        <v>0</v>
      </c>
      <c r="T1883" s="20" t="s">
        <v>39</v>
      </c>
      <c r="U1883" s="22">
        <v>46303</v>
      </c>
      <c r="V1883" s="23">
        <v>46244.571527777778</v>
      </c>
      <c r="W1883" s="23">
        <v>46244.571527777778</v>
      </c>
      <c r="X1883" s="20" t="s">
        <v>40</v>
      </c>
      <c r="Y1883" s="20" t="s">
        <v>39</v>
      </c>
      <c r="Z1883" s="24">
        <v>76199</v>
      </c>
      <c r="AA1883" s="20" t="s">
        <v>6047</v>
      </c>
      <c r="AB1883" s="25" t="s">
        <v>6050</v>
      </c>
      <c r="AC1883" s="11" t="str">
        <f t="shared" si="322"/>
        <v>Klik Here Bestie</v>
      </c>
      <c r="AD1883" s="18" t="s">
        <v>2944</v>
      </c>
    </row>
    <row r="1884" spans="1:30" ht="14.25" customHeight="1" x14ac:dyDescent="0.3">
      <c r="A1884" s="5">
        <v>1882</v>
      </c>
      <c r="B1884" s="20" t="s">
        <v>32</v>
      </c>
      <c r="C1884" s="20" t="s">
        <v>33</v>
      </c>
      <c r="D1884" s="20" t="s">
        <v>2451</v>
      </c>
      <c r="E1884" s="20" t="s">
        <v>2514</v>
      </c>
      <c r="F1884" s="21">
        <v>3323122010</v>
      </c>
      <c r="G1884" s="20" t="s">
        <v>2470</v>
      </c>
      <c r="H1884" s="20" t="s">
        <v>2471</v>
      </c>
      <c r="I1884" s="21">
        <v>14911654</v>
      </c>
      <c r="J1884" s="20" t="s">
        <v>6051</v>
      </c>
      <c r="K1884" s="20" t="s">
        <v>6045</v>
      </c>
      <c r="L1884" s="20" t="s">
        <v>6046</v>
      </c>
      <c r="M1884" s="21">
        <v>0</v>
      </c>
      <c r="N1884" s="21">
        <v>150</v>
      </c>
      <c r="O1884" s="21">
        <v>0</v>
      </c>
      <c r="P1884" s="21">
        <v>0</v>
      </c>
      <c r="Q1884" s="21">
        <v>0</v>
      </c>
      <c r="R1884" s="21">
        <v>0</v>
      </c>
      <c r="S1884" s="21">
        <v>0</v>
      </c>
      <c r="T1884" s="20" t="s">
        <v>39</v>
      </c>
      <c r="U1884" s="22">
        <v>46303</v>
      </c>
      <c r="V1884" s="23">
        <v>46244.572222222225</v>
      </c>
      <c r="W1884" s="23">
        <v>46244.572222222225</v>
      </c>
      <c r="X1884" s="20" t="s">
        <v>40</v>
      </c>
      <c r="Y1884" s="20" t="s">
        <v>39</v>
      </c>
      <c r="Z1884" s="24">
        <v>76199</v>
      </c>
      <c r="AA1884" s="20" t="s">
        <v>6047</v>
      </c>
      <c r="AB1884" s="25" t="s">
        <v>6052</v>
      </c>
      <c r="AC1884" s="11" t="str">
        <f t="shared" si="322"/>
        <v>Klik Here Bestie</v>
      </c>
      <c r="AD1884" s="18" t="s">
        <v>2944</v>
      </c>
    </row>
    <row r="1885" spans="1:30" ht="14.25" customHeight="1" x14ac:dyDescent="0.3">
      <c r="A1885" s="5">
        <v>1883</v>
      </c>
      <c r="B1885" s="20" t="s">
        <v>32</v>
      </c>
      <c r="C1885" s="20" t="s">
        <v>33</v>
      </c>
      <c r="D1885" s="20" t="s">
        <v>2451</v>
      </c>
      <c r="E1885" s="20" t="s">
        <v>2514</v>
      </c>
      <c r="F1885" s="21">
        <v>3323122010</v>
      </c>
      <c r="G1885" s="20" t="s">
        <v>2470</v>
      </c>
      <c r="H1885" s="20" t="s">
        <v>2471</v>
      </c>
      <c r="I1885" s="21">
        <v>14910253</v>
      </c>
      <c r="J1885" s="20" t="s">
        <v>6053</v>
      </c>
      <c r="K1885" s="20" t="s">
        <v>6054</v>
      </c>
      <c r="L1885" s="20" t="s">
        <v>6055</v>
      </c>
      <c r="M1885" s="21">
        <v>159</v>
      </c>
      <c r="N1885" s="21">
        <v>0</v>
      </c>
      <c r="O1885" s="21">
        <v>0</v>
      </c>
      <c r="P1885" s="21">
        <v>0</v>
      </c>
      <c r="Q1885" s="21">
        <v>0</v>
      </c>
      <c r="R1885" s="21">
        <v>0</v>
      </c>
      <c r="S1885" s="21">
        <v>0</v>
      </c>
      <c r="T1885" s="20" t="s">
        <v>39</v>
      </c>
      <c r="U1885" s="22">
        <v>46303</v>
      </c>
      <c r="V1885" s="23">
        <v>46244.561805555553</v>
      </c>
      <c r="W1885" s="23">
        <v>46244.561805555553</v>
      </c>
      <c r="X1885" s="20" t="s">
        <v>40</v>
      </c>
      <c r="Y1885" s="20" t="s">
        <v>39</v>
      </c>
      <c r="Z1885" s="24">
        <v>76199</v>
      </c>
      <c r="AA1885" s="20" t="s">
        <v>6047</v>
      </c>
      <c r="AB1885" s="25" t="s">
        <v>6056</v>
      </c>
      <c r="AC1885" s="11" t="str">
        <f t="shared" si="322"/>
        <v>Klik Here Bestie</v>
      </c>
      <c r="AD1885" s="18" t="s">
        <v>2944</v>
      </c>
    </row>
    <row r="1886" spans="1:30" ht="14.25" customHeight="1" x14ac:dyDescent="0.3">
      <c r="A1886" s="5">
        <v>1884</v>
      </c>
      <c r="B1886" s="20" t="s">
        <v>32</v>
      </c>
      <c r="C1886" s="20" t="s">
        <v>33</v>
      </c>
      <c r="D1886" s="20" t="s">
        <v>2451</v>
      </c>
      <c r="E1886" s="20" t="s">
        <v>2514</v>
      </c>
      <c r="F1886" s="21">
        <v>3323122010</v>
      </c>
      <c r="G1886" s="20" t="s">
        <v>2470</v>
      </c>
      <c r="H1886" s="20" t="s">
        <v>2471</v>
      </c>
      <c r="I1886" s="21">
        <v>14910390</v>
      </c>
      <c r="J1886" s="20" t="s">
        <v>6057</v>
      </c>
      <c r="K1886" s="20" t="s">
        <v>6054</v>
      </c>
      <c r="L1886" s="20" t="s">
        <v>6055</v>
      </c>
      <c r="M1886" s="21">
        <v>0</v>
      </c>
      <c r="N1886" s="21">
        <v>180</v>
      </c>
      <c r="O1886" s="21">
        <v>0</v>
      </c>
      <c r="P1886" s="21">
        <v>0</v>
      </c>
      <c r="Q1886" s="21">
        <v>0</v>
      </c>
      <c r="R1886" s="21">
        <v>0</v>
      </c>
      <c r="S1886" s="21">
        <v>0</v>
      </c>
      <c r="T1886" s="20" t="s">
        <v>39</v>
      </c>
      <c r="U1886" s="22">
        <v>46303</v>
      </c>
      <c r="V1886" s="23">
        <v>46244.5625</v>
      </c>
      <c r="W1886" s="23">
        <v>46244.5625</v>
      </c>
      <c r="X1886" s="20" t="s">
        <v>40</v>
      </c>
      <c r="Y1886" s="20" t="s">
        <v>39</v>
      </c>
      <c r="Z1886" s="24">
        <v>76199</v>
      </c>
      <c r="AA1886" s="20" t="s">
        <v>6047</v>
      </c>
      <c r="AB1886" s="25" t="s">
        <v>6058</v>
      </c>
      <c r="AC1886" s="11" t="str">
        <f t="shared" si="322"/>
        <v>Klik Here Bestie</v>
      </c>
      <c r="AD1886" s="18" t="s">
        <v>2944</v>
      </c>
    </row>
    <row r="1887" spans="1:30" ht="14.25" customHeight="1" x14ac:dyDescent="0.3">
      <c r="A1887" s="5">
        <v>1885</v>
      </c>
      <c r="B1887" s="20" t="s">
        <v>32</v>
      </c>
      <c r="C1887" s="20" t="s">
        <v>33</v>
      </c>
      <c r="D1887" s="20" t="s">
        <v>2451</v>
      </c>
      <c r="E1887" s="20" t="s">
        <v>2514</v>
      </c>
      <c r="F1887" s="21">
        <v>3323122010</v>
      </c>
      <c r="G1887" s="20" t="s">
        <v>2470</v>
      </c>
      <c r="H1887" s="20" t="s">
        <v>2471</v>
      </c>
      <c r="I1887" s="21">
        <v>14910614</v>
      </c>
      <c r="J1887" s="20" t="s">
        <v>6059</v>
      </c>
      <c r="K1887" s="20" t="s">
        <v>6060</v>
      </c>
      <c r="L1887" s="20" t="s">
        <v>3399</v>
      </c>
      <c r="M1887" s="21">
        <v>18</v>
      </c>
      <c r="N1887" s="21">
        <v>0</v>
      </c>
      <c r="O1887" s="21">
        <v>0</v>
      </c>
      <c r="P1887" s="21">
        <v>0</v>
      </c>
      <c r="Q1887" s="21">
        <v>0</v>
      </c>
      <c r="R1887" s="21">
        <v>0</v>
      </c>
      <c r="S1887" s="21">
        <v>0</v>
      </c>
      <c r="T1887" s="20" t="s">
        <v>39</v>
      </c>
      <c r="U1887" s="22">
        <v>46303</v>
      </c>
      <c r="V1887" s="23">
        <v>46244.564583333333</v>
      </c>
      <c r="W1887" s="23">
        <v>46244.564583333333</v>
      </c>
      <c r="X1887" s="20" t="s">
        <v>40</v>
      </c>
      <c r="Y1887" s="20" t="s">
        <v>39</v>
      </c>
      <c r="Z1887" s="24">
        <v>76213</v>
      </c>
      <c r="AA1887" s="20" t="s">
        <v>188</v>
      </c>
      <c r="AB1887" s="25" t="s">
        <v>6061</v>
      </c>
      <c r="AC1887" s="11" t="str">
        <f t="shared" si="322"/>
        <v>Klik Here Bestie</v>
      </c>
      <c r="AD1887" s="18" t="s">
        <v>2944</v>
      </c>
    </row>
    <row r="1888" spans="1:30" ht="14.25" customHeight="1" x14ac:dyDescent="0.3">
      <c r="A1888" s="5">
        <v>1886</v>
      </c>
      <c r="B1888" s="20" t="s">
        <v>32</v>
      </c>
      <c r="C1888" s="20" t="s">
        <v>33</v>
      </c>
      <c r="D1888" s="20" t="s">
        <v>2451</v>
      </c>
      <c r="E1888" s="20" t="s">
        <v>2514</v>
      </c>
      <c r="F1888" s="21">
        <v>3323122010</v>
      </c>
      <c r="G1888" s="20" t="s">
        <v>2470</v>
      </c>
      <c r="H1888" s="20" t="s">
        <v>2471</v>
      </c>
      <c r="I1888" s="21">
        <v>14910730</v>
      </c>
      <c r="J1888" s="20" t="s">
        <v>6062</v>
      </c>
      <c r="K1888" s="20" t="s">
        <v>6060</v>
      </c>
      <c r="L1888" s="20" t="s">
        <v>3399</v>
      </c>
      <c r="M1888" s="21">
        <v>0</v>
      </c>
      <c r="N1888" s="21">
        <v>22</v>
      </c>
      <c r="O1888" s="21">
        <v>0</v>
      </c>
      <c r="P1888" s="21">
        <v>0</v>
      </c>
      <c r="Q1888" s="21">
        <v>0</v>
      </c>
      <c r="R1888" s="21">
        <v>0</v>
      </c>
      <c r="S1888" s="21">
        <v>0</v>
      </c>
      <c r="T1888" s="20" t="s">
        <v>39</v>
      </c>
      <c r="U1888" s="22">
        <v>46303</v>
      </c>
      <c r="V1888" s="23">
        <v>46244.565972222219</v>
      </c>
      <c r="W1888" s="23">
        <v>46244.565972222219</v>
      </c>
      <c r="X1888" s="20" t="s">
        <v>40</v>
      </c>
      <c r="Y1888" s="20" t="s">
        <v>39</v>
      </c>
      <c r="Z1888" s="24">
        <v>76213</v>
      </c>
      <c r="AA1888" s="20" t="s">
        <v>188</v>
      </c>
      <c r="AB1888" s="25" t="s">
        <v>6063</v>
      </c>
      <c r="AC1888" s="11" t="str">
        <f t="shared" si="322"/>
        <v>Klik Here Bestie</v>
      </c>
      <c r="AD1888" s="18" t="s">
        <v>2944</v>
      </c>
    </row>
    <row r="1889" spans="1:31" ht="14.25" customHeight="1" x14ac:dyDescent="0.3">
      <c r="A1889" s="5">
        <v>1887</v>
      </c>
      <c r="B1889" s="20" t="s">
        <v>32</v>
      </c>
      <c r="C1889" s="20" t="s">
        <v>33</v>
      </c>
      <c r="D1889" s="20" t="s">
        <v>2451</v>
      </c>
      <c r="E1889" s="20" t="s">
        <v>2514</v>
      </c>
      <c r="F1889" s="21">
        <v>3323122010</v>
      </c>
      <c r="G1889" s="20" t="s">
        <v>2470</v>
      </c>
      <c r="H1889" s="20" t="s">
        <v>2471</v>
      </c>
      <c r="I1889" s="21">
        <v>14977817</v>
      </c>
      <c r="J1889" s="20" t="s">
        <v>6064</v>
      </c>
      <c r="K1889" s="20" t="s">
        <v>6065</v>
      </c>
      <c r="L1889" s="20" t="s">
        <v>6066</v>
      </c>
      <c r="M1889" s="21">
        <v>0</v>
      </c>
      <c r="N1889" s="21">
        <v>50</v>
      </c>
      <c r="O1889" s="21">
        <v>0</v>
      </c>
      <c r="P1889" s="21">
        <v>0</v>
      </c>
      <c r="Q1889" s="21">
        <v>0</v>
      </c>
      <c r="R1889" s="21">
        <v>0</v>
      </c>
      <c r="S1889" s="21">
        <v>0</v>
      </c>
      <c r="T1889" s="20" t="s">
        <v>39</v>
      </c>
      <c r="U1889" s="22">
        <v>46334</v>
      </c>
      <c r="V1889" s="23">
        <v>46245.570138888892</v>
      </c>
      <c r="W1889" s="23">
        <v>46245.570138888892</v>
      </c>
      <c r="X1889" s="20" t="s">
        <v>40</v>
      </c>
      <c r="Y1889" s="20" t="s">
        <v>39</v>
      </c>
      <c r="Z1889" s="24">
        <v>76199</v>
      </c>
      <c r="AA1889" s="20" t="s">
        <v>6047</v>
      </c>
      <c r="AB1889" s="25" t="s">
        <v>6067</v>
      </c>
      <c r="AC1889" s="11" t="str">
        <f t="shared" si="322"/>
        <v>Klik Here Bestie</v>
      </c>
      <c r="AD1889" s="18" t="s">
        <v>2944</v>
      </c>
    </row>
    <row r="1890" spans="1:31" ht="14.25" customHeight="1" x14ac:dyDescent="0.3">
      <c r="A1890" s="5">
        <v>1888</v>
      </c>
      <c r="B1890" s="20" t="s">
        <v>32</v>
      </c>
      <c r="C1890" s="20" t="s">
        <v>33</v>
      </c>
      <c r="D1890" s="20" t="s">
        <v>2451</v>
      </c>
      <c r="E1890" s="20" t="s">
        <v>2514</v>
      </c>
      <c r="F1890" s="21">
        <v>3323122010</v>
      </c>
      <c r="G1890" s="20" t="s">
        <v>2470</v>
      </c>
      <c r="H1890" s="20" t="s">
        <v>2471</v>
      </c>
      <c r="I1890" s="21">
        <v>14914871</v>
      </c>
      <c r="J1890" s="20" t="s">
        <v>6068</v>
      </c>
      <c r="K1890" s="20" t="s">
        <v>6069</v>
      </c>
      <c r="L1890" s="20" t="s">
        <v>3004</v>
      </c>
      <c r="M1890" s="21">
        <v>0</v>
      </c>
      <c r="N1890" s="21">
        <v>200</v>
      </c>
      <c r="O1890" s="21">
        <v>0</v>
      </c>
      <c r="P1890" s="21">
        <v>0</v>
      </c>
      <c r="Q1890" s="21">
        <v>0</v>
      </c>
      <c r="R1890" s="21">
        <v>0</v>
      </c>
      <c r="S1890" s="21">
        <v>0</v>
      </c>
      <c r="T1890" s="20" t="s">
        <v>39</v>
      </c>
      <c r="U1890" s="22">
        <v>46303</v>
      </c>
      <c r="V1890" s="23">
        <v>46244.59652777778</v>
      </c>
      <c r="W1890" s="23">
        <v>46244.59652777778</v>
      </c>
      <c r="X1890" s="20" t="s">
        <v>40</v>
      </c>
      <c r="Y1890" s="20" t="s">
        <v>39</v>
      </c>
      <c r="Z1890" s="24">
        <v>76205</v>
      </c>
      <c r="AA1890" s="20" t="s">
        <v>2533</v>
      </c>
      <c r="AB1890" s="25" t="s">
        <v>6070</v>
      </c>
      <c r="AC1890" s="11" t="str">
        <f t="shared" si="322"/>
        <v>Klik Here Bestie</v>
      </c>
      <c r="AE1890" s="17" t="s">
        <v>1653</v>
      </c>
    </row>
    <row r="1891" spans="1:31" ht="14.25" customHeight="1" x14ac:dyDescent="0.3">
      <c r="A1891" s="5">
        <v>1889</v>
      </c>
      <c r="B1891" s="20" t="s">
        <v>32</v>
      </c>
      <c r="C1891" s="20" t="s">
        <v>33</v>
      </c>
      <c r="D1891" s="20" t="s">
        <v>2451</v>
      </c>
      <c r="E1891" s="20" t="s">
        <v>2514</v>
      </c>
      <c r="F1891" s="21">
        <v>3323122010</v>
      </c>
      <c r="G1891" s="20" t="s">
        <v>2470</v>
      </c>
      <c r="H1891" s="20" t="s">
        <v>2471</v>
      </c>
      <c r="I1891" s="21">
        <v>14914981</v>
      </c>
      <c r="J1891" s="20" t="s">
        <v>6071</v>
      </c>
      <c r="K1891" s="20" t="s">
        <v>6069</v>
      </c>
      <c r="L1891" s="20" t="s">
        <v>3004</v>
      </c>
      <c r="M1891" s="21">
        <v>49</v>
      </c>
      <c r="N1891" s="21">
        <v>0</v>
      </c>
      <c r="O1891" s="21">
        <v>0</v>
      </c>
      <c r="P1891" s="21">
        <v>0</v>
      </c>
      <c r="Q1891" s="21">
        <v>0</v>
      </c>
      <c r="R1891" s="21">
        <v>0</v>
      </c>
      <c r="S1891" s="21">
        <v>0</v>
      </c>
      <c r="T1891" s="20" t="s">
        <v>39</v>
      </c>
      <c r="U1891" s="22">
        <v>46303</v>
      </c>
      <c r="V1891" s="23">
        <v>46244.597916666666</v>
      </c>
      <c r="W1891" s="23">
        <v>46244.597916666666</v>
      </c>
      <c r="X1891" s="20" t="s">
        <v>40</v>
      </c>
      <c r="Y1891" s="20" t="s">
        <v>39</v>
      </c>
      <c r="Z1891" s="24">
        <v>76205</v>
      </c>
      <c r="AA1891" s="20" t="s">
        <v>2533</v>
      </c>
      <c r="AB1891" s="25" t="s">
        <v>6072</v>
      </c>
      <c r="AC1891" s="11" t="str">
        <f t="shared" si="322"/>
        <v>Klik Here Bestie</v>
      </c>
      <c r="AE1891" s="17" t="s">
        <v>1653</v>
      </c>
    </row>
    <row r="1892" spans="1:31" ht="14.25" customHeight="1" x14ac:dyDescent="0.3">
      <c r="A1892" s="5">
        <v>1890</v>
      </c>
      <c r="B1892" s="20" t="s">
        <v>32</v>
      </c>
      <c r="C1892" s="20" t="s">
        <v>33</v>
      </c>
      <c r="D1892" s="20" t="s">
        <v>2451</v>
      </c>
      <c r="E1892" s="20" t="s">
        <v>2514</v>
      </c>
      <c r="F1892" s="21">
        <v>3323122010</v>
      </c>
      <c r="G1892" s="20" t="s">
        <v>2470</v>
      </c>
      <c r="H1892" s="20" t="s">
        <v>2471</v>
      </c>
      <c r="I1892" s="21">
        <v>15306589</v>
      </c>
      <c r="J1892" s="20" t="s">
        <v>6073</v>
      </c>
      <c r="K1892" s="20" t="s">
        <v>6074</v>
      </c>
      <c r="L1892" s="20" t="s">
        <v>6075</v>
      </c>
      <c r="M1892" s="21">
        <v>0</v>
      </c>
      <c r="N1892" s="21">
        <v>50</v>
      </c>
      <c r="O1892" s="21">
        <v>0</v>
      </c>
      <c r="P1892" s="21">
        <v>0</v>
      </c>
      <c r="Q1892" s="21">
        <v>0</v>
      </c>
      <c r="R1892" s="21">
        <v>0</v>
      </c>
      <c r="S1892" s="21">
        <v>0</v>
      </c>
      <c r="T1892" s="20" t="s">
        <v>39</v>
      </c>
      <c r="U1892" s="20" t="s">
        <v>4378</v>
      </c>
      <c r="V1892" s="23">
        <v>46250.522916666669</v>
      </c>
      <c r="W1892" s="23">
        <v>46250.522916666669</v>
      </c>
      <c r="X1892" s="20" t="s">
        <v>40</v>
      </c>
      <c r="Y1892" s="20" t="s">
        <v>39</v>
      </c>
      <c r="Z1892" s="24">
        <v>76199</v>
      </c>
      <c r="AA1892" s="20" t="s">
        <v>6047</v>
      </c>
      <c r="AB1892" s="25" t="s">
        <v>6076</v>
      </c>
      <c r="AC1892" s="11" t="str">
        <f t="shared" si="322"/>
        <v>Klik Here Bestie</v>
      </c>
      <c r="AD1892" s="18" t="s">
        <v>2944</v>
      </c>
    </row>
    <row r="1893" spans="1:31" ht="14.25" customHeight="1" x14ac:dyDescent="0.3">
      <c r="A1893" s="5">
        <v>1891</v>
      </c>
      <c r="B1893" s="20" t="s">
        <v>32</v>
      </c>
      <c r="C1893" s="20" t="s">
        <v>33</v>
      </c>
      <c r="D1893" s="20" t="s">
        <v>2451</v>
      </c>
      <c r="E1893" s="20" t="s">
        <v>2514</v>
      </c>
      <c r="F1893" s="21">
        <v>3323122010</v>
      </c>
      <c r="G1893" s="20" t="s">
        <v>2470</v>
      </c>
      <c r="H1893" s="20" t="s">
        <v>2471</v>
      </c>
      <c r="I1893" s="21">
        <v>15018106</v>
      </c>
      <c r="J1893" s="20" t="s">
        <v>6077</v>
      </c>
      <c r="K1893" s="20" t="s">
        <v>6078</v>
      </c>
      <c r="L1893" s="20" t="s">
        <v>6079</v>
      </c>
      <c r="M1893" s="21">
        <v>0</v>
      </c>
      <c r="N1893" s="21">
        <v>150</v>
      </c>
      <c r="O1893" s="21">
        <v>0</v>
      </c>
      <c r="P1893" s="21">
        <v>0</v>
      </c>
      <c r="Q1893" s="21">
        <v>0</v>
      </c>
      <c r="R1893" s="21">
        <v>0</v>
      </c>
      <c r="S1893" s="21">
        <v>0</v>
      </c>
      <c r="T1893" s="20" t="s">
        <v>39</v>
      </c>
      <c r="U1893" s="22">
        <v>46364</v>
      </c>
      <c r="V1893" s="23">
        <v>46246.375</v>
      </c>
      <c r="W1893" s="23">
        <v>46246.375</v>
      </c>
      <c r="X1893" s="20" t="s">
        <v>40</v>
      </c>
      <c r="Y1893" s="20" t="s">
        <v>39</v>
      </c>
      <c r="Z1893" s="24">
        <v>76199</v>
      </c>
      <c r="AA1893" s="20" t="s">
        <v>6047</v>
      </c>
      <c r="AB1893" s="25" t="s">
        <v>6080</v>
      </c>
      <c r="AC1893" s="11" t="str">
        <f t="shared" si="322"/>
        <v>Klik Here Bestie</v>
      </c>
      <c r="AD1893" s="18" t="s">
        <v>2944</v>
      </c>
    </row>
    <row r="1894" spans="1:31" ht="14.25" customHeight="1" x14ac:dyDescent="0.3">
      <c r="A1894" s="5">
        <v>1892</v>
      </c>
      <c r="B1894" s="20" t="s">
        <v>32</v>
      </c>
      <c r="C1894" s="20" t="s">
        <v>33</v>
      </c>
      <c r="D1894" s="20" t="s">
        <v>2451</v>
      </c>
      <c r="E1894" s="20" t="s">
        <v>2514</v>
      </c>
      <c r="F1894" s="21">
        <v>3323122010</v>
      </c>
      <c r="G1894" s="20" t="s">
        <v>2470</v>
      </c>
      <c r="H1894" s="20" t="s">
        <v>2471</v>
      </c>
      <c r="I1894" s="21">
        <v>15018387</v>
      </c>
      <c r="J1894" s="20" t="s">
        <v>6081</v>
      </c>
      <c r="K1894" s="20" t="s">
        <v>6078</v>
      </c>
      <c r="L1894" s="20" t="s">
        <v>6079</v>
      </c>
      <c r="M1894" s="21">
        <v>32</v>
      </c>
      <c r="N1894" s="21">
        <v>0</v>
      </c>
      <c r="O1894" s="21">
        <v>0</v>
      </c>
      <c r="P1894" s="21">
        <v>0</v>
      </c>
      <c r="Q1894" s="21">
        <v>0</v>
      </c>
      <c r="R1894" s="21">
        <v>0</v>
      </c>
      <c r="S1894" s="21">
        <v>0</v>
      </c>
      <c r="T1894" s="20" t="s">
        <v>39</v>
      </c>
      <c r="U1894" s="22">
        <v>46364</v>
      </c>
      <c r="V1894" s="23">
        <v>46246.377083333333</v>
      </c>
      <c r="W1894" s="23">
        <v>46246.377083333333</v>
      </c>
      <c r="X1894" s="20" t="s">
        <v>40</v>
      </c>
      <c r="Y1894" s="20" t="s">
        <v>39</v>
      </c>
      <c r="Z1894" s="24">
        <v>76199</v>
      </c>
      <c r="AA1894" s="20" t="s">
        <v>6047</v>
      </c>
      <c r="AB1894" s="25" t="s">
        <v>6082</v>
      </c>
      <c r="AC1894" s="11" t="str">
        <f t="shared" si="322"/>
        <v>Klik Here Bestie</v>
      </c>
      <c r="AD1894" s="18" t="s">
        <v>2944</v>
      </c>
    </row>
    <row r="1895" spans="1:31" ht="14.25" customHeight="1" x14ac:dyDescent="0.3">
      <c r="A1895" s="5">
        <v>1893</v>
      </c>
      <c r="B1895" s="20" t="s">
        <v>32</v>
      </c>
      <c r="C1895" s="20" t="s">
        <v>33</v>
      </c>
      <c r="D1895" s="20" t="s">
        <v>2451</v>
      </c>
      <c r="E1895" s="20" t="s">
        <v>2514</v>
      </c>
      <c r="F1895" s="21">
        <v>3323122010</v>
      </c>
      <c r="G1895" s="20" t="s">
        <v>2470</v>
      </c>
      <c r="H1895" s="20" t="s">
        <v>2471</v>
      </c>
      <c r="I1895" s="21">
        <v>14915156</v>
      </c>
      <c r="J1895" s="20" t="s">
        <v>6083</v>
      </c>
      <c r="K1895" s="20" t="s">
        <v>6084</v>
      </c>
      <c r="L1895" s="20" t="s">
        <v>6085</v>
      </c>
      <c r="M1895" s="21">
        <v>0</v>
      </c>
      <c r="N1895" s="21">
        <v>693</v>
      </c>
      <c r="O1895" s="21">
        <v>0</v>
      </c>
      <c r="P1895" s="21">
        <v>0</v>
      </c>
      <c r="Q1895" s="21">
        <v>0</v>
      </c>
      <c r="R1895" s="21">
        <v>0</v>
      </c>
      <c r="S1895" s="21">
        <v>0</v>
      </c>
      <c r="T1895" s="20" t="s">
        <v>39</v>
      </c>
      <c r="U1895" s="22">
        <v>46303</v>
      </c>
      <c r="V1895" s="23">
        <v>46244.6</v>
      </c>
      <c r="W1895" s="23">
        <v>46244.6</v>
      </c>
      <c r="X1895" s="20" t="s">
        <v>40</v>
      </c>
      <c r="Y1895" s="20" t="s">
        <v>39</v>
      </c>
      <c r="Z1895" s="24">
        <v>76199</v>
      </c>
      <c r="AA1895" s="20" t="s">
        <v>6047</v>
      </c>
      <c r="AB1895" s="25" t="s">
        <v>6086</v>
      </c>
      <c r="AC1895" s="11" t="str">
        <f t="shared" si="322"/>
        <v>Klik Here Bestie</v>
      </c>
      <c r="AD1895" s="18" t="s">
        <v>2944</v>
      </c>
    </row>
    <row r="1896" spans="1:31" ht="14.25" customHeight="1" x14ac:dyDescent="0.3">
      <c r="A1896" s="5">
        <v>1894</v>
      </c>
      <c r="B1896" s="20" t="s">
        <v>32</v>
      </c>
      <c r="C1896" s="20" t="s">
        <v>33</v>
      </c>
      <c r="D1896" s="20" t="s">
        <v>2451</v>
      </c>
      <c r="E1896" s="20" t="s">
        <v>2514</v>
      </c>
      <c r="F1896" s="21">
        <v>3323122010</v>
      </c>
      <c r="G1896" s="20" t="s">
        <v>2470</v>
      </c>
      <c r="H1896" s="20" t="s">
        <v>2471</v>
      </c>
      <c r="I1896" s="21">
        <v>14915279</v>
      </c>
      <c r="J1896" s="20" t="s">
        <v>6087</v>
      </c>
      <c r="K1896" s="20" t="s">
        <v>6084</v>
      </c>
      <c r="L1896" s="20" t="s">
        <v>6085</v>
      </c>
      <c r="M1896" s="21">
        <v>30</v>
      </c>
      <c r="N1896" s="21">
        <v>0</v>
      </c>
      <c r="O1896" s="21">
        <v>0</v>
      </c>
      <c r="P1896" s="21">
        <v>0</v>
      </c>
      <c r="Q1896" s="21">
        <v>0</v>
      </c>
      <c r="R1896" s="21">
        <v>0</v>
      </c>
      <c r="S1896" s="21">
        <v>0</v>
      </c>
      <c r="T1896" s="20" t="s">
        <v>39</v>
      </c>
      <c r="U1896" s="22">
        <v>46303</v>
      </c>
      <c r="V1896" s="23">
        <v>46244.600694444445</v>
      </c>
      <c r="W1896" s="23">
        <v>46244.600694444445</v>
      </c>
      <c r="X1896" s="20" t="s">
        <v>40</v>
      </c>
      <c r="Y1896" s="20" t="s">
        <v>39</v>
      </c>
      <c r="Z1896" s="24">
        <v>76199</v>
      </c>
      <c r="AA1896" s="20" t="s">
        <v>6047</v>
      </c>
      <c r="AB1896" s="25" t="s">
        <v>6088</v>
      </c>
      <c r="AC1896" s="11" t="str">
        <f t="shared" si="322"/>
        <v>Klik Here Bestie</v>
      </c>
      <c r="AD1896" s="18" t="s">
        <v>2944</v>
      </c>
    </row>
    <row r="1897" spans="1:31" ht="14.25" customHeight="1" x14ac:dyDescent="0.3">
      <c r="A1897" s="5">
        <v>1895</v>
      </c>
      <c r="B1897" s="20" t="s">
        <v>32</v>
      </c>
      <c r="C1897" s="20" t="s">
        <v>33</v>
      </c>
      <c r="D1897" s="20" t="s">
        <v>2451</v>
      </c>
      <c r="E1897" s="20" t="s">
        <v>2514</v>
      </c>
      <c r="F1897" s="21">
        <v>3323122010</v>
      </c>
      <c r="G1897" s="20" t="s">
        <v>2470</v>
      </c>
      <c r="H1897" s="20" t="s">
        <v>2471</v>
      </c>
      <c r="I1897" s="21">
        <v>14915418</v>
      </c>
      <c r="J1897" s="20" t="s">
        <v>6089</v>
      </c>
      <c r="K1897" s="20" t="s">
        <v>6084</v>
      </c>
      <c r="L1897" s="20" t="s">
        <v>6085</v>
      </c>
      <c r="M1897" s="21">
        <v>0</v>
      </c>
      <c r="N1897" s="21">
        <v>75</v>
      </c>
      <c r="O1897" s="21">
        <v>0</v>
      </c>
      <c r="P1897" s="21">
        <v>0</v>
      </c>
      <c r="Q1897" s="21">
        <v>0</v>
      </c>
      <c r="R1897" s="21">
        <v>0</v>
      </c>
      <c r="S1897" s="21">
        <v>0</v>
      </c>
      <c r="T1897" s="20" t="s">
        <v>39</v>
      </c>
      <c r="U1897" s="22">
        <v>46303</v>
      </c>
      <c r="V1897" s="23">
        <v>46244.602083333331</v>
      </c>
      <c r="W1897" s="23">
        <v>46244.602083333331</v>
      </c>
      <c r="X1897" s="20" t="s">
        <v>40</v>
      </c>
      <c r="Y1897" s="20" t="s">
        <v>39</v>
      </c>
      <c r="Z1897" s="24">
        <v>76199</v>
      </c>
      <c r="AA1897" s="20" t="s">
        <v>6047</v>
      </c>
      <c r="AB1897" s="25" t="s">
        <v>6090</v>
      </c>
      <c r="AC1897" s="11" t="str">
        <f t="shared" si="322"/>
        <v>Klik Here Bestie</v>
      </c>
      <c r="AD1897" s="18" t="s">
        <v>2944</v>
      </c>
    </row>
    <row r="1898" spans="1:31" ht="14.25" customHeight="1" x14ac:dyDescent="0.3">
      <c r="A1898" s="5">
        <v>1896</v>
      </c>
      <c r="B1898" s="20" t="s">
        <v>32</v>
      </c>
      <c r="C1898" s="20" t="s">
        <v>33</v>
      </c>
      <c r="D1898" s="20" t="s">
        <v>2451</v>
      </c>
      <c r="E1898" s="20" t="s">
        <v>2514</v>
      </c>
      <c r="F1898" s="21">
        <v>3323122010</v>
      </c>
      <c r="G1898" s="20" t="s">
        <v>2470</v>
      </c>
      <c r="H1898" s="20" t="s">
        <v>2471</v>
      </c>
      <c r="I1898" s="21">
        <v>14891202</v>
      </c>
      <c r="J1898" s="20" t="s">
        <v>6091</v>
      </c>
      <c r="K1898" s="20" t="s">
        <v>6092</v>
      </c>
      <c r="L1898" s="20" t="s">
        <v>6093</v>
      </c>
      <c r="M1898" s="21">
        <v>288</v>
      </c>
      <c r="N1898" s="21">
        <v>0</v>
      </c>
      <c r="O1898" s="21">
        <v>0</v>
      </c>
      <c r="P1898" s="21">
        <v>0</v>
      </c>
      <c r="Q1898" s="21">
        <v>0</v>
      </c>
      <c r="R1898" s="21">
        <v>0</v>
      </c>
      <c r="S1898" s="21">
        <v>0</v>
      </c>
      <c r="T1898" s="20" t="s">
        <v>39</v>
      </c>
      <c r="U1898" s="22">
        <v>46303</v>
      </c>
      <c r="V1898" s="23">
        <v>46244.410416666666</v>
      </c>
      <c r="W1898" s="23">
        <v>46244.410416666666</v>
      </c>
      <c r="X1898" s="20" t="s">
        <v>40</v>
      </c>
      <c r="Y1898" s="20" t="s">
        <v>39</v>
      </c>
      <c r="Z1898" s="24">
        <v>76199</v>
      </c>
      <c r="AA1898" s="20" t="s">
        <v>6047</v>
      </c>
      <c r="AB1898" s="25" t="s">
        <v>6094</v>
      </c>
      <c r="AC1898" s="11" t="str">
        <f t="shared" si="322"/>
        <v>Klik Here Bestie</v>
      </c>
      <c r="AD1898" s="18" t="s">
        <v>2944</v>
      </c>
    </row>
    <row r="1899" spans="1:31" ht="14.25" customHeight="1" x14ac:dyDescent="0.3">
      <c r="A1899" s="5">
        <v>1897</v>
      </c>
      <c r="B1899" s="20" t="s">
        <v>32</v>
      </c>
      <c r="C1899" s="20" t="s">
        <v>33</v>
      </c>
      <c r="D1899" s="20" t="s">
        <v>2451</v>
      </c>
      <c r="E1899" s="20" t="s">
        <v>2514</v>
      </c>
      <c r="F1899" s="21">
        <v>3323122010</v>
      </c>
      <c r="G1899" s="20" t="s">
        <v>2470</v>
      </c>
      <c r="H1899" s="20" t="s">
        <v>2471</v>
      </c>
      <c r="I1899" s="21">
        <v>14891466</v>
      </c>
      <c r="J1899" s="20" t="s">
        <v>6095</v>
      </c>
      <c r="K1899" s="20" t="s">
        <v>6092</v>
      </c>
      <c r="L1899" s="20" t="s">
        <v>6093</v>
      </c>
      <c r="M1899" s="21">
        <v>0</v>
      </c>
      <c r="N1899" s="21">
        <v>162</v>
      </c>
      <c r="O1899" s="21">
        <v>0</v>
      </c>
      <c r="P1899" s="21">
        <v>0</v>
      </c>
      <c r="Q1899" s="21">
        <v>0</v>
      </c>
      <c r="R1899" s="21">
        <v>0</v>
      </c>
      <c r="S1899" s="21">
        <v>0</v>
      </c>
      <c r="T1899" s="20" t="s">
        <v>39</v>
      </c>
      <c r="U1899" s="22">
        <v>46303</v>
      </c>
      <c r="V1899" s="23">
        <v>46244.411805555559</v>
      </c>
      <c r="W1899" s="23">
        <v>46244.411805555559</v>
      </c>
      <c r="X1899" s="20" t="s">
        <v>40</v>
      </c>
      <c r="Y1899" s="20" t="s">
        <v>39</v>
      </c>
      <c r="Z1899" s="24">
        <v>76199</v>
      </c>
      <c r="AA1899" s="20" t="s">
        <v>6047</v>
      </c>
      <c r="AB1899" s="25" t="s">
        <v>6096</v>
      </c>
      <c r="AC1899" s="11" t="str">
        <f t="shared" si="322"/>
        <v>Klik Here Bestie</v>
      </c>
      <c r="AD1899" s="18" t="s">
        <v>2944</v>
      </c>
    </row>
    <row r="1900" spans="1:31" ht="14.25" customHeight="1" x14ac:dyDescent="0.3">
      <c r="A1900" s="5">
        <v>1898</v>
      </c>
      <c r="B1900" s="20" t="s">
        <v>32</v>
      </c>
      <c r="C1900" s="20" t="s">
        <v>33</v>
      </c>
      <c r="D1900" s="20" t="s">
        <v>2451</v>
      </c>
      <c r="E1900" s="20" t="s">
        <v>2546</v>
      </c>
      <c r="F1900" s="21">
        <v>3323122012</v>
      </c>
      <c r="G1900" s="20" t="s">
        <v>2452</v>
      </c>
      <c r="H1900" s="20" t="s">
        <v>2453</v>
      </c>
      <c r="I1900" s="21">
        <v>14889920</v>
      </c>
      <c r="J1900" s="20" t="s">
        <v>6097</v>
      </c>
      <c r="K1900" s="20" t="s">
        <v>6098</v>
      </c>
      <c r="L1900" s="20" t="s">
        <v>6099</v>
      </c>
      <c r="M1900" s="21">
        <v>0</v>
      </c>
      <c r="N1900" s="21">
        <v>400</v>
      </c>
      <c r="O1900" s="21">
        <v>0</v>
      </c>
      <c r="P1900" s="21">
        <v>0</v>
      </c>
      <c r="Q1900" s="21">
        <v>0</v>
      </c>
      <c r="R1900" s="21">
        <v>0</v>
      </c>
      <c r="S1900" s="21">
        <v>0</v>
      </c>
      <c r="T1900" s="20" t="s">
        <v>39</v>
      </c>
      <c r="U1900" s="22">
        <v>46303</v>
      </c>
      <c r="V1900" s="23">
        <v>46244.402777777781</v>
      </c>
      <c r="W1900" s="23">
        <v>46244.402777777781</v>
      </c>
      <c r="X1900" s="20" t="s">
        <v>40</v>
      </c>
      <c r="Y1900" s="20" t="s">
        <v>39</v>
      </c>
      <c r="Z1900" s="24">
        <v>190227</v>
      </c>
      <c r="AA1900" s="20" t="s">
        <v>6100</v>
      </c>
      <c r="AB1900" s="25" t="s">
        <v>6101</v>
      </c>
      <c r="AC1900" s="11" t="str">
        <f t="shared" si="322"/>
        <v>Klik Here Bestie</v>
      </c>
      <c r="AD1900" s="18" t="s">
        <v>2944</v>
      </c>
    </row>
    <row r="1901" spans="1:31" ht="14.25" customHeight="1" x14ac:dyDescent="0.3">
      <c r="A1901" s="5">
        <v>1899</v>
      </c>
      <c r="B1901" s="20" t="s">
        <v>32</v>
      </c>
      <c r="C1901" s="20" t="s">
        <v>33</v>
      </c>
      <c r="D1901" s="20" t="s">
        <v>2572</v>
      </c>
      <c r="E1901" s="20" t="s">
        <v>2572</v>
      </c>
      <c r="F1901" s="21">
        <v>3323131001</v>
      </c>
      <c r="G1901" s="20" t="s">
        <v>2573</v>
      </c>
      <c r="H1901" s="20" t="s">
        <v>2574</v>
      </c>
      <c r="I1901" s="21">
        <v>15170812</v>
      </c>
      <c r="J1901" s="20" t="s">
        <v>6102</v>
      </c>
      <c r="K1901" s="20" t="s">
        <v>6103</v>
      </c>
      <c r="L1901" s="20" t="s">
        <v>6104</v>
      </c>
      <c r="M1901" s="21">
        <v>100</v>
      </c>
      <c r="N1901" s="21">
        <v>150</v>
      </c>
      <c r="O1901" s="21">
        <v>0</v>
      </c>
      <c r="P1901" s="21">
        <v>0</v>
      </c>
      <c r="Q1901" s="21">
        <v>0</v>
      </c>
      <c r="R1901" s="21">
        <v>0</v>
      </c>
      <c r="S1901" s="21">
        <v>0</v>
      </c>
      <c r="T1901" s="20" t="s">
        <v>39</v>
      </c>
      <c r="U1901" s="20" t="s">
        <v>4312</v>
      </c>
      <c r="V1901" s="23">
        <v>46248.416666666664</v>
      </c>
      <c r="W1901" s="23">
        <v>46248.416666666664</v>
      </c>
      <c r="X1901" s="20" t="s">
        <v>40</v>
      </c>
      <c r="Y1901" s="20" t="s">
        <v>39</v>
      </c>
      <c r="Z1901" s="24">
        <v>77064</v>
      </c>
      <c r="AA1901" s="20" t="s">
        <v>546</v>
      </c>
      <c r="AB1901" s="25" t="s">
        <v>6105</v>
      </c>
      <c r="AC1901" s="11" t="str">
        <f t="shared" si="322"/>
        <v>Klik Here Bestie</v>
      </c>
      <c r="AD1901" s="12" t="s">
        <v>30</v>
      </c>
    </row>
    <row r="1902" spans="1:31" ht="14.25" customHeight="1" x14ac:dyDescent="0.3">
      <c r="A1902" s="5">
        <v>1900</v>
      </c>
      <c r="B1902" s="20" t="s">
        <v>32</v>
      </c>
      <c r="C1902" s="20" t="s">
        <v>33</v>
      </c>
      <c r="D1902" s="20" t="s">
        <v>2572</v>
      </c>
      <c r="E1902" s="20" t="s">
        <v>2572</v>
      </c>
      <c r="F1902" s="21">
        <v>3323131001</v>
      </c>
      <c r="G1902" s="20" t="s">
        <v>2573</v>
      </c>
      <c r="H1902" s="20" t="s">
        <v>2574</v>
      </c>
      <c r="I1902" s="21">
        <v>15171039</v>
      </c>
      <c r="J1902" s="20" t="s">
        <v>6106</v>
      </c>
      <c r="K1902" s="20" t="s">
        <v>6103</v>
      </c>
      <c r="L1902" s="20" t="s">
        <v>6104</v>
      </c>
      <c r="M1902" s="21">
        <v>50</v>
      </c>
      <c r="N1902" s="21">
        <v>0</v>
      </c>
      <c r="O1902" s="21">
        <v>0</v>
      </c>
      <c r="P1902" s="21">
        <v>0</v>
      </c>
      <c r="Q1902" s="21">
        <v>0</v>
      </c>
      <c r="R1902" s="21">
        <v>0</v>
      </c>
      <c r="S1902" s="21">
        <v>0</v>
      </c>
      <c r="T1902" s="20" t="s">
        <v>39</v>
      </c>
      <c r="U1902" s="20" t="s">
        <v>4312</v>
      </c>
      <c r="V1902" s="23">
        <v>46248.418055555558</v>
      </c>
      <c r="W1902" s="23">
        <v>46248.418055555558</v>
      </c>
      <c r="X1902" s="20" t="s">
        <v>40</v>
      </c>
      <c r="Y1902" s="20" t="s">
        <v>39</v>
      </c>
      <c r="Z1902" s="24">
        <v>77064</v>
      </c>
      <c r="AA1902" s="20" t="s">
        <v>546</v>
      </c>
      <c r="AB1902" s="25" t="s">
        <v>6107</v>
      </c>
      <c r="AC1902" s="11" t="str">
        <f t="shared" si="322"/>
        <v>Klik Here Bestie</v>
      </c>
      <c r="AD1902" s="12" t="s">
        <v>30</v>
      </c>
    </row>
    <row r="1903" spans="1:31" ht="14.25" customHeight="1" x14ac:dyDescent="0.3">
      <c r="A1903" s="5">
        <v>1901</v>
      </c>
      <c r="B1903" s="20" t="s">
        <v>32</v>
      </c>
      <c r="C1903" s="20" t="s">
        <v>33</v>
      </c>
      <c r="D1903" s="20" t="s">
        <v>2572</v>
      </c>
      <c r="E1903" s="20" t="s">
        <v>2581</v>
      </c>
      <c r="F1903" s="21">
        <v>3323132002</v>
      </c>
      <c r="G1903" s="20" t="s">
        <v>2573</v>
      </c>
      <c r="H1903" s="20" t="s">
        <v>2574</v>
      </c>
      <c r="I1903" s="21">
        <v>15021780</v>
      </c>
      <c r="J1903" s="20" t="s">
        <v>6108</v>
      </c>
      <c r="K1903" s="20" t="s">
        <v>6109</v>
      </c>
      <c r="L1903" s="20" t="s">
        <v>6110</v>
      </c>
      <c r="M1903" s="21">
        <v>50</v>
      </c>
      <c r="N1903" s="21">
        <v>50</v>
      </c>
      <c r="O1903" s="21">
        <v>0</v>
      </c>
      <c r="P1903" s="21">
        <v>0</v>
      </c>
      <c r="Q1903" s="21">
        <v>0</v>
      </c>
      <c r="R1903" s="21">
        <v>0</v>
      </c>
      <c r="S1903" s="21">
        <v>0</v>
      </c>
      <c r="T1903" s="20" t="s">
        <v>39</v>
      </c>
      <c r="U1903" s="22">
        <v>46364</v>
      </c>
      <c r="V1903" s="23">
        <v>46246.397222222222</v>
      </c>
      <c r="W1903" s="23">
        <v>46246.397222222222</v>
      </c>
      <c r="X1903" s="20" t="s">
        <v>40</v>
      </c>
      <c r="Y1903" s="20" t="s">
        <v>39</v>
      </c>
      <c r="Z1903" s="24">
        <v>75374</v>
      </c>
      <c r="AA1903" s="20" t="s">
        <v>2590</v>
      </c>
      <c r="AB1903" s="25" t="s">
        <v>6111</v>
      </c>
      <c r="AC1903" s="11" t="str">
        <f t="shared" si="322"/>
        <v>Klik Here Bestie</v>
      </c>
      <c r="AD1903" s="12" t="s">
        <v>30</v>
      </c>
    </row>
    <row r="1904" spans="1:31" ht="14.25" customHeight="1" x14ac:dyDescent="0.3">
      <c r="A1904" s="5">
        <v>1902</v>
      </c>
      <c r="B1904" s="20" t="s">
        <v>32</v>
      </c>
      <c r="C1904" s="20" t="s">
        <v>33</v>
      </c>
      <c r="D1904" s="20" t="s">
        <v>2572</v>
      </c>
      <c r="E1904" s="20" t="s">
        <v>2606</v>
      </c>
      <c r="F1904" s="21">
        <v>3323132003</v>
      </c>
      <c r="G1904" s="20" t="s">
        <v>2607</v>
      </c>
      <c r="H1904" s="20" t="s">
        <v>2608</v>
      </c>
      <c r="I1904" s="21">
        <v>14891780</v>
      </c>
      <c r="J1904" s="20" t="s">
        <v>6112</v>
      </c>
      <c r="K1904" s="20" t="s">
        <v>6113</v>
      </c>
      <c r="L1904" s="20" t="s">
        <v>6114</v>
      </c>
      <c r="M1904" s="21">
        <v>0</v>
      </c>
      <c r="N1904" s="21">
        <v>50</v>
      </c>
      <c r="O1904" s="21">
        <v>0</v>
      </c>
      <c r="P1904" s="21">
        <v>0</v>
      </c>
      <c r="Q1904" s="21">
        <v>0</v>
      </c>
      <c r="R1904" s="21">
        <v>0</v>
      </c>
      <c r="S1904" s="21">
        <v>0</v>
      </c>
      <c r="T1904" s="20" t="s">
        <v>39</v>
      </c>
      <c r="U1904" s="22">
        <v>46303</v>
      </c>
      <c r="V1904" s="23">
        <v>46244.413888888892</v>
      </c>
      <c r="W1904" s="23">
        <v>46244.413888888892</v>
      </c>
      <c r="X1904" s="20" t="s">
        <v>40</v>
      </c>
      <c r="Y1904" s="20" t="s">
        <v>39</v>
      </c>
      <c r="Z1904" s="24">
        <v>76891</v>
      </c>
      <c r="AA1904" s="20" t="s">
        <v>2618</v>
      </c>
      <c r="AB1904" s="25" t="s">
        <v>6115</v>
      </c>
      <c r="AC1904" s="11" t="str">
        <f t="shared" si="322"/>
        <v>Klik Here Bestie</v>
      </c>
      <c r="AD1904" s="12" t="s">
        <v>30</v>
      </c>
    </row>
    <row r="1905" spans="1:30" ht="14.25" customHeight="1" x14ac:dyDescent="0.3">
      <c r="A1905" s="5">
        <v>1903</v>
      </c>
      <c r="B1905" s="20" t="s">
        <v>32</v>
      </c>
      <c r="C1905" s="20" t="s">
        <v>33</v>
      </c>
      <c r="D1905" s="20" t="s">
        <v>2572</v>
      </c>
      <c r="E1905" s="20" t="s">
        <v>2606</v>
      </c>
      <c r="F1905" s="21">
        <v>3323132003</v>
      </c>
      <c r="G1905" s="20" t="s">
        <v>2607</v>
      </c>
      <c r="H1905" s="20" t="s">
        <v>2608</v>
      </c>
      <c r="I1905" s="21">
        <v>15172450</v>
      </c>
      <c r="J1905" s="20" t="s">
        <v>6116</v>
      </c>
      <c r="K1905" s="20" t="s">
        <v>6117</v>
      </c>
      <c r="L1905" s="20" t="s">
        <v>6118</v>
      </c>
      <c r="M1905" s="21">
        <v>50</v>
      </c>
      <c r="N1905" s="21">
        <v>50</v>
      </c>
      <c r="O1905" s="21">
        <v>0</v>
      </c>
      <c r="P1905" s="21">
        <v>0</v>
      </c>
      <c r="Q1905" s="21">
        <v>0</v>
      </c>
      <c r="R1905" s="21">
        <v>0</v>
      </c>
      <c r="S1905" s="21">
        <v>0</v>
      </c>
      <c r="T1905" s="20" t="s">
        <v>39</v>
      </c>
      <c r="U1905" s="20" t="s">
        <v>4312</v>
      </c>
      <c r="V1905" s="23">
        <v>46248.425000000003</v>
      </c>
      <c r="W1905" s="23">
        <v>46248.425000000003</v>
      </c>
      <c r="X1905" s="20" t="s">
        <v>40</v>
      </c>
      <c r="Y1905" s="20" t="s">
        <v>39</v>
      </c>
      <c r="Z1905" s="24">
        <v>76749</v>
      </c>
      <c r="AA1905" s="20" t="s">
        <v>424</v>
      </c>
      <c r="AB1905" s="25" t="s">
        <v>6119</v>
      </c>
      <c r="AC1905" s="11" t="str">
        <f t="shared" si="322"/>
        <v>Klik Here Bestie</v>
      </c>
      <c r="AD1905" s="12" t="s">
        <v>30</v>
      </c>
    </row>
    <row r="1906" spans="1:30" ht="14.25" customHeight="1" x14ac:dyDescent="0.3">
      <c r="A1906" s="5">
        <v>1904</v>
      </c>
      <c r="B1906" s="20" t="s">
        <v>32</v>
      </c>
      <c r="C1906" s="20" t="s">
        <v>33</v>
      </c>
      <c r="D1906" s="20" t="s">
        <v>2572</v>
      </c>
      <c r="E1906" s="20" t="s">
        <v>2606</v>
      </c>
      <c r="F1906" s="21">
        <v>3323132003</v>
      </c>
      <c r="G1906" s="20" t="s">
        <v>2607</v>
      </c>
      <c r="H1906" s="20" t="s">
        <v>2608</v>
      </c>
      <c r="I1906" s="21">
        <v>14977856</v>
      </c>
      <c r="J1906" s="20" t="s">
        <v>6120</v>
      </c>
      <c r="K1906" s="20" t="s">
        <v>6121</v>
      </c>
      <c r="L1906" s="20" t="s">
        <v>6122</v>
      </c>
      <c r="M1906" s="21">
        <v>100</v>
      </c>
      <c r="N1906" s="21">
        <v>0</v>
      </c>
      <c r="O1906" s="21">
        <v>0</v>
      </c>
      <c r="P1906" s="21">
        <v>0</v>
      </c>
      <c r="Q1906" s="21">
        <v>0</v>
      </c>
      <c r="R1906" s="21">
        <v>0</v>
      </c>
      <c r="S1906" s="21">
        <v>0</v>
      </c>
      <c r="T1906" s="20" t="s">
        <v>39</v>
      </c>
      <c r="U1906" s="22">
        <v>46334</v>
      </c>
      <c r="V1906" s="23">
        <v>46245.570833333331</v>
      </c>
      <c r="W1906" s="23">
        <v>46245.570833333331</v>
      </c>
      <c r="X1906" s="20" t="s">
        <v>40</v>
      </c>
      <c r="Y1906" s="20" t="s">
        <v>39</v>
      </c>
      <c r="Z1906" s="24">
        <v>76891</v>
      </c>
      <c r="AA1906" s="20" t="s">
        <v>2618</v>
      </c>
      <c r="AB1906" s="25" t="s">
        <v>6123</v>
      </c>
      <c r="AC1906" s="11" t="str">
        <f t="shared" si="322"/>
        <v>Klik Here Bestie</v>
      </c>
      <c r="AD1906" s="12" t="s">
        <v>30</v>
      </c>
    </row>
    <row r="1907" spans="1:30" ht="14.25" customHeight="1" x14ac:dyDescent="0.3">
      <c r="A1907" s="5">
        <v>1905</v>
      </c>
      <c r="B1907" s="20" t="s">
        <v>32</v>
      </c>
      <c r="C1907" s="20" t="s">
        <v>33</v>
      </c>
      <c r="D1907" s="20" t="s">
        <v>2572</v>
      </c>
      <c r="E1907" s="20" t="s">
        <v>2606</v>
      </c>
      <c r="F1907" s="21">
        <v>3323132003</v>
      </c>
      <c r="G1907" s="20" t="s">
        <v>2607</v>
      </c>
      <c r="H1907" s="20" t="s">
        <v>2608</v>
      </c>
      <c r="I1907" s="21">
        <v>15124567</v>
      </c>
      <c r="J1907" s="20" t="s">
        <v>6124</v>
      </c>
      <c r="K1907" s="20" t="s">
        <v>6121</v>
      </c>
      <c r="L1907" s="20" t="s">
        <v>6122</v>
      </c>
      <c r="M1907" s="21">
        <v>0</v>
      </c>
      <c r="N1907" s="21">
        <v>50</v>
      </c>
      <c r="O1907" s="21">
        <v>0</v>
      </c>
      <c r="P1907" s="21">
        <v>0</v>
      </c>
      <c r="Q1907" s="21">
        <v>0</v>
      </c>
      <c r="R1907" s="21">
        <v>0</v>
      </c>
      <c r="S1907" s="21">
        <v>0</v>
      </c>
      <c r="T1907" s="20" t="s">
        <v>39</v>
      </c>
      <c r="U1907" s="20" t="s">
        <v>4250</v>
      </c>
      <c r="V1907" s="23">
        <v>46247.611805555556</v>
      </c>
      <c r="W1907" s="23">
        <v>46247.611805555556</v>
      </c>
      <c r="X1907" s="20" t="s">
        <v>40</v>
      </c>
      <c r="Y1907" s="20" t="s">
        <v>39</v>
      </c>
      <c r="Z1907" s="24">
        <v>76891</v>
      </c>
      <c r="AA1907" s="20" t="s">
        <v>2618</v>
      </c>
      <c r="AB1907" s="25" t="s">
        <v>6125</v>
      </c>
      <c r="AC1907" s="11" t="str">
        <f t="shared" si="322"/>
        <v>Klik Here Bestie</v>
      </c>
      <c r="AD1907" s="12" t="s">
        <v>30</v>
      </c>
    </row>
    <row r="1908" spans="1:30" ht="14.25" customHeight="1" x14ac:dyDescent="0.3">
      <c r="A1908" s="5">
        <v>1906</v>
      </c>
      <c r="B1908" s="20" t="s">
        <v>32</v>
      </c>
      <c r="C1908" s="20" t="s">
        <v>33</v>
      </c>
      <c r="D1908" s="20" t="s">
        <v>2572</v>
      </c>
      <c r="E1908" s="20" t="s">
        <v>2606</v>
      </c>
      <c r="F1908" s="21">
        <v>3323132003</v>
      </c>
      <c r="G1908" s="20" t="s">
        <v>2607</v>
      </c>
      <c r="H1908" s="20" t="s">
        <v>2608</v>
      </c>
      <c r="I1908" s="21">
        <v>15235135</v>
      </c>
      <c r="J1908" s="20" t="s">
        <v>6126</v>
      </c>
      <c r="K1908" s="20" t="s">
        <v>6127</v>
      </c>
      <c r="L1908" s="20" t="s">
        <v>6122</v>
      </c>
      <c r="M1908" s="21">
        <v>76</v>
      </c>
      <c r="N1908" s="21">
        <v>68</v>
      </c>
      <c r="O1908" s="21">
        <v>0</v>
      </c>
      <c r="P1908" s="21">
        <v>0</v>
      </c>
      <c r="Q1908" s="21">
        <v>0</v>
      </c>
      <c r="R1908" s="21">
        <v>0</v>
      </c>
      <c r="S1908" s="21">
        <v>0</v>
      </c>
      <c r="T1908" s="20" t="s">
        <v>39</v>
      </c>
      <c r="U1908" s="20" t="s">
        <v>4260</v>
      </c>
      <c r="V1908" s="23">
        <v>46249.384722222225</v>
      </c>
      <c r="W1908" s="23">
        <v>46249.384722222225</v>
      </c>
      <c r="X1908" s="20" t="s">
        <v>40</v>
      </c>
      <c r="Y1908" s="20" t="s">
        <v>39</v>
      </c>
      <c r="Z1908" s="24">
        <v>76991</v>
      </c>
      <c r="AA1908" s="20" t="s">
        <v>2611</v>
      </c>
      <c r="AB1908" s="25" t="s">
        <v>6128</v>
      </c>
      <c r="AC1908" s="11" t="str">
        <f t="shared" si="322"/>
        <v>Klik Here Bestie</v>
      </c>
      <c r="AD1908" s="12" t="s">
        <v>30</v>
      </c>
    </row>
    <row r="1909" spans="1:30" ht="14.25" customHeight="1" x14ac:dyDescent="0.3">
      <c r="A1909" s="5">
        <v>1907</v>
      </c>
      <c r="B1909" s="20" t="s">
        <v>32</v>
      </c>
      <c r="C1909" s="20" t="s">
        <v>33</v>
      </c>
      <c r="D1909" s="20" t="s">
        <v>2572</v>
      </c>
      <c r="E1909" s="20" t="s">
        <v>2606</v>
      </c>
      <c r="F1909" s="21">
        <v>3323132003</v>
      </c>
      <c r="G1909" s="20" t="s">
        <v>2607</v>
      </c>
      <c r="H1909" s="20" t="s">
        <v>2608</v>
      </c>
      <c r="I1909" s="21">
        <v>15120025</v>
      </c>
      <c r="J1909" s="20" t="s">
        <v>6129</v>
      </c>
      <c r="K1909" s="20" t="s">
        <v>6130</v>
      </c>
      <c r="L1909" s="20" t="s">
        <v>2614</v>
      </c>
      <c r="M1909" s="21">
        <v>0</v>
      </c>
      <c r="N1909" s="21">
        <v>50</v>
      </c>
      <c r="O1909" s="21">
        <v>0</v>
      </c>
      <c r="P1909" s="21">
        <v>0</v>
      </c>
      <c r="Q1909" s="21">
        <v>0</v>
      </c>
      <c r="R1909" s="21">
        <v>0</v>
      </c>
      <c r="S1909" s="21">
        <v>0</v>
      </c>
      <c r="T1909" s="20" t="s">
        <v>39</v>
      </c>
      <c r="U1909" s="20" t="s">
        <v>4250</v>
      </c>
      <c r="V1909" s="23">
        <v>46247.578472222223</v>
      </c>
      <c r="W1909" s="23">
        <v>46247.578472222223</v>
      </c>
      <c r="X1909" s="20" t="s">
        <v>40</v>
      </c>
      <c r="Y1909" s="20" t="s">
        <v>39</v>
      </c>
      <c r="Z1909" s="24">
        <v>76991</v>
      </c>
      <c r="AA1909" s="20" t="s">
        <v>2611</v>
      </c>
      <c r="AB1909" s="25" t="s">
        <v>6131</v>
      </c>
      <c r="AC1909" s="11" t="str">
        <f t="shared" si="322"/>
        <v>Klik Here Bestie</v>
      </c>
      <c r="AD1909" s="12" t="s">
        <v>30</v>
      </c>
    </row>
    <row r="1910" spans="1:30" ht="14.25" customHeight="1" x14ac:dyDescent="0.3">
      <c r="A1910" s="5">
        <v>1908</v>
      </c>
      <c r="B1910" s="20" t="s">
        <v>32</v>
      </c>
      <c r="C1910" s="20" t="s">
        <v>33</v>
      </c>
      <c r="D1910" s="20" t="s">
        <v>2572</v>
      </c>
      <c r="E1910" s="20" t="s">
        <v>2606</v>
      </c>
      <c r="F1910" s="21">
        <v>3323132003</v>
      </c>
      <c r="G1910" s="20" t="s">
        <v>2607</v>
      </c>
      <c r="H1910" s="20" t="s">
        <v>2608</v>
      </c>
      <c r="I1910" s="21">
        <v>15116902</v>
      </c>
      <c r="J1910" s="20" t="s">
        <v>6132</v>
      </c>
      <c r="K1910" s="20" t="s">
        <v>6133</v>
      </c>
      <c r="L1910" s="20" t="s">
        <v>6134</v>
      </c>
      <c r="M1910" s="21">
        <v>100</v>
      </c>
      <c r="N1910" s="21">
        <v>64</v>
      </c>
      <c r="O1910" s="21">
        <v>0</v>
      </c>
      <c r="P1910" s="21">
        <v>0</v>
      </c>
      <c r="Q1910" s="21">
        <v>0</v>
      </c>
      <c r="R1910" s="21">
        <v>0</v>
      </c>
      <c r="S1910" s="21">
        <v>0</v>
      </c>
      <c r="T1910" s="20" t="s">
        <v>39</v>
      </c>
      <c r="U1910" s="20" t="s">
        <v>4250</v>
      </c>
      <c r="V1910" s="23">
        <v>46247.551388888889</v>
      </c>
      <c r="W1910" s="23">
        <v>46247.551388888889</v>
      </c>
      <c r="X1910" s="20" t="s">
        <v>40</v>
      </c>
      <c r="Y1910" s="20" t="s">
        <v>39</v>
      </c>
      <c r="Z1910" s="24">
        <v>76891</v>
      </c>
      <c r="AA1910" s="20" t="s">
        <v>2618</v>
      </c>
      <c r="AB1910" s="25" t="s">
        <v>6135</v>
      </c>
      <c r="AC1910" s="11" t="str">
        <f t="shared" si="322"/>
        <v>Klik Here Bestie</v>
      </c>
      <c r="AD1910" s="12" t="s">
        <v>30</v>
      </c>
    </row>
    <row r="1911" spans="1:30" ht="14.25" customHeight="1" x14ac:dyDescent="0.3">
      <c r="A1911" s="5">
        <v>1909</v>
      </c>
      <c r="B1911" s="20" t="s">
        <v>32</v>
      </c>
      <c r="C1911" s="20" t="s">
        <v>33</v>
      </c>
      <c r="D1911" s="20" t="s">
        <v>2572</v>
      </c>
      <c r="E1911" s="20" t="s">
        <v>2606</v>
      </c>
      <c r="F1911" s="21">
        <v>3323132003</v>
      </c>
      <c r="G1911" s="20" t="s">
        <v>2607</v>
      </c>
      <c r="H1911" s="20" t="s">
        <v>2608</v>
      </c>
      <c r="I1911" s="21">
        <v>15046737</v>
      </c>
      <c r="J1911" s="20" t="s">
        <v>6136</v>
      </c>
      <c r="K1911" s="20" t="s">
        <v>6137</v>
      </c>
      <c r="L1911" s="20" t="s">
        <v>6138</v>
      </c>
      <c r="M1911" s="21">
        <v>100</v>
      </c>
      <c r="N1911" s="21">
        <v>50</v>
      </c>
      <c r="O1911" s="21">
        <v>0</v>
      </c>
      <c r="P1911" s="21">
        <v>0</v>
      </c>
      <c r="Q1911" s="21">
        <v>0</v>
      </c>
      <c r="R1911" s="21">
        <v>0</v>
      </c>
      <c r="S1911" s="21">
        <v>0</v>
      </c>
      <c r="T1911" s="20" t="s">
        <v>39</v>
      </c>
      <c r="U1911" s="22">
        <v>46364</v>
      </c>
      <c r="V1911" s="23">
        <v>46246.574999999997</v>
      </c>
      <c r="W1911" s="23">
        <v>46246.574999999997</v>
      </c>
      <c r="X1911" s="20" t="s">
        <v>40</v>
      </c>
      <c r="Y1911" s="20" t="s">
        <v>39</v>
      </c>
      <c r="Z1911" s="24">
        <v>76749</v>
      </c>
      <c r="AA1911" s="20" t="s">
        <v>424</v>
      </c>
      <c r="AB1911" s="25" t="s">
        <v>6139</v>
      </c>
      <c r="AC1911" s="11" t="str">
        <f t="shared" si="322"/>
        <v>Klik Here Bestie</v>
      </c>
      <c r="AD1911" s="12" t="s">
        <v>30</v>
      </c>
    </row>
    <row r="1912" spans="1:30" ht="14.25" customHeight="1" x14ac:dyDescent="0.3">
      <c r="A1912" s="5">
        <v>1910</v>
      </c>
      <c r="B1912" s="20" t="s">
        <v>32</v>
      </c>
      <c r="C1912" s="20" t="s">
        <v>33</v>
      </c>
      <c r="D1912" s="20" t="s">
        <v>2572</v>
      </c>
      <c r="E1912" s="20" t="s">
        <v>2606</v>
      </c>
      <c r="F1912" s="21">
        <v>3323132003</v>
      </c>
      <c r="G1912" s="20" t="s">
        <v>2607</v>
      </c>
      <c r="H1912" s="20" t="s">
        <v>2608</v>
      </c>
      <c r="I1912" s="21">
        <v>14952725</v>
      </c>
      <c r="J1912" s="20" t="s">
        <v>6140</v>
      </c>
      <c r="K1912" s="20" t="s">
        <v>6141</v>
      </c>
      <c r="L1912" s="20" t="s">
        <v>3951</v>
      </c>
      <c r="M1912" s="21">
        <v>250</v>
      </c>
      <c r="N1912" s="21">
        <v>100</v>
      </c>
      <c r="O1912" s="21">
        <v>0</v>
      </c>
      <c r="P1912" s="21">
        <v>0</v>
      </c>
      <c r="Q1912" s="21">
        <v>0</v>
      </c>
      <c r="R1912" s="21">
        <v>0</v>
      </c>
      <c r="S1912" s="21">
        <v>0</v>
      </c>
      <c r="T1912" s="20" t="s">
        <v>39</v>
      </c>
      <c r="U1912" s="22">
        <v>46334</v>
      </c>
      <c r="V1912" s="23">
        <v>46245.376388888886</v>
      </c>
      <c r="W1912" s="23">
        <v>46245.376388888886</v>
      </c>
      <c r="X1912" s="20" t="s">
        <v>40</v>
      </c>
      <c r="Y1912" s="20" t="s">
        <v>39</v>
      </c>
      <c r="Z1912" s="24">
        <v>857245</v>
      </c>
      <c r="AA1912" s="20" t="s">
        <v>2663</v>
      </c>
      <c r="AB1912" s="25" t="s">
        <v>6142</v>
      </c>
      <c r="AC1912" s="11" t="str">
        <f t="shared" si="322"/>
        <v>Klik Here Bestie</v>
      </c>
      <c r="AD1912" s="12" t="s">
        <v>30</v>
      </c>
    </row>
    <row r="1913" spans="1:30" ht="14.25" customHeight="1" x14ac:dyDescent="0.3">
      <c r="A1913" s="5">
        <v>1911</v>
      </c>
      <c r="B1913" s="20" t="s">
        <v>32</v>
      </c>
      <c r="C1913" s="20" t="s">
        <v>33</v>
      </c>
      <c r="D1913" s="20" t="s">
        <v>2572</v>
      </c>
      <c r="E1913" s="20" t="s">
        <v>2606</v>
      </c>
      <c r="F1913" s="21">
        <v>3323132003</v>
      </c>
      <c r="G1913" s="20" t="s">
        <v>2607</v>
      </c>
      <c r="H1913" s="20" t="s">
        <v>2608</v>
      </c>
      <c r="I1913" s="21">
        <v>15115004</v>
      </c>
      <c r="J1913" s="20" t="s">
        <v>6143</v>
      </c>
      <c r="K1913" s="20" t="s">
        <v>6144</v>
      </c>
      <c r="L1913" s="20" t="s">
        <v>6145</v>
      </c>
      <c r="M1913" s="21">
        <v>50</v>
      </c>
      <c r="N1913" s="21">
        <v>0</v>
      </c>
      <c r="O1913" s="21">
        <v>0</v>
      </c>
      <c r="P1913" s="21">
        <v>0</v>
      </c>
      <c r="Q1913" s="21">
        <v>0</v>
      </c>
      <c r="R1913" s="21">
        <v>0</v>
      </c>
      <c r="S1913" s="21">
        <v>0</v>
      </c>
      <c r="T1913" s="20" t="s">
        <v>39</v>
      </c>
      <c r="U1913" s="20" t="s">
        <v>4250</v>
      </c>
      <c r="V1913" s="23">
        <v>46247.533333333333</v>
      </c>
      <c r="W1913" s="23">
        <v>46247.533333333333</v>
      </c>
      <c r="X1913" s="20" t="s">
        <v>40</v>
      </c>
      <c r="Y1913" s="20" t="s">
        <v>39</v>
      </c>
      <c r="Z1913" s="24">
        <v>76759</v>
      </c>
      <c r="AA1913" s="20" t="s">
        <v>2631</v>
      </c>
      <c r="AB1913" s="25" t="s">
        <v>6146</v>
      </c>
      <c r="AC1913" s="11" t="str">
        <f t="shared" si="322"/>
        <v>Klik Here Bestie</v>
      </c>
      <c r="AD1913" s="12" t="s">
        <v>30</v>
      </c>
    </row>
    <row r="1914" spans="1:30" ht="14.25" customHeight="1" x14ac:dyDescent="0.3">
      <c r="A1914" s="5">
        <v>1912</v>
      </c>
      <c r="B1914" s="20" t="s">
        <v>32</v>
      </c>
      <c r="C1914" s="20" t="s">
        <v>33</v>
      </c>
      <c r="D1914" s="20" t="s">
        <v>2572</v>
      </c>
      <c r="E1914" s="20" t="s">
        <v>2606</v>
      </c>
      <c r="F1914" s="21">
        <v>3323132003</v>
      </c>
      <c r="G1914" s="20" t="s">
        <v>2607</v>
      </c>
      <c r="H1914" s="20" t="s">
        <v>2608</v>
      </c>
      <c r="I1914" s="21">
        <v>14948062</v>
      </c>
      <c r="J1914" s="20" t="s">
        <v>6147</v>
      </c>
      <c r="K1914" s="20" t="s">
        <v>6148</v>
      </c>
      <c r="L1914" s="20" t="s">
        <v>6149</v>
      </c>
      <c r="M1914" s="21">
        <v>49</v>
      </c>
      <c r="N1914" s="21">
        <v>0</v>
      </c>
      <c r="O1914" s="21">
        <v>0</v>
      </c>
      <c r="P1914" s="21">
        <v>0</v>
      </c>
      <c r="Q1914" s="21">
        <v>0</v>
      </c>
      <c r="R1914" s="21">
        <v>0</v>
      </c>
      <c r="S1914" s="21">
        <v>0</v>
      </c>
      <c r="T1914" s="20" t="s">
        <v>39</v>
      </c>
      <c r="U1914" s="22">
        <v>46334</v>
      </c>
      <c r="V1914" s="23">
        <v>46245.34652777778</v>
      </c>
      <c r="W1914" s="23">
        <v>46245.34652777778</v>
      </c>
      <c r="X1914" s="20" t="s">
        <v>40</v>
      </c>
      <c r="Y1914" s="20" t="s">
        <v>39</v>
      </c>
      <c r="Z1914" s="24">
        <v>76991</v>
      </c>
      <c r="AA1914" s="20" t="s">
        <v>2611</v>
      </c>
      <c r="AB1914" s="25" t="s">
        <v>6150</v>
      </c>
      <c r="AC1914" s="11" t="str">
        <f t="shared" si="322"/>
        <v>Klik Here Bestie</v>
      </c>
      <c r="AD1914" s="12" t="s">
        <v>30</v>
      </c>
    </row>
    <row r="1915" spans="1:30" ht="14.25" customHeight="1" x14ac:dyDescent="0.3">
      <c r="A1915" s="5">
        <v>1913</v>
      </c>
      <c r="B1915" s="20" t="s">
        <v>32</v>
      </c>
      <c r="C1915" s="20" t="s">
        <v>33</v>
      </c>
      <c r="D1915" s="20" t="s">
        <v>2572</v>
      </c>
      <c r="E1915" s="20" t="s">
        <v>2606</v>
      </c>
      <c r="F1915" s="21">
        <v>3323132003</v>
      </c>
      <c r="G1915" s="20" t="s">
        <v>2607</v>
      </c>
      <c r="H1915" s="20" t="s">
        <v>2608</v>
      </c>
      <c r="I1915" s="21">
        <v>15164496</v>
      </c>
      <c r="J1915" s="20" t="s">
        <v>6151</v>
      </c>
      <c r="K1915" s="20" t="s">
        <v>6152</v>
      </c>
      <c r="L1915" s="20" t="s">
        <v>4526</v>
      </c>
      <c r="M1915" s="21">
        <v>100</v>
      </c>
      <c r="N1915" s="21">
        <v>100</v>
      </c>
      <c r="O1915" s="21">
        <v>0</v>
      </c>
      <c r="P1915" s="21">
        <v>0</v>
      </c>
      <c r="Q1915" s="21">
        <v>0</v>
      </c>
      <c r="R1915" s="21">
        <v>0</v>
      </c>
      <c r="S1915" s="21">
        <v>0</v>
      </c>
      <c r="T1915" s="20" t="s">
        <v>39</v>
      </c>
      <c r="U1915" s="20" t="s">
        <v>4312</v>
      </c>
      <c r="V1915" s="23">
        <v>46248.386111111111</v>
      </c>
      <c r="W1915" s="23">
        <v>46248.386111111111</v>
      </c>
      <c r="X1915" s="20" t="s">
        <v>40</v>
      </c>
      <c r="Y1915" s="20" t="s">
        <v>39</v>
      </c>
      <c r="Z1915" s="24">
        <v>857245</v>
      </c>
      <c r="AA1915" s="20" t="s">
        <v>2663</v>
      </c>
      <c r="AB1915" s="25" t="s">
        <v>6153</v>
      </c>
      <c r="AC1915" s="11" t="str">
        <f t="shared" si="322"/>
        <v>Klik Here Bestie</v>
      </c>
      <c r="AD1915" s="12" t="s">
        <v>30</v>
      </c>
    </row>
    <row r="1916" spans="1:30" ht="14.25" customHeight="1" x14ac:dyDescent="0.3">
      <c r="A1916" s="5">
        <v>1914</v>
      </c>
      <c r="B1916" s="20" t="s">
        <v>32</v>
      </c>
      <c r="C1916" s="20" t="s">
        <v>33</v>
      </c>
      <c r="D1916" s="20" t="s">
        <v>2572</v>
      </c>
      <c r="E1916" s="20" t="s">
        <v>2678</v>
      </c>
      <c r="F1916" s="21">
        <v>3323132004</v>
      </c>
      <c r="G1916" s="20" t="s">
        <v>2679</v>
      </c>
      <c r="H1916" s="20" t="s">
        <v>2680</v>
      </c>
      <c r="I1916" s="21">
        <v>14892120</v>
      </c>
      <c r="J1916" s="20" t="s">
        <v>6154</v>
      </c>
      <c r="K1916" s="20" t="s">
        <v>6155</v>
      </c>
      <c r="L1916" s="20" t="s">
        <v>6156</v>
      </c>
      <c r="M1916" s="21">
        <v>50</v>
      </c>
      <c r="N1916" s="21">
        <v>50</v>
      </c>
      <c r="O1916" s="21">
        <v>0</v>
      </c>
      <c r="P1916" s="21">
        <v>0</v>
      </c>
      <c r="Q1916" s="21">
        <v>0</v>
      </c>
      <c r="R1916" s="21">
        <v>0</v>
      </c>
      <c r="S1916" s="21">
        <v>0</v>
      </c>
      <c r="T1916" s="20" t="s">
        <v>39</v>
      </c>
      <c r="U1916" s="22">
        <v>46303</v>
      </c>
      <c r="V1916" s="23">
        <v>46244.415972222225</v>
      </c>
      <c r="W1916" s="23">
        <v>46244.415972222225</v>
      </c>
      <c r="X1916" s="20" t="s">
        <v>40</v>
      </c>
      <c r="Y1916" s="20" t="s">
        <v>39</v>
      </c>
      <c r="Z1916" s="24">
        <v>88841</v>
      </c>
      <c r="AA1916" s="20" t="s">
        <v>6157</v>
      </c>
      <c r="AB1916" s="25" t="s">
        <v>6158</v>
      </c>
      <c r="AC1916" s="11" t="str">
        <f t="shared" si="322"/>
        <v>Klik Here Bestie</v>
      </c>
      <c r="AD1916" s="12" t="s">
        <v>30</v>
      </c>
    </row>
    <row r="1917" spans="1:30" ht="14.25" customHeight="1" x14ac:dyDescent="0.3">
      <c r="A1917" s="5">
        <v>1915</v>
      </c>
      <c r="B1917" s="20" t="s">
        <v>32</v>
      </c>
      <c r="C1917" s="20" t="s">
        <v>33</v>
      </c>
      <c r="D1917" s="20" t="s">
        <v>2572</v>
      </c>
      <c r="E1917" s="20" t="s">
        <v>2697</v>
      </c>
      <c r="F1917" s="21">
        <v>3323132006</v>
      </c>
      <c r="G1917" s="20" t="s">
        <v>2573</v>
      </c>
      <c r="H1917" s="20" t="s">
        <v>2574</v>
      </c>
      <c r="I1917" s="21">
        <v>15175405</v>
      </c>
      <c r="J1917" s="20" t="s">
        <v>6159</v>
      </c>
      <c r="K1917" s="20" t="s">
        <v>6160</v>
      </c>
      <c r="L1917" s="20" t="s">
        <v>6161</v>
      </c>
      <c r="M1917" s="21">
        <v>107</v>
      </c>
      <c r="N1917" s="21">
        <v>118</v>
      </c>
      <c r="O1917" s="21">
        <v>0</v>
      </c>
      <c r="P1917" s="21">
        <v>0</v>
      </c>
      <c r="Q1917" s="21">
        <v>0</v>
      </c>
      <c r="R1917" s="21">
        <v>0</v>
      </c>
      <c r="S1917" s="21">
        <v>0</v>
      </c>
      <c r="T1917" s="20" t="s">
        <v>39</v>
      </c>
      <c r="U1917" s="20" t="s">
        <v>4312</v>
      </c>
      <c r="V1917" s="23">
        <v>46248.440972222219</v>
      </c>
      <c r="W1917" s="23">
        <v>46248.440972222219</v>
      </c>
      <c r="X1917" s="20" t="s">
        <v>40</v>
      </c>
      <c r="Y1917" s="20" t="s">
        <v>39</v>
      </c>
      <c r="Z1917" s="24">
        <v>76496</v>
      </c>
      <c r="AA1917" s="20" t="s">
        <v>2704</v>
      </c>
      <c r="AB1917" s="25" t="s">
        <v>6162</v>
      </c>
      <c r="AC1917" s="11" t="str">
        <f t="shared" si="322"/>
        <v>Klik Here Bestie</v>
      </c>
      <c r="AD1917" s="12" t="s">
        <v>30</v>
      </c>
    </row>
    <row r="1918" spans="1:30" ht="14.25" customHeight="1" x14ac:dyDescent="0.3">
      <c r="A1918" s="5">
        <v>1916</v>
      </c>
      <c r="B1918" s="20" t="s">
        <v>32</v>
      </c>
      <c r="C1918" s="20" t="s">
        <v>33</v>
      </c>
      <c r="D1918" s="20" t="s">
        <v>2572</v>
      </c>
      <c r="E1918" s="20" t="s">
        <v>2697</v>
      </c>
      <c r="F1918" s="21">
        <v>3323132006</v>
      </c>
      <c r="G1918" s="20" t="s">
        <v>2573</v>
      </c>
      <c r="H1918" s="20" t="s">
        <v>2574</v>
      </c>
      <c r="I1918" s="21">
        <v>15222027</v>
      </c>
      <c r="J1918" s="20" t="s">
        <v>6163</v>
      </c>
      <c r="K1918" s="20" t="s">
        <v>6164</v>
      </c>
      <c r="L1918" s="20" t="s">
        <v>4350</v>
      </c>
      <c r="M1918" s="21">
        <v>50</v>
      </c>
      <c r="N1918" s="21">
        <v>0</v>
      </c>
      <c r="O1918" s="21">
        <v>0</v>
      </c>
      <c r="P1918" s="21">
        <v>0</v>
      </c>
      <c r="Q1918" s="21">
        <v>0</v>
      </c>
      <c r="R1918" s="21">
        <v>0</v>
      </c>
      <c r="S1918" s="21">
        <v>0</v>
      </c>
      <c r="T1918" s="20" t="s">
        <v>39</v>
      </c>
      <c r="U1918" s="20" t="s">
        <v>4260</v>
      </c>
      <c r="V1918" s="23">
        <v>46249.298611111109</v>
      </c>
      <c r="W1918" s="23">
        <v>46249.298611111109</v>
      </c>
      <c r="X1918" s="20" t="s">
        <v>40</v>
      </c>
      <c r="Y1918" s="20" t="s">
        <v>39</v>
      </c>
      <c r="Z1918" s="24">
        <v>76522</v>
      </c>
      <c r="AA1918" s="20" t="s">
        <v>2708</v>
      </c>
      <c r="AB1918" s="25" t="s">
        <v>6165</v>
      </c>
      <c r="AC1918" s="11" t="str">
        <f t="shared" si="322"/>
        <v>Klik Here Bestie</v>
      </c>
      <c r="AD1918" s="12" t="s">
        <v>30</v>
      </c>
    </row>
    <row r="1919" spans="1:30" ht="14.25" customHeight="1" x14ac:dyDescent="0.3">
      <c r="A1919" s="5">
        <v>1917</v>
      </c>
      <c r="B1919" s="20" t="s">
        <v>32</v>
      </c>
      <c r="C1919" s="20" t="s">
        <v>33</v>
      </c>
      <c r="D1919" s="20" t="s">
        <v>2572</v>
      </c>
      <c r="E1919" s="20" t="s">
        <v>2697</v>
      </c>
      <c r="F1919" s="21">
        <v>3323132006</v>
      </c>
      <c r="G1919" s="20" t="s">
        <v>2573</v>
      </c>
      <c r="H1919" s="20" t="s">
        <v>2574</v>
      </c>
      <c r="I1919" s="21">
        <v>14957240</v>
      </c>
      <c r="J1919" s="20" t="s">
        <v>6166</v>
      </c>
      <c r="K1919" s="20" t="s">
        <v>6167</v>
      </c>
      <c r="L1919" s="20" t="s">
        <v>2703</v>
      </c>
      <c r="M1919" s="21">
        <v>55</v>
      </c>
      <c r="N1919" s="21">
        <v>60</v>
      </c>
      <c r="O1919" s="21">
        <v>0</v>
      </c>
      <c r="P1919" s="21">
        <v>0</v>
      </c>
      <c r="Q1919" s="21">
        <v>0</v>
      </c>
      <c r="R1919" s="21">
        <v>0</v>
      </c>
      <c r="S1919" s="21">
        <v>0</v>
      </c>
      <c r="T1919" s="20" t="s">
        <v>39</v>
      </c>
      <c r="U1919" s="22">
        <v>46334</v>
      </c>
      <c r="V1919" s="23">
        <v>46245.40347222222</v>
      </c>
      <c r="W1919" s="23">
        <v>46245.40347222222</v>
      </c>
      <c r="X1919" s="20" t="s">
        <v>40</v>
      </c>
      <c r="Y1919" s="20" t="s">
        <v>39</v>
      </c>
      <c r="Z1919" s="24">
        <v>76496</v>
      </c>
      <c r="AA1919" s="20" t="s">
        <v>2704</v>
      </c>
      <c r="AB1919" s="25" t="s">
        <v>6168</v>
      </c>
      <c r="AC1919" s="11" t="str">
        <f t="shared" si="322"/>
        <v>Klik Here Bestie</v>
      </c>
      <c r="AD1919" s="12" t="s">
        <v>30</v>
      </c>
    </row>
    <row r="1920" spans="1:30" ht="14.25" customHeight="1" x14ac:dyDescent="0.3">
      <c r="A1920" s="5">
        <v>1918</v>
      </c>
      <c r="B1920" s="20" t="s">
        <v>32</v>
      </c>
      <c r="C1920" s="20" t="s">
        <v>33</v>
      </c>
      <c r="D1920" s="20" t="s">
        <v>2572</v>
      </c>
      <c r="E1920" s="20" t="s">
        <v>2697</v>
      </c>
      <c r="F1920" s="21">
        <v>3323132006</v>
      </c>
      <c r="G1920" s="20" t="s">
        <v>2573</v>
      </c>
      <c r="H1920" s="20" t="s">
        <v>2574</v>
      </c>
      <c r="I1920" s="21">
        <v>14837061</v>
      </c>
      <c r="J1920" s="20" t="s">
        <v>6169</v>
      </c>
      <c r="K1920" s="20" t="s">
        <v>6170</v>
      </c>
      <c r="L1920" s="20" t="s">
        <v>6171</v>
      </c>
      <c r="M1920" s="21">
        <v>66</v>
      </c>
      <c r="N1920" s="21">
        <v>73</v>
      </c>
      <c r="O1920" s="21">
        <v>0</v>
      </c>
      <c r="P1920" s="21">
        <v>0</v>
      </c>
      <c r="Q1920" s="21">
        <v>0</v>
      </c>
      <c r="R1920" s="21">
        <v>0</v>
      </c>
      <c r="S1920" s="21">
        <v>0</v>
      </c>
      <c r="T1920" s="20" t="s">
        <v>39</v>
      </c>
      <c r="U1920" s="22">
        <v>46273</v>
      </c>
      <c r="V1920" s="23">
        <v>46243.36041666667</v>
      </c>
      <c r="W1920" s="23">
        <v>46243.36041666667</v>
      </c>
      <c r="X1920" s="20" t="s">
        <v>40</v>
      </c>
      <c r="Y1920" s="20" t="s">
        <v>39</v>
      </c>
      <c r="Z1920" s="24">
        <v>76496</v>
      </c>
      <c r="AA1920" s="20" t="s">
        <v>2704</v>
      </c>
      <c r="AB1920" s="25" t="s">
        <v>6172</v>
      </c>
      <c r="AC1920" s="11" t="str">
        <f t="shared" si="322"/>
        <v>Klik Here Bestie</v>
      </c>
      <c r="AD1920" s="12" t="s">
        <v>30</v>
      </c>
    </row>
    <row r="1921" spans="1:30" ht="14.25" customHeight="1" x14ac:dyDescent="0.3">
      <c r="A1921" s="5">
        <v>1919</v>
      </c>
      <c r="B1921" s="20" t="s">
        <v>32</v>
      </c>
      <c r="C1921" s="20" t="s">
        <v>33</v>
      </c>
      <c r="D1921" s="20" t="s">
        <v>2572</v>
      </c>
      <c r="E1921" s="20" t="s">
        <v>2697</v>
      </c>
      <c r="F1921" s="21">
        <v>3323132006</v>
      </c>
      <c r="G1921" s="20" t="s">
        <v>2573</v>
      </c>
      <c r="H1921" s="20" t="s">
        <v>2574</v>
      </c>
      <c r="I1921" s="21">
        <v>14837215</v>
      </c>
      <c r="J1921" s="20" t="s">
        <v>6173</v>
      </c>
      <c r="K1921" s="20" t="s">
        <v>6170</v>
      </c>
      <c r="L1921" s="20" t="s">
        <v>6171</v>
      </c>
      <c r="M1921" s="21">
        <v>0</v>
      </c>
      <c r="N1921" s="21">
        <v>70</v>
      </c>
      <c r="O1921" s="21">
        <v>0</v>
      </c>
      <c r="P1921" s="21">
        <v>0</v>
      </c>
      <c r="Q1921" s="21">
        <v>0</v>
      </c>
      <c r="R1921" s="21">
        <v>0</v>
      </c>
      <c r="S1921" s="21">
        <v>0</v>
      </c>
      <c r="T1921" s="20" t="s">
        <v>39</v>
      </c>
      <c r="U1921" s="22">
        <v>46273</v>
      </c>
      <c r="V1921" s="23">
        <v>46243.361805555556</v>
      </c>
      <c r="W1921" s="23">
        <v>46243.361805555556</v>
      </c>
      <c r="X1921" s="20" t="s">
        <v>40</v>
      </c>
      <c r="Y1921" s="20" t="s">
        <v>39</v>
      </c>
      <c r="Z1921" s="24">
        <v>76496</v>
      </c>
      <c r="AA1921" s="20" t="s">
        <v>2704</v>
      </c>
      <c r="AB1921" s="25" t="s">
        <v>6174</v>
      </c>
      <c r="AC1921" s="11" t="str">
        <f t="shared" si="322"/>
        <v>Klik Here Bestie</v>
      </c>
      <c r="AD1921" s="12" t="s">
        <v>30</v>
      </c>
    </row>
    <row r="1922" spans="1:30" ht="14.25" customHeight="1" x14ac:dyDescent="0.3">
      <c r="A1922" s="5">
        <v>1920</v>
      </c>
      <c r="B1922" s="20" t="s">
        <v>32</v>
      </c>
      <c r="C1922" s="20" t="s">
        <v>33</v>
      </c>
      <c r="D1922" s="20" t="s">
        <v>2572</v>
      </c>
      <c r="E1922" s="20" t="s">
        <v>2697</v>
      </c>
      <c r="F1922" s="21">
        <v>3323132006</v>
      </c>
      <c r="G1922" s="20" t="s">
        <v>2573</v>
      </c>
      <c r="H1922" s="20" t="s">
        <v>2574</v>
      </c>
      <c r="I1922" s="21">
        <v>15007362</v>
      </c>
      <c r="J1922" s="20" t="s">
        <v>6175</v>
      </c>
      <c r="K1922" s="20" t="s">
        <v>6176</v>
      </c>
      <c r="L1922" s="20" t="s">
        <v>131</v>
      </c>
      <c r="M1922" s="21">
        <v>160</v>
      </c>
      <c r="N1922" s="21">
        <v>176</v>
      </c>
      <c r="O1922" s="21">
        <v>0</v>
      </c>
      <c r="P1922" s="21">
        <v>0</v>
      </c>
      <c r="Q1922" s="21">
        <v>0</v>
      </c>
      <c r="R1922" s="21">
        <v>0</v>
      </c>
      <c r="S1922" s="21">
        <v>0</v>
      </c>
      <c r="T1922" s="20" t="s">
        <v>39</v>
      </c>
      <c r="U1922" s="22">
        <v>46364</v>
      </c>
      <c r="V1922" s="23">
        <v>46246.29791666667</v>
      </c>
      <c r="W1922" s="23">
        <v>46246.29791666667</v>
      </c>
      <c r="X1922" s="20" t="s">
        <v>40</v>
      </c>
      <c r="Y1922" s="20" t="s">
        <v>39</v>
      </c>
      <c r="Z1922" s="24">
        <v>76496</v>
      </c>
      <c r="AA1922" s="20" t="s">
        <v>2704</v>
      </c>
      <c r="AB1922" s="25" t="s">
        <v>6177</v>
      </c>
      <c r="AC1922" s="11" t="str">
        <f t="shared" si="322"/>
        <v>Klik Here Bestie</v>
      </c>
      <c r="AD1922" s="12" t="s">
        <v>30</v>
      </c>
    </row>
    <row r="1923" spans="1:30" ht="14.25" customHeight="1" x14ac:dyDescent="0.3">
      <c r="A1923" s="5">
        <v>1921</v>
      </c>
      <c r="B1923" s="20" t="s">
        <v>32</v>
      </c>
      <c r="C1923" s="20" t="s">
        <v>33</v>
      </c>
      <c r="D1923" s="20" t="s">
        <v>2572</v>
      </c>
      <c r="E1923" s="20" t="s">
        <v>2697</v>
      </c>
      <c r="F1923" s="21">
        <v>3323132006</v>
      </c>
      <c r="G1923" s="20" t="s">
        <v>2573</v>
      </c>
      <c r="H1923" s="20" t="s">
        <v>2574</v>
      </c>
      <c r="I1923" s="21">
        <v>15116682</v>
      </c>
      <c r="J1923" s="20" t="s">
        <v>6178</v>
      </c>
      <c r="K1923" s="20" t="s">
        <v>6179</v>
      </c>
      <c r="L1923" s="20" t="s">
        <v>6180</v>
      </c>
      <c r="M1923" s="21">
        <v>0</v>
      </c>
      <c r="N1923" s="21">
        <v>50</v>
      </c>
      <c r="O1923" s="21">
        <v>0</v>
      </c>
      <c r="P1923" s="21">
        <v>0</v>
      </c>
      <c r="Q1923" s="21">
        <v>0</v>
      </c>
      <c r="R1923" s="21">
        <v>0</v>
      </c>
      <c r="S1923" s="21">
        <v>0</v>
      </c>
      <c r="T1923" s="20" t="s">
        <v>39</v>
      </c>
      <c r="U1923" s="20" t="s">
        <v>4250</v>
      </c>
      <c r="V1923" s="23">
        <v>46247.549305555556</v>
      </c>
      <c r="W1923" s="23">
        <v>46247.549305555556</v>
      </c>
      <c r="X1923" s="20" t="s">
        <v>40</v>
      </c>
      <c r="Y1923" s="20" t="s">
        <v>39</v>
      </c>
      <c r="Z1923" s="24">
        <v>76514</v>
      </c>
      <c r="AA1923" s="20" t="s">
        <v>6181</v>
      </c>
      <c r="AB1923" s="25" t="s">
        <v>6182</v>
      </c>
      <c r="AC1923" s="11" t="str">
        <f t="shared" si="322"/>
        <v>Klik Here Bestie</v>
      </c>
      <c r="AD1923" s="12" t="s">
        <v>30</v>
      </c>
    </row>
    <row r="1924" spans="1:30" ht="14.25" customHeight="1" x14ac:dyDescent="0.3">
      <c r="A1924" s="5">
        <v>1922</v>
      </c>
      <c r="B1924" s="20" t="s">
        <v>32</v>
      </c>
      <c r="C1924" s="20" t="s">
        <v>33</v>
      </c>
      <c r="D1924" s="20" t="s">
        <v>2572</v>
      </c>
      <c r="E1924" s="20" t="s">
        <v>2697</v>
      </c>
      <c r="F1924" s="21">
        <v>3323132006</v>
      </c>
      <c r="G1924" s="20" t="s">
        <v>2573</v>
      </c>
      <c r="H1924" s="20" t="s">
        <v>2574</v>
      </c>
      <c r="I1924" s="21">
        <v>14895876</v>
      </c>
      <c r="J1924" s="20" t="s">
        <v>6183</v>
      </c>
      <c r="K1924" s="20" t="s">
        <v>6184</v>
      </c>
      <c r="L1924" s="20" t="s">
        <v>6185</v>
      </c>
      <c r="M1924" s="21">
        <v>0</v>
      </c>
      <c r="N1924" s="21">
        <v>161</v>
      </c>
      <c r="O1924" s="21">
        <v>0</v>
      </c>
      <c r="P1924" s="21">
        <v>0</v>
      </c>
      <c r="Q1924" s="21">
        <v>0</v>
      </c>
      <c r="R1924" s="21">
        <v>0</v>
      </c>
      <c r="S1924" s="21">
        <v>0</v>
      </c>
      <c r="T1924" s="20" t="s">
        <v>39</v>
      </c>
      <c r="U1924" s="22">
        <v>46303</v>
      </c>
      <c r="V1924" s="23">
        <v>46244.44027777778</v>
      </c>
      <c r="W1924" s="23">
        <v>46244.44027777778</v>
      </c>
      <c r="X1924" s="20" t="s">
        <v>40</v>
      </c>
      <c r="Y1924" s="20" t="s">
        <v>39</v>
      </c>
      <c r="Z1924" s="24">
        <v>76514</v>
      </c>
      <c r="AA1924" s="20" t="s">
        <v>6181</v>
      </c>
      <c r="AB1924" s="25" t="s">
        <v>6186</v>
      </c>
      <c r="AC1924" s="11" t="str">
        <f t="shared" si="322"/>
        <v>Klik Here Bestie</v>
      </c>
      <c r="AD1924" s="12" t="s">
        <v>30</v>
      </c>
    </row>
    <row r="1925" spans="1:30" ht="14.25" customHeight="1" x14ac:dyDescent="0.3">
      <c r="A1925" s="5">
        <v>1923</v>
      </c>
      <c r="B1925" s="20" t="s">
        <v>32</v>
      </c>
      <c r="C1925" s="20" t="s">
        <v>33</v>
      </c>
      <c r="D1925" s="20" t="s">
        <v>2572</v>
      </c>
      <c r="E1925" s="20" t="s">
        <v>2697</v>
      </c>
      <c r="F1925" s="21">
        <v>3323132006</v>
      </c>
      <c r="G1925" s="20" t="s">
        <v>2573</v>
      </c>
      <c r="H1925" s="20" t="s">
        <v>2574</v>
      </c>
      <c r="I1925" s="21">
        <v>15005064</v>
      </c>
      <c r="J1925" s="20" t="s">
        <v>6187</v>
      </c>
      <c r="K1925" s="20" t="s">
        <v>6184</v>
      </c>
      <c r="L1925" s="20" t="s">
        <v>6185</v>
      </c>
      <c r="M1925" s="21">
        <v>131</v>
      </c>
      <c r="N1925" s="21">
        <v>31</v>
      </c>
      <c r="O1925" s="21">
        <v>0</v>
      </c>
      <c r="P1925" s="21">
        <v>0</v>
      </c>
      <c r="Q1925" s="21">
        <v>0</v>
      </c>
      <c r="R1925" s="21">
        <v>0</v>
      </c>
      <c r="S1925" s="21">
        <v>0</v>
      </c>
      <c r="T1925" s="20" t="s">
        <v>39</v>
      </c>
      <c r="U1925" s="22">
        <v>46364</v>
      </c>
      <c r="V1925" s="23">
        <v>46246.258333333331</v>
      </c>
      <c r="W1925" s="23">
        <v>46246.258333333331</v>
      </c>
      <c r="X1925" s="20" t="s">
        <v>40</v>
      </c>
      <c r="Y1925" s="20" t="s">
        <v>39</v>
      </c>
      <c r="Z1925" s="24">
        <v>76514</v>
      </c>
      <c r="AA1925" s="20" t="s">
        <v>6181</v>
      </c>
      <c r="AB1925" s="25" t="s">
        <v>6188</v>
      </c>
      <c r="AC1925" s="11" t="str">
        <f t="shared" si="322"/>
        <v>Klik Here Bestie</v>
      </c>
      <c r="AD1925" s="12" t="s">
        <v>30</v>
      </c>
    </row>
    <row r="1926" spans="1:30" ht="14.25" customHeight="1" x14ac:dyDescent="0.3">
      <c r="A1926" s="5">
        <v>1924</v>
      </c>
      <c r="B1926" s="20" t="s">
        <v>32</v>
      </c>
      <c r="C1926" s="20" t="s">
        <v>33</v>
      </c>
      <c r="D1926" s="20" t="s">
        <v>2572</v>
      </c>
      <c r="E1926" s="20" t="s">
        <v>2697</v>
      </c>
      <c r="F1926" s="21">
        <v>3323132006</v>
      </c>
      <c r="G1926" s="20" t="s">
        <v>2573</v>
      </c>
      <c r="H1926" s="20" t="s">
        <v>2574</v>
      </c>
      <c r="I1926" s="21">
        <v>15227627</v>
      </c>
      <c r="J1926" s="20" t="s">
        <v>6189</v>
      </c>
      <c r="K1926" s="20" t="s">
        <v>6190</v>
      </c>
      <c r="L1926" s="20" t="s">
        <v>697</v>
      </c>
      <c r="M1926" s="21">
        <v>126</v>
      </c>
      <c r="N1926" s="21">
        <v>127</v>
      </c>
      <c r="O1926" s="21">
        <v>0</v>
      </c>
      <c r="P1926" s="21">
        <v>0</v>
      </c>
      <c r="Q1926" s="21">
        <v>0</v>
      </c>
      <c r="R1926" s="21">
        <v>0</v>
      </c>
      <c r="S1926" s="21">
        <v>0</v>
      </c>
      <c r="T1926" s="20" t="s">
        <v>39</v>
      </c>
      <c r="U1926" s="20" t="s">
        <v>4260</v>
      </c>
      <c r="V1926" s="23">
        <v>46249.345833333333</v>
      </c>
      <c r="W1926" s="23">
        <v>46249.345833333333</v>
      </c>
      <c r="X1926" s="20" t="s">
        <v>40</v>
      </c>
      <c r="Y1926" s="20" t="s">
        <v>39</v>
      </c>
      <c r="Z1926" s="24">
        <v>76514</v>
      </c>
      <c r="AA1926" s="20" t="s">
        <v>6181</v>
      </c>
      <c r="AB1926" s="25" t="s">
        <v>6191</v>
      </c>
      <c r="AC1926" s="11" t="str">
        <f t="shared" si="322"/>
        <v>Klik Here Bestie</v>
      </c>
      <c r="AD1926" s="12" t="s">
        <v>30</v>
      </c>
    </row>
    <row r="1927" spans="1:30" ht="14.25" customHeight="1" x14ac:dyDescent="0.3">
      <c r="A1927" s="5">
        <v>1925</v>
      </c>
      <c r="B1927" s="20" t="s">
        <v>32</v>
      </c>
      <c r="C1927" s="20" t="s">
        <v>33</v>
      </c>
      <c r="D1927" s="20" t="s">
        <v>2572</v>
      </c>
      <c r="E1927" s="20" t="s">
        <v>2697</v>
      </c>
      <c r="F1927" s="21">
        <v>3323132006</v>
      </c>
      <c r="G1927" s="20" t="s">
        <v>2573</v>
      </c>
      <c r="H1927" s="20" t="s">
        <v>2574</v>
      </c>
      <c r="I1927" s="21">
        <v>15227832</v>
      </c>
      <c r="J1927" s="20" t="s">
        <v>6192</v>
      </c>
      <c r="K1927" s="20" t="s">
        <v>6190</v>
      </c>
      <c r="L1927" s="20" t="s">
        <v>697</v>
      </c>
      <c r="M1927" s="21">
        <v>0</v>
      </c>
      <c r="N1927" s="21">
        <v>300</v>
      </c>
      <c r="O1927" s="21">
        <v>0</v>
      </c>
      <c r="P1927" s="21">
        <v>0</v>
      </c>
      <c r="Q1927" s="21">
        <v>0</v>
      </c>
      <c r="R1927" s="21">
        <v>0</v>
      </c>
      <c r="S1927" s="21">
        <v>0</v>
      </c>
      <c r="T1927" s="20" t="s">
        <v>39</v>
      </c>
      <c r="U1927" s="20" t="s">
        <v>4260</v>
      </c>
      <c r="V1927" s="23">
        <v>46249.34652777778</v>
      </c>
      <c r="W1927" s="23">
        <v>46249.34652777778</v>
      </c>
      <c r="X1927" s="20" t="s">
        <v>40</v>
      </c>
      <c r="Y1927" s="20" t="s">
        <v>39</v>
      </c>
      <c r="Z1927" s="24">
        <v>76514</v>
      </c>
      <c r="AA1927" s="20" t="s">
        <v>6181</v>
      </c>
      <c r="AB1927" s="25" t="s">
        <v>6193</v>
      </c>
      <c r="AC1927" s="11" t="str">
        <f t="shared" si="322"/>
        <v>Klik Here Bestie</v>
      </c>
      <c r="AD1927" s="12" t="s">
        <v>30</v>
      </c>
    </row>
    <row r="1928" spans="1:30" ht="14.25" customHeight="1" x14ac:dyDescent="0.3">
      <c r="A1928" s="5">
        <v>1926</v>
      </c>
      <c r="B1928" s="20" t="s">
        <v>32</v>
      </c>
      <c r="C1928" s="20" t="s">
        <v>33</v>
      </c>
      <c r="D1928" s="20" t="s">
        <v>2572</v>
      </c>
      <c r="E1928" s="20" t="s">
        <v>2715</v>
      </c>
      <c r="F1928" s="21">
        <v>3323132007</v>
      </c>
      <c r="G1928" s="20" t="s">
        <v>2573</v>
      </c>
      <c r="H1928" s="20" t="s">
        <v>2574</v>
      </c>
      <c r="I1928" s="21">
        <v>15101739</v>
      </c>
      <c r="J1928" s="20" t="s">
        <v>6194</v>
      </c>
      <c r="K1928" s="20" t="s">
        <v>6195</v>
      </c>
      <c r="L1928" s="20" t="s">
        <v>6196</v>
      </c>
      <c r="M1928" s="21">
        <v>50</v>
      </c>
      <c r="N1928" s="21">
        <v>121</v>
      </c>
      <c r="O1928" s="21">
        <v>0</v>
      </c>
      <c r="P1928" s="21">
        <v>0</v>
      </c>
      <c r="Q1928" s="21">
        <v>0</v>
      </c>
      <c r="R1928" s="21">
        <v>0</v>
      </c>
      <c r="S1928" s="21">
        <v>0</v>
      </c>
      <c r="T1928" s="20" t="s">
        <v>39</v>
      </c>
      <c r="U1928" s="20" t="s">
        <v>4250</v>
      </c>
      <c r="V1928" s="23">
        <v>46247.429861111108</v>
      </c>
      <c r="W1928" s="23">
        <v>46247.429861111108</v>
      </c>
      <c r="X1928" s="20" t="s">
        <v>40</v>
      </c>
      <c r="Y1928" s="20" t="s">
        <v>39</v>
      </c>
      <c r="Z1928" s="24">
        <v>1101584</v>
      </c>
      <c r="AA1928" s="20" t="s">
        <v>6157</v>
      </c>
      <c r="AB1928" s="25" t="s">
        <v>6197</v>
      </c>
      <c r="AC1928" s="11" t="str">
        <f t="shared" si="322"/>
        <v>Klik Here Bestie</v>
      </c>
      <c r="AD1928" s="12" t="s">
        <v>30</v>
      </c>
    </row>
    <row r="1929" spans="1:30" ht="14.25" customHeight="1" x14ac:dyDescent="0.3">
      <c r="A1929" s="5">
        <v>1927</v>
      </c>
      <c r="B1929" s="20" t="s">
        <v>32</v>
      </c>
      <c r="C1929" s="20" t="s">
        <v>33</v>
      </c>
      <c r="D1929" s="20" t="s">
        <v>2572</v>
      </c>
      <c r="E1929" s="20" t="s">
        <v>2715</v>
      </c>
      <c r="F1929" s="21">
        <v>3323132007</v>
      </c>
      <c r="G1929" s="20" t="s">
        <v>2573</v>
      </c>
      <c r="H1929" s="20" t="s">
        <v>2574</v>
      </c>
      <c r="I1929" s="21">
        <v>15117857</v>
      </c>
      <c r="J1929" s="20" t="s">
        <v>6198</v>
      </c>
      <c r="K1929" s="20" t="s">
        <v>6199</v>
      </c>
      <c r="L1929" s="20" t="s">
        <v>6200</v>
      </c>
      <c r="M1929" s="21">
        <v>46</v>
      </c>
      <c r="N1929" s="21">
        <v>0</v>
      </c>
      <c r="O1929" s="21">
        <v>0</v>
      </c>
      <c r="P1929" s="21">
        <v>0</v>
      </c>
      <c r="Q1929" s="21">
        <v>0</v>
      </c>
      <c r="R1929" s="21">
        <v>0</v>
      </c>
      <c r="S1929" s="21">
        <v>0</v>
      </c>
      <c r="T1929" s="20" t="s">
        <v>39</v>
      </c>
      <c r="U1929" s="20" t="s">
        <v>4250</v>
      </c>
      <c r="V1929" s="23">
        <v>46247.55972222222</v>
      </c>
      <c r="W1929" s="23">
        <v>46247.55972222222</v>
      </c>
      <c r="X1929" s="20" t="s">
        <v>40</v>
      </c>
      <c r="Y1929" s="20" t="s">
        <v>39</v>
      </c>
      <c r="Z1929" s="24">
        <v>74956</v>
      </c>
      <c r="AA1929" s="20" t="s">
        <v>6201</v>
      </c>
      <c r="AB1929" s="25" t="s">
        <v>6202</v>
      </c>
      <c r="AC1929" s="11" t="str">
        <f t="shared" si="322"/>
        <v>Klik Here Bestie</v>
      </c>
      <c r="AD1929" s="12" t="s">
        <v>30</v>
      </c>
    </row>
    <row r="1930" spans="1:30" ht="14.25" customHeight="1" x14ac:dyDescent="0.3">
      <c r="A1930" s="5">
        <v>1928</v>
      </c>
      <c r="B1930" s="20" t="s">
        <v>32</v>
      </c>
      <c r="C1930" s="20" t="s">
        <v>33</v>
      </c>
      <c r="D1930" s="20" t="s">
        <v>2572</v>
      </c>
      <c r="E1930" s="20" t="s">
        <v>2715</v>
      </c>
      <c r="F1930" s="21">
        <v>3323132007</v>
      </c>
      <c r="G1930" s="20" t="s">
        <v>2573</v>
      </c>
      <c r="H1930" s="20" t="s">
        <v>2574</v>
      </c>
      <c r="I1930" s="21">
        <v>15219855</v>
      </c>
      <c r="J1930" s="20" t="s">
        <v>6203</v>
      </c>
      <c r="K1930" s="20" t="s">
        <v>6204</v>
      </c>
      <c r="L1930" s="20" t="s">
        <v>6205</v>
      </c>
      <c r="M1930" s="21">
        <v>0</v>
      </c>
      <c r="N1930" s="21">
        <v>85</v>
      </c>
      <c r="O1930" s="21">
        <v>0</v>
      </c>
      <c r="P1930" s="21">
        <v>0</v>
      </c>
      <c r="Q1930" s="21">
        <v>0</v>
      </c>
      <c r="R1930" s="21">
        <v>0</v>
      </c>
      <c r="S1930" s="21">
        <v>0</v>
      </c>
      <c r="T1930" s="20" t="s">
        <v>39</v>
      </c>
      <c r="U1930" s="20" t="s">
        <v>4260</v>
      </c>
      <c r="V1930" s="23">
        <v>46249.265972222223</v>
      </c>
      <c r="W1930" s="23">
        <v>46249.265972222223</v>
      </c>
      <c r="X1930" s="20" t="s">
        <v>40</v>
      </c>
      <c r="Y1930" s="20" t="s">
        <v>39</v>
      </c>
      <c r="Z1930" s="24">
        <v>74945</v>
      </c>
      <c r="AA1930" s="20" t="s">
        <v>2717</v>
      </c>
      <c r="AB1930" s="25" t="s">
        <v>6206</v>
      </c>
      <c r="AC1930" s="11" t="str">
        <f t="shared" si="322"/>
        <v>Klik Here Bestie</v>
      </c>
      <c r="AD1930" s="12" t="s">
        <v>30</v>
      </c>
    </row>
    <row r="1931" spans="1:30" ht="14.25" customHeight="1" x14ac:dyDescent="0.3">
      <c r="A1931" s="5">
        <v>1929</v>
      </c>
      <c r="B1931" s="20" t="s">
        <v>32</v>
      </c>
      <c r="C1931" s="20" t="s">
        <v>33</v>
      </c>
      <c r="D1931" s="20" t="s">
        <v>2572</v>
      </c>
      <c r="E1931" s="20" t="s">
        <v>2723</v>
      </c>
      <c r="F1931" s="21">
        <v>3323132008</v>
      </c>
      <c r="G1931" s="20" t="s">
        <v>2679</v>
      </c>
      <c r="H1931" s="20" t="s">
        <v>2680</v>
      </c>
      <c r="I1931" s="21">
        <v>14885156</v>
      </c>
      <c r="J1931" s="20" t="s">
        <v>6207</v>
      </c>
      <c r="K1931" s="20" t="s">
        <v>6208</v>
      </c>
      <c r="L1931" s="20" t="s">
        <v>6209</v>
      </c>
      <c r="M1931" s="21">
        <v>150</v>
      </c>
      <c r="N1931" s="21">
        <v>50</v>
      </c>
      <c r="O1931" s="21">
        <v>0</v>
      </c>
      <c r="P1931" s="21">
        <v>0</v>
      </c>
      <c r="Q1931" s="21">
        <v>0</v>
      </c>
      <c r="R1931" s="21">
        <v>0</v>
      </c>
      <c r="S1931" s="21">
        <v>0</v>
      </c>
      <c r="T1931" s="20" t="s">
        <v>39</v>
      </c>
      <c r="U1931" s="22">
        <v>46303</v>
      </c>
      <c r="V1931" s="23">
        <v>46244.372916666667</v>
      </c>
      <c r="W1931" s="23">
        <v>46244.372916666667</v>
      </c>
      <c r="X1931" s="20" t="s">
        <v>40</v>
      </c>
      <c r="Y1931" s="20" t="s">
        <v>39</v>
      </c>
      <c r="Z1931" s="24">
        <v>89560</v>
      </c>
      <c r="AA1931" s="20" t="s">
        <v>6210</v>
      </c>
      <c r="AB1931" s="25" t="s">
        <v>6211</v>
      </c>
      <c r="AC1931" s="11" t="str">
        <f t="shared" si="322"/>
        <v>Klik Here Bestie</v>
      </c>
      <c r="AD1931" s="12" t="s">
        <v>30</v>
      </c>
    </row>
    <row r="1932" spans="1:30" ht="14.25" customHeight="1" x14ac:dyDescent="0.3">
      <c r="A1932" s="5">
        <v>1930</v>
      </c>
      <c r="B1932" s="20" t="s">
        <v>32</v>
      </c>
      <c r="C1932" s="20" t="s">
        <v>33</v>
      </c>
      <c r="D1932" s="20" t="s">
        <v>2572</v>
      </c>
      <c r="E1932" s="20" t="s">
        <v>2723</v>
      </c>
      <c r="F1932" s="21">
        <v>3323132008</v>
      </c>
      <c r="G1932" s="20" t="s">
        <v>2679</v>
      </c>
      <c r="H1932" s="20" t="s">
        <v>2680</v>
      </c>
      <c r="I1932" s="21">
        <v>14967347</v>
      </c>
      <c r="J1932" s="20" t="s">
        <v>6212</v>
      </c>
      <c r="K1932" s="20" t="s">
        <v>6213</v>
      </c>
      <c r="L1932" s="20" t="s">
        <v>6214</v>
      </c>
      <c r="M1932" s="21">
        <v>0</v>
      </c>
      <c r="N1932" s="21">
        <v>83</v>
      </c>
      <c r="O1932" s="21">
        <v>0</v>
      </c>
      <c r="P1932" s="21">
        <v>0</v>
      </c>
      <c r="Q1932" s="21">
        <v>0</v>
      </c>
      <c r="R1932" s="21">
        <v>0</v>
      </c>
      <c r="S1932" s="21">
        <v>0</v>
      </c>
      <c r="T1932" s="20" t="s">
        <v>39</v>
      </c>
      <c r="U1932" s="22">
        <v>46334</v>
      </c>
      <c r="V1932" s="23">
        <v>46245.469444444447</v>
      </c>
      <c r="W1932" s="23">
        <v>46245.469444444447</v>
      </c>
      <c r="X1932" s="20" t="s">
        <v>40</v>
      </c>
      <c r="Y1932" s="20" t="s">
        <v>39</v>
      </c>
      <c r="Z1932" s="24">
        <v>89569</v>
      </c>
      <c r="AA1932" s="20" t="s">
        <v>966</v>
      </c>
      <c r="AB1932" s="25" t="s">
        <v>6215</v>
      </c>
      <c r="AC1932" s="11" t="str">
        <f t="shared" si="322"/>
        <v>Klik Here Bestie</v>
      </c>
      <c r="AD1932" s="12" t="s">
        <v>30</v>
      </c>
    </row>
    <row r="1933" spans="1:30" ht="14.25" customHeight="1" x14ac:dyDescent="0.3">
      <c r="A1933" s="5">
        <v>1931</v>
      </c>
      <c r="B1933" s="20" t="s">
        <v>32</v>
      </c>
      <c r="C1933" s="20" t="s">
        <v>33</v>
      </c>
      <c r="D1933" s="20" t="s">
        <v>2572</v>
      </c>
      <c r="E1933" s="20" t="s">
        <v>2723</v>
      </c>
      <c r="F1933" s="21">
        <v>3323132008</v>
      </c>
      <c r="G1933" s="20" t="s">
        <v>2679</v>
      </c>
      <c r="H1933" s="20" t="s">
        <v>2680</v>
      </c>
      <c r="I1933" s="21">
        <v>14967546</v>
      </c>
      <c r="J1933" s="20" t="s">
        <v>6216</v>
      </c>
      <c r="K1933" s="20" t="s">
        <v>6213</v>
      </c>
      <c r="L1933" s="20" t="s">
        <v>6214</v>
      </c>
      <c r="M1933" s="21">
        <v>22</v>
      </c>
      <c r="N1933" s="21">
        <v>17</v>
      </c>
      <c r="O1933" s="21">
        <v>0</v>
      </c>
      <c r="P1933" s="21">
        <v>0</v>
      </c>
      <c r="Q1933" s="21">
        <v>0</v>
      </c>
      <c r="R1933" s="21">
        <v>0</v>
      </c>
      <c r="S1933" s="21">
        <v>0</v>
      </c>
      <c r="T1933" s="20" t="s">
        <v>39</v>
      </c>
      <c r="U1933" s="22">
        <v>46334</v>
      </c>
      <c r="V1933" s="23">
        <v>46245.470833333333</v>
      </c>
      <c r="W1933" s="23">
        <v>46245.470833333333</v>
      </c>
      <c r="X1933" s="20" t="s">
        <v>40</v>
      </c>
      <c r="Y1933" s="20" t="s">
        <v>39</v>
      </c>
      <c r="Z1933" s="24">
        <v>89569</v>
      </c>
      <c r="AA1933" s="20" t="s">
        <v>966</v>
      </c>
      <c r="AB1933" s="25" t="s">
        <v>6217</v>
      </c>
      <c r="AC1933" s="11" t="str">
        <f t="shared" si="322"/>
        <v>Klik Here Bestie</v>
      </c>
      <c r="AD1933" s="12" t="s">
        <v>30</v>
      </c>
    </row>
    <row r="1934" spans="1:30" ht="14.25" customHeight="1" x14ac:dyDescent="0.3">
      <c r="A1934" s="5">
        <v>1932</v>
      </c>
      <c r="B1934" s="20" t="s">
        <v>32</v>
      </c>
      <c r="C1934" s="20" t="s">
        <v>33</v>
      </c>
      <c r="D1934" s="20" t="s">
        <v>2572</v>
      </c>
      <c r="E1934" s="20" t="s">
        <v>1043</v>
      </c>
      <c r="F1934" s="21">
        <v>3323132009</v>
      </c>
      <c r="G1934" s="20" t="s">
        <v>2679</v>
      </c>
      <c r="H1934" s="20" t="s">
        <v>2680</v>
      </c>
      <c r="I1934" s="21">
        <v>15118695</v>
      </c>
      <c r="J1934" s="20" t="s">
        <v>6218</v>
      </c>
      <c r="K1934" s="20" t="s">
        <v>6219</v>
      </c>
      <c r="L1934" s="20" t="s">
        <v>6220</v>
      </c>
      <c r="M1934" s="21">
        <v>0</v>
      </c>
      <c r="N1934" s="21">
        <v>100</v>
      </c>
      <c r="O1934" s="21">
        <v>0</v>
      </c>
      <c r="P1934" s="21">
        <v>0</v>
      </c>
      <c r="Q1934" s="21">
        <v>0</v>
      </c>
      <c r="R1934" s="21">
        <v>0</v>
      </c>
      <c r="S1934" s="21">
        <v>0</v>
      </c>
      <c r="T1934" s="20" t="s">
        <v>39</v>
      </c>
      <c r="U1934" s="20" t="s">
        <v>4250</v>
      </c>
      <c r="V1934" s="23">
        <v>46247.566666666666</v>
      </c>
      <c r="W1934" s="23">
        <v>46247.566666666666</v>
      </c>
      <c r="X1934" s="20" t="s">
        <v>40</v>
      </c>
      <c r="Y1934" s="20" t="s">
        <v>39</v>
      </c>
      <c r="Z1934" s="24">
        <v>74723</v>
      </c>
      <c r="AA1934" s="20" t="s">
        <v>1150</v>
      </c>
      <c r="AB1934" s="25" t="s">
        <v>6221</v>
      </c>
      <c r="AC1934" s="11" t="str">
        <f t="shared" si="322"/>
        <v>Klik Here Bestie</v>
      </c>
      <c r="AD1934" s="12" t="s">
        <v>30</v>
      </c>
    </row>
    <row r="1935" spans="1:30" ht="14.25" customHeight="1" x14ac:dyDescent="0.3">
      <c r="A1935" s="5">
        <v>1933</v>
      </c>
      <c r="B1935" s="20" t="s">
        <v>32</v>
      </c>
      <c r="C1935" s="20" t="s">
        <v>33</v>
      </c>
      <c r="D1935" s="20" t="s">
        <v>2572</v>
      </c>
      <c r="E1935" s="20" t="s">
        <v>1043</v>
      </c>
      <c r="F1935" s="21">
        <v>3323132009</v>
      </c>
      <c r="G1935" s="20" t="s">
        <v>2679</v>
      </c>
      <c r="H1935" s="20" t="s">
        <v>2680</v>
      </c>
      <c r="I1935" s="21">
        <v>15257387</v>
      </c>
      <c r="J1935" s="20" t="s">
        <v>6222</v>
      </c>
      <c r="K1935" s="20" t="s">
        <v>6223</v>
      </c>
      <c r="L1935" s="20" t="s">
        <v>2755</v>
      </c>
      <c r="M1935" s="21">
        <v>50</v>
      </c>
      <c r="N1935" s="21">
        <v>0</v>
      </c>
      <c r="O1935" s="21">
        <v>0</v>
      </c>
      <c r="P1935" s="21">
        <v>0</v>
      </c>
      <c r="Q1935" s="21">
        <v>0</v>
      </c>
      <c r="R1935" s="21">
        <v>0</v>
      </c>
      <c r="S1935" s="21">
        <v>0</v>
      </c>
      <c r="T1935" s="20" t="s">
        <v>39</v>
      </c>
      <c r="U1935" s="20" t="s">
        <v>4260</v>
      </c>
      <c r="V1935" s="23">
        <v>46249.535416666666</v>
      </c>
      <c r="W1935" s="23">
        <v>46249.535416666666</v>
      </c>
      <c r="X1935" s="20" t="s">
        <v>40</v>
      </c>
      <c r="Y1935" s="20" t="s">
        <v>39</v>
      </c>
      <c r="Z1935" s="24">
        <v>74839</v>
      </c>
      <c r="AA1935" s="20" t="s">
        <v>2756</v>
      </c>
      <c r="AB1935" s="25" t="s">
        <v>6224</v>
      </c>
      <c r="AC1935" s="11" t="str">
        <f t="shared" si="322"/>
        <v>Klik Here Bestie</v>
      </c>
      <c r="AD1935" s="12" t="s">
        <v>30</v>
      </c>
    </row>
    <row r="1936" spans="1:30" ht="14.25" customHeight="1" x14ac:dyDescent="0.3">
      <c r="A1936" s="5">
        <v>1934</v>
      </c>
      <c r="B1936" s="20" t="s">
        <v>32</v>
      </c>
      <c r="C1936" s="20" t="s">
        <v>33</v>
      </c>
      <c r="D1936" s="20" t="s">
        <v>2572</v>
      </c>
      <c r="E1936" s="20" t="s">
        <v>1043</v>
      </c>
      <c r="F1936" s="21">
        <v>3323132009</v>
      </c>
      <c r="G1936" s="20" t="s">
        <v>2679</v>
      </c>
      <c r="H1936" s="20" t="s">
        <v>2680</v>
      </c>
      <c r="I1936" s="21">
        <v>14909413</v>
      </c>
      <c r="J1936" s="20" t="s">
        <v>6225</v>
      </c>
      <c r="K1936" s="20" t="s">
        <v>6226</v>
      </c>
      <c r="L1936" s="20" t="s">
        <v>6227</v>
      </c>
      <c r="M1936" s="21">
        <v>0</v>
      </c>
      <c r="N1936" s="21">
        <v>100</v>
      </c>
      <c r="O1936" s="21">
        <v>0</v>
      </c>
      <c r="P1936" s="21">
        <v>0</v>
      </c>
      <c r="Q1936" s="21">
        <v>0</v>
      </c>
      <c r="R1936" s="21">
        <v>0</v>
      </c>
      <c r="S1936" s="21">
        <v>0</v>
      </c>
      <c r="T1936" s="20" t="s">
        <v>39</v>
      </c>
      <c r="U1936" s="22">
        <v>46303</v>
      </c>
      <c r="V1936" s="23">
        <v>46244.554861111108</v>
      </c>
      <c r="W1936" s="23">
        <v>46244.554861111108</v>
      </c>
      <c r="X1936" s="20" t="s">
        <v>40</v>
      </c>
      <c r="Y1936" s="20" t="s">
        <v>39</v>
      </c>
      <c r="Z1936" s="24">
        <v>74828</v>
      </c>
      <c r="AA1936" s="20" t="s">
        <v>6228</v>
      </c>
      <c r="AB1936" s="25" t="s">
        <v>6229</v>
      </c>
      <c r="AC1936" s="11" t="str">
        <f t="shared" si="322"/>
        <v>Klik Here Bestie</v>
      </c>
      <c r="AD1936" s="12" t="s">
        <v>30</v>
      </c>
    </row>
    <row r="1937" spans="1:30" ht="14.25" customHeight="1" x14ac:dyDescent="0.3">
      <c r="A1937" s="5">
        <v>1935</v>
      </c>
      <c r="B1937" s="20" t="s">
        <v>32</v>
      </c>
      <c r="C1937" s="20" t="s">
        <v>33</v>
      </c>
      <c r="D1937" s="20" t="s">
        <v>2572</v>
      </c>
      <c r="E1937" s="20" t="s">
        <v>1043</v>
      </c>
      <c r="F1937" s="21">
        <v>3323132009</v>
      </c>
      <c r="G1937" s="20" t="s">
        <v>2679</v>
      </c>
      <c r="H1937" s="20" t="s">
        <v>2680</v>
      </c>
      <c r="I1937" s="21">
        <v>14900049</v>
      </c>
      <c r="J1937" s="20" t="s">
        <v>6230</v>
      </c>
      <c r="K1937" s="20" t="s">
        <v>6231</v>
      </c>
      <c r="L1937" s="20" t="s">
        <v>6232</v>
      </c>
      <c r="M1937" s="21">
        <v>50</v>
      </c>
      <c r="N1937" s="21">
        <v>50</v>
      </c>
      <c r="O1937" s="21">
        <v>0</v>
      </c>
      <c r="P1937" s="21">
        <v>0</v>
      </c>
      <c r="Q1937" s="21">
        <v>0</v>
      </c>
      <c r="R1937" s="21">
        <v>0</v>
      </c>
      <c r="S1937" s="21">
        <v>0</v>
      </c>
      <c r="T1937" s="20" t="s">
        <v>39</v>
      </c>
      <c r="U1937" s="22">
        <v>46303</v>
      </c>
      <c r="V1937" s="23">
        <v>46244.466666666667</v>
      </c>
      <c r="W1937" s="23">
        <v>46244.466666666667</v>
      </c>
      <c r="X1937" s="20" t="s">
        <v>40</v>
      </c>
      <c r="Y1937" s="20" t="s">
        <v>39</v>
      </c>
      <c r="Z1937" s="24">
        <v>74804</v>
      </c>
      <c r="AA1937" s="20" t="s">
        <v>800</v>
      </c>
      <c r="AB1937" s="25" t="s">
        <v>6233</v>
      </c>
      <c r="AC1937" s="11" t="str">
        <f t="shared" si="322"/>
        <v>Klik Here Bestie</v>
      </c>
      <c r="AD1937" s="12" t="s">
        <v>30</v>
      </c>
    </row>
    <row r="1938" spans="1:30" ht="14.25" customHeight="1" x14ac:dyDescent="0.3">
      <c r="A1938" s="5">
        <v>1936</v>
      </c>
      <c r="B1938" s="20" t="s">
        <v>32</v>
      </c>
      <c r="C1938" s="20" t="s">
        <v>33</v>
      </c>
      <c r="D1938" s="20" t="s">
        <v>2572</v>
      </c>
      <c r="E1938" s="20" t="s">
        <v>1043</v>
      </c>
      <c r="F1938" s="21">
        <v>3323132009</v>
      </c>
      <c r="G1938" s="20" t="s">
        <v>2679</v>
      </c>
      <c r="H1938" s="20" t="s">
        <v>2680</v>
      </c>
      <c r="I1938" s="21">
        <v>14962935</v>
      </c>
      <c r="J1938" s="20" t="s">
        <v>6234</v>
      </c>
      <c r="K1938" s="20" t="s">
        <v>6231</v>
      </c>
      <c r="L1938" s="20" t="s">
        <v>6232</v>
      </c>
      <c r="M1938" s="21">
        <v>94</v>
      </c>
      <c r="N1938" s="21">
        <v>81</v>
      </c>
      <c r="O1938" s="21">
        <v>0</v>
      </c>
      <c r="P1938" s="21">
        <v>0</v>
      </c>
      <c r="Q1938" s="21">
        <v>0</v>
      </c>
      <c r="R1938" s="21">
        <v>0</v>
      </c>
      <c r="S1938" s="21">
        <v>0</v>
      </c>
      <c r="T1938" s="20" t="s">
        <v>39</v>
      </c>
      <c r="U1938" s="22">
        <v>46334</v>
      </c>
      <c r="V1938" s="23">
        <v>46245.436111111114</v>
      </c>
      <c r="W1938" s="23">
        <v>46245.436111111114</v>
      </c>
      <c r="X1938" s="20" t="s">
        <v>40</v>
      </c>
      <c r="Y1938" s="20" t="s">
        <v>39</v>
      </c>
      <c r="Z1938" s="24">
        <v>74804</v>
      </c>
      <c r="AA1938" s="20" t="s">
        <v>800</v>
      </c>
      <c r="AB1938" s="25" t="s">
        <v>6235</v>
      </c>
      <c r="AC1938" s="11" t="str">
        <f t="shared" si="322"/>
        <v>Klik Here Bestie</v>
      </c>
      <c r="AD1938" s="12" t="s">
        <v>30</v>
      </c>
    </row>
    <row r="1939" spans="1:30" ht="14.25" customHeight="1" x14ac:dyDescent="0.3">
      <c r="A1939" s="5">
        <v>1937</v>
      </c>
      <c r="B1939" s="20" t="s">
        <v>32</v>
      </c>
      <c r="C1939" s="20" t="s">
        <v>33</v>
      </c>
      <c r="D1939" s="20" t="s">
        <v>2572</v>
      </c>
      <c r="E1939" s="20" t="s">
        <v>1043</v>
      </c>
      <c r="F1939" s="21">
        <v>3323132009</v>
      </c>
      <c r="G1939" s="20" t="s">
        <v>2679</v>
      </c>
      <c r="H1939" s="20" t="s">
        <v>2680</v>
      </c>
      <c r="I1939" s="21">
        <v>14963131</v>
      </c>
      <c r="J1939" s="20" t="s">
        <v>6236</v>
      </c>
      <c r="K1939" s="20" t="s">
        <v>6231</v>
      </c>
      <c r="L1939" s="20" t="s">
        <v>6232</v>
      </c>
      <c r="M1939" s="21">
        <v>6</v>
      </c>
      <c r="N1939" s="21">
        <v>19</v>
      </c>
      <c r="O1939" s="21">
        <v>0</v>
      </c>
      <c r="P1939" s="21">
        <v>0</v>
      </c>
      <c r="Q1939" s="21">
        <v>0</v>
      </c>
      <c r="R1939" s="21">
        <v>0</v>
      </c>
      <c r="S1939" s="21">
        <v>0</v>
      </c>
      <c r="T1939" s="20" t="s">
        <v>39</v>
      </c>
      <c r="U1939" s="22">
        <v>46334</v>
      </c>
      <c r="V1939" s="23">
        <v>46245.436805555553</v>
      </c>
      <c r="W1939" s="23">
        <v>46245.436805555553</v>
      </c>
      <c r="X1939" s="20" t="s">
        <v>40</v>
      </c>
      <c r="Y1939" s="20" t="s">
        <v>39</v>
      </c>
      <c r="Z1939" s="24">
        <v>74804</v>
      </c>
      <c r="AA1939" s="20" t="s">
        <v>800</v>
      </c>
      <c r="AB1939" s="25" t="s">
        <v>6237</v>
      </c>
      <c r="AC1939" s="11" t="str">
        <f t="shared" si="322"/>
        <v>Klik Here Bestie</v>
      </c>
      <c r="AD1939" s="12" t="s">
        <v>30</v>
      </c>
    </row>
    <row r="1940" spans="1:30" ht="14.25" customHeight="1" x14ac:dyDescent="0.3">
      <c r="A1940" s="5">
        <v>1938</v>
      </c>
      <c r="B1940" s="20" t="s">
        <v>32</v>
      </c>
      <c r="C1940" s="20" t="s">
        <v>33</v>
      </c>
      <c r="D1940" s="20" t="s">
        <v>2572</v>
      </c>
      <c r="E1940" s="20" t="s">
        <v>1043</v>
      </c>
      <c r="F1940" s="21">
        <v>3323132009</v>
      </c>
      <c r="G1940" s="20" t="s">
        <v>2679</v>
      </c>
      <c r="H1940" s="20" t="s">
        <v>2680</v>
      </c>
      <c r="I1940" s="21">
        <v>15033479</v>
      </c>
      <c r="J1940" s="20" t="s">
        <v>6238</v>
      </c>
      <c r="K1940" s="20" t="s">
        <v>6231</v>
      </c>
      <c r="L1940" s="20" t="s">
        <v>6232</v>
      </c>
      <c r="M1940" s="21">
        <v>0</v>
      </c>
      <c r="N1940" s="21">
        <v>49</v>
      </c>
      <c r="O1940" s="21">
        <v>0</v>
      </c>
      <c r="P1940" s="21">
        <v>0</v>
      </c>
      <c r="Q1940" s="21">
        <v>0</v>
      </c>
      <c r="R1940" s="21">
        <v>0</v>
      </c>
      <c r="S1940" s="21">
        <v>0</v>
      </c>
      <c r="T1940" s="20" t="s">
        <v>39</v>
      </c>
      <c r="U1940" s="22">
        <v>46364</v>
      </c>
      <c r="V1940" s="23">
        <v>46246.463194444441</v>
      </c>
      <c r="W1940" s="23">
        <v>46246.463194444441</v>
      </c>
      <c r="X1940" s="20" t="s">
        <v>40</v>
      </c>
      <c r="Y1940" s="20" t="s">
        <v>39</v>
      </c>
      <c r="Z1940" s="24">
        <v>74804</v>
      </c>
      <c r="AA1940" s="20" t="s">
        <v>800</v>
      </c>
      <c r="AB1940" s="25" t="s">
        <v>6239</v>
      </c>
      <c r="AC1940" s="11" t="str">
        <f t="shared" si="322"/>
        <v>Klik Here Bestie</v>
      </c>
      <c r="AD1940" s="12" t="s">
        <v>30</v>
      </c>
    </row>
    <row r="1941" spans="1:30" ht="14.25" customHeight="1" x14ac:dyDescent="0.3">
      <c r="A1941" s="5">
        <v>1939</v>
      </c>
      <c r="B1941" s="20" t="s">
        <v>32</v>
      </c>
      <c r="C1941" s="20" t="s">
        <v>33</v>
      </c>
      <c r="D1941" s="20" t="s">
        <v>2572</v>
      </c>
      <c r="E1941" s="20" t="s">
        <v>1043</v>
      </c>
      <c r="F1941" s="21">
        <v>3323132009</v>
      </c>
      <c r="G1941" s="20" t="s">
        <v>2679</v>
      </c>
      <c r="H1941" s="20" t="s">
        <v>2680</v>
      </c>
      <c r="I1941" s="21">
        <v>15033601</v>
      </c>
      <c r="J1941" s="20" t="s">
        <v>6240</v>
      </c>
      <c r="K1941" s="20" t="s">
        <v>6231</v>
      </c>
      <c r="L1941" s="20" t="s">
        <v>6232</v>
      </c>
      <c r="M1941" s="21">
        <v>30</v>
      </c>
      <c r="N1941" s="21">
        <v>1</v>
      </c>
      <c r="O1941" s="21">
        <v>0</v>
      </c>
      <c r="P1941" s="21">
        <v>0</v>
      </c>
      <c r="Q1941" s="21">
        <v>0</v>
      </c>
      <c r="R1941" s="21">
        <v>0</v>
      </c>
      <c r="S1941" s="21">
        <v>0</v>
      </c>
      <c r="T1941" s="20" t="s">
        <v>39</v>
      </c>
      <c r="U1941" s="22">
        <v>46364</v>
      </c>
      <c r="V1941" s="23">
        <v>46246.464583333334</v>
      </c>
      <c r="W1941" s="23">
        <v>46246.464583333334</v>
      </c>
      <c r="X1941" s="20" t="s">
        <v>40</v>
      </c>
      <c r="Y1941" s="20" t="s">
        <v>39</v>
      </c>
      <c r="Z1941" s="24">
        <v>74804</v>
      </c>
      <c r="AA1941" s="20" t="s">
        <v>800</v>
      </c>
      <c r="AB1941" s="25" t="s">
        <v>6241</v>
      </c>
      <c r="AC1941" s="11" t="str">
        <f t="shared" si="322"/>
        <v>Klik Here Bestie</v>
      </c>
      <c r="AD1941" s="12" t="s">
        <v>30</v>
      </c>
    </row>
    <row r="1942" spans="1:30" ht="14.25" customHeight="1" x14ac:dyDescent="0.3">
      <c r="A1942" s="5">
        <v>1940</v>
      </c>
      <c r="B1942" s="20" t="s">
        <v>32</v>
      </c>
      <c r="C1942" s="20" t="s">
        <v>33</v>
      </c>
      <c r="D1942" s="20" t="s">
        <v>2572</v>
      </c>
      <c r="E1942" s="20" t="s">
        <v>1043</v>
      </c>
      <c r="F1942" s="21">
        <v>3323132009</v>
      </c>
      <c r="G1942" s="20" t="s">
        <v>2679</v>
      </c>
      <c r="H1942" s="20" t="s">
        <v>2680</v>
      </c>
      <c r="I1942" s="21">
        <v>15032162</v>
      </c>
      <c r="J1942" s="20" t="s">
        <v>6242</v>
      </c>
      <c r="K1942" s="20" t="s">
        <v>6243</v>
      </c>
      <c r="L1942" s="20" t="s">
        <v>6244</v>
      </c>
      <c r="M1942" s="21">
        <v>0</v>
      </c>
      <c r="N1942" s="21">
        <v>201</v>
      </c>
      <c r="O1942" s="21">
        <v>0</v>
      </c>
      <c r="P1942" s="21">
        <v>0</v>
      </c>
      <c r="Q1942" s="21">
        <v>0</v>
      </c>
      <c r="R1942" s="21">
        <v>0</v>
      </c>
      <c r="S1942" s="21">
        <v>0</v>
      </c>
      <c r="T1942" s="20" t="s">
        <v>39</v>
      </c>
      <c r="U1942" s="22">
        <v>46364</v>
      </c>
      <c r="V1942" s="23">
        <v>46246.454861111109</v>
      </c>
      <c r="W1942" s="23">
        <v>46246.454861111109</v>
      </c>
      <c r="X1942" s="20" t="s">
        <v>40</v>
      </c>
      <c r="Y1942" s="20" t="s">
        <v>39</v>
      </c>
      <c r="Z1942" s="24">
        <v>74757</v>
      </c>
      <c r="AA1942" s="20" t="s">
        <v>2760</v>
      </c>
      <c r="AB1942" s="25" t="s">
        <v>6245</v>
      </c>
      <c r="AC1942" s="11" t="str">
        <f t="shared" si="322"/>
        <v>Klik Here Bestie</v>
      </c>
      <c r="AD1942" s="12" t="s">
        <v>30</v>
      </c>
    </row>
    <row r="1943" spans="1:30" ht="14.25" customHeight="1" x14ac:dyDescent="0.3">
      <c r="A1943" s="5">
        <v>1941</v>
      </c>
      <c r="B1943" s="20" t="s">
        <v>32</v>
      </c>
      <c r="C1943" s="20" t="s">
        <v>33</v>
      </c>
      <c r="D1943" s="20" t="s">
        <v>2572</v>
      </c>
      <c r="E1943" s="20" t="s">
        <v>1043</v>
      </c>
      <c r="F1943" s="21">
        <v>3323132009</v>
      </c>
      <c r="G1943" s="20" t="s">
        <v>2679</v>
      </c>
      <c r="H1943" s="20" t="s">
        <v>2680</v>
      </c>
      <c r="I1943" s="21">
        <v>15032344</v>
      </c>
      <c r="J1943" s="20" t="s">
        <v>6246</v>
      </c>
      <c r="K1943" s="20" t="s">
        <v>6243</v>
      </c>
      <c r="L1943" s="20" t="s">
        <v>6244</v>
      </c>
      <c r="M1943" s="21">
        <v>44</v>
      </c>
      <c r="N1943" s="21">
        <v>45</v>
      </c>
      <c r="O1943" s="21">
        <v>0</v>
      </c>
      <c r="P1943" s="21">
        <v>0</v>
      </c>
      <c r="Q1943" s="21">
        <v>0</v>
      </c>
      <c r="R1943" s="21">
        <v>0</v>
      </c>
      <c r="S1943" s="21">
        <v>0</v>
      </c>
      <c r="T1943" s="20" t="s">
        <v>39</v>
      </c>
      <c r="U1943" s="22">
        <v>46364</v>
      </c>
      <c r="V1943" s="23">
        <v>46246.455555555556</v>
      </c>
      <c r="W1943" s="23">
        <v>46246.455555555556</v>
      </c>
      <c r="X1943" s="20" t="s">
        <v>40</v>
      </c>
      <c r="Y1943" s="20" t="s">
        <v>39</v>
      </c>
      <c r="Z1943" s="24">
        <v>74757</v>
      </c>
      <c r="AA1943" s="20" t="s">
        <v>2760</v>
      </c>
      <c r="AB1943" s="25" t="s">
        <v>6247</v>
      </c>
      <c r="AC1943" s="11" t="str">
        <f t="shared" si="322"/>
        <v>Klik Here Bestie</v>
      </c>
      <c r="AD1943" s="12" t="s">
        <v>30</v>
      </c>
    </row>
    <row r="1944" spans="1:30" ht="14.25" customHeight="1" x14ac:dyDescent="0.3">
      <c r="A1944" s="5">
        <v>1942</v>
      </c>
      <c r="B1944" s="20" t="s">
        <v>32</v>
      </c>
      <c r="C1944" s="20" t="s">
        <v>33</v>
      </c>
      <c r="D1944" s="20" t="s">
        <v>2572</v>
      </c>
      <c r="E1944" s="20" t="s">
        <v>1043</v>
      </c>
      <c r="F1944" s="21">
        <v>3323132009</v>
      </c>
      <c r="G1944" s="20" t="s">
        <v>2679</v>
      </c>
      <c r="H1944" s="20" t="s">
        <v>2680</v>
      </c>
      <c r="I1944" s="21">
        <v>15032577</v>
      </c>
      <c r="J1944" s="20" t="s">
        <v>6248</v>
      </c>
      <c r="K1944" s="20" t="s">
        <v>6243</v>
      </c>
      <c r="L1944" s="20" t="s">
        <v>6244</v>
      </c>
      <c r="M1944" s="21">
        <v>177</v>
      </c>
      <c r="N1944" s="21">
        <v>54</v>
      </c>
      <c r="O1944" s="21">
        <v>0</v>
      </c>
      <c r="P1944" s="21">
        <v>0</v>
      </c>
      <c r="Q1944" s="21">
        <v>0</v>
      </c>
      <c r="R1944" s="21">
        <v>0</v>
      </c>
      <c r="S1944" s="21">
        <v>0</v>
      </c>
      <c r="T1944" s="20" t="s">
        <v>39</v>
      </c>
      <c r="U1944" s="22">
        <v>46364</v>
      </c>
      <c r="V1944" s="23">
        <v>46246.457638888889</v>
      </c>
      <c r="W1944" s="23">
        <v>46246.457638888889</v>
      </c>
      <c r="X1944" s="20" t="s">
        <v>40</v>
      </c>
      <c r="Y1944" s="20" t="s">
        <v>39</v>
      </c>
      <c r="Z1944" s="24">
        <v>74757</v>
      </c>
      <c r="AA1944" s="20" t="s">
        <v>2760</v>
      </c>
      <c r="AB1944" s="25" t="s">
        <v>6249</v>
      </c>
      <c r="AC1944" s="11" t="str">
        <f t="shared" si="322"/>
        <v>Klik Here Bestie</v>
      </c>
      <c r="AD1944" s="12" t="s">
        <v>30</v>
      </c>
    </row>
    <row r="1945" spans="1:30" ht="14.25" customHeight="1" x14ac:dyDescent="0.3">
      <c r="A1945" s="5">
        <v>1943</v>
      </c>
      <c r="B1945" s="20" t="s">
        <v>32</v>
      </c>
      <c r="C1945" s="20" t="s">
        <v>33</v>
      </c>
      <c r="D1945" s="20" t="s">
        <v>2572</v>
      </c>
      <c r="E1945" s="20" t="s">
        <v>255</v>
      </c>
      <c r="F1945" s="21">
        <v>3323132010</v>
      </c>
      <c r="G1945" s="20" t="s">
        <v>2770</v>
      </c>
      <c r="H1945" s="20" t="s">
        <v>2771</v>
      </c>
      <c r="I1945" s="21">
        <v>15209175</v>
      </c>
      <c r="J1945" s="20" t="s">
        <v>6250</v>
      </c>
      <c r="K1945" s="20" t="s">
        <v>6251</v>
      </c>
      <c r="L1945" s="20" t="s">
        <v>6252</v>
      </c>
      <c r="M1945" s="21">
        <v>0</v>
      </c>
      <c r="N1945" s="21">
        <v>125</v>
      </c>
      <c r="O1945" s="21">
        <v>0</v>
      </c>
      <c r="P1945" s="21">
        <v>0</v>
      </c>
      <c r="Q1945" s="21">
        <v>0</v>
      </c>
      <c r="R1945" s="21">
        <v>0</v>
      </c>
      <c r="S1945" s="21">
        <v>0</v>
      </c>
      <c r="T1945" s="20" t="s">
        <v>39</v>
      </c>
      <c r="U1945" s="20" t="s">
        <v>4312</v>
      </c>
      <c r="V1945" s="23">
        <v>46248.736805555556</v>
      </c>
      <c r="W1945" s="23">
        <v>46248.736805555556</v>
      </c>
      <c r="X1945" s="20" t="s">
        <v>40</v>
      </c>
      <c r="Y1945" s="20" t="s">
        <v>39</v>
      </c>
      <c r="Z1945" s="24">
        <v>89962</v>
      </c>
      <c r="AA1945" s="20" t="s">
        <v>2780</v>
      </c>
      <c r="AB1945" s="25" t="s">
        <v>6253</v>
      </c>
      <c r="AC1945" s="11" t="str">
        <f t="shared" si="322"/>
        <v>Klik Here Bestie</v>
      </c>
      <c r="AD1945" s="12" t="s">
        <v>30</v>
      </c>
    </row>
    <row r="1946" spans="1:30" ht="14.25" customHeight="1" x14ac:dyDescent="0.3">
      <c r="A1946" s="5">
        <v>1944</v>
      </c>
      <c r="B1946" s="20" t="s">
        <v>32</v>
      </c>
      <c r="C1946" s="20" t="s">
        <v>33</v>
      </c>
      <c r="D1946" s="20" t="s">
        <v>2572</v>
      </c>
      <c r="E1946" s="20" t="s">
        <v>255</v>
      </c>
      <c r="F1946" s="21">
        <v>3323132010</v>
      </c>
      <c r="G1946" s="20" t="s">
        <v>2770</v>
      </c>
      <c r="H1946" s="20" t="s">
        <v>2771</v>
      </c>
      <c r="I1946" s="21">
        <v>14858378</v>
      </c>
      <c r="J1946" s="20" t="s">
        <v>6254</v>
      </c>
      <c r="K1946" s="20" t="s">
        <v>6255</v>
      </c>
      <c r="L1946" s="20" t="s">
        <v>6110</v>
      </c>
      <c r="M1946" s="21">
        <v>38</v>
      </c>
      <c r="N1946" s="21">
        <v>0</v>
      </c>
      <c r="O1946" s="21">
        <v>0</v>
      </c>
      <c r="P1946" s="21">
        <v>0</v>
      </c>
      <c r="Q1946" s="21">
        <v>0</v>
      </c>
      <c r="R1946" s="21">
        <v>0</v>
      </c>
      <c r="S1946" s="21">
        <v>0</v>
      </c>
      <c r="T1946" s="20" t="s">
        <v>39</v>
      </c>
      <c r="U1946" s="22">
        <v>46273</v>
      </c>
      <c r="V1946" s="23">
        <v>46243.616666666669</v>
      </c>
      <c r="W1946" s="23">
        <v>46243.616666666669</v>
      </c>
      <c r="X1946" s="20" t="s">
        <v>40</v>
      </c>
      <c r="Y1946" s="20" t="s">
        <v>39</v>
      </c>
      <c r="Z1946" s="24">
        <v>90745</v>
      </c>
      <c r="AA1946" s="20" t="s">
        <v>6256</v>
      </c>
      <c r="AB1946" s="25" t="s">
        <v>6257</v>
      </c>
      <c r="AC1946" s="11" t="str">
        <f t="shared" si="322"/>
        <v>Klik Here Bestie</v>
      </c>
      <c r="AD1946" s="12" t="s">
        <v>30</v>
      </c>
    </row>
    <row r="1947" spans="1:30" ht="14.25" customHeight="1" x14ac:dyDescent="0.3">
      <c r="A1947" s="5">
        <v>1945</v>
      </c>
      <c r="B1947" s="20" t="s">
        <v>32</v>
      </c>
      <c r="C1947" s="20" t="s">
        <v>33</v>
      </c>
      <c r="D1947" s="20" t="s">
        <v>2572</v>
      </c>
      <c r="E1947" s="20" t="s">
        <v>255</v>
      </c>
      <c r="F1947" s="21">
        <v>3323132010</v>
      </c>
      <c r="G1947" s="20" t="s">
        <v>2770</v>
      </c>
      <c r="H1947" s="20" t="s">
        <v>2771</v>
      </c>
      <c r="I1947" s="21">
        <v>14858503</v>
      </c>
      <c r="J1947" s="20" t="s">
        <v>6258</v>
      </c>
      <c r="K1947" s="20" t="s">
        <v>6255</v>
      </c>
      <c r="L1947" s="20" t="s">
        <v>6110</v>
      </c>
      <c r="M1947" s="21">
        <v>5</v>
      </c>
      <c r="N1947" s="21">
        <v>6</v>
      </c>
      <c r="O1947" s="21">
        <v>0</v>
      </c>
      <c r="P1947" s="21">
        <v>0</v>
      </c>
      <c r="Q1947" s="21">
        <v>0</v>
      </c>
      <c r="R1947" s="21">
        <v>0</v>
      </c>
      <c r="S1947" s="21">
        <v>0</v>
      </c>
      <c r="T1947" s="20" t="s">
        <v>39</v>
      </c>
      <c r="U1947" s="22">
        <v>46273</v>
      </c>
      <c r="V1947" s="23">
        <v>46243.618055555555</v>
      </c>
      <c r="W1947" s="23">
        <v>46243.618055555555</v>
      </c>
      <c r="X1947" s="20" t="s">
        <v>40</v>
      </c>
      <c r="Y1947" s="20" t="s">
        <v>39</v>
      </c>
      <c r="Z1947" s="24">
        <v>90745</v>
      </c>
      <c r="AA1947" s="20" t="s">
        <v>6256</v>
      </c>
      <c r="AB1947" s="25" t="s">
        <v>6259</v>
      </c>
      <c r="AC1947" s="11" t="str">
        <f t="shared" si="322"/>
        <v>Klik Here Bestie</v>
      </c>
      <c r="AD1947" s="12" t="s">
        <v>30</v>
      </c>
    </row>
    <row r="1948" spans="1:30" ht="14.25" customHeight="1" x14ac:dyDescent="0.3">
      <c r="A1948" s="5">
        <v>1946</v>
      </c>
      <c r="B1948" s="20" t="s">
        <v>32</v>
      </c>
      <c r="C1948" s="20" t="s">
        <v>33</v>
      </c>
      <c r="D1948" s="20" t="s">
        <v>2572</v>
      </c>
      <c r="E1948" s="20" t="s">
        <v>255</v>
      </c>
      <c r="F1948" s="21">
        <v>3323132010</v>
      </c>
      <c r="G1948" s="20" t="s">
        <v>2770</v>
      </c>
      <c r="H1948" s="20" t="s">
        <v>2771</v>
      </c>
      <c r="I1948" s="21">
        <v>14858601</v>
      </c>
      <c r="J1948" s="20" t="s">
        <v>6260</v>
      </c>
      <c r="K1948" s="20" t="s">
        <v>6255</v>
      </c>
      <c r="L1948" s="20" t="s">
        <v>6110</v>
      </c>
      <c r="M1948" s="21">
        <v>0</v>
      </c>
      <c r="N1948" s="21">
        <v>7</v>
      </c>
      <c r="O1948" s="21">
        <v>0</v>
      </c>
      <c r="P1948" s="21">
        <v>0</v>
      </c>
      <c r="Q1948" s="21">
        <v>0</v>
      </c>
      <c r="R1948" s="21">
        <v>0</v>
      </c>
      <c r="S1948" s="21">
        <v>0</v>
      </c>
      <c r="T1948" s="20" t="s">
        <v>39</v>
      </c>
      <c r="U1948" s="22">
        <v>46273</v>
      </c>
      <c r="V1948" s="23">
        <v>46243.618750000001</v>
      </c>
      <c r="W1948" s="23">
        <v>46243.618750000001</v>
      </c>
      <c r="X1948" s="20" t="s">
        <v>40</v>
      </c>
      <c r="Y1948" s="20" t="s">
        <v>39</v>
      </c>
      <c r="Z1948" s="24">
        <v>90745</v>
      </c>
      <c r="AA1948" s="20" t="s">
        <v>6256</v>
      </c>
      <c r="AB1948" s="25" t="s">
        <v>6261</v>
      </c>
      <c r="AC1948" s="11" t="str">
        <f t="shared" si="322"/>
        <v>Klik Here Bestie</v>
      </c>
      <c r="AD1948" s="12" t="s">
        <v>30</v>
      </c>
    </row>
    <row r="1949" spans="1:30" ht="14.25" customHeight="1" x14ac:dyDescent="0.3">
      <c r="A1949" s="5">
        <v>1947</v>
      </c>
      <c r="B1949" s="20" t="s">
        <v>32</v>
      </c>
      <c r="C1949" s="20" t="s">
        <v>33</v>
      </c>
      <c r="D1949" s="20" t="s">
        <v>2572</v>
      </c>
      <c r="E1949" s="20" t="s">
        <v>255</v>
      </c>
      <c r="F1949" s="21">
        <v>3323132010</v>
      </c>
      <c r="G1949" s="20" t="s">
        <v>2770</v>
      </c>
      <c r="H1949" s="20" t="s">
        <v>2771</v>
      </c>
      <c r="I1949" s="21">
        <v>15222801</v>
      </c>
      <c r="J1949" s="20" t="s">
        <v>6262</v>
      </c>
      <c r="K1949" s="20" t="s">
        <v>6263</v>
      </c>
      <c r="L1949" s="20" t="s">
        <v>4550</v>
      </c>
      <c r="M1949" s="21">
        <v>0</v>
      </c>
      <c r="N1949" s="21">
        <v>39</v>
      </c>
      <c r="O1949" s="21">
        <v>0</v>
      </c>
      <c r="P1949" s="21">
        <v>0</v>
      </c>
      <c r="Q1949" s="21">
        <v>0</v>
      </c>
      <c r="R1949" s="21">
        <v>0</v>
      </c>
      <c r="S1949" s="21">
        <v>0</v>
      </c>
      <c r="T1949" s="20" t="s">
        <v>39</v>
      </c>
      <c r="U1949" s="20" t="s">
        <v>4260</v>
      </c>
      <c r="V1949" s="23">
        <v>46249.306250000001</v>
      </c>
      <c r="W1949" s="23">
        <v>46249.306250000001</v>
      </c>
      <c r="X1949" s="20" t="s">
        <v>40</v>
      </c>
      <c r="Y1949" s="20" t="s">
        <v>39</v>
      </c>
      <c r="Z1949" s="24">
        <v>90745</v>
      </c>
      <c r="AA1949" s="20" t="s">
        <v>6256</v>
      </c>
      <c r="AB1949" s="25" t="s">
        <v>6264</v>
      </c>
      <c r="AC1949" s="11" t="str">
        <f t="shared" si="322"/>
        <v>Klik Here Bestie</v>
      </c>
      <c r="AD1949" s="12" t="s">
        <v>30</v>
      </c>
    </row>
    <row r="1950" spans="1:30" ht="14.25" customHeight="1" x14ac:dyDescent="0.3">
      <c r="A1950" s="5">
        <v>1948</v>
      </c>
      <c r="B1950" s="20" t="s">
        <v>32</v>
      </c>
      <c r="C1950" s="20" t="s">
        <v>33</v>
      </c>
      <c r="D1950" s="20" t="s">
        <v>2572</v>
      </c>
      <c r="E1950" s="20" t="s">
        <v>255</v>
      </c>
      <c r="F1950" s="21">
        <v>3323132010</v>
      </c>
      <c r="G1950" s="20" t="s">
        <v>2770</v>
      </c>
      <c r="H1950" s="20" t="s">
        <v>2771</v>
      </c>
      <c r="I1950" s="21">
        <v>15222876</v>
      </c>
      <c r="J1950" s="20" t="s">
        <v>6265</v>
      </c>
      <c r="K1950" s="20" t="s">
        <v>6263</v>
      </c>
      <c r="L1950" s="20" t="s">
        <v>4550</v>
      </c>
      <c r="M1950" s="21">
        <v>13</v>
      </c>
      <c r="N1950" s="21">
        <v>13</v>
      </c>
      <c r="O1950" s="21">
        <v>0</v>
      </c>
      <c r="P1950" s="21">
        <v>0</v>
      </c>
      <c r="Q1950" s="21">
        <v>0</v>
      </c>
      <c r="R1950" s="21">
        <v>0</v>
      </c>
      <c r="S1950" s="21">
        <v>0</v>
      </c>
      <c r="T1950" s="20" t="s">
        <v>39</v>
      </c>
      <c r="U1950" s="20" t="s">
        <v>4260</v>
      </c>
      <c r="V1950" s="23">
        <v>46249.306944444441</v>
      </c>
      <c r="W1950" s="23">
        <v>46249.306944444441</v>
      </c>
      <c r="X1950" s="20" t="s">
        <v>40</v>
      </c>
      <c r="Y1950" s="20" t="s">
        <v>39</v>
      </c>
      <c r="Z1950" s="24">
        <v>90745</v>
      </c>
      <c r="AA1950" s="20" t="s">
        <v>6256</v>
      </c>
      <c r="AB1950" s="25" t="s">
        <v>6266</v>
      </c>
      <c r="AC1950" s="11" t="str">
        <f t="shared" si="322"/>
        <v>Klik Here Bestie</v>
      </c>
      <c r="AD1950" s="12" t="s">
        <v>30</v>
      </c>
    </row>
    <row r="1951" spans="1:30" ht="14.25" customHeight="1" x14ac:dyDescent="0.3">
      <c r="A1951" s="5">
        <v>1949</v>
      </c>
      <c r="B1951" s="20" t="s">
        <v>32</v>
      </c>
      <c r="C1951" s="20" t="s">
        <v>33</v>
      </c>
      <c r="D1951" s="20" t="s">
        <v>2572</v>
      </c>
      <c r="E1951" s="20" t="s">
        <v>255</v>
      </c>
      <c r="F1951" s="21">
        <v>3323132010</v>
      </c>
      <c r="G1951" s="20" t="s">
        <v>2770</v>
      </c>
      <c r="H1951" s="20" t="s">
        <v>2771</v>
      </c>
      <c r="I1951" s="21">
        <v>15222989</v>
      </c>
      <c r="J1951" s="20" t="s">
        <v>6267</v>
      </c>
      <c r="K1951" s="20" t="s">
        <v>6263</v>
      </c>
      <c r="L1951" s="20" t="s">
        <v>4550</v>
      </c>
      <c r="M1951" s="21">
        <v>0</v>
      </c>
      <c r="N1951" s="21">
        <v>16</v>
      </c>
      <c r="O1951" s="21">
        <v>0</v>
      </c>
      <c r="P1951" s="21">
        <v>0</v>
      </c>
      <c r="Q1951" s="21">
        <v>0</v>
      </c>
      <c r="R1951" s="21">
        <v>0</v>
      </c>
      <c r="S1951" s="21">
        <v>0</v>
      </c>
      <c r="T1951" s="20" t="s">
        <v>39</v>
      </c>
      <c r="U1951" s="20" t="s">
        <v>4260</v>
      </c>
      <c r="V1951" s="23">
        <v>46249.308333333334</v>
      </c>
      <c r="W1951" s="23">
        <v>46249.308333333334</v>
      </c>
      <c r="X1951" s="20" t="s">
        <v>40</v>
      </c>
      <c r="Y1951" s="20" t="s">
        <v>39</v>
      </c>
      <c r="Z1951" s="24">
        <v>90745</v>
      </c>
      <c r="AA1951" s="20" t="s">
        <v>6256</v>
      </c>
      <c r="AB1951" s="25" t="s">
        <v>6268</v>
      </c>
      <c r="AC1951" s="11" t="str">
        <f t="shared" si="322"/>
        <v>Klik Here Bestie</v>
      </c>
      <c r="AD1951" s="12" t="s">
        <v>30</v>
      </c>
    </row>
    <row r="1952" spans="1:30" ht="14.25" customHeight="1" x14ac:dyDescent="0.3">
      <c r="A1952" s="5">
        <v>1950</v>
      </c>
      <c r="B1952" s="20" t="s">
        <v>32</v>
      </c>
      <c r="C1952" s="20" t="s">
        <v>33</v>
      </c>
      <c r="D1952" s="20" t="s">
        <v>2572</v>
      </c>
      <c r="E1952" s="20" t="s">
        <v>255</v>
      </c>
      <c r="F1952" s="21">
        <v>3323132010</v>
      </c>
      <c r="G1952" s="20" t="s">
        <v>2770</v>
      </c>
      <c r="H1952" s="20" t="s">
        <v>2771</v>
      </c>
      <c r="I1952" s="21">
        <v>15335673</v>
      </c>
      <c r="J1952" s="20" t="s">
        <v>6269</v>
      </c>
      <c r="K1952" s="20" t="s">
        <v>6270</v>
      </c>
      <c r="L1952" s="20" t="s">
        <v>6271</v>
      </c>
      <c r="M1952" s="21">
        <v>0</v>
      </c>
      <c r="N1952" s="21">
        <v>50</v>
      </c>
      <c r="O1952" s="21">
        <v>0</v>
      </c>
      <c r="P1952" s="21">
        <v>0</v>
      </c>
      <c r="Q1952" s="21">
        <v>0</v>
      </c>
      <c r="R1952" s="21">
        <v>0</v>
      </c>
      <c r="S1952" s="21">
        <v>0</v>
      </c>
      <c r="T1952" s="20" t="s">
        <v>39</v>
      </c>
      <c r="U1952" s="20" t="s">
        <v>4394</v>
      </c>
      <c r="V1952" s="23">
        <v>46251.35833333333</v>
      </c>
      <c r="W1952" s="23">
        <v>46251.35833333333</v>
      </c>
      <c r="X1952" s="20" t="s">
        <v>40</v>
      </c>
      <c r="Y1952" s="20" t="s">
        <v>39</v>
      </c>
      <c r="Z1952" s="24">
        <v>90703</v>
      </c>
      <c r="AA1952" s="20" t="s">
        <v>6272</v>
      </c>
      <c r="AB1952" s="25" t="s">
        <v>6273</v>
      </c>
      <c r="AC1952" s="11" t="str">
        <f t="shared" si="322"/>
        <v>Klik Here Bestie</v>
      </c>
      <c r="AD1952" s="12" t="s">
        <v>30</v>
      </c>
    </row>
    <row r="1953" spans="1:30" ht="14.25" customHeight="1" x14ac:dyDescent="0.3">
      <c r="A1953" s="5">
        <v>1951</v>
      </c>
      <c r="B1953" s="20" t="s">
        <v>32</v>
      </c>
      <c r="C1953" s="20" t="s">
        <v>33</v>
      </c>
      <c r="D1953" s="20" t="s">
        <v>2572</v>
      </c>
      <c r="E1953" s="20" t="s">
        <v>255</v>
      </c>
      <c r="F1953" s="21">
        <v>3323132010</v>
      </c>
      <c r="G1953" s="20" t="s">
        <v>2770</v>
      </c>
      <c r="H1953" s="20" t="s">
        <v>2771</v>
      </c>
      <c r="I1953" s="21">
        <v>15187693</v>
      </c>
      <c r="J1953" s="20" t="s">
        <v>6274</v>
      </c>
      <c r="K1953" s="20" t="s">
        <v>6275</v>
      </c>
      <c r="L1953" s="20" t="s">
        <v>3415</v>
      </c>
      <c r="M1953" s="21">
        <v>0</v>
      </c>
      <c r="N1953" s="21">
        <v>31</v>
      </c>
      <c r="O1953" s="21">
        <v>0</v>
      </c>
      <c r="P1953" s="21">
        <v>0</v>
      </c>
      <c r="Q1953" s="21">
        <v>0</v>
      </c>
      <c r="R1953" s="21">
        <v>0</v>
      </c>
      <c r="S1953" s="21">
        <v>0</v>
      </c>
      <c r="T1953" s="20" t="s">
        <v>39</v>
      </c>
      <c r="U1953" s="20" t="s">
        <v>4312</v>
      </c>
      <c r="V1953" s="23">
        <v>46248.570833333331</v>
      </c>
      <c r="W1953" s="23">
        <v>46248.570833333331</v>
      </c>
      <c r="X1953" s="20" t="s">
        <v>40</v>
      </c>
      <c r="Y1953" s="20" t="s">
        <v>39</v>
      </c>
      <c r="Z1953" s="24">
        <v>90722</v>
      </c>
      <c r="AA1953" s="20" t="s">
        <v>1198</v>
      </c>
      <c r="AB1953" s="25" t="s">
        <v>6276</v>
      </c>
      <c r="AC1953" s="11" t="str">
        <f t="shared" si="322"/>
        <v>Klik Here Bestie</v>
      </c>
      <c r="AD1953" s="12" t="s">
        <v>30</v>
      </c>
    </row>
    <row r="1954" spans="1:30" ht="14.25" customHeight="1" x14ac:dyDescent="0.3">
      <c r="A1954" s="5">
        <v>1952</v>
      </c>
      <c r="B1954" s="20" t="s">
        <v>32</v>
      </c>
      <c r="C1954" s="20" t="s">
        <v>33</v>
      </c>
      <c r="D1954" s="20" t="s">
        <v>2572</v>
      </c>
      <c r="E1954" s="20" t="s">
        <v>255</v>
      </c>
      <c r="F1954" s="21">
        <v>3323132010</v>
      </c>
      <c r="G1954" s="20" t="s">
        <v>2770</v>
      </c>
      <c r="H1954" s="20" t="s">
        <v>2771</v>
      </c>
      <c r="I1954" s="21">
        <v>15187832</v>
      </c>
      <c r="J1954" s="20" t="s">
        <v>6277</v>
      </c>
      <c r="K1954" s="20" t="s">
        <v>6275</v>
      </c>
      <c r="L1954" s="20" t="s">
        <v>3415</v>
      </c>
      <c r="M1954" s="21">
        <v>0</v>
      </c>
      <c r="N1954" s="21">
        <v>27</v>
      </c>
      <c r="O1954" s="21">
        <v>0</v>
      </c>
      <c r="P1954" s="21">
        <v>0</v>
      </c>
      <c r="Q1954" s="21">
        <v>0</v>
      </c>
      <c r="R1954" s="21">
        <v>0</v>
      </c>
      <c r="S1954" s="21">
        <v>0</v>
      </c>
      <c r="T1954" s="20" t="s">
        <v>39</v>
      </c>
      <c r="U1954" s="20" t="s">
        <v>4312</v>
      </c>
      <c r="V1954" s="23">
        <v>46248.571527777778</v>
      </c>
      <c r="W1954" s="23">
        <v>46248.571527777778</v>
      </c>
      <c r="X1954" s="20" t="s">
        <v>40</v>
      </c>
      <c r="Y1954" s="20" t="s">
        <v>39</v>
      </c>
      <c r="Z1954" s="24">
        <v>90722</v>
      </c>
      <c r="AA1954" s="20" t="s">
        <v>1198</v>
      </c>
      <c r="AB1954" s="25" t="s">
        <v>6278</v>
      </c>
      <c r="AC1954" s="11" t="str">
        <f t="shared" si="322"/>
        <v>Klik Here Bestie</v>
      </c>
      <c r="AD1954" s="12" t="s">
        <v>30</v>
      </c>
    </row>
    <row r="1955" spans="1:30" ht="14.25" customHeight="1" x14ac:dyDescent="0.3">
      <c r="A1955" s="5">
        <v>1953</v>
      </c>
      <c r="B1955" s="20" t="s">
        <v>32</v>
      </c>
      <c r="C1955" s="20" t="s">
        <v>33</v>
      </c>
      <c r="D1955" s="20" t="s">
        <v>2572</v>
      </c>
      <c r="E1955" s="20" t="s">
        <v>255</v>
      </c>
      <c r="F1955" s="21">
        <v>3323132010</v>
      </c>
      <c r="G1955" s="20" t="s">
        <v>2770</v>
      </c>
      <c r="H1955" s="20" t="s">
        <v>2771</v>
      </c>
      <c r="I1955" s="21">
        <v>15314065</v>
      </c>
      <c r="J1955" s="20" t="s">
        <v>6279</v>
      </c>
      <c r="K1955" s="20" t="s">
        <v>6280</v>
      </c>
      <c r="L1955" s="20" t="s">
        <v>2798</v>
      </c>
      <c r="M1955" s="21">
        <v>0</v>
      </c>
      <c r="N1955" s="21">
        <v>200</v>
      </c>
      <c r="O1955" s="21">
        <v>0</v>
      </c>
      <c r="P1955" s="21">
        <v>0</v>
      </c>
      <c r="Q1955" s="21">
        <v>0</v>
      </c>
      <c r="R1955" s="21">
        <v>0</v>
      </c>
      <c r="S1955" s="21">
        <v>0</v>
      </c>
      <c r="T1955" s="20" t="s">
        <v>39</v>
      </c>
      <c r="U1955" s="20" t="s">
        <v>4378</v>
      </c>
      <c r="V1955" s="23">
        <v>46250.625</v>
      </c>
      <c r="W1955" s="23">
        <v>46250.625</v>
      </c>
      <c r="X1955" s="20" t="s">
        <v>40</v>
      </c>
      <c r="Y1955" s="20" t="s">
        <v>39</v>
      </c>
      <c r="Z1955" s="24">
        <v>90101</v>
      </c>
      <c r="AA1955" s="20" t="s">
        <v>557</v>
      </c>
      <c r="AB1955" s="25" t="s">
        <v>6281</v>
      </c>
      <c r="AC1955" s="11" t="str">
        <f t="shared" si="322"/>
        <v>Klik Here Bestie</v>
      </c>
      <c r="AD1955" s="12" t="s">
        <v>30</v>
      </c>
    </row>
    <row r="1956" spans="1:30" ht="14.25" customHeight="1" x14ac:dyDescent="0.3">
      <c r="A1956" s="5">
        <v>1954</v>
      </c>
      <c r="B1956" s="20" t="s">
        <v>32</v>
      </c>
      <c r="C1956" s="20" t="s">
        <v>33</v>
      </c>
      <c r="D1956" s="20" t="s">
        <v>2572</v>
      </c>
      <c r="E1956" s="20" t="s">
        <v>255</v>
      </c>
      <c r="F1956" s="21">
        <v>3323132010</v>
      </c>
      <c r="G1956" s="20" t="s">
        <v>2770</v>
      </c>
      <c r="H1956" s="20" t="s">
        <v>2771</v>
      </c>
      <c r="I1956" s="21">
        <v>15033383</v>
      </c>
      <c r="J1956" s="20" t="s">
        <v>6282</v>
      </c>
      <c r="K1956" s="20" t="s">
        <v>6283</v>
      </c>
      <c r="L1956" s="20" t="s">
        <v>6284</v>
      </c>
      <c r="M1956" s="21">
        <v>0</v>
      </c>
      <c r="N1956" s="21">
        <v>100</v>
      </c>
      <c r="O1956" s="21">
        <v>0</v>
      </c>
      <c r="P1956" s="21">
        <v>0</v>
      </c>
      <c r="Q1956" s="21">
        <v>0</v>
      </c>
      <c r="R1956" s="21">
        <v>0</v>
      </c>
      <c r="S1956" s="21">
        <v>0</v>
      </c>
      <c r="T1956" s="20" t="s">
        <v>39</v>
      </c>
      <c r="U1956" s="22">
        <v>46364</v>
      </c>
      <c r="V1956" s="23">
        <v>46246.462500000001</v>
      </c>
      <c r="W1956" s="23">
        <v>46246.462500000001</v>
      </c>
      <c r="X1956" s="20" t="s">
        <v>40</v>
      </c>
      <c r="Y1956" s="20" t="s">
        <v>39</v>
      </c>
      <c r="Z1956" s="24">
        <v>90703</v>
      </c>
      <c r="AA1956" s="20" t="s">
        <v>6272</v>
      </c>
      <c r="AB1956" s="25" t="s">
        <v>6285</v>
      </c>
      <c r="AC1956" s="11" t="str">
        <f t="shared" si="322"/>
        <v>Klik Here Bestie</v>
      </c>
      <c r="AD1956" s="12" t="s">
        <v>30</v>
      </c>
    </row>
    <row r="1957" spans="1:30" ht="14.25" customHeight="1" x14ac:dyDescent="0.3">
      <c r="A1957" s="5">
        <v>1955</v>
      </c>
      <c r="B1957" s="20" t="s">
        <v>32</v>
      </c>
      <c r="C1957" s="20" t="s">
        <v>33</v>
      </c>
      <c r="D1957" s="20" t="s">
        <v>2572</v>
      </c>
      <c r="E1957" s="20" t="s">
        <v>255</v>
      </c>
      <c r="F1957" s="21">
        <v>3323132010</v>
      </c>
      <c r="G1957" s="20" t="s">
        <v>2770</v>
      </c>
      <c r="H1957" s="20" t="s">
        <v>2771</v>
      </c>
      <c r="I1957" s="21">
        <v>14924645</v>
      </c>
      <c r="J1957" s="20" t="s">
        <v>6286</v>
      </c>
      <c r="K1957" s="20" t="s">
        <v>6287</v>
      </c>
      <c r="L1957" s="20" t="s">
        <v>6288</v>
      </c>
      <c r="M1957" s="21">
        <v>0</v>
      </c>
      <c r="N1957" s="21">
        <v>22</v>
      </c>
      <c r="O1957" s="21">
        <v>0</v>
      </c>
      <c r="P1957" s="21">
        <v>0</v>
      </c>
      <c r="Q1957" s="21">
        <v>0</v>
      </c>
      <c r="R1957" s="21">
        <v>0</v>
      </c>
      <c r="S1957" s="21">
        <v>0</v>
      </c>
      <c r="T1957" s="20" t="s">
        <v>39</v>
      </c>
      <c r="U1957" s="22">
        <v>46303</v>
      </c>
      <c r="V1957" s="23">
        <v>46244.675000000003</v>
      </c>
      <c r="W1957" s="23">
        <v>46244.675000000003</v>
      </c>
      <c r="X1957" s="20" t="s">
        <v>40</v>
      </c>
      <c r="Y1957" s="20" t="s">
        <v>39</v>
      </c>
      <c r="Z1957" s="24">
        <v>1102915</v>
      </c>
      <c r="AA1957" s="20" t="s">
        <v>397</v>
      </c>
      <c r="AB1957" s="25" t="s">
        <v>6289</v>
      </c>
      <c r="AC1957" s="11" t="str">
        <f t="shared" si="322"/>
        <v>Klik Here Bestie</v>
      </c>
      <c r="AD1957" s="12" t="s">
        <v>30</v>
      </c>
    </row>
    <row r="1958" spans="1:30" ht="14.25" customHeight="1" x14ac:dyDescent="0.3">
      <c r="A1958" s="5">
        <v>1956</v>
      </c>
      <c r="B1958" s="20" t="s">
        <v>32</v>
      </c>
      <c r="C1958" s="20" t="s">
        <v>33</v>
      </c>
      <c r="D1958" s="20" t="s">
        <v>2572</v>
      </c>
      <c r="E1958" s="20" t="s">
        <v>255</v>
      </c>
      <c r="F1958" s="21">
        <v>3323132010</v>
      </c>
      <c r="G1958" s="20" t="s">
        <v>2770</v>
      </c>
      <c r="H1958" s="20" t="s">
        <v>2771</v>
      </c>
      <c r="I1958" s="21">
        <v>14924818</v>
      </c>
      <c r="J1958" s="20" t="s">
        <v>6290</v>
      </c>
      <c r="K1958" s="20" t="s">
        <v>6287</v>
      </c>
      <c r="L1958" s="20" t="s">
        <v>6288</v>
      </c>
      <c r="M1958" s="21">
        <v>0</v>
      </c>
      <c r="N1958" s="21">
        <v>21</v>
      </c>
      <c r="O1958" s="21">
        <v>0</v>
      </c>
      <c r="P1958" s="21">
        <v>0</v>
      </c>
      <c r="Q1958" s="21">
        <v>0</v>
      </c>
      <c r="R1958" s="21">
        <v>0</v>
      </c>
      <c r="S1958" s="21">
        <v>0</v>
      </c>
      <c r="T1958" s="20" t="s">
        <v>39</v>
      </c>
      <c r="U1958" s="22">
        <v>46303</v>
      </c>
      <c r="V1958" s="23">
        <v>46244.676388888889</v>
      </c>
      <c r="W1958" s="23">
        <v>46244.676388888889</v>
      </c>
      <c r="X1958" s="20" t="s">
        <v>40</v>
      </c>
      <c r="Y1958" s="20" t="s">
        <v>39</v>
      </c>
      <c r="Z1958" s="24">
        <v>1102915</v>
      </c>
      <c r="AA1958" s="20" t="s">
        <v>397</v>
      </c>
      <c r="AB1958" s="25" t="s">
        <v>6291</v>
      </c>
      <c r="AC1958" s="11" t="str">
        <f t="shared" si="322"/>
        <v>Klik Here Bestie</v>
      </c>
      <c r="AD1958" s="12" t="s">
        <v>30</v>
      </c>
    </row>
    <row r="1959" spans="1:30" ht="14.25" customHeight="1" x14ac:dyDescent="0.3">
      <c r="A1959" s="5">
        <v>1957</v>
      </c>
      <c r="B1959" s="20" t="s">
        <v>32</v>
      </c>
      <c r="C1959" s="20" t="s">
        <v>33</v>
      </c>
      <c r="D1959" s="20" t="s">
        <v>2572</v>
      </c>
      <c r="E1959" s="20" t="s">
        <v>255</v>
      </c>
      <c r="F1959" s="21">
        <v>3323132010</v>
      </c>
      <c r="G1959" s="20" t="s">
        <v>2770</v>
      </c>
      <c r="H1959" s="20" t="s">
        <v>2771</v>
      </c>
      <c r="I1959" s="21">
        <v>14924944</v>
      </c>
      <c r="J1959" s="20" t="s">
        <v>6292</v>
      </c>
      <c r="K1959" s="20" t="s">
        <v>6287</v>
      </c>
      <c r="L1959" s="20" t="s">
        <v>6288</v>
      </c>
      <c r="M1959" s="21">
        <v>18</v>
      </c>
      <c r="N1959" s="21">
        <v>18</v>
      </c>
      <c r="O1959" s="21">
        <v>0</v>
      </c>
      <c r="P1959" s="21">
        <v>0</v>
      </c>
      <c r="Q1959" s="21">
        <v>0</v>
      </c>
      <c r="R1959" s="21">
        <v>0</v>
      </c>
      <c r="S1959" s="21">
        <v>0</v>
      </c>
      <c r="T1959" s="20" t="s">
        <v>39</v>
      </c>
      <c r="U1959" s="22">
        <v>46303</v>
      </c>
      <c r="V1959" s="23">
        <v>46244.677777777775</v>
      </c>
      <c r="W1959" s="23">
        <v>46244.677777777775</v>
      </c>
      <c r="X1959" s="20" t="s">
        <v>40</v>
      </c>
      <c r="Y1959" s="20" t="s">
        <v>39</v>
      </c>
      <c r="Z1959" s="24">
        <v>1102915</v>
      </c>
      <c r="AA1959" s="20" t="s">
        <v>397</v>
      </c>
      <c r="AB1959" s="25" t="s">
        <v>6293</v>
      </c>
      <c r="AC1959" s="11" t="str">
        <f t="shared" si="322"/>
        <v>Klik Here Bestie</v>
      </c>
      <c r="AD1959" s="12" t="s">
        <v>30</v>
      </c>
    </row>
    <row r="1960" spans="1:30" ht="14.25" customHeight="1" x14ac:dyDescent="0.3">
      <c r="A1960" s="5">
        <v>1958</v>
      </c>
      <c r="B1960" s="20" t="s">
        <v>32</v>
      </c>
      <c r="C1960" s="20" t="s">
        <v>33</v>
      </c>
      <c r="D1960" s="20" t="s">
        <v>2572</v>
      </c>
      <c r="E1960" s="20" t="s">
        <v>255</v>
      </c>
      <c r="F1960" s="21">
        <v>3323132010</v>
      </c>
      <c r="G1960" s="20" t="s">
        <v>2770</v>
      </c>
      <c r="H1960" s="20" t="s">
        <v>2771</v>
      </c>
      <c r="I1960" s="21">
        <v>15223207</v>
      </c>
      <c r="J1960" s="20" t="s">
        <v>6294</v>
      </c>
      <c r="K1960" s="20" t="s">
        <v>6295</v>
      </c>
      <c r="L1960" s="20" t="s">
        <v>6296</v>
      </c>
      <c r="M1960" s="21">
        <v>0</v>
      </c>
      <c r="N1960" s="21">
        <v>150</v>
      </c>
      <c r="O1960" s="21">
        <v>0</v>
      </c>
      <c r="P1960" s="21">
        <v>0</v>
      </c>
      <c r="Q1960" s="21">
        <v>0</v>
      </c>
      <c r="R1960" s="21">
        <v>0</v>
      </c>
      <c r="S1960" s="21">
        <v>0</v>
      </c>
      <c r="T1960" s="20" t="s">
        <v>39</v>
      </c>
      <c r="U1960" s="20" t="s">
        <v>4260</v>
      </c>
      <c r="V1960" s="23">
        <v>46249.310416666667</v>
      </c>
      <c r="W1960" s="23">
        <v>46249.310416666667</v>
      </c>
      <c r="X1960" s="20" t="s">
        <v>40</v>
      </c>
      <c r="Y1960" s="20" t="s">
        <v>39</v>
      </c>
      <c r="Z1960" s="24">
        <v>90761</v>
      </c>
      <c r="AA1960" s="20" t="s">
        <v>4625</v>
      </c>
      <c r="AB1960" s="25" t="s">
        <v>6297</v>
      </c>
      <c r="AC1960" s="11" t="str">
        <f t="shared" si="322"/>
        <v>Klik Here Bestie</v>
      </c>
      <c r="AD1960" s="12" t="s">
        <v>30</v>
      </c>
    </row>
    <row r="1961" spans="1:30" ht="14.25" customHeight="1" x14ac:dyDescent="0.3">
      <c r="A1961" s="5">
        <v>1959</v>
      </c>
      <c r="B1961" s="20" t="s">
        <v>32</v>
      </c>
      <c r="C1961" s="20" t="s">
        <v>33</v>
      </c>
      <c r="D1961" s="20" t="s">
        <v>2572</v>
      </c>
      <c r="E1961" s="20" t="s">
        <v>255</v>
      </c>
      <c r="F1961" s="21">
        <v>3323132010</v>
      </c>
      <c r="G1961" s="20" t="s">
        <v>2770</v>
      </c>
      <c r="H1961" s="20" t="s">
        <v>2771</v>
      </c>
      <c r="I1961" s="21">
        <v>15177303</v>
      </c>
      <c r="J1961" s="20" t="s">
        <v>6298</v>
      </c>
      <c r="K1961" s="20" t="s">
        <v>6299</v>
      </c>
      <c r="L1961" s="20" t="s">
        <v>3627</v>
      </c>
      <c r="M1961" s="21">
        <v>0</v>
      </c>
      <c r="N1961" s="21">
        <v>50</v>
      </c>
      <c r="O1961" s="21">
        <v>0</v>
      </c>
      <c r="P1961" s="21">
        <v>0</v>
      </c>
      <c r="Q1961" s="21">
        <v>0</v>
      </c>
      <c r="R1961" s="21">
        <v>0</v>
      </c>
      <c r="S1961" s="21">
        <v>0</v>
      </c>
      <c r="T1961" s="20" t="s">
        <v>39</v>
      </c>
      <c r="U1961" s="20" t="s">
        <v>4312</v>
      </c>
      <c r="V1961" s="23">
        <v>46248.453472222223</v>
      </c>
      <c r="W1961" s="23">
        <v>46248.453472222223</v>
      </c>
      <c r="X1961" s="20" t="s">
        <v>40</v>
      </c>
      <c r="Y1961" s="20" t="s">
        <v>39</v>
      </c>
      <c r="Z1961" s="24">
        <v>90703</v>
      </c>
      <c r="AA1961" s="20" t="s">
        <v>6272</v>
      </c>
      <c r="AB1961" s="25" t="s">
        <v>6300</v>
      </c>
      <c r="AC1961" s="11" t="str">
        <f t="shared" si="322"/>
        <v>Klik Here Bestie</v>
      </c>
      <c r="AD1961" s="12" t="s">
        <v>30</v>
      </c>
    </row>
    <row r="1962" spans="1:30" ht="14.25" customHeight="1" x14ac:dyDescent="0.3">
      <c r="A1962" s="5">
        <v>1960</v>
      </c>
      <c r="B1962" s="20" t="s">
        <v>32</v>
      </c>
      <c r="C1962" s="20" t="s">
        <v>33</v>
      </c>
      <c r="D1962" s="20" t="s">
        <v>2572</v>
      </c>
      <c r="E1962" s="20" t="s">
        <v>255</v>
      </c>
      <c r="F1962" s="21">
        <v>3323132010</v>
      </c>
      <c r="G1962" s="20" t="s">
        <v>2770</v>
      </c>
      <c r="H1962" s="20" t="s">
        <v>2771</v>
      </c>
      <c r="I1962" s="21">
        <v>15110351</v>
      </c>
      <c r="J1962" s="20" t="s">
        <v>6301</v>
      </c>
      <c r="K1962" s="20" t="s">
        <v>6302</v>
      </c>
      <c r="L1962" s="20" t="s">
        <v>6303</v>
      </c>
      <c r="M1962" s="21">
        <v>0</v>
      </c>
      <c r="N1962" s="21">
        <v>50</v>
      </c>
      <c r="O1962" s="21">
        <v>0</v>
      </c>
      <c r="P1962" s="21">
        <v>0</v>
      </c>
      <c r="Q1962" s="21">
        <v>0</v>
      </c>
      <c r="R1962" s="21">
        <v>0</v>
      </c>
      <c r="S1962" s="21">
        <v>0</v>
      </c>
      <c r="T1962" s="20" t="s">
        <v>39</v>
      </c>
      <c r="U1962" s="20" t="s">
        <v>4250</v>
      </c>
      <c r="V1962" s="23">
        <v>46247.484027777777</v>
      </c>
      <c r="W1962" s="23">
        <v>46247.484027777777</v>
      </c>
      <c r="X1962" s="20" t="s">
        <v>40</v>
      </c>
      <c r="Y1962" s="20" t="s">
        <v>39</v>
      </c>
      <c r="Z1962" s="24">
        <v>90770</v>
      </c>
      <c r="AA1962" s="20" t="s">
        <v>424</v>
      </c>
      <c r="AB1962" s="25" t="s">
        <v>6304</v>
      </c>
      <c r="AC1962" s="11" t="str">
        <f t="shared" si="322"/>
        <v>Klik Here Bestie</v>
      </c>
      <c r="AD1962" s="12" t="s">
        <v>30</v>
      </c>
    </row>
    <row r="1963" spans="1:30" ht="14.25" customHeight="1" x14ac:dyDescent="0.3">
      <c r="A1963" s="5">
        <v>1961</v>
      </c>
      <c r="B1963" s="20" t="s">
        <v>32</v>
      </c>
      <c r="C1963" s="20" t="s">
        <v>33</v>
      </c>
      <c r="D1963" s="20" t="s">
        <v>2572</v>
      </c>
      <c r="E1963" s="20" t="s">
        <v>255</v>
      </c>
      <c r="F1963" s="21">
        <v>3323132010</v>
      </c>
      <c r="G1963" s="20" t="s">
        <v>2770</v>
      </c>
      <c r="H1963" s="20" t="s">
        <v>2771</v>
      </c>
      <c r="I1963" s="21">
        <v>15110593</v>
      </c>
      <c r="J1963" s="20" t="s">
        <v>6305</v>
      </c>
      <c r="K1963" s="20" t="s">
        <v>6302</v>
      </c>
      <c r="L1963" s="20" t="s">
        <v>6303</v>
      </c>
      <c r="M1963" s="21">
        <v>0</v>
      </c>
      <c r="N1963" s="21">
        <v>12</v>
      </c>
      <c r="O1963" s="21">
        <v>0</v>
      </c>
      <c r="P1963" s="21">
        <v>0</v>
      </c>
      <c r="Q1963" s="21">
        <v>0</v>
      </c>
      <c r="R1963" s="21">
        <v>0</v>
      </c>
      <c r="S1963" s="21">
        <v>0</v>
      </c>
      <c r="T1963" s="20" t="s">
        <v>39</v>
      </c>
      <c r="U1963" s="20" t="s">
        <v>4250</v>
      </c>
      <c r="V1963" s="23">
        <v>46247.48541666667</v>
      </c>
      <c r="W1963" s="23">
        <v>46247.48541666667</v>
      </c>
      <c r="X1963" s="20" t="s">
        <v>40</v>
      </c>
      <c r="Y1963" s="20" t="s">
        <v>39</v>
      </c>
      <c r="Z1963" s="24">
        <v>90770</v>
      </c>
      <c r="AA1963" s="20" t="s">
        <v>424</v>
      </c>
      <c r="AB1963" s="25" t="s">
        <v>6306</v>
      </c>
      <c r="AC1963" s="11" t="str">
        <f t="shared" si="322"/>
        <v>Klik Here Bestie</v>
      </c>
      <c r="AD1963" s="12" t="s">
        <v>30</v>
      </c>
    </row>
    <row r="1964" spans="1:30" ht="14.25" customHeight="1" x14ac:dyDescent="0.3">
      <c r="A1964" s="5">
        <v>1962</v>
      </c>
      <c r="B1964" s="20" t="s">
        <v>32</v>
      </c>
      <c r="C1964" s="20" t="s">
        <v>33</v>
      </c>
      <c r="D1964" s="20" t="s">
        <v>2572</v>
      </c>
      <c r="E1964" s="20" t="s">
        <v>255</v>
      </c>
      <c r="F1964" s="21">
        <v>3323132010</v>
      </c>
      <c r="G1964" s="20" t="s">
        <v>2770</v>
      </c>
      <c r="H1964" s="20" t="s">
        <v>2771</v>
      </c>
      <c r="I1964" s="21">
        <v>15110736</v>
      </c>
      <c r="J1964" s="20" t="s">
        <v>6307</v>
      </c>
      <c r="K1964" s="20" t="s">
        <v>6302</v>
      </c>
      <c r="L1964" s="20" t="s">
        <v>6303</v>
      </c>
      <c r="M1964" s="21">
        <v>0</v>
      </c>
      <c r="N1964" s="21">
        <v>19</v>
      </c>
      <c r="O1964" s="21">
        <v>0</v>
      </c>
      <c r="P1964" s="21">
        <v>0</v>
      </c>
      <c r="Q1964" s="21">
        <v>0</v>
      </c>
      <c r="R1964" s="21">
        <v>0</v>
      </c>
      <c r="S1964" s="21">
        <v>0</v>
      </c>
      <c r="T1964" s="20" t="s">
        <v>39</v>
      </c>
      <c r="U1964" s="20" t="s">
        <v>4250</v>
      </c>
      <c r="V1964" s="23">
        <v>46247.486805555556</v>
      </c>
      <c r="W1964" s="23">
        <v>46247.486805555556</v>
      </c>
      <c r="X1964" s="20" t="s">
        <v>40</v>
      </c>
      <c r="Y1964" s="20" t="s">
        <v>39</v>
      </c>
      <c r="Z1964" s="24">
        <v>90770</v>
      </c>
      <c r="AA1964" s="20" t="s">
        <v>424</v>
      </c>
      <c r="AB1964" s="25" t="s">
        <v>6308</v>
      </c>
      <c r="AC1964" s="11" t="str">
        <f t="shared" si="322"/>
        <v>Klik Here Bestie</v>
      </c>
      <c r="AD1964" s="12" t="s">
        <v>30</v>
      </c>
    </row>
    <row r="1965" spans="1:30" ht="14.25" customHeight="1" x14ac:dyDescent="0.3">
      <c r="A1965" s="5">
        <v>1963</v>
      </c>
      <c r="B1965" s="20" t="s">
        <v>32</v>
      </c>
      <c r="C1965" s="20" t="s">
        <v>33</v>
      </c>
      <c r="D1965" s="20" t="s">
        <v>2572</v>
      </c>
      <c r="E1965" s="20" t="s">
        <v>2833</v>
      </c>
      <c r="F1965" s="21">
        <v>3323132011</v>
      </c>
      <c r="G1965" s="20" t="s">
        <v>2770</v>
      </c>
      <c r="H1965" s="20" t="s">
        <v>2771</v>
      </c>
      <c r="I1965" s="21">
        <v>14849131</v>
      </c>
      <c r="J1965" s="20" t="s">
        <v>6309</v>
      </c>
      <c r="K1965" s="20" t="s">
        <v>6310</v>
      </c>
      <c r="L1965" s="20" t="s">
        <v>3487</v>
      </c>
      <c r="M1965" s="21">
        <v>0</v>
      </c>
      <c r="N1965" s="21">
        <v>100</v>
      </c>
      <c r="O1965" s="21">
        <v>0</v>
      </c>
      <c r="P1965" s="21">
        <v>0</v>
      </c>
      <c r="Q1965" s="21">
        <v>0</v>
      </c>
      <c r="R1965" s="21">
        <v>0</v>
      </c>
      <c r="S1965" s="21">
        <v>0</v>
      </c>
      <c r="T1965" s="20" t="s">
        <v>39</v>
      </c>
      <c r="U1965" s="22">
        <v>46273</v>
      </c>
      <c r="V1965" s="23">
        <v>46243.48333333333</v>
      </c>
      <c r="W1965" s="23">
        <v>46243.48333333333</v>
      </c>
      <c r="X1965" s="20" t="s">
        <v>40</v>
      </c>
      <c r="Y1965" s="20" t="s">
        <v>39</v>
      </c>
      <c r="Z1965" s="24">
        <v>192493</v>
      </c>
      <c r="AA1965" s="20" t="s">
        <v>2874</v>
      </c>
      <c r="AB1965" s="25" t="s">
        <v>6311</v>
      </c>
      <c r="AC1965" s="11" t="str">
        <f t="shared" si="322"/>
        <v>Klik Here Bestie</v>
      </c>
      <c r="AD1965" s="12" t="s">
        <v>30</v>
      </c>
    </row>
    <row r="1966" spans="1:30" ht="14.25" customHeight="1" x14ac:dyDescent="0.3">
      <c r="A1966" s="5">
        <v>1964</v>
      </c>
      <c r="B1966" s="20" t="s">
        <v>32</v>
      </c>
      <c r="C1966" s="20" t="s">
        <v>33</v>
      </c>
      <c r="D1966" s="20" t="s">
        <v>2572</v>
      </c>
      <c r="E1966" s="20" t="s">
        <v>2833</v>
      </c>
      <c r="F1966" s="21">
        <v>3323132011</v>
      </c>
      <c r="G1966" s="20" t="s">
        <v>2770</v>
      </c>
      <c r="H1966" s="20" t="s">
        <v>2771</v>
      </c>
      <c r="I1966" s="21">
        <v>15102536</v>
      </c>
      <c r="J1966" s="20" t="s">
        <v>6312</v>
      </c>
      <c r="K1966" s="20" t="s">
        <v>6313</v>
      </c>
      <c r="L1966" s="20" t="s">
        <v>6314</v>
      </c>
      <c r="M1966" s="21">
        <v>208</v>
      </c>
      <c r="N1966" s="21">
        <v>34</v>
      </c>
      <c r="O1966" s="21">
        <v>0</v>
      </c>
      <c r="P1966" s="21">
        <v>0</v>
      </c>
      <c r="Q1966" s="21">
        <v>0</v>
      </c>
      <c r="R1966" s="21">
        <v>0</v>
      </c>
      <c r="S1966" s="21">
        <v>0</v>
      </c>
      <c r="T1966" s="20" t="s">
        <v>39</v>
      </c>
      <c r="U1966" s="20" t="s">
        <v>4250</v>
      </c>
      <c r="V1966" s="23">
        <v>46247.434027777781</v>
      </c>
      <c r="W1966" s="23">
        <v>46247.434027777781</v>
      </c>
      <c r="X1966" s="20" t="s">
        <v>40</v>
      </c>
      <c r="Y1966" s="20" t="s">
        <v>39</v>
      </c>
      <c r="Z1966" s="24">
        <v>85583</v>
      </c>
      <c r="AA1966" s="20" t="s">
        <v>2843</v>
      </c>
      <c r="AB1966" s="25" t="s">
        <v>6315</v>
      </c>
      <c r="AC1966" s="11" t="str">
        <f t="shared" si="322"/>
        <v>Klik Here Bestie</v>
      </c>
      <c r="AD1966" s="12" t="s">
        <v>30</v>
      </c>
    </row>
    <row r="1967" spans="1:30" ht="14.25" customHeight="1" x14ac:dyDescent="0.3">
      <c r="A1967" s="5">
        <v>1965</v>
      </c>
      <c r="B1967" s="20" t="s">
        <v>32</v>
      </c>
      <c r="C1967" s="20" t="s">
        <v>33</v>
      </c>
      <c r="D1967" s="20" t="s">
        <v>2572</v>
      </c>
      <c r="E1967" s="20" t="s">
        <v>2833</v>
      </c>
      <c r="F1967" s="21">
        <v>3323132011</v>
      </c>
      <c r="G1967" s="20" t="s">
        <v>2770</v>
      </c>
      <c r="H1967" s="20" t="s">
        <v>2771</v>
      </c>
      <c r="I1967" s="21">
        <v>15121199</v>
      </c>
      <c r="J1967" s="20" t="s">
        <v>6316</v>
      </c>
      <c r="K1967" s="20" t="s">
        <v>6317</v>
      </c>
      <c r="L1967" s="20" t="s">
        <v>6318</v>
      </c>
      <c r="M1967" s="21">
        <v>208</v>
      </c>
      <c r="N1967" s="21">
        <v>190</v>
      </c>
      <c r="O1967" s="21">
        <v>0</v>
      </c>
      <c r="P1967" s="21">
        <v>0</v>
      </c>
      <c r="Q1967" s="21">
        <v>0</v>
      </c>
      <c r="R1967" s="21">
        <v>0</v>
      </c>
      <c r="S1967" s="21">
        <v>0</v>
      </c>
      <c r="T1967" s="20" t="s">
        <v>39</v>
      </c>
      <c r="U1967" s="20" t="s">
        <v>4250</v>
      </c>
      <c r="V1967" s="23">
        <v>46247.587500000001</v>
      </c>
      <c r="W1967" s="23">
        <v>46247.587500000001</v>
      </c>
      <c r="X1967" s="20" t="s">
        <v>40</v>
      </c>
      <c r="Y1967" s="20" t="s">
        <v>39</v>
      </c>
      <c r="Z1967" s="24">
        <v>85583</v>
      </c>
      <c r="AA1967" s="20" t="s">
        <v>2843</v>
      </c>
      <c r="AB1967" s="25" t="s">
        <v>6319</v>
      </c>
      <c r="AC1967" s="11" t="str">
        <f t="shared" si="322"/>
        <v>Klik Here Bestie</v>
      </c>
      <c r="AD1967" s="12" t="s">
        <v>30</v>
      </c>
    </row>
    <row r="1968" spans="1:30" ht="14.25" customHeight="1" x14ac:dyDescent="0.3">
      <c r="A1968" s="5">
        <v>1966</v>
      </c>
      <c r="B1968" s="20" t="s">
        <v>32</v>
      </c>
      <c r="C1968" s="20" t="s">
        <v>33</v>
      </c>
      <c r="D1968" s="20" t="s">
        <v>2572</v>
      </c>
      <c r="E1968" s="20" t="s">
        <v>2833</v>
      </c>
      <c r="F1968" s="21">
        <v>3323132011</v>
      </c>
      <c r="G1968" s="20" t="s">
        <v>2770</v>
      </c>
      <c r="H1968" s="20" t="s">
        <v>2771</v>
      </c>
      <c r="I1968" s="21">
        <v>14831026</v>
      </c>
      <c r="J1968" s="20" t="s">
        <v>6320</v>
      </c>
      <c r="K1968" s="20" t="s">
        <v>6321</v>
      </c>
      <c r="L1968" s="20" t="s">
        <v>364</v>
      </c>
      <c r="M1968" s="21">
        <v>65</v>
      </c>
      <c r="N1968" s="21">
        <v>65</v>
      </c>
      <c r="O1968" s="21">
        <v>0</v>
      </c>
      <c r="P1968" s="21">
        <v>0</v>
      </c>
      <c r="Q1968" s="21">
        <v>0</v>
      </c>
      <c r="R1968" s="21">
        <v>0</v>
      </c>
      <c r="S1968" s="21">
        <v>0</v>
      </c>
      <c r="T1968" s="20" t="s">
        <v>39</v>
      </c>
      <c r="U1968" s="22">
        <v>46273</v>
      </c>
      <c r="V1968" s="23">
        <v>46243.290972222225</v>
      </c>
      <c r="W1968" s="23">
        <v>46243.290972222225</v>
      </c>
      <c r="X1968" s="20" t="s">
        <v>40</v>
      </c>
      <c r="Y1968" s="20" t="s">
        <v>39</v>
      </c>
      <c r="Z1968" s="24">
        <v>85493</v>
      </c>
      <c r="AA1968" s="20" t="s">
        <v>2837</v>
      </c>
      <c r="AB1968" s="25" t="s">
        <v>6322</v>
      </c>
      <c r="AC1968" s="11" t="str">
        <f t="shared" si="322"/>
        <v>Klik Here Bestie</v>
      </c>
      <c r="AD1968" s="12" t="s">
        <v>30</v>
      </c>
    </row>
    <row r="1969" spans="1:30" ht="14.25" customHeight="1" x14ac:dyDescent="0.3">
      <c r="A1969" s="5">
        <v>1967</v>
      </c>
      <c r="B1969" s="20" t="s">
        <v>32</v>
      </c>
      <c r="C1969" s="20" t="s">
        <v>33</v>
      </c>
      <c r="D1969" s="20" t="s">
        <v>2572</v>
      </c>
      <c r="E1969" s="20" t="s">
        <v>2833</v>
      </c>
      <c r="F1969" s="21">
        <v>3323132011</v>
      </c>
      <c r="G1969" s="20" t="s">
        <v>2770</v>
      </c>
      <c r="H1969" s="20" t="s">
        <v>2771</v>
      </c>
      <c r="I1969" s="21">
        <v>14831114</v>
      </c>
      <c r="J1969" s="20" t="s">
        <v>6323</v>
      </c>
      <c r="K1969" s="20" t="s">
        <v>6321</v>
      </c>
      <c r="L1969" s="20" t="s">
        <v>364</v>
      </c>
      <c r="M1969" s="21">
        <v>0</v>
      </c>
      <c r="N1969" s="21">
        <v>95</v>
      </c>
      <c r="O1969" s="21">
        <v>0</v>
      </c>
      <c r="P1969" s="21">
        <v>0</v>
      </c>
      <c r="Q1969" s="21">
        <v>0</v>
      </c>
      <c r="R1969" s="21">
        <v>0</v>
      </c>
      <c r="S1969" s="21">
        <v>0</v>
      </c>
      <c r="T1969" s="20" t="s">
        <v>39</v>
      </c>
      <c r="U1969" s="22">
        <v>46273</v>
      </c>
      <c r="V1969" s="23">
        <v>46243.293055555558</v>
      </c>
      <c r="W1969" s="23">
        <v>46243.293055555558</v>
      </c>
      <c r="X1969" s="20" t="s">
        <v>40</v>
      </c>
      <c r="Y1969" s="20" t="s">
        <v>39</v>
      </c>
      <c r="Z1969" s="24">
        <v>85493</v>
      </c>
      <c r="AA1969" s="20" t="s">
        <v>2837</v>
      </c>
      <c r="AB1969" s="25" t="s">
        <v>6324</v>
      </c>
      <c r="AC1969" s="11" t="str">
        <f t="shared" si="322"/>
        <v>Klik Here Bestie</v>
      </c>
      <c r="AD1969" s="12" t="s">
        <v>30</v>
      </c>
    </row>
    <row r="1970" spans="1:30" ht="14.25" customHeight="1" x14ac:dyDescent="0.3">
      <c r="A1970" s="5">
        <v>1968</v>
      </c>
      <c r="B1970" s="20" t="s">
        <v>32</v>
      </c>
      <c r="C1970" s="20" t="s">
        <v>33</v>
      </c>
      <c r="D1970" s="20" t="s">
        <v>2572</v>
      </c>
      <c r="E1970" s="20" t="s">
        <v>2833</v>
      </c>
      <c r="F1970" s="21">
        <v>3323132011</v>
      </c>
      <c r="G1970" s="20" t="s">
        <v>2770</v>
      </c>
      <c r="H1970" s="20" t="s">
        <v>2771</v>
      </c>
      <c r="I1970" s="21">
        <v>14976541</v>
      </c>
      <c r="J1970" s="20" t="s">
        <v>6325</v>
      </c>
      <c r="K1970" s="20" t="s">
        <v>6326</v>
      </c>
      <c r="L1970" s="20" t="s">
        <v>2857</v>
      </c>
      <c r="M1970" s="21">
        <v>0</v>
      </c>
      <c r="N1970" s="21">
        <v>100</v>
      </c>
      <c r="O1970" s="21">
        <v>0</v>
      </c>
      <c r="P1970" s="21">
        <v>0</v>
      </c>
      <c r="Q1970" s="21">
        <v>0</v>
      </c>
      <c r="R1970" s="21">
        <v>0</v>
      </c>
      <c r="S1970" s="21">
        <v>0</v>
      </c>
      <c r="T1970" s="20" t="s">
        <v>39</v>
      </c>
      <c r="U1970" s="22">
        <v>46334</v>
      </c>
      <c r="V1970" s="23">
        <v>46245.557638888888</v>
      </c>
      <c r="W1970" s="23">
        <v>46245.557638888888</v>
      </c>
      <c r="X1970" s="20" t="s">
        <v>40</v>
      </c>
      <c r="Y1970" s="20" t="s">
        <v>39</v>
      </c>
      <c r="Z1970" s="24">
        <v>85583</v>
      </c>
      <c r="AA1970" s="20" t="s">
        <v>2843</v>
      </c>
      <c r="AB1970" s="25" t="s">
        <v>6327</v>
      </c>
      <c r="AC1970" s="11" t="str">
        <f t="shared" si="322"/>
        <v>Klik Here Bestie</v>
      </c>
      <c r="AD1970" s="12" t="s">
        <v>30</v>
      </c>
    </row>
    <row r="1971" spans="1:30" ht="14.25" customHeight="1" x14ac:dyDescent="0.3">
      <c r="A1971" s="5">
        <v>1969</v>
      </c>
      <c r="B1971" s="20" t="s">
        <v>32</v>
      </c>
      <c r="C1971" s="20" t="s">
        <v>33</v>
      </c>
      <c r="D1971" s="20" t="s">
        <v>2572</v>
      </c>
      <c r="E1971" s="20" t="s">
        <v>2833</v>
      </c>
      <c r="F1971" s="21">
        <v>3323132011</v>
      </c>
      <c r="G1971" s="20" t="s">
        <v>2770</v>
      </c>
      <c r="H1971" s="20" t="s">
        <v>2771</v>
      </c>
      <c r="I1971" s="21">
        <v>15079955</v>
      </c>
      <c r="J1971" s="20" t="s">
        <v>6328</v>
      </c>
      <c r="K1971" s="20" t="s">
        <v>6329</v>
      </c>
      <c r="L1971" s="20" t="s">
        <v>6330</v>
      </c>
      <c r="M1971" s="21">
        <v>50</v>
      </c>
      <c r="N1971" s="21">
        <v>0</v>
      </c>
      <c r="O1971" s="21">
        <v>0</v>
      </c>
      <c r="P1971" s="21">
        <v>0</v>
      </c>
      <c r="Q1971" s="21">
        <v>0</v>
      </c>
      <c r="R1971" s="21">
        <v>0</v>
      </c>
      <c r="S1971" s="21">
        <v>0</v>
      </c>
      <c r="T1971" s="20" t="s">
        <v>39</v>
      </c>
      <c r="U1971" s="20" t="s">
        <v>4250</v>
      </c>
      <c r="V1971" s="23">
        <v>46247.296527777777</v>
      </c>
      <c r="W1971" s="23">
        <v>46247.296527777777</v>
      </c>
      <c r="X1971" s="20" t="s">
        <v>40</v>
      </c>
      <c r="Y1971" s="20" t="s">
        <v>39</v>
      </c>
      <c r="Z1971" s="24">
        <v>85395</v>
      </c>
      <c r="AA1971" s="20" t="s">
        <v>2865</v>
      </c>
      <c r="AB1971" s="25" t="s">
        <v>6331</v>
      </c>
      <c r="AC1971" s="11" t="str">
        <f t="shared" si="322"/>
        <v>Klik Here Bestie</v>
      </c>
      <c r="AD1971" s="12" t="s">
        <v>30</v>
      </c>
    </row>
    <row r="1972" spans="1:30" ht="14.25" customHeight="1" x14ac:dyDescent="0.3">
      <c r="A1972" s="5">
        <v>1970</v>
      </c>
      <c r="B1972" s="20" t="s">
        <v>32</v>
      </c>
      <c r="C1972" s="20" t="s">
        <v>33</v>
      </c>
      <c r="D1972" s="20" t="s">
        <v>2572</v>
      </c>
      <c r="E1972" s="20" t="s">
        <v>2833</v>
      </c>
      <c r="F1972" s="21">
        <v>3323132011</v>
      </c>
      <c r="G1972" s="20" t="s">
        <v>2770</v>
      </c>
      <c r="H1972" s="20" t="s">
        <v>2771</v>
      </c>
      <c r="I1972" s="21">
        <v>14863845</v>
      </c>
      <c r="J1972" s="20" t="s">
        <v>6332</v>
      </c>
      <c r="K1972" s="20" t="s">
        <v>6333</v>
      </c>
      <c r="L1972" s="20" t="s">
        <v>2873</v>
      </c>
      <c r="M1972" s="21">
        <v>0</v>
      </c>
      <c r="N1972" s="21">
        <v>50</v>
      </c>
      <c r="O1972" s="21">
        <v>0</v>
      </c>
      <c r="P1972" s="21">
        <v>0</v>
      </c>
      <c r="Q1972" s="21">
        <v>0</v>
      </c>
      <c r="R1972" s="21">
        <v>0</v>
      </c>
      <c r="S1972" s="21">
        <v>0</v>
      </c>
      <c r="T1972" s="20" t="s">
        <v>39</v>
      </c>
      <c r="U1972" s="22">
        <v>46273</v>
      </c>
      <c r="V1972" s="23">
        <v>46243.685416666667</v>
      </c>
      <c r="W1972" s="23">
        <v>46243.685416666667</v>
      </c>
      <c r="X1972" s="20" t="s">
        <v>40</v>
      </c>
      <c r="Y1972" s="20" t="s">
        <v>39</v>
      </c>
      <c r="Z1972" s="24">
        <v>192493</v>
      </c>
      <c r="AA1972" s="20" t="s">
        <v>2874</v>
      </c>
      <c r="AB1972" s="25" t="s">
        <v>6334</v>
      </c>
      <c r="AC1972" s="11" t="str">
        <f t="shared" si="322"/>
        <v>Klik Here Bestie</v>
      </c>
      <c r="AD1972" s="12" t="s">
        <v>30</v>
      </c>
    </row>
    <row r="1973" spans="1:30" ht="14.25" customHeight="1" x14ac:dyDescent="0.3">
      <c r="A1973" s="5">
        <v>1971</v>
      </c>
      <c r="B1973" s="20" t="s">
        <v>32</v>
      </c>
      <c r="C1973" s="20" t="s">
        <v>33</v>
      </c>
      <c r="D1973" s="20" t="s">
        <v>2572</v>
      </c>
      <c r="E1973" s="20" t="s">
        <v>2833</v>
      </c>
      <c r="F1973" s="21">
        <v>3323132011</v>
      </c>
      <c r="G1973" s="20" t="s">
        <v>2770</v>
      </c>
      <c r="H1973" s="20" t="s">
        <v>2771</v>
      </c>
      <c r="I1973" s="21">
        <v>14863912</v>
      </c>
      <c r="J1973" s="20" t="s">
        <v>6335</v>
      </c>
      <c r="K1973" s="20" t="s">
        <v>6333</v>
      </c>
      <c r="L1973" s="20" t="s">
        <v>2873</v>
      </c>
      <c r="M1973" s="21">
        <v>50</v>
      </c>
      <c r="N1973" s="21">
        <v>0</v>
      </c>
      <c r="O1973" s="21">
        <v>0</v>
      </c>
      <c r="P1973" s="21">
        <v>0</v>
      </c>
      <c r="Q1973" s="21">
        <v>0</v>
      </c>
      <c r="R1973" s="21">
        <v>0</v>
      </c>
      <c r="S1973" s="21">
        <v>0</v>
      </c>
      <c r="T1973" s="20" t="s">
        <v>39</v>
      </c>
      <c r="U1973" s="22">
        <v>46273</v>
      </c>
      <c r="V1973" s="23">
        <v>46243.686805555553</v>
      </c>
      <c r="W1973" s="23">
        <v>46243.686805555553</v>
      </c>
      <c r="X1973" s="20" t="s">
        <v>40</v>
      </c>
      <c r="Y1973" s="20" t="s">
        <v>39</v>
      </c>
      <c r="Z1973" s="24">
        <v>192493</v>
      </c>
      <c r="AA1973" s="20" t="s">
        <v>2874</v>
      </c>
      <c r="AB1973" s="25" t="s">
        <v>6336</v>
      </c>
      <c r="AC1973" s="11" t="str">
        <f t="shared" si="322"/>
        <v>Klik Here Bestie</v>
      </c>
      <c r="AD1973" s="12" t="s">
        <v>30</v>
      </c>
    </row>
    <row r="1974" spans="1:30" ht="14.25" customHeight="1" x14ac:dyDescent="0.3">
      <c r="A1974" s="5">
        <v>1972</v>
      </c>
      <c r="B1974" s="20" t="s">
        <v>32</v>
      </c>
      <c r="C1974" s="20" t="s">
        <v>33</v>
      </c>
      <c r="D1974" s="20" t="s">
        <v>2572</v>
      </c>
      <c r="E1974" s="20" t="s">
        <v>2833</v>
      </c>
      <c r="F1974" s="21">
        <v>3323132011</v>
      </c>
      <c r="G1974" s="20" t="s">
        <v>2770</v>
      </c>
      <c r="H1974" s="20" t="s">
        <v>2771</v>
      </c>
      <c r="I1974" s="21">
        <v>15099716</v>
      </c>
      <c r="J1974" s="20" t="s">
        <v>6337</v>
      </c>
      <c r="K1974" s="20" t="s">
        <v>6338</v>
      </c>
      <c r="L1974" s="20" t="s">
        <v>6339</v>
      </c>
      <c r="M1974" s="21">
        <v>17</v>
      </c>
      <c r="N1974" s="21">
        <v>18</v>
      </c>
      <c r="O1974" s="21">
        <v>0</v>
      </c>
      <c r="P1974" s="21">
        <v>0</v>
      </c>
      <c r="Q1974" s="21">
        <v>0</v>
      </c>
      <c r="R1974" s="21">
        <v>0</v>
      </c>
      <c r="S1974" s="21">
        <v>0</v>
      </c>
      <c r="T1974" s="20" t="s">
        <v>39</v>
      </c>
      <c r="U1974" s="20" t="s">
        <v>4250</v>
      </c>
      <c r="V1974" s="23">
        <v>46247.418749999997</v>
      </c>
      <c r="W1974" s="23">
        <v>46247.418749999997</v>
      </c>
      <c r="X1974" s="20" t="s">
        <v>40</v>
      </c>
      <c r="Y1974" s="20" t="s">
        <v>39</v>
      </c>
      <c r="Z1974" s="24">
        <v>85385</v>
      </c>
      <c r="AA1974" s="20" t="s">
        <v>594</v>
      </c>
      <c r="AB1974" s="25" t="s">
        <v>6340</v>
      </c>
      <c r="AC1974" s="11" t="str">
        <f t="shared" si="322"/>
        <v>Klik Here Bestie</v>
      </c>
      <c r="AD1974" s="12" t="s">
        <v>30</v>
      </c>
    </row>
    <row r="1975" spans="1:30" ht="14.25" customHeight="1" x14ac:dyDescent="0.3">
      <c r="A1975" s="5">
        <v>1973</v>
      </c>
      <c r="B1975" s="20" t="s">
        <v>32</v>
      </c>
      <c r="C1975" s="20" t="s">
        <v>33</v>
      </c>
      <c r="D1975" s="20" t="s">
        <v>2572</v>
      </c>
      <c r="E1975" s="20" t="s">
        <v>2833</v>
      </c>
      <c r="F1975" s="21">
        <v>3323132011</v>
      </c>
      <c r="G1975" s="20" t="s">
        <v>2770</v>
      </c>
      <c r="H1975" s="20" t="s">
        <v>2771</v>
      </c>
      <c r="I1975" s="21">
        <v>15099942</v>
      </c>
      <c r="J1975" s="20" t="s">
        <v>6341</v>
      </c>
      <c r="K1975" s="20" t="s">
        <v>6338</v>
      </c>
      <c r="L1975" s="20" t="s">
        <v>6339</v>
      </c>
      <c r="M1975" s="21">
        <v>0</v>
      </c>
      <c r="N1975" s="21">
        <v>60</v>
      </c>
      <c r="O1975" s="21">
        <v>0</v>
      </c>
      <c r="P1975" s="21">
        <v>0</v>
      </c>
      <c r="Q1975" s="21">
        <v>0</v>
      </c>
      <c r="R1975" s="21">
        <v>0</v>
      </c>
      <c r="S1975" s="21">
        <v>0</v>
      </c>
      <c r="T1975" s="20" t="s">
        <v>39</v>
      </c>
      <c r="U1975" s="20" t="s">
        <v>4250</v>
      </c>
      <c r="V1975" s="23">
        <v>46247.420138888891</v>
      </c>
      <c r="W1975" s="23">
        <v>46247.420138888891</v>
      </c>
      <c r="X1975" s="20" t="s">
        <v>40</v>
      </c>
      <c r="Y1975" s="20" t="s">
        <v>39</v>
      </c>
      <c r="Z1975" s="24">
        <v>85385</v>
      </c>
      <c r="AA1975" s="20" t="s">
        <v>594</v>
      </c>
      <c r="AB1975" s="25" t="s">
        <v>6342</v>
      </c>
      <c r="AC1975" s="11" t="str">
        <f t="shared" si="322"/>
        <v>Klik Here Bestie</v>
      </c>
      <c r="AD1975" s="12" t="s">
        <v>30</v>
      </c>
    </row>
    <row r="1976" spans="1:30" ht="14.25" customHeight="1" x14ac:dyDescent="0.3">
      <c r="A1976" s="5">
        <v>1974</v>
      </c>
      <c r="B1976" s="20" t="s">
        <v>32</v>
      </c>
      <c r="C1976" s="20" t="s">
        <v>33</v>
      </c>
      <c r="D1976" s="20" t="s">
        <v>2572</v>
      </c>
      <c r="E1976" s="20" t="s">
        <v>2833</v>
      </c>
      <c r="F1976" s="21">
        <v>3323132011</v>
      </c>
      <c r="G1976" s="20" t="s">
        <v>2770</v>
      </c>
      <c r="H1976" s="20" t="s">
        <v>2771</v>
      </c>
      <c r="I1976" s="21">
        <v>15100165</v>
      </c>
      <c r="J1976" s="20" t="s">
        <v>6343</v>
      </c>
      <c r="K1976" s="20" t="s">
        <v>6338</v>
      </c>
      <c r="L1976" s="20" t="s">
        <v>6339</v>
      </c>
      <c r="M1976" s="21">
        <v>0</v>
      </c>
      <c r="N1976" s="21">
        <v>93</v>
      </c>
      <c r="O1976" s="21">
        <v>0</v>
      </c>
      <c r="P1976" s="21">
        <v>0</v>
      </c>
      <c r="Q1976" s="21">
        <v>0</v>
      </c>
      <c r="R1976" s="21">
        <v>0</v>
      </c>
      <c r="S1976" s="21">
        <v>0</v>
      </c>
      <c r="T1976" s="20" t="s">
        <v>39</v>
      </c>
      <c r="U1976" s="20" t="s">
        <v>4250</v>
      </c>
      <c r="V1976" s="23">
        <v>46247.42083333333</v>
      </c>
      <c r="W1976" s="23">
        <v>46247.42083333333</v>
      </c>
      <c r="X1976" s="20" t="s">
        <v>40</v>
      </c>
      <c r="Y1976" s="20" t="s">
        <v>39</v>
      </c>
      <c r="Z1976" s="24">
        <v>85385</v>
      </c>
      <c r="AA1976" s="20" t="s">
        <v>594</v>
      </c>
      <c r="AB1976" s="25" t="s">
        <v>6344</v>
      </c>
      <c r="AC1976" s="11" t="str">
        <f t="shared" si="322"/>
        <v>Klik Here Bestie</v>
      </c>
      <c r="AD1976" s="12" t="s">
        <v>30</v>
      </c>
    </row>
    <row r="1977" spans="1:30" ht="14.25" customHeight="1" x14ac:dyDescent="0.3">
      <c r="A1977" s="5">
        <v>1975</v>
      </c>
      <c r="B1977" s="20" t="s">
        <v>32</v>
      </c>
      <c r="C1977" s="20" t="s">
        <v>33</v>
      </c>
      <c r="D1977" s="20" t="s">
        <v>2572</v>
      </c>
      <c r="E1977" s="20" t="s">
        <v>2833</v>
      </c>
      <c r="F1977" s="21">
        <v>3323132011</v>
      </c>
      <c r="G1977" s="20" t="s">
        <v>2770</v>
      </c>
      <c r="H1977" s="20" t="s">
        <v>2771</v>
      </c>
      <c r="I1977" s="21">
        <v>14854827</v>
      </c>
      <c r="J1977" s="20" t="s">
        <v>6345</v>
      </c>
      <c r="K1977" s="20" t="s">
        <v>6346</v>
      </c>
      <c r="L1977" s="20" t="s">
        <v>6347</v>
      </c>
      <c r="M1977" s="21">
        <v>85</v>
      </c>
      <c r="N1977" s="21">
        <v>85</v>
      </c>
      <c r="O1977" s="21">
        <v>0</v>
      </c>
      <c r="P1977" s="21">
        <v>0</v>
      </c>
      <c r="Q1977" s="21">
        <v>0</v>
      </c>
      <c r="R1977" s="21">
        <v>0</v>
      </c>
      <c r="S1977" s="21">
        <v>0</v>
      </c>
      <c r="T1977" s="20" t="s">
        <v>39</v>
      </c>
      <c r="U1977" s="22">
        <v>46273</v>
      </c>
      <c r="V1977" s="23">
        <v>46243.574999999997</v>
      </c>
      <c r="W1977" s="23">
        <v>46243.574999999997</v>
      </c>
      <c r="X1977" s="20" t="s">
        <v>40</v>
      </c>
      <c r="Y1977" s="20" t="s">
        <v>39</v>
      </c>
      <c r="Z1977" s="24">
        <v>85411</v>
      </c>
      <c r="AA1977" s="20" t="s">
        <v>2390</v>
      </c>
      <c r="AB1977" s="25" t="s">
        <v>6348</v>
      </c>
      <c r="AC1977" s="11" t="str">
        <f t="shared" si="322"/>
        <v>Klik Here Bestie</v>
      </c>
      <c r="AD1977" s="12" t="s">
        <v>30</v>
      </c>
    </row>
    <row r="1978" spans="1:30" ht="14.25" customHeight="1" x14ac:dyDescent="0.3">
      <c r="A1978" s="5">
        <v>1976</v>
      </c>
      <c r="B1978" s="20" t="s">
        <v>32</v>
      </c>
      <c r="C1978" s="20" t="s">
        <v>33</v>
      </c>
      <c r="D1978" s="20" t="s">
        <v>2572</v>
      </c>
      <c r="E1978" s="20" t="s">
        <v>2833</v>
      </c>
      <c r="F1978" s="21">
        <v>3323132011</v>
      </c>
      <c r="G1978" s="20" t="s">
        <v>2770</v>
      </c>
      <c r="H1978" s="20" t="s">
        <v>2771</v>
      </c>
      <c r="I1978" s="21">
        <v>14854951</v>
      </c>
      <c r="J1978" s="20" t="s">
        <v>6349</v>
      </c>
      <c r="K1978" s="20" t="s">
        <v>6346</v>
      </c>
      <c r="L1978" s="20" t="s">
        <v>6347</v>
      </c>
      <c r="M1978" s="21">
        <v>0</v>
      </c>
      <c r="N1978" s="21">
        <v>200</v>
      </c>
      <c r="O1978" s="21">
        <v>0</v>
      </c>
      <c r="P1978" s="21">
        <v>0</v>
      </c>
      <c r="Q1978" s="21">
        <v>0</v>
      </c>
      <c r="R1978" s="21">
        <v>0</v>
      </c>
      <c r="S1978" s="21">
        <v>0</v>
      </c>
      <c r="T1978" s="20" t="s">
        <v>39</v>
      </c>
      <c r="U1978" s="22">
        <v>46273</v>
      </c>
      <c r="V1978" s="23">
        <v>46243.576388888891</v>
      </c>
      <c r="W1978" s="23">
        <v>46243.576388888891</v>
      </c>
      <c r="X1978" s="20" t="s">
        <v>40</v>
      </c>
      <c r="Y1978" s="20" t="s">
        <v>39</v>
      </c>
      <c r="Z1978" s="24">
        <v>85411</v>
      </c>
      <c r="AA1978" s="20" t="s">
        <v>2390</v>
      </c>
      <c r="AB1978" s="25" t="s">
        <v>6350</v>
      </c>
      <c r="AC1978" s="11" t="str">
        <f t="shared" si="322"/>
        <v>Klik Here Bestie</v>
      </c>
      <c r="AD1978" s="12" t="s">
        <v>30</v>
      </c>
    </row>
    <row r="1979" spans="1:30" ht="14.25" customHeight="1" x14ac:dyDescent="0.3">
      <c r="A1979" s="5">
        <v>1977</v>
      </c>
      <c r="B1979" s="20" t="s">
        <v>32</v>
      </c>
      <c r="C1979" s="20" t="s">
        <v>33</v>
      </c>
      <c r="D1979" s="20" t="s">
        <v>2572</v>
      </c>
      <c r="E1979" s="20" t="s">
        <v>2833</v>
      </c>
      <c r="F1979" s="21">
        <v>3323132011</v>
      </c>
      <c r="G1979" s="20" t="s">
        <v>2770</v>
      </c>
      <c r="H1979" s="20" t="s">
        <v>2771</v>
      </c>
      <c r="I1979" s="21">
        <v>14855012</v>
      </c>
      <c r="J1979" s="20" t="s">
        <v>6351</v>
      </c>
      <c r="K1979" s="20" t="s">
        <v>6346</v>
      </c>
      <c r="L1979" s="20" t="s">
        <v>6347</v>
      </c>
      <c r="M1979" s="21">
        <v>0</v>
      </c>
      <c r="N1979" s="21">
        <v>87</v>
      </c>
      <c r="O1979" s="21">
        <v>0</v>
      </c>
      <c r="P1979" s="21">
        <v>0</v>
      </c>
      <c r="Q1979" s="21">
        <v>0</v>
      </c>
      <c r="R1979" s="21">
        <v>0</v>
      </c>
      <c r="S1979" s="21">
        <v>0</v>
      </c>
      <c r="T1979" s="20" t="s">
        <v>39</v>
      </c>
      <c r="U1979" s="22">
        <v>46273</v>
      </c>
      <c r="V1979" s="23">
        <v>46243.577777777777</v>
      </c>
      <c r="W1979" s="23">
        <v>46243.577777777777</v>
      </c>
      <c r="X1979" s="20" t="s">
        <v>40</v>
      </c>
      <c r="Y1979" s="20" t="s">
        <v>39</v>
      </c>
      <c r="Z1979" s="24">
        <v>85411</v>
      </c>
      <c r="AA1979" s="20" t="s">
        <v>2390</v>
      </c>
      <c r="AB1979" s="25" t="s">
        <v>6352</v>
      </c>
      <c r="AC1979" s="11" t="str">
        <f t="shared" si="322"/>
        <v>Klik Here Bestie</v>
      </c>
      <c r="AD1979" s="12" t="s">
        <v>30</v>
      </c>
    </row>
    <row r="1980" spans="1:30" ht="14.25" customHeight="1" x14ac:dyDescent="0.3">
      <c r="A1980" s="5">
        <v>1978</v>
      </c>
      <c r="B1980" s="20" t="s">
        <v>32</v>
      </c>
      <c r="C1980" s="20" t="s">
        <v>33</v>
      </c>
      <c r="D1980" s="20" t="s">
        <v>2572</v>
      </c>
      <c r="E1980" s="20" t="s">
        <v>2833</v>
      </c>
      <c r="F1980" s="21">
        <v>3323132011</v>
      </c>
      <c r="G1980" s="20" t="s">
        <v>2770</v>
      </c>
      <c r="H1980" s="20" t="s">
        <v>2771</v>
      </c>
      <c r="I1980" s="21">
        <v>15125554</v>
      </c>
      <c r="J1980" s="20" t="s">
        <v>6353</v>
      </c>
      <c r="K1980" s="20" t="s">
        <v>6354</v>
      </c>
      <c r="L1980" s="20" t="s">
        <v>6355</v>
      </c>
      <c r="M1980" s="21">
        <v>62</v>
      </c>
      <c r="N1980" s="21">
        <v>0</v>
      </c>
      <c r="O1980" s="21">
        <v>0</v>
      </c>
      <c r="P1980" s="21">
        <v>0</v>
      </c>
      <c r="Q1980" s="21">
        <v>0</v>
      </c>
      <c r="R1980" s="21">
        <v>0</v>
      </c>
      <c r="S1980" s="21">
        <v>0</v>
      </c>
      <c r="T1980" s="20" t="s">
        <v>39</v>
      </c>
      <c r="U1980" s="20" t="s">
        <v>4250</v>
      </c>
      <c r="V1980" s="23">
        <v>46247.617361111108</v>
      </c>
      <c r="W1980" s="23">
        <v>46247.617361111108</v>
      </c>
      <c r="X1980" s="20" t="s">
        <v>40</v>
      </c>
      <c r="Y1980" s="20" t="s">
        <v>39</v>
      </c>
      <c r="Z1980" s="24">
        <v>85583</v>
      </c>
      <c r="AA1980" s="20" t="s">
        <v>2843</v>
      </c>
      <c r="AB1980" s="25" t="s">
        <v>6356</v>
      </c>
      <c r="AC1980" s="11" t="str">
        <f t="shared" si="322"/>
        <v>Klik Here Bestie</v>
      </c>
      <c r="AD1980" s="12" t="s">
        <v>30</v>
      </c>
    </row>
    <row r="1981" spans="1:30" ht="14.25" customHeight="1" x14ac:dyDescent="0.3">
      <c r="A1981" s="5">
        <v>1979</v>
      </c>
      <c r="B1981" s="20" t="s">
        <v>32</v>
      </c>
      <c r="C1981" s="20" t="s">
        <v>33</v>
      </c>
      <c r="D1981" s="20" t="s">
        <v>2572</v>
      </c>
      <c r="E1981" s="20" t="s">
        <v>2833</v>
      </c>
      <c r="F1981" s="21">
        <v>3323132011</v>
      </c>
      <c r="G1981" s="20" t="s">
        <v>2770</v>
      </c>
      <c r="H1981" s="20" t="s">
        <v>2771</v>
      </c>
      <c r="I1981" s="21">
        <v>14881048</v>
      </c>
      <c r="J1981" s="20" t="s">
        <v>6357</v>
      </c>
      <c r="K1981" s="20" t="s">
        <v>6358</v>
      </c>
      <c r="L1981" s="20" t="s">
        <v>6359</v>
      </c>
      <c r="M1981" s="21">
        <v>0</v>
      </c>
      <c r="N1981" s="21">
        <v>115</v>
      </c>
      <c r="O1981" s="21">
        <v>0</v>
      </c>
      <c r="P1981" s="21">
        <v>0</v>
      </c>
      <c r="Q1981" s="21">
        <v>0</v>
      </c>
      <c r="R1981" s="21">
        <v>0</v>
      </c>
      <c r="S1981" s="21">
        <v>0</v>
      </c>
      <c r="T1981" s="20" t="s">
        <v>39</v>
      </c>
      <c r="U1981" s="22">
        <v>46303</v>
      </c>
      <c r="V1981" s="23">
        <v>46244.347916666666</v>
      </c>
      <c r="W1981" s="23">
        <v>46244.347916666666</v>
      </c>
      <c r="X1981" s="20" t="s">
        <v>40</v>
      </c>
      <c r="Y1981" s="20" t="s">
        <v>39</v>
      </c>
      <c r="Z1981" s="24">
        <v>85566</v>
      </c>
      <c r="AA1981" s="20" t="s">
        <v>732</v>
      </c>
      <c r="AB1981" s="25" t="s">
        <v>6360</v>
      </c>
      <c r="AC1981" s="11" t="str">
        <f t="shared" si="322"/>
        <v>Klik Here Bestie</v>
      </c>
      <c r="AD1981" s="12" t="s">
        <v>30</v>
      </c>
    </row>
    <row r="1982" spans="1:30" ht="14.25" customHeight="1" x14ac:dyDescent="0.3">
      <c r="A1982" s="5">
        <v>1980</v>
      </c>
      <c r="B1982" s="20" t="s">
        <v>32</v>
      </c>
      <c r="C1982" s="20" t="s">
        <v>33</v>
      </c>
      <c r="D1982" s="20" t="s">
        <v>2572</v>
      </c>
      <c r="E1982" s="20" t="s">
        <v>2833</v>
      </c>
      <c r="F1982" s="21">
        <v>3323132011</v>
      </c>
      <c r="G1982" s="20" t="s">
        <v>2770</v>
      </c>
      <c r="H1982" s="20" t="s">
        <v>2771</v>
      </c>
      <c r="I1982" s="21">
        <v>15279525</v>
      </c>
      <c r="J1982" s="20" t="s">
        <v>6361</v>
      </c>
      <c r="K1982" s="20" t="s">
        <v>6362</v>
      </c>
      <c r="L1982" s="20" t="s">
        <v>6363</v>
      </c>
      <c r="M1982" s="21">
        <v>0</v>
      </c>
      <c r="N1982" s="21">
        <v>175</v>
      </c>
      <c r="O1982" s="21">
        <v>0</v>
      </c>
      <c r="P1982" s="21">
        <v>0</v>
      </c>
      <c r="Q1982" s="21">
        <v>0</v>
      </c>
      <c r="R1982" s="21">
        <v>0</v>
      </c>
      <c r="S1982" s="21">
        <v>0</v>
      </c>
      <c r="T1982" s="20" t="s">
        <v>39</v>
      </c>
      <c r="U1982" s="20" t="s">
        <v>4260</v>
      </c>
      <c r="V1982" s="23">
        <v>46249.78402777778</v>
      </c>
      <c r="W1982" s="23">
        <v>46249.78402777778</v>
      </c>
      <c r="X1982" s="20" t="s">
        <v>40</v>
      </c>
      <c r="Y1982" s="20" t="s">
        <v>39</v>
      </c>
      <c r="Z1982" s="24">
        <v>1055869</v>
      </c>
      <c r="AA1982" s="20" t="s">
        <v>6364</v>
      </c>
      <c r="AB1982" s="25" t="s">
        <v>6365</v>
      </c>
      <c r="AC1982" s="11" t="str">
        <f t="shared" si="322"/>
        <v>Klik Here Bestie</v>
      </c>
      <c r="AD1982" s="12" t="s">
        <v>30</v>
      </c>
    </row>
    <row r="1983" spans="1:30" ht="14.25" customHeight="1" x14ac:dyDescent="0.3">
      <c r="A1983" s="5">
        <v>1981</v>
      </c>
      <c r="B1983" s="20" t="s">
        <v>32</v>
      </c>
      <c r="C1983" s="20" t="s">
        <v>33</v>
      </c>
      <c r="D1983" s="20" t="s">
        <v>2572</v>
      </c>
      <c r="E1983" s="20" t="s">
        <v>2833</v>
      </c>
      <c r="F1983" s="21">
        <v>3323132011</v>
      </c>
      <c r="G1983" s="20" t="s">
        <v>2770</v>
      </c>
      <c r="H1983" s="20" t="s">
        <v>2771</v>
      </c>
      <c r="I1983" s="21">
        <v>15279591</v>
      </c>
      <c r="J1983" s="20" t="s">
        <v>6366</v>
      </c>
      <c r="K1983" s="20" t="s">
        <v>6367</v>
      </c>
      <c r="L1983" s="20" t="s">
        <v>6368</v>
      </c>
      <c r="M1983" s="21">
        <v>27</v>
      </c>
      <c r="N1983" s="21">
        <v>28</v>
      </c>
      <c r="O1983" s="21">
        <v>0</v>
      </c>
      <c r="P1983" s="21">
        <v>0</v>
      </c>
      <c r="Q1983" s="21">
        <v>0</v>
      </c>
      <c r="R1983" s="21">
        <v>0</v>
      </c>
      <c r="S1983" s="21">
        <v>0</v>
      </c>
      <c r="T1983" s="20" t="s">
        <v>39</v>
      </c>
      <c r="U1983" s="20" t="s">
        <v>4260</v>
      </c>
      <c r="V1983" s="23">
        <v>46249.785416666666</v>
      </c>
      <c r="W1983" s="23">
        <v>46249.785416666666</v>
      </c>
      <c r="X1983" s="20" t="s">
        <v>40</v>
      </c>
      <c r="Y1983" s="20" t="s">
        <v>39</v>
      </c>
      <c r="Z1983" s="24">
        <v>1055869</v>
      </c>
      <c r="AA1983" s="20" t="s">
        <v>6364</v>
      </c>
      <c r="AB1983" s="25" t="s">
        <v>6369</v>
      </c>
      <c r="AC1983" s="11" t="str">
        <f t="shared" si="322"/>
        <v>Klik Here Bestie</v>
      </c>
      <c r="AD1983" s="12" t="s">
        <v>30</v>
      </c>
    </row>
    <row r="1984" spans="1:30" ht="14.25" customHeight="1" x14ac:dyDescent="0.3">
      <c r="A1984" s="5">
        <v>1982</v>
      </c>
      <c r="B1984" s="20" t="s">
        <v>32</v>
      </c>
      <c r="C1984" s="20" t="s">
        <v>33</v>
      </c>
      <c r="D1984" s="20" t="s">
        <v>2572</v>
      </c>
      <c r="E1984" s="20" t="s">
        <v>2833</v>
      </c>
      <c r="F1984" s="21">
        <v>3323132011</v>
      </c>
      <c r="G1984" s="20" t="s">
        <v>2770</v>
      </c>
      <c r="H1984" s="20" t="s">
        <v>2771</v>
      </c>
      <c r="I1984" s="21">
        <v>15279617</v>
      </c>
      <c r="J1984" s="20" t="s">
        <v>6370</v>
      </c>
      <c r="K1984" s="20" t="s">
        <v>6367</v>
      </c>
      <c r="L1984" s="20" t="s">
        <v>6368</v>
      </c>
      <c r="M1984" s="21">
        <v>0</v>
      </c>
      <c r="N1984" s="21">
        <v>95</v>
      </c>
      <c r="O1984" s="21">
        <v>0</v>
      </c>
      <c r="P1984" s="21">
        <v>0</v>
      </c>
      <c r="Q1984" s="21">
        <v>0</v>
      </c>
      <c r="R1984" s="21">
        <v>0</v>
      </c>
      <c r="S1984" s="21">
        <v>0</v>
      </c>
      <c r="T1984" s="20" t="s">
        <v>39</v>
      </c>
      <c r="U1984" s="20" t="s">
        <v>4260</v>
      </c>
      <c r="V1984" s="23">
        <v>46249.786805555559</v>
      </c>
      <c r="W1984" s="23">
        <v>46249.786805555559</v>
      </c>
      <c r="X1984" s="20" t="s">
        <v>40</v>
      </c>
      <c r="Y1984" s="20" t="s">
        <v>39</v>
      </c>
      <c r="Z1984" s="24">
        <v>1055869</v>
      </c>
      <c r="AA1984" s="20" t="s">
        <v>6364</v>
      </c>
      <c r="AB1984" s="25" t="s">
        <v>6371</v>
      </c>
      <c r="AC1984" s="11" t="str">
        <f t="shared" si="322"/>
        <v>Klik Here Bestie</v>
      </c>
      <c r="AD1984" s="12" t="s">
        <v>30</v>
      </c>
    </row>
    <row r="1985" spans="1:30" ht="14.25" customHeight="1" x14ac:dyDescent="0.3">
      <c r="A1985" s="5">
        <v>1983</v>
      </c>
      <c r="B1985" s="20" t="s">
        <v>32</v>
      </c>
      <c r="C1985" s="20" t="s">
        <v>33</v>
      </c>
      <c r="D1985" s="20" t="s">
        <v>2572</v>
      </c>
      <c r="E1985" s="20" t="s">
        <v>2833</v>
      </c>
      <c r="F1985" s="21">
        <v>3323132011</v>
      </c>
      <c r="G1985" s="20" t="s">
        <v>2770</v>
      </c>
      <c r="H1985" s="20" t="s">
        <v>2771</v>
      </c>
      <c r="I1985" s="21">
        <v>14858796</v>
      </c>
      <c r="J1985" s="20" t="s">
        <v>6372</v>
      </c>
      <c r="K1985" s="20" t="s">
        <v>6373</v>
      </c>
      <c r="L1985" s="20" t="s">
        <v>6374</v>
      </c>
      <c r="M1985" s="21">
        <v>0</v>
      </c>
      <c r="N1985" s="21">
        <v>30</v>
      </c>
      <c r="O1985" s="21">
        <v>0</v>
      </c>
      <c r="P1985" s="21">
        <v>0</v>
      </c>
      <c r="Q1985" s="21">
        <v>0</v>
      </c>
      <c r="R1985" s="21">
        <v>0</v>
      </c>
      <c r="S1985" s="21">
        <v>0</v>
      </c>
      <c r="T1985" s="20" t="s">
        <v>39</v>
      </c>
      <c r="U1985" s="22">
        <v>46273</v>
      </c>
      <c r="V1985" s="23">
        <v>46243.62222222222</v>
      </c>
      <c r="W1985" s="23">
        <v>46243.62222222222</v>
      </c>
      <c r="X1985" s="20" t="s">
        <v>40</v>
      </c>
      <c r="Y1985" s="20" t="s">
        <v>39</v>
      </c>
      <c r="Z1985" s="24">
        <v>1097396</v>
      </c>
      <c r="AA1985" s="20" t="s">
        <v>409</v>
      </c>
      <c r="AB1985" s="25" t="s">
        <v>6375</v>
      </c>
      <c r="AC1985" s="11" t="str">
        <f t="shared" si="322"/>
        <v>Klik Here Bestie</v>
      </c>
      <c r="AD1985" s="12" t="s">
        <v>30</v>
      </c>
    </row>
    <row r="1986" spans="1:30" ht="14.25" customHeight="1" x14ac:dyDescent="0.3">
      <c r="A1986" s="5">
        <v>1984</v>
      </c>
      <c r="B1986" s="20" t="s">
        <v>32</v>
      </c>
      <c r="C1986" s="20" t="s">
        <v>33</v>
      </c>
      <c r="D1986" s="20" t="s">
        <v>2572</v>
      </c>
      <c r="E1986" s="20" t="s">
        <v>2833</v>
      </c>
      <c r="F1986" s="21">
        <v>3323132011</v>
      </c>
      <c r="G1986" s="20" t="s">
        <v>2770</v>
      </c>
      <c r="H1986" s="20" t="s">
        <v>2771</v>
      </c>
      <c r="I1986" s="21">
        <v>14858970</v>
      </c>
      <c r="J1986" s="20" t="s">
        <v>6376</v>
      </c>
      <c r="K1986" s="20" t="s">
        <v>6373</v>
      </c>
      <c r="L1986" s="20" t="s">
        <v>6374</v>
      </c>
      <c r="M1986" s="21">
        <v>0</v>
      </c>
      <c r="N1986" s="21">
        <v>65</v>
      </c>
      <c r="O1986" s="21">
        <v>0</v>
      </c>
      <c r="P1986" s="21">
        <v>0</v>
      </c>
      <c r="Q1986" s="21">
        <v>0</v>
      </c>
      <c r="R1986" s="21">
        <v>0</v>
      </c>
      <c r="S1986" s="21">
        <v>0</v>
      </c>
      <c r="T1986" s="20" t="s">
        <v>39</v>
      </c>
      <c r="U1986" s="22">
        <v>46273</v>
      </c>
      <c r="V1986" s="23">
        <v>46243.623611111114</v>
      </c>
      <c r="W1986" s="23">
        <v>46243.623611111114</v>
      </c>
      <c r="X1986" s="20" t="s">
        <v>40</v>
      </c>
      <c r="Y1986" s="20" t="s">
        <v>39</v>
      </c>
      <c r="Z1986" s="24">
        <v>1097396</v>
      </c>
      <c r="AA1986" s="20" t="s">
        <v>409</v>
      </c>
      <c r="AB1986" s="25" t="s">
        <v>6377</v>
      </c>
      <c r="AC1986" s="11" t="str">
        <f t="shared" si="322"/>
        <v>Klik Here Bestie</v>
      </c>
      <c r="AD1986" s="12" t="s">
        <v>30</v>
      </c>
    </row>
    <row r="1987" spans="1:30" ht="14.25" customHeight="1" x14ac:dyDescent="0.3">
      <c r="A1987" s="5">
        <v>1985</v>
      </c>
      <c r="B1987" s="20" t="s">
        <v>32</v>
      </c>
      <c r="C1987" s="20" t="s">
        <v>33</v>
      </c>
      <c r="D1987" s="20" t="s">
        <v>2572</v>
      </c>
      <c r="E1987" s="20" t="s">
        <v>2833</v>
      </c>
      <c r="F1987" s="21">
        <v>3323132011</v>
      </c>
      <c r="G1987" s="20" t="s">
        <v>2770</v>
      </c>
      <c r="H1987" s="20" t="s">
        <v>2771</v>
      </c>
      <c r="I1987" s="21">
        <v>14859065</v>
      </c>
      <c r="J1987" s="20" t="s">
        <v>6378</v>
      </c>
      <c r="K1987" s="20" t="s">
        <v>6373</v>
      </c>
      <c r="L1987" s="20" t="s">
        <v>6374</v>
      </c>
      <c r="M1987" s="21">
        <v>63</v>
      </c>
      <c r="N1987" s="21">
        <v>57</v>
      </c>
      <c r="O1987" s="21">
        <v>0</v>
      </c>
      <c r="P1987" s="21">
        <v>0</v>
      </c>
      <c r="Q1987" s="21">
        <v>0</v>
      </c>
      <c r="R1987" s="21">
        <v>0</v>
      </c>
      <c r="S1987" s="21">
        <v>0</v>
      </c>
      <c r="T1987" s="20" t="s">
        <v>39</v>
      </c>
      <c r="U1987" s="22">
        <v>46273</v>
      </c>
      <c r="V1987" s="23">
        <v>46243.625</v>
      </c>
      <c r="W1987" s="23">
        <v>46243.625</v>
      </c>
      <c r="X1987" s="20" t="s">
        <v>40</v>
      </c>
      <c r="Y1987" s="20" t="s">
        <v>39</v>
      </c>
      <c r="Z1987" s="24">
        <v>1097396</v>
      </c>
      <c r="AA1987" s="20" t="s">
        <v>409</v>
      </c>
      <c r="AB1987" s="25" t="s">
        <v>6379</v>
      </c>
      <c r="AC1987" s="11" t="str">
        <f t="shared" si="322"/>
        <v>Klik Here Bestie</v>
      </c>
      <c r="AD1987" s="12" t="s">
        <v>30</v>
      </c>
    </row>
    <row r="1988" spans="1:30" ht="14.25" customHeight="1" x14ac:dyDescent="0.3">
      <c r="A1988" s="5">
        <v>1986</v>
      </c>
      <c r="B1988" s="20" t="s">
        <v>32</v>
      </c>
      <c r="C1988" s="20" t="s">
        <v>33</v>
      </c>
      <c r="D1988" s="20" t="s">
        <v>2572</v>
      </c>
      <c r="E1988" s="20" t="s">
        <v>2833</v>
      </c>
      <c r="F1988" s="21">
        <v>3323132011</v>
      </c>
      <c r="G1988" s="20" t="s">
        <v>2770</v>
      </c>
      <c r="H1988" s="20" t="s">
        <v>2771</v>
      </c>
      <c r="I1988" s="21">
        <v>15024931</v>
      </c>
      <c r="J1988" s="20" t="s">
        <v>6380</v>
      </c>
      <c r="K1988" s="20">
        <v>3323130505750010</v>
      </c>
      <c r="L1988" s="20" t="s">
        <v>6381</v>
      </c>
      <c r="M1988" s="21">
        <v>0</v>
      </c>
      <c r="N1988" s="21">
        <v>100</v>
      </c>
      <c r="O1988" s="21">
        <v>0</v>
      </c>
      <c r="P1988" s="21">
        <v>0</v>
      </c>
      <c r="Q1988" s="21">
        <v>0</v>
      </c>
      <c r="R1988" s="21">
        <v>0</v>
      </c>
      <c r="S1988" s="21">
        <v>0</v>
      </c>
      <c r="T1988" s="20" t="s">
        <v>39</v>
      </c>
      <c r="U1988" s="22">
        <v>46364</v>
      </c>
      <c r="V1988" s="23">
        <v>46246.414583333331</v>
      </c>
      <c r="W1988" s="23">
        <v>46246.414583333331</v>
      </c>
      <c r="X1988" s="20" t="s">
        <v>40</v>
      </c>
      <c r="Y1988" s="20" t="s">
        <v>39</v>
      </c>
      <c r="Z1988" s="24">
        <v>85583</v>
      </c>
      <c r="AA1988" s="20" t="s">
        <v>2843</v>
      </c>
      <c r="AB1988" s="25" t="s">
        <v>6382</v>
      </c>
      <c r="AC1988" s="11" t="str">
        <f t="shared" si="322"/>
        <v>Klik Here Bestie</v>
      </c>
      <c r="AD1988" s="12" t="s">
        <v>30</v>
      </c>
    </row>
    <row r="1989" spans="1:30" ht="14.25" customHeight="1" x14ac:dyDescent="0.3">
      <c r="A1989" s="5">
        <v>1987</v>
      </c>
      <c r="B1989" s="20" t="s">
        <v>32</v>
      </c>
      <c r="C1989" s="20" t="s">
        <v>33</v>
      </c>
      <c r="D1989" s="20" t="s">
        <v>2572</v>
      </c>
      <c r="E1989" s="20" t="s">
        <v>2833</v>
      </c>
      <c r="F1989" s="21">
        <v>3323132011</v>
      </c>
      <c r="G1989" s="20" t="s">
        <v>2770</v>
      </c>
      <c r="H1989" s="20" t="s">
        <v>2771</v>
      </c>
      <c r="I1989" s="21">
        <v>15031772</v>
      </c>
      <c r="J1989" s="20" t="s">
        <v>6383</v>
      </c>
      <c r="K1989" s="20">
        <v>3323130505750010</v>
      </c>
      <c r="L1989" s="20" t="s">
        <v>6381</v>
      </c>
      <c r="M1989" s="21">
        <v>50</v>
      </c>
      <c r="N1989" s="21">
        <v>50</v>
      </c>
      <c r="O1989" s="21">
        <v>0</v>
      </c>
      <c r="P1989" s="21">
        <v>0</v>
      </c>
      <c r="Q1989" s="21">
        <v>0</v>
      </c>
      <c r="R1989" s="21">
        <v>0</v>
      </c>
      <c r="S1989" s="21">
        <v>0</v>
      </c>
      <c r="T1989" s="20" t="s">
        <v>39</v>
      </c>
      <c r="U1989" s="22">
        <v>46364</v>
      </c>
      <c r="V1989" s="23">
        <v>46246.452777777777</v>
      </c>
      <c r="W1989" s="23">
        <v>46246.452777777777</v>
      </c>
      <c r="X1989" s="20" t="s">
        <v>40</v>
      </c>
      <c r="Y1989" s="20" t="s">
        <v>39</v>
      </c>
      <c r="Z1989" s="24">
        <v>85583</v>
      </c>
      <c r="AA1989" s="20" t="s">
        <v>2843</v>
      </c>
      <c r="AB1989" s="25" t="s">
        <v>6384</v>
      </c>
      <c r="AC1989" s="11" t="str">
        <f t="shared" si="322"/>
        <v>Klik Here Bestie</v>
      </c>
      <c r="AD1989" s="12" t="s">
        <v>30</v>
      </c>
    </row>
    <row r="1990" spans="1:30" ht="14.25" customHeight="1" x14ac:dyDescent="0.3">
      <c r="A1990" s="5">
        <v>1988</v>
      </c>
      <c r="B1990" s="20" t="s">
        <v>32</v>
      </c>
      <c r="C1990" s="20" t="s">
        <v>33</v>
      </c>
      <c r="D1990" s="20" t="s">
        <v>2572</v>
      </c>
      <c r="E1990" s="20" t="s">
        <v>2833</v>
      </c>
      <c r="F1990" s="21">
        <v>3323132011</v>
      </c>
      <c r="G1990" s="20" t="s">
        <v>2770</v>
      </c>
      <c r="H1990" s="20" t="s">
        <v>2771</v>
      </c>
      <c r="I1990" s="21">
        <v>15121354</v>
      </c>
      <c r="J1990" s="20" t="s">
        <v>6385</v>
      </c>
      <c r="K1990" s="20">
        <v>3323130505750010</v>
      </c>
      <c r="L1990" s="20" t="s">
        <v>6381</v>
      </c>
      <c r="M1990" s="21">
        <v>0</v>
      </c>
      <c r="N1990" s="21">
        <v>50</v>
      </c>
      <c r="O1990" s="21">
        <v>0</v>
      </c>
      <c r="P1990" s="21">
        <v>0</v>
      </c>
      <c r="Q1990" s="21">
        <v>0</v>
      </c>
      <c r="R1990" s="21">
        <v>0</v>
      </c>
      <c r="S1990" s="21">
        <v>0</v>
      </c>
      <c r="T1990" s="20" t="s">
        <v>39</v>
      </c>
      <c r="U1990" s="20" t="s">
        <v>4250</v>
      </c>
      <c r="V1990" s="23">
        <v>46247.589583333334</v>
      </c>
      <c r="W1990" s="23">
        <v>46247.589583333334</v>
      </c>
      <c r="X1990" s="20" t="s">
        <v>40</v>
      </c>
      <c r="Y1990" s="20" t="s">
        <v>39</v>
      </c>
      <c r="Z1990" s="24">
        <v>85583</v>
      </c>
      <c r="AA1990" s="20" t="s">
        <v>2843</v>
      </c>
      <c r="AB1990" s="25" t="s">
        <v>6386</v>
      </c>
      <c r="AC1990" s="11" t="str">
        <f t="shared" si="322"/>
        <v>Klik Here Bestie</v>
      </c>
      <c r="AD1990" s="12" t="s">
        <v>30</v>
      </c>
    </row>
    <row r="1991" spans="1:30" ht="14.25" customHeight="1" x14ac:dyDescent="0.3">
      <c r="A1991" s="5">
        <v>1989</v>
      </c>
      <c r="B1991" s="20" t="s">
        <v>32</v>
      </c>
      <c r="C1991" s="20" t="s">
        <v>33</v>
      </c>
      <c r="D1991" s="20" t="s">
        <v>2572</v>
      </c>
      <c r="E1991" s="20" t="s">
        <v>2885</v>
      </c>
      <c r="F1991" s="21">
        <v>3323132012</v>
      </c>
      <c r="G1991" s="20" t="s">
        <v>2770</v>
      </c>
      <c r="H1991" s="20" t="s">
        <v>2771</v>
      </c>
      <c r="I1991" s="21">
        <v>15056878</v>
      </c>
      <c r="J1991" s="20" t="s">
        <v>6387</v>
      </c>
      <c r="K1991" s="20" t="s">
        <v>6388</v>
      </c>
      <c r="L1991" s="20" t="s">
        <v>6389</v>
      </c>
      <c r="M1991" s="21">
        <v>0</v>
      </c>
      <c r="N1991" s="21">
        <v>50</v>
      </c>
      <c r="O1991" s="21">
        <v>0</v>
      </c>
      <c r="P1991" s="21">
        <v>0</v>
      </c>
      <c r="Q1991" s="21">
        <v>0</v>
      </c>
      <c r="R1991" s="21">
        <v>0</v>
      </c>
      <c r="S1991" s="21">
        <v>0</v>
      </c>
      <c r="T1991" s="20" t="s">
        <v>39</v>
      </c>
      <c r="U1991" s="22">
        <v>46364</v>
      </c>
      <c r="V1991" s="23">
        <v>46246.651388888888</v>
      </c>
      <c r="W1991" s="23">
        <v>46246.651388888888</v>
      </c>
      <c r="X1991" s="20" t="s">
        <v>40</v>
      </c>
      <c r="Y1991" s="20" t="s">
        <v>39</v>
      </c>
      <c r="Z1991" s="24">
        <v>91909</v>
      </c>
      <c r="AA1991" s="20" t="s">
        <v>449</v>
      </c>
      <c r="AB1991" s="25" t="s">
        <v>6390</v>
      </c>
      <c r="AC1991" s="11" t="str">
        <f t="shared" si="322"/>
        <v>Klik Here Bestie</v>
      </c>
      <c r="AD1991" s="12" t="s">
        <v>30</v>
      </c>
    </row>
    <row r="1992" spans="1:30" ht="14.25" customHeight="1" x14ac:dyDescent="0.3">
      <c r="A1992" s="5">
        <v>1990</v>
      </c>
      <c r="B1992" s="20" t="s">
        <v>32</v>
      </c>
      <c r="C1992" s="20" t="s">
        <v>33</v>
      </c>
      <c r="D1992" s="20" t="s">
        <v>2572</v>
      </c>
      <c r="E1992" s="20" t="s">
        <v>2885</v>
      </c>
      <c r="F1992" s="21">
        <v>3323132012</v>
      </c>
      <c r="G1992" s="20" t="s">
        <v>2770</v>
      </c>
      <c r="H1992" s="20" t="s">
        <v>2771</v>
      </c>
      <c r="I1992" s="21">
        <v>14928092</v>
      </c>
      <c r="J1992" s="20" t="s">
        <v>6391</v>
      </c>
      <c r="K1992" s="20" t="s">
        <v>6392</v>
      </c>
      <c r="L1992" s="20" t="s">
        <v>3846</v>
      </c>
      <c r="M1992" s="21">
        <v>40</v>
      </c>
      <c r="N1992" s="21">
        <v>40</v>
      </c>
      <c r="O1992" s="21">
        <v>0</v>
      </c>
      <c r="P1992" s="21">
        <v>0</v>
      </c>
      <c r="Q1992" s="21">
        <v>0</v>
      </c>
      <c r="R1992" s="21">
        <v>0</v>
      </c>
      <c r="S1992" s="21">
        <v>0</v>
      </c>
      <c r="T1992" s="20" t="s">
        <v>39</v>
      </c>
      <c r="U1992" s="22">
        <v>46303</v>
      </c>
      <c r="V1992" s="23">
        <v>46244.704861111109</v>
      </c>
      <c r="W1992" s="23">
        <v>46244.704861111109</v>
      </c>
      <c r="X1992" s="20" t="s">
        <v>40</v>
      </c>
      <c r="Y1992" s="20" t="s">
        <v>39</v>
      </c>
      <c r="Z1992" s="24">
        <v>1103446</v>
      </c>
      <c r="AA1992" s="20" t="s">
        <v>6393</v>
      </c>
      <c r="AB1992" s="25" t="s">
        <v>6394</v>
      </c>
      <c r="AC1992" s="11" t="str">
        <f t="shared" si="322"/>
        <v>Klik Here Bestie</v>
      </c>
      <c r="AD1992" s="12" t="s">
        <v>30</v>
      </c>
    </row>
    <row r="1993" spans="1:30" ht="14.25" customHeight="1" x14ac:dyDescent="0.3">
      <c r="A1993" s="5">
        <v>1991</v>
      </c>
      <c r="B1993" s="20" t="s">
        <v>32</v>
      </c>
      <c r="C1993" s="20" t="s">
        <v>33</v>
      </c>
      <c r="D1993" s="20" t="s">
        <v>2572</v>
      </c>
      <c r="E1993" s="20" t="s">
        <v>2885</v>
      </c>
      <c r="F1993" s="21">
        <v>3323132012</v>
      </c>
      <c r="G1993" s="20" t="s">
        <v>2770</v>
      </c>
      <c r="H1993" s="20" t="s">
        <v>2771</v>
      </c>
      <c r="I1993" s="21">
        <v>14928274</v>
      </c>
      <c r="J1993" s="20" t="s">
        <v>6395</v>
      </c>
      <c r="K1993" s="20" t="s">
        <v>6392</v>
      </c>
      <c r="L1993" s="20" t="s">
        <v>3846</v>
      </c>
      <c r="M1993" s="21">
        <v>0</v>
      </c>
      <c r="N1993" s="21">
        <v>50</v>
      </c>
      <c r="O1993" s="21">
        <v>0</v>
      </c>
      <c r="P1993" s="21">
        <v>0</v>
      </c>
      <c r="Q1993" s="21">
        <v>0</v>
      </c>
      <c r="R1993" s="21">
        <v>0</v>
      </c>
      <c r="S1993" s="21">
        <v>0</v>
      </c>
      <c r="T1993" s="20" t="s">
        <v>39</v>
      </c>
      <c r="U1993" s="22">
        <v>46303</v>
      </c>
      <c r="V1993" s="23">
        <v>46244.706944444442</v>
      </c>
      <c r="W1993" s="23">
        <v>46244.706944444442</v>
      </c>
      <c r="X1993" s="20" t="s">
        <v>40</v>
      </c>
      <c r="Y1993" s="20" t="s">
        <v>39</v>
      </c>
      <c r="Z1993" s="24">
        <v>1103446</v>
      </c>
      <c r="AA1993" s="20" t="s">
        <v>6393</v>
      </c>
      <c r="AB1993" s="25" t="s">
        <v>6396</v>
      </c>
      <c r="AC1993" s="11" t="str">
        <f t="shared" si="322"/>
        <v>Klik Here Bestie</v>
      </c>
      <c r="AD1993" s="12" t="s">
        <v>30</v>
      </c>
    </row>
    <row r="1994" spans="1:30" ht="14.25" customHeight="1" x14ac:dyDescent="0.3">
      <c r="A1994" s="5">
        <v>1992</v>
      </c>
      <c r="B1994" s="20" t="s">
        <v>32</v>
      </c>
      <c r="C1994" s="20" t="s">
        <v>33</v>
      </c>
      <c r="D1994" s="20" t="s">
        <v>2572</v>
      </c>
      <c r="E1994" s="20" t="s">
        <v>2885</v>
      </c>
      <c r="F1994" s="21">
        <v>3323132012</v>
      </c>
      <c r="G1994" s="20" t="s">
        <v>2770</v>
      </c>
      <c r="H1994" s="20" t="s">
        <v>2771</v>
      </c>
      <c r="I1994" s="21">
        <v>15247009</v>
      </c>
      <c r="J1994" s="20" t="s">
        <v>6397</v>
      </c>
      <c r="K1994" s="20" t="s">
        <v>6398</v>
      </c>
      <c r="L1994" s="20" t="s">
        <v>6399</v>
      </c>
      <c r="M1994" s="21">
        <v>0</v>
      </c>
      <c r="N1994" s="21">
        <v>152</v>
      </c>
      <c r="O1994" s="21">
        <v>0</v>
      </c>
      <c r="P1994" s="21">
        <v>0</v>
      </c>
      <c r="Q1994" s="21">
        <v>0</v>
      </c>
      <c r="R1994" s="21">
        <v>0</v>
      </c>
      <c r="S1994" s="21">
        <v>0</v>
      </c>
      <c r="T1994" s="20" t="s">
        <v>39</v>
      </c>
      <c r="U1994" s="20" t="s">
        <v>4260</v>
      </c>
      <c r="V1994" s="23">
        <v>46249.447916666664</v>
      </c>
      <c r="W1994" s="23">
        <v>46249.447916666664</v>
      </c>
      <c r="X1994" s="20" t="s">
        <v>40</v>
      </c>
      <c r="Y1994" s="20" t="s">
        <v>39</v>
      </c>
      <c r="Z1994" s="24">
        <v>91797</v>
      </c>
      <c r="AA1994" s="20" t="s">
        <v>966</v>
      </c>
      <c r="AB1994" s="25" t="s">
        <v>6400</v>
      </c>
      <c r="AC1994" s="11" t="str">
        <f t="shared" si="322"/>
        <v>Klik Here Bestie</v>
      </c>
      <c r="AD1994" s="12" t="s">
        <v>30</v>
      </c>
    </row>
    <row r="1995" spans="1:30" ht="14.25" customHeight="1" x14ac:dyDescent="0.3">
      <c r="A1995" s="5">
        <v>1993</v>
      </c>
      <c r="B1995" s="20" t="s">
        <v>32</v>
      </c>
      <c r="C1995" s="20" t="s">
        <v>33</v>
      </c>
      <c r="D1995" s="20" t="s">
        <v>2572</v>
      </c>
      <c r="E1995" s="20" t="s">
        <v>2885</v>
      </c>
      <c r="F1995" s="21">
        <v>3323132012</v>
      </c>
      <c r="G1995" s="20" t="s">
        <v>2770</v>
      </c>
      <c r="H1995" s="20" t="s">
        <v>2771</v>
      </c>
      <c r="I1995" s="21">
        <v>14892571</v>
      </c>
      <c r="J1995" s="20" t="s">
        <v>6401</v>
      </c>
      <c r="K1995" s="20" t="s">
        <v>6402</v>
      </c>
      <c r="L1995" s="20" t="s">
        <v>6403</v>
      </c>
      <c r="M1995" s="21">
        <v>0</v>
      </c>
      <c r="N1995" s="21">
        <v>277</v>
      </c>
      <c r="O1995" s="21">
        <v>0</v>
      </c>
      <c r="P1995" s="21">
        <v>0</v>
      </c>
      <c r="Q1995" s="21">
        <v>0</v>
      </c>
      <c r="R1995" s="21">
        <v>0</v>
      </c>
      <c r="S1995" s="21">
        <v>0</v>
      </c>
      <c r="T1995" s="20" t="s">
        <v>39</v>
      </c>
      <c r="U1995" s="22">
        <v>46303</v>
      </c>
      <c r="V1995" s="23">
        <v>46244.418749999997</v>
      </c>
      <c r="W1995" s="23">
        <v>46244.418749999997</v>
      </c>
      <c r="X1995" s="20" t="s">
        <v>40</v>
      </c>
      <c r="Y1995" s="20" t="s">
        <v>39</v>
      </c>
      <c r="Z1995" s="24">
        <v>752950</v>
      </c>
      <c r="AA1995" s="20" t="s">
        <v>169</v>
      </c>
      <c r="AB1995" s="25" t="s">
        <v>6404</v>
      </c>
      <c r="AC1995" s="11" t="str">
        <f t="shared" si="322"/>
        <v>Klik Here Bestie</v>
      </c>
      <c r="AD1995" s="12" t="s">
        <v>30</v>
      </c>
    </row>
    <row r="1996" spans="1:30" ht="14.25" customHeight="1" x14ac:dyDescent="0.3">
      <c r="A1996" s="5">
        <v>1994</v>
      </c>
      <c r="B1996" s="20" t="s">
        <v>32</v>
      </c>
      <c r="C1996" s="20" t="s">
        <v>33</v>
      </c>
      <c r="D1996" s="20" t="s">
        <v>2572</v>
      </c>
      <c r="E1996" s="20" t="s">
        <v>2885</v>
      </c>
      <c r="F1996" s="21">
        <v>3323132012</v>
      </c>
      <c r="G1996" s="20" t="s">
        <v>2770</v>
      </c>
      <c r="H1996" s="20" t="s">
        <v>2771</v>
      </c>
      <c r="I1996" s="21">
        <v>14892748</v>
      </c>
      <c r="J1996" s="20" t="s">
        <v>6405</v>
      </c>
      <c r="K1996" s="20" t="s">
        <v>6402</v>
      </c>
      <c r="L1996" s="20" t="s">
        <v>6403</v>
      </c>
      <c r="M1996" s="21">
        <v>11</v>
      </c>
      <c r="N1996" s="21">
        <v>10</v>
      </c>
      <c r="O1996" s="21">
        <v>0</v>
      </c>
      <c r="P1996" s="21">
        <v>0</v>
      </c>
      <c r="Q1996" s="21">
        <v>0</v>
      </c>
      <c r="R1996" s="21">
        <v>0</v>
      </c>
      <c r="S1996" s="21">
        <v>0</v>
      </c>
      <c r="T1996" s="20" t="s">
        <v>39</v>
      </c>
      <c r="U1996" s="22">
        <v>46303</v>
      </c>
      <c r="V1996" s="23">
        <v>46244.419444444444</v>
      </c>
      <c r="W1996" s="23">
        <v>46244.419444444444</v>
      </c>
      <c r="X1996" s="20" t="s">
        <v>40</v>
      </c>
      <c r="Y1996" s="20" t="s">
        <v>39</v>
      </c>
      <c r="Z1996" s="24">
        <v>752950</v>
      </c>
      <c r="AA1996" s="20" t="s">
        <v>169</v>
      </c>
      <c r="AB1996" s="25" t="s">
        <v>6406</v>
      </c>
      <c r="AC1996" s="11" t="str">
        <f t="shared" si="322"/>
        <v>Klik Here Bestie</v>
      </c>
      <c r="AD1996" s="12" t="s">
        <v>30</v>
      </c>
    </row>
    <row r="1997" spans="1:30" ht="14.25" customHeight="1" x14ac:dyDescent="0.3">
      <c r="A1997" s="5">
        <v>1995</v>
      </c>
      <c r="B1997" s="20" t="s">
        <v>32</v>
      </c>
      <c r="C1997" s="20" t="s">
        <v>33</v>
      </c>
      <c r="D1997" s="20" t="s">
        <v>2572</v>
      </c>
      <c r="E1997" s="20" t="s">
        <v>2885</v>
      </c>
      <c r="F1997" s="21">
        <v>3323132012</v>
      </c>
      <c r="G1997" s="20" t="s">
        <v>2770</v>
      </c>
      <c r="H1997" s="20" t="s">
        <v>2771</v>
      </c>
      <c r="I1997" s="21">
        <v>15065506</v>
      </c>
      <c r="J1997" s="20" t="s">
        <v>6407</v>
      </c>
      <c r="K1997" s="20" t="s">
        <v>6408</v>
      </c>
      <c r="L1997" s="20" t="s">
        <v>6409</v>
      </c>
      <c r="M1997" s="21">
        <v>0</v>
      </c>
      <c r="N1997" s="21">
        <v>150</v>
      </c>
      <c r="O1997" s="21">
        <v>0</v>
      </c>
      <c r="P1997" s="21">
        <v>0</v>
      </c>
      <c r="Q1997" s="21">
        <v>0</v>
      </c>
      <c r="R1997" s="21">
        <v>0</v>
      </c>
      <c r="S1997" s="21">
        <v>0</v>
      </c>
      <c r="T1997" s="20" t="s">
        <v>39</v>
      </c>
      <c r="U1997" s="22">
        <v>46364</v>
      </c>
      <c r="V1997" s="23">
        <v>46246.727083333331</v>
      </c>
      <c r="W1997" s="23">
        <v>46246.727083333331</v>
      </c>
      <c r="X1997" s="20" t="s">
        <v>40</v>
      </c>
      <c r="Y1997" s="20" t="s">
        <v>39</v>
      </c>
      <c r="Z1997" s="24">
        <v>91797</v>
      </c>
      <c r="AA1997" s="20" t="s">
        <v>966</v>
      </c>
      <c r="AB1997" s="25" t="s">
        <v>6410</v>
      </c>
      <c r="AC1997" s="11" t="str">
        <f t="shared" si="322"/>
        <v>Klik Here Bestie</v>
      </c>
      <c r="AD1997" s="12" t="s">
        <v>30</v>
      </c>
    </row>
    <row r="1998" spans="1:30" ht="14.25" customHeight="1" x14ac:dyDescent="0.3">
      <c r="A1998" s="5">
        <v>1996</v>
      </c>
      <c r="B1998" s="20" t="s">
        <v>32</v>
      </c>
      <c r="C1998" s="20" t="s">
        <v>33</v>
      </c>
      <c r="D1998" s="20" t="s">
        <v>2572</v>
      </c>
      <c r="E1998" s="20" t="s">
        <v>2896</v>
      </c>
      <c r="F1998" s="21">
        <v>3323132013</v>
      </c>
      <c r="G1998" s="20" t="s">
        <v>2679</v>
      </c>
      <c r="H1998" s="20" t="s">
        <v>2680</v>
      </c>
      <c r="I1998" s="21">
        <v>15047751</v>
      </c>
      <c r="J1998" s="20" t="s">
        <v>6411</v>
      </c>
      <c r="K1998" s="20" t="s">
        <v>6412</v>
      </c>
      <c r="L1998" s="20" t="s">
        <v>6413</v>
      </c>
      <c r="M1998" s="21">
        <v>0</v>
      </c>
      <c r="N1998" s="21">
        <v>500</v>
      </c>
      <c r="O1998" s="21">
        <v>0</v>
      </c>
      <c r="P1998" s="21">
        <v>0</v>
      </c>
      <c r="Q1998" s="21">
        <v>0</v>
      </c>
      <c r="R1998" s="21">
        <v>0</v>
      </c>
      <c r="S1998" s="21">
        <v>0</v>
      </c>
      <c r="T1998" s="20" t="s">
        <v>39</v>
      </c>
      <c r="U1998" s="22">
        <v>46364</v>
      </c>
      <c r="V1998" s="23">
        <v>46246.584027777775</v>
      </c>
      <c r="W1998" s="23">
        <v>46246.584027777775</v>
      </c>
      <c r="X1998" s="20" t="s">
        <v>40</v>
      </c>
      <c r="Y1998" s="20" t="s">
        <v>39</v>
      </c>
      <c r="Z1998" s="24">
        <v>686096</v>
      </c>
      <c r="AA1998" s="20" t="s">
        <v>2910</v>
      </c>
      <c r="AB1998" s="25" t="s">
        <v>6414</v>
      </c>
      <c r="AC1998" s="11" t="str">
        <f t="shared" si="322"/>
        <v>Klik Here Bestie</v>
      </c>
      <c r="AD1998" s="12" t="s">
        <v>30</v>
      </c>
    </row>
    <row r="1999" spans="1:30" ht="14.25" customHeight="1" x14ac:dyDescent="0.3">
      <c r="A1999" s="5">
        <v>1997</v>
      </c>
      <c r="B1999" s="20" t="s">
        <v>32</v>
      </c>
      <c r="C1999" s="20" t="s">
        <v>33</v>
      </c>
      <c r="D1999" s="20" t="s">
        <v>2572</v>
      </c>
      <c r="E1999" s="20" t="s">
        <v>2896</v>
      </c>
      <c r="F1999" s="21">
        <v>3323132013</v>
      </c>
      <c r="G1999" s="20" t="s">
        <v>2679</v>
      </c>
      <c r="H1999" s="20" t="s">
        <v>2680</v>
      </c>
      <c r="I1999" s="21">
        <v>15020164</v>
      </c>
      <c r="J1999" s="20" t="s">
        <v>6415</v>
      </c>
      <c r="K1999" s="20" t="s">
        <v>6416</v>
      </c>
      <c r="L1999" s="20" t="s">
        <v>3399</v>
      </c>
      <c r="M1999" s="21">
        <v>0</v>
      </c>
      <c r="N1999" s="21">
        <v>250</v>
      </c>
      <c r="O1999" s="21">
        <v>0</v>
      </c>
      <c r="P1999" s="21">
        <v>0</v>
      </c>
      <c r="Q1999" s="21">
        <v>0</v>
      </c>
      <c r="R1999" s="21">
        <v>0</v>
      </c>
      <c r="S1999" s="21">
        <v>0</v>
      </c>
      <c r="T1999" s="20" t="s">
        <v>39</v>
      </c>
      <c r="U1999" s="22">
        <v>46364</v>
      </c>
      <c r="V1999" s="23">
        <v>46246.387499999997</v>
      </c>
      <c r="W1999" s="23">
        <v>46246.387499999997</v>
      </c>
      <c r="X1999" s="20" t="s">
        <v>40</v>
      </c>
      <c r="Y1999" s="20" t="s">
        <v>39</v>
      </c>
      <c r="Z1999" s="24">
        <v>91410</v>
      </c>
      <c r="AA1999" s="20" t="s">
        <v>6417</v>
      </c>
      <c r="AB1999" s="25" t="s">
        <v>6418</v>
      </c>
      <c r="AC1999" s="11" t="str">
        <f t="shared" si="322"/>
        <v>Klik Here Bestie</v>
      </c>
      <c r="AD1999" s="12" t="s">
        <v>30</v>
      </c>
    </row>
    <row r="2000" spans="1:30" ht="14.25" customHeight="1" x14ac:dyDescent="0.3">
      <c r="A2000" s="5">
        <v>1998</v>
      </c>
      <c r="B2000" s="20" t="s">
        <v>32</v>
      </c>
      <c r="C2000" s="20" t="s">
        <v>33</v>
      </c>
      <c r="D2000" s="20" t="s">
        <v>2572</v>
      </c>
      <c r="E2000" s="20" t="s">
        <v>2896</v>
      </c>
      <c r="F2000" s="21">
        <v>3323132013</v>
      </c>
      <c r="G2000" s="20" t="s">
        <v>2679</v>
      </c>
      <c r="H2000" s="20" t="s">
        <v>2680</v>
      </c>
      <c r="I2000" s="21">
        <v>14881156</v>
      </c>
      <c r="J2000" s="20" t="s">
        <v>6419</v>
      </c>
      <c r="K2000" s="20">
        <v>3323133112600030</v>
      </c>
      <c r="L2000" s="20" t="s">
        <v>1707</v>
      </c>
      <c r="M2000" s="21">
        <v>0</v>
      </c>
      <c r="N2000" s="21">
        <v>200</v>
      </c>
      <c r="O2000" s="21">
        <v>0</v>
      </c>
      <c r="P2000" s="21">
        <v>0</v>
      </c>
      <c r="Q2000" s="21">
        <v>0</v>
      </c>
      <c r="R2000" s="21">
        <v>0</v>
      </c>
      <c r="S2000" s="21">
        <v>0</v>
      </c>
      <c r="T2000" s="20" t="s">
        <v>39</v>
      </c>
      <c r="U2000" s="22">
        <v>46303</v>
      </c>
      <c r="V2000" s="23">
        <v>46244.348611111112</v>
      </c>
      <c r="W2000" s="23">
        <v>46244.348611111112</v>
      </c>
      <c r="X2000" s="20" t="s">
        <v>40</v>
      </c>
      <c r="Y2000" s="20" t="s">
        <v>39</v>
      </c>
      <c r="Z2000" s="24">
        <v>91685</v>
      </c>
      <c r="AA2000" s="20" t="s">
        <v>6420</v>
      </c>
      <c r="AB2000" s="25" t="s">
        <v>6421</v>
      </c>
      <c r="AC2000" s="11" t="str">
        <f t="shared" si="322"/>
        <v>Klik Here Bestie</v>
      </c>
      <c r="AD2000" s="12" t="s">
        <v>30</v>
      </c>
    </row>
    <row r="2001" spans="1:30" ht="14.25" customHeight="1" x14ac:dyDescent="0.3">
      <c r="A2001" s="5">
        <v>1999</v>
      </c>
      <c r="B2001" s="20" t="s">
        <v>32</v>
      </c>
      <c r="C2001" s="20" t="s">
        <v>33</v>
      </c>
      <c r="D2001" s="20" t="s">
        <v>2572</v>
      </c>
      <c r="E2001" s="20" t="s">
        <v>2896</v>
      </c>
      <c r="F2001" s="21">
        <v>3323132013</v>
      </c>
      <c r="G2001" s="20" t="s">
        <v>2679</v>
      </c>
      <c r="H2001" s="20" t="s">
        <v>2680</v>
      </c>
      <c r="I2001" s="21">
        <v>15114015</v>
      </c>
      <c r="J2001" s="20" t="s">
        <v>6422</v>
      </c>
      <c r="K2001" s="20" t="s">
        <v>6423</v>
      </c>
      <c r="L2001" s="20" t="s">
        <v>6424</v>
      </c>
      <c r="M2001" s="21">
        <v>0</v>
      </c>
      <c r="N2001" s="21">
        <v>50</v>
      </c>
      <c r="O2001" s="21">
        <v>0</v>
      </c>
      <c r="P2001" s="21">
        <v>0</v>
      </c>
      <c r="Q2001" s="21">
        <v>0</v>
      </c>
      <c r="R2001" s="21">
        <v>0</v>
      </c>
      <c r="S2001" s="21">
        <v>0</v>
      </c>
      <c r="T2001" s="20" t="s">
        <v>39</v>
      </c>
      <c r="U2001" s="20" t="s">
        <v>4250</v>
      </c>
      <c r="V2001" s="23">
        <v>46247.520138888889</v>
      </c>
      <c r="W2001" s="23">
        <v>46247.520138888889</v>
      </c>
      <c r="X2001" s="20" t="s">
        <v>40</v>
      </c>
      <c r="Y2001" s="20" t="s">
        <v>39</v>
      </c>
      <c r="Z2001" s="24">
        <v>855509</v>
      </c>
      <c r="AA2001" s="20" t="s">
        <v>409</v>
      </c>
      <c r="AB2001" s="25" t="s">
        <v>6425</v>
      </c>
      <c r="AC2001" s="11" t="str">
        <f t="shared" si="322"/>
        <v>Klik Here Bestie</v>
      </c>
      <c r="AD2001" s="12" t="s">
        <v>30</v>
      </c>
    </row>
    <row r="2002" spans="1:30" ht="14.25" customHeight="1" x14ac:dyDescent="0.3">
      <c r="A2002" s="5">
        <v>2000</v>
      </c>
      <c r="B2002" s="20" t="s">
        <v>32</v>
      </c>
      <c r="C2002" s="20" t="s">
        <v>33</v>
      </c>
      <c r="D2002" s="20" t="s">
        <v>2572</v>
      </c>
      <c r="E2002" s="20" t="s">
        <v>2896</v>
      </c>
      <c r="F2002" s="21">
        <v>3323132013</v>
      </c>
      <c r="G2002" s="20" t="s">
        <v>2679</v>
      </c>
      <c r="H2002" s="20" t="s">
        <v>2680</v>
      </c>
      <c r="I2002" s="21">
        <v>15084888</v>
      </c>
      <c r="J2002" s="20" t="s">
        <v>6426</v>
      </c>
      <c r="K2002" s="20" t="s">
        <v>6427</v>
      </c>
      <c r="L2002" s="20" t="s">
        <v>4850</v>
      </c>
      <c r="M2002" s="21">
        <v>0</v>
      </c>
      <c r="N2002" s="21">
        <v>289</v>
      </c>
      <c r="O2002" s="21">
        <v>0</v>
      </c>
      <c r="P2002" s="21">
        <v>0</v>
      </c>
      <c r="Q2002" s="21">
        <v>0</v>
      </c>
      <c r="R2002" s="21">
        <v>0</v>
      </c>
      <c r="S2002" s="21">
        <v>0</v>
      </c>
      <c r="T2002" s="20" t="s">
        <v>39</v>
      </c>
      <c r="U2002" s="20" t="s">
        <v>4250</v>
      </c>
      <c r="V2002" s="23">
        <v>46247.34097222222</v>
      </c>
      <c r="W2002" s="23">
        <v>46247.34097222222</v>
      </c>
      <c r="X2002" s="20" t="s">
        <v>40</v>
      </c>
      <c r="Y2002" s="20" t="s">
        <v>39</v>
      </c>
      <c r="Z2002" s="24">
        <v>855511</v>
      </c>
      <c r="AA2002" s="20" t="s">
        <v>2899</v>
      </c>
      <c r="AB2002" s="25" t="s">
        <v>6428</v>
      </c>
      <c r="AC2002" s="11" t="str">
        <f t="shared" si="322"/>
        <v>Klik Here Bestie</v>
      </c>
      <c r="AD2002" s="12" t="s">
        <v>30</v>
      </c>
    </row>
    <row r="2003" spans="1:30" ht="14.25" customHeight="1" x14ac:dyDescent="0.3">
      <c r="A2003" s="5">
        <v>2001</v>
      </c>
      <c r="B2003" s="20" t="s">
        <v>32</v>
      </c>
      <c r="C2003" s="20" t="s">
        <v>33</v>
      </c>
      <c r="D2003" s="20" t="s">
        <v>2572</v>
      </c>
      <c r="E2003" s="20" t="s">
        <v>2896</v>
      </c>
      <c r="F2003" s="21">
        <v>3323132013</v>
      </c>
      <c r="G2003" s="20" t="s">
        <v>2679</v>
      </c>
      <c r="H2003" s="20" t="s">
        <v>2680</v>
      </c>
      <c r="I2003" s="21">
        <v>15160060</v>
      </c>
      <c r="J2003" s="20" t="s">
        <v>6429</v>
      </c>
      <c r="K2003" s="20" t="s">
        <v>6430</v>
      </c>
      <c r="L2003" s="20" t="s">
        <v>6431</v>
      </c>
      <c r="M2003" s="21">
        <v>0</v>
      </c>
      <c r="N2003" s="21">
        <v>593</v>
      </c>
      <c r="O2003" s="21">
        <v>0</v>
      </c>
      <c r="P2003" s="21">
        <v>0</v>
      </c>
      <c r="Q2003" s="21">
        <v>0</v>
      </c>
      <c r="R2003" s="21">
        <v>0</v>
      </c>
      <c r="S2003" s="21">
        <v>0</v>
      </c>
      <c r="T2003" s="20" t="s">
        <v>39</v>
      </c>
      <c r="U2003" s="20" t="s">
        <v>4312</v>
      </c>
      <c r="V2003" s="23">
        <v>46248.365277777775</v>
      </c>
      <c r="W2003" s="23">
        <v>46248.365277777775</v>
      </c>
      <c r="X2003" s="20" t="s">
        <v>40</v>
      </c>
      <c r="Y2003" s="20" t="s">
        <v>39</v>
      </c>
      <c r="Z2003" s="24">
        <v>855511</v>
      </c>
      <c r="AA2003" s="20" t="s">
        <v>2899</v>
      </c>
      <c r="AB2003" s="25" t="s">
        <v>6432</v>
      </c>
      <c r="AC2003" s="11" t="str">
        <f t="shared" si="322"/>
        <v>Klik Here Bestie</v>
      </c>
      <c r="AD2003" s="12" t="s">
        <v>30</v>
      </c>
    </row>
    <row r="2004" spans="1:30" ht="14.25" customHeight="1" x14ac:dyDescent="0.3">
      <c r="A2004" s="5">
        <v>2002</v>
      </c>
      <c r="B2004" s="20" t="s">
        <v>32</v>
      </c>
      <c r="C2004" s="20" t="s">
        <v>33</v>
      </c>
      <c r="D2004" s="20" t="s">
        <v>2572</v>
      </c>
      <c r="E2004" s="20" t="s">
        <v>2896</v>
      </c>
      <c r="F2004" s="21">
        <v>3323132013</v>
      </c>
      <c r="G2004" s="20" t="s">
        <v>2679</v>
      </c>
      <c r="H2004" s="20" t="s">
        <v>2680</v>
      </c>
      <c r="I2004" s="21">
        <v>15088235</v>
      </c>
      <c r="J2004" s="20" t="s">
        <v>6433</v>
      </c>
      <c r="K2004" s="20" t="s">
        <v>6434</v>
      </c>
      <c r="L2004" s="20" t="s">
        <v>6435</v>
      </c>
      <c r="M2004" s="21">
        <v>0</v>
      </c>
      <c r="N2004" s="21">
        <v>300</v>
      </c>
      <c r="O2004" s="21">
        <v>0</v>
      </c>
      <c r="P2004" s="21">
        <v>0</v>
      </c>
      <c r="Q2004" s="21">
        <v>0</v>
      </c>
      <c r="R2004" s="21">
        <v>0</v>
      </c>
      <c r="S2004" s="21">
        <v>0</v>
      </c>
      <c r="T2004" s="20" t="s">
        <v>39</v>
      </c>
      <c r="U2004" s="20" t="s">
        <v>4250</v>
      </c>
      <c r="V2004" s="23">
        <v>46247.359027777777</v>
      </c>
      <c r="W2004" s="23">
        <v>46247.359027777777</v>
      </c>
      <c r="X2004" s="20" t="s">
        <v>40</v>
      </c>
      <c r="Y2004" s="20" t="s">
        <v>39</v>
      </c>
      <c r="Z2004" s="24">
        <v>752676</v>
      </c>
      <c r="AA2004" s="20" t="s">
        <v>2926</v>
      </c>
      <c r="AB2004" s="25" t="s">
        <v>6436</v>
      </c>
      <c r="AC2004" s="11" t="str">
        <f t="shared" si="322"/>
        <v>Klik Here Bestie</v>
      </c>
      <c r="AD2004" s="12" t="s">
        <v>30</v>
      </c>
    </row>
    <row r="2005" spans="1:30" ht="14.25" customHeight="1" x14ac:dyDescent="0.3">
      <c r="A2005" s="5">
        <v>2003</v>
      </c>
      <c r="B2005" s="20" t="s">
        <v>32</v>
      </c>
      <c r="C2005" s="20" t="s">
        <v>33</v>
      </c>
      <c r="D2005" s="20" t="s">
        <v>2572</v>
      </c>
      <c r="E2005" s="20" t="s">
        <v>2896</v>
      </c>
      <c r="F2005" s="21">
        <v>3323132013</v>
      </c>
      <c r="G2005" s="20" t="s">
        <v>2679</v>
      </c>
      <c r="H2005" s="20" t="s">
        <v>2680</v>
      </c>
      <c r="I2005" s="21">
        <v>15056853</v>
      </c>
      <c r="J2005" s="20" t="s">
        <v>6437</v>
      </c>
      <c r="K2005" s="20" t="s">
        <v>6438</v>
      </c>
      <c r="L2005" s="20" t="s">
        <v>2925</v>
      </c>
      <c r="M2005" s="21">
        <v>0</v>
      </c>
      <c r="N2005" s="21">
        <v>50</v>
      </c>
      <c r="O2005" s="21">
        <v>0</v>
      </c>
      <c r="P2005" s="21">
        <v>0</v>
      </c>
      <c r="Q2005" s="21">
        <v>0</v>
      </c>
      <c r="R2005" s="21">
        <v>0</v>
      </c>
      <c r="S2005" s="21">
        <v>0</v>
      </c>
      <c r="T2005" s="20" t="s">
        <v>39</v>
      </c>
      <c r="U2005" s="22">
        <v>46364</v>
      </c>
      <c r="V2005" s="23">
        <v>46246.651388888888</v>
      </c>
      <c r="W2005" s="23">
        <v>46246.651388888888</v>
      </c>
      <c r="X2005" s="20" t="s">
        <v>40</v>
      </c>
      <c r="Y2005" s="20" t="s">
        <v>39</v>
      </c>
      <c r="Z2005" s="24">
        <v>752676</v>
      </c>
      <c r="AA2005" s="20" t="s">
        <v>2926</v>
      </c>
      <c r="AB2005" s="25" t="s">
        <v>6439</v>
      </c>
      <c r="AC2005" s="11" t="str">
        <f t="shared" si="322"/>
        <v>Klik Here Bestie</v>
      </c>
      <c r="AD2005" s="12" t="s">
        <v>30</v>
      </c>
    </row>
    <row r="2006" spans="1:30" ht="14.25" customHeight="1" x14ac:dyDescent="0.3">
      <c r="A2006" s="5">
        <v>2004</v>
      </c>
      <c r="B2006" s="20" t="s">
        <v>32</v>
      </c>
      <c r="C2006" s="20" t="s">
        <v>33</v>
      </c>
      <c r="D2006" s="20" t="s">
        <v>2572</v>
      </c>
      <c r="E2006" s="20" t="s">
        <v>2896</v>
      </c>
      <c r="F2006" s="21">
        <v>3323132013</v>
      </c>
      <c r="G2006" s="20" t="s">
        <v>2679</v>
      </c>
      <c r="H2006" s="20" t="s">
        <v>2680</v>
      </c>
      <c r="I2006" s="21">
        <v>14980206</v>
      </c>
      <c r="J2006" s="20" t="s">
        <v>6440</v>
      </c>
      <c r="K2006" s="20" t="s">
        <v>6441</v>
      </c>
      <c r="L2006" s="20" t="s">
        <v>6442</v>
      </c>
      <c r="M2006" s="21">
        <v>0</v>
      </c>
      <c r="N2006" s="21">
        <v>588</v>
      </c>
      <c r="O2006" s="21">
        <v>0</v>
      </c>
      <c r="P2006" s="21">
        <v>0</v>
      </c>
      <c r="Q2006" s="21">
        <v>0</v>
      </c>
      <c r="R2006" s="21">
        <v>0</v>
      </c>
      <c r="S2006" s="21">
        <v>0</v>
      </c>
      <c r="T2006" s="20" t="s">
        <v>39</v>
      </c>
      <c r="U2006" s="22">
        <v>46334</v>
      </c>
      <c r="V2006" s="23">
        <v>46245.588888888888</v>
      </c>
      <c r="W2006" s="23">
        <v>46245.588888888888</v>
      </c>
      <c r="X2006" s="20" t="s">
        <v>40</v>
      </c>
      <c r="Y2006" s="20" t="s">
        <v>39</v>
      </c>
      <c r="Z2006" s="24">
        <v>752676</v>
      </c>
      <c r="AA2006" s="20" t="s">
        <v>2926</v>
      </c>
      <c r="AB2006" s="25" t="s">
        <v>6443</v>
      </c>
      <c r="AC2006" s="11" t="str">
        <f t="shared" si="322"/>
        <v>Klik Here Bestie</v>
      </c>
      <c r="AD2006" s="12" t="s">
        <v>30</v>
      </c>
    </row>
    <row r="2007" spans="1:30" ht="14.25" customHeight="1" x14ac:dyDescent="0.3">
      <c r="A2007" s="5">
        <v>2005</v>
      </c>
      <c r="B2007" s="20" t="s">
        <v>32</v>
      </c>
      <c r="C2007" s="20" t="s">
        <v>33</v>
      </c>
      <c r="D2007" s="20" t="s">
        <v>2938</v>
      </c>
      <c r="E2007" s="20" t="s">
        <v>2938</v>
      </c>
      <c r="F2007" s="21">
        <v>3323142001</v>
      </c>
      <c r="G2007" s="20" t="s">
        <v>2939</v>
      </c>
      <c r="H2007" s="20" t="s">
        <v>188</v>
      </c>
      <c r="I2007" s="21">
        <v>14913836</v>
      </c>
      <c r="J2007" s="20" t="s">
        <v>6444</v>
      </c>
      <c r="K2007" s="20" t="s">
        <v>6445</v>
      </c>
      <c r="L2007" s="20" t="s">
        <v>6446</v>
      </c>
      <c r="M2007" s="21">
        <v>88</v>
      </c>
      <c r="N2007" s="21">
        <v>80</v>
      </c>
      <c r="O2007" s="21">
        <v>0</v>
      </c>
      <c r="P2007" s="21">
        <v>0</v>
      </c>
      <c r="Q2007" s="21">
        <v>0</v>
      </c>
      <c r="R2007" s="21">
        <v>0</v>
      </c>
      <c r="S2007" s="21">
        <v>0</v>
      </c>
      <c r="T2007" s="20" t="s">
        <v>39</v>
      </c>
      <c r="U2007" s="22">
        <v>46303</v>
      </c>
      <c r="V2007" s="23">
        <v>46244.587500000001</v>
      </c>
      <c r="W2007" s="23">
        <v>46244.587500000001</v>
      </c>
      <c r="X2007" s="20" t="s">
        <v>40</v>
      </c>
      <c r="Y2007" s="20" t="s">
        <v>39</v>
      </c>
      <c r="Z2007" s="24">
        <v>182271</v>
      </c>
      <c r="AA2007" s="20" t="s">
        <v>2942</v>
      </c>
      <c r="AB2007" s="25" t="s">
        <v>6447</v>
      </c>
      <c r="AC2007" s="11" t="str">
        <f t="shared" si="322"/>
        <v>Klik Here Bestie</v>
      </c>
      <c r="AD2007" s="18" t="s">
        <v>2944</v>
      </c>
    </row>
    <row r="2008" spans="1:30" ht="14.25" customHeight="1" x14ac:dyDescent="0.3">
      <c r="A2008" s="5">
        <v>2006</v>
      </c>
      <c r="B2008" s="20" t="s">
        <v>32</v>
      </c>
      <c r="C2008" s="20" t="s">
        <v>33</v>
      </c>
      <c r="D2008" s="20" t="s">
        <v>2938</v>
      </c>
      <c r="E2008" s="20" t="s">
        <v>2938</v>
      </c>
      <c r="F2008" s="21">
        <v>3323142001</v>
      </c>
      <c r="G2008" s="20" t="s">
        <v>2939</v>
      </c>
      <c r="H2008" s="20" t="s">
        <v>188</v>
      </c>
      <c r="I2008" s="21">
        <v>14913976</v>
      </c>
      <c r="J2008" s="20" t="s">
        <v>6448</v>
      </c>
      <c r="K2008" s="20" t="s">
        <v>6445</v>
      </c>
      <c r="L2008" s="20" t="s">
        <v>6446</v>
      </c>
      <c r="M2008" s="21">
        <v>0</v>
      </c>
      <c r="N2008" s="21">
        <v>130</v>
      </c>
      <c r="O2008" s="21">
        <v>0</v>
      </c>
      <c r="P2008" s="21">
        <v>0</v>
      </c>
      <c r="Q2008" s="21">
        <v>0</v>
      </c>
      <c r="R2008" s="21">
        <v>0</v>
      </c>
      <c r="S2008" s="21">
        <v>0</v>
      </c>
      <c r="T2008" s="20" t="s">
        <v>39</v>
      </c>
      <c r="U2008" s="22">
        <v>46303</v>
      </c>
      <c r="V2008" s="23">
        <v>46244.588888888888</v>
      </c>
      <c r="W2008" s="23">
        <v>46244.588888888888</v>
      </c>
      <c r="X2008" s="20" t="s">
        <v>40</v>
      </c>
      <c r="Y2008" s="20" t="s">
        <v>39</v>
      </c>
      <c r="Z2008" s="24">
        <v>182271</v>
      </c>
      <c r="AA2008" s="20" t="s">
        <v>2942</v>
      </c>
      <c r="AB2008" s="25" t="s">
        <v>6449</v>
      </c>
      <c r="AC2008" s="11" t="str">
        <f t="shared" si="322"/>
        <v>Klik Here Bestie</v>
      </c>
      <c r="AD2008" s="18" t="s">
        <v>2944</v>
      </c>
    </row>
    <row r="2009" spans="1:30" ht="14.25" customHeight="1" x14ac:dyDescent="0.3">
      <c r="A2009" s="5">
        <v>2007</v>
      </c>
      <c r="B2009" s="20" t="s">
        <v>32</v>
      </c>
      <c r="C2009" s="20" t="s">
        <v>33</v>
      </c>
      <c r="D2009" s="20" t="s">
        <v>2938</v>
      </c>
      <c r="E2009" s="20" t="s">
        <v>2938</v>
      </c>
      <c r="F2009" s="21">
        <v>3323142001</v>
      </c>
      <c r="G2009" s="20" t="s">
        <v>2939</v>
      </c>
      <c r="H2009" s="20" t="s">
        <v>188</v>
      </c>
      <c r="I2009" s="21">
        <v>15052391</v>
      </c>
      <c r="J2009" s="20" t="s">
        <v>6450</v>
      </c>
      <c r="K2009" s="20" t="s">
        <v>6451</v>
      </c>
      <c r="L2009" s="20" t="s">
        <v>2119</v>
      </c>
      <c r="M2009" s="21">
        <v>0</v>
      </c>
      <c r="N2009" s="21">
        <v>75</v>
      </c>
      <c r="O2009" s="21">
        <v>0</v>
      </c>
      <c r="P2009" s="21">
        <v>0</v>
      </c>
      <c r="Q2009" s="21">
        <v>0</v>
      </c>
      <c r="R2009" s="21">
        <v>0</v>
      </c>
      <c r="S2009" s="21">
        <v>0</v>
      </c>
      <c r="T2009" s="20" t="s">
        <v>39</v>
      </c>
      <c r="U2009" s="22">
        <v>46364</v>
      </c>
      <c r="V2009" s="23">
        <v>46246.615277777775</v>
      </c>
      <c r="W2009" s="23">
        <v>46246.615277777775</v>
      </c>
      <c r="X2009" s="20" t="s">
        <v>40</v>
      </c>
      <c r="Y2009" s="20" t="s">
        <v>39</v>
      </c>
      <c r="Z2009" s="24">
        <v>182271</v>
      </c>
      <c r="AA2009" s="20" t="s">
        <v>2942</v>
      </c>
      <c r="AB2009" s="25" t="s">
        <v>6452</v>
      </c>
      <c r="AC2009" s="11" t="str">
        <f t="shared" si="322"/>
        <v>Klik Here Bestie</v>
      </c>
      <c r="AD2009" s="18" t="s">
        <v>2944</v>
      </c>
    </row>
    <row r="2010" spans="1:30" ht="14.25" customHeight="1" x14ac:dyDescent="0.3">
      <c r="A2010" s="5">
        <v>2008</v>
      </c>
      <c r="B2010" s="20" t="s">
        <v>32</v>
      </c>
      <c r="C2010" s="20" t="s">
        <v>33</v>
      </c>
      <c r="D2010" s="20" t="s">
        <v>2938</v>
      </c>
      <c r="E2010" s="20" t="s">
        <v>2938</v>
      </c>
      <c r="F2010" s="21">
        <v>3323142001</v>
      </c>
      <c r="G2010" s="20" t="s">
        <v>2939</v>
      </c>
      <c r="H2010" s="20" t="s">
        <v>188</v>
      </c>
      <c r="I2010" s="21">
        <v>15052453</v>
      </c>
      <c r="J2010" s="20" t="s">
        <v>6453</v>
      </c>
      <c r="K2010" s="20" t="s">
        <v>6451</v>
      </c>
      <c r="L2010" s="20" t="s">
        <v>2119</v>
      </c>
      <c r="M2010" s="21">
        <v>0</v>
      </c>
      <c r="N2010" s="21">
        <v>26</v>
      </c>
      <c r="O2010" s="21">
        <v>0</v>
      </c>
      <c r="P2010" s="21">
        <v>0</v>
      </c>
      <c r="Q2010" s="21">
        <v>0</v>
      </c>
      <c r="R2010" s="21">
        <v>0</v>
      </c>
      <c r="S2010" s="21">
        <v>0</v>
      </c>
      <c r="T2010" s="20" t="s">
        <v>39</v>
      </c>
      <c r="U2010" s="22">
        <v>46364</v>
      </c>
      <c r="V2010" s="23">
        <v>46246.615972222222</v>
      </c>
      <c r="W2010" s="23">
        <v>46246.615972222222</v>
      </c>
      <c r="X2010" s="20" t="s">
        <v>40</v>
      </c>
      <c r="Y2010" s="20" t="s">
        <v>39</v>
      </c>
      <c r="Z2010" s="24">
        <v>182271</v>
      </c>
      <c r="AA2010" s="20" t="s">
        <v>2942</v>
      </c>
      <c r="AB2010" s="25" t="s">
        <v>6454</v>
      </c>
      <c r="AC2010" s="11" t="str">
        <f t="shared" si="322"/>
        <v>Klik Here Bestie</v>
      </c>
      <c r="AD2010" s="18" t="s">
        <v>2944</v>
      </c>
    </row>
    <row r="2011" spans="1:30" ht="14.25" customHeight="1" x14ac:dyDescent="0.3">
      <c r="A2011" s="5">
        <v>2009</v>
      </c>
      <c r="B2011" s="20" t="s">
        <v>32</v>
      </c>
      <c r="C2011" s="20" t="s">
        <v>33</v>
      </c>
      <c r="D2011" s="20" t="s">
        <v>2938</v>
      </c>
      <c r="E2011" s="20" t="s">
        <v>2975</v>
      </c>
      <c r="F2011" s="21">
        <v>3323142003</v>
      </c>
      <c r="G2011" s="20" t="s">
        <v>2976</v>
      </c>
      <c r="H2011" s="20" t="s">
        <v>111</v>
      </c>
      <c r="I2011" s="21">
        <v>14975887</v>
      </c>
      <c r="J2011" s="20" t="s">
        <v>6455</v>
      </c>
      <c r="K2011" s="20" t="s">
        <v>6456</v>
      </c>
      <c r="L2011" s="20" t="s">
        <v>6457</v>
      </c>
      <c r="M2011" s="21">
        <v>30</v>
      </c>
      <c r="N2011" s="21">
        <v>0</v>
      </c>
      <c r="O2011" s="21">
        <v>0</v>
      </c>
      <c r="P2011" s="21">
        <v>0</v>
      </c>
      <c r="Q2011" s="21">
        <v>0</v>
      </c>
      <c r="R2011" s="21">
        <v>0</v>
      </c>
      <c r="S2011" s="21">
        <v>0</v>
      </c>
      <c r="T2011" s="20" t="s">
        <v>39</v>
      </c>
      <c r="U2011" s="22">
        <v>46334</v>
      </c>
      <c r="V2011" s="23">
        <v>46245.551388888889</v>
      </c>
      <c r="W2011" s="23">
        <v>46245.551388888889</v>
      </c>
      <c r="X2011" s="20" t="s">
        <v>40</v>
      </c>
      <c r="Y2011" s="20" t="s">
        <v>39</v>
      </c>
      <c r="Z2011" s="24">
        <v>182813</v>
      </c>
      <c r="AA2011" s="20" t="s">
        <v>2983</v>
      </c>
      <c r="AB2011" s="25" t="s">
        <v>6458</v>
      </c>
      <c r="AC2011" s="11" t="str">
        <f t="shared" si="322"/>
        <v>Klik Here Bestie</v>
      </c>
      <c r="AD2011" s="18" t="s">
        <v>2944</v>
      </c>
    </row>
    <row r="2012" spans="1:30" ht="14.25" customHeight="1" x14ac:dyDescent="0.3">
      <c r="A2012" s="5">
        <v>2010</v>
      </c>
      <c r="B2012" s="20" t="s">
        <v>32</v>
      </c>
      <c r="C2012" s="20" t="s">
        <v>33</v>
      </c>
      <c r="D2012" s="20" t="s">
        <v>2938</v>
      </c>
      <c r="E2012" s="20" t="s">
        <v>2975</v>
      </c>
      <c r="F2012" s="21">
        <v>3323142003</v>
      </c>
      <c r="G2012" s="20" t="s">
        <v>2976</v>
      </c>
      <c r="H2012" s="20" t="s">
        <v>111</v>
      </c>
      <c r="I2012" s="21">
        <v>15201329</v>
      </c>
      <c r="J2012" s="20" t="s">
        <v>6459</v>
      </c>
      <c r="K2012" s="20" t="s">
        <v>6460</v>
      </c>
      <c r="L2012" s="20" t="s">
        <v>6461</v>
      </c>
      <c r="M2012" s="21">
        <v>0</v>
      </c>
      <c r="N2012" s="21">
        <v>55</v>
      </c>
      <c r="O2012" s="21">
        <v>0</v>
      </c>
      <c r="P2012" s="21">
        <v>0</v>
      </c>
      <c r="Q2012" s="21">
        <v>0</v>
      </c>
      <c r="R2012" s="21">
        <v>0</v>
      </c>
      <c r="S2012" s="21">
        <v>0</v>
      </c>
      <c r="T2012" s="20" t="s">
        <v>39</v>
      </c>
      <c r="U2012" s="20" t="s">
        <v>4312</v>
      </c>
      <c r="V2012" s="23">
        <v>46248.663888888892</v>
      </c>
      <c r="W2012" s="23">
        <v>46248.663888888892</v>
      </c>
      <c r="X2012" s="20" t="s">
        <v>40</v>
      </c>
      <c r="Y2012" s="20" t="s">
        <v>39</v>
      </c>
      <c r="Z2012" s="24">
        <v>182984</v>
      </c>
      <c r="AA2012" s="20" t="s">
        <v>6462</v>
      </c>
      <c r="AB2012" s="25" t="s">
        <v>6463</v>
      </c>
      <c r="AC2012" s="11" t="str">
        <f t="shared" si="322"/>
        <v>Klik Here Bestie</v>
      </c>
      <c r="AD2012" s="18" t="s">
        <v>2944</v>
      </c>
    </row>
    <row r="2013" spans="1:30" ht="14.25" customHeight="1" x14ac:dyDescent="0.3">
      <c r="A2013" s="5">
        <v>2011</v>
      </c>
      <c r="B2013" s="20" t="s">
        <v>32</v>
      </c>
      <c r="C2013" s="20" t="s">
        <v>33</v>
      </c>
      <c r="D2013" s="20" t="s">
        <v>2938</v>
      </c>
      <c r="E2013" s="20" t="s">
        <v>6464</v>
      </c>
      <c r="F2013" s="21">
        <v>3323142004</v>
      </c>
      <c r="G2013" s="20" t="s">
        <v>2950</v>
      </c>
      <c r="H2013" s="20" t="s">
        <v>2951</v>
      </c>
      <c r="I2013" s="21">
        <v>14987368</v>
      </c>
      <c r="J2013" s="20" t="s">
        <v>6465</v>
      </c>
      <c r="K2013" s="20" t="s">
        <v>6466</v>
      </c>
      <c r="L2013" s="20" t="s">
        <v>6467</v>
      </c>
      <c r="M2013" s="21">
        <v>27</v>
      </c>
      <c r="N2013" s="21">
        <v>50</v>
      </c>
      <c r="O2013" s="21">
        <v>0</v>
      </c>
      <c r="P2013" s="21">
        <v>0</v>
      </c>
      <c r="Q2013" s="21">
        <v>0</v>
      </c>
      <c r="R2013" s="21">
        <v>0</v>
      </c>
      <c r="S2013" s="21">
        <v>0</v>
      </c>
      <c r="T2013" s="20" t="s">
        <v>39</v>
      </c>
      <c r="U2013" s="22">
        <v>46334</v>
      </c>
      <c r="V2013" s="23">
        <v>46245.644444444442</v>
      </c>
      <c r="W2013" s="23">
        <v>46245.644444444442</v>
      </c>
      <c r="X2013" s="20" t="s">
        <v>40</v>
      </c>
      <c r="Y2013" s="20" t="s">
        <v>39</v>
      </c>
      <c r="Z2013" s="24">
        <v>183509</v>
      </c>
      <c r="AA2013" s="20" t="s">
        <v>6468</v>
      </c>
      <c r="AB2013" s="25" t="s">
        <v>6469</v>
      </c>
      <c r="AC2013" s="11" t="str">
        <f t="shared" si="322"/>
        <v>Klik Here Bestie</v>
      </c>
      <c r="AD2013" s="18" t="s">
        <v>2944</v>
      </c>
    </row>
    <row r="2014" spans="1:30" ht="14.25" customHeight="1" x14ac:dyDescent="0.3">
      <c r="A2014" s="5">
        <v>2012</v>
      </c>
      <c r="B2014" s="20" t="s">
        <v>32</v>
      </c>
      <c r="C2014" s="20" t="s">
        <v>33</v>
      </c>
      <c r="D2014" s="20" t="s">
        <v>2938</v>
      </c>
      <c r="E2014" s="20" t="s">
        <v>6464</v>
      </c>
      <c r="F2014" s="21">
        <v>3323142004</v>
      </c>
      <c r="G2014" s="20" t="s">
        <v>2950</v>
      </c>
      <c r="H2014" s="20" t="s">
        <v>2951</v>
      </c>
      <c r="I2014" s="21">
        <v>14987599</v>
      </c>
      <c r="J2014" s="20" t="s">
        <v>6470</v>
      </c>
      <c r="K2014" s="20" t="s">
        <v>6466</v>
      </c>
      <c r="L2014" s="20" t="s">
        <v>6467</v>
      </c>
      <c r="M2014" s="21">
        <v>0</v>
      </c>
      <c r="N2014" s="21">
        <v>150</v>
      </c>
      <c r="O2014" s="21">
        <v>0</v>
      </c>
      <c r="P2014" s="21">
        <v>0</v>
      </c>
      <c r="Q2014" s="21">
        <v>0</v>
      </c>
      <c r="R2014" s="21">
        <v>0</v>
      </c>
      <c r="S2014" s="21">
        <v>0</v>
      </c>
      <c r="T2014" s="20" t="s">
        <v>39</v>
      </c>
      <c r="U2014" s="22">
        <v>46334</v>
      </c>
      <c r="V2014" s="23">
        <v>46245.646527777775</v>
      </c>
      <c r="W2014" s="23">
        <v>46245.646527777775</v>
      </c>
      <c r="X2014" s="20" t="s">
        <v>40</v>
      </c>
      <c r="Y2014" s="20" t="s">
        <v>39</v>
      </c>
      <c r="Z2014" s="24">
        <v>183509</v>
      </c>
      <c r="AA2014" s="20" t="s">
        <v>6468</v>
      </c>
      <c r="AB2014" s="25" t="s">
        <v>6471</v>
      </c>
      <c r="AC2014" s="11" t="str">
        <f t="shared" si="322"/>
        <v>Klik Here Bestie</v>
      </c>
      <c r="AD2014" s="18" t="s">
        <v>2944</v>
      </c>
    </row>
    <row r="2015" spans="1:30" ht="14.25" customHeight="1" x14ac:dyDescent="0.3">
      <c r="A2015" s="5">
        <v>2013</v>
      </c>
      <c r="B2015" s="20" t="s">
        <v>32</v>
      </c>
      <c r="C2015" s="20" t="s">
        <v>33</v>
      </c>
      <c r="D2015" s="20" t="s">
        <v>2938</v>
      </c>
      <c r="E2015" s="20" t="s">
        <v>2992</v>
      </c>
      <c r="F2015" s="21">
        <v>3323142005</v>
      </c>
      <c r="G2015" s="20" t="s">
        <v>2950</v>
      </c>
      <c r="H2015" s="20" t="s">
        <v>2951</v>
      </c>
      <c r="I2015" s="21">
        <v>15125644</v>
      </c>
      <c r="J2015" s="20" t="s">
        <v>6472</v>
      </c>
      <c r="K2015" s="20" t="s">
        <v>6473</v>
      </c>
      <c r="L2015" s="20" t="s">
        <v>3009</v>
      </c>
      <c r="M2015" s="21">
        <v>100</v>
      </c>
      <c r="N2015" s="21">
        <v>0</v>
      </c>
      <c r="O2015" s="21">
        <v>0</v>
      </c>
      <c r="P2015" s="21">
        <v>0</v>
      </c>
      <c r="Q2015" s="21">
        <v>0</v>
      </c>
      <c r="R2015" s="21">
        <v>0</v>
      </c>
      <c r="S2015" s="21">
        <v>0</v>
      </c>
      <c r="T2015" s="20" t="s">
        <v>39</v>
      </c>
      <c r="U2015" s="20" t="s">
        <v>4250</v>
      </c>
      <c r="V2015" s="23">
        <v>46247.618055555555</v>
      </c>
      <c r="W2015" s="23">
        <v>46247.618055555555</v>
      </c>
      <c r="X2015" s="20" t="s">
        <v>40</v>
      </c>
      <c r="Y2015" s="20" t="s">
        <v>39</v>
      </c>
      <c r="Z2015" s="24">
        <v>1070949</v>
      </c>
      <c r="AA2015" s="20" t="s">
        <v>2999</v>
      </c>
      <c r="AB2015" s="25" t="s">
        <v>6474</v>
      </c>
      <c r="AC2015" s="11" t="str">
        <f t="shared" si="322"/>
        <v>Klik Here Bestie</v>
      </c>
      <c r="AD2015" s="18" t="s">
        <v>2944</v>
      </c>
    </row>
    <row r="2016" spans="1:30" ht="14.25" customHeight="1" x14ac:dyDescent="0.3">
      <c r="A2016" s="5">
        <v>2014</v>
      </c>
      <c r="B2016" s="20" t="s">
        <v>32</v>
      </c>
      <c r="C2016" s="20" t="s">
        <v>33</v>
      </c>
      <c r="D2016" s="20" t="s">
        <v>2938</v>
      </c>
      <c r="E2016" s="20" t="s">
        <v>3020</v>
      </c>
      <c r="F2016" s="21">
        <v>3323142007</v>
      </c>
      <c r="G2016" s="20" t="s">
        <v>2976</v>
      </c>
      <c r="H2016" s="20" t="s">
        <v>111</v>
      </c>
      <c r="I2016" s="21">
        <v>14904940</v>
      </c>
      <c r="J2016" s="20" t="s">
        <v>6475</v>
      </c>
      <c r="K2016" s="20" t="s">
        <v>6476</v>
      </c>
      <c r="L2016" s="20" t="s">
        <v>6477</v>
      </c>
      <c r="M2016" s="21">
        <v>0</v>
      </c>
      <c r="N2016" s="21">
        <v>40</v>
      </c>
      <c r="O2016" s="21">
        <v>0</v>
      </c>
      <c r="P2016" s="21">
        <v>0</v>
      </c>
      <c r="Q2016" s="21">
        <v>0</v>
      </c>
      <c r="R2016" s="21">
        <v>0</v>
      </c>
      <c r="S2016" s="21">
        <v>0</v>
      </c>
      <c r="T2016" s="20" t="s">
        <v>39</v>
      </c>
      <c r="U2016" s="22">
        <v>46303</v>
      </c>
      <c r="V2016" s="23">
        <v>46244.509027777778</v>
      </c>
      <c r="W2016" s="23">
        <v>46244.509027777778</v>
      </c>
      <c r="X2016" s="20" t="s">
        <v>40</v>
      </c>
      <c r="Y2016" s="20" t="s">
        <v>39</v>
      </c>
      <c r="Z2016" s="24">
        <v>183264</v>
      </c>
      <c r="AA2016" s="20" t="s">
        <v>3023</v>
      </c>
      <c r="AB2016" s="25" t="s">
        <v>6478</v>
      </c>
      <c r="AC2016" s="11" t="str">
        <f t="shared" si="322"/>
        <v>Klik Here Bestie</v>
      </c>
      <c r="AD2016" s="18" t="s">
        <v>2944</v>
      </c>
    </row>
    <row r="2017" spans="1:30" ht="14.25" customHeight="1" x14ac:dyDescent="0.3">
      <c r="A2017" s="5">
        <v>2015</v>
      </c>
      <c r="B2017" s="20" t="s">
        <v>32</v>
      </c>
      <c r="C2017" s="20" t="s">
        <v>33</v>
      </c>
      <c r="D2017" s="20" t="s">
        <v>2938</v>
      </c>
      <c r="E2017" s="20" t="s">
        <v>3040</v>
      </c>
      <c r="F2017" s="21">
        <v>3323142010</v>
      </c>
      <c r="G2017" s="20" t="s">
        <v>2939</v>
      </c>
      <c r="H2017" s="20" t="s">
        <v>188</v>
      </c>
      <c r="I2017" s="21">
        <v>14899256</v>
      </c>
      <c r="J2017" s="20" t="s">
        <v>6479</v>
      </c>
      <c r="K2017" s="20" t="s">
        <v>6480</v>
      </c>
      <c r="L2017" s="20" t="s">
        <v>1120</v>
      </c>
      <c r="M2017" s="21">
        <v>0</v>
      </c>
      <c r="N2017" s="21">
        <v>50</v>
      </c>
      <c r="O2017" s="21">
        <v>0</v>
      </c>
      <c r="P2017" s="21">
        <v>0</v>
      </c>
      <c r="Q2017" s="21">
        <v>0</v>
      </c>
      <c r="R2017" s="21">
        <v>0</v>
      </c>
      <c r="S2017" s="21">
        <v>0</v>
      </c>
      <c r="T2017" s="20" t="s">
        <v>39</v>
      </c>
      <c r="U2017" s="22">
        <v>46303</v>
      </c>
      <c r="V2017" s="23">
        <v>46244.461111111108</v>
      </c>
      <c r="W2017" s="23">
        <v>46244.461111111108</v>
      </c>
      <c r="X2017" s="20" t="s">
        <v>40</v>
      </c>
      <c r="Y2017" s="20" t="s">
        <v>39</v>
      </c>
      <c r="Z2017" s="24">
        <v>1087421</v>
      </c>
      <c r="AA2017" s="20" t="s">
        <v>6481</v>
      </c>
      <c r="AB2017" s="25" t="s">
        <v>6482</v>
      </c>
      <c r="AC2017" s="11" t="str">
        <f t="shared" si="322"/>
        <v>Klik Here Bestie</v>
      </c>
      <c r="AD2017" s="18" t="s">
        <v>2944</v>
      </c>
    </row>
    <row r="2018" spans="1:30" ht="14.25" customHeight="1" x14ac:dyDescent="0.3">
      <c r="A2018" s="5">
        <v>2016</v>
      </c>
      <c r="B2018" s="20" t="s">
        <v>32</v>
      </c>
      <c r="C2018" s="20" t="s">
        <v>33</v>
      </c>
      <c r="D2018" s="20" t="s">
        <v>2938</v>
      </c>
      <c r="E2018" s="20" t="s">
        <v>3047</v>
      </c>
      <c r="F2018" s="21">
        <v>3323142012</v>
      </c>
      <c r="G2018" s="20" t="s">
        <v>2939</v>
      </c>
      <c r="H2018" s="20" t="s">
        <v>188</v>
      </c>
      <c r="I2018" s="21">
        <v>15193484</v>
      </c>
      <c r="J2018" s="20" t="s">
        <v>6483</v>
      </c>
      <c r="K2018" s="20" t="s">
        <v>6484</v>
      </c>
      <c r="L2018" s="20" t="s">
        <v>2473</v>
      </c>
      <c r="M2018" s="21">
        <v>0</v>
      </c>
      <c r="N2018" s="21">
        <v>50</v>
      </c>
      <c r="O2018" s="21">
        <v>0</v>
      </c>
      <c r="P2018" s="21">
        <v>0</v>
      </c>
      <c r="Q2018" s="21">
        <v>0</v>
      </c>
      <c r="R2018" s="21">
        <v>0</v>
      </c>
      <c r="S2018" s="21">
        <v>0</v>
      </c>
      <c r="T2018" s="20" t="s">
        <v>39</v>
      </c>
      <c r="U2018" s="20" t="s">
        <v>4312</v>
      </c>
      <c r="V2018" s="23">
        <v>46248.605555555558</v>
      </c>
      <c r="W2018" s="23">
        <v>46248.605555555558</v>
      </c>
      <c r="X2018" s="20" t="s">
        <v>40</v>
      </c>
      <c r="Y2018" s="20" t="s">
        <v>39</v>
      </c>
      <c r="Z2018" s="24">
        <v>187372</v>
      </c>
      <c r="AA2018" s="20" t="s">
        <v>3934</v>
      </c>
      <c r="AB2018" s="25" t="s">
        <v>6485</v>
      </c>
      <c r="AC2018" s="11" t="str">
        <f t="shared" si="322"/>
        <v>Klik Here Bestie</v>
      </c>
      <c r="AD2018" s="18" t="s">
        <v>2944</v>
      </c>
    </row>
    <row r="2019" spans="1:30" ht="14.25" customHeight="1" x14ac:dyDescent="0.3">
      <c r="A2019" s="5">
        <v>2017</v>
      </c>
      <c r="B2019" s="20" t="s">
        <v>32</v>
      </c>
      <c r="C2019" s="20" t="s">
        <v>33</v>
      </c>
      <c r="D2019" s="20" t="s">
        <v>2938</v>
      </c>
      <c r="E2019" s="20" t="s">
        <v>3047</v>
      </c>
      <c r="F2019" s="21">
        <v>3323142012</v>
      </c>
      <c r="G2019" s="20" t="s">
        <v>2939</v>
      </c>
      <c r="H2019" s="20" t="s">
        <v>188</v>
      </c>
      <c r="I2019" s="21">
        <v>15193606</v>
      </c>
      <c r="J2019" s="20" t="s">
        <v>6486</v>
      </c>
      <c r="K2019" s="20" t="s">
        <v>6484</v>
      </c>
      <c r="L2019" s="20" t="s">
        <v>2473</v>
      </c>
      <c r="M2019" s="21">
        <v>25</v>
      </c>
      <c r="N2019" s="21">
        <v>25</v>
      </c>
      <c r="O2019" s="21">
        <v>0</v>
      </c>
      <c r="P2019" s="21">
        <v>0</v>
      </c>
      <c r="Q2019" s="21">
        <v>0</v>
      </c>
      <c r="R2019" s="21">
        <v>0</v>
      </c>
      <c r="S2019" s="21">
        <v>0</v>
      </c>
      <c r="T2019" s="20" t="s">
        <v>39</v>
      </c>
      <c r="U2019" s="20" t="s">
        <v>4312</v>
      </c>
      <c r="V2019" s="23">
        <v>46248.606249999997</v>
      </c>
      <c r="W2019" s="23">
        <v>46248.606249999997</v>
      </c>
      <c r="X2019" s="20" t="s">
        <v>40</v>
      </c>
      <c r="Y2019" s="20" t="s">
        <v>39</v>
      </c>
      <c r="Z2019" s="24">
        <v>187372</v>
      </c>
      <c r="AA2019" s="20" t="s">
        <v>3934</v>
      </c>
      <c r="AB2019" s="25" t="s">
        <v>6487</v>
      </c>
      <c r="AC2019" s="11" t="str">
        <f t="shared" si="322"/>
        <v>Klik Here Bestie</v>
      </c>
      <c r="AD2019" s="18" t="s">
        <v>2944</v>
      </c>
    </row>
    <row r="2020" spans="1:30" ht="14.25" customHeight="1" x14ac:dyDescent="0.3">
      <c r="A2020" s="5">
        <v>2018</v>
      </c>
      <c r="B2020" s="20" t="s">
        <v>32</v>
      </c>
      <c r="C2020" s="20" t="s">
        <v>33</v>
      </c>
      <c r="D2020" s="20" t="s">
        <v>3054</v>
      </c>
      <c r="E2020" s="20" t="s">
        <v>3054</v>
      </c>
      <c r="F2020" s="21">
        <v>3323152001</v>
      </c>
      <c r="G2020" s="20" t="s">
        <v>3055</v>
      </c>
      <c r="H2020" s="20" t="s">
        <v>3056</v>
      </c>
      <c r="I2020" s="21">
        <v>15046889</v>
      </c>
      <c r="J2020" s="20" t="s">
        <v>6488</v>
      </c>
      <c r="K2020" s="20" t="s">
        <v>6489</v>
      </c>
      <c r="L2020" s="20" t="s">
        <v>6035</v>
      </c>
      <c r="M2020" s="21">
        <v>0</v>
      </c>
      <c r="N2020" s="21">
        <v>15</v>
      </c>
      <c r="O2020" s="21">
        <v>0</v>
      </c>
      <c r="P2020" s="21">
        <v>0</v>
      </c>
      <c r="Q2020" s="21">
        <v>0</v>
      </c>
      <c r="R2020" s="21">
        <v>0</v>
      </c>
      <c r="S2020" s="21">
        <v>0</v>
      </c>
      <c r="T2020" s="20" t="s">
        <v>39</v>
      </c>
      <c r="U2020" s="22">
        <v>46364</v>
      </c>
      <c r="V2020" s="23">
        <v>46246.576388888891</v>
      </c>
      <c r="W2020" s="23">
        <v>46246.576388888891</v>
      </c>
      <c r="X2020" s="20" t="s">
        <v>40</v>
      </c>
      <c r="Y2020" s="20" t="s">
        <v>39</v>
      </c>
      <c r="Z2020" s="24">
        <v>74913</v>
      </c>
      <c r="AA2020" s="20" t="s">
        <v>966</v>
      </c>
      <c r="AB2020" s="25" t="s">
        <v>6490</v>
      </c>
      <c r="AC2020" s="11" t="str">
        <f t="shared" si="322"/>
        <v>Klik Here Bestie</v>
      </c>
      <c r="AD2020" s="12" t="s">
        <v>30</v>
      </c>
    </row>
    <row r="2021" spans="1:30" ht="14.25" customHeight="1" x14ac:dyDescent="0.3">
      <c r="A2021" s="5">
        <v>2019</v>
      </c>
      <c r="B2021" s="20" t="s">
        <v>32</v>
      </c>
      <c r="C2021" s="20" t="s">
        <v>33</v>
      </c>
      <c r="D2021" s="20" t="s">
        <v>3054</v>
      </c>
      <c r="E2021" s="20" t="s">
        <v>3054</v>
      </c>
      <c r="F2021" s="21">
        <v>3323152001</v>
      </c>
      <c r="G2021" s="20" t="s">
        <v>3055</v>
      </c>
      <c r="H2021" s="20" t="s">
        <v>3056</v>
      </c>
      <c r="I2021" s="21">
        <v>15047064</v>
      </c>
      <c r="J2021" s="20" t="s">
        <v>6491</v>
      </c>
      <c r="K2021" s="20" t="s">
        <v>6489</v>
      </c>
      <c r="L2021" s="20" t="s">
        <v>6035</v>
      </c>
      <c r="M2021" s="21">
        <v>30</v>
      </c>
      <c r="N2021" s="21">
        <v>0</v>
      </c>
      <c r="O2021" s="21">
        <v>0</v>
      </c>
      <c r="P2021" s="21">
        <v>0</v>
      </c>
      <c r="Q2021" s="21">
        <v>0</v>
      </c>
      <c r="R2021" s="21">
        <v>0</v>
      </c>
      <c r="S2021" s="21">
        <v>0</v>
      </c>
      <c r="T2021" s="20" t="s">
        <v>39</v>
      </c>
      <c r="U2021" s="22">
        <v>46364</v>
      </c>
      <c r="V2021" s="23">
        <v>46246.577777777777</v>
      </c>
      <c r="W2021" s="23">
        <v>46246.577777777777</v>
      </c>
      <c r="X2021" s="20" t="s">
        <v>40</v>
      </c>
      <c r="Y2021" s="20" t="s">
        <v>39</v>
      </c>
      <c r="Z2021" s="24">
        <v>74913</v>
      </c>
      <c r="AA2021" s="20" t="s">
        <v>966</v>
      </c>
      <c r="AB2021" s="25" t="s">
        <v>6492</v>
      </c>
      <c r="AC2021" s="11" t="str">
        <f t="shared" si="322"/>
        <v>Klik Here Bestie</v>
      </c>
      <c r="AD2021" s="12" t="s">
        <v>30</v>
      </c>
    </row>
    <row r="2022" spans="1:30" ht="14.25" customHeight="1" x14ac:dyDescent="0.3">
      <c r="A2022" s="5">
        <v>2020</v>
      </c>
      <c r="B2022" s="20" t="s">
        <v>32</v>
      </c>
      <c r="C2022" s="20" t="s">
        <v>33</v>
      </c>
      <c r="D2022" s="20" t="s">
        <v>3054</v>
      </c>
      <c r="E2022" s="20" t="s">
        <v>3054</v>
      </c>
      <c r="F2022" s="21">
        <v>3323152001</v>
      </c>
      <c r="G2022" s="20" t="s">
        <v>3055</v>
      </c>
      <c r="H2022" s="20" t="s">
        <v>3056</v>
      </c>
      <c r="I2022" s="21">
        <v>15287157</v>
      </c>
      <c r="J2022" s="20" t="s">
        <v>6493</v>
      </c>
      <c r="K2022" s="20" t="s">
        <v>6494</v>
      </c>
      <c r="L2022" s="20" t="s">
        <v>3064</v>
      </c>
      <c r="M2022" s="21">
        <v>50</v>
      </c>
      <c r="N2022" s="21">
        <v>0</v>
      </c>
      <c r="O2022" s="21">
        <v>0</v>
      </c>
      <c r="P2022" s="21">
        <v>0</v>
      </c>
      <c r="Q2022" s="21">
        <v>0</v>
      </c>
      <c r="R2022" s="21">
        <v>0</v>
      </c>
      <c r="S2022" s="21">
        <v>0</v>
      </c>
      <c r="T2022" s="20" t="s">
        <v>39</v>
      </c>
      <c r="U2022" s="20" t="s">
        <v>4378</v>
      </c>
      <c r="V2022" s="23">
        <v>46250.345138888886</v>
      </c>
      <c r="W2022" s="23">
        <v>46250.345138888886</v>
      </c>
      <c r="X2022" s="20" t="s">
        <v>40</v>
      </c>
      <c r="Y2022" s="20" t="s">
        <v>39</v>
      </c>
      <c r="Z2022" s="24">
        <v>74910</v>
      </c>
      <c r="AA2022" s="20" t="s">
        <v>3065</v>
      </c>
      <c r="AB2022" s="25" t="s">
        <v>6495</v>
      </c>
      <c r="AC2022" s="11" t="str">
        <f t="shared" si="322"/>
        <v>Klik Here Bestie</v>
      </c>
      <c r="AD2022" s="12" t="s">
        <v>30</v>
      </c>
    </row>
    <row r="2023" spans="1:30" ht="14.25" customHeight="1" x14ac:dyDescent="0.3">
      <c r="A2023" s="5">
        <v>2021</v>
      </c>
      <c r="B2023" s="20" t="s">
        <v>32</v>
      </c>
      <c r="C2023" s="20" t="s">
        <v>33</v>
      </c>
      <c r="D2023" s="20" t="s">
        <v>3054</v>
      </c>
      <c r="E2023" s="20" t="s">
        <v>6496</v>
      </c>
      <c r="F2023" s="21">
        <v>3323152002</v>
      </c>
      <c r="G2023" s="20" t="s">
        <v>3055</v>
      </c>
      <c r="H2023" s="20" t="s">
        <v>3056</v>
      </c>
      <c r="I2023" s="21">
        <v>14946335</v>
      </c>
      <c r="J2023" s="20" t="s">
        <v>6497</v>
      </c>
      <c r="K2023" s="20" t="s">
        <v>6498</v>
      </c>
      <c r="L2023" s="20" t="s">
        <v>6499</v>
      </c>
      <c r="M2023" s="21">
        <v>0</v>
      </c>
      <c r="N2023" s="21">
        <v>33</v>
      </c>
      <c r="O2023" s="21">
        <v>0</v>
      </c>
      <c r="P2023" s="21">
        <v>0</v>
      </c>
      <c r="Q2023" s="21">
        <v>0</v>
      </c>
      <c r="R2023" s="21">
        <v>0</v>
      </c>
      <c r="S2023" s="21">
        <v>0</v>
      </c>
      <c r="T2023" s="20" t="s">
        <v>39</v>
      </c>
      <c r="U2023" s="22">
        <v>46334</v>
      </c>
      <c r="V2023" s="23">
        <v>46245.333333333336</v>
      </c>
      <c r="W2023" s="23">
        <v>46245.333333333336</v>
      </c>
      <c r="X2023" s="20" t="s">
        <v>40</v>
      </c>
      <c r="Y2023" s="20" t="s">
        <v>39</v>
      </c>
      <c r="Z2023" s="24">
        <v>859930</v>
      </c>
      <c r="AA2023" s="20" t="s">
        <v>3322</v>
      </c>
      <c r="AB2023" s="25" t="s">
        <v>6500</v>
      </c>
      <c r="AC2023" s="11" t="str">
        <f t="shared" si="322"/>
        <v>Klik Here Bestie</v>
      </c>
      <c r="AD2023" s="12" t="s">
        <v>30</v>
      </c>
    </row>
    <row r="2024" spans="1:30" ht="14.25" customHeight="1" x14ac:dyDescent="0.3">
      <c r="A2024" s="5">
        <v>2022</v>
      </c>
      <c r="B2024" s="20" t="s">
        <v>32</v>
      </c>
      <c r="C2024" s="20" t="s">
        <v>33</v>
      </c>
      <c r="D2024" s="20" t="s">
        <v>3054</v>
      </c>
      <c r="E2024" s="20" t="s">
        <v>6496</v>
      </c>
      <c r="F2024" s="21">
        <v>3323152002</v>
      </c>
      <c r="G2024" s="20" t="s">
        <v>3055</v>
      </c>
      <c r="H2024" s="20" t="s">
        <v>3056</v>
      </c>
      <c r="I2024" s="21">
        <v>14946489</v>
      </c>
      <c r="J2024" s="20" t="s">
        <v>6501</v>
      </c>
      <c r="K2024" s="20" t="s">
        <v>6498</v>
      </c>
      <c r="L2024" s="20" t="s">
        <v>6499</v>
      </c>
      <c r="M2024" s="21">
        <v>0</v>
      </c>
      <c r="N2024" s="21">
        <v>19</v>
      </c>
      <c r="O2024" s="21">
        <v>0</v>
      </c>
      <c r="P2024" s="21">
        <v>0</v>
      </c>
      <c r="Q2024" s="21">
        <v>0</v>
      </c>
      <c r="R2024" s="21">
        <v>0</v>
      </c>
      <c r="S2024" s="21">
        <v>0</v>
      </c>
      <c r="T2024" s="20" t="s">
        <v>39</v>
      </c>
      <c r="U2024" s="22">
        <v>46334</v>
      </c>
      <c r="V2024" s="23">
        <v>46245.334722222222</v>
      </c>
      <c r="W2024" s="23">
        <v>46245.334722222222</v>
      </c>
      <c r="X2024" s="20" t="s">
        <v>40</v>
      </c>
      <c r="Y2024" s="20" t="s">
        <v>39</v>
      </c>
      <c r="Z2024" s="24">
        <v>859930</v>
      </c>
      <c r="AA2024" s="20" t="s">
        <v>3322</v>
      </c>
      <c r="AB2024" s="25" t="s">
        <v>6502</v>
      </c>
      <c r="AC2024" s="11" t="str">
        <f t="shared" si="322"/>
        <v>Klik Here Bestie</v>
      </c>
      <c r="AD2024" s="12" t="s">
        <v>30</v>
      </c>
    </row>
    <row r="2025" spans="1:30" ht="14.25" customHeight="1" x14ac:dyDescent="0.3">
      <c r="A2025" s="5">
        <v>2023</v>
      </c>
      <c r="B2025" s="20" t="s">
        <v>32</v>
      </c>
      <c r="C2025" s="20" t="s">
        <v>33</v>
      </c>
      <c r="D2025" s="20" t="s">
        <v>3054</v>
      </c>
      <c r="E2025" s="20" t="s">
        <v>6496</v>
      </c>
      <c r="F2025" s="21">
        <v>3323152002</v>
      </c>
      <c r="G2025" s="20" t="s">
        <v>3055</v>
      </c>
      <c r="H2025" s="20" t="s">
        <v>3056</v>
      </c>
      <c r="I2025" s="21">
        <v>15016006</v>
      </c>
      <c r="J2025" s="20" t="s">
        <v>6503</v>
      </c>
      <c r="K2025" s="20" t="s">
        <v>6504</v>
      </c>
      <c r="L2025" s="20" t="s">
        <v>6505</v>
      </c>
      <c r="M2025" s="21">
        <v>275</v>
      </c>
      <c r="N2025" s="21">
        <v>0</v>
      </c>
      <c r="O2025" s="21">
        <v>0</v>
      </c>
      <c r="P2025" s="21">
        <v>0</v>
      </c>
      <c r="Q2025" s="21">
        <v>0</v>
      </c>
      <c r="R2025" s="21">
        <v>0</v>
      </c>
      <c r="S2025" s="21">
        <v>0</v>
      </c>
      <c r="T2025" s="20" t="s">
        <v>39</v>
      </c>
      <c r="U2025" s="22">
        <v>46364</v>
      </c>
      <c r="V2025" s="23">
        <v>46246.363194444442</v>
      </c>
      <c r="W2025" s="23">
        <v>46246.363194444442</v>
      </c>
      <c r="X2025" s="20" t="s">
        <v>40</v>
      </c>
      <c r="Y2025" s="20" t="s">
        <v>39</v>
      </c>
      <c r="Z2025" s="24">
        <v>91118</v>
      </c>
      <c r="AA2025" s="20" t="s">
        <v>6506</v>
      </c>
      <c r="AB2025" s="25" t="s">
        <v>6507</v>
      </c>
      <c r="AC2025" s="11" t="str">
        <f t="shared" si="322"/>
        <v>Klik Here Bestie</v>
      </c>
      <c r="AD2025" s="12" t="s">
        <v>30</v>
      </c>
    </row>
    <row r="2026" spans="1:30" ht="14.25" customHeight="1" x14ac:dyDescent="0.3">
      <c r="A2026" s="5">
        <v>2024</v>
      </c>
      <c r="B2026" s="20" t="s">
        <v>32</v>
      </c>
      <c r="C2026" s="20" t="s">
        <v>33</v>
      </c>
      <c r="D2026" s="20" t="s">
        <v>3054</v>
      </c>
      <c r="E2026" s="20" t="s">
        <v>6496</v>
      </c>
      <c r="F2026" s="21">
        <v>3323152002</v>
      </c>
      <c r="G2026" s="20" t="s">
        <v>3055</v>
      </c>
      <c r="H2026" s="20" t="s">
        <v>3056</v>
      </c>
      <c r="I2026" s="21">
        <v>15016230</v>
      </c>
      <c r="J2026" s="20" t="s">
        <v>6508</v>
      </c>
      <c r="K2026" s="20" t="s">
        <v>6504</v>
      </c>
      <c r="L2026" s="20" t="s">
        <v>6505</v>
      </c>
      <c r="M2026" s="21">
        <v>0</v>
      </c>
      <c r="N2026" s="21">
        <v>330</v>
      </c>
      <c r="O2026" s="21">
        <v>0</v>
      </c>
      <c r="P2026" s="21">
        <v>0</v>
      </c>
      <c r="Q2026" s="21">
        <v>0</v>
      </c>
      <c r="R2026" s="21">
        <v>0</v>
      </c>
      <c r="S2026" s="21">
        <v>0</v>
      </c>
      <c r="T2026" s="20" t="s">
        <v>39</v>
      </c>
      <c r="U2026" s="22">
        <v>46364</v>
      </c>
      <c r="V2026" s="23">
        <v>46246.364583333336</v>
      </c>
      <c r="W2026" s="23">
        <v>46246.364583333336</v>
      </c>
      <c r="X2026" s="20" t="s">
        <v>40</v>
      </c>
      <c r="Y2026" s="20" t="s">
        <v>39</v>
      </c>
      <c r="Z2026" s="24">
        <v>91118</v>
      </c>
      <c r="AA2026" s="20" t="s">
        <v>6506</v>
      </c>
      <c r="AB2026" s="25" t="s">
        <v>6509</v>
      </c>
      <c r="AC2026" s="11" t="str">
        <f t="shared" si="322"/>
        <v>Klik Here Bestie</v>
      </c>
      <c r="AD2026" s="12" t="s">
        <v>30</v>
      </c>
    </row>
    <row r="2027" spans="1:30" ht="14.25" customHeight="1" x14ac:dyDescent="0.3">
      <c r="A2027" s="5">
        <v>2025</v>
      </c>
      <c r="B2027" s="20" t="s">
        <v>32</v>
      </c>
      <c r="C2027" s="20" t="s">
        <v>33</v>
      </c>
      <c r="D2027" s="20" t="s">
        <v>3054</v>
      </c>
      <c r="E2027" s="20" t="s">
        <v>6496</v>
      </c>
      <c r="F2027" s="21">
        <v>3323152002</v>
      </c>
      <c r="G2027" s="20" t="s">
        <v>3055</v>
      </c>
      <c r="H2027" s="20" t="s">
        <v>3056</v>
      </c>
      <c r="I2027" s="21">
        <v>15016488</v>
      </c>
      <c r="J2027" s="20" t="s">
        <v>6510</v>
      </c>
      <c r="K2027" s="20" t="s">
        <v>6504</v>
      </c>
      <c r="L2027" s="20" t="s">
        <v>6505</v>
      </c>
      <c r="M2027" s="21">
        <v>0</v>
      </c>
      <c r="N2027" s="21">
        <v>120</v>
      </c>
      <c r="O2027" s="21">
        <v>0</v>
      </c>
      <c r="P2027" s="21">
        <v>0</v>
      </c>
      <c r="Q2027" s="21">
        <v>0</v>
      </c>
      <c r="R2027" s="21">
        <v>0</v>
      </c>
      <c r="S2027" s="21">
        <v>0</v>
      </c>
      <c r="T2027" s="20" t="s">
        <v>39</v>
      </c>
      <c r="U2027" s="22">
        <v>46364</v>
      </c>
      <c r="V2027" s="23">
        <v>46246.365972222222</v>
      </c>
      <c r="W2027" s="23">
        <v>46246.365972222222</v>
      </c>
      <c r="X2027" s="20" t="s">
        <v>40</v>
      </c>
      <c r="Y2027" s="20" t="s">
        <v>39</v>
      </c>
      <c r="Z2027" s="24">
        <v>91118</v>
      </c>
      <c r="AA2027" s="20" t="s">
        <v>6506</v>
      </c>
      <c r="AB2027" s="25" t="s">
        <v>6511</v>
      </c>
      <c r="AC2027" s="11" t="str">
        <f t="shared" si="322"/>
        <v>Klik Here Bestie</v>
      </c>
      <c r="AD2027" s="12" t="s">
        <v>30</v>
      </c>
    </row>
    <row r="2028" spans="1:30" ht="14.25" customHeight="1" x14ac:dyDescent="0.3">
      <c r="A2028" s="5">
        <v>2026</v>
      </c>
      <c r="B2028" s="20" t="s">
        <v>32</v>
      </c>
      <c r="C2028" s="20" t="s">
        <v>33</v>
      </c>
      <c r="D2028" s="20" t="s">
        <v>3054</v>
      </c>
      <c r="E2028" s="20" t="s">
        <v>3067</v>
      </c>
      <c r="F2028" s="21">
        <v>3323152003</v>
      </c>
      <c r="G2028" s="20" t="s">
        <v>3068</v>
      </c>
      <c r="H2028" s="20" t="s">
        <v>3069</v>
      </c>
      <c r="I2028" s="21">
        <v>15110493</v>
      </c>
      <c r="J2028" s="20" t="s">
        <v>6512</v>
      </c>
      <c r="K2028" s="20" t="s">
        <v>6513</v>
      </c>
      <c r="L2028" s="20" t="s">
        <v>6514</v>
      </c>
      <c r="M2028" s="21">
        <v>0</v>
      </c>
      <c r="N2028" s="21">
        <v>50</v>
      </c>
      <c r="O2028" s="21">
        <v>0</v>
      </c>
      <c r="P2028" s="21">
        <v>0</v>
      </c>
      <c r="Q2028" s="21">
        <v>0</v>
      </c>
      <c r="R2028" s="21">
        <v>0</v>
      </c>
      <c r="S2028" s="21">
        <v>0</v>
      </c>
      <c r="T2028" s="20" t="s">
        <v>39</v>
      </c>
      <c r="U2028" s="20" t="s">
        <v>4250</v>
      </c>
      <c r="V2028" s="23">
        <v>46247.484722222223</v>
      </c>
      <c r="W2028" s="23">
        <v>46247.484722222223</v>
      </c>
      <c r="X2028" s="20" t="s">
        <v>40</v>
      </c>
      <c r="Y2028" s="20" t="s">
        <v>39</v>
      </c>
      <c r="Z2028" s="24">
        <v>1137561</v>
      </c>
      <c r="AA2028" s="20" t="s">
        <v>6515</v>
      </c>
      <c r="AB2028" s="25" t="s">
        <v>6516</v>
      </c>
      <c r="AC2028" s="11" t="str">
        <f t="shared" si="322"/>
        <v>Klik Here Bestie</v>
      </c>
      <c r="AD2028" s="12" t="s">
        <v>30</v>
      </c>
    </row>
    <row r="2029" spans="1:30" ht="14.25" customHeight="1" x14ac:dyDescent="0.3">
      <c r="A2029" s="5">
        <v>2027</v>
      </c>
      <c r="B2029" s="20" t="s">
        <v>32</v>
      </c>
      <c r="C2029" s="20" t="s">
        <v>33</v>
      </c>
      <c r="D2029" s="20" t="s">
        <v>3054</v>
      </c>
      <c r="E2029" s="20" t="s">
        <v>3067</v>
      </c>
      <c r="F2029" s="21">
        <v>3323152003</v>
      </c>
      <c r="G2029" s="20" t="s">
        <v>3068</v>
      </c>
      <c r="H2029" s="20" t="s">
        <v>3069</v>
      </c>
      <c r="I2029" s="21">
        <v>15009644</v>
      </c>
      <c r="J2029" s="20" t="s">
        <v>6517</v>
      </c>
      <c r="K2029" s="20" t="s">
        <v>6518</v>
      </c>
      <c r="L2029" s="20" t="s">
        <v>6519</v>
      </c>
      <c r="M2029" s="21">
        <v>10</v>
      </c>
      <c r="N2029" s="21">
        <v>0</v>
      </c>
      <c r="O2029" s="21">
        <v>0</v>
      </c>
      <c r="P2029" s="21">
        <v>0</v>
      </c>
      <c r="Q2029" s="21">
        <v>0</v>
      </c>
      <c r="R2029" s="21">
        <v>0</v>
      </c>
      <c r="S2029" s="21">
        <v>0</v>
      </c>
      <c r="T2029" s="20" t="s">
        <v>39</v>
      </c>
      <c r="U2029" s="22">
        <v>46364</v>
      </c>
      <c r="V2029" s="23">
        <v>46246.319444444445</v>
      </c>
      <c r="W2029" s="23">
        <v>46246.319444444445</v>
      </c>
      <c r="X2029" s="20" t="s">
        <v>40</v>
      </c>
      <c r="Y2029" s="20" t="s">
        <v>39</v>
      </c>
      <c r="Z2029" s="24">
        <v>1066808</v>
      </c>
      <c r="AA2029" s="20" t="s">
        <v>6520</v>
      </c>
      <c r="AB2029" s="25" t="s">
        <v>6521</v>
      </c>
      <c r="AC2029" s="11" t="str">
        <f t="shared" si="322"/>
        <v>Klik Here Bestie</v>
      </c>
      <c r="AD2029" s="12" t="s">
        <v>30</v>
      </c>
    </row>
    <row r="2030" spans="1:30" ht="14.25" customHeight="1" x14ac:dyDescent="0.3">
      <c r="A2030" s="5">
        <v>2028</v>
      </c>
      <c r="B2030" s="20" t="s">
        <v>32</v>
      </c>
      <c r="C2030" s="20" t="s">
        <v>33</v>
      </c>
      <c r="D2030" s="20" t="s">
        <v>3054</v>
      </c>
      <c r="E2030" s="20" t="s">
        <v>3073</v>
      </c>
      <c r="F2030" s="21">
        <v>3323152004</v>
      </c>
      <c r="G2030" s="20" t="s">
        <v>3068</v>
      </c>
      <c r="H2030" s="20" t="s">
        <v>3069</v>
      </c>
      <c r="I2030" s="21">
        <v>15310152</v>
      </c>
      <c r="J2030" s="20" t="s">
        <v>6522</v>
      </c>
      <c r="K2030" s="20" t="s">
        <v>6523</v>
      </c>
      <c r="L2030" s="20" t="s">
        <v>6524</v>
      </c>
      <c r="M2030" s="21">
        <v>50</v>
      </c>
      <c r="N2030" s="21">
        <v>100</v>
      </c>
      <c r="O2030" s="21">
        <v>0</v>
      </c>
      <c r="P2030" s="21">
        <v>0</v>
      </c>
      <c r="Q2030" s="21">
        <v>0</v>
      </c>
      <c r="R2030" s="21">
        <v>0</v>
      </c>
      <c r="S2030" s="21">
        <v>0</v>
      </c>
      <c r="T2030" s="20" t="s">
        <v>39</v>
      </c>
      <c r="U2030" s="20" t="s">
        <v>4378</v>
      </c>
      <c r="V2030" s="23">
        <v>46250.575694444444</v>
      </c>
      <c r="W2030" s="23">
        <v>46250.575694444444</v>
      </c>
      <c r="X2030" s="20" t="s">
        <v>40</v>
      </c>
      <c r="Y2030" s="20" t="s">
        <v>39</v>
      </c>
      <c r="Z2030" s="24">
        <v>94425</v>
      </c>
      <c r="AA2030" s="20" t="s">
        <v>6525</v>
      </c>
      <c r="AB2030" s="25" t="s">
        <v>6526</v>
      </c>
      <c r="AC2030" s="11" t="str">
        <f t="shared" si="322"/>
        <v>Klik Here Bestie</v>
      </c>
      <c r="AD2030" s="12" t="s">
        <v>30</v>
      </c>
    </row>
    <row r="2031" spans="1:30" ht="14.25" customHeight="1" x14ac:dyDescent="0.3">
      <c r="A2031" s="5">
        <v>2029</v>
      </c>
      <c r="B2031" s="20" t="s">
        <v>32</v>
      </c>
      <c r="C2031" s="20" t="s">
        <v>33</v>
      </c>
      <c r="D2031" s="20" t="s">
        <v>3054</v>
      </c>
      <c r="E2031" s="20" t="s">
        <v>3073</v>
      </c>
      <c r="F2031" s="21">
        <v>3323152004</v>
      </c>
      <c r="G2031" s="20" t="s">
        <v>3068</v>
      </c>
      <c r="H2031" s="20" t="s">
        <v>3069</v>
      </c>
      <c r="I2031" s="21">
        <v>15057203</v>
      </c>
      <c r="J2031" s="20" t="s">
        <v>6527</v>
      </c>
      <c r="K2031" s="20" t="s">
        <v>6528</v>
      </c>
      <c r="L2031" s="20" t="s">
        <v>6529</v>
      </c>
      <c r="M2031" s="21">
        <v>0</v>
      </c>
      <c r="N2031" s="21">
        <v>40</v>
      </c>
      <c r="O2031" s="21">
        <v>0</v>
      </c>
      <c r="P2031" s="21">
        <v>0</v>
      </c>
      <c r="Q2031" s="21">
        <v>0</v>
      </c>
      <c r="R2031" s="21">
        <v>0</v>
      </c>
      <c r="S2031" s="21">
        <v>0</v>
      </c>
      <c r="T2031" s="20" t="s">
        <v>39</v>
      </c>
      <c r="U2031" s="22">
        <v>46364</v>
      </c>
      <c r="V2031" s="23">
        <v>46246.654861111114</v>
      </c>
      <c r="W2031" s="23">
        <v>46246.654861111114</v>
      </c>
      <c r="X2031" s="20" t="s">
        <v>40</v>
      </c>
      <c r="Y2031" s="20" t="s">
        <v>39</v>
      </c>
      <c r="Z2031" s="24">
        <v>94396</v>
      </c>
      <c r="AA2031" s="20" t="s">
        <v>158</v>
      </c>
      <c r="AB2031" s="25" t="s">
        <v>6530</v>
      </c>
      <c r="AC2031" s="11" t="str">
        <f t="shared" si="322"/>
        <v>Klik Here Bestie</v>
      </c>
      <c r="AD2031" s="12" t="s">
        <v>30</v>
      </c>
    </row>
    <row r="2032" spans="1:30" ht="14.25" customHeight="1" x14ac:dyDescent="0.3">
      <c r="A2032" s="5">
        <v>2030</v>
      </c>
      <c r="B2032" s="20" t="s">
        <v>32</v>
      </c>
      <c r="C2032" s="20" t="s">
        <v>33</v>
      </c>
      <c r="D2032" s="20" t="s">
        <v>3054</v>
      </c>
      <c r="E2032" s="20" t="s">
        <v>3073</v>
      </c>
      <c r="F2032" s="21">
        <v>3323152004</v>
      </c>
      <c r="G2032" s="20" t="s">
        <v>3068</v>
      </c>
      <c r="H2032" s="20" t="s">
        <v>3069</v>
      </c>
      <c r="I2032" s="21">
        <v>15057414</v>
      </c>
      <c r="J2032" s="20" t="s">
        <v>6531</v>
      </c>
      <c r="K2032" s="20" t="s">
        <v>6528</v>
      </c>
      <c r="L2032" s="20" t="s">
        <v>6529</v>
      </c>
      <c r="M2032" s="21">
        <v>0</v>
      </c>
      <c r="N2032" s="21">
        <v>10</v>
      </c>
      <c r="O2032" s="21">
        <v>0</v>
      </c>
      <c r="P2032" s="21">
        <v>0</v>
      </c>
      <c r="Q2032" s="21">
        <v>0</v>
      </c>
      <c r="R2032" s="21">
        <v>0</v>
      </c>
      <c r="S2032" s="21">
        <v>0</v>
      </c>
      <c r="T2032" s="20" t="s">
        <v>39</v>
      </c>
      <c r="U2032" s="22">
        <v>46364</v>
      </c>
      <c r="V2032" s="23">
        <v>46246.656944444447</v>
      </c>
      <c r="W2032" s="23">
        <v>46246.656944444447</v>
      </c>
      <c r="X2032" s="20" t="s">
        <v>40</v>
      </c>
      <c r="Y2032" s="20" t="s">
        <v>39</v>
      </c>
      <c r="Z2032" s="24">
        <v>94396</v>
      </c>
      <c r="AA2032" s="20" t="s">
        <v>158</v>
      </c>
      <c r="AB2032" s="25" t="s">
        <v>6532</v>
      </c>
      <c r="AC2032" s="11" t="str">
        <f t="shared" si="322"/>
        <v>Klik Here Bestie</v>
      </c>
      <c r="AD2032" s="12" t="s">
        <v>30</v>
      </c>
    </row>
    <row r="2033" spans="1:30" ht="14.25" customHeight="1" x14ac:dyDescent="0.3">
      <c r="A2033" s="5">
        <v>2031</v>
      </c>
      <c r="B2033" s="20" t="s">
        <v>32</v>
      </c>
      <c r="C2033" s="20" t="s">
        <v>33</v>
      </c>
      <c r="D2033" s="20" t="s">
        <v>3054</v>
      </c>
      <c r="E2033" s="20" t="s">
        <v>6533</v>
      </c>
      <c r="F2033" s="21">
        <v>3323152005</v>
      </c>
      <c r="G2033" s="20" t="s">
        <v>3055</v>
      </c>
      <c r="H2033" s="20" t="s">
        <v>3056</v>
      </c>
      <c r="I2033" s="21">
        <v>15157358</v>
      </c>
      <c r="J2033" s="20" t="s">
        <v>6534</v>
      </c>
      <c r="K2033" s="20" t="s">
        <v>6535</v>
      </c>
      <c r="L2033" s="20" t="s">
        <v>6536</v>
      </c>
      <c r="M2033" s="21">
        <v>30</v>
      </c>
      <c r="N2033" s="21">
        <v>0</v>
      </c>
      <c r="O2033" s="21">
        <v>0</v>
      </c>
      <c r="P2033" s="21">
        <v>0</v>
      </c>
      <c r="Q2033" s="21">
        <v>0</v>
      </c>
      <c r="R2033" s="21">
        <v>0</v>
      </c>
      <c r="S2033" s="21">
        <v>0</v>
      </c>
      <c r="T2033" s="20" t="s">
        <v>39</v>
      </c>
      <c r="U2033" s="20" t="s">
        <v>4312</v>
      </c>
      <c r="V2033" s="23">
        <v>46248.351388888892</v>
      </c>
      <c r="W2033" s="23">
        <v>46248.351388888892</v>
      </c>
      <c r="X2033" s="20" t="s">
        <v>40</v>
      </c>
      <c r="Y2033" s="20" t="s">
        <v>39</v>
      </c>
      <c r="Z2033" s="24">
        <v>94281</v>
      </c>
      <c r="AA2033" s="20" t="s">
        <v>6537</v>
      </c>
      <c r="AB2033" s="25" t="s">
        <v>6538</v>
      </c>
      <c r="AC2033" s="11" t="str">
        <f t="shared" si="322"/>
        <v>Klik Here Bestie</v>
      </c>
      <c r="AD2033" s="12" t="s">
        <v>30</v>
      </c>
    </row>
    <row r="2034" spans="1:30" ht="14.25" customHeight="1" x14ac:dyDescent="0.3">
      <c r="A2034" s="5">
        <v>2032</v>
      </c>
      <c r="B2034" s="20" t="s">
        <v>32</v>
      </c>
      <c r="C2034" s="20" t="s">
        <v>33</v>
      </c>
      <c r="D2034" s="20" t="s">
        <v>3054</v>
      </c>
      <c r="E2034" s="20" t="s">
        <v>6533</v>
      </c>
      <c r="F2034" s="21">
        <v>3323152005</v>
      </c>
      <c r="G2034" s="20" t="s">
        <v>3055</v>
      </c>
      <c r="H2034" s="20" t="s">
        <v>3056</v>
      </c>
      <c r="I2034" s="21">
        <v>15157705</v>
      </c>
      <c r="J2034" s="20" t="s">
        <v>6539</v>
      </c>
      <c r="K2034" s="20" t="s">
        <v>6535</v>
      </c>
      <c r="L2034" s="20" t="s">
        <v>6536</v>
      </c>
      <c r="M2034" s="21">
        <v>0</v>
      </c>
      <c r="N2034" s="21">
        <v>96</v>
      </c>
      <c r="O2034" s="21">
        <v>0</v>
      </c>
      <c r="P2034" s="21">
        <v>0</v>
      </c>
      <c r="Q2034" s="21">
        <v>0</v>
      </c>
      <c r="R2034" s="21">
        <v>0</v>
      </c>
      <c r="S2034" s="21">
        <v>0</v>
      </c>
      <c r="T2034" s="20" t="s">
        <v>39</v>
      </c>
      <c r="U2034" s="20" t="s">
        <v>4312</v>
      </c>
      <c r="V2034" s="23">
        <v>46248.352777777778</v>
      </c>
      <c r="W2034" s="23">
        <v>46248.352777777778</v>
      </c>
      <c r="X2034" s="20" t="s">
        <v>40</v>
      </c>
      <c r="Y2034" s="20" t="s">
        <v>39</v>
      </c>
      <c r="Z2034" s="24">
        <v>94281</v>
      </c>
      <c r="AA2034" s="20" t="s">
        <v>6537</v>
      </c>
      <c r="AB2034" s="25" t="s">
        <v>6540</v>
      </c>
      <c r="AC2034" s="11" t="str">
        <f t="shared" si="322"/>
        <v>Klik Here Bestie</v>
      </c>
      <c r="AD2034" s="12" t="s">
        <v>30</v>
      </c>
    </row>
    <row r="2035" spans="1:30" ht="14.25" customHeight="1" x14ac:dyDescent="0.3">
      <c r="A2035" s="5">
        <v>2033</v>
      </c>
      <c r="B2035" s="20" t="s">
        <v>32</v>
      </c>
      <c r="C2035" s="20" t="s">
        <v>33</v>
      </c>
      <c r="D2035" s="20" t="s">
        <v>3054</v>
      </c>
      <c r="E2035" s="20" t="s">
        <v>6533</v>
      </c>
      <c r="F2035" s="21">
        <v>3323152005</v>
      </c>
      <c r="G2035" s="20" t="s">
        <v>3055</v>
      </c>
      <c r="H2035" s="20" t="s">
        <v>3056</v>
      </c>
      <c r="I2035" s="21">
        <v>15157852</v>
      </c>
      <c r="J2035" s="20" t="s">
        <v>6541</v>
      </c>
      <c r="K2035" s="20" t="s">
        <v>6535</v>
      </c>
      <c r="L2035" s="20" t="s">
        <v>6536</v>
      </c>
      <c r="M2035" s="21">
        <v>0</v>
      </c>
      <c r="N2035" s="21">
        <v>90</v>
      </c>
      <c r="O2035" s="21">
        <v>0</v>
      </c>
      <c r="P2035" s="21">
        <v>0</v>
      </c>
      <c r="Q2035" s="21">
        <v>0</v>
      </c>
      <c r="R2035" s="21">
        <v>0</v>
      </c>
      <c r="S2035" s="21">
        <v>0</v>
      </c>
      <c r="T2035" s="20" t="s">
        <v>39</v>
      </c>
      <c r="U2035" s="20" t="s">
        <v>4312</v>
      </c>
      <c r="V2035" s="23">
        <v>46248.354166666664</v>
      </c>
      <c r="W2035" s="23">
        <v>46248.354166666664</v>
      </c>
      <c r="X2035" s="20" t="s">
        <v>40</v>
      </c>
      <c r="Y2035" s="20" t="s">
        <v>39</v>
      </c>
      <c r="Z2035" s="24">
        <v>94281</v>
      </c>
      <c r="AA2035" s="20" t="s">
        <v>6537</v>
      </c>
      <c r="AB2035" s="25" t="s">
        <v>6542</v>
      </c>
      <c r="AC2035" s="11" t="str">
        <f t="shared" si="322"/>
        <v>Klik Here Bestie</v>
      </c>
      <c r="AD2035" s="12" t="s">
        <v>30</v>
      </c>
    </row>
    <row r="2036" spans="1:30" ht="14.25" customHeight="1" x14ac:dyDescent="0.3">
      <c r="A2036" s="5">
        <v>2034</v>
      </c>
      <c r="B2036" s="20" t="s">
        <v>32</v>
      </c>
      <c r="C2036" s="20" t="s">
        <v>33</v>
      </c>
      <c r="D2036" s="20" t="s">
        <v>3054</v>
      </c>
      <c r="E2036" s="20" t="s">
        <v>3078</v>
      </c>
      <c r="F2036" s="21">
        <v>3323152006</v>
      </c>
      <c r="G2036" s="20" t="s">
        <v>3068</v>
      </c>
      <c r="H2036" s="20" t="s">
        <v>3069</v>
      </c>
      <c r="I2036" s="21">
        <v>15048715</v>
      </c>
      <c r="J2036" s="20" t="s">
        <v>6543</v>
      </c>
      <c r="K2036" s="20" t="s">
        <v>6544</v>
      </c>
      <c r="L2036" s="20" t="s">
        <v>2978</v>
      </c>
      <c r="M2036" s="21">
        <v>0</v>
      </c>
      <c r="N2036" s="21">
        <v>28</v>
      </c>
      <c r="O2036" s="21">
        <v>0</v>
      </c>
      <c r="P2036" s="21">
        <v>0</v>
      </c>
      <c r="Q2036" s="21">
        <v>0</v>
      </c>
      <c r="R2036" s="21">
        <v>0</v>
      </c>
      <c r="S2036" s="21">
        <v>0</v>
      </c>
      <c r="T2036" s="20" t="s">
        <v>39</v>
      </c>
      <c r="U2036" s="22">
        <v>46364</v>
      </c>
      <c r="V2036" s="23">
        <v>46246.591666666667</v>
      </c>
      <c r="W2036" s="23">
        <v>46246.591666666667</v>
      </c>
      <c r="X2036" s="20" t="s">
        <v>40</v>
      </c>
      <c r="Y2036" s="20" t="s">
        <v>39</v>
      </c>
      <c r="Z2036" s="24">
        <v>95327</v>
      </c>
      <c r="AA2036" s="20" t="s">
        <v>3348</v>
      </c>
      <c r="AB2036" s="25" t="s">
        <v>6545</v>
      </c>
      <c r="AC2036" s="11" t="str">
        <f t="shared" si="322"/>
        <v>Klik Here Bestie</v>
      </c>
      <c r="AD2036" s="12" t="s">
        <v>30</v>
      </c>
    </row>
    <row r="2037" spans="1:30" ht="14.25" customHeight="1" x14ac:dyDescent="0.3">
      <c r="A2037" s="5">
        <v>2035</v>
      </c>
      <c r="B2037" s="20" t="s">
        <v>32</v>
      </c>
      <c r="C2037" s="20" t="s">
        <v>33</v>
      </c>
      <c r="D2037" s="20" t="s">
        <v>3054</v>
      </c>
      <c r="E2037" s="20" t="s">
        <v>3078</v>
      </c>
      <c r="F2037" s="21">
        <v>3323152006</v>
      </c>
      <c r="G2037" s="20" t="s">
        <v>3068</v>
      </c>
      <c r="H2037" s="20" t="s">
        <v>3069</v>
      </c>
      <c r="I2037" s="21">
        <v>15048984</v>
      </c>
      <c r="J2037" s="20" t="s">
        <v>6546</v>
      </c>
      <c r="K2037" s="20" t="s">
        <v>6544</v>
      </c>
      <c r="L2037" s="20" t="s">
        <v>2978</v>
      </c>
      <c r="M2037" s="21">
        <v>0</v>
      </c>
      <c r="N2037" s="21">
        <v>20</v>
      </c>
      <c r="O2037" s="21">
        <v>0</v>
      </c>
      <c r="P2037" s="21">
        <v>0</v>
      </c>
      <c r="Q2037" s="21">
        <v>0</v>
      </c>
      <c r="R2037" s="21">
        <v>0</v>
      </c>
      <c r="S2037" s="21">
        <v>0</v>
      </c>
      <c r="T2037" s="20" t="s">
        <v>39</v>
      </c>
      <c r="U2037" s="22">
        <v>46364</v>
      </c>
      <c r="V2037" s="23">
        <v>46246.593055555553</v>
      </c>
      <c r="W2037" s="23">
        <v>46246.593055555553</v>
      </c>
      <c r="X2037" s="20" t="s">
        <v>40</v>
      </c>
      <c r="Y2037" s="20" t="s">
        <v>39</v>
      </c>
      <c r="Z2037" s="24">
        <v>95327</v>
      </c>
      <c r="AA2037" s="20" t="s">
        <v>3348</v>
      </c>
      <c r="AB2037" s="25" t="s">
        <v>6547</v>
      </c>
      <c r="AC2037" s="11" t="str">
        <f t="shared" si="322"/>
        <v>Klik Here Bestie</v>
      </c>
      <c r="AD2037" s="12" t="s">
        <v>30</v>
      </c>
    </row>
    <row r="2038" spans="1:30" ht="14.25" customHeight="1" x14ac:dyDescent="0.3">
      <c r="A2038" s="5">
        <v>2036</v>
      </c>
      <c r="B2038" s="20" t="s">
        <v>32</v>
      </c>
      <c r="C2038" s="20" t="s">
        <v>33</v>
      </c>
      <c r="D2038" s="20" t="s">
        <v>3054</v>
      </c>
      <c r="E2038" s="20" t="s">
        <v>3086</v>
      </c>
      <c r="F2038" s="21">
        <v>3323152007</v>
      </c>
      <c r="G2038" s="20" t="s">
        <v>3087</v>
      </c>
      <c r="H2038" s="20" t="s">
        <v>3088</v>
      </c>
      <c r="I2038" s="21">
        <v>15048604</v>
      </c>
      <c r="J2038" s="20" t="s">
        <v>6548</v>
      </c>
      <c r="K2038" s="20" t="s">
        <v>6549</v>
      </c>
      <c r="L2038" s="20" t="s">
        <v>6550</v>
      </c>
      <c r="M2038" s="21">
        <v>50</v>
      </c>
      <c r="N2038" s="21">
        <v>0</v>
      </c>
      <c r="O2038" s="21">
        <v>0</v>
      </c>
      <c r="P2038" s="21">
        <v>0</v>
      </c>
      <c r="Q2038" s="21">
        <v>0</v>
      </c>
      <c r="R2038" s="21">
        <v>0</v>
      </c>
      <c r="S2038" s="21">
        <v>0</v>
      </c>
      <c r="T2038" s="20" t="s">
        <v>39</v>
      </c>
      <c r="U2038" s="22">
        <v>46364</v>
      </c>
      <c r="V2038" s="23">
        <v>46246.589583333334</v>
      </c>
      <c r="W2038" s="23">
        <v>46246.589583333334</v>
      </c>
      <c r="X2038" s="20" t="s">
        <v>40</v>
      </c>
      <c r="Y2038" s="20" t="s">
        <v>39</v>
      </c>
      <c r="Z2038" s="24">
        <v>94755</v>
      </c>
      <c r="AA2038" s="20" t="s">
        <v>6551</v>
      </c>
      <c r="AB2038" s="25" t="s">
        <v>6552</v>
      </c>
      <c r="AC2038" s="11" t="str">
        <f t="shared" si="322"/>
        <v>Klik Here Bestie</v>
      </c>
      <c r="AD2038" s="12" t="s">
        <v>30</v>
      </c>
    </row>
    <row r="2039" spans="1:30" ht="14.25" customHeight="1" x14ac:dyDescent="0.3">
      <c r="A2039" s="5">
        <v>2037</v>
      </c>
      <c r="B2039" s="20" t="s">
        <v>32</v>
      </c>
      <c r="C2039" s="20" t="s">
        <v>33</v>
      </c>
      <c r="D2039" s="20" t="s">
        <v>3054</v>
      </c>
      <c r="E2039" s="20" t="s">
        <v>3103</v>
      </c>
      <c r="F2039" s="21">
        <v>3323152008</v>
      </c>
      <c r="G2039" s="20" t="s">
        <v>3087</v>
      </c>
      <c r="H2039" s="20" t="s">
        <v>3088</v>
      </c>
      <c r="I2039" s="21">
        <v>14912895</v>
      </c>
      <c r="J2039" s="20" t="s">
        <v>6553</v>
      </c>
      <c r="K2039" s="20" t="s">
        <v>6554</v>
      </c>
      <c r="L2039" s="20" t="s">
        <v>6555</v>
      </c>
      <c r="M2039" s="21">
        <v>50</v>
      </c>
      <c r="N2039" s="21">
        <v>0</v>
      </c>
      <c r="O2039" s="21">
        <v>0</v>
      </c>
      <c r="P2039" s="21">
        <v>0</v>
      </c>
      <c r="Q2039" s="21">
        <v>0</v>
      </c>
      <c r="R2039" s="21">
        <v>0</v>
      </c>
      <c r="S2039" s="21">
        <v>0</v>
      </c>
      <c r="T2039" s="20" t="s">
        <v>39</v>
      </c>
      <c r="U2039" s="22">
        <v>46303</v>
      </c>
      <c r="V2039" s="23">
        <v>46244.581250000003</v>
      </c>
      <c r="W2039" s="23">
        <v>46244.581250000003</v>
      </c>
      <c r="X2039" s="20" t="s">
        <v>40</v>
      </c>
      <c r="Y2039" s="20" t="s">
        <v>39</v>
      </c>
      <c r="Z2039" s="24">
        <v>95165</v>
      </c>
      <c r="AA2039" s="20" t="s">
        <v>3106</v>
      </c>
      <c r="AB2039" s="25" t="s">
        <v>6556</v>
      </c>
      <c r="AC2039" s="11" t="str">
        <f t="shared" si="322"/>
        <v>Klik Here Bestie</v>
      </c>
      <c r="AD2039" s="12" t="s">
        <v>30</v>
      </c>
    </row>
    <row r="2040" spans="1:30" ht="14.25" customHeight="1" x14ac:dyDescent="0.3">
      <c r="A2040" s="5">
        <v>2038</v>
      </c>
      <c r="B2040" s="20" t="s">
        <v>32</v>
      </c>
      <c r="C2040" s="20" t="s">
        <v>33</v>
      </c>
      <c r="D2040" s="20" t="s">
        <v>3054</v>
      </c>
      <c r="E2040" s="20" t="s">
        <v>3103</v>
      </c>
      <c r="F2040" s="21">
        <v>3323152008</v>
      </c>
      <c r="G2040" s="20" t="s">
        <v>3087</v>
      </c>
      <c r="H2040" s="20" t="s">
        <v>3088</v>
      </c>
      <c r="I2040" s="21">
        <v>14977615</v>
      </c>
      <c r="J2040" s="20" t="s">
        <v>6557</v>
      </c>
      <c r="K2040" s="20" t="s">
        <v>6554</v>
      </c>
      <c r="L2040" s="20" t="s">
        <v>6555</v>
      </c>
      <c r="M2040" s="21">
        <v>50</v>
      </c>
      <c r="N2040" s="21">
        <v>0</v>
      </c>
      <c r="O2040" s="21">
        <v>0</v>
      </c>
      <c r="P2040" s="21">
        <v>0</v>
      </c>
      <c r="Q2040" s="21">
        <v>0</v>
      </c>
      <c r="R2040" s="21">
        <v>0</v>
      </c>
      <c r="S2040" s="21">
        <v>0</v>
      </c>
      <c r="T2040" s="20" t="s">
        <v>39</v>
      </c>
      <c r="U2040" s="22">
        <v>46334</v>
      </c>
      <c r="V2040" s="23">
        <v>46245.568055555559</v>
      </c>
      <c r="W2040" s="23">
        <v>46245.568055555559</v>
      </c>
      <c r="X2040" s="20" t="s">
        <v>40</v>
      </c>
      <c r="Y2040" s="20" t="s">
        <v>39</v>
      </c>
      <c r="Z2040" s="24">
        <v>95165</v>
      </c>
      <c r="AA2040" s="20" t="s">
        <v>3106</v>
      </c>
      <c r="AB2040" s="25" t="s">
        <v>6558</v>
      </c>
      <c r="AC2040" s="11" t="str">
        <f t="shared" si="322"/>
        <v>Klik Here Bestie</v>
      </c>
      <c r="AD2040" s="12" t="s">
        <v>30</v>
      </c>
    </row>
    <row r="2041" spans="1:30" ht="14.25" customHeight="1" x14ac:dyDescent="0.3">
      <c r="A2041" s="5">
        <v>2039</v>
      </c>
      <c r="B2041" s="20" t="s">
        <v>32</v>
      </c>
      <c r="C2041" s="20" t="s">
        <v>33</v>
      </c>
      <c r="D2041" s="20" t="s">
        <v>3054</v>
      </c>
      <c r="E2041" s="20" t="s">
        <v>3103</v>
      </c>
      <c r="F2041" s="21">
        <v>3323152008</v>
      </c>
      <c r="G2041" s="20" t="s">
        <v>3087</v>
      </c>
      <c r="H2041" s="20" t="s">
        <v>3088</v>
      </c>
      <c r="I2041" s="21">
        <v>15047416</v>
      </c>
      <c r="J2041" s="20" t="s">
        <v>6559</v>
      </c>
      <c r="K2041" s="20" t="s">
        <v>6554</v>
      </c>
      <c r="L2041" s="20" t="s">
        <v>6555</v>
      </c>
      <c r="M2041" s="21">
        <v>50</v>
      </c>
      <c r="N2041" s="21">
        <v>0</v>
      </c>
      <c r="O2041" s="21">
        <v>0</v>
      </c>
      <c r="P2041" s="21">
        <v>0</v>
      </c>
      <c r="Q2041" s="21">
        <v>0</v>
      </c>
      <c r="R2041" s="21">
        <v>0</v>
      </c>
      <c r="S2041" s="21">
        <v>0</v>
      </c>
      <c r="T2041" s="20" t="s">
        <v>39</v>
      </c>
      <c r="U2041" s="22">
        <v>46364</v>
      </c>
      <c r="V2041" s="23">
        <v>46246.580555555556</v>
      </c>
      <c r="W2041" s="23">
        <v>46246.580555555556</v>
      </c>
      <c r="X2041" s="20" t="s">
        <v>40</v>
      </c>
      <c r="Y2041" s="20" t="s">
        <v>39</v>
      </c>
      <c r="Z2041" s="24">
        <v>95165</v>
      </c>
      <c r="AA2041" s="20" t="s">
        <v>3106</v>
      </c>
      <c r="AB2041" s="25" t="s">
        <v>6560</v>
      </c>
      <c r="AC2041" s="11" t="str">
        <f t="shared" si="322"/>
        <v>Klik Here Bestie</v>
      </c>
      <c r="AD2041" s="12" t="s">
        <v>30</v>
      </c>
    </row>
    <row r="2042" spans="1:30" ht="14.25" customHeight="1" x14ac:dyDescent="0.3">
      <c r="A2042" s="5">
        <v>2040</v>
      </c>
      <c r="B2042" s="20" t="s">
        <v>32</v>
      </c>
      <c r="C2042" s="20" t="s">
        <v>33</v>
      </c>
      <c r="D2042" s="20" t="s">
        <v>3054</v>
      </c>
      <c r="E2042" s="20" t="s">
        <v>3103</v>
      </c>
      <c r="F2042" s="21">
        <v>3323152008</v>
      </c>
      <c r="G2042" s="20" t="s">
        <v>3087</v>
      </c>
      <c r="H2042" s="20" t="s">
        <v>3088</v>
      </c>
      <c r="I2042" s="21">
        <v>15083116</v>
      </c>
      <c r="J2042" s="20" t="s">
        <v>6561</v>
      </c>
      <c r="K2042" s="20" t="s">
        <v>6562</v>
      </c>
      <c r="L2042" s="20" t="s">
        <v>6563</v>
      </c>
      <c r="M2042" s="21">
        <v>0</v>
      </c>
      <c r="N2042" s="21">
        <v>50</v>
      </c>
      <c r="O2042" s="21">
        <v>0</v>
      </c>
      <c r="P2042" s="21">
        <v>0</v>
      </c>
      <c r="Q2042" s="21">
        <v>0</v>
      </c>
      <c r="R2042" s="21">
        <v>0</v>
      </c>
      <c r="S2042" s="21">
        <v>0</v>
      </c>
      <c r="T2042" s="20" t="s">
        <v>39</v>
      </c>
      <c r="U2042" s="20" t="s">
        <v>4250</v>
      </c>
      <c r="V2042" s="23">
        <v>46247.32708333333</v>
      </c>
      <c r="W2042" s="23">
        <v>46247.32708333333</v>
      </c>
      <c r="X2042" s="20" t="s">
        <v>40</v>
      </c>
      <c r="Y2042" s="20" t="s">
        <v>39</v>
      </c>
      <c r="Z2042" s="24">
        <v>95079</v>
      </c>
      <c r="AA2042" s="20" t="s">
        <v>188</v>
      </c>
      <c r="AB2042" s="25" t="s">
        <v>6564</v>
      </c>
      <c r="AC2042" s="11" t="str">
        <f t="shared" si="322"/>
        <v>Klik Here Bestie</v>
      </c>
      <c r="AD2042" s="12" t="s">
        <v>30</v>
      </c>
    </row>
    <row r="2043" spans="1:30" ht="14.25" customHeight="1" x14ac:dyDescent="0.3">
      <c r="A2043" s="5">
        <v>2041</v>
      </c>
      <c r="B2043" s="20" t="s">
        <v>32</v>
      </c>
      <c r="C2043" s="20" t="s">
        <v>33</v>
      </c>
      <c r="D2043" s="20" t="s">
        <v>3054</v>
      </c>
      <c r="E2043" s="20" t="s">
        <v>3103</v>
      </c>
      <c r="F2043" s="21">
        <v>3323152008</v>
      </c>
      <c r="G2043" s="20" t="s">
        <v>3087</v>
      </c>
      <c r="H2043" s="20" t="s">
        <v>3088</v>
      </c>
      <c r="I2043" s="21">
        <v>14923238</v>
      </c>
      <c r="J2043" s="20" t="s">
        <v>6565</v>
      </c>
      <c r="K2043" s="20" t="s">
        <v>6566</v>
      </c>
      <c r="L2043" s="20" t="s">
        <v>6567</v>
      </c>
      <c r="M2043" s="21">
        <v>100</v>
      </c>
      <c r="N2043" s="21">
        <v>0</v>
      </c>
      <c r="O2043" s="21">
        <v>0</v>
      </c>
      <c r="P2043" s="21">
        <v>0</v>
      </c>
      <c r="Q2043" s="21">
        <v>0</v>
      </c>
      <c r="R2043" s="21">
        <v>0</v>
      </c>
      <c r="S2043" s="21">
        <v>0</v>
      </c>
      <c r="T2043" s="20" t="s">
        <v>39</v>
      </c>
      <c r="U2043" s="22">
        <v>46303</v>
      </c>
      <c r="V2043" s="23">
        <v>46244.661805555559</v>
      </c>
      <c r="W2043" s="23">
        <v>46244.661805555559</v>
      </c>
      <c r="X2043" s="20" t="s">
        <v>40</v>
      </c>
      <c r="Y2043" s="20" t="s">
        <v>39</v>
      </c>
      <c r="Z2043" s="24">
        <v>95113</v>
      </c>
      <c r="AA2043" s="20" t="s">
        <v>3110</v>
      </c>
      <c r="AB2043" s="25" t="s">
        <v>6568</v>
      </c>
      <c r="AC2043" s="11" t="str">
        <f t="shared" ref="AC2043:AC2297" si="323">HYPERLINK(AB2043,"Klik Here Bestie")</f>
        <v>Klik Here Bestie</v>
      </c>
      <c r="AD2043" s="12" t="s">
        <v>30</v>
      </c>
    </row>
    <row r="2044" spans="1:30" ht="14.25" customHeight="1" x14ac:dyDescent="0.3">
      <c r="A2044" s="5">
        <v>2042</v>
      </c>
      <c r="B2044" s="20" t="s">
        <v>32</v>
      </c>
      <c r="C2044" s="20" t="s">
        <v>33</v>
      </c>
      <c r="D2044" s="20" t="s">
        <v>3054</v>
      </c>
      <c r="E2044" s="20" t="s">
        <v>3103</v>
      </c>
      <c r="F2044" s="21">
        <v>3323152008</v>
      </c>
      <c r="G2044" s="20" t="s">
        <v>3087</v>
      </c>
      <c r="H2044" s="20" t="s">
        <v>3088</v>
      </c>
      <c r="I2044" s="21">
        <v>15262468</v>
      </c>
      <c r="J2044" s="20" t="s">
        <v>6569</v>
      </c>
      <c r="K2044" s="20" t="s">
        <v>6566</v>
      </c>
      <c r="L2044" s="20" t="s">
        <v>6567</v>
      </c>
      <c r="M2044" s="21">
        <v>100</v>
      </c>
      <c r="N2044" s="21">
        <v>0</v>
      </c>
      <c r="O2044" s="21">
        <v>0</v>
      </c>
      <c r="P2044" s="21">
        <v>0</v>
      </c>
      <c r="Q2044" s="21">
        <v>0</v>
      </c>
      <c r="R2044" s="21">
        <v>0</v>
      </c>
      <c r="S2044" s="21">
        <v>0</v>
      </c>
      <c r="T2044" s="20" t="s">
        <v>39</v>
      </c>
      <c r="U2044" s="20" t="s">
        <v>4260</v>
      </c>
      <c r="V2044" s="23">
        <v>46249.586111111108</v>
      </c>
      <c r="W2044" s="23">
        <v>46249.586111111108</v>
      </c>
      <c r="X2044" s="20" t="s">
        <v>40</v>
      </c>
      <c r="Y2044" s="20" t="s">
        <v>39</v>
      </c>
      <c r="Z2044" s="24">
        <v>95113</v>
      </c>
      <c r="AA2044" s="20" t="s">
        <v>3110</v>
      </c>
      <c r="AB2044" s="25" t="s">
        <v>6570</v>
      </c>
      <c r="AC2044" s="11" t="str">
        <f t="shared" si="323"/>
        <v>Klik Here Bestie</v>
      </c>
      <c r="AD2044" s="12" t="s">
        <v>30</v>
      </c>
    </row>
    <row r="2045" spans="1:30" ht="14.25" customHeight="1" x14ac:dyDescent="0.3">
      <c r="A2045" s="5">
        <v>2043</v>
      </c>
      <c r="B2045" s="20" t="s">
        <v>32</v>
      </c>
      <c r="C2045" s="20" t="s">
        <v>33</v>
      </c>
      <c r="D2045" s="20" t="s">
        <v>3054</v>
      </c>
      <c r="E2045" s="20" t="s">
        <v>3103</v>
      </c>
      <c r="F2045" s="21">
        <v>3323152008</v>
      </c>
      <c r="G2045" s="20" t="s">
        <v>3087</v>
      </c>
      <c r="H2045" s="20" t="s">
        <v>3088</v>
      </c>
      <c r="I2045" s="21">
        <v>15033872</v>
      </c>
      <c r="J2045" s="20" t="s">
        <v>6571</v>
      </c>
      <c r="K2045" s="20" t="s">
        <v>6572</v>
      </c>
      <c r="L2045" s="20" t="s">
        <v>3570</v>
      </c>
      <c r="M2045" s="21">
        <v>50</v>
      </c>
      <c r="N2045" s="21">
        <v>0</v>
      </c>
      <c r="O2045" s="21">
        <v>0</v>
      </c>
      <c r="P2045" s="21">
        <v>0</v>
      </c>
      <c r="Q2045" s="21">
        <v>0</v>
      </c>
      <c r="R2045" s="21">
        <v>0</v>
      </c>
      <c r="S2045" s="21">
        <v>0</v>
      </c>
      <c r="T2045" s="20" t="s">
        <v>39</v>
      </c>
      <c r="U2045" s="22">
        <v>46364</v>
      </c>
      <c r="V2045" s="23">
        <v>46246.46597222222</v>
      </c>
      <c r="W2045" s="23">
        <v>46246.46597222222</v>
      </c>
      <c r="X2045" s="20" t="s">
        <v>40</v>
      </c>
      <c r="Y2045" s="20" t="s">
        <v>39</v>
      </c>
      <c r="Z2045" s="24">
        <v>95125</v>
      </c>
      <c r="AA2045" s="20" t="s">
        <v>6573</v>
      </c>
      <c r="AB2045" s="25" t="s">
        <v>6574</v>
      </c>
      <c r="AC2045" s="11" t="str">
        <f t="shared" si="323"/>
        <v>Klik Here Bestie</v>
      </c>
      <c r="AD2045" s="12" t="s">
        <v>30</v>
      </c>
    </row>
    <row r="2046" spans="1:30" ht="14.25" customHeight="1" x14ac:dyDescent="0.3">
      <c r="A2046" s="5">
        <v>2044</v>
      </c>
      <c r="B2046" s="20" t="s">
        <v>32</v>
      </c>
      <c r="C2046" s="20" t="s">
        <v>33</v>
      </c>
      <c r="D2046" s="20" t="s">
        <v>3054</v>
      </c>
      <c r="E2046" s="20" t="s">
        <v>3103</v>
      </c>
      <c r="F2046" s="21">
        <v>3323152008</v>
      </c>
      <c r="G2046" s="20" t="s">
        <v>3087</v>
      </c>
      <c r="H2046" s="20" t="s">
        <v>3088</v>
      </c>
      <c r="I2046" s="21">
        <v>15009040</v>
      </c>
      <c r="J2046" s="20" t="s">
        <v>6575</v>
      </c>
      <c r="K2046" s="20" t="s">
        <v>6576</v>
      </c>
      <c r="L2046" s="20" t="s">
        <v>6577</v>
      </c>
      <c r="M2046" s="21">
        <v>44</v>
      </c>
      <c r="N2046" s="21">
        <v>0</v>
      </c>
      <c r="O2046" s="21">
        <v>0</v>
      </c>
      <c r="P2046" s="21">
        <v>0</v>
      </c>
      <c r="Q2046" s="21">
        <v>0</v>
      </c>
      <c r="R2046" s="21">
        <v>0</v>
      </c>
      <c r="S2046" s="21">
        <v>0</v>
      </c>
      <c r="T2046" s="20" t="s">
        <v>39</v>
      </c>
      <c r="U2046" s="22">
        <v>46364</v>
      </c>
      <c r="V2046" s="23">
        <v>46246.313888888886</v>
      </c>
      <c r="W2046" s="23">
        <v>46246.313888888886</v>
      </c>
      <c r="X2046" s="20" t="s">
        <v>40</v>
      </c>
      <c r="Y2046" s="20" t="s">
        <v>39</v>
      </c>
      <c r="Z2046" s="24">
        <v>95101</v>
      </c>
      <c r="AA2046" s="20" t="s">
        <v>6578</v>
      </c>
      <c r="AB2046" s="25" t="s">
        <v>6579</v>
      </c>
      <c r="AC2046" s="11" t="str">
        <f t="shared" si="323"/>
        <v>Klik Here Bestie</v>
      </c>
      <c r="AD2046" s="12" t="s">
        <v>30</v>
      </c>
    </row>
    <row r="2047" spans="1:30" ht="14.25" customHeight="1" x14ac:dyDescent="0.3">
      <c r="A2047" s="5">
        <v>2045</v>
      </c>
      <c r="B2047" s="20" t="s">
        <v>32</v>
      </c>
      <c r="C2047" s="20" t="s">
        <v>33</v>
      </c>
      <c r="D2047" s="20" t="s">
        <v>3054</v>
      </c>
      <c r="E2047" s="20" t="s">
        <v>3115</v>
      </c>
      <c r="F2047" s="21">
        <v>3323152009</v>
      </c>
      <c r="G2047" s="20" t="s">
        <v>3087</v>
      </c>
      <c r="H2047" s="20" t="s">
        <v>3088</v>
      </c>
      <c r="I2047" s="21">
        <v>15230726</v>
      </c>
      <c r="J2047" s="20" t="s">
        <v>6580</v>
      </c>
      <c r="K2047" s="20" t="s">
        <v>6581</v>
      </c>
      <c r="L2047" s="20" t="s">
        <v>6582</v>
      </c>
      <c r="M2047" s="21">
        <v>250</v>
      </c>
      <c r="N2047" s="21">
        <v>250</v>
      </c>
      <c r="O2047" s="21">
        <v>0</v>
      </c>
      <c r="P2047" s="21">
        <v>0</v>
      </c>
      <c r="Q2047" s="21">
        <v>0</v>
      </c>
      <c r="R2047" s="21">
        <v>0</v>
      </c>
      <c r="S2047" s="21">
        <v>0</v>
      </c>
      <c r="T2047" s="20" t="s">
        <v>39</v>
      </c>
      <c r="U2047" s="20" t="s">
        <v>4260</v>
      </c>
      <c r="V2047" s="23">
        <v>46249.362500000003</v>
      </c>
      <c r="W2047" s="23">
        <v>46249.362500000003</v>
      </c>
      <c r="X2047" s="20" t="s">
        <v>40</v>
      </c>
      <c r="Y2047" s="20" t="s">
        <v>39</v>
      </c>
      <c r="Z2047" s="24">
        <v>95253</v>
      </c>
      <c r="AA2047" s="20" t="s">
        <v>3118</v>
      </c>
      <c r="AB2047" s="25" t="s">
        <v>6583</v>
      </c>
      <c r="AC2047" s="11" t="str">
        <f t="shared" si="323"/>
        <v>Klik Here Bestie</v>
      </c>
      <c r="AD2047" s="12" t="s">
        <v>30</v>
      </c>
    </row>
    <row r="2048" spans="1:30" ht="14.25" customHeight="1" x14ac:dyDescent="0.3">
      <c r="A2048" s="5">
        <v>2046</v>
      </c>
      <c r="B2048" s="20" t="s">
        <v>32</v>
      </c>
      <c r="C2048" s="20" t="s">
        <v>33</v>
      </c>
      <c r="D2048" s="20" t="s">
        <v>3054</v>
      </c>
      <c r="E2048" s="20" t="s">
        <v>3115</v>
      </c>
      <c r="F2048" s="21">
        <v>3323152009</v>
      </c>
      <c r="G2048" s="20" t="s">
        <v>3087</v>
      </c>
      <c r="H2048" s="20" t="s">
        <v>3088</v>
      </c>
      <c r="I2048" s="21">
        <v>15160870</v>
      </c>
      <c r="J2048" s="20" t="s">
        <v>6584</v>
      </c>
      <c r="K2048" s="20" t="s">
        <v>6585</v>
      </c>
      <c r="L2048" s="20" t="s">
        <v>6586</v>
      </c>
      <c r="M2048" s="21">
        <v>724</v>
      </c>
      <c r="N2048" s="21">
        <v>250</v>
      </c>
      <c r="O2048" s="21">
        <v>0</v>
      </c>
      <c r="P2048" s="21">
        <v>0</v>
      </c>
      <c r="Q2048" s="21">
        <v>0</v>
      </c>
      <c r="R2048" s="21">
        <v>0</v>
      </c>
      <c r="S2048" s="21">
        <v>0</v>
      </c>
      <c r="T2048" s="20" t="s">
        <v>39</v>
      </c>
      <c r="U2048" s="20" t="s">
        <v>4312</v>
      </c>
      <c r="V2048" s="23">
        <v>46248.369444444441</v>
      </c>
      <c r="W2048" s="23">
        <v>46248.369444444441</v>
      </c>
      <c r="X2048" s="20" t="s">
        <v>40</v>
      </c>
      <c r="Y2048" s="20" t="s">
        <v>39</v>
      </c>
      <c r="Z2048" s="24">
        <v>95187</v>
      </c>
      <c r="AA2048" s="20" t="s">
        <v>2899</v>
      </c>
      <c r="AB2048" s="25" t="s">
        <v>6587</v>
      </c>
      <c r="AC2048" s="11" t="str">
        <f t="shared" si="323"/>
        <v>Klik Here Bestie</v>
      </c>
      <c r="AD2048" s="12" t="s">
        <v>30</v>
      </c>
    </row>
    <row r="2049" spans="1:30" ht="14.25" customHeight="1" x14ac:dyDescent="0.3">
      <c r="A2049" s="5">
        <v>2047</v>
      </c>
      <c r="B2049" s="20" t="s">
        <v>32</v>
      </c>
      <c r="C2049" s="20" t="s">
        <v>33</v>
      </c>
      <c r="D2049" s="20" t="s">
        <v>3054</v>
      </c>
      <c r="E2049" s="20" t="s">
        <v>3115</v>
      </c>
      <c r="F2049" s="21">
        <v>3323152009</v>
      </c>
      <c r="G2049" s="20" t="s">
        <v>3087</v>
      </c>
      <c r="H2049" s="20" t="s">
        <v>3088</v>
      </c>
      <c r="I2049" s="21">
        <v>14963671</v>
      </c>
      <c r="J2049" s="20" t="s">
        <v>6588</v>
      </c>
      <c r="K2049" s="20" t="s">
        <v>6589</v>
      </c>
      <c r="L2049" s="20" t="s">
        <v>3124</v>
      </c>
      <c r="M2049" s="21">
        <v>50</v>
      </c>
      <c r="N2049" s="21">
        <v>50</v>
      </c>
      <c r="O2049" s="21">
        <v>0</v>
      </c>
      <c r="P2049" s="21">
        <v>0</v>
      </c>
      <c r="Q2049" s="21">
        <v>0</v>
      </c>
      <c r="R2049" s="21">
        <v>0</v>
      </c>
      <c r="S2049" s="21">
        <v>0</v>
      </c>
      <c r="T2049" s="20" t="s">
        <v>39</v>
      </c>
      <c r="U2049" s="22">
        <v>46334</v>
      </c>
      <c r="V2049" s="23">
        <v>46245.440972222219</v>
      </c>
      <c r="W2049" s="23">
        <v>46245.440972222219</v>
      </c>
      <c r="X2049" s="20" t="s">
        <v>40</v>
      </c>
      <c r="Y2049" s="20" t="s">
        <v>39</v>
      </c>
      <c r="Z2049" s="24">
        <v>95187</v>
      </c>
      <c r="AA2049" s="20" t="s">
        <v>2899</v>
      </c>
      <c r="AB2049" s="25" t="s">
        <v>6590</v>
      </c>
      <c r="AC2049" s="11" t="str">
        <f t="shared" si="323"/>
        <v>Klik Here Bestie</v>
      </c>
      <c r="AD2049" s="12" t="s">
        <v>30</v>
      </c>
    </row>
    <row r="2050" spans="1:30" ht="14.25" customHeight="1" x14ac:dyDescent="0.3">
      <c r="A2050" s="5">
        <v>2048</v>
      </c>
      <c r="B2050" s="20" t="s">
        <v>32</v>
      </c>
      <c r="C2050" s="20" t="s">
        <v>33</v>
      </c>
      <c r="D2050" s="20" t="s">
        <v>3054</v>
      </c>
      <c r="E2050" s="20" t="s">
        <v>3115</v>
      </c>
      <c r="F2050" s="21">
        <v>3323152009</v>
      </c>
      <c r="G2050" s="20" t="s">
        <v>3087</v>
      </c>
      <c r="H2050" s="20" t="s">
        <v>3088</v>
      </c>
      <c r="I2050" s="21">
        <v>15337519</v>
      </c>
      <c r="J2050" s="20" t="s">
        <v>6591</v>
      </c>
      <c r="K2050" s="20" t="s">
        <v>6592</v>
      </c>
      <c r="L2050" s="20" t="s">
        <v>4858</v>
      </c>
      <c r="M2050" s="21">
        <v>146</v>
      </c>
      <c r="N2050" s="21">
        <v>0</v>
      </c>
      <c r="O2050" s="21">
        <v>0</v>
      </c>
      <c r="P2050" s="21">
        <v>0</v>
      </c>
      <c r="Q2050" s="21">
        <v>0</v>
      </c>
      <c r="R2050" s="21">
        <v>0</v>
      </c>
      <c r="S2050" s="21">
        <v>0</v>
      </c>
      <c r="T2050" s="20" t="s">
        <v>39</v>
      </c>
      <c r="U2050" s="20" t="s">
        <v>4394</v>
      </c>
      <c r="V2050" s="23">
        <v>46251.379166666666</v>
      </c>
      <c r="W2050" s="23">
        <v>46251.379166666666</v>
      </c>
      <c r="X2050" s="20" t="s">
        <v>40</v>
      </c>
      <c r="Y2050" s="20" t="s">
        <v>39</v>
      </c>
      <c r="Z2050" s="24">
        <v>95202</v>
      </c>
      <c r="AA2050" s="20" t="s">
        <v>1198</v>
      </c>
      <c r="AB2050" s="25" t="s">
        <v>6593</v>
      </c>
      <c r="AC2050" s="11" t="str">
        <f t="shared" si="323"/>
        <v>Klik Here Bestie</v>
      </c>
      <c r="AD2050" s="12" t="s">
        <v>30</v>
      </c>
    </row>
    <row r="2051" spans="1:30" ht="14.25" customHeight="1" x14ac:dyDescent="0.3">
      <c r="A2051" s="5">
        <v>2049</v>
      </c>
      <c r="B2051" s="20" t="s">
        <v>32</v>
      </c>
      <c r="C2051" s="20" t="s">
        <v>33</v>
      </c>
      <c r="D2051" s="20" t="s">
        <v>3054</v>
      </c>
      <c r="E2051" s="20" t="s">
        <v>3129</v>
      </c>
      <c r="F2051" s="21">
        <v>3323152011</v>
      </c>
      <c r="G2051" s="20" t="s">
        <v>3130</v>
      </c>
      <c r="H2051" s="20" t="s">
        <v>3131</v>
      </c>
      <c r="I2051" s="21">
        <v>15053911</v>
      </c>
      <c r="J2051" s="20" t="s">
        <v>6594</v>
      </c>
      <c r="K2051" s="20" t="s">
        <v>6595</v>
      </c>
      <c r="L2051" s="20" t="s">
        <v>6596</v>
      </c>
      <c r="M2051" s="21">
        <v>50</v>
      </c>
      <c r="N2051" s="21">
        <v>0</v>
      </c>
      <c r="O2051" s="21">
        <v>0</v>
      </c>
      <c r="P2051" s="21">
        <v>0</v>
      </c>
      <c r="Q2051" s="21">
        <v>0</v>
      </c>
      <c r="R2051" s="21">
        <v>0</v>
      </c>
      <c r="S2051" s="21">
        <v>0</v>
      </c>
      <c r="T2051" s="20" t="s">
        <v>39</v>
      </c>
      <c r="U2051" s="22">
        <v>46364</v>
      </c>
      <c r="V2051" s="23">
        <v>46246.628472222219</v>
      </c>
      <c r="W2051" s="23">
        <v>46246.628472222219</v>
      </c>
      <c r="X2051" s="20" t="s">
        <v>40</v>
      </c>
      <c r="Y2051" s="20" t="s">
        <v>39</v>
      </c>
      <c r="Z2051" s="24">
        <v>187539</v>
      </c>
      <c r="AA2051" s="20" t="s">
        <v>3139</v>
      </c>
      <c r="AB2051" s="25" t="s">
        <v>6597</v>
      </c>
      <c r="AC2051" s="11" t="str">
        <f t="shared" si="323"/>
        <v>Klik Here Bestie</v>
      </c>
      <c r="AD2051" s="12" t="s">
        <v>30</v>
      </c>
    </row>
    <row r="2052" spans="1:30" ht="14.25" customHeight="1" x14ac:dyDescent="0.3">
      <c r="A2052" s="5">
        <v>2050</v>
      </c>
      <c r="B2052" s="20" t="s">
        <v>32</v>
      </c>
      <c r="C2052" s="20" t="s">
        <v>33</v>
      </c>
      <c r="D2052" s="20" t="s">
        <v>3054</v>
      </c>
      <c r="E2052" s="20" t="s">
        <v>3129</v>
      </c>
      <c r="F2052" s="21">
        <v>3323152011</v>
      </c>
      <c r="G2052" s="20" t="s">
        <v>3130</v>
      </c>
      <c r="H2052" s="20" t="s">
        <v>3131</v>
      </c>
      <c r="I2052" s="21">
        <v>15103812</v>
      </c>
      <c r="J2052" s="20" t="s">
        <v>6598</v>
      </c>
      <c r="K2052" s="20" t="s">
        <v>6595</v>
      </c>
      <c r="L2052" s="20" t="s">
        <v>6596</v>
      </c>
      <c r="M2052" s="21">
        <v>100</v>
      </c>
      <c r="N2052" s="21">
        <v>0</v>
      </c>
      <c r="O2052" s="21">
        <v>0</v>
      </c>
      <c r="P2052" s="21">
        <v>0</v>
      </c>
      <c r="Q2052" s="21">
        <v>0</v>
      </c>
      <c r="R2052" s="21">
        <v>0</v>
      </c>
      <c r="S2052" s="21">
        <v>0</v>
      </c>
      <c r="T2052" s="20" t="s">
        <v>39</v>
      </c>
      <c r="U2052" s="20" t="s">
        <v>4250</v>
      </c>
      <c r="V2052" s="23">
        <v>46247.441666666666</v>
      </c>
      <c r="W2052" s="23">
        <v>46247.441666666666</v>
      </c>
      <c r="X2052" s="20" t="s">
        <v>40</v>
      </c>
      <c r="Y2052" s="20" t="s">
        <v>39</v>
      </c>
      <c r="Z2052" s="24">
        <v>187539</v>
      </c>
      <c r="AA2052" s="20" t="s">
        <v>3139</v>
      </c>
      <c r="AB2052" s="25" t="s">
        <v>6599</v>
      </c>
      <c r="AC2052" s="11" t="str">
        <f t="shared" si="323"/>
        <v>Klik Here Bestie</v>
      </c>
      <c r="AD2052" s="12" t="s">
        <v>30</v>
      </c>
    </row>
    <row r="2053" spans="1:30" ht="14.25" customHeight="1" x14ac:dyDescent="0.3">
      <c r="A2053" s="5">
        <v>2051</v>
      </c>
      <c r="B2053" s="20" t="s">
        <v>32</v>
      </c>
      <c r="C2053" s="20" t="s">
        <v>33</v>
      </c>
      <c r="D2053" s="20" t="s">
        <v>3054</v>
      </c>
      <c r="E2053" s="20" t="s">
        <v>3129</v>
      </c>
      <c r="F2053" s="21">
        <v>3323152011</v>
      </c>
      <c r="G2053" s="20" t="s">
        <v>3130</v>
      </c>
      <c r="H2053" s="20" t="s">
        <v>3131</v>
      </c>
      <c r="I2053" s="21">
        <v>15290152</v>
      </c>
      <c r="J2053" s="20" t="s">
        <v>6600</v>
      </c>
      <c r="K2053" s="20" t="s">
        <v>6601</v>
      </c>
      <c r="L2053" s="20" t="s">
        <v>3298</v>
      </c>
      <c r="M2053" s="21">
        <v>50</v>
      </c>
      <c r="N2053" s="21">
        <v>0</v>
      </c>
      <c r="O2053" s="21">
        <v>0</v>
      </c>
      <c r="P2053" s="21">
        <v>0</v>
      </c>
      <c r="Q2053" s="21">
        <v>0</v>
      </c>
      <c r="R2053" s="21">
        <v>0</v>
      </c>
      <c r="S2053" s="21">
        <v>0</v>
      </c>
      <c r="T2053" s="20" t="s">
        <v>39</v>
      </c>
      <c r="U2053" s="20" t="s">
        <v>4378</v>
      </c>
      <c r="V2053" s="23">
        <v>46250.369444444441</v>
      </c>
      <c r="W2053" s="23">
        <v>46250.369444444441</v>
      </c>
      <c r="X2053" s="20" t="s">
        <v>40</v>
      </c>
      <c r="Y2053" s="20" t="s">
        <v>39</v>
      </c>
      <c r="Z2053" s="24">
        <v>95338</v>
      </c>
      <c r="AA2053" s="20" t="s">
        <v>3134</v>
      </c>
      <c r="AB2053" s="25" t="s">
        <v>6602</v>
      </c>
      <c r="AC2053" s="11" t="str">
        <f t="shared" si="323"/>
        <v>Klik Here Bestie</v>
      </c>
      <c r="AD2053" s="12" t="s">
        <v>30</v>
      </c>
    </row>
    <row r="2054" spans="1:30" ht="14.25" customHeight="1" x14ac:dyDescent="0.3">
      <c r="A2054" s="5">
        <v>2052</v>
      </c>
      <c r="B2054" s="20" t="s">
        <v>32</v>
      </c>
      <c r="C2054" s="20" t="s">
        <v>33</v>
      </c>
      <c r="D2054" s="20" t="s">
        <v>3054</v>
      </c>
      <c r="E2054" s="20" t="s">
        <v>3144</v>
      </c>
      <c r="F2054" s="21">
        <v>3323152012</v>
      </c>
      <c r="G2054" s="20" t="s">
        <v>3130</v>
      </c>
      <c r="H2054" s="20" t="s">
        <v>3131</v>
      </c>
      <c r="I2054" s="21">
        <v>14950869</v>
      </c>
      <c r="J2054" s="20" t="s">
        <v>6603</v>
      </c>
      <c r="K2054" s="20" t="s">
        <v>6604</v>
      </c>
      <c r="L2054" s="20" t="s">
        <v>6605</v>
      </c>
      <c r="M2054" s="21">
        <v>0</v>
      </c>
      <c r="N2054" s="21">
        <v>100</v>
      </c>
      <c r="O2054" s="21">
        <v>0</v>
      </c>
      <c r="P2054" s="21">
        <v>0</v>
      </c>
      <c r="Q2054" s="21">
        <v>0</v>
      </c>
      <c r="R2054" s="21">
        <v>0</v>
      </c>
      <c r="S2054" s="21">
        <v>0</v>
      </c>
      <c r="T2054" s="20" t="s">
        <v>39</v>
      </c>
      <c r="U2054" s="22">
        <v>46334</v>
      </c>
      <c r="V2054" s="23">
        <v>46245.364583333336</v>
      </c>
      <c r="W2054" s="23">
        <v>46245.364583333336</v>
      </c>
      <c r="X2054" s="20" t="s">
        <v>40</v>
      </c>
      <c r="Y2054" s="20" t="s">
        <v>39</v>
      </c>
      <c r="Z2054" s="24">
        <v>93660</v>
      </c>
      <c r="AA2054" s="20" t="s">
        <v>6606</v>
      </c>
      <c r="AB2054" s="25" t="s">
        <v>6607</v>
      </c>
      <c r="AC2054" s="11" t="str">
        <f t="shared" si="323"/>
        <v>Klik Here Bestie</v>
      </c>
      <c r="AD2054" s="12" t="s">
        <v>30</v>
      </c>
    </row>
    <row r="2055" spans="1:30" ht="14.25" customHeight="1" x14ac:dyDescent="0.3">
      <c r="A2055" s="5">
        <v>2053</v>
      </c>
      <c r="B2055" s="20" t="s">
        <v>32</v>
      </c>
      <c r="C2055" s="20" t="s">
        <v>33</v>
      </c>
      <c r="D2055" s="20" t="s">
        <v>194</v>
      </c>
      <c r="E2055" s="20" t="s">
        <v>194</v>
      </c>
      <c r="F2055" s="21">
        <v>3323162001</v>
      </c>
      <c r="G2055" s="20" t="s">
        <v>3157</v>
      </c>
      <c r="H2055" s="20" t="s">
        <v>3158</v>
      </c>
      <c r="I2055" s="21">
        <v>15311974</v>
      </c>
      <c r="J2055" s="20" t="s">
        <v>6608</v>
      </c>
      <c r="K2055" s="20" t="s">
        <v>6609</v>
      </c>
      <c r="L2055" s="20" t="s">
        <v>6610</v>
      </c>
      <c r="M2055" s="21">
        <v>0</v>
      </c>
      <c r="N2055" s="21">
        <v>113</v>
      </c>
      <c r="O2055" s="21">
        <v>0</v>
      </c>
      <c r="P2055" s="21">
        <v>0</v>
      </c>
      <c r="Q2055" s="21">
        <v>0</v>
      </c>
      <c r="R2055" s="21">
        <v>0</v>
      </c>
      <c r="S2055" s="21">
        <v>0</v>
      </c>
      <c r="T2055" s="20" t="s">
        <v>39</v>
      </c>
      <c r="U2055" s="20" t="s">
        <v>4378</v>
      </c>
      <c r="V2055" s="23">
        <v>46250.599305555559</v>
      </c>
      <c r="W2055" s="23">
        <v>46250.599305555559</v>
      </c>
      <c r="X2055" s="20" t="s">
        <v>40</v>
      </c>
      <c r="Y2055" s="20" t="s">
        <v>39</v>
      </c>
      <c r="Z2055" s="24">
        <v>954214</v>
      </c>
      <c r="AA2055" s="20" t="s">
        <v>169</v>
      </c>
      <c r="AB2055" s="25" t="s">
        <v>6611</v>
      </c>
      <c r="AC2055" s="11" t="str">
        <f t="shared" si="323"/>
        <v>Klik Here Bestie</v>
      </c>
      <c r="AD2055" s="18" t="s">
        <v>2944</v>
      </c>
    </row>
    <row r="2056" spans="1:30" ht="14.25" customHeight="1" x14ac:dyDescent="0.3">
      <c r="A2056" s="5">
        <v>2054</v>
      </c>
      <c r="B2056" s="20" t="s">
        <v>32</v>
      </c>
      <c r="C2056" s="20" t="s">
        <v>33</v>
      </c>
      <c r="D2056" s="20" t="s">
        <v>194</v>
      </c>
      <c r="E2056" s="20" t="s">
        <v>6612</v>
      </c>
      <c r="F2056" s="21">
        <v>3323162002</v>
      </c>
      <c r="G2056" s="20" t="s">
        <v>3157</v>
      </c>
      <c r="H2056" s="20" t="s">
        <v>3158</v>
      </c>
      <c r="I2056" s="21">
        <v>15332244</v>
      </c>
      <c r="J2056" s="20" t="s">
        <v>6613</v>
      </c>
      <c r="K2056" s="20" t="s">
        <v>6614</v>
      </c>
      <c r="L2056" s="20" t="s">
        <v>6413</v>
      </c>
      <c r="M2056" s="21">
        <v>11</v>
      </c>
      <c r="N2056" s="21">
        <v>10</v>
      </c>
      <c r="O2056" s="21">
        <v>0</v>
      </c>
      <c r="P2056" s="21">
        <v>0</v>
      </c>
      <c r="Q2056" s="21">
        <v>0</v>
      </c>
      <c r="R2056" s="21">
        <v>0</v>
      </c>
      <c r="S2056" s="21">
        <v>0</v>
      </c>
      <c r="T2056" s="20" t="s">
        <v>39</v>
      </c>
      <c r="U2056" s="20" t="s">
        <v>4394</v>
      </c>
      <c r="V2056" s="23">
        <v>46251.319444444445</v>
      </c>
      <c r="W2056" s="23">
        <v>46251.319444444445</v>
      </c>
      <c r="X2056" s="20" t="s">
        <v>40</v>
      </c>
      <c r="Y2056" s="20" t="s">
        <v>39</v>
      </c>
      <c r="Z2056" s="24">
        <v>86636</v>
      </c>
      <c r="AA2056" s="20" t="s">
        <v>6615</v>
      </c>
      <c r="AB2056" s="25" t="s">
        <v>6616</v>
      </c>
      <c r="AC2056" s="11" t="str">
        <f t="shared" si="323"/>
        <v>Klik Here Bestie</v>
      </c>
      <c r="AD2056" s="18" t="s">
        <v>2944</v>
      </c>
    </row>
    <row r="2057" spans="1:30" ht="14.25" customHeight="1" x14ac:dyDescent="0.3">
      <c r="A2057" s="5">
        <v>2055</v>
      </c>
      <c r="B2057" s="20" t="s">
        <v>32</v>
      </c>
      <c r="C2057" s="20" t="s">
        <v>33</v>
      </c>
      <c r="D2057" s="20" t="s">
        <v>194</v>
      </c>
      <c r="E2057" s="20" t="s">
        <v>6612</v>
      </c>
      <c r="F2057" s="21">
        <v>3323162002</v>
      </c>
      <c r="G2057" s="20" t="s">
        <v>3157</v>
      </c>
      <c r="H2057" s="20" t="s">
        <v>3158</v>
      </c>
      <c r="I2057" s="21">
        <v>15258061</v>
      </c>
      <c r="J2057" s="20" t="s">
        <v>6617</v>
      </c>
      <c r="K2057" s="20" t="s">
        <v>6618</v>
      </c>
      <c r="L2057" s="20" t="s">
        <v>6619</v>
      </c>
      <c r="M2057" s="21">
        <v>0</v>
      </c>
      <c r="N2057" s="21">
        <v>50</v>
      </c>
      <c r="O2057" s="21">
        <v>0</v>
      </c>
      <c r="P2057" s="21">
        <v>0</v>
      </c>
      <c r="Q2057" s="21">
        <v>0</v>
      </c>
      <c r="R2057" s="21">
        <v>0</v>
      </c>
      <c r="S2057" s="21">
        <v>0</v>
      </c>
      <c r="T2057" s="20" t="s">
        <v>39</v>
      </c>
      <c r="U2057" s="20" t="s">
        <v>4260</v>
      </c>
      <c r="V2057" s="23">
        <v>46249.541666666664</v>
      </c>
      <c r="W2057" s="23">
        <v>46249.541666666664</v>
      </c>
      <c r="X2057" s="20" t="s">
        <v>40</v>
      </c>
      <c r="Y2057" s="20" t="s">
        <v>39</v>
      </c>
      <c r="Z2057" s="24">
        <v>5022654</v>
      </c>
      <c r="AA2057" s="20" t="s">
        <v>546</v>
      </c>
      <c r="AB2057" s="25" t="s">
        <v>6620</v>
      </c>
      <c r="AC2057" s="11" t="str">
        <f t="shared" si="323"/>
        <v>Klik Here Bestie</v>
      </c>
      <c r="AD2057" s="18" t="s">
        <v>2944</v>
      </c>
    </row>
    <row r="2058" spans="1:30" ht="14.25" customHeight="1" x14ac:dyDescent="0.3">
      <c r="A2058" s="5">
        <v>2056</v>
      </c>
      <c r="B2058" s="20" t="s">
        <v>32</v>
      </c>
      <c r="C2058" s="20" t="s">
        <v>33</v>
      </c>
      <c r="D2058" s="20" t="s">
        <v>194</v>
      </c>
      <c r="E2058" s="20" t="s">
        <v>6612</v>
      </c>
      <c r="F2058" s="21">
        <v>3323162002</v>
      </c>
      <c r="G2058" s="20" t="s">
        <v>3157</v>
      </c>
      <c r="H2058" s="20" t="s">
        <v>3158</v>
      </c>
      <c r="I2058" s="21">
        <v>15083879</v>
      </c>
      <c r="J2058" s="20" t="s">
        <v>6621</v>
      </c>
      <c r="K2058" s="20" t="s">
        <v>6622</v>
      </c>
      <c r="L2058" s="20" t="s">
        <v>6623</v>
      </c>
      <c r="M2058" s="21">
        <v>0</v>
      </c>
      <c r="N2058" s="21">
        <v>50</v>
      </c>
      <c r="O2058" s="21">
        <v>0</v>
      </c>
      <c r="P2058" s="21">
        <v>0</v>
      </c>
      <c r="Q2058" s="21">
        <v>0</v>
      </c>
      <c r="R2058" s="21">
        <v>0</v>
      </c>
      <c r="S2058" s="21">
        <v>0</v>
      </c>
      <c r="T2058" s="20" t="s">
        <v>39</v>
      </c>
      <c r="U2058" s="20" t="s">
        <v>4250</v>
      </c>
      <c r="V2058" s="23">
        <v>46247.332638888889</v>
      </c>
      <c r="W2058" s="23">
        <v>46247.332638888889</v>
      </c>
      <c r="X2058" s="20" t="s">
        <v>40</v>
      </c>
      <c r="Y2058" s="20" t="s">
        <v>39</v>
      </c>
      <c r="Z2058" s="24">
        <v>5101142</v>
      </c>
      <c r="AA2058" s="20" t="s">
        <v>6624</v>
      </c>
      <c r="AB2058" s="25" t="s">
        <v>6625</v>
      </c>
      <c r="AC2058" s="11" t="str">
        <f t="shared" si="323"/>
        <v>Klik Here Bestie</v>
      </c>
      <c r="AD2058" s="18" t="s">
        <v>2944</v>
      </c>
    </row>
    <row r="2059" spans="1:30" ht="14.25" customHeight="1" x14ac:dyDescent="0.3">
      <c r="A2059" s="5">
        <v>2057</v>
      </c>
      <c r="B2059" s="20" t="s">
        <v>32</v>
      </c>
      <c r="C2059" s="20" t="s">
        <v>33</v>
      </c>
      <c r="D2059" s="20" t="s">
        <v>194</v>
      </c>
      <c r="E2059" s="20" t="s">
        <v>6612</v>
      </c>
      <c r="F2059" s="21">
        <v>3323162002</v>
      </c>
      <c r="G2059" s="20" t="s">
        <v>3157</v>
      </c>
      <c r="H2059" s="20" t="s">
        <v>3158</v>
      </c>
      <c r="I2059" s="21">
        <v>15250152</v>
      </c>
      <c r="J2059" s="20" t="s">
        <v>6626</v>
      </c>
      <c r="K2059" s="20" t="s">
        <v>6627</v>
      </c>
      <c r="L2059" s="20" t="s">
        <v>2603</v>
      </c>
      <c r="M2059" s="21">
        <v>0</v>
      </c>
      <c r="N2059" s="21">
        <v>100</v>
      </c>
      <c r="O2059" s="21">
        <v>0</v>
      </c>
      <c r="P2059" s="21">
        <v>0</v>
      </c>
      <c r="Q2059" s="21">
        <v>0</v>
      </c>
      <c r="R2059" s="21">
        <v>0</v>
      </c>
      <c r="S2059" s="21">
        <v>0</v>
      </c>
      <c r="T2059" s="20" t="s">
        <v>39</v>
      </c>
      <c r="U2059" s="20" t="s">
        <v>4260</v>
      </c>
      <c r="V2059" s="23">
        <v>46249.470138888886</v>
      </c>
      <c r="W2059" s="23">
        <v>46249.470138888886</v>
      </c>
      <c r="X2059" s="20" t="s">
        <v>40</v>
      </c>
      <c r="Y2059" s="20" t="s">
        <v>39</v>
      </c>
      <c r="Z2059" s="24">
        <v>5022654</v>
      </c>
      <c r="AA2059" s="20" t="s">
        <v>546</v>
      </c>
      <c r="AB2059" s="25" t="s">
        <v>6628</v>
      </c>
      <c r="AC2059" s="11" t="str">
        <f t="shared" si="323"/>
        <v>Klik Here Bestie</v>
      </c>
      <c r="AD2059" s="18" t="s">
        <v>2944</v>
      </c>
    </row>
    <row r="2060" spans="1:30" ht="14.25" customHeight="1" x14ac:dyDescent="0.3">
      <c r="A2060" s="5">
        <v>2058</v>
      </c>
      <c r="B2060" s="20" t="s">
        <v>32</v>
      </c>
      <c r="C2060" s="20" t="s">
        <v>33</v>
      </c>
      <c r="D2060" s="20" t="s">
        <v>194</v>
      </c>
      <c r="E2060" s="20" t="s">
        <v>6629</v>
      </c>
      <c r="F2060" s="21">
        <v>3323162011</v>
      </c>
      <c r="G2060" s="20" t="s">
        <v>6630</v>
      </c>
      <c r="H2060" s="20" t="s">
        <v>1002</v>
      </c>
      <c r="I2060" s="21">
        <v>14853480</v>
      </c>
      <c r="J2060" s="20" t="s">
        <v>6631</v>
      </c>
      <c r="K2060" s="20" t="s">
        <v>6632</v>
      </c>
      <c r="L2060" s="20" t="s">
        <v>6633</v>
      </c>
      <c r="M2060" s="21">
        <v>0</v>
      </c>
      <c r="N2060" s="21">
        <v>210</v>
      </c>
      <c r="O2060" s="21">
        <v>0</v>
      </c>
      <c r="P2060" s="21">
        <v>0</v>
      </c>
      <c r="Q2060" s="21">
        <v>0</v>
      </c>
      <c r="R2060" s="21">
        <v>0</v>
      </c>
      <c r="S2060" s="21">
        <v>0</v>
      </c>
      <c r="T2060" s="20" t="s">
        <v>39</v>
      </c>
      <c r="U2060" s="22">
        <v>46273</v>
      </c>
      <c r="V2060" s="23">
        <v>46243.558333333334</v>
      </c>
      <c r="W2060" s="23">
        <v>46243.558333333334</v>
      </c>
      <c r="X2060" s="20" t="s">
        <v>40</v>
      </c>
      <c r="Y2060" s="20" t="s">
        <v>39</v>
      </c>
      <c r="Z2060" s="24">
        <v>5022281</v>
      </c>
      <c r="AA2060" s="20" t="s">
        <v>6634</v>
      </c>
      <c r="AB2060" s="25" t="s">
        <v>6635</v>
      </c>
      <c r="AC2060" s="11" t="str">
        <f t="shared" si="323"/>
        <v>Klik Here Bestie</v>
      </c>
      <c r="AD2060" s="18" t="s">
        <v>2944</v>
      </c>
    </row>
    <row r="2061" spans="1:30" ht="14.25" customHeight="1" x14ac:dyDescent="0.3">
      <c r="A2061" s="5">
        <v>2059</v>
      </c>
      <c r="B2061" s="20" t="s">
        <v>32</v>
      </c>
      <c r="C2061" s="20" t="s">
        <v>33</v>
      </c>
      <c r="D2061" s="20" t="s">
        <v>194</v>
      </c>
      <c r="E2061" s="20" t="s">
        <v>3156</v>
      </c>
      <c r="F2061" s="21">
        <v>3323162013</v>
      </c>
      <c r="G2061" s="20" t="s">
        <v>3157</v>
      </c>
      <c r="H2061" s="20" t="s">
        <v>3158</v>
      </c>
      <c r="I2061" s="21">
        <v>15319215</v>
      </c>
      <c r="J2061" s="20" t="s">
        <v>6636</v>
      </c>
      <c r="K2061" s="20" t="s">
        <v>6637</v>
      </c>
      <c r="L2061" s="20" t="s">
        <v>6638</v>
      </c>
      <c r="M2061" s="21">
        <v>0</v>
      </c>
      <c r="N2061" s="21">
        <v>38</v>
      </c>
      <c r="O2061" s="21">
        <v>0</v>
      </c>
      <c r="P2061" s="21">
        <v>0</v>
      </c>
      <c r="Q2061" s="21">
        <v>0</v>
      </c>
      <c r="R2061" s="21">
        <v>0</v>
      </c>
      <c r="S2061" s="21">
        <v>0</v>
      </c>
      <c r="T2061" s="20" t="s">
        <v>39</v>
      </c>
      <c r="U2061" s="20" t="s">
        <v>4378</v>
      </c>
      <c r="V2061" s="23">
        <v>46250.682638888888</v>
      </c>
      <c r="W2061" s="23">
        <v>46250.682638888888</v>
      </c>
      <c r="X2061" s="20" t="s">
        <v>40</v>
      </c>
      <c r="Y2061" s="20" t="s">
        <v>39</v>
      </c>
      <c r="Z2061" s="24">
        <v>86493</v>
      </c>
      <c r="AA2061" s="20" t="s">
        <v>3160</v>
      </c>
      <c r="AB2061" s="25" t="s">
        <v>6639</v>
      </c>
      <c r="AC2061" s="11" t="str">
        <f t="shared" si="323"/>
        <v>Klik Here Bestie</v>
      </c>
      <c r="AD2061" s="18" t="s">
        <v>2944</v>
      </c>
    </row>
    <row r="2062" spans="1:30" ht="14.25" customHeight="1" x14ac:dyDescent="0.3">
      <c r="A2062" s="5">
        <v>2060</v>
      </c>
      <c r="B2062" s="20" t="s">
        <v>32</v>
      </c>
      <c r="C2062" s="20" t="s">
        <v>33</v>
      </c>
      <c r="D2062" s="20" t="s">
        <v>194</v>
      </c>
      <c r="E2062" s="20" t="s">
        <v>3156</v>
      </c>
      <c r="F2062" s="21">
        <v>3323162013</v>
      </c>
      <c r="G2062" s="20" t="s">
        <v>3157</v>
      </c>
      <c r="H2062" s="20" t="s">
        <v>3158</v>
      </c>
      <c r="I2062" s="21">
        <v>15195518</v>
      </c>
      <c r="J2062" s="20" t="s">
        <v>6640</v>
      </c>
      <c r="K2062" s="20" t="s">
        <v>6641</v>
      </c>
      <c r="L2062" s="20" t="s">
        <v>6642</v>
      </c>
      <c r="M2062" s="21">
        <v>0</v>
      </c>
      <c r="N2062" s="21">
        <v>200</v>
      </c>
      <c r="O2062" s="21">
        <v>0</v>
      </c>
      <c r="P2062" s="21">
        <v>0</v>
      </c>
      <c r="Q2062" s="21">
        <v>0</v>
      </c>
      <c r="R2062" s="21">
        <v>0</v>
      </c>
      <c r="S2062" s="21">
        <v>0</v>
      </c>
      <c r="T2062" s="20" t="s">
        <v>39</v>
      </c>
      <c r="U2062" s="20" t="s">
        <v>4312</v>
      </c>
      <c r="V2062" s="23">
        <v>46248.618750000001</v>
      </c>
      <c r="W2062" s="23">
        <v>46248.618750000001</v>
      </c>
      <c r="X2062" s="20" t="s">
        <v>40</v>
      </c>
      <c r="Y2062" s="20" t="s">
        <v>39</v>
      </c>
      <c r="Z2062" s="24">
        <v>86496</v>
      </c>
      <c r="AA2062" s="20" t="s">
        <v>6643</v>
      </c>
      <c r="AB2062" s="25" t="s">
        <v>6644</v>
      </c>
      <c r="AC2062" s="11" t="str">
        <f t="shared" si="323"/>
        <v>Klik Here Bestie</v>
      </c>
      <c r="AD2062" s="18" t="s">
        <v>2944</v>
      </c>
    </row>
    <row r="2063" spans="1:30" ht="14.25" customHeight="1" x14ac:dyDescent="0.3">
      <c r="A2063" s="5">
        <v>2061</v>
      </c>
      <c r="B2063" s="20" t="s">
        <v>32</v>
      </c>
      <c r="C2063" s="20" t="s">
        <v>33</v>
      </c>
      <c r="D2063" s="20" t="s">
        <v>194</v>
      </c>
      <c r="E2063" s="20" t="s">
        <v>3156</v>
      </c>
      <c r="F2063" s="21">
        <v>3323162013</v>
      </c>
      <c r="G2063" s="20" t="s">
        <v>3157</v>
      </c>
      <c r="H2063" s="20" t="s">
        <v>3158</v>
      </c>
      <c r="I2063" s="21">
        <v>15167332</v>
      </c>
      <c r="J2063" s="20" t="s">
        <v>6645</v>
      </c>
      <c r="K2063" s="20" t="s">
        <v>6646</v>
      </c>
      <c r="L2063" s="20" t="s">
        <v>6647</v>
      </c>
      <c r="M2063" s="21">
        <v>128</v>
      </c>
      <c r="N2063" s="21">
        <v>100</v>
      </c>
      <c r="O2063" s="21">
        <v>0</v>
      </c>
      <c r="P2063" s="21">
        <v>0</v>
      </c>
      <c r="Q2063" s="21">
        <v>0</v>
      </c>
      <c r="R2063" s="21">
        <v>0</v>
      </c>
      <c r="S2063" s="21">
        <v>0</v>
      </c>
      <c r="T2063" s="20" t="s">
        <v>39</v>
      </c>
      <c r="U2063" s="20" t="s">
        <v>4312</v>
      </c>
      <c r="V2063" s="23">
        <v>46248.4</v>
      </c>
      <c r="W2063" s="23">
        <v>46248.4</v>
      </c>
      <c r="X2063" s="20" t="s">
        <v>40</v>
      </c>
      <c r="Y2063" s="20" t="s">
        <v>39</v>
      </c>
      <c r="Z2063" s="24">
        <v>86493</v>
      </c>
      <c r="AA2063" s="20" t="s">
        <v>3160</v>
      </c>
      <c r="AB2063" s="25" t="s">
        <v>6648</v>
      </c>
      <c r="AC2063" s="11" t="str">
        <f t="shared" si="323"/>
        <v>Klik Here Bestie</v>
      </c>
      <c r="AD2063" s="18" t="s">
        <v>2944</v>
      </c>
    </row>
    <row r="2064" spans="1:30" ht="14.25" customHeight="1" x14ac:dyDescent="0.3">
      <c r="A2064" s="5">
        <v>2062</v>
      </c>
      <c r="B2064" s="20" t="s">
        <v>32</v>
      </c>
      <c r="C2064" s="20" t="s">
        <v>33</v>
      </c>
      <c r="D2064" s="20" t="s">
        <v>194</v>
      </c>
      <c r="E2064" s="20" t="s">
        <v>3156</v>
      </c>
      <c r="F2064" s="21">
        <v>3323162013</v>
      </c>
      <c r="G2064" s="20" t="s">
        <v>3157</v>
      </c>
      <c r="H2064" s="20" t="s">
        <v>3158</v>
      </c>
      <c r="I2064" s="21">
        <v>15128158</v>
      </c>
      <c r="J2064" s="20" t="s">
        <v>6649</v>
      </c>
      <c r="K2064" s="20" t="s">
        <v>6650</v>
      </c>
      <c r="L2064" s="20" t="s">
        <v>6651</v>
      </c>
      <c r="M2064" s="21">
        <v>0</v>
      </c>
      <c r="N2064" s="21">
        <v>100</v>
      </c>
      <c r="O2064" s="21">
        <v>0</v>
      </c>
      <c r="P2064" s="21">
        <v>0</v>
      </c>
      <c r="Q2064" s="21">
        <v>0</v>
      </c>
      <c r="R2064" s="21">
        <v>0</v>
      </c>
      <c r="S2064" s="21">
        <v>0</v>
      </c>
      <c r="T2064" s="20" t="s">
        <v>39</v>
      </c>
      <c r="U2064" s="20" t="s">
        <v>4250</v>
      </c>
      <c r="V2064" s="23">
        <v>46247.638194444444</v>
      </c>
      <c r="W2064" s="23">
        <v>46247.638194444444</v>
      </c>
      <c r="X2064" s="20" t="s">
        <v>40</v>
      </c>
      <c r="Y2064" s="20" t="s">
        <v>39</v>
      </c>
      <c r="Z2064" s="24">
        <v>86496</v>
      </c>
      <c r="AA2064" s="20" t="s">
        <v>6643</v>
      </c>
      <c r="AB2064" s="25" t="s">
        <v>6652</v>
      </c>
      <c r="AC2064" s="11" t="str">
        <f t="shared" si="323"/>
        <v>Klik Here Bestie</v>
      </c>
      <c r="AD2064" s="18" t="s">
        <v>2944</v>
      </c>
    </row>
    <row r="2065" spans="1:30" ht="14.25" customHeight="1" x14ac:dyDescent="0.3">
      <c r="A2065" s="5">
        <v>2063</v>
      </c>
      <c r="B2065" s="20" t="s">
        <v>32</v>
      </c>
      <c r="C2065" s="20" t="s">
        <v>33</v>
      </c>
      <c r="D2065" s="20" t="s">
        <v>194</v>
      </c>
      <c r="E2065" s="20" t="s">
        <v>3156</v>
      </c>
      <c r="F2065" s="21">
        <v>3323162013</v>
      </c>
      <c r="G2065" s="20" t="s">
        <v>3157</v>
      </c>
      <c r="H2065" s="20" t="s">
        <v>3158</v>
      </c>
      <c r="I2065" s="21">
        <v>14842702</v>
      </c>
      <c r="J2065" s="20" t="s">
        <v>6653</v>
      </c>
      <c r="K2065" s="20" t="s">
        <v>6654</v>
      </c>
      <c r="L2065" s="20" t="s">
        <v>697</v>
      </c>
      <c r="M2065" s="21">
        <v>69</v>
      </c>
      <c r="N2065" s="21">
        <v>63</v>
      </c>
      <c r="O2065" s="21">
        <v>0</v>
      </c>
      <c r="P2065" s="21">
        <v>0</v>
      </c>
      <c r="Q2065" s="21">
        <v>0</v>
      </c>
      <c r="R2065" s="21">
        <v>0</v>
      </c>
      <c r="S2065" s="21">
        <v>0</v>
      </c>
      <c r="T2065" s="20" t="s">
        <v>39</v>
      </c>
      <c r="U2065" s="22">
        <v>46273</v>
      </c>
      <c r="V2065" s="23">
        <v>46243.413194444445</v>
      </c>
      <c r="W2065" s="23">
        <v>46243.413194444445</v>
      </c>
      <c r="X2065" s="20" t="s">
        <v>40</v>
      </c>
      <c r="Y2065" s="20" t="s">
        <v>39</v>
      </c>
      <c r="Z2065" s="24">
        <v>86493</v>
      </c>
      <c r="AA2065" s="20" t="s">
        <v>3160</v>
      </c>
      <c r="AB2065" s="25" t="s">
        <v>6655</v>
      </c>
      <c r="AC2065" s="11" t="str">
        <f t="shared" si="323"/>
        <v>Klik Here Bestie</v>
      </c>
      <c r="AD2065" s="18" t="s">
        <v>2944</v>
      </c>
    </row>
    <row r="2066" spans="1:30" ht="14.25" customHeight="1" x14ac:dyDescent="0.3">
      <c r="A2066" s="5">
        <v>2064</v>
      </c>
      <c r="B2066" s="20" t="s">
        <v>32</v>
      </c>
      <c r="C2066" s="20" t="s">
        <v>33</v>
      </c>
      <c r="D2066" s="20" t="s">
        <v>3162</v>
      </c>
      <c r="E2066" s="20" t="s">
        <v>3162</v>
      </c>
      <c r="F2066" s="21">
        <v>3323172001</v>
      </c>
      <c r="G2066" s="20" t="s">
        <v>3186</v>
      </c>
      <c r="H2066" s="20" t="s">
        <v>3187</v>
      </c>
      <c r="I2066" s="21">
        <v>15225706</v>
      </c>
      <c r="J2066" s="20" t="s">
        <v>6656</v>
      </c>
      <c r="K2066" s="20" t="s">
        <v>6657</v>
      </c>
      <c r="L2066" s="20" t="s">
        <v>1246</v>
      </c>
      <c r="M2066" s="21">
        <v>0</v>
      </c>
      <c r="N2066" s="21">
        <v>100</v>
      </c>
      <c r="O2066" s="21">
        <v>0</v>
      </c>
      <c r="P2066" s="21">
        <v>0</v>
      </c>
      <c r="Q2066" s="21">
        <v>0</v>
      </c>
      <c r="R2066" s="21">
        <v>0</v>
      </c>
      <c r="S2066" s="21">
        <v>0</v>
      </c>
      <c r="T2066" s="20" t="s">
        <v>39</v>
      </c>
      <c r="U2066" s="20" t="s">
        <v>4260</v>
      </c>
      <c r="V2066" s="23">
        <v>46249.331944444442</v>
      </c>
      <c r="W2066" s="23">
        <v>46249.331944444442</v>
      </c>
      <c r="X2066" s="20" t="s">
        <v>40</v>
      </c>
      <c r="Y2066" s="20" t="s">
        <v>39</v>
      </c>
      <c r="Z2066" s="24">
        <v>93110</v>
      </c>
      <c r="AA2066" s="20" t="s">
        <v>6658</v>
      </c>
      <c r="AB2066" s="25" t="s">
        <v>6659</v>
      </c>
      <c r="AC2066" s="11" t="str">
        <f t="shared" si="323"/>
        <v>Klik Here Bestie</v>
      </c>
      <c r="AD2066" s="18" t="s">
        <v>2944</v>
      </c>
    </row>
    <row r="2067" spans="1:30" ht="14.25" customHeight="1" x14ac:dyDescent="0.3">
      <c r="A2067" s="5">
        <v>2065</v>
      </c>
      <c r="B2067" s="20" t="s">
        <v>32</v>
      </c>
      <c r="C2067" s="20" t="s">
        <v>33</v>
      </c>
      <c r="D2067" s="20" t="s">
        <v>3162</v>
      </c>
      <c r="E2067" s="20" t="s">
        <v>3163</v>
      </c>
      <c r="F2067" s="21">
        <v>3323172003</v>
      </c>
      <c r="G2067" s="20" t="s">
        <v>3164</v>
      </c>
      <c r="H2067" s="20" t="s">
        <v>72</v>
      </c>
      <c r="I2067" s="21">
        <v>15259318</v>
      </c>
      <c r="J2067" s="20" t="s">
        <v>6660</v>
      </c>
      <c r="K2067" s="20" t="s">
        <v>6661</v>
      </c>
      <c r="L2067" s="20" t="s">
        <v>6662</v>
      </c>
      <c r="M2067" s="21">
        <v>21</v>
      </c>
      <c r="N2067" s="21">
        <v>65</v>
      </c>
      <c r="O2067" s="21">
        <v>0</v>
      </c>
      <c r="P2067" s="21">
        <v>0</v>
      </c>
      <c r="Q2067" s="21">
        <v>0</v>
      </c>
      <c r="R2067" s="21">
        <v>0</v>
      </c>
      <c r="S2067" s="21">
        <v>0</v>
      </c>
      <c r="T2067" s="20" t="s">
        <v>39</v>
      </c>
      <c r="U2067" s="20" t="s">
        <v>4260</v>
      </c>
      <c r="V2067" s="23">
        <v>46249.556250000001</v>
      </c>
      <c r="W2067" s="23">
        <v>46249.556250000001</v>
      </c>
      <c r="X2067" s="20" t="s">
        <v>40</v>
      </c>
      <c r="Y2067" s="20" t="s">
        <v>39</v>
      </c>
      <c r="Z2067" s="24">
        <v>92796</v>
      </c>
      <c r="AA2067" s="20" t="s">
        <v>3167</v>
      </c>
      <c r="AB2067" s="25" t="s">
        <v>6663</v>
      </c>
      <c r="AC2067" s="11" t="str">
        <f t="shared" si="323"/>
        <v>Klik Here Bestie</v>
      </c>
      <c r="AD2067" s="18" t="s">
        <v>2944</v>
      </c>
    </row>
    <row r="2068" spans="1:30" ht="14.25" customHeight="1" x14ac:dyDescent="0.3">
      <c r="A2068" s="5">
        <v>2066</v>
      </c>
      <c r="B2068" s="20" t="s">
        <v>32</v>
      </c>
      <c r="C2068" s="20" t="s">
        <v>33</v>
      </c>
      <c r="D2068" s="20" t="s">
        <v>3162</v>
      </c>
      <c r="E2068" s="20" t="s">
        <v>3163</v>
      </c>
      <c r="F2068" s="21">
        <v>3323172003</v>
      </c>
      <c r="G2068" s="20" t="s">
        <v>3164</v>
      </c>
      <c r="H2068" s="20" t="s">
        <v>72</v>
      </c>
      <c r="I2068" s="21">
        <v>15259471</v>
      </c>
      <c r="J2068" s="20" t="s">
        <v>6664</v>
      </c>
      <c r="K2068" s="20" t="s">
        <v>6661</v>
      </c>
      <c r="L2068" s="20" t="s">
        <v>6662</v>
      </c>
      <c r="M2068" s="21">
        <v>0</v>
      </c>
      <c r="N2068" s="21">
        <v>91</v>
      </c>
      <c r="O2068" s="21">
        <v>0</v>
      </c>
      <c r="P2068" s="21">
        <v>0</v>
      </c>
      <c r="Q2068" s="21">
        <v>0</v>
      </c>
      <c r="R2068" s="21">
        <v>0</v>
      </c>
      <c r="S2068" s="21">
        <v>0</v>
      </c>
      <c r="T2068" s="20" t="s">
        <v>39</v>
      </c>
      <c r="U2068" s="20" t="s">
        <v>4260</v>
      </c>
      <c r="V2068" s="23">
        <v>46249.557638888888</v>
      </c>
      <c r="W2068" s="23">
        <v>46249.557638888888</v>
      </c>
      <c r="X2068" s="20" t="s">
        <v>40</v>
      </c>
      <c r="Y2068" s="20" t="s">
        <v>39</v>
      </c>
      <c r="Z2068" s="24">
        <v>92796</v>
      </c>
      <c r="AA2068" s="20" t="s">
        <v>3167</v>
      </c>
      <c r="AB2068" s="25" t="s">
        <v>6665</v>
      </c>
      <c r="AC2068" s="11" t="str">
        <f t="shared" si="323"/>
        <v>Klik Here Bestie</v>
      </c>
      <c r="AD2068" s="18" t="s">
        <v>2944</v>
      </c>
    </row>
    <row r="2069" spans="1:30" ht="14.25" customHeight="1" x14ac:dyDescent="0.3">
      <c r="A2069" s="5">
        <v>2067</v>
      </c>
      <c r="B2069" s="20" t="s">
        <v>32</v>
      </c>
      <c r="C2069" s="20" t="s">
        <v>33</v>
      </c>
      <c r="D2069" s="20" t="s">
        <v>3162</v>
      </c>
      <c r="E2069" s="20" t="s">
        <v>2469</v>
      </c>
      <c r="F2069" s="21">
        <v>3323172009</v>
      </c>
      <c r="G2069" s="20" t="s">
        <v>3186</v>
      </c>
      <c r="H2069" s="20" t="s">
        <v>3187</v>
      </c>
      <c r="I2069" s="21">
        <v>15194190</v>
      </c>
      <c r="J2069" s="20" t="s">
        <v>6666</v>
      </c>
      <c r="K2069" s="20" t="s">
        <v>6667</v>
      </c>
      <c r="L2069" s="20" t="s">
        <v>6668</v>
      </c>
      <c r="M2069" s="21">
        <v>0</v>
      </c>
      <c r="N2069" s="21">
        <v>200</v>
      </c>
      <c r="O2069" s="21">
        <v>0</v>
      </c>
      <c r="P2069" s="21">
        <v>0</v>
      </c>
      <c r="Q2069" s="21">
        <v>0</v>
      </c>
      <c r="R2069" s="21">
        <v>0</v>
      </c>
      <c r="S2069" s="21">
        <v>0</v>
      </c>
      <c r="T2069" s="20" t="s">
        <v>39</v>
      </c>
      <c r="U2069" s="20" t="s">
        <v>4312</v>
      </c>
      <c r="V2069" s="23">
        <v>46248.61041666667</v>
      </c>
      <c r="W2069" s="23">
        <v>46248.61041666667</v>
      </c>
      <c r="X2069" s="20" t="s">
        <v>40</v>
      </c>
      <c r="Y2069" s="20" t="s">
        <v>39</v>
      </c>
      <c r="Z2069" s="24">
        <v>93607</v>
      </c>
      <c r="AA2069" s="20" t="s">
        <v>6669</v>
      </c>
      <c r="AB2069" s="25" t="s">
        <v>6670</v>
      </c>
      <c r="AC2069" s="11" t="str">
        <f t="shared" si="323"/>
        <v>Klik Here Bestie</v>
      </c>
      <c r="AD2069" s="18" t="s">
        <v>2944</v>
      </c>
    </row>
    <row r="2070" spans="1:30" ht="14.25" customHeight="1" x14ac:dyDescent="0.3">
      <c r="A2070" s="5">
        <v>2068</v>
      </c>
      <c r="B2070" s="20" t="s">
        <v>32</v>
      </c>
      <c r="C2070" s="20" t="s">
        <v>33</v>
      </c>
      <c r="D2070" s="20" t="s">
        <v>3162</v>
      </c>
      <c r="E2070" s="20" t="s">
        <v>2469</v>
      </c>
      <c r="F2070" s="21">
        <v>3323172009</v>
      </c>
      <c r="G2070" s="20" t="s">
        <v>3186</v>
      </c>
      <c r="H2070" s="20" t="s">
        <v>3187</v>
      </c>
      <c r="I2070" s="21">
        <v>15194361</v>
      </c>
      <c r="J2070" s="20" t="s">
        <v>6671</v>
      </c>
      <c r="K2070" s="20" t="s">
        <v>6667</v>
      </c>
      <c r="L2070" s="20" t="s">
        <v>6668</v>
      </c>
      <c r="M2070" s="21">
        <v>0</v>
      </c>
      <c r="N2070" s="21">
        <v>300</v>
      </c>
      <c r="O2070" s="21">
        <v>0</v>
      </c>
      <c r="P2070" s="21">
        <v>0</v>
      </c>
      <c r="Q2070" s="21">
        <v>0</v>
      </c>
      <c r="R2070" s="21">
        <v>0</v>
      </c>
      <c r="S2070" s="21">
        <v>0</v>
      </c>
      <c r="T2070" s="20" t="s">
        <v>39</v>
      </c>
      <c r="U2070" s="20" t="s">
        <v>4312</v>
      </c>
      <c r="V2070" s="23">
        <v>46248.611805555556</v>
      </c>
      <c r="W2070" s="23">
        <v>46248.611805555556</v>
      </c>
      <c r="X2070" s="20" t="s">
        <v>40</v>
      </c>
      <c r="Y2070" s="20" t="s">
        <v>39</v>
      </c>
      <c r="Z2070" s="24">
        <v>93607</v>
      </c>
      <c r="AA2070" s="20" t="s">
        <v>6669</v>
      </c>
      <c r="AB2070" s="25" t="s">
        <v>6672</v>
      </c>
      <c r="AC2070" s="11" t="str">
        <f t="shared" si="323"/>
        <v>Klik Here Bestie</v>
      </c>
      <c r="AD2070" s="18" t="s">
        <v>2944</v>
      </c>
    </row>
    <row r="2071" spans="1:30" ht="14.25" customHeight="1" x14ac:dyDescent="0.3">
      <c r="A2071" s="5">
        <v>2069</v>
      </c>
      <c r="B2071" s="20" t="s">
        <v>32</v>
      </c>
      <c r="C2071" s="20" t="s">
        <v>33</v>
      </c>
      <c r="D2071" s="20" t="s">
        <v>3162</v>
      </c>
      <c r="E2071" s="20" t="s">
        <v>6673</v>
      </c>
      <c r="F2071" s="21">
        <v>3323172010</v>
      </c>
      <c r="G2071" s="20" t="s">
        <v>3186</v>
      </c>
      <c r="H2071" s="20" t="s">
        <v>3187</v>
      </c>
      <c r="I2071" s="21">
        <v>14987744</v>
      </c>
      <c r="J2071" s="20" t="s">
        <v>6674</v>
      </c>
      <c r="K2071" s="20" t="s">
        <v>6675</v>
      </c>
      <c r="L2071" s="20" t="s">
        <v>6676</v>
      </c>
      <c r="M2071" s="21">
        <v>0</v>
      </c>
      <c r="N2071" s="21">
        <v>100</v>
      </c>
      <c r="O2071" s="21">
        <v>0</v>
      </c>
      <c r="P2071" s="21">
        <v>0</v>
      </c>
      <c r="Q2071" s="21">
        <v>0</v>
      </c>
      <c r="R2071" s="21">
        <v>0</v>
      </c>
      <c r="S2071" s="21">
        <v>0</v>
      </c>
      <c r="T2071" s="20" t="s">
        <v>39</v>
      </c>
      <c r="U2071" s="22">
        <v>46334</v>
      </c>
      <c r="V2071" s="23">
        <v>46245.647916666669</v>
      </c>
      <c r="W2071" s="23">
        <v>46245.647916666669</v>
      </c>
      <c r="X2071" s="20" t="s">
        <v>40</v>
      </c>
      <c r="Y2071" s="20" t="s">
        <v>39</v>
      </c>
      <c r="Z2071" s="24">
        <v>93082</v>
      </c>
      <c r="AA2071" s="20" t="s">
        <v>111</v>
      </c>
      <c r="AB2071" s="25" t="s">
        <v>6677</v>
      </c>
      <c r="AC2071" s="11" t="str">
        <f t="shared" si="323"/>
        <v>Klik Here Bestie</v>
      </c>
      <c r="AD2071" s="18" t="s">
        <v>2944</v>
      </c>
    </row>
    <row r="2072" spans="1:30" ht="14.25" customHeight="1" x14ac:dyDescent="0.3">
      <c r="A2072" s="5">
        <v>2070</v>
      </c>
      <c r="B2072" s="20" t="s">
        <v>32</v>
      </c>
      <c r="C2072" s="20" t="s">
        <v>33</v>
      </c>
      <c r="D2072" s="20" t="s">
        <v>3191</v>
      </c>
      <c r="E2072" s="20" t="s">
        <v>3191</v>
      </c>
      <c r="F2072" s="21">
        <v>3323182001</v>
      </c>
      <c r="G2072" s="20" t="s">
        <v>3193</v>
      </c>
      <c r="H2072" s="20" t="s">
        <v>946</v>
      </c>
      <c r="I2072" s="21">
        <v>15201536</v>
      </c>
      <c r="J2072" s="20" t="s">
        <v>6678</v>
      </c>
      <c r="K2072" s="20" t="s">
        <v>6679</v>
      </c>
      <c r="L2072" s="20" t="s">
        <v>6680</v>
      </c>
      <c r="M2072" s="21">
        <v>300</v>
      </c>
      <c r="N2072" s="21">
        <v>358</v>
      </c>
      <c r="O2072" s="21">
        <v>0</v>
      </c>
      <c r="P2072" s="21">
        <v>0</v>
      </c>
      <c r="Q2072" s="21">
        <v>0</v>
      </c>
      <c r="R2072" s="21">
        <v>0</v>
      </c>
      <c r="S2072" s="21">
        <v>0</v>
      </c>
      <c r="T2072" s="20" t="s">
        <v>39</v>
      </c>
      <c r="U2072" s="20" t="s">
        <v>4312</v>
      </c>
      <c r="V2072" s="23">
        <v>46248.665277777778</v>
      </c>
      <c r="W2072" s="23">
        <v>46248.665277777778</v>
      </c>
      <c r="X2072" s="20" t="s">
        <v>40</v>
      </c>
      <c r="Y2072" s="20" t="s">
        <v>39</v>
      </c>
      <c r="Z2072" s="24">
        <v>78284</v>
      </c>
      <c r="AA2072" s="20" t="s">
        <v>1803</v>
      </c>
      <c r="AB2072" s="25" t="s">
        <v>6681</v>
      </c>
      <c r="AC2072" s="11" t="str">
        <f t="shared" si="323"/>
        <v>Klik Here Bestie</v>
      </c>
      <c r="AD2072" s="18" t="s">
        <v>2944</v>
      </c>
    </row>
    <row r="2073" spans="1:30" ht="14.25" customHeight="1" x14ac:dyDescent="0.3">
      <c r="A2073" s="5">
        <v>2071</v>
      </c>
      <c r="B2073" s="20" t="s">
        <v>32</v>
      </c>
      <c r="C2073" s="20" t="s">
        <v>33</v>
      </c>
      <c r="D2073" s="20" t="s">
        <v>3191</v>
      </c>
      <c r="E2073" s="20" t="s">
        <v>3191</v>
      </c>
      <c r="F2073" s="21">
        <v>3323182001</v>
      </c>
      <c r="G2073" s="20" t="s">
        <v>3193</v>
      </c>
      <c r="H2073" s="20" t="s">
        <v>946</v>
      </c>
      <c r="I2073" s="21">
        <v>15201700</v>
      </c>
      <c r="J2073" s="20" t="s">
        <v>6682</v>
      </c>
      <c r="K2073" s="20" t="s">
        <v>6679</v>
      </c>
      <c r="L2073" s="20" t="s">
        <v>6680</v>
      </c>
      <c r="M2073" s="21">
        <v>0</v>
      </c>
      <c r="N2073" s="21">
        <v>1206</v>
      </c>
      <c r="O2073" s="21">
        <v>0</v>
      </c>
      <c r="P2073" s="21">
        <v>0</v>
      </c>
      <c r="Q2073" s="21">
        <v>0</v>
      </c>
      <c r="R2073" s="21">
        <v>0</v>
      </c>
      <c r="S2073" s="21">
        <v>0</v>
      </c>
      <c r="T2073" s="20" t="s">
        <v>39</v>
      </c>
      <c r="U2073" s="20" t="s">
        <v>4312</v>
      </c>
      <c r="V2073" s="23">
        <v>46248.666666666664</v>
      </c>
      <c r="W2073" s="23">
        <v>46248.666666666664</v>
      </c>
      <c r="X2073" s="20" t="s">
        <v>40</v>
      </c>
      <c r="Y2073" s="20" t="s">
        <v>39</v>
      </c>
      <c r="Z2073" s="24">
        <v>78284</v>
      </c>
      <c r="AA2073" s="20" t="s">
        <v>1803</v>
      </c>
      <c r="AB2073" s="25" t="s">
        <v>6683</v>
      </c>
      <c r="AC2073" s="11" t="str">
        <f t="shared" si="323"/>
        <v>Klik Here Bestie</v>
      </c>
      <c r="AD2073" s="18" t="s">
        <v>2944</v>
      </c>
    </row>
    <row r="2074" spans="1:30" ht="14.25" customHeight="1" x14ac:dyDescent="0.3">
      <c r="A2074" s="5">
        <v>2072</v>
      </c>
      <c r="B2074" s="20" t="s">
        <v>32</v>
      </c>
      <c r="C2074" s="20" t="s">
        <v>33</v>
      </c>
      <c r="D2074" s="20" t="s">
        <v>3191</v>
      </c>
      <c r="E2074" s="20" t="s">
        <v>3191</v>
      </c>
      <c r="F2074" s="21">
        <v>3323182001</v>
      </c>
      <c r="G2074" s="20" t="s">
        <v>3193</v>
      </c>
      <c r="H2074" s="20" t="s">
        <v>946</v>
      </c>
      <c r="I2074" s="21">
        <v>15051014</v>
      </c>
      <c r="J2074" s="20" t="s">
        <v>6684</v>
      </c>
      <c r="K2074" s="20" t="s">
        <v>6685</v>
      </c>
      <c r="L2074" s="20" t="s">
        <v>5882</v>
      </c>
      <c r="M2074" s="21">
        <v>0</v>
      </c>
      <c r="N2074" s="21">
        <v>200</v>
      </c>
      <c r="O2074" s="21">
        <v>0</v>
      </c>
      <c r="P2074" s="21">
        <v>0</v>
      </c>
      <c r="Q2074" s="21">
        <v>0</v>
      </c>
      <c r="R2074" s="21">
        <v>0</v>
      </c>
      <c r="S2074" s="21">
        <v>0</v>
      </c>
      <c r="T2074" s="20" t="s">
        <v>39</v>
      </c>
      <c r="U2074" s="22">
        <v>46364</v>
      </c>
      <c r="V2074" s="23">
        <v>46246.606249999997</v>
      </c>
      <c r="W2074" s="23">
        <v>46246.606249999997</v>
      </c>
      <c r="X2074" s="20" t="s">
        <v>40</v>
      </c>
      <c r="Y2074" s="20" t="s">
        <v>39</v>
      </c>
      <c r="Z2074" s="24">
        <v>78281</v>
      </c>
      <c r="AA2074" s="20" t="s">
        <v>147</v>
      </c>
      <c r="AB2074" s="25" t="s">
        <v>6686</v>
      </c>
      <c r="AC2074" s="11" t="str">
        <f t="shared" si="323"/>
        <v>Klik Here Bestie</v>
      </c>
      <c r="AD2074" s="17" t="s">
        <v>4910</v>
      </c>
    </row>
    <row r="2075" spans="1:30" ht="14.25" customHeight="1" x14ac:dyDescent="0.3">
      <c r="A2075" s="5">
        <v>2073</v>
      </c>
      <c r="B2075" s="20" t="s">
        <v>32</v>
      </c>
      <c r="C2075" s="20" t="s">
        <v>33</v>
      </c>
      <c r="D2075" s="20" t="s">
        <v>3191</v>
      </c>
      <c r="E2075" s="20" t="s">
        <v>3209</v>
      </c>
      <c r="F2075" s="21">
        <v>3323182005</v>
      </c>
      <c r="G2075" s="20" t="s">
        <v>3210</v>
      </c>
      <c r="H2075" s="20" t="s">
        <v>3211</v>
      </c>
      <c r="I2075" s="21">
        <v>15259188</v>
      </c>
      <c r="J2075" s="20" t="s">
        <v>6687</v>
      </c>
      <c r="K2075" s="20" t="s">
        <v>6688</v>
      </c>
      <c r="L2075" s="20" t="s">
        <v>6689</v>
      </c>
      <c r="M2075" s="21">
        <v>0</v>
      </c>
      <c r="N2075" s="21">
        <v>232</v>
      </c>
      <c r="O2075" s="21">
        <v>0</v>
      </c>
      <c r="P2075" s="21">
        <v>0</v>
      </c>
      <c r="Q2075" s="21">
        <v>0</v>
      </c>
      <c r="R2075" s="21">
        <v>0</v>
      </c>
      <c r="S2075" s="21">
        <v>0</v>
      </c>
      <c r="T2075" s="20" t="s">
        <v>39</v>
      </c>
      <c r="U2075" s="20" t="s">
        <v>4260</v>
      </c>
      <c r="V2075" s="23">
        <v>46249.554861111108</v>
      </c>
      <c r="W2075" s="23">
        <v>46249.554861111108</v>
      </c>
      <c r="X2075" s="20" t="s">
        <v>40</v>
      </c>
      <c r="Y2075" s="20" t="s">
        <v>39</v>
      </c>
      <c r="Z2075" s="24">
        <v>78289</v>
      </c>
      <c r="AA2075" s="20" t="s">
        <v>6690</v>
      </c>
      <c r="AB2075" s="25" t="s">
        <v>6691</v>
      </c>
      <c r="AC2075" s="11" t="str">
        <f t="shared" si="323"/>
        <v>Klik Here Bestie</v>
      </c>
      <c r="AD2075" s="17" t="s">
        <v>4910</v>
      </c>
    </row>
    <row r="2076" spans="1:30" ht="14.25" customHeight="1" x14ac:dyDescent="0.3">
      <c r="A2076" s="5">
        <v>2074</v>
      </c>
      <c r="B2076" s="20" t="s">
        <v>32</v>
      </c>
      <c r="C2076" s="20" t="s">
        <v>33</v>
      </c>
      <c r="D2076" s="20" t="s">
        <v>3191</v>
      </c>
      <c r="E2076" s="20" t="s">
        <v>3209</v>
      </c>
      <c r="F2076" s="21">
        <v>3323182005</v>
      </c>
      <c r="G2076" s="20" t="s">
        <v>3210</v>
      </c>
      <c r="H2076" s="20" t="s">
        <v>3211</v>
      </c>
      <c r="I2076" s="21">
        <v>15024417</v>
      </c>
      <c r="J2076" s="20" t="s">
        <v>6692</v>
      </c>
      <c r="K2076" s="20" t="s">
        <v>6693</v>
      </c>
      <c r="L2076" s="20" t="s">
        <v>6694</v>
      </c>
      <c r="M2076" s="21">
        <v>75</v>
      </c>
      <c r="N2076" s="21">
        <v>90</v>
      </c>
      <c r="O2076" s="21">
        <v>0</v>
      </c>
      <c r="P2076" s="21">
        <v>0</v>
      </c>
      <c r="Q2076" s="21">
        <v>0</v>
      </c>
      <c r="R2076" s="21">
        <v>0</v>
      </c>
      <c r="S2076" s="21">
        <v>0</v>
      </c>
      <c r="T2076" s="20" t="s">
        <v>39</v>
      </c>
      <c r="U2076" s="22">
        <v>46364</v>
      </c>
      <c r="V2076" s="23">
        <v>46246.411805555559</v>
      </c>
      <c r="W2076" s="23">
        <v>46246.411805555559</v>
      </c>
      <c r="X2076" s="20" t="s">
        <v>40</v>
      </c>
      <c r="Y2076" s="20" t="s">
        <v>39</v>
      </c>
      <c r="Z2076" s="24">
        <v>78286</v>
      </c>
      <c r="AA2076" s="20" t="s">
        <v>6695</v>
      </c>
      <c r="AB2076" s="25" t="s">
        <v>6696</v>
      </c>
      <c r="AC2076" s="11" t="str">
        <f t="shared" si="323"/>
        <v>Klik Here Bestie</v>
      </c>
      <c r="AD2076" s="17" t="s">
        <v>4910</v>
      </c>
    </row>
    <row r="2077" spans="1:30" ht="14.25" customHeight="1" x14ac:dyDescent="0.3">
      <c r="A2077" s="5">
        <v>2075</v>
      </c>
      <c r="B2077" s="20" t="s">
        <v>32</v>
      </c>
      <c r="C2077" s="20" t="s">
        <v>33</v>
      </c>
      <c r="D2077" s="20" t="s">
        <v>3191</v>
      </c>
      <c r="E2077" s="20" t="s">
        <v>3209</v>
      </c>
      <c r="F2077" s="21">
        <v>3323182005</v>
      </c>
      <c r="G2077" s="20" t="s">
        <v>3210</v>
      </c>
      <c r="H2077" s="20" t="s">
        <v>3211</v>
      </c>
      <c r="I2077" s="21">
        <v>15024647</v>
      </c>
      <c r="J2077" s="20" t="s">
        <v>6697</v>
      </c>
      <c r="K2077" s="20" t="s">
        <v>6693</v>
      </c>
      <c r="L2077" s="20" t="s">
        <v>6694</v>
      </c>
      <c r="M2077" s="21">
        <v>0</v>
      </c>
      <c r="N2077" s="21">
        <v>654</v>
      </c>
      <c r="O2077" s="21">
        <v>0</v>
      </c>
      <c r="P2077" s="21">
        <v>0</v>
      </c>
      <c r="Q2077" s="21">
        <v>0</v>
      </c>
      <c r="R2077" s="21">
        <v>0</v>
      </c>
      <c r="S2077" s="21">
        <v>0</v>
      </c>
      <c r="T2077" s="20" t="s">
        <v>39</v>
      </c>
      <c r="U2077" s="22">
        <v>46364</v>
      </c>
      <c r="V2077" s="23">
        <v>46246.412499999999</v>
      </c>
      <c r="W2077" s="23">
        <v>46246.412499999999</v>
      </c>
      <c r="X2077" s="20" t="s">
        <v>40</v>
      </c>
      <c r="Y2077" s="20" t="s">
        <v>39</v>
      </c>
      <c r="Z2077" s="24">
        <v>78286</v>
      </c>
      <c r="AA2077" s="20" t="s">
        <v>6695</v>
      </c>
      <c r="AB2077" s="25" t="s">
        <v>6698</v>
      </c>
      <c r="AC2077" s="11" t="str">
        <f t="shared" si="323"/>
        <v>Klik Here Bestie</v>
      </c>
      <c r="AD2077" s="17" t="s">
        <v>4910</v>
      </c>
    </row>
    <row r="2078" spans="1:30" ht="14.25" customHeight="1" x14ac:dyDescent="0.3">
      <c r="A2078" s="5">
        <v>2076</v>
      </c>
      <c r="B2078" s="20" t="s">
        <v>32</v>
      </c>
      <c r="C2078" s="20" t="s">
        <v>33</v>
      </c>
      <c r="D2078" s="20" t="s">
        <v>3191</v>
      </c>
      <c r="E2078" s="20" t="s">
        <v>3209</v>
      </c>
      <c r="F2078" s="21">
        <v>3323182005</v>
      </c>
      <c r="G2078" s="20" t="s">
        <v>3210</v>
      </c>
      <c r="H2078" s="20" t="s">
        <v>3211</v>
      </c>
      <c r="I2078" s="21">
        <v>15024897</v>
      </c>
      <c r="J2078" s="20" t="s">
        <v>6699</v>
      </c>
      <c r="K2078" s="20" t="s">
        <v>6693</v>
      </c>
      <c r="L2078" s="20" t="s">
        <v>6694</v>
      </c>
      <c r="M2078" s="21">
        <v>164</v>
      </c>
      <c r="N2078" s="21">
        <v>150</v>
      </c>
      <c r="O2078" s="21">
        <v>0</v>
      </c>
      <c r="P2078" s="21">
        <v>0</v>
      </c>
      <c r="Q2078" s="21">
        <v>0</v>
      </c>
      <c r="R2078" s="21">
        <v>0</v>
      </c>
      <c r="S2078" s="21">
        <v>0</v>
      </c>
      <c r="T2078" s="20" t="s">
        <v>39</v>
      </c>
      <c r="U2078" s="22">
        <v>46364</v>
      </c>
      <c r="V2078" s="23">
        <v>46246.414583333331</v>
      </c>
      <c r="W2078" s="23">
        <v>46246.414583333331</v>
      </c>
      <c r="X2078" s="20" t="s">
        <v>40</v>
      </c>
      <c r="Y2078" s="20" t="s">
        <v>39</v>
      </c>
      <c r="Z2078" s="24">
        <v>78286</v>
      </c>
      <c r="AA2078" s="20" t="s">
        <v>6695</v>
      </c>
      <c r="AB2078" s="25" t="s">
        <v>6700</v>
      </c>
      <c r="AC2078" s="11" t="str">
        <f t="shared" si="323"/>
        <v>Klik Here Bestie</v>
      </c>
      <c r="AD2078" s="17" t="s">
        <v>4910</v>
      </c>
    </row>
    <row r="2079" spans="1:30" ht="14.25" customHeight="1" x14ac:dyDescent="0.3">
      <c r="A2079" s="5">
        <v>2077</v>
      </c>
      <c r="B2079" s="20" t="s">
        <v>32</v>
      </c>
      <c r="C2079" s="20" t="s">
        <v>33</v>
      </c>
      <c r="D2079" s="20" t="s">
        <v>3191</v>
      </c>
      <c r="E2079" s="20" t="s">
        <v>3219</v>
      </c>
      <c r="F2079" s="21">
        <v>3323182006</v>
      </c>
      <c r="G2079" s="20" t="s">
        <v>3210</v>
      </c>
      <c r="H2079" s="20" t="s">
        <v>3211</v>
      </c>
      <c r="I2079" s="21">
        <v>15288711</v>
      </c>
      <c r="J2079" s="20" t="s">
        <v>6701</v>
      </c>
      <c r="K2079" s="20" t="s">
        <v>6702</v>
      </c>
      <c r="L2079" s="20" t="s">
        <v>6703</v>
      </c>
      <c r="M2079" s="21">
        <v>255</v>
      </c>
      <c r="N2079" s="21">
        <v>0</v>
      </c>
      <c r="O2079" s="21">
        <v>0</v>
      </c>
      <c r="P2079" s="21">
        <v>0</v>
      </c>
      <c r="Q2079" s="21">
        <v>0</v>
      </c>
      <c r="R2079" s="21">
        <v>0</v>
      </c>
      <c r="S2079" s="21">
        <v>0</v>
      </c>
      <c r="T2079" s="20" t="s">
        <v>39</v>
      </c>
      <c r="U2079" s="20" t="s">
        <v>4378</v>
      </c>
      <c r="V2079" s="23">
        <v>46250.356944444444</v>
      </c>
      <c r="W2079" s="23">
        <v>46250.356944444444</v>
      </c>
      <c r="X2079" s="20" t="s">
        <v>40</v>
      </c>
      <c r="Y2079" s="20" t="s">
        <v>39</v>
      </c>
      <c r="Z2079" s="24">
        <v>78276</v>
      </c>
      <c r="AA2079" s="20" t="s">
        <v>6704</v>
      </c>
      <c r="AB2079" s="25" t="s">
        <v>6705</v>
      </c>
      <c r="AC2079" s="11" t="str">
        <f t="shared" si="323"/>
        <v>Klik Here Bestie</v>
      </c>
      <c r="AD2079" s="17" t="s">
        <v>4910</v>
      </c>
    </row>
    <row r="2080" spans="1:30" ht="14.25" customHeight="1" x14ac:dyDescent="0.3">
      <c r="A2080" s="5">
        <v>2078</v>
      </c>
      <c r="B2080" s="20" t="s">
        <v>32</v>
      </c>
      <c r="C2080" s="20" t="s">
        <v>33</v>
      </c>
      <c r="D2080" s="20" t="s">
        <v>3191</v>
      </c>
      <c r="E2080" s="20" t="s">
        <v>3219</v>
      </c>
      <c r="F2080" s="21">
        <v>3323182006</v>
      </c>
      <c r="G2080" s="20" t="s">
        <v>3210</v>
      </c>
      <c r="H2080" s="20" t="s">
        <v>3211</v>
      </c>
      <c r="I2080" s="21">
        <v>15288501</v>
      </c>
      <c r="J2080" s="20" t="s">
        <v>6706</v>
      </c>
      <c r="K2080" s="20" t="s">
        <v>6707</v>
      </c>
      <c r="L2080" s="20" t="s">
        <v>6708</v>
      </c>
      <c r="M2080" s="21">
        <v>98</v>
      </c>
      <c r="N2080" s="21">
        <v>0</v>
      </c>
      <c r="O2080" s="21">
        <v>0</v>
      </c>
      <c r="P2080" s="21">
        <v>0</v>
      </c>
      <c r="Q2080" s="21">
        <v>0</v>
      </c>
      <c r="R2080" s="21">
        <v>0</v>
      </c>
      <c r="S2080" s="21">
        <v>0</v>
      </c>
      <c r="T2080" s="20" t="s">
        <v>39</v>
      </c>
      <c r="U2080" s="20" t="s">
        <v>4378</v>
      </c>
      <c r="V2080" s="23">
        <v>46250.354861111111</v>
      </c>
      <c r="W2080" s="23">
        <v>46250.354861111111</v>
      </c>
      <c r="X2080" s="20" t="s">
        <v>40</v>
      </c>
      <c r="Y2080" s="20" t="s">
        <v>39</v>
      </c>
      <c r="Z2080" s="24">
        <v>78276</v>
      </c>
      <c r="AA2080" s="20" t="s">
        <v>6704</v>
      </c>
      <c r="AB2080" s="25" t="s">
        <v>6709</v>
      </c>
      <c r="AC2080" s="11" t="str">
        <f t="shared" si="323"/>
        <v>Klik Here Bestie</v>
      </c>
      <c r="AD2080" s="17" t="s">
        <v>4910</v>
      </c>
    </row>
    <row r="2081" spans="1:30" ht="14.25" customHeight="1" x14ac:dyDescent="0.3">
      <c r="A2081" s="5">
        <v>2079</v>
      </c>
      <c r="B2081" s="20" t="s">
        <v>32</v>
      </c>
      <c r="C2081" s="20" t="s">
        <v>33</v>
      </c>
      <c r="D2081" s="20" t="s">
        <v>3191</v>
      </c>
      <c r="E2081" s="20" t="s">
        <v>3235</v>
      </c>
      <c r="F2081" s="21">
        <v>3323182008</v>
      </c>
      <c r="G2081" s="20" t="s">
        <v>3210</v>
      </c>
      <c r="H2081" s="20" t="s">
        <v>3211</v>
      </c>
      <c r="I2081" s="21">
        <v>15038370</v>
      </c>
      <c r="J2081" s="20" t="s">
        <v>6710</v>
      </c>
      <c r="K2081" s="20" t="s">
        <v>6711</v>
      </c>
      <c r="L2081" s="20" t="s">
        <v>6712</v>
      </c>
      <c r="M2081" s="21">
        <v>280</v>
      </c>
      <c r="N2081" s="21">
        <v>336</v>
      </c>
      <c r="O2081" s="21">
        <v>0</v>
      </c>
      <c r="P2081" s="21">
        <v>0</v>
      </c>
      <c r="Q2081" s="21">
        <v>0</v>
      </c>
      <c r="R2081" s="21">
        <v>0</v>
      </c>
      <c r="S2081" s="21">
        <v>0</v>
      </c>
      <c r="T2081" s="20" t="s">
        <v>39</v>
      </c>
      <c r="U2081" s="22">
        <v>46364</v>
      </c>
      <c r="V2081" s="23">
        <v>46246.495138888888</v>
      </c>
      <c r="W2081" s="23">
        <v>46246.495138888888</v>
      </c>
      <c r="X2081" s="20" t="s">
        <v>40</v>
      </c>
      <c r="Y2081" s="20" t="s">
        <v>39</v>
      </c>
      <c r="Z2081" s="24">
        <v>208641</v>
      </c>
      <c r="AA2081" s="20" t="s">
        <v>1065</v>
      </c>
      <c r="AB2081" s="25" t="s">
        <v>6713</v>
      </c>
      <c r="AC2081" s="11" t="str">
        <f t="shared" si="323"/>
        <v>Klik Here Bestie</v>
      </c>
      <c r="AD2081" s="17" t="s">
        <v>4910</v>
      </c>
    </row>
    <row r="2082" spans="1:30" ht="14.25" customHeight="1" x14ac:dyDescent="0.3">
      <c r="A2082" s="5">
        <v>2080</v>
      </c>
      <c r="B2082" s="20" t="s">
        <v>32</v>
      </c>
      <c r="C2082" s="20" t="s">
        <v>33</v>
      </c>
      <c r="D2082" s="20" t="s">
        <v>3191</v>
      </c>
      <c r="E2082" s="20" t="s">
        <v>3235</v>
      </c>
      <c r="F2082" s="21">
        <v>3323182008</v>
      </c>
      <c r="G2082" s="20" t="s">
        <v>3210</v>
      </c>
      <c r="H2082" s="20" t="s">
        <v>3211</v>
      </c>
      <c r="I2082" s="21">
        <v>15038437</v>
      </c>
      <c r="J2082" s="20" t="s">
        <v>6714</v>
      </c>
      <c r="K2082" s="20" t="s">
        <v>6711</v>
      </c>
      <c r="L2082" s="20" t="s">
        <v>6712</v>
      </c>
      <c r="M2082" s="21">
        <v>0</v>
      </c>
      <c r="N2082" s="21">
        <v>134</v>
      </c>
      <c r="O2082" s="21">
        <v>0</v>
      </c>
      <c r="P2082" s="21">
        <v>0</v>
      </c>
      <c r="Q2082" s="21">
        <v>0</v>
      </c>
      <c r="R2082" s="21">
        <v>0</v>
      </c>
      <c r="S2082" s="21">
        <v>0</v>
      </c>
      <c r="T2082" s="20" t="s">
        <v>39</v>
      </c>
      <c r="U2082" s="22">
        <v>46364</v>
      </c>
      <c r="V2082" s="23">
        <v>46246.495833333334</v>
      </c>
      <c r="W2082" s="23">
        <v>46246.495833333334</v>
      </c>
      <c r="X2082" s="20" t="s">
        <v>40</v>
      </c>
      <c r="Y2082" s="20" t="s">
        <v>39</v>
      </c>
      <c r="Z2082" s="24">
        <v>208641</v>
      </c>
      <c r="AA2082" s="20" t="s">
        <v>1065</v>
      </c>
      <c r="AB2082" s="25" t="s">
        <v>6715</v>
      </c>
      <c r="AC2082" s="11" t="str">
        <f t="shared" si="323"/>
        <v>Klik Here Bestie</v>
      </c>
      <c r="AD2082" s="17" t="s">
        <v>4910</v>
      </c>
    </row>
    <row r="2083" spans="1:30" ht="14.25" customHeight="1" x14ac:dyDescent="0.3">
      <c r="A2083" s="5">
        <v>2081</v>
      </c>
      <c r="B2083" s="20" t="s">
        <v>32</v>
      </c>
      <c r="C2083" s="20" t="s">
        <v>33</v>
      </c>
      <c r="D2083" s="20" t="s">
        <v>3191</v>
      </c>
      <c r="E2083" s="20" t="s">
        <v>3252</v>
      </c>
      <c r="F2083" s="21">
        <v>3323182010</v>
      </c>
      <c r="G2083" s="20" t="s">
        <v>3193</v>
      </c>
      <c r="H2083" s="20" t="s">
        <v>946</v>
      </c>
      <c r="I2083" s="21">
        <v>15184572</v>
      </c>
      <c r="J2083" s="20" t="s">
        <v>6716</v>
      </c>
      <c r="K2083" s="20" t="s">
        <v>6717</v>
      </c>
      <c r="L2083" s="20" t="s">
        <v>6718</v>
      </c>
      <c r="M2083" s="21">
        <v>0</v>
      </c>
      <c r="N2083" s="21">
        <v>138</v>
      </c>
      <c r="O2083" s="21">
        <v>0</v>
      </c>
      <c r="P2083" s="21">
        <v>0</v>
      </c>
      <c r="Q2083" s="21">
        <v>0</v>
      </c>
      <c r="R2083" s="21">
        <v>0</v>
      </c>
      <c r="S2083" s="21">
        <v>0</v>
      </c>
      <c r="T2083" s="20" t="s">
        <v>39</v>
      </c>
      <c r="U2083" s="20" t="s">
        <v>4312</v>
      </c>
      <c r="V2083" s="23">
        <v>46248.547222222223</v>
      </c>
      <c r="W2083" s="23">
        <v>46248.547222222223</v>
      </c>
      <c r="X2083" s="20" t="s">
        <v>40</v>
      </c>
      <c r="Y2083" s="20" t="s">
        <v>39</v>
      </c>
      <c r="Z2083" s="24">
        <v>199414</v>
      </c>
      <c r="AA2083" s="20" t="s">
        <v>188</v>
      </c>
      <c r="AB2083" s="25" t="s">
        <v>6719</v>
      </c>
      <c r="AC2083" s="11" t="str">
        <f t="shared" si="323"/>
        <v>Klik Here Bestie</v>
      </c>
      <c r="AD2083" s="17" t="s">
        <v>4910</v>
      </c>
    </row>
    <row r="2084" spans="1:30" ht="14.25" customHeight="1" x14ac:dyDescent="0.3">
      <c r="A2084" s="5">
        <v>2082</v>
      </c>
      <c r="B2084" s="20" t="s">
        <v>32</v>
      </c>
      <c r="C2084" s="20" t="s">
        <v>33</v>
      </c>
      <c r="D2084" s="20" t="s">
        <v>3191</v>
      </c>
      <c r="E2084" s="20" t="s">
        <v>3252</v>
      </c>
      <c r="F2084" s="21">
        <v>3323182010</v>
      </c>
      <c r="G2084" s="20" t="s">
        <v>3193</v>
      </c>
      <c r="H2084" s="20" t="s">
        <v>946</v>
      </c>
      <c r="I2084" s="21">
        <v>14890289</v>
      </c>
      <c r="J2084" s="20" t="s">
        <v>6720</v>
      </c>
      <c r="K2084" s="20" t="s">
        <v>6721</v>
      </c>
      <c r="L2084" s="20" t="s">
        <v>6722</v>
      </c>
      <c r="M2084" s="21">
        <v>0</v>
      </c>
      <c r="N2084" s="21">
        <v>126</v>
      </c>
      <c r="O2084" s="21">
        <v>0</v>
      </c>
      <c r="P2084" s="21">
        <v>0</v>
      </c>
      <c r="Q2084" s="21">
        <v>0</v>
      </c>
      <c r="R2084" s="21">
        <v>0</v>
      </c>
      <c r="S2084" s="21">
        <v>0</v>
      </c>
      <c r="T2084" s="20" t="s">
        <v>39</v>
      </c>
      <c r="U2084" s="22">
        <v>46303</v>
      </c>
      <c r="V2084" s="23">
        <v>46244.404861111114</v>
      </c>
      <c r="W2084" s="23">
        <v>46244.404861111114</v>
      </c>
      <c r="X2084" s="20" t="s">
        <v>40</v>
      </c>
      <c r="Y2084" s="20" t="s">
        <v>39</v>
      </c>
      <c r="Z2084" s="24">
        <v>78260</v>
      </c>
      <c r="AA2084" s="20" t="s">
        <v>169</v>
      </c>
      <c r="AB2084" s="25" t="s">
        <v>6723</v>
      </c>
      <c r="AC2084" s="11" t="str">
        <f t="shared" si="323"/>
        <v>Klik Here Bestie</v>
      </c>
      <c r="AD2084" s="17" t="s">
        <v>4910</v>
      </c>
    </row>
    <row r="2085" spans="1:30" ht="14.25" customHeight="1" x14ac:dyDescent="0.3">
      <c r="A2085" s="5">
        <v>2083</v>
      </c>
      <c r="B2085" s="20" t="s">
        <v>32</v>
      </c>
      <c r="C2085" s="20" t="s">
        <v>33</v>
      </c>
      <c r="D2085" s="20" t="s">
        <v>3191</v>
      </c>
      <c r="E2085" s="20" t="s">
        <v>3252</v>
      </c>
      <c r="F2085" s="21">
        <v>3323182010</v>
      </c>
      <c r="G2085" s="20" t="s">
        <v>3193</v>
      </c>
      <c r="H2085" s="20" t="s">
        <v>946</v>
      </c>
      <c r="I2085" s="21">
        <v>15016763</v>
      </c>
      <c r="J2085" s="20" t="s">
        <v>6724</v>
      </c>
      <c r="K2085" s="20" t="s">
        <v>6725</v>
      </c>
      <c r="L2085" s="20" t="s">
        <v>6726</v>
      </c>
      <c r="M2085" s="21">
        <v>0</v>
      </c>
      <c r="N2085" s="21">
        <v>1308</v>
      </c>
      <c r="O2085" s="21">
        <v>0</v>
      </c>
      <c r="P2085" s="21">
        <v>0</v>
      </c>
      <c r="Q2085" s="21">
        <v>0</v>
      </c>
      <c r="R2085" s="21">
        <v>0</v>
      </c>
      <c r="S2085" s="21">
        <v>0</v>
      </c>
      <c r="T2085" s="20" t="s">
        <v>39</v>
      </c>
      <c r="U2085" s="22">
        <v>46364</v>
      </c>
      <c r="V2085" s="23">
        <v>46246.367361111108</v>
      </c>
      <c r="W2085" s="23">
        <v>46246.367361111108</v>
      </c>
      <c r="X2085" s="20" t="s">
        <v>40</v>
      </c>
      <c r="Y2085" s="20" t="s">
        <v>39</v>
      </c>
      <c r="Z2085" s="24">
        <v>78260</v>
      </c>
      <c r="AA2085" s="20" t="s">
        <v>169</v>
      </c>
      <c r="AB2085" s="25" t="s">
        <v>6727</v>
      </c>
      <c r="AC2085" s="11" t="str">
        <f t="shared" si="323"/>
        <v>Klik Here Bestie</v>
      </c>
      <c r="AD2085" s="17" t="s">
        <v>4910</v>
      </c>
    </row>
    <row r="2086" spans="1:30" ht="14.25" customHeight="1" x14ac:dyDescent="0.3">
      <c r="A2086" s="5">
        <v>2084</v>
      </c>
      <c r="B2086" s="20" t="s">
        <v>32</v>
      </c>
      <c r="C2086" s="20" t="s">
        <v>33</v>
      </c>
      <c r="D2086" s="20" t="s">
        <v>3191</v>
      </c>
      <c r="E2086" s="20" t="s">
        <v>3252</v>
      </c>
      <c r="F2086" s="21">
        <v>3323182010</v>
      </c>
      <c r="G2086" s="20" t="s">
        <v>3193</v>
      </c>
      <c r="H2086" s="20" t="s">
        <v>946</v>
      </c>
      <c r="I2086" s="21">
        <v>15032182</v>
      </c>
      <c r="J2086" s="20" t="s">
        <v>6728</v>
      </c>
      <c r="K2086" s="20" t="s">
        <v>6729</v>
      </c>
      <c r="L2086" s="20" t="s">
        <v>6730</v>
      </c>
      <c r="M2086" s="21">
        <v>0</v>
      </c>
      <c r="N2086" s="21">
        <v>300</v>
      </c>
      <c r="O2086" s="21">
        <v>0</v>
      </c>
      <c r="P2086" s="21">
        <v>0</v>
      </c>
      <c r="Q2086" s="21">
        <v>0</v>
      </c>
      <c r="R2086" s="21">
        <v>0</v>
      </c>
      <c r="S2086" s="21">
        <v>0</v>
      </c>
      <c r="T2086" s="20" t="s">
        <v>39</v>
      </c>
      <c r="U2086" s="22">
        <v>46364</v>
      </c>
      <c r="V2086" s="23">
        <v>46246.454861111109</v>
      </c>
      <c r="W2086" s="23">
        <v>46246.454861111109</v>
      </c>
      <c r="X2086" s="20" t="s">
        <v>40</v>
      </c>
      <c r="Y2086" s="20" t="s">
        <v>39</v>
      </c>
      <c r="Z2086" s="24">
        <v>78259</v>
      </c>
      <c r="AA2086" s="20" t="s">
        <v>3322</v>
      </c>
      <c r="AB2086" s="25" t="s">
        <v>6731</v>
      </c>
      <c r="AC2086" s="11" t="str">
        <f t="shared" si="323"/>
        <v>Klik Here Bestie</v>
      </c>
      <c r="AD2086" s="17" t="s">
        <v>4910</v>
      </c>
    </row>
    <row r="2087" spans="1:30" ht="14.25" customHeight="1" x14ac:dyDescent="0.3">
      <c r="A2087" s="5">
        <v>2085</v>
      </c>
      <c r="B2087" s="20" t="s">
        <v>32</v>
      </c>
      <c r="C2087" s="20" t="s">
        <v>33</v>
      </c>
      <c r="D2087" s="20" t="s">
        <v>3191</v>
      </c>
      <c r="E2087" s="20" t="s">
        <v>3252</v>
      </c>
      <c r="F2087" s="21">
        <v>3323182010</v>
      </c>
      <c r="G2087" s="20" t="s">
        <v>3193</v>
      </c>
      <c r="H2087" s="20" t="s">
        <v>946</v>
      </c>
      <c r="I2087" s="21">
        <v>15025104</v>
      </c>
      <c r="J2087" s="20" t="s">
        <v>6732</v>
      </c>
      <c r="K2087" s="20" t="s">
        <v>6733</v>
      </c>
      <c r="L2087" s="20" t="s">
        <v>6734</v>
      </c>
      <c r="M2087" s="21">
        <v>0</v>
      </c>
      <c r="N2087" s="21">
        <v>310</v>
      </c>
      <c r="O2087" s="21">
        <v>0</v>
      </c>
      <c r="P2087" s="21">
        <v>0</v>
      </c>
      <c r="Q2087" s="21">
        <v>0</v>
      </c>
      <c r="R2087" s="21">
        <v>0</v>
      </c>
      <c r="S2087" s="21">
        <v>0</v>
      </c>
      <c r="T2087" s="20" t="s">
        <v>39</v>
      </c>
      <c r="U2087" s="22">
        <v>46364</v>
      </c>
      <c r="V2087" s="23">
        <v>46246.415972222225</v>
      </c>
      <c r="W2087" s="23">
        <v>46246.415972222225</v>
      </c>
      <c r="X2087" s="20" t="s">
        <v>40</v>
      </c>
      <c r="Y2087" s="20" t="s">
        <v>39</v>
      </c>
      <c r="Z2087" s="24">
        <v>199414</v>
      </c>
      <c r="AA2087" s="20" t="s">
        <v>188</v>
      </c>
      <c r="AB2087" s="25" t="s">
        <v>6735</v>
      </c>
      <c r="AC2087" s="11" t="str">
        <f t="shared" si="323"/>
        <v>Klik Here Bestie</v>
      </c>
      <c r="AD2087" s="17" t="s">
        <v>4910</v>
      </c>
    </row>
    <row r="2088" spans="1:30" ht="14.25" customHeight="1" x14ac:dyDescent="0.3">
      <c r="A2088" s="5">
        <v>2086</v>
      </c>
      <c r="B2088" s="20" t="s">
        <v>32</v>
      </c>
      <c r="C2088" s="20" t="s">
        <v>33</v>
      </c>
      <c r="D2088" s="20" t="s">
        <v>3191</v>
      </c>
      <c r="E2088" s="20" t="s">
        <v>3252</v>
      </c>
      <c r="F2088" s="21">
        <v>3323182010</v>
      </c>
      <c r="G2088" s="20" t="s">
        <v>3193</v>
      </c>
      <c r="H2088" s="20" t="s">
        <v>946</v>
      </c>
      <c r="I2088" s="21">
        <v>15025335</v>
      </c>
      <c r="J2088" s="20" t="s">
        <v>6736</v>
      </c>
      <c r="K2088" s="20" t="s">
        <v>6733</v>
      </c>
      <c r="L2088" s="20" t="s">
        <v>6734</v>
      </c>
      <c r="M2088" s="21">
        <v>104</v>
      </c>
      <c r="N2088" s="21">
        <v>94</v>
      </c>
      <c r="O2088" s="21">
        <v>0</v>
      </c>
      <c r="P2088" s="21">
        <v>0</v>
      </c>
      <c r="Q2088" s="21">
        <v>0</v>
      </c>
      <c r="R2088" s="21">
        <v>0</v>
      </c>
      <c r="S2088" s="21">
        <v>0</v>
      </c>
      <c r="T2088" s="20" t="s">
        <v>39</v>
      </c>
      <c r="U2088" s="22">
        <v>46364</v>
      </c>
      <c r="V2088" s="23">
        <v>46246.417361111111</v>
      </c>
      <c r="W2088" s="23">
        <v>46246.417361111111</v>
      </c>
      <c r="X2088" s="20" t="s">
        <v>40</v>
      </c>
      <c r="Y2088" s="20" t="s">
        <v>39</v>
      </c>
      <c r="Z2088" s="24">
        <v>199414</v>
      </c>
      <c r="AA2088" s="20" t="s">
        <v>188</v>
      </c>
      <c r="AB2088" s="25" t="s">
        <v>6737</v>
      </c>
      <c r="AC2088" s="11" t="str">
        <f t="shared" si="323"/>
        <v>Klik Here Bestie</v>
      </c>
      <c r="AD2088" s="17" t="s">
        <v>4910</v>
      </c>
    </row>
    <row r="2089" spans="1:30" ht="14.25" customHeight="1" x14ac:dyDescent="0.3">
      <c r="A2089" s="5">
        <v>2087</v>
      </c>
      <c r="B2089" s="20" t="s">
        <v>32</v>
      </c>
      <c r="C2089" s="20" t="s">
        <v>33</v>
      </c>
      <c r="D2089" s="20" t="s">
        <v>3191</v>
      </c>
      <c r="E2089" s="20" t="s">
        <v>3252</v>
      </c>
      <c r="F2089" s="21">
        <v>3323182010</v>
      </c>
      <c r="G2089" s="20" t="s">
        <v>3193</v>
      </c>
      <c r="H2089" s="20" t="s">
        <v>946</v>
      </c>
      <c r="I2089" s="21">
        <v>15228701</v>
      </c>
      <c r="J2089" s="20" t="s">
        <v>6738</v>
      </c>
      <c r="K2089" s="20" t="s">
        <v>6739</v>
      </c>
      <c r="L2089" s="20" t="s">
        <v>6740</v>
      </c>
      <c r="M2089" s="21">
        <v>0</v>
      </c>
      <c r="N2089" s="21">
        <v>1000</v>
      </c>
      <c r="O2089" s="21">
        <v>0</v>
      </c>
      <c r="P2089" s="21">
        <v>0</v>
      </c>
      <c r="Q2089" s="21">
        <v>0</v>
      </c>
      <c r="R2089" s="21">
        <v>0</v>
      </c>
      <c r="S2089" s="21">
        <v>0</v>
      </c>
      <c r="T2089" s="20" t="s">
        <v>39</v>
      </c>
      <c r="U2089" s="20" t="s">
        <v>4260</v>
      </c>
      <c r="V2089" s="23">
        <v>46249.352083333331</v>
      </c>
      <c r="W2089" s="23">
        <v>46249.352083333331</v>
      </c>
      <c r="X2089" s="20" t="s">
        <v>40</v>
      </c>
      <c r="Y2089" s="20" t="s">
        <v>39</v>
      </c>
      <c r="Z2089" s="24">
        <v>78258</v>
      </c>
      <c r="AA2089" s="20" t="s">
        <v>1258</v>
      </c>
      <c r="AB2089" s="25" t="s">
        <v>6741</v>
      </c>
      <c r="AC2089" s="11" t="str">
        <f t="shared" si="323"/>
        <v>Klik Here Bestie</v>
      </c>
      <c r="AD2089" s="17" t="s">
        <v>4910</v>
      </c>
    </row>
    <row r="2090" spans="1:30" ht="14.25" customHeight="1" x14ac:dyDescent="0.3">
      <c r="A2090" s="5">
        <v>2088</v>
      </c>
      <c r="B2090" s="20" t="s">
        <v>32</v>
      </c>
      <c r="C2090" s="20" t="s">
        <v>33</v>
      </c>
      <c r="D2090" s="20" t="s">
        <v>3191</v>
      </c>
      <c r="E2090" s="20" t="s">
        <v>2992</v>
      </c>
      <c r="F2090" s="21">
        <v>3323182011</v>
      </c>
      <c r="G2090" s="20" t="s">
        <v>3277</v>
      </c>
      <c r="H2090" s="20" t="s">
        <v>3278</v>
      </c>
      <c r="I2090" s="21">
        <v>15199182</v>
      </c>
      <c r="J2090" s="20" t="s">
        <v>6742</v>
      </c>
      <c r="K2090" s="20" t="s">
        <v>6743</v>
      </c>
      <c r="L2090" s="20" t="s">
        <v>6744</v>
      </c>
      <c r="M2090" s="21">
        <v>750</v>
      </c>
      <c r="N2090" s="21">
        <v>0</v>
      </c>
      <c r="O2090" s="21">
        <v>0</v>
      </c>
      <c r="P2090" s="21">
        <v>0</v>
      </c>
      <c r="Q2090" s="21">
        <v>0</v>
      </c>
      <c r="R2090" s="21">
        <v>0</v>
      </c>
      <c r="S2090" s="21">
        <v>0</v>
      </c>
      <c r="T2090" s="20" t="s">
        <v>39</v>
      </c>
      <c r="U2090" s="20" t="s">
        <v>4312</v>
      </c>
      <c r="V2090" s="23">
        <v>46248.645138888889</v>
      </c>
      <c r="W2090" s="23">
        <v>46248.645138888889</v>
      </c>
      <c r="X2090" s="20" t="s">
        <v>40</v>
      </c>
      <c r="Y2090" s="20" t="s">
        <v>39</v>
      </c>
      <c r="Z2090" s="24">
        <v>78095</v>
      </c>
      <c r="AA2090" s="20" t="s">
        <v>2663</v>
      </c>
      <c r="AB2090" s="25" t="s">
        <v>6745</v>
      </c>
      <c r="AC2090" s="11" t="str">
        <f t="shared" si="323"/>
        <v>Klik Here Bestie</v>
      </c>
      <c r="AD2090" s="17" t="s">
        <v>4910</v>
      </c>
    </row>
    <row r="2091" spans="1:30" ht="14.25" customHeight="1" x14ac:dyDescent="0.3">
      <c r="A2091" s="5">
        <v>2089</v>
      </c>
      <c r="B2091" s="20" t="s">
        <v>32</v>
      </c>
      <c r="C2091" s="20" t="s">
        <v>33</v>
      </c>
      <c r="D2091" s="20" t="s">
        <v>3191</v>
      </c>
      <c r="E2091" s="20" t="s">
        <v>2992</v>
      </c>
      <c r="F2091" s="21">
        <v>3323182011</v>
      </c>
      <c r="G2091" s="20" t="s">
        <v>3277</v>
      </c>
      <c r="H2091" s="20" t="s">
        <v>3278</v>
      </c>
      <c r="I2091" s="21">
        <v>15121915</v>
      </c>
      <c r="J2091" s="20" t="s">
        <v>6746</v>
      </c>
      <c r="K2091" s="20" t="s">
        <v>6747</v>
      </c>
      <c r="L2091" s="20" t="s">
        <v>3304</v>
      </c>
      <c r="M2091" s="21">
        <v>274</v>
      </c>
      <c r="N2091" s="21">
        <v>0</v>
      </c>
      <c r="O2091" s="21">
        <v>0</v>
      </c>
      <c r="P2091" s="21">
        <v>0</v>
      </c>
      <c r="Q2091" s="21">
        <v>0</v>
      </c>
      <c r="R2091" s="21">
        <v>0</v>
      </c>
      <c r="S2091" s="21">
        <v>0</v>
      </c>
      <c r="T2091" s="20" t="s">
        <v>39</v>
      </c>
      <c r="U2091" s="20" t="s">
        <v>4250</v>
      </c>
      <c r="V2091" s="23">
        <v>46247.593055555553</v>
      </c>
      <c r="W2091" s="23">
        <v>46247.593055555553</v>
      </c>
      <c r="X2091" s="20" t="s">
        <v>40</v>
      </c>
      <c r="Y2091" s="20" t="s">
        <v>39</v>
      </c>
      <c r="Z2091" s="24">
        <v>78084</v>
      </c>
      <c r="AA2091" s="20" t="s">
        <v>1978</v>
      </c>
      <c r="AB2091" s="25" t="s">
        <v>6748</v>
      </c>
      <c r="AC2091" s="11" t="str">
        <f t="shared" si="323"/>
        <v>Klik Here Bestie</v>
      </c>
      <c r="AD2091" s="17" t="s">
        <v>4910</v>
      </c>
    </row>
    <row r="2092" spans="1:30" ht="14.25" customHeight="1" x14ac:dyDescent="0.3">
      <c r="A2092" s="5">
        <v>2090</v>
      </c>
      <c r="B2092" s="20" t="s">
        <v>32</v>
      </c>
      <c r="C2092" s="20" t="s">
        <v>33</v>
      </c>
      <c r="D2092" s="20" t="s">
        <v>3191</v>
      </c>
      <c r="E2092" s="20" t="s">
        <v>2992</v>
      </c>
      <c r="F2092" s="21">
        <v>3323182011</v>
      </c>
      <c r="G2092" s="20" t="s">
        <v>3277</v>
      </c>
      <c r="H2092" s="20" t="s">
        <v>3278</v>
      </c>
      <c r="I2092" s="21">
        <v>14914996</v>
      </c>
      <c r="J2092" s="20" t="s">
        <v>6749</v>
      </c>
      <c r="K2092" s="20" t="s">
        <v>6750</v>
      </c>
      <c r="L2092" s="20" t="s">
        <v>6751</v>
      </c>
      <c r="M2092" s="21">
        <v>0</v>
      </c>
      <c r="N2092" s="21">
        <v>396</v>
      </c>
      <c r="O2092" s="21">
        <v>0</v>
      </c>
      <c r="P2092" s="21">
        <v>0</v>
      </c>
      <c r="Q2092" s="21">
        <v>0</v>
      </c>
      <c r="R2092" s="21">
        <v>0</v>
      </c>
      <c r="S2092" s="21">
        <v>0</v>
      </c>
      <c r="T2092" s="20" t="s">
        <v>39</v>
      </c>
      <c r="U2092" s="22">
        <v>46303</v>
      </c>
      <c r="V2092" s="23">
        <v>46244.597916666666</v>
      </c>
      <c r="W2092" s="23">
        <v>46244.597916666666</v>
      </c>
      <c r="X2092" s="20" t="s">
        <v>40</v>
      </c>
      <c r="Y2092" s="20" t="s">
        <v>39</v>
      </c>
      <c r="Z2092" s="24">
        <v>78081</v>
      </c>
      <c r="AA2092" s="20" t="s">
        <v>1258</v>
      </c>
      <c r="AB2092" s="25" t="s">
        <v>6752</v>
      </c>
      <c r="AC2092" s="11" t="str">
        <f t="shared" si="323"/>
        <v>Klik Here Bestie</v>
      </c>
      <c r="AD2092" s="17" t="s">
        <v>4910</v>
      </c>
    </row>
    <row r="2093" spans="1:30" ht="14.25" customHeight="1" x14ac:dyDescent="0.3">
      <c r="A2093" s="5">
        <v>2091</v>
      </c>
      <c r="B2093" s="20" t="s">
        <v>32</v>
      </c>
      <c r="C2093" s="20" t="s">
        <v>33</v>
      </c>
      <c r="D2093" s="20" t="s">
        <v>3191</v>
      </c>
      <c r="E2093" s="20" t="s">
        <v>2992</v>
      </c>
      <c r="F2093" s="21">
        <v>3323182011</v>
      </c>
      <c r="G2093" s="20" t="s">
        <v>3277</v>
      </c>
      <c r="H2093" s="20" t="s">
        <v>3278</v>
      </c>
      <c r="I2093" s="21">
        <v>14882842</v>
      </c>
      <c r="J2093" s="20" t="s">
        <v>6753</v>
      </c>
      <c r="K2093" s="20" t="s">
        <v>6754</v>
      </c>
      <c r="L2093" s="20" t="s">
        <v>6755</v>
      </c>
      <c r="M2093" s="21">
        <v>0</v>
      </c>
      <c r="N2093" s="21">
        <v>1290</v>
      </c>
      <c r="O2093" s="21">
        <v>0</v>
      </c>
      <c r="P2093" s="21">
        <v>0</v>
      </c>
      <c r="Q2093" s="21">
        <v>0</v>
      </c>
      <c r="R2093" s="21">
        <v>0</v>
      </c>
      <c r="S2093" s="21">
        <v>0</v>
      </c>
      <c r="T2093" s="20" t="s">
        <v>39</v>
      </c>
      <c r="U2093" s="22">
        <v>46303</v>
      </c>
      <c r="V2093" s="23">
        <v>46244.359027777777</v>
      </c>
      <c r="W2093" s="23">
        <v>46244.359027777777</v>
      </c>
      <c r="X2093" s="20" t="s">
        <v>40</v>
      </c>
      <c r="Y2093" s="20" t="s">
        <v>39</v>
      </c>
      <c r="Z2093" s="24">
        <v>78093</v>
      </c>
      <c r="AA2093" s="20" t="s">
        <v>3322</v>
      </c>
      <c r="AB2093" s="25" t="s">
        <v>6756</v>
      </c>
      <c r="AC2093" s="11" t="str">
        <f t="shared" si="323"/>
        <v>Klik Here Bestie</v>
      </c>
      <c r="AD2093" s="17" t="s">
        <v>4910</v>
      </c>
    </row>
    <row r="2094" spans="1:30" ht="14.25" customHeight="1" x14ac:dyDescent="0.3">
      <c r="A2094" s="5">
        <v>2092</v>
      </c>
      <c r="B2094" s="20" t="s">
        <v>32</v>
      </c>
      <c r="C2094" s="20" t="s">
        <v>33</v>
      </c>
      <c r="D2094" s="20" t="s">
        <v>3191</v>
      </c>
      <c r="E2094" s="20" t="s">
        <v>2992</v>
      </c>
      <c r="F2094" s="21">
        <v>3323182011</v>
      </c>
      <c r="G2094" s="20" t="s">
        <v>3277</v>
      </c>
      <c r="H2094" s="20" t="s">
        <v>3278</v>
      </c>
      <c r="I2094" s="21">
        <v>15121671</v>
      </c>
      <c r="J2094" s="20" t="s">
        <v>6757</v>
      </c>
      <c r="K2094" s="20" t="s">
        <v>6758</v>
      </c>
      <c r="L2094" s="20" t="s">
        <v>6759</v>
      </c>
      <c r="M2094" s="21">
        <v>250</v>
      </c>
      <c r="N2094" s="21">
        <v>0</v>
      </c>
      <c r="O2094" s="21">
        <v>0</v>
      </c>
      <c r="P2094" s="21">
        <v>0</v>
      </c>
      <c r="Q2094" s="21">
        <v>0</v>
      </c>
      <c r="R2094" s="21">
        <v>0</v>
      </c>
      <c r="S2094" s="21">
        <v>0</v>
      </c>
      <c r="T2094" s="20" t="s">
        <v>39</v>
      </c>
      <c r="U2094" s="20" t="s">
        <v>4250</v>
      </c>
      <c r="V2094" s="23">
        <v>46247.591666666667</v>
      </c>
      <c r="W2094" s="23">
        <v>46247.591666666667</v>
      </c>
      <c r="X2094" s="20" t="s">
        <v>40</v>
      </c>
      <c r="Y2094" s="20" t="s">
        <v>39</v>
      </c>
      <c r="Z2094" s="24">
        <v>78087</v>
      </c>
      <c r="AA2094" s="20" t="s">
        <v>3293</v>
      </c>
      <c r="AB2094" s="25" t="s">
        <v>6760</v>
      </c>
      <c r="AC2094" s="11" t="str">
        <f t="shared" si="323"/>
        <v>Klik Here Bestie</v>
      </c>
      <c r="AD2094" s="17" t="s">
        <v>4910</v>
      </c>
    </row>
    <row r="2095" spans="1:30" ht="14.25" customHeight="1" x14ac:dyDescent="0.3">
      <c r="A2095" s="5">
        <v>2093</v>
      </c>
      <c r="B2095" s="20" t="s">
        <v>32</v>
      </c>
      <c r="C2095" s="20" t="s">
        <v>33</v>
      </c>
      <c r="D2095" s="20" t="s">
        <v>3191</v>
      </c>
      <c r="E2095" s="20" t="s">
        <v>2992</v>
      </c>
      <c r="F2095" s="21">
        <v>3323182011</v>
      </c>
      <c r="G2095" s="20" t="s">
        <v>3277</v>
      </c>
      <c r="H2095" s="20" t="s">
        <v>3278</v>
      </c>
      <c r="I2095" s="21">
        <v>14882709</v>
      </c>
      <c r="J2095" s="20" t="s">
        <v>6761</v>
      </c>
      <c r="K2095" s="20" t="s">
        <v>6762</v>
      </c>
      <c r="L2095" s="20" t="s">
        <v>6763</v>
      </c>
      <c r="M2095" s="21">
        <v>0</v>
      </c>
      <c r="N2095" s="21">
        <v>1290</v>
      </c>
      <c r="O2095" s="21">
        <v>0</v>
      </c>
      <c r="P2095" s="21">
        <v>0</v>
      </c>
      <c r="Q2095" s="21">
        <v>0</v>
      </c>
      <c r="R2095" s="21">
        <v>0</v>
      </c>
      <c r="S2095" s="21">
        <v>0</v>
      </c>
      <c r="T2095" s="20" t="s">
        <v>39</v>
      </c>
      <c r="U2095" s="22">
        <v>46303</v>
      </c>
      <c r="V2095" s="23">
        <v>46244.35833333333</v>
      </c>
      <c r="W2095" s="23">
        <v>46244.35833333333</v>
      </c>
      <c r="X2095" s="20" t="s">
        <v>40</v>
      </c>
      <c r="Y2095" s="20" t="s">
        <v>39</v>
      </c>
      <c r="Z2095" s="24">
        <v>78093</v>
      </c>
      <c r="AA2095" s="20" t="s">
        <v>3322</v>
      </c>
      <c r="AB2095" s="25" t="s">
        <v>6764</v>
      </c>
      <c r="AC2095" s="11" t="str">
        <f t="shared" si="323"/>
        <v>Klik Here Bestie</v>
      </c>
      <c r="AD2095" s="17" t="s">
        <v>4910</v>
      </c>
    </row>
    <row r="2096" spans="1:30" ht="14.25" customHeight="1" x14ac:dyDescent="0.3">
      <c r="A2096" s="5">
        <v>2094</v>
      </c>
      <c r="B2096" s="20" t="s">
        <v>32</v>
      </c>
      <c r="C2096" s="20" t="s">
        <v>33</v>
      </c>
      <c r="D2096" s="20" t="s">
        <v>3191</v>
      </c>
      <c r="E2096" s="20" t="s">
        <v>3324</v>
      </c>
      <c r="F2096" s="21">
        <v>3323182012</v>
      </c>
      <c r="G2096" s="20" t="s">
        <v>3277</v>
      </c>
      <c r="H2096" s="20" t="s">
        <v>3278</v>
      </c>
      <c r="I2096" s="21">
        <v>14914910</v>
      </c>
      <c r="J2096" s="20" t="s">
        <v>6765</v>
      </c>
      <c r="K2096" s="20" t="s">
        <v>6766</v>
      </c>
      <c r="L2096" s="20" t="s">
        <v>6767</v>
      </c>
      <c r="M2096" s="21">
        <v>0</v>
      </c>
      <c r="N2096" s="21">
        <v>200</v>
      </c>
      <c r="O2096" s="21">
        <v>0</v>
      </c>
      <c r="P2096" s="21">
        <v>0</v>
      </c>
      <c r="Q2096" s="21">
        <v>0</v>
      </c>
      <c r="R2096" s="21">
        <v>0</v>
      </c>
      <c r="S2096" s="21">
        <v>0</v>
      </c>
      <c r="T2096" s="20" t="s">
        <v>39</v>
      </c>
      <c r="U2096" s="22">
        <v>46303</v>
      </c>
      <c r="V2096" s="23">
        <v>46244.597222222219</v>
      </c>
      <c r="W2096" s="23">
        <v>46244.597222222219</v>
      </c>
      <c r="X2096" s="20" t="s">
        <v>40</v>
      </c>
      <c r="Y2096" s="20" t="s">
        <v>39</v>
      </c>
      <c r="Z2096" s="24">
        <v>1097872</v>
      </c>
      <c r="AA2096" s="20" t="s">
        <v>3331</v>
      </c>
      <c r="AB2096" s="25" t="s">
        <v>6768</v>
      </c>
      <c r="AC2096" s="11" t="str">
        <f t="shared" si="323"/>
        <v>Klik Here Bestie</v>
      </c>
      <c r="AD2096" s="17" t="s">
        <v>4910</v>
      </c>
    </row>
    <row r="2097" spans="1:30" ht="14.25" customHeight="1" x14ac:dyDescent="0.3">
      <c r="A2097" s="5">
        <v>2095</v>
      </c>
      <c r="B2097" s="20" t="s">
        <v>32</v>
      </c>
      <c r="C2097" s="20" t="s">
        <v>33</v>
      </c>
      <c r="D2097" s="20" t="s">
        <v>3191</v>
      </c>
      <c r="E2097" s="20" t="s">
        <v>3324</v>
      </c>
      <c r="F2097" s="21">
        <v>3323182012</v>
      </c>
      <c r="G2097" s="20" t="s">
        <v>3277</v>
      </c>
      <c r="H2097" s="20" t="s">
        <v>3278</v>
      </c>
      <c r="I2097" s="21">
        <v>15197554</v>
      </c>
      <c r="J2097" s="20" t="s">
        <v>6769</v>
      </c>
      <c r="K2097" s="20" t="s">
        <v>6770</v>
      </c>
      <c r="L2097" s="20" t="s">
        <v>6771</v>
      </c>
      <c r="M2097" s="21">
        <v>0</v>
      </c>
      <c r="N2097" s="21">
        <v>100</v>
      </c>
      <c r="O2097" s="21">
        <v>0</v>
      </c>
      <c r="P2097" s="21">
        <v>0</v>
      </c>
      <c r="Q2097" s="21">
        <v>0</v>
      </c>
      <c r="R2097" s="21">
        <v>0</v>
      </c>
      <c r="S2097" s="21">
        <v>0</v>
      </c>
      <c r="T2097" s="20" t="s">
        <v>39</v>
      </c>
      <c r="U2097" s="20" t="s">
        <v>4312</v>
      </c>
      <c r="V2097" s="23">
        <v>46248.633333333331</v>
      </c>
      <c r="W2097" s="23">
        <v>46248.633333333331</v>
      </c>
      <c r="X2097" s="20" t="s">
        <v>40</v>
      </c>
      <c r="Y2097" s="20" t="s">
        <v>39</v>
      </c>
      <c r="Z2097" s="24">
        <v>1097872</v>
      </c>
      <c r="AA2097" s="20" t="s">
        <v>3331</v>
      </c>
      <c r="AB2097" s="25" t="s">
        <v>6772</v>
      </c>
      <c r="AC2097" s="11" t="str">
        <f t="shared" si="323"/>
        <v>Klik Here Bestie</v>
      </c>
      <c r="AD2097" s="17" t="s">
        <v>4910</v>
      </c>
    </row>
    <row r="2098" spans="1:30" ht="14.25" customHeight="1" x14ac:dyDescent="0.3">
      <c r="A2098" s="5">
        <v>2096</v>
      </c>
      <c r="B2098" s="20" t="s">
        <v>32</v>
      </c>
      <c r="C2098" s="20" t="s">
        <v>33</v>
      </c>
      <c r="D2098" s="20" t="s">
        <v>3191</v>
      </c>
      <c r="E2098" s="20" t="s">
        <v>3324</v>
      </c>
      <c r="F2098" s="21">
        <v>3323182012</v>
      </c>
      <c r="G2098" s="20" t="s">
        <v>3277</v>
      </c>
      <c r="H2098" s="20" t="s">
        <v>3278</v>
      </c>
      <c r="I2098" s="21">
        <v>15188984</v>
      </c>
      <c r="J2098" s="20" t="s">
        <v>6773</v>
      </c>
      <c r="K2098" s="20" t="s">
        <v>6774</v>
      </c>
      <c r="L2098" s="20" t="s">
        <v>3330</v>
      </c>
      <c r="M2098" s="21">
        <v>234</v>
      </c>
      <c r="N2098" s="21">
        <v>282</v>
      </c>
      <c r="O2098" s="21">
        <v>0</v>
      </c>
      <c r="P2098" s="21">
        <v>0</v>
      </c>
      <c r="Q2098" s="21">
        <v>0</v>
      </c>
      <c r="R2098" s="21">
        <v>0</v>
      </c>
      <c r="S2098" s="21">
        <v>0</v>
      </c>
      <c r="T2098" s="20" t="s">
        <v>39</v>
      </c>
      <c r="U2098" s="20" t="s">
        <v>4312</v>
      </c>
      <c r="V2098" s="23">
        <v>46248.578472222223</v>
      </c>
      <c r="W2098" s="23">
        <v>46248.578472222223</v>
      </c>
      <c r="X2098" s="20" t="s">
        <v>40</v>
      </c>
      <c r="Y2098" s="20" t="s">
        <v>39</v>
      </c>
      <c r="Z2098" s="24">
        <v>1097872</v>
      </c>
      <c r="AA2098" s="20" t="s">
        <v>3331</v>
      </c>
      <c r="AB2098" s="25" t="s">
        <v>6775</v>
      </c>
      <c r="AC2098" s="11" t="str">
        <f t="shared" si="323"/>
        <v>Klik Here Bestie</v>
      </c>
      <c r="AD2098" s="17" t="s">
        <v>4910</v>
      </c>
    </row>
    <row r="2099" spans="1:30" ht="14.25" customHeight="1" x14ac:dyDescent="0.3">
      <c r="A2099" s="5">
        <v>2097</v>
      </c>
      <c r="B2099" s="20" t="s">
        <v>32</v>
      </c>
      <c r="C2099" s="20" t="s">
        <v>33</v>
      </c>
      <c r="D2099" s="20" t="s">
        <v>3191</v>
      </c>
      <c r="E2099" s="20" t="s">
        <v>3324</v>
      </c>
      <c r="F2099" s="21">
        <v>3323182012</v>
      </c>
      <c r="G2099" s="20" t="s">
        <v>3277</v>
      </c>
      <c r="H2099" s="20" t="s">
        <v>3278</v>
      </c>
      <c r="I2099" s="21">
        <v>14912531</v>
      </c>
      <c r="J2099" s="20" t="s">
        <v>6776</v>
      </c>
      <c r="K2099" s="20" t="s">
        <v>6777</v>
      </c>
      <c r="L2099" s="20" t="s">
        <v>6778</v>
      </c>
      <c r="M2099" s="21">
        <v>0</v>
      </c>
      <c r="N2099" s="21">
        <v>500</v>
      </c>
      <c r="O2099" s="21">
        <v>0</v>
      </c>
      <c r="P2099" s="21">
        <v>0</v>
      </c>
      <c r="Q2099" s="21">
        <v>0</v>
      </c>
      <c r="R2099" s="21">
        <v>0</v>
      </c>
      <c r="S2099" s="21">
        <v>0</v>
      </c>
      <c r="T2099" s="20" t="s">
        <v>39</v>
      </c>
      <c r="U2099" s="22">
        <v>46303</v>
      </c>
      <c r="V2099" s="23">
        <v>46244.578472222223</v>
      </c>
      <c r="W2099" s="23">
        <v>46244.578472222223</v>
      </c>
      <c r="X2099" s="20" t="s">
        <v>40</v>
      </c>
      <c r="Y2099" s="20" t="s">
        <v>39</v>
      </c>
      <c r="Z2099" s="24">
        <v>806050</v>
      </c>
      <c r="AA2099" s="20" t="s">
        <v>3338</v>
      </c>
      <c r="AB2099" s="25" t="s">
        <v>6779</v>
      </c>
      <c r="AC2099" s="11" t="str">
        <f t="shared" si="323"/>
        <v>Klik Here Bestie</v>
      </c>
      <c r="AD2099" s="17" t="s">
        <v>4910</v>
      </c>
    </row>
    <row r="2100" spans="1:30" ht="14.25" customHeight="1" x14ac:dyDescent="0.3">
      <c r="A2100" s="5">
        <v>2098</v>
      </c>
      <c r="B2100" s="20" t="s">
        <v>32</v>
      </c>
      <c r="C2100" s="20" t="s">
        <v>33</v>
      </c>
      <c r="D2100" s="20" t="s">
        <v>3191</v>
      </c>
      <c r="E2100" s="20" t="s">
        <v>3324</v>
      </c>
      <c r="F2100" s="21">
        <v>3323182012</v>
      </c>
      <c r="G2100" s="20" t="s">
        <v>3277</v>
      </c>
      <c r="H2100" s="20" t="s">
        <v>3278</v>
      </c>
      <c r="I2100" s="21">
        <v>14917785</v>
      </c>
      <c r="J2100" s="20" t="s">
        <v>6780</v>
      </c>
      <c r="K2100" s="20" t="s">
        <v>6777</v>
      </c>
      <c r="L2100" s="20" t="s">
        <v>6778</v>
      </c>
      <c r="M2100" s="21">
        <v>0</v>
      </c>
      <c r="N2100" s="21">
        <v>250</v>
      </c>
      <c r="O2100" s="21">
        <v>0</v>
      </c>
      <c r="P2100" s="21">
        <v>0</v>
      </c>
      <c r="Q2100" s="21">
        <v>0</v>
      </c>
      <c r="R2100" s="21">
        <v>0</v>
      </c>
      <c r="S2100" s="21">
        <v>0</v>
      </c>
      <c r="T2100" s="20" t="s">
        <v>39</v>
      </c>
      <c r="U2100" s="22">
        <v>46303</v>
      </c>
      <c r="V2100" s="23">
        <v>46244.618055555555</v>
      </c>
      <c r="W2100" s="23">
        <v>46244.618055555555</v>
      </c>
      <c r="X2100" s="20" t="s">
        <v>40</v>
      </c>
      <c r="Y2100" s="20" t="s">
        <v>39</v>
      </c>
      <c r="Z2100" s="24">
        <v>806050</v>
      </c>
      <c r="AA2100" s="20" t="s">
        <v>3338</v>
      </c>
      <c r="AB2100" s="25" t="s">
        <v>6781</v>
      </c>
      <c r="AC2100" s="11" t="str">
        <f t="shared" si="323"/>
        <v>Klik Here Bestie</v>
      </c>
      <c r="AD2100" s="17" t="s">
        <v>4910</v>
      </c>
    </row>
    <row r="2101" spans="1:30" ht="14.25" customHeight="1" x14ac:dyDescent="0.3">
      <c r="A2101" s="5">
        <v>2099</v>
      </c>
      <c r="B2101" s="20" t="s">
        <v>32</v>
      </c>
      <c r="C2101" s="20" t="s">
        <v>33</v>
      </c>
      <c r="D2101" s="20" t="s">
        <v>3191</v>
      </c>
      <c r="E2101" s="20" t="s">
        <v>3324</v>
      </c>
      <c r="F2101" s="21">
        <v>3323182012</v>
      </c>
      <c r="G2101" s="20" t="s">
        <v>3277</v>
      </c>
      <c r="H2101" s="20" t="s">
        <v>3278</v>
      </c>
      <c r="I2101" s="21">
        <v>14915064</v>
      </c>
      <c r="J2101" s="20" t="s">
        <v>6782</v>
      </c>
      <c r="K2101" s="20" t="s">
        <v>6783</v>
      </c>
      <c r="L2101" s="20" t="s">
        <v>6784</v>
      </c>
      <c r="M2101" s="21">
        <v>0</v>
      </c>
      <c r="N2101" s="21">
        <v>300</v>
      </c>
      <c r="O2101" s="21">
        <v>0</v>
      </c>
      <c r="P2101" s="21">
        <v>0</v>
      </c>
      <c r="Q2101" s="21">
        <v>0</v>
      </c>
      <c r="R2101" s="21">
        <v>0</v>
      </c>
      <c r="S2101" s="21">
        <v>0</v>
      </c>
      <c r="T2101" s="20" t="s">
        <v>39</v>
      </c>
      <c r="U2101" s="22">
        <v>46303</v>
      </c>
      <c r="V2101" s="23">
        <v>46244.598611111112</v>
      </c>
      <c r="W2101" s="23">
        <v>46244.598611111112</v>
      </c>
      <c r="X2101" s="20" t="s">
        <v>40</v>
      </c>
      <c r="Y2101" s="20" t="s">
        <v>39</v>
      </c>
      <c r="Z2101" s="24">
        <v>1097872</v>
      </c>
      <c r="AA2101" s="20" t="s">
        <v>3331</v>
      </c>
      <c r="AB2101" s="25" t="s">
        <v>6785</v>
      </c>
      <c r="AC2101" s="11" t="str">
        <f t="shared" si="323"/>
        <v>Klik Here Bestie</v>
      </c>
      <c r="AD2101" s="17" t="s">
        <v>4910</v>
      </c>
    </row>
    <row r="2102" spans="1:30" ht="14.25" customHeight="1" x14ac:dyDescent="0.3">
      <c r="A2102" s="5">
        <v>2100</v>
      </c>
      <c r="B2102" s="20" t="s">
        <v>32</v>
      </c>
      <c r="C2102" s="20" t="s">
        <v>33</v>
      </c>
      <c r="D2102" s="20" t="s">
        <v>3191</v>
      </c>
      <c r="E2102" s="20" t="s">
        <v>3342</v>
      </c>
      <c r="F2102" s="21">
        <v>3323182013</v>
      </c>
      <c r="G2102" s="20" t="s">
        <v>3277</v>
      </c>
      <c r="H2102" s="20" t="s">
        <v>3278</v>
      </c>
      <c r="I2102" s="21">
        <v>15105339</v>
      </c>
      <c r="J2102" s="20" t="s">
        <v>6786</v>
      </c>
      <c r="K2102" s="20" t="s">
        <v>6787</v>
      </c>
      <c r="L2102" s="20" t="s">
        <v>6788</v>
      </c>
      <c r="M2102" s="21">
        <v>254</v>
      </c>
      <c r="N2102" s="21">
        <v>0</v>
      </c>
      <c r="O2102" s="21">
        <v>0</v>
      </c>
      <c r="P2102" s="21">
        <v>0</v>
      </c>
      <c r="Q2102" s="21">
        <v>0</v>
      </c>
      <c r="R2102" s="21">
        <v>0</v>
      </c>
      <c r="S2102" s="21">
        <v>0</v>
      </c>
      <c r="T2102" s="20" t="s">
        <v>39</v>
      </c>
      <c r="U2102" s="20" t="s">
        <v>4250</v>
      </c>
      <c r="V2102" s="23">
        <v>46247.45208333333</v>
      </c>
      <c r="W2102" s="23">
        <v>46247.45208333333</v>
      </c>
      <c r="X2102" s="20" t="s">
        <v>40</v>
      </c>
      <c r="Y2102" s="20" t="s">
        <v>39</v>
      </c>
      <c r="Z2102" s="24">
        <v>1098960</v>
      </c>
      <c r="AA2102" s="20" t="s">
        <v>3366</v>
      </c>
      <c r="AB2102" s="25" t="s">
        <v>6789</v>
      </c>
      <c r="AC2102" s="11" t="str">
        <f t="shared" si="323"/>
        <v>Klik Here Bestie</v>
      </c>
      <c r="AD2102" s="17" t="s">
        <v>4910</v>
      </c>
    </row>
    <row r="2103" spans="1:30" ht="14.25" customHeight="1" x14ac:dyDescent="0.3">
      <c r="A2103" s="5">
        <v>2101</v>
      </c>
      <c r="B2103" s="20" t="s">
        <v>32</v>
      </c>
      <c r="C2103" s="20" t="s">
        <v>33</v>
      </c>
      <c r="D2103" s="20" t="s">
        <v>3191</v>
      </c>
      <c r="E2103" s="20" t="s">
        <v>3342</v>
      </c>
      <c r="F2103" s="21">
        <v>3323182013</v>
      </c>
      <c r="G2103" s="20" t="s">
        <v>3277</v>
      </c>
      <c r="H2103" s="20" t="s">
        <v>3278</v>
      </c>
      <c r="I2103" s="21">
        <v>14913876</v>
      </c>
      <c r="J2103" s="20" t="s">
        <v>6790</v>
      </c>
      <c r="K2103" s="20" t="s">
        <v>6791</v>
      </c>
      <c r="L2103" s="20" t="s">
        <v>6792</v>
      </c>
      <c r="M2103" s="21">
        <v>0</v>
      </c>
      <c r="N2103" s="21">
        <v>750</v>
      </c>
      <c r="O2103" s="21">
        <v>0</v>
      </c>
      <c r="P2103" s="21">
        <v>0</v>
      </c>
      <c r="Q2103" s="21">
        <v>0</v>
      </c>
      <c r="R2103" s="21">
        <v>0</v>
      </c>
      <c r="S2103" s="21">
        <v>0</v>
      </c>
      <c r="T2103" s="20" t="s">
        <v>39</v>
      </c>
      <c r="U2103" s="22">
        <v>46303</v>
      </c>
      <c r="V2103" s="23">
        <v>46244.588194444441</v>
      </c>
      <c r="W2103" s="23">
        <v>46244.588194444441</v>
      </c>
      <c r="X2103" s="20" t="s">
        <v>40</v>
      </c>
      <c r="Y2103" s="20" t="s">
        <v>39</v>
      </c>
      <c r="Z2103" s="24">
        <v>196798</v>
      </c>
      <c r="AA2103" s="20" t="s">
        <v>3487</v>
      </c>
      <c r="AB2103" s="25" t="s">
        <v>6793</v>
      </c>
      <c r="AC2103" s="11" t="str">
        <f t="shared" si="323"/>
        <v>Klik Here Bestie</v>
      </c>
      <c r="AD2103" s="17" t="s">
        <v>4910</v>
      </c>
    </row>
    <row r="2104" spans="1:30" ht="14.25" customHeight="1" x14ac:dyDescent="0.3">
      <c r="A2104" s="5">
        <v>2102</v>
      </c>
      <c r="B2104" s="20" t="s">
        <v>32</v>
      </c>
      <c r="C2104" s="20" t="s">
        <v>33</v>
      </c>
      <c r="D2104" s="20" t="s">
        <v>3191</v>
      </c>
      <c r="E2104" s="20" t="s">
        <v>3342</v>
      </c>
      <c r="F2104" s="21">
        <v>3323182013</v>
      </c>
      <c r="G2104" s="20" t="s">
        <v>3277</v>
      </c>
      <c r="H2104" s="20" t="s">
        <v>3278</v>
      </c>
      <c r="I2104" s="21">
        <v>15106975</v>
      </c>
      <c r="J2104" s="20" t="s">
        <v>6794</v>
      </c>
      <c r="K2104" s="20" t="s">
        <v>6795</v>
      </c>
      <c r="L2104" s="20" t="s">
        <v>6796</v>
      </c>
      <c r="M2104" s="21">
        <v>100</v>
      </c>
      <c r="N2104" s="21">
        <v>0</v>
      </c>
      <c r="O2104" s="21">
        <v>0</v>
      </c>
      <c r="P2104" s="21">
        <v>0</v>
      </c>
      <c r="Q2104" s="21">
        <v>0</v>
      </c>
      <c r="R2104" s="21">
        <v>0</v>
      </c>
      <c r="S2104" s="21">
        <v>0</v>
      </c>
      <c r="T2104" s="20" t="s">
        <v>39</v>
      </c>
      <c r="U2104" s="20" t="s">
        <v>4250</v>
      </c>
      <c r="V2104" s="23">
        <v>46247.462500000001</v>
      </c>
      <c r="W2104" s="23">
        <v>46247.462500000001</v>
      </c>
      <c r="X2104" s="20" t="s">
        <v>40</v>
      </c>
      <c r="Y2104" s="20" t="s">
        <v>39</v>
      </c>
      <c r="Z2104" s="24">
        <v>1098960</v>
      </c>
      <c r="AA2104" s="20" t="s">
        <v>3366</v>
      </c>
      <c r="AB2104" s="25" t="s">
        <v>6797</v>
      </c>
      <c r="AC2104" s="11" t="str">
        <f t="shared" si="323"/>
        <v>Klik Here Bestie</v>
      </c>
      <c r="AD2104" s="17" t="s">
        <v>4910</v>
      </c>
    </row>
    <row r="2105" spans="1:30" ht="14.25" customHeight="1" x14ac:dyDescent="0.3">
      <c r="A2105" s="5">
        <v>2103</v>
      </c>
      <c r="B2105" s="20" t="s">
        <v>32</v>
      </c>
      <c r="C2105" s="20" t="s">
        <v>33</v>
      </c>
      <c r="D2105" s="20" t="s">
        <v>3191</v>
      </c>
      <c r="E2105" s="20" t="s">
        <v>3342</v>
      </c>
      <c r="F2105" s="21">
        <v>3323182013</v>
      </c>
      <c r="G2105" s="20" t="s">
        <v>3277</v>
      </c>
      <c r="H2105" s="20" t="s">
        <v>3278</v>
      </c>
      <c r="I2105" s="21">
        <v>14915426</v>
      </c>
      <c r="J2105" s="20" t="s">
        <v>6798</v>
      </c>
      <c r="K2105" s="20" t="s">
        <v>6799</v>
      </c>
      <c r="L2105" s="20" t="s">
        <v>6800</v>
      </c>
      <c r="M2105" s="21">
        <v>0</v>
      </c>
      <c r="N2105" s="21">
        <v>156</v>
      </c>
      <c r="O2105" s="21">
        <v>0</v>
      </c>
      <c r="P2105" s="21">
        <v>0</v>
      </c>
      <c r="Q2105" s="21">
        <v>0</v>
      </c>
      <c r="R2105" s="21">
        <v>0</v>
      </c>
      <c r="S2105" s="21">
        <v>0</v>
      </c>
      <c r="T2105" s="20" t="s">
        <v>39</v>
      </c>
      <c r="U2105" s="22">
        <v>46303</v>
      </c>
      <c r="V2105" s="23">
        <v>46244.602083333331</v>
      </c>
      <c r="W2105" s="23">
        <v>46244.602083333331</v>
      </c>
      <c r="X2105" s="20" t="s">
        <v>40</v>
      </c>
      <c r="Y2105" s="20" t="s">
        <v>39</v>
      </c>
      <c r="Z2105" s="24">
        <v>1098960</v>
      </c>
      <c r="AA2105" s="20" t="s">
        <v>3366</v>
      </c>
      <c r="AB2105" s="25" t="s">
        <v>6801</v>
      </c>
      <c r="AC2105" s="11" t="str">
        <f t="shared" si="323"/>
        <v>Klik Here Bestie</v>
      </c>
      <c r="AD2105" s="17" t="s">
        <v>4910</v>
      </c>
    </row>
    <row r="2106" spans="1:30" ht="14.25" customHeight="1" x14ac:dyDescent="0.3">
      <c r="A2106" s="5">
        <v>2104</v>
      </c>
      <c r="B2106" s="20" t="s">
        <v>32</v>
      </c>
      <c r="C2106" s="20" t="s">
        <v>33</v>
      </c>
      <c r="D2106" s="20" t="s">
        <v>3191</v>
      </c>
      <c r="E2106" s="20" t="s">
        <v>3342</v>
      </c>
      <c r="F2106" s="21">
        <v>3323182013</v>
      </c>
      <c r="G2106" s="20" t="s">
        <v>3277</v>
      </c>
      <c r="H2106" s="20" t="s">
        <v>3278</v>
      </c>
      <c r="I2106" s="21">
        <v>14915502</v>
      </c>
      <c r="J2106" s="20" t="s">
        <v>6802</v>
      </c>
      <c r="K2106" s="20" t="s">
        <v>6799</v>
      </c>
      <c r="L2106" s="20" t="s">
        <v>6800</v>
      </c>
      <c r="M2106" s="21">
        <v>0</v>
      </c>
      <c r="N2106" s="21">
        <v>422</v>
      </c>
      <c r="O2106" s="21">
        <v>0</v>
      </c>
      <c r="P2106" s="21">
        <v>0</v>
      </c>
      <c r="Q2106" s="21">
        <v>0</v>
      </c>
      <c r="R2106" s="21">
        <v>0</v>
      </c>
      <c r="S2106" s="21">
        <v>0</v>
      </c>
      <c r="T2106" s="20" t="s">
        <v>39</v>
      </c>
      <c r="U2106" s="22">
        <v>46303</v>
      </c>
      <c r="V2106" s="23">
        <v>46244.602777777778</v>
      </c>
      <c r="W2106" s="23">
        <v>46244.602777777778</v>
      </c>
      <c r="X2106" s="20" t="s">
        <v>40</v>
      </c>
      <c r="Y2106" s="20" t="s">
        <v>39</v>
      </c>
      <c r="Z2106" s="24">
        <v>1098960</v>
      </c>
      <c r="AA2106" s="20" t="s">
        <v>3366</v>
      </c>
      <c r="AB2106" s="25" t="s">
        <v>6803</v>
      </c>
      <c r="AC2106" s="11" t="str">
        <f t="shared" si="323"/>
        <v>Klik Here Bestie</v>
      </c>
      <c r="AD2106" s="17" t="s">
        <v>4910</v>
      </c>
    </row>
    <row r="2107" spans="1:30" ht="14.25" customHeight="1" x14ac:dyDescent="0.3">
      <c r="A2107" s="5">
        <v>2105</v>
      </c>
      <c r="B2107" s="20" t="s">
        <v>32</v>
      </c>
      <c r="C2107" s="20" t="s">
        <v>33</v>
      </c>
      <c r="D2107" s="20" t="s">
        <v>3191</v>
      </c>
      <c r="E2107" s="20" t="s">
        <v>3342</v>
      </c>
      <c r="F2107" s="21">
        <v>3323182013</v>
      </c>
      <c r="G2107" s="20" t="s">
        <v>3277</v>
      </c>
      <c r="H2107" s="20" t="s">
        <v>3278</v>
      </c>
      <c r="I2107" s="21">
        <v>14831749</v>
      </c>
      <c r="J2107" s="20" t="s">
        <v>6804</v>
      </c>
      <c r="K2107" s="20" t="s">
        <v>6805</v>
      </c>
      <c r="L2107" s="20" t="s">
        <v>6806</v>
      </c>
      <c r="M2107" s="21">
        <v>100</v>
      </c>
      <c r="N2107" s="21">
        <v>200</v>
      </c>
      <c r="O2107" s="21">
        <v>0</v>
      </c>
      <c r="P2107" s="21">
        <v>0</v>
      </c>
      <c r="Q2107" s="21">
        <v>0</v>
      </c>
      <c r="R2107" s="21">
        <v>0</v>
      </c>
      <c r="S2107" s="21">
        <v>0</v>
      </c>
      <c r="T2107" s="20" t="s">
        <v>39</v>
      </c>
      <c r="U2107" s="22">
        <v>46273</v>
      </c>
      <c r="V2107" s="23">
        <v>46243.302777777775</v>
      </c>
      <c r="W2107" s="23">
        <v>46243.302777777775</v>
      </c>
      <c r="X2107" s="20" t="s">
        <v>40</v>
      </c>
      <c r="Y2107" s="20" t="s">
        <v>39</v>
      </c>
      <c r="Z2107" s="24">
        <v>5082954</v>
      </c>
      <c r="AA2107" s="20" t="s">
        <v>3510</v>
      </c>
      <c r="AB2107" s="25" t="s">
        <v>6807</v>
      </c>
      <c r="AC2107" s="11" t="str">
        <f t="shared" si="323"/>
        <v>Klik Here Bestie</v>
      </c>
      <c r="AD2107" s="17" t="s">
        <v>4910</v>
      </c>
    </row>
    <row r="2108" spans="1:30" ht="14.25" customHeight="1" x14ac:dyDescent="0.3">
      <c r="A2108" s="5">
        <v>2106</v>
      </c>
      <c r="B2108" s="20" t="s">
        <v>32</v>
      </c>
      <c r="C2108" s="20" t="s">
        <v>33</v>
      </c>
      <c r="D2108" s="20" t="s">
        <v>3191</v>
      </c>
      <c r="E2108" s="20" t="s">
        <v>3342</v>
      </c>
      <c r="F2108" s="21">
        <v>3323182013</v>
      </c>
      <c r="G2108" s="20" t="s">
        <v>3277</v>
      </c>
      <c r="H2108" s="20" t="s">
        <v>3278</v>
      </c>
      <c r="I2108" s="21">
        <v>15176174</v>
      </c>
      <c r="J2108" s="20" t="s">
        <v>6808</v>
      </c>
      <c r="K2108" s="20" t="s">
        <v>6809</v>
      </c>
      <c r="L2108" s="20" t="s">
        <v>6810</v>
      </c>
      <c r="M2108" s="21">
        <v>204</v>
      </c>
      <c r="N2108" s="21">
        <v>0</v>
      </c>
      <c r="O2108" s="21">
        <v>0</v>
      </c>
      <c r="P2108" s="21">
        <v>0</v>
      </c>
      <c r="Q2108" s="21">
        <v>0</v>
      </c>
      <c r="R2108" s="21">
        <v>0</v>
      </c>
      <c r="S2108" s="21">
        <v>0</v>
      </c>
      <c r="T2108" s="20" t="s">
        <v>39</v>
      </c>
      <c r="U2108" s="20" t="s">
        <v>4312</v>
      </c>
      <c r="V2108" s="23">
        <v>46248.445138888892</v>
      </c>
      <c r="W2108" s="23">
        <v>46248.445138888892</v>
      </c>
      <c r="X2108" s="20" t="s">
        <v>40</v>
      </c>
      <c r="Y2108" s="20" t="s">
        <v>39</v>
      </c>
      <c r="Z2108" s="24">
        <v>5082954</v>
      </c>
      <c r="AA2108" s="20" t="s">
        <v>3510</v>
      </c>
      <c r="AB2108" s="25" t="s">
        <v>6811</v>
      </c>
      <c r="AC2108" s="11" t="str">
        <f t="shared" si="323"/>
        <v>Klik Here Bestie</v>
      </c>
      <c r="AD2108" s="17" t="s">
        <v>4910</v>
      </c>
    </row>
    <row r="2109" spans="1:30" ht="14.25" customHeight="1" x14ac:dyDescent="0.3">
      <c r="A2109" s="5">
        <v>2107</v>
      </c>
      <c r="B2109" s="20" t="s">
        <v>32</v>
      </c>
      <c r="C2109" s="20" t="s">
        <v>33</v>
      </c>
      <c r="D2109" s="20" t="s">
        <v>3191</v>
      </c>
      <c r="E2109" s="20" t="s">
        <v>3342</v>
      </c>
      <c r="F2109" s="21">
        <v>3323182013</v>
      </c>
      <c r="G2109" s="20" t="s">
        <v>3277</v>
      </c>
      <c r="H2109" s="20" t="s">
        <v>3278</v>
      </c>
      <c r="I2109" s="21">
        <v>15197134</v>
      </c>
      <c r="J2109" s="20" t="s">
        <v>6812</v>
      </c>
      <c r="K2109" s="20" t="s">
        <v>6813</v>
      </c>
      <c r="L2109" s="20" t="s">
        <v>6814</v>
      </c>
      <c r="M2109" s="21">
        <v>100</v>
      </c>
      <c r="N2109" s="21">
        <v>0</v>
      </c>
      <c r="O2109" s="21">
        <v>0</v>
      </c>
      <c r="P2109" s="21">
        <v>0</v>
      </c>
      <c r="Q2109" s="21">
        <v>0</v>
      </c>
      <c r="R2109" s="21">
        <v>0</v>
      </c>
      <c r="S2109" s="21">
        <v>0</v>
      </c>
      <c r="T2109" s="20" t="s">
        <v>39</v>
      </c>
      <c r="U2109" s="20" t="s">
        <v>4312</v>
      </c>
      <c r="V2109" s="23">
        <v>46248.629861111112</v>
      </c>
      <c r="W2109" s="23">
        <v>46248.629861111112</v>
      </c>
      <c r="X2109" s="20" t="s">
        <v>40</v>
      </c>
      <c r="Y2109" s="20" t="s">
        <v>39</v>
      </c>
      <c r="Z2109" s="24">
        <v>5018441</v>
      </c>
      <c r="AA2109" s="20" t="s">
        <v>3358</v>
      </c>
      <c r="AB2109" s="25" t="s">
        <v>6815</v>
      </c>
      <c r="AC2109" s="11" t="str">
        <f t="shared" si="323"/>
        <v>Klik Here Bestie</v>
      </c>
      <c r="AD2109" s="17" t="s">
        <v>4910</v>
      </c>
    </row>
    <row r="2110" spans="1:30" ht="14.25" customHeight="1" x14ac:dyDescent="0.3">
      <c r="A2110" s="5">
        <v>2108</v>
      </c>
      <c r="B2110" s="20" t="s">
        <v>32</v>
      </c>
      <c r="C2110" s="20" t="s">
        <v>33</v>
      </c>
      <c r="D2110" s="20" t="s">
        <v>3191</v>
      </c>
      <c r="E2110" s="20" t="s">
        <v>3342</v>
      </c>
      <c r="F2110" s="21">
        <v>3323182013</v>
      </c>
      <c r="G2110" s="20" t="s">
        <v>3277</v>
      </c>
      <c r="H2110" s="20" t="s">
        <v>3278</v>
      </c>
      <c r="I2110" s="21">
        <v>14918599</v>
      </c>
      <c r="J2110" s="20" t="s">
        <v>6816</v>
      </c>
      <c r="K2110" s="20" t="s">
        <v>6817</v>
      </c>
      <c r="L2110" s="20" t="s">
        <v>6818</v>
      </c>
      <c r="M2110" s="21">
        <v>0</v>
      </c>
      <c r="N2110" s="21">
        <v>200</v>
      </c>
      <c r="O2110" s="21">
        <v>0</v>
      </c>
      <c r="P2110" s="21">
        <v>0</v>
      </c>
      <c r="Q2110" s="21">
        <v>0</v>
      </c>
      <c r="R2110" s="21">
        <v>0</v>
      </c>
      <c r="S2110" s="21">
        <v>0</v>
      </c>
      <c r="T2110" s="20" t="s">
        <v>39</v>
      </c>
      <c r="U2110" s="22">
        <v>46303</v>
      </c>
      <c r="V2110" s="23">
        <v>46244.622916666667</v>
      </c>
      <c r="W2110" s="23">
        <v>46244.622916666667</v>
      </c>
      <c r="X2110" s="20" t="s">
        <v>40</v>
      </c>
      <c r="Y2110" s="20" t="s">
        <v>39</v>
      </c>
      <c r="Z2110" s="24">
        <v>78297</v>
      </c>
      <c r="AA2110" s="20" t="s">
        <v>966</v>
      </c>
      <c r="AB2110" s="25" t="s">
        <v>6819</v>
      </c>
      <c r="AC2110" s="11" t="str">
        <f t="shared" si="323"/>
        <v>Klik Here Bestie</v>
      </c>
      <c r="AD2110" s="17" t="s">
        <v>4910</v>
      </c>
    </row>
    <row r="2111" spans="1:30" ht="14.25" customHeight="1" x14ac:dyDescent="0.3">
      <c r="A2111" s="5">
        <v>2109</v>
      </c>
      <c r="B2111" s="20" t="s">
        <v>32</v>
      </c>
      <c r="C2111" s="20" t="s">
        <v>33</v>
      </c>
      <c r="D2111" s="20" t="s">
        <v>3191</v>
      </c>
      <c r="E2111" s="20" t="s">
        <v>3342</v>
      </c>
      <c r="F2111" s="21">
        <v>3323182013</v>
      </c>
      <c r="G2111" s="20" t="s">
        <v>3277</v>
      </c>
      <c r="H2111" s="20" t="s">
        <v>3278</v>
      </c>
      <c r="I2111" s="21">
        <v>15106132</v>
      </c>
      <c r="J2111" s="20" t="s">
        <v>6820</v>
      </c>
      <c r="K2111" s="20" t="s">
        <v>6821</v>
      </c>
      <c r="L2111" s="20" t="s">
        <v>6822</v>
      </c>
      <c r="M2111" s="21">
        <v>150</v>
      </c>
      <c r="N2111" s="21">
        <v>0</v>
      </c>
      <c r="O2111" s="21">
        <v>0</v>
      </c>
      <c r="P2111" s="21">
        <v>0</v>
      </c>
      <c r="Q2111" s="21">
        <v>0</v>
      </c>
      <c r="R2111" s="21">
        <v>0</v>
      </c>
      <c r="S2111" s="21">
        <v>0</v>
      </c>
      <c r="T2111" s="20" t="s">
        <v>39</v>
      </c>
      <c r="U2111" s="20" t="s">
        <v>4250</v>
      </c>
      <c r="V2111" s="23">
        <v>46247.456944444442</v>
      </c>
      <c r="W2111" s="23">
        <v>46247.456944444442</v>
      </c>
      <c r="X2111" s="20" t="s">
        <v>40</v>
      </c>
      <c r="Y2111" s="20" t="s">
        <v>39</v>
      </c>
      <c r="Z2111" s="24">
        <v>196798</v>
      </c>
      <c r="AA2111" s="20" t="s">
        <v>3487</v>
      </c>
      <c r="AB2111" s="25" t="s">
        <v>6823</v>
      </c>
      <c r="AC2111" s="11" t="str">
        <f t="shared" si="323"/>
        <v>Klik Here Bestie</v>
      </c>
      <c r="AD2111" s="17" t="s">
        <v>4910</v>
      </c>
    </row>
    <row r="2112" spans="1:30" ht="14.25" customHeight="1" x14ac:dyDescent="0.3">
      <c r="A2112" s="5">
        <v>2110</v>
      </c>
      <c r="B2112" s="20" t="s">
        <v>32</v>
      </c>
      <c r="C2112" s="20" t="s">
        <v>33</v>
      </c>
      <c r="D2112" s="20" t="s">
        <v>3191</v>
      </c>
      <c r="E2112" s="20" t="s">
        <v>3342</v>
      </c>
      <c r="F2112" s="21">
        <v>3323182013</v>
      </c>
      <c r="G2112" s="20" t="s">
        <v>3277</v>
      </c>
      <c r="H2112" s="20" t="s">
        <v>3278</v>
      </c>
      <c r="I2112" s="21">
        <v>14918248</v>
      </c>
      <c r="J2112" s="20" t="s">
        <v>6824</v>
      </c>
      <c r="K2112" s="20" t="s">
        <v>6825</v>
      </c>
      <c r="L2112" s="20" t="s">
        <v>3396</v>
      </c>
      <c r="M2112" s="21">
        <v>0</v>
      </c>
      <c r="N2112" s="21">
        <v>300</v>
      </c>
      <c r="O2112" s="21">
        <v>0</v>
      </c>
      <c r="P2112" s="21">
        <v>0</v>
      </c>
      <c r="Q2112" s="21">
        <v>0</v>
      </c>
      <c r="R2112" s="21">
        <v>0</v>
      </c>
      <c r="S2112" s="21">
        <v>0</v>
      </c>
      <c r="T2112" s="20" t="s">
        <v>39</v>
      </c>
      <c r="U2112" s="22">
        <v>46303</v>
      </c>
      <c r="V2112" s="23">
        <v>46244.620833333334</v>
      </c>
      <c r="W2112" s="23">
        <v>46244.620833333334</v>
      </c>
      <c r="X2112" s="20" t="s">
        <v>40</v>
      </c>
      <c r="Y2112" s="20" t="s">
        <v>39</v>
      </c>
      <c r="Z2112" s="24">
        <v>78297</v>
      </c>
      <c r="AA2112" s="20" t="s">
        <v>966</v>
      </c>
      <c r="AB2112" s="25" t="s">
        <v>6826</v>
      </c>
      <c r="AC2112" s="11" t="str">
        <f t="shared" si="323"/>
        <v>Klik Here Bestie</v>
      </c>
      <c r="AD2112" s="17" t="s">
        <v>4910</v>
      </c>
    </row>
    <row r="2113" spans="1:30" ht="14.25" customHeight="1" x14ac:dyDescent="0.3">
      <c r="A2113" s="5">
        <v>2111</v>
      </c>
      <c r="B2113" s="20" t="s">
        <v>32</v>
      </c>
      <c r="C2113" s="20" t="s">
        <v>33</v>
      </c>
      <c r="D2113" s="20" t="s">
        <v>3191</v>
      </c>
      <c r="E2113" s="20" t="s">
        <v>3342</v>
      </c>
      <c r="F2113" s="21">
        <v>3323182013</v>
      </c>
      <c r="G2113" s="20" t="s">
        <v>3277</v>
      </c>
      <c r="H2113" s="20" t="s">
        <v>3278</v>
      </c>
      <c r="I2113" s="21">
        <v>15190279</v>
      </c>
      <c r="J2113" s="20" t="s">
        <v>6827</v>
      </c>
      <c r="K2113" s="20" t="s">
        <v>6828</v>
      </c>
      <c r="L2113" s="20" t="s">
        <v>6829</v>
      </c>
      <c r="M2113" s="21">
        <v>0</v>
      </c>
      <c r="N2113" s="21">
        <v>50</v>
      </c>
      <c r="O2113" s="21">
        <v>0</v>
      </c>
      <c r="P2113" s="21">
        <v>0</v>
      </c>
      <c r="Q2113" s="21">
        <v>0</v>
      </c>
      <c r="R2113" s="21">
        <v>0</v>
      </c>
      <c r="S2113" s="21">
        <v>0</v>
      </c>
      <c r="T2113" s="20" t="s">
        <v>39</v>
      </c>
      <c r="U2113" s="20" t="s">
        <v>4312</v>
      </c>
      <c r="V2113" s="23">
        <v>46248.586805555555</v>
      </c>
      <c r="W2113" s="23">
        <v>46248.586805555555</v>
      </c>
      <c r="X2113" s="20" t="s">
        <v>40</v>
      </c>
      <c r="Y2113" s="20" t="s">
        <v>39</v>
      </c>
      <c r="Z2113" s="24">
        <v>78296</v>
      </c>
      <c r="AA2113" s="20" t="s">
        <v>169</v>
      </c>
      <c r="AB2113" s="25" t="s">
        <v>6830</v>
      </c>
      <c r="AC2113" s="11" t="str">
        <f t="shared" si="323"/>
        <v>Klik Here Bestie</v>
      </c>
      <c r="AD2113" s="17" t="s">
        <v>4910</v>
      </c>
    </row>
    <row r="2114" spans="1:30" ht="14.25" customHeight="1" x14ac:dyDescent="0.3">
      <c r="A2114" s="5">
        <v>2112</v>
      </c>
      <c r="B2114" s="20" t="s">
        <v>32</v>
      </c>
      <c r="C2114" s="20" t="s">
        <v>33</v>
      </c>
      <c r="D2114" s="20" t="s">
        <v>3191</v>
      </c>
      <c r="E2114" s="20" t="s">
        <v>3342</v>
      </c>
      <c r="F2114" s="21">
        <v>3323182013</v>
      </c>
      <c r="G2114" s="20" t="s">
        <v>3277</v>
      </c>
      <c r="H2114" s="20" t="s">
        <v>3278</v>
      </c>
      <c r="I2114" s="21">
        <v>14916330</v>
      </c>
      <c r="J2114" s="20" t="s">
        <v>6831</v>
      </c>
      <c r="K2114" s="20" t="s">
        <v>6832</v>
      </c>
      <c r="L2114" s="20" t="s">
        <v>3151</v>
      </c>
      <c r="M2114" s="21">
        <v>0</v>
      </c>
      <c r="N2114" s="21">
        <v>430</v>
      </c>
      <c r="O2114" s="21">
        <v>0</v>
      </c>
      <c r="P2114" s="21">
        <v>0</v>
      </c>
      <c r="Q2114" s="21">
        <v>0</v>
      </c>
      <c r="R2114" s="21">
        <v>0</v>
      </c>
      <c r="S2114" s="21">
        <v>0</v>
      </c>
      <c r="T2114" s="20" t="s">
        <v>39</v>
      </c>
      <c r="U2114" s="22">
        <v>46303</v>
      </c>
      <c r="V2114" s="23">
        <v>46244.607638888891</v>
      </c>
      <c r="W2114" s="23">
        <v>46244.607638888891</v>
      </c>
      <c r="X2114" s="20" t="s">
        <v>40</v>
      </c>
      <c r="Y2114" s="20" t="s">
        <v>39</v>
      </c>
      <c r="Z2114" s="24">
        <v>5018441</v>
      </c>
      <c r="AA2114" s="20" t="s">
        <v>3358</v>
      </c>
      <c r="AB2114" s="25" t="s">
        <v>6833</v>
      </c>
      <c r="AC2114" s="11" t="str">
        <f t="shared" si="323"/>
        <v>Klik Here Bestie</v>
      </c>
      <c r="AD2114" s="17" t="s">
        <v>4910</v>
      </c>
    </row>
    <row r="2115" spans="1:30" ht="14.25" customHeight="1" x14ac:dyDescent="0.3">
      <c r="A2115" s="5">
        <v>2113</v>
      </c>
      <c r="B2115" s="20" t="s">
        <v>32</v>
      </c>
      <c r="C2115" s="20" t="s">
        <v>33</v>
      </c>
      <c r="D2115" s="20" t="s">
        <v>3191</v>
      </c>
      <c r="E2115" s="20" t="s">
        <v>3342</v>
      </c>
      <c r="F2115" s="21">
        <v>3323182013</v>
      </c>
      <c r="G2115" s="20" t="s">
        <v>3277</v>
      </c>
      <c r="H2115" s="20" t="s">
        <v>3278</v>
      </c>
      <c r="I2115" s="21">
        <v>14916542</v>
      </c>
      <c r="J2115" s="20" t="s">
        <v>6834</v>
      </c>
      <c r="K2115" s="20" t="s">
        <v>6832</v>
      </c>
      <c r="L2115" s="20" t="s">
        <v>3151</v>
      </c>
      <c r="M2115" s="21">
        <v>0</v>
      </c>
      <c r="N2115" s="21">
        <v>200</v>
      </c>
      <c r="O2115" s="21">
        <v>0</v>
      </c>
      <c r="P2115" s="21">
        <v>0</v>
      </c>
      <c r="Q2115" s="21">
        <v>0</v>
      </c>
      <c r="R2115" s="21">
        <v>0</v>
      </c>
      <c r="S2115" s="21">
        <v>0</v>
      </c>
      <c r="T2115" s="20" t="s">
        <v>39</v>
      </c>
      <c r="U2115" s="22">
        <v>46303</v>
      </c>
      <c r="V2115" s="23">
        <v>46244.609027777777</v>
      </c>
      <c r="W2115" s="23">
        <v>46244.609027777777</v>
      </c>
      <c r="X2115" s="20" t="s">
        <v>40</v>
      </c>
      <c r="Y2115" s="20" t="s">
        <v>39</v>
      </c>
      <c r="Z2115" s="24">
        <v>5018441</v>
      </c>
      <c r="AA2115" s="20" t="s">
        <v>3358</v>
      </c>
      <c r="AB2115" s="25" t="s">
        <v>6835</v>
      </c>
      <c r="AC2115" s="11" t="str">
        <f t="shared" si="323"/>
        <v>Klik Here Bestie</v>
      </c>
      <c r="AD2115" s="17" t="s">
        <v>4910</v>
      </c>
    </row>
    <row r="2116" spans="1:30" ht="14.25" customHeight="1" x14ac:dyDescent="0.3">
      <c r="A2116" s="5">
        <v>2114</v>
      </c>
      <c r="B2116" s="20" t="s">
        <v>32</v>
      </c>
      <c r="C2116" s="20" t="s">
        <v>33</v>
      </c>
      <c r="D2116" s="20" t="s">
        <v>3191</v>
      </c>
      <c r="E2116" s="20" t="s">
        <v>3342</v>
      </c>
      <c r="F2116" s="21">
        <v>3323182013</v>
      </c>
      <c r="G2116" s="20" t="s">
        <v>3277</v>
      </c>
      <c r="H2116" s="20" t="s">
        <v>3278</v>
      </c>
      <c r="I2116" s="21">
        <v>14916605</v>
      </c>
      <c r="J2116" s="20" t="s">
        <v>6836</v>
      </c>
      <c r="K2116" s="20" t="s">
        <v>6832</v>
      </c>
      <c r="L2116" s="20" t="s">
        <v>3151</v>
      </c>
      <c r="M2116" s="21">
        <v>0</v>
      </c>
      <c r="N2116" s="21">
        <v>120</v>
      </c>
      <c r="O2116" s="21">
        <v>0</v>
      </c>
      <c r="P2116" s="21">
        <v>0</v>
      </c>
      <c r="Q2116" s="21">
        <v>0</v>
      </c>
      <c r="R2116" s="21">
        <v>0</v>
      </c>
      <c r="S2116" s="21">
        <v>0</v>
      </c>
      <c r="T2116" s="20" t="s">
        <v>39</v>
      </c>
      <c r="U2116" s="22">
        <v>46303</v>
      </c>
      <c r="V2116" s="23">
        <v>46244.609722222223</v>
      </c>
      <c r="W2116" s="23">
        <v>46244.609722222223</v>
      </c>
      <c r="X2116" s="20" t="s">
        <v>40</v>
      </c>
      <c r="Y2116" s="20" t="s">
        <v>39</v>
      </c>
      <c r="Z2116" s="24">
        <v>5018441</v>
      </c>
      <c r="AA2116" s="20" t="s">
        <v>3358</v>
      </c>
      <c r="AB2116" s="25" t="s">
        <v>6837</v>
      </c>
      <c r="AC2116" s="11" t="str">
        <f t="shared" si="323"/>
        <v>Klik Here Bestie</v>
      </c>
      <c r="AD2116" s="17" t="s">
        <v>4910</v>
      </c>
    </row>
    <row r="2117" spans="1:30" ht="14.25" customHeight="1" x14ac:dyDescent="0.3">
      <c r="A2117" s="5">
        <v>2115</v>
      </c>
      <c r="B2117" s="20" t="s">
        <v>32</v>
      </c>
      <c r="C2117" s="20" t="s">
        <v>33</v>
      </c>
      <c r="D2117" s="20" t="s">
        <v>3191</v>
      </c>
      <c r="E2117" s="20" t="s">
        <v>3342</v>
      </c>
      <c r="F2117" s="21">
        <v>3323182013</v>
      </c>
      <c r="G2117" s="20" t="s">
        <v>3277</v>
      </c>
      <c r="H2117" s="20" t="s">
        <v>3278</v>
      </c>
      <c r="I2117" s="21">
        <v>15114162</v>
      </c>
      <c r="J2117" s="20" t="s">
        <v>6838</v>
      </c>
      <c r="K2117" s="20" t="s">
        <v>6839</v>
      </c>
      <c r="L2117" s="20" t="s">
        <v>2737</v>
      </c>
      <c r="M2117" s="21">
        <v>200</v>
      </c>
      <c r="N2117" s="21">
        <v>0</v>
      </c>
      <c r="O2117" s="21">
        <v>0</v>
      </c>
      <c r="P2117" s="21">
        <v>0</v>
      </c>
      <c r="Q2117" s="21">
        <v>0</v>
      </c>
      <c r="R2117" s="21">
        <v>0</v>
      </c>
      <c r="S2117" s="21">
        <v>0</v>
      </c>
      <c r="T2117" s="20" t="s">
        <v>39</v>
      </c>
      <c r="U2117" s="20" t="s">
        <v>4250</v>
      </c>
      <c r="V2117" s="23">
        <v>46247.522916666669</v>
      </c>
      <c r="W2117" s="23">
        <v>46247.522916666669</v>
      </c>
      <c r="X2117" s="20" t="s">
        <v>40</v>
      </c>
      <c r="Y2117" s="20" t="s">
        <v>39</v>
      </c>
      <c r="Z2117" s="24">
        <v>78295</v>
      </c>
      <c r="AA2117" s="20" t="s">
        <v>3372</v>
      </c>
      <c r="AB2117" s="25" t="s">
        <v>6840</v>
      </c>
      <c r="AC2117" s="11" t="str">
        <f t="shared" si="323"/>
        <v>Klik Here Bestie</v>
      </c>
      <c r="AD2117" s="17" t="s">
        <v>4910</v>
      </c>
    </row>
    <row r="2118" spans="1:30" ht="14.25" customHeight="1" x14ac:dyDescent="0.3">
      <c r="A2118" s="5">
        <v>2116</v>
      </c>
      <c r="B2118" s="20" t="s">
        <v>32</v>
      </c>
      <c r="C2118" s="20" t="s">
        <v>33</v>
      </c>
      <c r="D2118" s="20" t="s">
        <v>3191</v>
      </c>
      <c r="E2118" s="20" t="s">
        <v>3342</v>
      </c>
      <c r="F2118" s="21">
        <v>3323182013</v>
      </c>
      <c r="G2118" s="20" t="s">
        <v>3277</v>
      </c>
      <c r="H2118" s="20" t="s">
        <v>3278</v>
      </c>
      <c r="I2118" s="21">
        <v>14915653</v>
      </c>
      <c r="J2118" s="20" t="s">
        <v>6841</v>
      </c>
      <c r="K2118" s="20" t="s">
        <v>6842</v>
      </c>
      <c r="L2118" s="20" t="s">
        <v>6843</v>
      </c>
      <c r="M2118" s="21">
        <v>0</v>
      </c>
      <c r="N2118" s="21">
        <v>340</v>
      </c>
      <c r="O2118" s="21">
        <v>0</v>
      </c>
      <c r="P2118" s="21">
        <v>0</v>
      </c>
      <c r="Q2118" s="21">
        <v>0</v>
      </c>
      <c r="R2118" s="21">
        <v>0</v>
      </c>
      <c r="S2118" s="21">
        <v>0</v>
      </c>
      <c r="T2118" s="20" t="s">
        <v>39</v>
      </c>
      <c r="U2118" s="22">
        <v>46303</v>
      </c>
      <c r="V2118" s="23">
        <v>46244.604166666664</v>
      </c>
      <c r="W2118" s="23">
        <v>46244.604166666664</v>
      </c>
      <c r="X2118" s="20" t="s">
        <v>40</v>
      </c>
      <c r="Y2118" s="20" t="s">
        <v>39</v>
      </c>
      <c r="Z2118" s="24">
        <v>1098960</v>
      </c>
      <c r="AA2118" s="20" t="s">
        <v>3366</v>
      </c>
      <c r="AB2118" s="25" t="s">
        <v>6844</v>
      </c>
      <c r="AC2118" s="11" t="str">
        <f t="shared" si="323"/>
        <v>Klik Here Bestie</v>
      </c>
      <c r="AD2118" s="17" t="s">
        <v>4910</v>
      </c>
    </row>
    <row r="2119" spans="1:30" ht="14.25" customHeight="1" x14ac:dyDescent="0.3">
      <c r="A2119" s="5">
        <v>2117</v>
      </c>
      <c r="B2119" s="20" t="s">
        <v>32</v>
      </c>
      <c r="C2119" s="20" t="s">
        <v>33</v>
      </c>
      <c r="D2119" s="20" t="s">
        <v>3191</v>
      </c>
      <c r="E2119" s="20" t="s">
        <v>3342</v>
      </c>
      <c r="F2119" s="21">
        <v>3323182013</v>
      </c>
      <c r="G2119" s="20" t="s">
        <v>3277</v>
      </c>
      <c r="H2119" s="20" t="s">
        <v>3278</v>
      </c>
      <c r="I2119" s="21">
        <v>14915814</v>
      </c>
      <c r="J2119" s="20" t="s">
        <v>6845</v>
      </c>
      <c r="K2119" s="20" t="s">
        <v>6842</v>
      </c>
      <c r="L2119" s="20" t="s">
        <v>6843</v>
      </c>
      <c r="M2119" s="21">
        <v>0</v>
      </c>
      <c r="N2119" s="21">
        <v>150</v>
      </c>
      <c r="O2119" s="21">
        <v>0</v>
      </c>
      <c r="P2119" s="21">
        <v>0</v>
      </c>
      <c r="Q2119" s="21">
        <v>0</v>
      </c>
      <c r="R2119" s="21">
        <v>0</v>
      </c>
      <c r="S2119" s="21">
        <v>0</v>
      </c>
      <c r="T2119" s="20" t="s">
        <v>39</v>
      </c>
      <c r="U2119" s="22">
        <v>46303</v>
      </c>
      <c r="V2119" s="23">
        <v>46244.604861111111</v>
      </c>
      <c r="W2119" s="23">
        <v>46244.604861111111</v>
      </c>
      <c r="X2119" s="20" t="s">
        <v>40</v>
      </c>
      <c r="Y2119" s="20" t="s">
        <v>39</v>
      </c>
      <c r="Z2119" s="24">
        <v>1098960</v>
      </c>
      <c r="AA2119" s="20" t="s">
        <v>3366</v>
      </c>
      <c r="AB2119" s="25" t="s">
        <v>6846</v>
      </c>
      <c r="AC2119" s="11" t="str">
        <f t="shared" si="323"/>
        <v>Klik Here Bestie</v>
      </c>
      <c r="AD2119" s="17" t="s">
        <v>4910</v>
      </c>
    </row>
    <row r="2120" spans="1:30" ht="14.25" customHeight="1" x14ac:dyDescent="0.3">
      <c r="A2120" s="5">
        <v>2118</v>
      </c>
      <c r="B2120" s="20" t="s">
        <v>32</v>
      </c>
      <c r="C2120" s="20" t="s">
        <v>33</v>
      </c>
      <c r="D2120" s="20" t="s">
        <v>3191</v>
      </c>
      <c r="E2120" s="20" t="s">
        <v>3342</v>
      </c>
      <c r="F2120" s="21">
        <v>3323182013</v>
      </c>
      <c r="G2120" s="20" t="s">
        <v>3277</v>
      </c>
      <c r="H2120" s="20" t="s">
        <v>3278</v>
      </c>
      <c r="I2120" s="21">
        <v>15114222</v>
      </c>
      <c r="J2120" s="20" t="s">
        <v>6847</v>
      </c>
      <c r="K2120" s="20" t="s">
        <v>6842</v>
      </c>
      <c r="L2120" s="20" t="s">
        <v>6843</v>
      </c>
      <c r="M2120" s="21">
        <v>390</v>
      </c>
      <c r="N2120" s="21">
        <v>0</v>
      </c>
      <c r="O2120" s="21">
        <v>0</v>
      </c>
      <c r="P2120" s="21">
        <v>0</v>
      </c>
      <c r="Q2120" s="21">
        <v>0</v>
      </c>
      <c r="R2120" s="21">
        <v>0</v>
      </c>
      <c r="S2120" s="21">
        <v>0</v>
      </c>
      <c r="T2120" s="20" t="s">
        <v>39</v>
      </c>
      <c r="U2120" s="20" t="s">
        <v>4250</v>
      </c>
      <c r="V2120" s="23">
        <v>46247.523611111108</v>
      </c>
      <c r="W2120" s="23">
        <v>46247.523611111108</v>
      </c>
      <c r="X2120" s="20" t="s">
        <v>40</v>
      </c>
      <c r="Y2120" s="20" t="s">
        <v>39</v>
      </c>
      <c r="Z2120" s="24">
        <v>1098960</v>
      </c>
      <c r="AA2120" s="20" t="s">
        <v>3366</v>
      </c>
      <c r="AB2120" s="25" t="s">
        <v>6848</v>
      </c>
      <c r="AC2120" s="11" t="str">
        <f t="shared" si="323"/>
        <v>Klik Here Bestie</v>
      </c>
      <c r="AD2120" s="17" t="s">
        <v>4910</v>
      </c>
    </row>
    <row r="2121" spans="1:30" ht="14.25" customHeight="1" x14ac:dyDescent="0.3">
      <c r="A2121" s="5">
        <v>2119</v>
      </c>
      <c r="B2121" s="20" t="s">
        <v>32</v>
      </c>
      <c r="C2121" s="20" t="s">
        <v>33</v>
      </c>
      <c r="D2121" s="20" t="s">
        <v>3191</v>
      </c>
      <c r="E2121" s="20" t="s">
        <v>3342</v>
      </c>
      <c r="F2121" s="21">
        <v>3323182013</v>
      </c>
      <c r="G2121" s="20" t="s">
        <v>3277</v>
      </c>
      <c r="H2121" s="20" t="s">
        <v>3278</v>
      </c>
      <c r="I2121" s="21">
        <v>15198671</v>
      </c>
      <c r="J2121" s="20" t="s">
        <v>6849</v>
      </c>
      <c r="K2121" s="20" t="s">
        <v>6850</v>
      </c>
      <c r="L2121" s="20" t="s">
        <v>6851</v>
      </c>
      <c r="M2121" s="21">
        <v>378</v>
      </c>
      <c r="N2121" s="21">
        <v>0</v>
      </c>
      <c r="O2121" s="21">
        <v>0</v>
      </c>
      <c r="P2121" s="21">
        <v>0</v>
      </c>
      <c r="Q2121" s="21">
        <v>0</v>
      </c>
      <c r="R2121" s="21">
        <v>0</v>
      </c>
      <c r="S2121" s="21">
        <v>0</v>
      </c>
      <c r="T2121" s="20" t="s">
        <v>39</v>
      </c>
      <c r="U2121" s="20" t="s">
        <v>4312</v>
      </c>
      <c r="V2121" s="23">
        <v>46248.640972222223</v>
      </c>
      <c r="W2121" s="23">
        <v>46248.640972222223</v>
      </c>
      <c r="X2121" s="20" t="s">
        <v>40</v>
      </c>
      <c r="Y2121" s="20" t="s">
        <v>39</v>
      </c>
      <c r="Z2121" s="24">
        <v>78296</v>
      </c>
      <c r="AA2121" s="20" t="s">
        <v>169</v>
      </c>
      <c r="AB2121" s="25" t="s">
        <v>6852</v>
      </c>
      <c r="AC2121" s="11" t="str">
        <f t="shared" si="323"/>
        <v>Klik Here Bestie</v>
      </c>
      <c r="AD2121" s="17" t="s">
        <v>4910</v>
      </c>
    </row>
    <row r="2122" spans="1:30" ht="14.25" customHeight="1" x14ac:dyDescent="0.3">
      <c r="A2122" s="5">
        <v>2120</v>
      </c>
      <c r="B2122" s="20" t="s">
        <v>32</v>
      </c>
      <c r="C2122" s="20" t="s">
        <v>33</v>
      </c>
      <c r="D2122" s="20" t="s">
        <v>3191</v>
      </c>
      <c r="E2122" s="20" t="s">
        <v>3342</v>
      </c>
      <c r="F2122" s="21">
        <v>3323182013</v>
      </c>
      <c r="G2122" s="20" t="s">
        <v>3277</v>
      </c>
      <c r="H2122" s="20" t="s">
        <v>3278</v>
      </c>
      <c r="I2122" s="21">
        <v>15198799</v>
      </c>
      <c r="J2122" s="20" t="s">
        <v>6853</v>
      </c>
      <c r="K2122" s="20" t="s">
        <v>6850</v>
      </c>
      <c r="L2122" s="20" t="s">
        <v>6851</v>
      </c>
      <c r="M2122" s="21">
        <v>172</v>
      </c>
      <c r="N2122" s="21">
        <v>0</v>
      </c>
      <c r="O2122" s="21">
        <v>0</v>
      </c>
      <c r="P2122" s="21">
        <v>0</v>
      </c>
      <c r="Q2122" s="21">
        <v>0</v>
      </c>
      <c r="R2122" s="21">
        <v>0</v>
      </c>
      <c r="S2122" s="21">
        <v>0</v>
      </c>
      <c r="T2122" s="20" t="s">
        <v>39</v>
      </c>
      <c r="U2122" s="20" t="s">
        <v>4312</v>
      </c>
      <c r="V2122" s="23">
        <v>46248.642361111109</v>
      </c>
      <c r="W2122" s="23">
        <v>46248.642361111109</v>
      </c>
      <c r="X2122" s="20" t="s">
        <v>40</v>
      </c>
      <c r="Y2122" s="20" t="s">
        <v>39</v>
      </c>
      <c r="Z2122" s="24">
        <v>78296</v>
      </c>
      <c r="AA2122" s="20" t="s">
        <v>169</v>
      </c>
      <c r="AB2122" s="25" t="s">
        <v>6854</v>
      </c>
      <c r="AC2122" s="11" t="str">
        <f t="shared" si="323"/>
        <v>Klik Here Bestie</v>
      </c>
      <c r="AD2122" s="17" t="s">
        <v>4910</v>
      </c>
    </row>
    <row r="2123" spans="1:30" ht="14.25" customHeight="1" x14ac:dyDescent="0.3">
      <c r="A2123" s="5">
        <v>2121</v>
      </c>
      <c r="B2123" s="20" t="s">
        <v>32</v>
      </c>
      <c r="C2123" s="20" t="s">
        <v>33</v>
      </c>
      <c r="D2123" s="20" t="s">
        <v>3191</v>
      </c>
      <c r="E2123" s="20" t="s">
        <v>3342</v>
      </c>
      <c r="F2123" s="21">
        <v>3323182013</v>
      </c>
      <c r="G2123" s="20" t="s">
        <v>3277</v>
      </c>
      <c r="H2123" s="20" t="s">
        <v>3278</v>
      </c>
      <c r="I2123" s="21">
        <v>14914537</v>
      </c>
      <c r="J2123" s="20" t="s">
        <v>6855</v>
      </c>
      <c r="K2123" s="20" t="s">
        <v>6856</v>
      </c>
      <c r="L2123" s="20" t="s">
        <v>1765</v>
      </c>
      <c r="M2123" s="21">
        <v>0</v>
      </c>
      <c r="N2123" s="21">
        <v>324</v>
      </c>
      <c r="O2123" s="21">
        <v>0</v>
      </c>
      <c r="P2123" s="21">
        <v>0</v>
      </c>
      <c r="Q2123" s="21">
        <v>0</v>
      </c>
      <c r="R2123" s="21">
        <v>0</v>
      </c>
      <c r="S2123" s="21">
        <v>0</v>
      </c>
      <c r="T2123" s="20" t="s">
        <v>39</v>
      </c>
      <c r="U2123" s="22">
        <v>46303</v>
      </c>
      <c r="V2123" s="23">
        <v>46244.59375</v>
      </c>
      <c r="W2123" s="23">
        <v>46244.59375</v>
      </c>
      <c r="X2123" s="20" t="s">
        <v>40</v>
      </c>
      <c r="Y2123" s="20" t="s">
        <v>39</v>
      </c>
      <c r="Z2123" s="24">
        <v>5018441</v>
      </c>
      <c r="AA2123" s="20" t="s">
        <v>3358</v>
      </c>
      <c r="AB2123" s="25" t="s">
        <v>6857</v>
      </c>
      <c r="AC2123" s="11" t="str">
        <f t="shared" si="323"/>
        <v>Klik Here Bestie</v>
      </c>
      <c r="AD2123" s="17" t="s">
        <v>4910</v>
      </c>
    </row>
    <row r="2124" spans="1:30" ht="14.25" customHeight="1" x14ac:dyDescent="0.3">
      <c r="A2124" s="5">
        <v>2122</v>
      </c>
      <c r="B2124" s="20" t="s">
        <v>32</v>
      </c>
      <c r="C2124" s="20" t="s">
        <v>33</v>
      </c>
      <c r="D2124" s="20" t="s">
        <v>3191</v>
      </c>
      <c r="E2124" s="20" t="s">
        <v>3342</v>
      </c>
      <c r="F2124" s="21">
        <v>3323182013</v>
      </c>
      <c r="G2124" s="20" t="s">
        <v>3277</v>
      </c>
      <c r="H2124" s="20" t="s">
        <v>3278</v>
      </c>
      <c r="I2124" s="21">
        <v>14914648</v>
      </c>
      <c r="J2124" s="20" t="s">
        <v>6858</v>
      </c>
      <c r="K2124" s="20" t="s">
        <v>6856</v>
      </c>
      <c r="L2124" s="20" t="s">
        <v>1765</v>
      </c>
      <c r="M2124" s="21">
        <v>0</v>
      </c>
      <c r="N2124" s="21">
        <v>430</v>
      </c>
      <c r="O2124" s="21">
        <v>0</v>
      </c>
      <c r="P2124" s="21">
        <v>0</v>
      </c>
      <c r="Q2124" s="21">
        <v>0</v>
      </c>
      <c r="R2124" s="21">
        <v>0</v>
      </c>
      <c r="S2124" s="21">
        <v>0</v>
      </c>
      <c r="T2124" s="20" t="s">
        <v>39</v>
      </c>
      <c r="U2124" s="22">
        <v>46303</v>
      </c>
      <c r="V2124" s="23">
        <v>46244.594444444447</v>
      </c>
      <c r="W2124" s="23">
        <v>46244.594444444447</v>
      </c>
      <c r="X2124" s="20" t="s">
        <v>40</v>
      </c>
      <c r="Y2124" s="20" t="s">
        <v>39</v>
      </c>
      <c r="Z2124" s="24">
        <v>5018441</v>
      </c>
      <c r="AA2124" s="20" t="s">
        <v>3358</v>
      </c>
      <c r="AB2124" s="25" t="s">
        <v>6859</v>
      </c>
      <c r="AC2124" s="11" t="str">
        <f t="shared" si="323"/>
        <v>Klik Here Bestie</v>
      </c>
      <c r="AD2124" s="17" t="s">
        <v>4910</v>
      </c>
    </row>
    <row r="2125" spans="1:30" ht="14.25" customHeight="1" x14ac:dyDescent="0.3">
      <c r="A2125" s="5">
        <v>2123</v>
      </c>
      <c r="B2125" s="20" t="s">
        <v>32</v>
      </c>
      <c r="C2125" s="20" t="s">
        <v>33</v>
      </c>
      <c r="D2125" s="20" t="s">
        <v>3191</v>
      </c>
      <c r="E2125" s="20" t="s">
        <v>3342</v>
      </c>
      <c r="F2125" s="21">
        <v>3323182013</v>
      </c>
      <c r="G2125" s="20" t="s">
        <v>3277</v>
      </c>
      <c r="H2125" s="20" t="s">
        <v>3278</v>
      </c>
      <c r="I2125" s="21">
        <v>14914718</v>
      </c>
      <c r="J2125" s="20" t="s">
        <v>6860</v>
      </c>
      <c r="K2125" s="20" t="s">
        <v>6856</v>
      </c>
      <c r="L2125" s="20" t="s">
        <v>1765</v>
      </c>
      <c r="M2125" s="21">
        <v>0</v>
      </c>
      <c r="N2125" s="21">
        <v>45</v>
      </c>
      <c r="O2125" s="21">
        <v>0</v>
      </c>
      <c r="P2125" s="21">
        <v>0</v>
      </c>
      <c r="Q2125" s="21">
        <v>0</v>
      </c>
      <c r="R2125" s="21">
        <v>0</v>
      </c>
      <c r="S2125" s="21">
        <v>0</v>
      </c>
      <c r="T2125" s="20" t="s">
        <v>39</v>
      </c>
      <c r="U2125" s="22">
        <v>46303</v>
      </c>
      <c r="V2125" s="23">
        <v>46244.595138888886</v>
      </c>
      <c r="W2125" s="23">
        <v>46244.595138888886</v>
      </c>
      <c r="X2125" s="20" t="s">
        <v>40</v>
      </c>
      <c r="Y2125" s="20" t="s">
        <v>39</v>
      </c>
      <c r="Z2125" s="24">
        <v>5018441</v>
      </c>
      <c r="AA2125" s="20" t="s">
        <v>3358</v>
      </c>
      <c r="AB2125" s="25" t="s">
        <v>6861</v>
      </c>
      <c r="AC2125" s="11" t="str">
        <f t="shared" si="323"/>
        <v>Klik Here Bestie</v>
      </c>
      <c r="AD2125" s="17" t="s">
        <v>4910</v>
      </c>
    </row>
    <row r="2126" spans="1:30" ht="14.25" customHeight="1" x14ac:dyDescent="0.3">
      <c r="A2126" s="5">
        <v>2124</v>
      </c>
      <c r="B2126" s="20" t="s">
        <v>32</v>
      </c>
      <c r="C2126" s="20" t="s">
        <v>33</v>
      </c>
      <c r="D2126" s="20" t="s">
        <v>3191</v>
      </c>
      <c r="E2126" s="20" t="s">
        <v>3342</v>
      </c>
      <c r="F2126" s="21">
        <v>3323182013</v>
      </c>
      <c r="G2126" s="20" t="s">
        <v>3277</v>
      </c>
      <c r="H2126" s="20" t="s">
        <v>3278</v>
      </c>
      <c r="I2126" s="21">
        <v>15115541</v>
      </c>
      <c r="J2126" s="20" t="s">
        <v>6862</v>
      </c>
      <c r="K2126" s="20" t="s">
        <v>6863</v>
      </c>
      <c r="L2126" s="20" t="s">
        <v>3470</v>
      </c>
      <c r="M2126" s="21">
        <v>140</v>
      </c>
      <c r="N2126" s="21">
        <v>0</v>
      </c>
      <c r="O2126" s="21">
        <v>0</v>
      </c>
      <c r="P2126" s="21">
        <v>0</v>
      </c>
      <c r="Q2126" s="21">
        <v>0</v>
      </c>
      <c r="R2126" s="21">
        <v>0</v>
      </c>
      <c r="S2126" s="21">
        <v>0</v>
      </c>
      <c r="T2126" s="20" t="s">
        <v>39</v>
      </c>
      <c r="U2126" s="20" t="s">
        <v>4250</v>
      </c>
      <c r="V2126" s="23">
        <v>46247.537499999999</v>
      </c>
      <c r="W2126" s="23">
        <v>46247.537499999999</v>
      </c>
      <c r="X2126" s="20" t="s">
        <v>40</v>
      </c>
      <c r="Y2126" s="20" t="s">
        <v>39</v>
      </c>
      <c r="Z2126" s="24">
        <v>78293</v>
      </c>
      <c r="AA2126" s="20" t="s">
        <v>2590</v>
      </c>
      <c r="AB2126" s="25" t="s">
        <v>6864</v>
      </c>
      <c r="AC2126" s="11" t="str">
        <f t="shared" si="323"/>
        <v>Klik Here Bestie</v>
      </c>
      <c r="AD2126" s="17" t="s">
        <v>4910</v>
      </c>
    </row>
    <row r="2127" spans="1:30" ht="14.25" customHeight="1" x14ac:dyDescent="0.3">
      <c r="A2127" s="5">
        <v>2125</v>
      </c>
      <c r="B2127" s="20" t="s">
        <v>32</v>
      </c>
      <c r="C2127" s="20" t="s">
        <v>33</v>
      </c>
      <c r="D2127" s="20" t="s">
        <v>3191</v>
      </c>
      <c r="E2127" s="20" t="s">
        <v>3342</v>
      </c>
      <c r="F2127" s="21">
        <v>3323182013</v>
      </c>
      <c r="G2127" s="20" t="s">
        <v>3277</v>
      </c>
      <c r="H2127" s="20" t="s">
        <v>3278</v>
      </c>
      <c r="I2127" s="21">
        <v>14835858</v>
      </c>
      <c r="J2127" s="20" t="s">
        <v>6865</v>
      </c>
      <c r="K2127" s="20" t="s">
        <v>6866</v>
      </c>
      <c r="L2127" s="20" t="s">
        <v>1307</v>
      </c>
      <c r="M2127" s="21">
        <v>0</v>
      </c>
      <c r="N2127" s="21">
        <v>100</v>
      </c>
      <c r="O2127" s="21">
        <v>0</v>
      </c>
      <c r="P2127" s="21">
        <v>0</v>
      </c>
      <c r="Q2127" s="21">
        <v>0</v>
      </c>
      <c r="R2127" s="21">
        <v>0</v>
      </c>
      <c r="S2127" s="21">
        <v>0</v>
      </c>
      <c r="T2127" s="20" t="s">
        <v>39</v>
      </c>
      <c r="U2127" s="22">
        <v>46273</v>
      </c>
      <c r="V2127" s="23">
        <v>46243.349305555559</v>
      </c>
      <c r="W2127" s="23">
        <v>46243.349305555559</v>
      </c>
      <c r="X2127" s="20" t="s">
        <v>40</v>
      </c>
      <c r="Y2127" s="20" t="s">
        <v>39</v>
      </c>
      <c r="Z2127" s="24">
        <v>78295</v>
      </c>
      <c r="AA2127" s="20" t="s">
        <v>3372</v>
      </c>
      <c r="AB2127" s="25" t="s">
        <v>6867</v>
      </c>
      <c r="AC2127" s="11" t="str">
        <f t="shared" si="323"/>
        <v>Klik Here Bestie</v>
      </c>
      <c r="AD2127" s="17" t="s">
        <v>4910</v>
      </c>
    </row>
    <row r="2128" spans="1:30" ht="14.25" customHeight="1" x14ac:dyDescent="0.3">
      <c r="A2128" s="5">
        <v>2126</v>
      </c>
      <c r="B2128" s="20" t="s">
        <v>32</v>
      </c>
      <c r="C2128" s="20" t="s">
        <v>33</v>
      </c>
      <c r="D2128" s="20" t="s">
        <v>3191</v>
      </c>
      <c r="E2128" s="20" t="s">
        <v>3342</v>
      </c>
      <c r="F2128" s="21">
        <v>3323182013</v>
      </c>
      <c r="G2128" s="20" t="s">
        <v>3277</v>
      </c>
      <c r="H2128" s="20" t="s">
        <v>3278</v>
      </c>
      <c r="I2128" s="21">
        <v>14916017</v>
      </c>
      <c r="J2128" s="20" t="s">
        <v>6868</v>
      </c>
      <c r="K2128" s="20" t="s">
        <v>6866</v>
      </c>
      <c r="L2128" s="20" t="s">
        <v>1307</v>
      </c>
      <c r="M2128" s="21">
        <v>0</v>
      </c>
      <c r="N2128" s="21">
        <v>100</v>
      </c>
      <c r="O2128" s="21">
        <v>0</v>
      </c>
      <c r="P2128" s="21">
        <v>0</v>
      </c>
      <c r="Q2128" s="21">
        <v>0</v>
      </c>
      <c r="R2128" s="21">
        <v>0</v>
      </c>
      <c r="S2128" s="21">
        <v>0</v>
      </c>
      <c r="T2128" s="20" t="s">
        <v>39</v>
      </c>
      <c r="U2128" s="22">
        <v>46303</v>
      </c>
      <c r="V2128" s="23">
        <v>46244.606249999997</v>
      </c>
      <c r="W2128" s="23">
        <v>46244.606249999997</v>
      </c>
      <c r="X2128" s="20" t="s">
        <v>40</v>
      </c>
      <c r="Y2128" s="20" t="s">
        <v>39</v>
      </c>
      <c r="Z2128" s="24">
        <v>78295</v>
      </c>
      <c r="AA2128" s="20" t="s">
        <v>3372</v>
      </c>
      <c r="AB2128" s="25" t="s">
        <v>6869</v>
      </c>
      <c r="AC2128" s="11" t="str">
        <f t="shared" si="323"/>
        <v>Klik Here Bestie</v>
      </c>
      <c r="AD2128" s="17" t="s">
        <v>4910</v>
      </c>
    </row>
    <row r="2129" spans="1:30" ht="14.25" customHeight="1" x14ac:dyDescent="0.3">
      <c r="A2129" s="5">
        <v>2127</v>
      </c>
      <c r="B2129" s="20" t="s">
        <v>32</v>
      </c>
      <c r="C2129" s="20" t="s">
        <v>33</v>
      </c>
      <c r="D2129" s="20" t="s">
        <v>3191</v>
      </c>
      <c r="E2129" s="20" t="s">
        <v>3342</v>
      </c>
      <c r="F2129" s="21">
        <v>3323182013</v>
      </c>
      <c r="G2129" s="20" t="s">
        <v>3277</v>
      </c>
      <c r="H2129" s="20" t="s">
        <v>3278</v>
      </c>
      <c r="I2129" s="21">
        <v>14913590</v>
      </c>
      <c r="J2129" s="20" t="s">
        <v>6870</v>
      </c>
      <c r="K2129" s="20" t="s">
        <v>6871</v>
      </c>
      <c r="L2129" s="20" t="s">
        <v>3478</v>
      </c>
      <c r="M2129" s="21">
        <v>0</v>
      </c>
      <c r="N2129" s="21">
        <v>100</v>
      </c>
      <c r="O2129" s="21">
        <v>0</v>
      </c>
      <c r="P2129" s="21">
        <v>0</v>
      </c>
      <c r="Q2129" s="21">
        <v>0</v>
      </c>
      <c r="R2129" s="21">
        <v>0</v>
      </c>
      <c r="S2129" s="21">
        <v>0</v>
      </c>
      <c r="T2129" s="20" t="s">
        <v>39</v>
      </c>
      <c r="U2129" s="22">
        <v>46303</v>
      </c>
      <c r="V2129" s="23">
        <v>46244.586805555555</v>
      </c>
      <c r="W2129" s="23">
        <v>46244.586805555555</v>
      </c>
      <c r="X2129" s="20" t="s">
        <v>40</v>
      </c>
      <c r="Y2129" s="20" t="s">
        <v>39</v>
      </c>
      <c r="Z2129" s="24">
        <v>78297</v>
      </c>
      <c r="AA2129" s="20" t="s">
        <v>966</v>
      </c>
      <c r="AB2129" s="25" t="s">
        <v>6872</v>
      </c>
      <c r="AC2129" s="11" t="str">
        <f t="shared" si="323"/>
        <v>Klik Here Bestie</v>
      </c>
      <c r="AD2129" s="17" t="s">
        <v>4910</v>
      </c>
    </row>
    <row r="2130" spans="1:30" ht="14.25" customHeight="1" x14ac:dyDescent="0.3">
      <c r="A2130" s="5">
        <v>2128</v>
      </c>
      <c r="B2130" s="20" t="s">
        <v>32</v>
      </c>
      <c r="C2130" s="20" t="s">
        <v>33</v>
      </c>
      <c r="D2130" s="20" t="s">
        <v>3191</v>
      </c>
      <c r="E2130" s="20" t="s">
        <v>3342</v>
      </c>
      <c r="F2130" s="21">
        <v>3323182013</v>
      </c>
      <c r="G2130" s="20" t="s">
        <v>3277</v>
      </c>
      <c r="H2130" s="20" t="s">
        <v>3278</v>
      </c>
      <c r="I2130" s="21">
        <v>15184285</v>
      </c>
      <c r="J2130" s="20" t="s">
        <v>6873</v>
      </c>
      <c r="K2130" s="20" t="s">
        <v>6874</v>
      </c>
      <c r="L2130" s="20" t="s">
        <v>6875</v>
      </c>
      <c r="M2130" s="21">
        <v>54</v>
      </c>
      <c r="N2130" s="21">
        <v>0</v>
      </c>
      <c r="O2130" s="21">
        <v>0</v>
      </c>
      <c r="P2130" s="21">
        <v>0</v>
      </c>
      <c r="Q2130" s="21">
        <v>0</v>
      </c>
      <c r="R2130" s="21">
        <v>0</v>
      </c>
      <c r="S2130" s="21">
        <v>0</v>
      </c>
      <c r="T2130" s="20" t="s">
        <v>39</v>
      </c>
      <c r="U2130" s="20" t="s">
        <v>4312</v>
      </c>
      <c r="V2130" s="23">
        <v>46248.545138888891</v>
      </c>
      <c r="W2130" s="23">
        <v>46248.545138888891</v>
      </c>
      <c r="X2130" s="20" t="s">
        <v>40</v>
      </c>
      <c r="Y2130" s="20" t="s">
        <v>39</v>
      </c>
      <c r="Z2130" s="24">
        <v>1098960</v>
      </c>
      <c r="AA2130" s="20" t="s">
        <v>3366</v>
      </c>
      <c r="AB2130" s="25" t="s">
        <v>6876</v>
      </c>
      <c r="AC2130" s="11" t="str">
        <f t="shared" si="323"/>
        <v>Klik Here Bestie</v>
      </c>
      <c r="AD2130" s="17" t="s">
        <v>4910</v>
      </c>
    </row>
    <row r="2131" spans="1:30" ht="14.25" customHeight="1" x14ac:dyDescent="0.3">
      <c r="A2131" s="5">
        <v>2129</v>
      </c>
      <c r="B2131" s="20" t="s">
        <v>32</v>
      </c>
      <c r="C2131" s="20" t="s">
        <v>33</v>
      </c>
      <c r="D2131" s="20" t="s">
        <v>3191</v>
      </c>
      <c r="E2131" s="20" t="s">
        <v>3342</v>
      </c>
      <c r="F2131" s="21">
        <v>3323182013</v>
      </c>
      <c r="G2131" s="20" t="s">
        <v>3277</v>
      </c>
      <c r="H2131" s="20" t="s">
        <v>3278</v>
      </c>
      <c r="I2131" s="21">
        <v>14944518</v>
      </c>
      <c r="J2131" s="20" t="s">
        <v>6877</v>
      </c>
      <c r="K2131" s="20" t="s">
        <v>6878</v>
      </c>
      <c r="L2131" s="20" t="s">
        <v>1218</v>
      </c>
      <c r="M2131" s="21">
        <v>0</v>
      </c>
      <c r="N2131" s="21">
        <v>250</v>
      </c>
      <c r="O2131" s="21">
        <v>0</v>
      </c>
      <c r="P2131" s="21">
        <v>0</v>
      </c>
      <c r="Q2131" s="21">
        <v>0</v>
      </c>
      <c r="R2131" s="21">
        <v>0</v>
      </c>
      <c r="S2131" s="21">
        <v>0</v>
      </c>
      <c r="T2131" s="20" t="s">
        <v>39</v>
      </c>
      <c r="U2131" s="22">
        <v>46334</v>
      </c>
      <c r="V2131" s="23">
        <v>46245.319444444445</v>
      </c>
      <c r="W2131" s="23">
        <v>46245.319444444445</v>
      </c>
      <c r="X2131" s="20" t="s">
        <v>40</v>
      </c>
      <c r="Y2131" s="20" t="s">
        <v>39</v>
      </c>
      <c r="Z2131" s="24">
        <v>78297</v>
      </c>
      <c r="AA2131" s="20" t="s">
        <v>966</v>
      </c>
      <c r="AB2131" s="25" t="s">
        <v>6879</v>
      </c>
      <c r="AC2131" s="11" t="str">
        <f t="shared" si="323"/>
        <v>Klik Here Bestie</v>
      </c>
      <c r="AD2131" s="17" t="s">
        <v>4910</v>
      </c>
    </row>
    <row r="2132" spans="1:30" ht="14.25" customHeight="1" x14ac:dyDescent="0.3">
      <c r="A2132" s="5">
        <v>2130</v>
      </c>
      <c r="B2132" s="20" t="s">
        <v>32</v>
      </c>
      <c r="C2132" s="20" t="s">
        <v>33</v>
      </c>
      <c r="D2132" s="20" t="s">
        <v>3191</v>
      </c>
      <c r="E2132" s="20" t="s">
        <v>3342</v>
      </c>
      <c r="F2132" s="21">
        <v>3323182013</v>
      </c>
      <c r="G2132" s="20" t="s">
        <v>3277</v>
      </c>
      <c r="H2132" s="20" t="s">
        <v>3278</v>
      </c>
      <c r="I2132" s="21">
        <v>15110479</v>
      </c>
      <c r="J2132" s="20" t="s">
        <v>6880</v>
      </c>
      <c r="K2132" s="20" t="s">
        <v>6881</v>
      </c>
      <c r="L2132" s="20" t="s">
        <v>6882</v>
      </c>
      <c r="M2132" s="21">
        <v>168</v>
      </c>
      <c r="N2132" s="21">
        <v>0</v>
      </c>
      <c r="O2132" s="21">
        <v>0</v>
      </c>
      <c r="P2132" s="21">
        <v>0</v>
      </c>
      <c r="Q2132" s="21">
        <v>0</v>
      </c>
      <c r="R2132" s="21">
        <v>0</v>
      </c>
      <c r="S2132" s="21">
        <v>0</v>
      </c>
      <c r="T2132" s="20" t="s">
        <v>39</v>
      </c>
      <c r="U2132" s="20" t="s">
        <v>4250</v>
      </c>
      <c r="V2132" s="23">
        <v>46247.484722222223</v>
      </c>
      <c r="W2132" s="23">
        <v>46247.484722222223</v>
      </c>
      <c r="X2132" s="20" t="s">
        <v>40</v>
      </c>
      <c r="Y2132" s="20" t="s">
        <v>39</v>
      </c>
      <c r="Z2132" s="24">
        <v>78300</v>
      </c>
      <c r="AA2132" s="20" t="s">
        <v>3400</v>
      </c>
      <c r="AB2132" s="25" t="s">
        <v>6883</v>
      </c>
      <c r="AC2132" s="11" t="str">
        <f t="shared" si="323"/>
        <v>Klik Here Bestie</v>
      </c>
      <c r="AD2132" s="17" t="s">
        <v>4910</v>
      </c>
    </row>
    <row r="2133" spans="1:30" ht="14.25" customHeight="1" x14ac:dyDescent="0.3">
      <c r="A2133" s="5">
        <v>2131</v>
      </c>
      <c r="B2133" s="20" t="s">
        <v>32</v>
      </c>
      <c r="C2133" s="20" t="s">
        <v>33</v>
      </c>
      <c r="D2133" s="20" t="s">
        <v>3191</v>
      </c>
      <c r="E2133" s="20" t="s">
        <v>3342</v>
      </c>
      <c r="F2133" s="21">
        <v>3323182013</v>
      </c>
      <c r="G2133" s="20" t="s">
        <v>3277</v>
      </c>
      <c r="H2133" s="20" t="s">
        <v>3278</v>
      </c>
      <c r="I2133" s="21">
        <v>15193021</v>
      </c>
      <c r="J2133" s="20" t="s">
        <v>6884</v>
      </c>
      <c r="K2133" s="20" t="s">
        <v>6885</v>
      </c>
      <c r="L2133" s="20" t="s">
        <v>6886</v>
      </c>
      <c r="M2133" s="21">
        <v>210</v>
      </c>
      <c r="N2133" s="21">
        <v>0</v>
      </c>
      <c r="O2133" s="21">
        <v>0</v>
      </c>
      <c r="P2133" s="21">
        <v>0</v>
      </c>
      <c r="Q2133" s="21">
        <v>0</v>
      </c>
      <c r="R2133" s="21">
        <v>0</v>
      </c>
      <c r="S2133" s="21">
        <v>0</v>
      </c>
      <c r="T2133" s="20" t="s">
        <v>39</v>
      </c>
      <c r="U2133" s="20" t="s">
        <v>4312</v>
      </c>
      <c r="V2133" s="23">
        <v>46248.602083333331</v>
      </c>
      <c r="W2133" s="23">
        <v>46248.602083333331</v>
      </c>
      <c r="X2133" s="20" t="s">
        <v>40</v>
      </c>
      <c r="Y2133" s="20" t="s">
        <v>39</v>
      </c>
      <c r="Z2133" s="24">
        <v>1098960</v>
      </c>
      <c r="AA2133" s="20" t="s">
        <v>3366</v>
      </c>
      <c r="AB2133" s="25" t="s">
        <v>6887</v>
      </c>
      <c r="AC2133" s="11" t="str">
        <f t="shared" si="323"/>
        <v>Klik Here Bestie</v>
      </c>
      <c r="AD2133" s="17" t="s">
        <v>4910</v>
      </c>
    </row>
    <row r="2134" spans="1:30" ht="14.25" customHeight="1" x14ac:dyDescent="0.3">
      <c r="A2134" s="5">
        <v>2132</v>
      </c>
      <c r="B2134" s="20" t="s">
        <v>32</v>
      </c>
      <c r="C2134" s="20" t="s">
        <v>33</v>
      </c>
      <c r="D2134" s="20" t="s">
        <v>3191</v>
      </c>
      <c r="E2134" s="20" t="s">
        <v>3342</v>
      </c>
      <c r="F2134" s="21">
        <v>3323182013</v>
      </c>
      <c r="G2134" s="20" t="s">
        <v>3277</v>
      </c>
      <c r="H2134" s="20" t="s">
        <v>3278</v>
      </c>
      <c r="I2134" s="21">
        <v>15183207</v>
      </c>
      <c r="J2134" s="20" t="s">
        <v>6888</v>
      </c>
      <c r="K2134" s="20" t="s">
        <v>6889</v>
      </c>
      <c r="L2134" s="20" t="s">
        <v>6890</v>
      </c>
      <c r="M2134" s="21">
        <v>400</v>
      </c>
      <c r="N2134" s="21">
        <v>0</v>
      </c>
      <c r="O2134" s="21">
        <v>0</v>
      </c>
      <c r="P2134" s="21">
        <v>0</v>
      </c>
      <c r="Q2134" s="21">
        <v>0</v>
      </c>
      <c r="R2134" s="21">
        <v>0</v>
      </c>
      <c r="S2134" s="21">
        <v>0</v>
      </c>
      <c r="T2134" s="20" t="s">
        <v>39</v>
      </c>
      <c r="U2134" s="20" t="s">
        <v>4312</v>
      </c>
      <c r="V2134" s="23">
        <v>46248.532638888886</v>
      </c>
      <c r="W2134" s="23">
        <v>46248.532638888886</v>
      </c>
      <c r="X2134" s="20" t="s">
        <v>40</v>
      </c>
      <c r="Y2134" s="20" t="s">
        <v>39</v>
      </c>
      <c r="Z2134" s="24">
        <v>1098960</v>
      </c>
      <c r="AA2134" s="20" t="s">
        <v>3366</v>
      </c>
      <c r="AB2134" s="25" t="s">
        <v>6891</v>
      </c>
      <c r="AC2134" s="11" t="str">
        <f t="shared" si="323"/>
        <v>Klik Here Bestie</v>
      </c>
      <c r="AD2134" s="17" t="s">
        <v>4910</v>
      </c>
    </row>
    <row r="2135" spans="1:30" ht="14.25" customHeight="1" x14ac:dyDescent="0.3">
      <c r="A2135" s="5">
        <v>2133</v>
      </c>
      <c r="B2135" s="20" t="s">
        <v>32</v>
      </c>
      <c r="C2135" s="20" t="s">
        <v>33</v>
      </c>
      <c r="D2135" s="20" t="s">
        <v>3191</v>
      </c>
      <c r="E2135" s="20" t="s">
        <v>3342</v>
      </c>
      <c r="F2135" s="21">
        <v>3323182013</v>
      </c>
      <c r="G2135" s="20" t="s">
        <v>3277</v>
      </c>
      <c r="H2135" s="20" t="s">
        <v>3278</v>
      </c>
      <c r="I2135" s="21">
        <v>15119066</v>
      </c>
      <c r="J2135" s="20" t="s">
        <v>6892</v>
      </c>
      <c r="K2135" s="20" t="s">
        <v>6893</v>
      </c>
      <c r="L2135" s="20" t="s">
        <v>6894</v>
      </c>
      <c r="M2135" s="21">
        <v>175</v>
      </c>
      <c r="N2135" s="21">
        <v>0</v>
      </c>
      <c r="O2135" s="21">
        <v>0</v>
      </c>
      <c r="P2135" s="21">
        <v>0</v>
      </c>
      <c r="Q2135" s="21">
        <v>0</v>
      </c>
      <c r="R2135" s="21">
        <v>0</v>
      </c>
      <c r="S2135" s="21">
        <v>0</v>
      </c>
      <c r="T2135" s="20" t="s">
        <v>39</v>
      </c>
      <c r="U2135" s="20" t="s">
        <v>4250</v>
      </c>
      <c r="V2135" s="23">
        <v>46247.570138888892</v>
      </c>
      <c r="W2135" s="23">
        <v>46247.570138888892</v>
      </c>
      <c r="X2135" s="20" t="s">
        <v>40</v>
      </c>
      <c r="Y2135" s="20" t="s">
        <v>39</v>
      </c>
      <c r="Z2135" s="24">
        <v>5018441</v>
      </c>
      <c r="AA2135" s="20" t="s">
        <v>3358</v>
      </c>
      <c r="AB2135" s="25" t="s">
        <v>6895</v>
      </c>
      <c r="AC2135" s="11" t="str">
        <f t="shared" si="323"/>
        <v>Klik Here Bestie</v>
      </c>
      <c r="AD2135" s="17" t="s">
        <v>4910</v>
      </c>
    </row>
    <row r="2136" spans="1:30" ht="14.25" customHeight="1" x14ac:dyDescent="0.3">
      <c r="A2136" s="5">
        <v>2134</v>
      </c>
      <c r="B2136" s="20" t="s">
        <v>32</v>
      </c>
      <c r="C2136" s="20" t="s">
        <v>33</v>
      </c>
      <c r="D2136" s="20" t="s">
        <v>3191</v>
      </c>
      <c r="E2136" s="20" t="s">
        <v>3342</v>
      </c>
      <c r="F2136" s="21">
        <v>3323182013</v>
      </c>
      <c r="G2136" s="20" t="s">
        <v>3277</v>
      </c>
      <c r="H2136" s="20" t="s">
        <v>3278</v>
      </c>
      <c r="I2136" s="21">
        <v>15119126</v>
      </c>
      <c r="J2136" s="20" t="s">
        <v>6896</v>
      </c>
      <c r="K2136" s="20" t="s">
        <v>6893</v>
      </c>
      <c r="L2136" s="20" t="s">
        <v>6894</v>
      </c>
      <c r="M2136" s="21">
        <v>50</v>
      </c>
      <c r="N2136" s="21">
        <v>0</v>
      </c>
      <c r="O2136" s="21">
        <v>0</v>
      </c>
      <c r="P2136" s="21">
        <v>0</v>
      </c>
      <c r="Q2136" s="21">
        <v>0</v>
      </c>
      <c r="R2136" s="21">
        <v>0</v>
      </c>
      <c r="S2136" s="21">
        <v>0</v>
      </c>
      <c r="T2136" s="20" t="s">
        <v>39</v>
      </c>
      <c r="U2136" s="20" t="s">
        <v>4250</v>
      </c>
      <c r="V2136" s="23">
        <v>46247.570833333331</v>
      </c>
      <c r="W2136" s="23">
        <v>46247.570833333331</v>
      </c>
      <c r="X2136" s="20" t="s">
        <v>40</v>
      </c>
      <c r="Y2136" s="20" t="s">
        <v>39</v>
      </c>
      <c r="Z2136" s="24">
        <v>5018441</v>
      </c>
      <c r="AA2136" s="20" t="s">
        <v>3358</v>
      </c>
      <c r="AB2136" s="25" t="s">
        <v>6897</v>
      </c>
      <c r="AC2136" s="11" t="str">
        <f t="shared" si="323"/>
        <v>Klik Here Bestie</v>
      </c>
      <c r="AD2136" s="17" t="s">
        <v>4910</v>
      </c>
    </row>
    <row r="2137" spans="1:30" ht="14.25" customHeight="1" x14ac:dyDescent="0.3">
      <c r="A2137" s="5">
        <v>2135</v>
      </c>
      <c r="B2137" s="20" t="s">
        <v>32</v>
      </c>
      <c r="C2137" s="20" t="s">
        <v>33</v>
      </c>
      <c r="D2137" s="20" t="s">
        <v>3191</v>
      </c>
      <c r="E2137" s="20" t="s">
        <v>3342</v>
      </c>
      <c r="F2137" s="21">
        <v>3323182013</v>
      </c>
      <c r="G2137" s="20" t="s">
        <v>3277</v>
      </c>
      <c r="H2137" s="20" t="s">
        <v>3278</v>
      </c>
      <c r="I2137" s="21">
        <v>14838364</v>
      </c>
      <c r="J2137" s="20" t="s">
        <v>6898</v>
      </c>
      <c r="K2137" s="20" t="s">
        <v>6899</v>
      </c>
      <c r="L2137" s="20" t="s">
        <v>6900</v>
      </c>
      <c r="M2137" s="21">
        <v>50</v>
      </c>
      <c r="N2137" s="21">
        <v>0</v>
      </c>
      <c r="O2137" s="21">
        <v>0</v>
      </c>
      <c r="P2137" s="21">
        <v>0</v>
      </c>
      <c r="Q2137" s="21">
        <v>0</v>
      </c>
      <c r="R2137" s="21">
        <v>0</v>
      </c>
      <c r="S2137" s="21">
        <v>0</v>
      </c>
      <c r="T2137" s="20" t="s">
        <v>39</v>
      </c>
      <c r="U2137" s="22">
        <v>46273</v>
      </c>
      <c r="V2137" s="23">
        <v>46243.371527777781</v>
      </c>
      <c r="W2137" s="23">
        <v>46243.371527777781</v>
      </c>
      <c r="X2137" s="20" t="s">
        <v>40</v>
      </c>
      <c r="Y2137" s="20" t="s">
        <v>39</v>
      </c>
      <c r="Z2137" s="24">
        <v>1098960</v>
      </c>
      <c r="AA2137" s="20" t="s">
        <v>3366</v>
      </c>
      <c r="AB2137" s="25" t="s">
        <v>6901</v>
      </c>
      <c r="AC2137" s="11" t="str">
        <f t="shared" si="323"/>
        <v>Klik Here Bestie</v>
      </c>
      <c r="AD2137" s="17" t="s">
        <v>4910</v>
      </c>
    </row>
    <row r="2138" spans="1:30" ht="14.25" customHeight="1" x14ac:dyDescent="0.3">
      <c r="A2138" s="5">
        <v>2136</v>
      </c>
      <c r="B2138" s="20" t="s">
        <v>32</v>
      </c>
      <c r="C2138" s="20" t="s">
        <v>33</v>
      </c>
      <c r="D2138" s="20" t="s">
        <v>3191</v>
      </c>
      <c r="E2138" s="20" t="s">
        <v>3512</v>
      </c>
      <c r="F2138" s="21">
        <v>3323182014</v>
      </c>
      <c r="G2138" s="20" t="s">
        <v>3277</v>
      </c>
      <c r="H2138" s="20" t="s">
        <v>3278</v>
      </c>
      <c r="I2138" s="21">
        <v>15123237</v>
      </c>
      <c r="J2138" s="20" t="s">
        <v>6902</v>
      </c>
      <c r="K2138" s="20" t="s">
        <v>6903</v>
      </c>
      <c r="L2138" s="20" t="s">
        <v>6904</v>
      </c>
      <c r="M2138" s="21">
        <v>404</v>
      </c>
      <c r="N2138" s="21">
        <v>0</v>
      </c>
      <c r="O2138" s="21">
        <v>0</v>
      </c>
      <c r="P2138" s="21">
        <v>0</v>
      </c>
      <c r="Q2138" s="21">
        <v>0</v>
      </c>
      <c r="R2138" s="21">
        <v>0</v>
      </c>
      <c r="S2138" s="21">
        <v>0</v>
      </c>
      <c r="T2138" s="20" t="s">
        <v>39</v>
      </c>
      <c r="U2138" s="20" t="s">
        <v>4250</v>
      </c>
      <c r="V2138" s="23">
        <v>46247.602777777778</v>
      </c>
      <c r="W2138" s="23">
        <v>46247.602777777778</v>
      </c>
      <c r="X2138" s="20" t="s">
        <v>40</v>
      </c>
      <c r="Y2138" s="20" t="s">
        <v>39</v>
      </c>
      <c r="Z2138" s="24">
        <v>78261</v>
      </c>
      <c r="AA2138" s="20" t="s">
        <v>3532</v>
      </c>
      <c r="AB2138" s="25" t="s">
        <v>6905</v>
      </c>
      <c r="AC2138" s="11" t="str">
        <f t="shared" si="323"/>
        <v>Klik Here Bestie</v>
      </c>
      <c r="AD2138" s="17" t="s">
        <v>4910</v>
      </c>
    </row>
    <row r="2139" spans="1:30" ht="14.25" customHeight="1" x14ac:dyDescent="0.3">
      <c r="A2139" s="5">
        <v>2137</v>
      </c>
      <c r="B2139" s="20" t="s">
        <v>32</v>
      </c>
      <c r="C2139" s="20" t="s">
        <v>33</v>
      </c>
      <c r="D2139" s="20" t="s">
        <v>3191</v>
      </c>
      <c r="E2139" s="20" t="s">
        <v>3512</v>
      </c>
      <c r="F2139" s="21">
        <v>3323182014</v>
      </c>
      <c r="G2139" s="20" t="s">
        <v>3277</v>
      </c>
      <c r="H2139" s="20" t="s">
        <v>3278</v>
      </c>
      <c r="I2139" s="21">
        <v>15192461</v>
      </c>
      <c r="J2139" s="20" t="s">
        <v>6906</v>
      </c>
      <c r="K2139" s="20" t="s">
        <v>6907</v>
      </c>
      <c r="L2139" s="20" t="s">
        <v>6908</v>
      </c>
      <c r="M2139" s="21">
        <v>67</v>
      </c>
      <c r="N2139" s="21">
        <v>0</v>
      </c>
      <c r="O2139" s="21">
        <v>0</v>
      </c>
      <c r="P2139" s="21">
        <v>0</v>
      </c>
      <c r="Q2139" s="21">
        <v>0</v>
      </c>
      <c r="R2139" s="21">
        <v>0</v>
      </c>
      <c r="S2139" s="21">
        <v>0</v>
      </c>
      <c r="T2139" s="20" t="s">
        <v>39</v>
      </c>
      <c r="U2139" s="20" t="s">
        <v>4312</v>
      </c>
      <c r="V2139" s="23">
        <v>46248.6</v>
      </c>
      <c r="W2139" s="23">
        <v>46248.6</v>
      </c>
      <c r="X2139" s="20" t="s">
        <v>40</v>
      </c>
      <c r="Y2139" s="20" t="s">
        <v>39</v>
      </c>
      <c r="Z2139" s="24">
        <v>1074213</v>
      </c>
      <c r="AA2139" s="20" t="s">
        <v>3536</v>
      </c>
      <c r="AB2139" s="25" t="s">
        <v>6909</v>
      </c>
      <c r="AC2139" s="11" t="str">
        <f t="shared" si="323"/>
        <v>Klik Here Bestie</v>
      </c>
      <c r="AD2139" s="17" t="s">
        <v>4910</v>
      </c>
    </row>
    <row r="2140" spans="1:30" ht="14.25" customHeight="1" x14ac:dyDescent="0.3">
      <c r="A2140" s="5">
        <v>2138</v>
      </c>
      <c r="B2140" s="20" t="s">
        <v>32</v>
      </c>
      <c r="C2140" s="20" t="s">
        <v>33</v>
      </c>
      <c r="D2140" s="20" t="s">
        <v>3191</v>
      </c>
      <c r="E2140" s="20" t="s">
        <v>3512</v>
      </c>
      <c r="F2140" s="21">
        <v>3323182014</v>
      </c>
      <c r="G2140" s="20" t="s">
        <v>3277</v>
      </c>
      <c r="H2140" s="20" t="s">
        <v>3278</v>
      </c>
      <c r="I2140" s="21">
        <v>15192853</v>
      </c>
      <c r="J2140" s="20" t="s">
        <v>6910</v>
      </c>
      <c r="K2140" s="20" t="s">
        <v>6911</v>
      </c>
      <c r="L2140" s="20" t="s">
        <v>6912</v>
      </c>
      <c r="M2140" s="21">
        <v>0</v>
      </c>
      <c r="N2140" s="21">
        <v>150</v>
      </c>
      <c r="O2140" s="21">
        <v>0</v>
      </c>
      <c r="P2140" s="21">
        <v>0</v>
      </c>
      <c r="Q2140" s="21">
        <v>0</v>
      </c>
      <c r="R2140" s="21">
        <v>0</v>
      </c>
      <c r="S2140" s="21">
        <v>0</v>
      </c>
      <c r="T2140" s="20" t="s">
        <v>39</v>
      </c>
      <c r="U2140" s="20" t="s">
        <v>4312</v>
      </c>
      <c r="V2140" s="23">
        <v>46248.601388888892</v>
      </c>
      <c r="W2140" s="23">
        <v>46248.601388888892</v>
      </c>
      <c r="X2140" s="20" t="s">
        <v>40</v>
      </c>
      <c r="Y2140" s="20" t="s">
        <v>39</v>
      </c>
      <c r="Z2140" s="24">
        <v>1074213</v>
      </c>
      <c r="AA2140" s="20" t="s">
        <v>3536</v>
      </c>
      <c r="AB2140" s="25" t="s">
        <v>6913</v>
      </c>
      <c r="AC2140" s="11" t="str">
        <f t="shared" si="323"/>
        <v>Klik Here Bestie</v>
      </c>
      <c r="AD2140" s="17" t="s">
        <v>4910</v>
      </c>
    </row>
    <row r="2141" spans="1:30" ht="14.25" customHeight="1" x14ac:dyDescent="0.3">
      <c r="A2141" s="5">
        <v>2139</v>
      </c>
      <c r="B2141" s="20" t="s">
        <v>32</v>
      </c>
      <c r="C2141" s="20" t="s">
        <v>33</v>
      </c>
      <c r="D2141" s="20" t="s">
        <v>3191</v>
      </c>
      <c r="E2141" s="20" t="s">
        <v>3512</v>
      </c>
      <c r="F2141" s="21">
        <v>3323182014</v>
      </c>
      <c r="G2141" s="20" t="s">
        <v>3277</v>
      </c>
      <c r="H2141" s="20" t="s">
        <v>3278</v>
      </c>
      <c r="I2141" s="21">
        <v>14913230</v>
      </c>
      <c r="J2141" s="20" t="s">
        <v>6914</v>
      </c>
      <c r="K2141" s="20" t="s">
        <v>6915</v>
      </c>
      <c r="L2141" s="20" t="s">
        <v>6916</v>
      </c>
      <c r="M2141" s="21">
        <v>130</v>
      </c>
      <c r="N2141" s="21">
        <v>156</v>
      </c>
      <c r="O2141" s="21">
        <v>0</v>
      </c>
      <c r="P2141" s="21">
        <v>0</v>
      </c>
      <c r="Q2141" s="21">
        <v>0</v>
      </c>
      <c r="R2141" s="21">
        <v>0</v>
      </c>
      <c r="S2141" s="21">
        <v>0</v>
      </c>
      <c r="T2141" s="20" t="s">
        <v>39</v>
      </c>
      <c r="U2141" s="22">
        <v>46303</v>
      </c>
      <c r="V2141" s="23">
        <v>46244.583333333336</v>
      </c>
      <c r="W2141" s="23">
        <v>46244.583333333336</v>
      </c>
      <c r="X2141" s="20" t="s">
        <v>40</v>
      </c>
      <c r="Y2141" s="20" t="s">
        <v>39</v>
      </c>
      <c r="Z2141" s="24">
        <v>78264</v>
      </c>
      <c r="AA2141" s="20" t="s">
        <v>3542</v>
      </c>
      <c r="AB2141" s="25" t="s">
        <v>6917</v>
      </c>
      <c r="AC2141" s="11" t="str">
        <f t="shared" si="323"/>
        <v>Klik Here Bestie</v>
      </c>
      <c r="AD2141" s="17" t="s">
        <v>4910</v>
      </c>
    </row>
    <row r="2142" spans="1:30" ht="14.25" customHeight="1" x14ac:dyDescent="0.3">
      <c r="A2142" s="5">
        <v>2140</v>
      </c>
      <c r="B2142" s="20" t="s">
        <v>32</v>
      </c>
      <c r="C2142" s="20" t="s">
        <v>33</v>
      </c>
      <c r="D2142" s="20" t="s">
        <v>3191</v>
      </c>
      <c r="E2142" s="20" t="s">
        <v>3512</v>
      </c>
      <c r="F2142" s="21">
        <v>3323182014</v>
      </c>
      <c r="G2142" s="20" t="s">
        <v>3277</v>
      </c>
      <c r="H2142" s="20" t="s">
        <v>3278</v>
      </c>
      <c r="I2142" s="21">
        <v>14913282</v>
      </c>
      <c r="J2142" s="20" t="s">
        <v>6918</v>
      </c>
      <c r="K2142" s="20" t="s">
        <v>6915</v>
      </c>
      <c r="L2142" s="20" t="s">
        <v>6916</v>
      </c>
      <c r="M2142" s="21">
        <v>0</v>
      </c>
      <c r="N2142" s="21">
        <v>284</v>
      </c>
      <c r="O2142" s="21">
        <v>0</v>
      </c>
      <c r="P2142" s="21">
        <v>0</v>
      </c>
      <c r="Q2142" s="21">
        <v>0</v>
      </c>
      <c r="R2142" s="21">
        <v>0</v>
      </c>
      <c r="S2142" s="21">
        <v>0</v>
      </c>
      <c r="T2142" s="20" t="s">
        <v>39</v>
      </c>
      <c r="U2142" s="22">
        <v>46303</v>
      </c>
      <c r="V2142" s="23">
        <v>46244.584027777775</v>
      </c>
      <c r="W2142" s="23">
        <v>46244.584027777775</v>
      </c>
      <c r="X2142" s="20" t="s">
        <v>40</v>
      </c>
      <c r="Y2142" s="20" t="s">
        <v>39</v>
      </c>
      <c r="Z2142" s="24">
        <v>78264</v>
      </c>
      <c r="AA2142" s="20" t="s">
        <v>3542</v>
      </c>
      <c r="AB2142" s="25" t="s">
        <v>6919</v>
      </c>
      <c r="AC2142" s="11" t="str">
        <f t="shared" si="323"/>
        <v>Klik Here Bestie</v>
      </c>
      <c r="AD2142" s="17" t="s">
        <v>4910</v>
      </c>
    </row>
    <row r="2143" spans="1:30" ht="14.25" customHeight="1" x14ac:dyDescent="0.3">
      <c r="A2143" s="5">
        <v>2141</v>
      </c>
      <c r="B2143" s="20" t="s">
        <v>32</v>
      </c>
      <c r="C2143" s="20" t="s">
        <v>33</v>
      </c>
      <c r="D2143" s="20" t="s">
        <v>3191</v>
      </c>
      <c r="E2143" s="20" t="s">
        <v>3512</v>
      </c>
      <c r="F2143" s="21">
        <v>3323182014</v>
      </c>
      <c r="G2143" s="20" t="s">
        <v>3277</v>
      </c>
      <c r="H2143" s="20" t="s">
        <v>3278</v>
      </c>
      <c r="I2143" s="21">
        <v>15131180</v>
      </c>
      <c r="J2143" s="20" t="s">
        <v>6920</v>
      </c>
      <c r="K2143" s="20" t="s">
        <v>6921</v>
      </c>
      <c r="L2143" s="20" t="s">
        <v>6922</v>
      </c>
      <c r="M2143" s="21">
        <v>350</v>
      </c>
      <c r="N2143" s="21">
        <v>0</v>
      </c>
      <c r="O2143" s="21">
        <v>0</v>
      </c>
      <c r="P2143" s="21">
        <v>0</v>
      </c>
      <c r="Q2143" s="21">
        <v>0</v>
      </c>
      <c r="R2143" s="21">
        <v>0</v>
      </c>
      <c r="S2143" s="21">
        <v>0</v>
      </c>
      <c r="T2143" s="20" t="s">
        <v>39</v>
      </c>
      <c r="U2143" s="20" t="s">
        <v>4250</v>
      </c>
      <c r="V2143" s="23">
        <v>46247.65625</v>
      </c>
      <c r="W2143" s="23">
        <v>46247.65625</v>
      </c>
      <c r="X2143" s="20" t="s">
        <v>40</v>
      </c>
      <c r="Y2143" s="20" t="s">
        <v>39</v>
      </c>
      <c r="Z2143" s="24">
        <v>78265</v>
      </c>
      <c r="AA2143" s="20" t="s">
        <v>3567</v>
      </c>
      <c r="AB2143" s="25" t="s">
        <v>6923</v>
      </c>
      <c r="AC2143" s="11" t="str">
        <f t="shared" si="323"/>
        <v>Klik Here Bestie</v>
      </c>
      <c r="AD2143" s="17" t="s">
        <v>4910</v>
      </c>
    </row>
    <row r="2144" spans="1:30" ht="14.25" customHeight="1" x14ac:dyDescent="0.3">
      <c r="A2144" s="5">
        <v>2142</v>
      </c>
      <c r="B2144" s="20" t="s">
        <v>32</v>
      </c>
      <c r="C2144" s="20" t="s">
        <v>33</v>
      </c>
      <c r="D2144" s="20" t="s">
        <v>3191</v>
      </c>
      <c r="E2144" s="20" t="s">
        <v>3512</v>
      </c>
      <c r="F2144" s="21">
        <v>3323182014</v>
      </c>
      <c r="G2144" s="20" t="s">
        <v>3277</v>
      </c>
      <c r="H2144" s="20" t="s">
        <v>3278</v>
      </c>
      <c r="I2144" s="21">
        <v>15187717</v>
      </c>
      <c r="J2144" s="20" t="s">
        <v>6924</v>
      </c>
      <c r="K2144" s="20" t="s">
        <v>6925</v>
      </c>
      <c r="L2144" s="20" t="s">
        <v>6926</v>
      </c>
      <c r="M2144" s="21">
        <v>0</v>
      </c>
      <c r="N2144" s="21">
        <v>464</v>
      </c>
      <c r="O2144" s="21">
        <v>0</v>
      </c>
      <c r="P2144" s="21">
        <v>0</v>
      </c>
      <c r="Q2144" s="21">
        <v>0</v>
      </c>
      <c r="R2144" s="21">
        <v>0</v>
      </c>
      <c r="S2144" s="21">
        <v>0</v>
      </c>
      <c r="T2144" s="20" t="s">
        <v>39</v>
      </c>
      <c r="U2144" s="20" t="s">
        <v>4312</v>
      </c>
      <c r="V2144" s="23">
        <v>46248.570833333331</v>
      </c>
      <c r="W2144" s="23">
        <v>46248.570833333331</v>
      </c>
      <c r="X2144" s="20" t="s">
        <v>40</v>
      </c>
      <c r="Y2144" s="20" t="s">
        <v>39</v>
      </c>
      <c r="Z2144" s="24">
        <v>78265</v>
      </c>
      <c r="AA2144" s="20" t="s">
        <v>3567</v>
      </c>
      <c r="AB2144" s="25" t="s">
        <v>6927</v>
      </c>
      <c r="AC2144" s="11" t="str">
        <f t="shared" si="323"/>
        <v>Klik Here Bestie</v>
      </c>
      <c r="AD2144" s="17" t="s">
        <v>4910</v>
      </c>
    </row>
    <row r="2145" spans="1:30" ht="14.25" customHeight="1" x14ac:dyDescent="0.3">
      <c r="A2145" s="5">
        <v>2143</v>
      </c>
      <c r="B2145" s="20" t="s">
        <v>32</v>
      </c>
      <c r="C2145" s="20" t="s">
        <v>33</v>
      </c>
      <c r="D2145" s="20" t="s">
        <v>3191</v>
      </c>
      <c r="E2145" s="20" t="s">
        <v>3512</v>
      </c>
      <c r="F2145" s="21">
        <v>3323182014</v>
      </c>
      <c r="G2145" s="20" t="s">
        <v>3277</v>
      </c>
      <c r="H2145" s="20" t="s">
        <v>3278</v>
      </c>
      <c r="I2145" s="21">
        <v>15123433</v>
      </c>
      <c r="J2145" s="20" t="s">
        <v>6928</v>
      </c>
      <c r="K2145" s="20" t="s">
        <v>6929</v>
      </c>
      <c r="L2145" s="20" t="s">
        <v>6930</v>
      </c>
      <c r="M2145" s="21">
        <v>304</v>
      </c>
      <c r="N2145" s="21">
        <v>0</v>
      </c>
      <c r="O2145" s="21">
        <v>0</v>
      </c>
      <c r="P2145" s="21">
        <v>0</v>
      </c>
      <c r="Q2145" s="21">
        <v>0</v>
      </c>
      <c r="R2145" s="21">
        <v>0</v>
      </c>
      <c r="S2145" s="21">
        <v>0</v>
      </c>
      <c r="T2145" s="20" t="s">
        <v>39</v>
      </c>
      <c r="U2145" s="20" t="s">
        <v>4250</v>
      </c>
      <c r="V2145" s="23">
        <v>46247.604166666664</v>
      </c>
      <c r="W2145" s="23">
        <v>46247.604166666664</v>
      </c>
      <c r="X2145" s="20" t="s">
        <v>40</v>
      </c>
      <c r="Y2145" s="20" t="s">
        <v>39</v>
      </c>
      <c r="Z2145" s="24">
        <v>78261</v>
      </c>
      <c r="AA2145" s="20" t="s">
        <v>3532</v>
      </c>
      <c r="AB2145" s="25" t="s">
        <v>6931</v>
      </c>
      <c r="AC2145" s="11" t="str">
        <f t="shared" si="323"/>
        <v>Klik Here Bestie</v>
      </c>
      <c r="AD2145" s="17" t="s">
        <v>4910</v>
      </c>
    </row>
    <row r="2146" spans="1:30" ht="14.25" customHeight="1" x14ac:dyDescent="0.3">
      <c r="A2146" s="5">
        <v>2144</v>
      </c>
      <c r="B2146" s="20" t="s">
        <v>32</v>
      </c>
      <c r="C2146" s="20" t="s">
        <v>33</v>
      </c>
      <c r="D2146" s="20" t="s">
        <v>3191</v>
      </c>
      <c r="E2146" s="20" t="s">
        <v>3512</v>
      </c>
      <c r="F2146" s="21">
        <v>3323182014</v>
      </c>
      <c r="G2146" s="20" t="s">
        <v>3277</v>
      </c>
      <c r="H2146" s="20" t="s">
        <v>3278</v>
      </c>
      <c r="I2146" s="21">
        <v>15190977</v>
      </c>
      <c r="J2146" s="20" t="s">
        <v>6932</v>
      </c>
      <c r="K2146" s="20" t="s">
        <v>6929</v>
      </c>
      <c r="L2146" s="20" t="s">
        <v>6930</v>
      </c>
      <c r="M2146" s="21">
        <v>0</v>
      </c>
      <c r="N2146" s="21">
        <v>696</v>
      </c>
      <c r="O2146" s="21">
        <v>0</v>
      </c>
      <c r="P2146" s="21">
        <v>0</v>
      </c>
      <c r="Q2146" s="21">
        <v>0</v>
      </c>
      <c r="R2146" s="21">
        <v>0</v>
      </c>
      <c r="S2146" s="21">
        <v>0</v>
      </c>
      <c r="T2146" s="20" t="s">
        <v>39</v>
      </c>
      <c r="U2146" s="20" t="s">
        <v>4312</v>
      </c>
      <c r="V2146" s="23">
        <v>46248.590277777781</v>
      </c>
      <c r="W2146" s="23">
        <v>46248.590277777781</v>
      </c>
      <c r="X2146" s="20" t="s">
        <v>40</v>
      </c>
      <c r="Y2146" s="20" t="s">
        <v>39</v>
      </c>
      <c r="Z2146" s="24">
        <v>78261</v>
      </c>
      <c r="AA2146" s="20" t="s">
        <v>3532</v>
      </c>
      <c r="AB2146" s="25" t="s">
        <v>6933</v>
      </c>
      <c r="AC2146" s="11" t="str">
        <f t="shared" si="323"/>
        <v>Klik Here Bestie</v>
      </c>
      <c r="AD2146" s="17" t="s">
        <v>4910</v>
      </c>
    </row>
    <row r="2147" spans="1:30" ht="14.25" customHeight="1" x14ac:dyDescent="0.3">
      <c r="A2147" s="5">
        <v>2145</v>
      </c>
      <c r="B2147" s="20" t="s">
        <v>32</v>
      </c>
      <c r="C2147" s="20" t="s">
        <v>33</v>
      </c>
      <c r="D2147" s="20" t="s">
        <v>3191</v>
      </c>
      <c r="E2147" s="20" t="s">
        <v>3512</v>
      </c>
      <c r="F2147" s="21">
        <v>3323182014</v>
      </c>
      <c r="G2147" s="20" t="s">
        <v>3277</v>
      </c>
      <c r="H2147" s="20" t="s">
        <v>3278</v>
      </c>
      <c r="I2147" s="21">
        <v>15191144</v>
      </c>
      <c r="J2147" s="20" t="s">
        <v>6934</v>
      </c>
      <c r="K2147" s="20" t="s">
        <v>6929</v>
      </c>
      <c r="L2147" s="20" t="s">
        <v>6930</v>
      </c>
      <c r="M2147" s="21">
        <v>0</v>
      </c>
      <c r="N2147" s="21">
        <v>250</v>
      </c>
      <c r="O2147" s="21">
        <v>0</v>
      </c>
      <c r="P2147" s="21">
        <v>0</v>
      </c>
      <c r="Q2147" s="21">
        <v>0</v>
      </c>
      <c r="R2147" s="21">
        <v>0</v>
      </c>
      <c r="S2147" s="21">
        <v>0</v>
      </c>
      <c r="T2147" s="20" t="s">
        <v>39</v>
      </c>
      <c r="U2147" s="20" t="s">
        <v>4312</v>
      </c>
      <c r="V2147" s="23">
        <v>46248.59097222222</v>
      </c>
      <c r="W2147" s="23">
        <v>46248.59097222222</v>
      </c>
      <c r="X2147" s="20" t="s">
        <v>40</v>
      </c>
      <c r="Y2147" s="20" t="s">
        <v>39</v>
      </c>
      <c r="Z2147" s="24">
        <v>78261</v>
      </c>
      <c r="AA2147" s="20" t="s">
        <v>3532</v>
      </c>
      <c r="AB2147" s="25" t="s">
        <v>6935</v>
      </c>
      <c r="AC2147" s="11" t="str">
        <f t="shared" si="323"/>
        <v>Klik Here Bestie</v>
      </c>
      <c r="AD2147" s="17" t="s">
        <v>4910</v>
      </c>
    </row>
    <row r="2148" spans="1:30" ht="14.25" customHeight="1" x14ac:dyDescent="0.3">
      <c r="A2148" s="5">
        <v>2146</v>
      </c>
      <c r="B2148" s="20" t="s">
        <v>32</v>
      </c>
      <c r="C2148" s="20" t="s">
        <v>33</v>
      </c>
      <c r="D2148" s="20" t="s">
        <v>3191</v>
      </c>
      <c r="E2148" s="20" t="s">
        <v>3512</v>
      </c>
      <c r="F2148" s="21">
        <v>3323182014</v>
      </c>
      <c r="G2148" s="20" t="s">
        <v>3277</v>
      </c>
      <c r="H2148" s="20" t="s">
        <v>3278</v>
      </c>
      <c r="I2148" s="21">
        <v>15153025</v>
      </c>
      <c r="J2148" s="20" t="s">
        <v>6936</v>
      </c>
      <c r="K2148" s="20" t="s">
        <v>6937</v>
      </c>
      <c r="L2148" s="20" t="s">
        <v>6938</v>
      </c>
      <c r="M2148" s="21">
        <v>380</v>
      </c>
      <c r="N2148" s="21">
        <v>0</v>
      </c>
      <c r="O2148" s="21">
        <v>0</v>
      </c>
      <c r="P2148" s="21">
        <v>0</v>
      </c>
      <c r="Q2148" s="21">
        <v>0</v>
      </c>
      <c r="R2148" s="21">
        <v>0</v>
      </c>
      <c r="S2148" s="21">
        <v>0</v>
      </c>
      <c r="T2148" s="20" t="s">
        <v>39</v>
      </c>
      <c r="U2148" s="20" t="s">
        <v>4312</v>
      </c>
      <c r="V2148" s="23">
        <v>46248.323611111111</v>
      </c>
      <c r="W2148" s="23">
        <v>46248.323611111111</v>
      </c>
      <c r="X2148" s="20" t="s">
        <v>40</v>
      </c>
      <c r="Y2148" s="20" t="s">
        <v>39</v>
      </c>
      <c r="Z2148" s="24">
        <v>78261</v>
      </c>
      <c r="AA2148" s="20" t="s">
        <v>3532</v>
      </c>
      <c r="AB2148" s="25" t="s">
        <v>6939</v>
      </c>
      <c r="AC2148" s="11" t="str">
        <f t="shared" si="323"/>
        <v>Klik Here Bestie</v>
      </c>
      <c r="AD2148" s="17" t="s">
        <v>4910</v>
      </c>
    </row>
    <row r="2149" spans="1:30" ht="14.25" customHeight="1" x14ac:dyDescent="0.3">
      <c r="A2149" s="5">
        <v>2147</v>
      </c>
      <c r="B2149" s="20" t="s">
        <v>32</v>
      </c>
      <c r="C2149" s="20" t="s">
        <v>33</v>
      </c>
      <c r="D2149" s="20" t="s">
        <v>3191</v>
      </c>
      <c r="E2149" s="20" t="s">
        <v>3512</v>
      </c>
      <c r="F2149" s="21">
        <v>3323182014</v>
      </c>
      <c r="G2149" s="20" t="s">
        <v>3277</v>
      </c>
      <c r="H2149" s="20" t="s">
        <v>3278</v>
      </c>
      <c r="I2149" s="21">
        <v>15116152</v>
      </c>
      <c r="J2149" s="20" t="s">
        <v>6940</v>
      </c>
      <c r="K2149" s="20" t="s">
        <v>6941</v>
      </c>
      <c r="L2149" s="20" t="s">
        <v>1036</v>
      </c>
      <c r="M2149" s="21">
        <v>50</v>
      </c>
      <c r="N2149" s="21">
        <v>0</v>
      </c>
      <c r="O2149" s="21">
        <v>0</v>
      </c>
      <c r="P2149" s="21">
        <v>0</v>
      </c>
      <c r="Q2149" s="21">
        <v>0</v>
      </c>
      <c r="R2149" s="21">
        <v>0</v>
      </c>
      <c r="S2149" s="21">
        <v>0</v>
      </c>
      <c r="T2149" s="20" t="s">
        <v>39</v>
      </c>
      <c r="U2149" s="20" t="s">
        <v>4250</v>
      </c>
      <c r="V2149" s="23">
        <v>46247.543055555558</v>
      </c>
      <c r="W2149" s="23">
        <v>46247.543055555558</v>
      </c>
      <c r="X2149" s="20" t="s">
        <v>40</v>
      </c>
      <c r="Y2149" s="20" t="s">
        <v>39</v>
      </c>
      <c r="Z2149" s="24">
        <v>78261</v>
      </c>
      <c r="AA2149" s="20" t="s">
        <v>3532</v>
      </c>
      <c r="AB2149" s="25" t="s">
        <v>6942</v>
      </c>
      <c r="AC2149" s="11" t="str">
        <f t="shared" si="323"/>
        <v>Klik Here Bestie</v>
      </c>
      <c r="AD2149" s="17" t="s">
        <v>4910</v>
      </c>
    </row>
    <row r="2150" spans="1:30" ht="14.25" customHeight="1" x14ac:dyDescent="0.3">
      <c r="A2150" s="5">
        <v>2148</v>
      </c>
      <c r="B2150" s="20" t="s">
        <v>32</v>
      </c>
      <c r="C2150" s="20" t="s">
        <v>33</v>
      </c>
      <c r="D2150" s="20" t="s">
        <v>3191</v>
      </c>
      <c r="E2150" s="20" t="s">
        <v>3512</v>
      </c>
      <c r="F2150" s="21">
        <v>3323182014</v>
      </c>
      <c r="G2150" s="20" t="s">
        <v>3277</v>
      </c>
      <c r="H2150" s="20" t="s">
        <v>3278</v>
      </c>
      <c r="I2150" s="21">
        <v>14913405</v>
      </c>
      <c r="J2150" s="20" t="s">
        <v>6943</v>
      </c>
      <c r="K2150" s="20" t="s">
        <v>6944</v>
      </c>
      <c r="L2150" s="20" t="s">
        <v>6945</v>
      </c>
      <c r="M2150" s="21">
        <v>124</v>
      </c>
      <c r="N2150" s="21">
        <v>492</v>
      </c>
      <c r="O2150" s="21">
        <v>0</v>
      </c>
      <c r="P2150" s="21">
        <v>0</v>
      </c>
      <c r="Q2150" s="21">
        <v>0</v>
      </c>
      <c r="R2150" s="21">
        <v>0</v>
      </c>
      <c r="S2150" s="21">
        <v>0</v>
      </c>
      <c r="T2150" s="20" t="s">
        <v>39</v>
      </c>
      <c r="U2150" s="22">
        <v>46303</v>
      </c>
      <c r="V2150" s="23">
        <v>46244.584722222222</v>
      </c>
      <c r="W2150" s="23">
        <v>46244.584722222222</v>
      </c>
      <c r="X2150" s="20" t="s">
        <v>40</v>
      </c>
      <c r="Y2150" s="20" t="s">
        <v>39</v>
      </c>
      <c r="Z2150" s="24">
        <v>78265</v>
      </c>
      <c r="AA2150" s="20" t="s">
        <v>3567</v>
      </c>
      <c r="AB2150" s="25" t="s">
        <v>6946</v>
      </c>
      <c r="AC2150" s="11" t="str">
        <f t="shared" si="323"/>
        <v>Klik Here Bestie</v>
      </c>
      <c r="AD2150" s="17" t="s">
        <v>4910</v>
      </c>
    </row>
    <row r="2151" spans="1:30" ht="14.25" customHeight="1" x14ac:dyDescent="0.3">
      <c r="A2151" s="5">
        <v>2149</v>
      </c>
      <c r="B2151" s="20" t="s">
        <v>32</v>
      </c>
      <c r="C2151" s="20" t="s">
        <v>33</v>
      </c>
      <c r="D2151" s="20" t="s">
        <v>3191</v>
      </c>
      <c r="E2151" s="20" t="s">
        <v>3512</v>
      </c>
      <c r="F2151" s="21">
        <v>3323182014</v>
      </c>
      <c r="G2151" s="20" t="s">
        <v>3277</v>
      </c>
      <c r="H2151" s="20" t="s">
        <v>3278</v>
      </c>
      <c r="I2151" s="21">
        <v>14913503</v>
      </c>
      <c r="J2151" s="20" t="s">
        <v>6947</v>
      </c>
      <c r="K2151" s="20" t="s">
        <v>6944</v>
      </c>
      <c r="L2151" s="20" t="s">
        <v>6945</v>
      </c>
      <c r="M2151" s="21">
        <v>0</v>
      </c>
      <c r="N2151" s="21">
        <v>928</v>
      </c>
      <c r="O2151" s="21">
        <v>0</v>
      </c>
      <c r="P2151" s="21">
        <v>0</v>
      </c>
      <c r="Q2151" s="21">
        <v>0</v>
      </c>
      <c r="R2151" s="21">
        <v>0</v>
      </c>
      <c r="S2151" s="21">
        <v>0</v>
      </c>
      <c r="T2151" s="20" t="s">
        <v>39</v>
      </c>
      <c r="U2151" s="22">
        <v>46303</v>
      </c>
      <c r="V2151" s="23">
        <v>46244.585416666669</v>
      </c>
      <c r="W2151" s="23">
        <v>46244.585416666669</v>
      </c>
      <c r="X2151" s="20" t="s">
        <v>40</v>
      </c>
      <c r="Y2151" s="20" t="s">
        <v>39</v>
      </c>
      <c r="Z2151" s="24">
        <v>78265</v>
      </c>
      <c r="AA2151" s="20" t="s">
        <v>3567</v>
      </c>
      <c r="AB2151" s="25" t="s">
        <v>6948</v>
      </c>
      <c r="AC2151" s="11" t="str">
        <f t="shared" si="323"/>
        <v>Klik Here Bestie</v>
      </c>
      <c r="AD2151" s="17" t="s">
        <v>4910</v>
      </c>
    </row>
    <row r="2152" spans="1:30" ht="14.25" customHeight="1" x14ac:dyDescent="0.3">
      <c r="A2152" s="5">
        <v>2150</v>
      </c>
      <c r="B2152" s="20" t="s">
        <v>32</v>
      </c>
      <c r="C2152" s="20" t="s">
        <v>33</v>
      </c>
      <c r="D2152" s="20" t="s">
        <v>3191</v>
      </c>
      <c r="E2152" s="20" t="s">
        <v>3512</v>
      </c>
      <c r="F2152" s="21">
        <v>3323182014</v>
      </c>
      <c r="G2152" s="20" t="s">
        <v>3277</v>
      </c>
      <c r="H2152" s="20" t="s">
        <v>3278</v>
      </c>
      <c r="I2152" s="21">
        <v>15123924</v>
      </c>
      <c r="J2152" s="20" t="s">
        <v>6949</v>
      </c>
      <c r="K2152" s="20" t="s">
        <v>6944</v>
      </c>
      <c r="L2152" s="20" t="s">
        <v>6945</v>
      </c>
      <c r="M2152" s="21">
        <v>286</v>
      </c>
      <c r="N2152" s="21">
        <v>0</v>
      </c>
      <c r="O2152" s="21">
        <v>0</v>
      </c>
      <c r="P2152" s="21">
        <v>0</v>
      </c>
      <c r="Q2152" s="21">
        <v>0</v>
      </c>
      <c r="R2152" s="21">
        <v>0</v>
      </c>
      <c r="S2152" s="21">
        <v>0</v>
      </c>
      <c r="T2152" s="20" t="s">
        <v>39</v>
      </c>
      <c r="U2152" s="20" t="s">
        <v>4250</v>
      </c>
      <c r="V2152" s="23">
        <v>46247.607638888891</v>
      </c>
      <c r="W2152" s="23">
        <v>46247.607638888891</v>
      </c>
      <c r="X2152" s="20" t="s">
        <v>40</v>
      </c>
      <c r="Y2152" s="20" t="s">
        <v>39</v>
      </c>
      <c r="Z2152" s="24">
        <v>78265</v>
      </c>
      <c r="AA2152" s="20" t="s">
        <v>3567</v>
      </c>
      <c r="AB2152" s="25" t="s">
        <v>6950</v>
      </c>
      <c r="AC2152" s="11" t="str">
        <f t="shared" si="323"/>
        <v>Klik Here Bestie</v>
      </c>
      <c r="AD2152" s="17" t="s">
        <v>4910</v>
      </c>
    </row>
    <row r="2153" spans="1:30" ht="14.25" customHeight="1" x14ac:dyDescent="0.3">
      <c r="A2153" s="5">
        <v>2151</v>
      </c>
      <c r="B2153" s="20" t="s">
        <v>32</v>
      </c>
      <c r="C2153" s="20" t="s">
        <v>33</v>
      </c>
      <c r="D2153" s="20" t="s">
        <v>3191</v>
      </c>
      <c r="E2153" s="20" t="s">
        <v>3512</v>
      </c>
      <c r="F2153" s="21">
        <v>3323182014</v>
      </c>
      <c r="G2153" s="20" t="s">
        <v>3277</v>
      </c>
      <c r="H2153" s="20" t="s">
        <v>3278</v>
      </c>
      <c r="I2153" s="21">
        <v>15123736</v>
      </c>
      <c r="J2153" s="20" t="s">
        <v>6951</v>
      </c>
      <c r="K2153" s="20" t="s">
        <v>6952</v>
      </c>
      <c r="L2153" s="20" t="s">
        <v>6953</v>
      </c>
      <c r="M2153" s="21">
        <v>94</v>
      </c>
      <c r="N2153" s="21">
        <v>0</v>
      </c>
      <c r="O2153" s="21">
        <v>0</v>
      </c>
      <c r="P2153" s="21">
        <v>0</v>
      </c>
      <c r="Q2153" s="21">
        <v>0</v>
      </c>
      <c r="R2153" s="21">
        <v>0</v>
      </c>
      <c r="S2153" s="21">
        <v>0</v>
      </c>
      <c r="T2153" s="20" t="s">
        <v>39</v>
      </c>
      <c r="U2153" s="20" t="s">
        <v>4250</v>
      </c>
      <c r="V2153" s="23">
        <v>46247.606249999997</v>
      </c>
      <c r="W2153" s="23">
        <v>46247.606249999997</v>
      </c>
      <c r="X2153" s="20" t="s">
        <v>40</v>
      </c>
      <c r="Y2153" s="20" t="s">
        <v>39</v>
      </c>
      <c r="Z2153" s="24">
        <v>1074213</v>
      </c>
      <c r="AA2153" s="20" t="s">
        <v>3536</v>
      </c>
      <c r="AB2153" s="25" t="s">
        <v>6954</v>
      </c>
      <c r="AC2153" s="11" t="str">
        <f t="shared" si="323"/>
        <v>Klik Here Bestie</v>
      </c>
      <c r="AD2153" s="17" t="s">
        <v>4910</v>
      </c>
    </row>
    <row r="2154" spans="1:30" ht="14.25" customHeight="1" x14ac:dyDescent="0.3">
      <c r="A2154" s="5">
        <v>2152</v>
      </c>
      <c r="B2154" s="20" t="s">
        <v>32</v>
      </c>
      <c r="C2154" s="20" t="s">
        <v>33</v>
      </c>
      <c r="D2154" s="20" t="s">
        <v>3191</v>
      </c>
      <c r="E2154" s="20" t="s">
        <v>3512</v>
      </c>
      <c r="F2154" s="21">
        <v>3323182014</v>
      </c>
      <c r="G2154" s="20" t="s">
        <v>3277</v>
      </c>
      <c r="H2154" s="20" t="s">
        <v>3278</v>
      </c>
      <c r="I2154" s="21">
        <v>15191909</v>
      </c>
      <c r="J2154" s="20" t="s">
        <v>6955</v>
      </c>
      <c r="K2154" s="20" t="s">
        <v>6952</v>
      </c>
      <c r="L2154" s="20" t="s">
        <v>6953</v>
      </c>
      <c r="M2154" s="21">
        <v>0</v>
      </c>
      <c r="N2154" s="21">
        <v>224</v>
      </c>
      <c r="O2154" s="21">
        <v>0</v>
      </c>
      <c r="P2154" s="21">
        <v>0</v>
      </c>
      <c r="Q2154" s="21">
        <v>0</v>
      </c>
      <c r="R2154" s="21">
        <v>0</v>
      </c>
      <c r="S2154" s="21">
        <v>0</v>
      </c>
      <c r="T2154" s="20" t="s">
        <v>39</v>
      </c>
      <c r="U2154" s="20" t="s">
        <v>4312</v>
      </c>
      <c r="V2154" s="23">
        <v>46248.595138888886</v>
      </c>
      <c r="W2154" s="23">
        <v>46248.595138888886</v>
      </c>
      <c r="X2154" s="20" t="s">
        <v>40</v>
      </c>
      <c r="Y2154" s="20" t="s">
        <v>39</v>
      </c>
      <c r="Z2154" s="24">
        <v>1074213</v>
      </c>
      <c r="AA2154" s="20" t="s">
        <v>3536</v>
      </c>
      <c r="AB2154" s="25" t="s">
        <v>6956</v>
      </c>
      <c r="AC2154" s="11" t="str">
        <f t="shared" si="323"/>
        <v>Klik Here Bestie</v>
      </c>
      <c r="AD2154" s="17" t="s">
        <v>4910</v>
      </c>
    </row>
    <row r="2155" spans="1:30" ht="14.25" customHeight="1" x14ac:dyDescent="0.3">
      <c r="A2155" s="5">
        <v>2153</v>
      </c>
      <c r="B2155" s="20" t="s">
        <v>32</v>
      </c>
      <c r="C2155" s="20" t="s">
        <v>33</v>
      </c>
      <c r="D2155" s="20" t="s">
        <v>3191</v>
      </c>
      <c r="E2155" s="20" t="s">
        <v>3512</v>
      </c>
      <c r="F2155" s="21">
        <v>3323182014</v>
      </c>
      <c r="G2155" s="20" t="s">
        <v>3277</v>
      </c>
      <c r="H2155" s="20" t="s">
        <v>3278</v>
      </c>
      <c r="I2155" s="21">
        <v>15192010</v>
      </c>
      <c r="J2155" s="20" t="s">
        <v>6957</v>
      </c>
      <c r="K2155" s="20" t="s">
        <v>6952</v>
      </c>
      <c r="L2155" s="20" t="s">
        <v>6953</v>
      </c>
      <c r="M2155" s="21">
        <v>0</v>
      </c>
      <c r="N2155" s="21">
        <v>114</v>
      </c>
      <c r="O2155" s="21">
        <v>0</v>
      </c>
      <c r="P2155" s="21">
        <v>0</v>
      </c>
      <c r="Q2155" s="21">
        <v>0</v>
      </c>
      <c r="R2155" s="21">
        <v>0</v>
      </c>
      <c r="S2155" s="21">
        <v>0</v>
      </c>
      <c r="T2155" s="20" t="s">
        <v>39</v>
      </c>
      <c r="U2155" s="20" t="s">
        <v>4312</v>
      </c>
      <c r="V2155" s="23">
        <v>46248.595833333333</v>
      </c>
      <c r="W2155" s="23">
        <v>46248.595833333333</v>
      </c>
      <c r="X2155" s="20" t="s">
        <v>40</v>
      </c>
      <c r="Y2155" s="20" t="s">
        <v>39</v>
      </c>
      <c r="Z2155" s="24">
        <v>1074213</v>
      </c>
      <c r="AA2155" s="20" t="s">
        <v>3536</v>
      </c>
      <c r="AB2155" s="25" t="s">
        <v>6958</v>
      </c>
      <c r="AC2155" s="11" t="str">
        <f t="shared" si="323"/>
        <v>Klik Here Bestie</v>
      </c>
      <c r="AD2155" s="17" t="s">
        <v>4910</v>
      </c>
    </row>
    <row r="2156" spans="1:30" ht="14.25" customHeight="1" x14ac:dyDescent="0.3">
      <c r="A2156" s="5">
        <v>2154</v>
      </c>
      <c r="B2156" s="20" t="s">
        <v>32</v>
      </c>
      <c r="C2156" s="20" t="s">
        <v>33</v>
      </c>
      <c r="D2156" s="20" t="s">
        <v>3191</v>
      </c>
      <c r="E2156" s="20" t="s">
        <v>3512</v>
      </c>
      <c r="F2156" s="21">
        <v>3323182014</v>
      </c>
      <c r="G2156" s="20" t="s">
        <v>3277</v>
      </c>
      <c r="H2156" s="20" t="s">
        <v>3278</v>
      </c>
      <c r="I2156" s="21">
        <v>15152064</v>
      </c>
      <c r="J2156" s="20" t="s">
        <v>6959</v>
      </c>
      <c r="K2156" s="20" t="s">
        <v>6960</v>
      </c>
      <c r="L2156" s="20" t="s">
        <v>6961</v>
      </c>
      <c r="M2156" s="21">
        <v>100</v>
      </c>
      <c r="N2156" s="21">
        <v>0</v>
      </c>
      <c r="O2156" s="21">
        <v>0</v>
      </c>
      <c r="P2156" s="21">
        <v>0</v>
      </c>
      <c r="Q2156" s="21">
        <v>0</v>
      </c>
      <c r="R2156" s="21">
        <v>0</v>
      </c>
      <c r="S2156" s="21">
        <v>0</v>
      </c>
      <c r="T2156" s="20" t="s">
        <v>39</v>
      </c>
      <c r="U2156" s="20" t="s">
        <v>4312</v>
      </c>
      <c r="V2156" s="23">
        <v>46248.31527777778</v>
      </c>
      <c r="W2156" s="23">
        <v>46248.31527777778</v>
      </c>
      <c r="X2156" s="20" t="s">
        <v>40</v>
      </c>
      <c r="Y2156" s="20" t="s">
        <v>39</v>
      </c>
      <c r="Z2156" s="24">
        <v>78265</v>
      </c>
      <c r="AA2156" s="20" t="s">
        <v>3567</v>
      </c>
      <c r="AB2156" s="25" t="s">
        <v>6962</v>
      </c>
      <c r="AC2156" s="11" t="str">
        <f t="shared" si="323"/>
        <v>Klik Here Bestie</v>
      </c>
      <c r="AD2156" s="17" t="s">
        <v>4910</v>
      </c>
    </row>
    <row r="2157" spans="1:30" ht="14.25" customHeight="1" x14ac:dyDescent="0.3">
      <c r="A2157" s="5">
        <v>2155</v>
      </c>
      <c r="B2157" s="20" t="s">
        <v>32</v>
      </c>
      <c r="C2157" s="20" t="s">
        <v>33</v>
      </c>
      <c r="D2157" s="20" t="s">
        <v>3191</v>
      </c>
      <c r="E2157" s="20" t="s">
        <v>3512</v>
      </c>
      <c r="F2157" s="21">
        <v>3323182014</v>
      </c>
      <c r="G2157" s="20" t="s">
        <v>3277</v>
      </c>
      <c r="H2157" s="20" t="s">
        <v>3278</v>
      </c>
      <c r="I2157" s="21">
        <v>15188840</v>
      </c>
      <c r="J2157" s="20" t="s">
        <v>6963</v>
      </c>
      <c r="K2157" s="20" t="s">
        <v>6964</v>
      </c>
      <c r="L2157" s="20" t="s">
        <v>3566</v>
      </c>
      <c r="M2157" s="21">
        <v>0</v>
      </c>
      <c r="N2157" s="21">
        <v>160</v>
      </c>
      <c r="O2157" s="21">
        <v>0</v>
      </c>
      <c r="P2157" s="21">
        <v>0</v>
      </c>
      <c r="Q2157" s="21">
        <v>0</v>
      </c>
      <c r="R2157" s="21">
        <v>0</v>
      </c>
      <c r="S2157" s="21">
        <v>0</v>
      </c>
      <c r="T2157" s="20" t="s">
        <v>39</v>
      </c>
      <c r="U2157" s="20" t="s">
        <v>4312</v>
      </c>
      <c r="V2157" s="23">
        <v>46248.577777777777</v>
      </c>
      <c r="W2157" s="23">
        <v>46248.577777777777</v>
      </c>
      <c r="X2157" s="20" t="s">
        <v>40</v>
      </c>
      <c r="Y2157" s="20" t="s">
        <v>39</v>
      </c>
      <c r="Z2157" s="24">
        <v>78265</v>
      </c>
      <c r="AA2157" s="20" t="s">
        <v>3567</v>
      </c>
      <c r="AB2157" s="25" t="s">
        <v>6965</v>
      </c>
      <c r="AC2157" s="11" t="str">
        <f t="shared" si="323"/>
        <v>Klik Here Bestie</v>
      </c>
      <c r="AD2157" s="17" t="s">
        <v>4910</v>
      </c>
    </row>
    <row r="2158" spans="1:30" ht="14.25" customHeight="1" x14ac:dyDescent="0.3">
      <c r="A2158" s="5">
        <v>2156</v>
      </c>
      <c r="B2158" s="20" t="s">
        <v>32</v>
      </c>
      <c r="C2158" s="20" t="s">
        <v>33</v>
      </c>
      <c r="D2158" s="20" t="s">
        <v>3191</v>
      </c>
      <c r="E2158" s="20" t="s">
        <v>3512</v>
      </c>
      <c r="F2158" s="21">
        <v>3323182014</v>
      </c>
      <c r="G2158" s="20" t="s">
        <v>3277</v>
      </c>
      <c r="H2158" s="20" t="s">
        <v>3278</v>
      </c>
      <c r="I2158" s="21">
        <v>14912846</v>
      </c>
      <c r="J2158" s="20" t="s">
        <v>6966</v>
      </c>
      <c r="K2158" s="20" t="s">
        <v>6967</v>
      </c>
      <c r="L2158" s="20" t="s">
        <v>6968</v>
      </c>
      <c r="M2158" s="21">
        <v>0</v>
      </c>
      <c r="N2158" s="21">
        <v>452</v>
      </c>
      <c r="O2158" s="21">
        <v>0</v>
      </c>
      <c r="P2158" s="21">
        <v>0</v>
      </c>
      <c r="Q2158" s="21">
        <v>0</v>
      </c>
      <c r="R2158" s="21">
        <v>0</v>
      </c>
      <c r="S2158" s="21">
        <v>0</v>
      </c>
      <c r="T2158" s="20" t="s">
        <v>39</v>
      </c>
      <c r="U2158" s="22">
        <v>46303</v>
      </c>
      <c r="V2158" s="23">
        <v>46244.580555555556</v>
      </c>
      <c r="W2158" s="23">
        <v>46244.580555555556</v>
      </c>
      <c r="X2158" s="20" t="s">
        <v>40</v>
      </c>
      <c r="Y2158" s="20" t="s">
        <v>39</v>
      </c>
      <c r="Z2158" s="24">
        <v>78263</v>
      </c>
      <c r="AA2158" s="20" t="s">
        <v>3515</v>
      </c>
      <c r="AB2158" s="25" t="s">
        <v>6969</v>
      </c>
      <c r="AC2158" s="11" t="str">
        <f t="shared" si="323"/>
        <v>Klik Here Bestie</v>
      </c>
      <c r="AD2158" s="17" t="s">
        <v>4910</v>
      </c>
    </row>
    <row r="2159" spans="1:30" ht="14.25" customHeight="1" x14ac:dyDescent="0.3">
      <c r="A2159" s="5">
        <v>2157</v>
      </c>
      <c r="B2159" s="20" t="s">
        <v>32</v>
      </c>
      <c r="C2159" s="20" t="s">
        <v>33</v>
      </c>
      <c r="D2159" s="20" t="s">
        <v>3191</v>
      </c>
      <c r="E2159" s="20" t="s">
        <v>3512</v>
      </c>
      <c r="F2159" s="21">
        <v>3323182014</v>
      </c>
      <c r="G2159" s="20" t="s">
        <v>3277</v>
      </c>
      <c r="H2159" s="20" t="s">
        <v>3278</v>
      </c>
      <c r="I2159" s="21">
        <v>15193897</v>
      </c>
      <c r="J2159" s="20" t="s">
        <v>6970</v>
      </c>
      <c r="K2159" s="20" t="s">
        <v>6971</v>
      </c>
      <c r="L2159" s="20" t="s">
        <v>3584</v>
      </c>
      <c r="M2159" s="21">
        <v>250</v>
      </c>
      <c r="N2159" s="21">
        <v>0</v>
      </c>
      <c r="O2159" s="21">
        <v>0</v>
      </c>
      <c r="P2159" s="21">
        <v>0</v>
      </c>
      <c r="Q2159" s="21">
        <v>0</v>
      </c>
      <c r="R2159" s="21">
        <v>0</v>
      </c>
      <c r="S2159" s="21">
        <v>0</v>
      </c>
      <c r="T2159" s="20" t="s">
        <v>39</v>
      </c>
      <c r="U2159" s="20" t="s">
        <v>4312</v>
      </c>
      <c r="V2159" s="23">
        <v>46248.60833333333</v>
      </c>
      <c r="W2159" s="23">
        <v>46248.60833333333</v>
      </c>
      <c r="X2159" s="20" t="s">
        <v>40</v>
      </c>
      <c r="Y2159" s="20" t="s">
        <v>39</v>
      </c>
      <c r="Z2159" s="24">
        <v>78265</v>
      </c>
      <c r="AA2159" s="20" t="s">
        <v>3567</v>
      </c>
      <c r="AB2159" s="25" t="s">
        <v>6972</v>
      </c>
      <c r="AC2159" s="11" t="str">
        <f t="shared" si="323"/>
        <v>Klik Here Bestie</v>
      </c>
      <c r="AD2159" s="17" t="s">
        <v>4910</v>
      </c>
    </row>
    <row r="2160" spans="1:30" ht="14.25" customHeight="1" x14ac:dyDescent="0.3">
      <c r="A2160" s="5">
        <v>2158</v>
      </c>
      <c r="B2160" s="20" t="s">
        <v>32</v>
      </c>
      <c r="C2160" s="20" t="s">
        <v>33</v>
      </c>
      <c r="D2160" s="20" t="s">
        <v>3191</v>
      </c>
      <c r="E2160" s="20" t="s">
        <v>3512</v>
      </c>
      <c r="F2160" s="21">
        <v>3323182014</v>
      </c>
      <c r="G2160" s="20" t="s">
        <v>3277</v>
      </c>
      <c r="H2160" s="20" t="s">
        <v>3278</v>
      </c>
      <c r="I2160" s="21">
        <v>15123617</v>
      </c>
      <c r="J2160" s="20" t="s">
        <v>6973</v>
      </c>
      <c r="K2160" s="20" t="s">
        <v>6974</v>
      </c>
      <c r="L2160" s="20" t="s">
        <v>6975</v>
      </c>
      <c r="M2160" s="21">
        <v>324</v>
      </c>
      <c r="N2160" s="21">
        <v>0</v>
      </c>
      <c r="O2160" s="21">
        <v>0</v>
      </c>
      <c r="P2160" s="21">
        <v>0</v>
      </c>
      <c r="Q2160" s="21">
        <v>0</v>
      </c>
      <c r="R2160" s="21">
        <v>0</v>
      </c>
      <c r="S2160" s="21">
        <v>0</v>
      </c>
      <c r="T2160" s="20" t="s">
        <v>39</v>
      </c>
      <c r="U2160" s="20" t="s">
        <v>4250</v>
      </c>
      <c r="V2160" s="23">
        <v>46247.605555555558</v>
      </c>
      <c r="W2160" s="23">
        <v>46247.605555555558</v>
      </c>
      <c r="X2160" s="20" t="s">
        <v>40</v>
      </c>
      <c r="Y2160" s="20" t="s">
        <v>39</v>
      </c>
      <c r="Z2160" s="24">
        <v>78265</v>
      </c>
      <c r="AA2160" s="20" t="s">
        <v>3567</v>
      </c>
      <c r="AB2160" s="25" t="s">
        <v>6976</v>
      </c>
      <c r="AC2160" s="11" t="str">
        <f t="shared" si="323"/>
        <v>Klik Here Bestie</v>
      </c>
      <c r="AD2160" s="17" t="s">
        <v>4910</v>
      </c>
    </row>
    <row r="2161" spans="1:30" ht="14.25" customHeight="1" x14ac:dyDescent="0.3">
      <c r="A2161" s="5">
        <v>2159</v>
      </c>
      <c r="B2161" s="20" t="s">
        <v>32</v>
      </c>
      <c r="C2161" s="20" t="s">
        <v>33</v>
      </c>
      <c r="D2161" s="20" t="s">
        <v>3191</v>
      </c>
      <c r="E2161" s="20" t="s">
        <v>3512</v>
      </c>
      <c r="F2161" s="21">
        <v>3323182014</v>
      </c>
      <c r="G2161" s="20" t="s">
        <v>3277</v>
      </c>
      <c r="H2161" s="20" t="s">
        <v>3278</v>
      </c>
      <c r="I2161" s="21">
        <v>15190507</v>
      </c>
      <c r="J2161" s="20" t="s">
        <v>6977</v>
      </c>
      <c r="K2161" s="20" t="s">
        <v>6974</v>
      </c>
      <c r="L2161" s="20" t="s">
        <v>6975</v>
      </c>
      <c r="M2161" s="21">
        <v>0</v>
      </c>
      <c r="N2161" s="21">
        <v>732</v>
      </c>
      <c r="O2161" s="21">
        <v>0</v>
      </c>
      <c r="P2161" s="21">
        <v>0</v>
      </c>
      <c r="Q2161" s="21">
        <v>0</v>
      </c>
      <c r="R2161" s="21">
        <v>0</v>
      </c>
      <c r="S2161" s="21">
        <v>0</v>
      </c>
      <c r="T2161" s="20" t="s">
        <v>39</v>
      </c>
      <c r="U2161" s="20" t="s">
        <v>4312</v>
      </c>
      <c r="V2161" s="23">
        <v>46248.587500000001</v>
      </c>
      <c r="W2161" s="23">
        <v>46248.587500000001</v>
      </c>
      <c r="X2161" s="20" t="s">
        <v>40</v>
      </c>
      <c r="Y2161" s="20" t="s">
        <v>39</v>
      </c>
      <c r="Z2161" s="24">
        <v>78265</v>
      </c>
      <c r="AA2161" s="20" t="s">
        <v>3567</v>
      </c>
      <c r="AB2161" s="25" t="s">
        <v>6978</v>
      </c>
      <c r="AC2161" s="11" t="str">
        <f t="shared" si="323"/>
        <v>Klik Here Bestie</v>
      </c>
      <c r="AD2161" s="17" t="s">
        <v>4910</v>
      </c>
    </row>
    <row r="2162" spans="1:30" ht="14.25" customHeight="1" x14ac:dyDescent="0.3">
      <c r="A2162" s="5">
        <v>2160</v>
      </c>
      <c r="B2162" s="20" t="s">
        <v>32</v>
      </c>
      <c r="C2162" s="20" t="s">
        <v>33</v>
      </c>
      <c r="D2162" s="20" t="s">
        <v>3191</v>
      </c>
      <c r="E2162" s="20" t="s">
        <v>3512</v>
      </c>
      <c r="F2162" s="21">
        <v>3323182014</v>
      </c>
      <c r="G2162" s="20" t="s">
        <v>3277</v>
      </c>
      <c r="H2162" s="20" t="s">
        <v>3278</v>
      </c>
      <c r="I2162" s="21">
        <v>15190790</v>
      </c>
      <c r="J2162" s="20" t="s">
        <v>6979</v>
      </c>
      <c r="K2162" s="20" t="s">
        <v>6974</v>
      </c>
      <c r="L2162" s="20" t="s">
        <v>6975</v>
      </c>
      <c r="M2162" s="21">
        <v>0</v>
      </c>
      <c r="N2162" s="21">
        <v>390</v>
      </c>
      <c r="O2162" s="21">
        <v>0</v>
      </c>
      <c r="P2162" s="21">
        <v>0</v>
      </c>
      <c r="Q2162" s="21">
        <v>0</v>
      </c>
      <c r="R2162" s="21">
        <v>0</v>
      </c>
      <c r="S2162" s="21">
        <v>0</v>
      </c>
      <c r="T2162" s="20" t="s">
        <v>39</v>
      </c>
      <c r="U2162" s="20" t="s">
        <v>4312</v>
      </c>
      <c r="V2162" s="23">
        <v>46248.588888888888</v>
      </c>
      <c r="W2162" s="23">
        <v>46248.588888888888</v>
      </c>
      <c r="X2162" s="20" t="s">
        <v>40</v>
      </c>
      <c r="Y2162" s="20" t="s">
        <v>39</v>
      </c>
      <c r="Z2162" s="24">
        <v>78265</v>
      </c>
      <c r="AA2162" s="20" t="s">
        <v>3567</v>
      </c>
      <c r="AB2162" s="25" t="s">
        <v>6980</v>
      </c>
      <c r="AC2162" s="11" t="str">
        <f t="shared" si="323"/>
        <v>Klik Here Bestie</v>
      </c>
      <c r="AD2162" s="17" t="s">
        <v>4910</v>
      </c>
    </row>
    <row r="2163" spans="1:30" ht="14.25" customHeight="1" x14ac:dyDescent="0.3">
      <c r="A2163" s="5">
        <v>2161</v>
      </c>
      <c r="B2163" s="20" t="s">
        <v>32</v>
      </c>
      <c r="C2163" s="20" t="s">
        <v>33</v>
      </c>
      <c r="D2163" s="20" t="s">
        <v>3191</v>
      </c>
      <c r="E2163" s="20" t="s">
        <v>3512</v>
      </c>
      <c r="F2163" s="21">
        <v>3323182014</v>
      </c>
      <c r="G2163" s="20" t="s">
        <v>3277</v>
      </c>
      <c r="H2163" s="20" t="s">
        <v>3278</v>
      </c>
      <c r="I2163" s="21">
        <v>15191275</v>
      </c>
      <c r="J2163" s="20" t="s">
        <v>6981</v>
      </c>
      <c r="K2163" s="20" t="s">
        <v>6982</v>
      </c>
      <c r="L2163" s="20" t="s">
        <v>3592</v>
      </c>
      <c r="M2163" s="21">
        <v>0</v>
      </c>
      <c r="N2163" s="21">
        <v>750</v>
      </c>
      <c r="O2163" s="21">
        <v>0</v>
      </c>
      <c r="P2163" s="21">
        <v>0</v>
      </c>
      <c r="Q2163" s="21">
        <v>0</v>
      </c>
      <c r="R2163" s="21">
        <v>0</v>
      </c>
      <c r="S2163" s="21">
        <v>0</v>
      </c>
      <c r="T2163" s="20" t="s">
        <v>39</v>
      </c>
      <c r="U2163" s="20" t="s">
        <v>4312</v>
      </c>
      <c r="V2163" s="23">
        <v>46248.591666666667</v>
      </c>
      <c r="W2163" s="23">
        <v>46248.591666666667</v>
      </c>
      <c r="X2163" s="20" t="s">
        <v>40</v>
      </c>
      <c r="Y2163" s="20" t="s">
        <v>39</v>
      </c>
      <c r="Z2163" s="24">
        <v>78264</v>
      </c>
      <c r="AA2163" s="20" t="s">
        <v>3542</v>
      </c>
      <c r="AB2163" s="25" t="s">
        <v>6983</v>
      </c>
      <c r="AC2163" s="11" t="str">
        <f t="shared" si="323"/>
        <v>Klik Here Bestie</v>
      </c>
      <c r="AD2163" s="17" t="s">
        <v>4910</v>
      </c>
    </row>
    <row r="2164" spans="1:30" ht="14.25" customHeight="1" x14ac:dyDescent="0.3">
      <c r="A2164" s="5">
        <v>2162</v>
      </c>
      <c r="B2164" s="20" t="s">
        <v>32</v>
      </c>
      <c r="C2164" s="20" t="s">
        <v>33</v>
      </c>
      <c r="D2164" s="20" t="s">
        <v>3191</v>
      </c>
      <c r="E2164" s="20" t="s">
        <v>3512</v>
      </c>
      <c r="F2164" s="21">
        <v>3323182014</v>
      </c>
      <c r="G2164" s="20" t="s">
        <v>3277</v>
      </c>
      <c r="H2164" s="20" t="s">
        <v>3278</v>
      </c>
      <c r="I2164" s="21">
        <v>15192105</v>
      </c>
      <c r="J2164" s="20" t="s">
        <v>6984</v>
      </c>
      <c r="K2164" s="20" t="s">
        <v>6985</v>
      </c>
      <c r="L2164" s="20" t="s">
        <v>6986</v>
      </c>
      <c r="M2164" s="21">
        <v>160</v>
      </c>
      <c r="N2164" s="21">
        <v>192</v>
      </c>
      <c r="O2164" s="21">
        <v>0</v>
      </c>
      <c r="P2164" s="21">
        <v>0</v>
      </c>
      <c r="Q2164" s="21">
        <v>0</v>
      </c>
      <c r="R2164" s="21">
        <v>0</v>
      </c>
      <c r="S2164" s="21">
        <v>0</v>
      </c>
      <c r="T2164" s="20" t="s">
        <v>39</v>
      </c>
      <c r="U2164" s="20" t="s">
        <v>4312</v>
      </c>
      <c r="V2164" s="23">
        <v>46248.597222222219</v>
      </c>
      <c r="W2164" s="23">
        <v>46248.597222222219</v>
      </c>
      <c r="X2164" s="20" t="s">
        <v>40</v>
      </c>
      <c r="Y2164" s="20" t="s">
        <v>39</v>
      </c>
      <c r="Z2164" s="24">
        <v>1074213</v>
      </c>
      <c r="AA2164" s="20" t="s">
        <v>3536</v>
      </c>
      <c r="AB2164" s="25" t="s">
        <v>6987</v>
      </c>
      <c r="AC2164" s="11" t="str">
        <f t="shared" si="323"/>
        <v>Klik Here Bestie</v>
      </c>
      <c r="AD2164" s="17" t="s">
        <v>4910</v>
      </c>
    </row>
    <row r="2165" spans="1:30" ht="14.25" customHeight="1" x14ac:dyDescent="0.3">
      <c r="A2165" s="5">
        <v>2163</v>
      </c>
      <c r="B2165" s="20" t="s">
        <v>32</v>
      </c>
      <c r="C2165" s="20" t="s">
        <v>33</v>
      </c>
      <c r="D2165" s="20" t="s">
        <v>3191</v>
      </c>
      <c r="E2165" s="20" t="s">
        <v>3512</v>
      </c>
      <c r="F2165" s="21">
        <v>3323182014</v>
      </c>
      <c r="G2165" s="20" t="s">
        <v>3277</v>
      </c>
      <c r="H2165" s="20" t="s">
        <v>3278</v>
      </c>
      <c r="I2165" s="21">
        <v>15192282</v>
      </c>
      <c r="J2165" s="20" t="s">
        <v>6988</v>
      </c>
      <c r="K2165" s="20" t="s">
        <v>6985</v>
      </c>
      <c r="L2165" s="20" t="s">
        <v>6986</v>
      </c>
      <c r="M2165" s="21">
        <v>0</v>
      </c>
      <c r="N2165" s="21">
        <v>370</v>
      </c>
      <c r="O2165" s="21">
        <v>0</v>
      </c>
      <c r="P2165" s="21">
        <v>0</v>
      </c>
      <c r="Q2165" s="21">
        <v>0</v>
      </c>
      <c r="R2165" s="21">
        <v>0</v>
      </c>
      <c r="S2165" s="21">
        <v>0</v>
      </c>
      <c r="T2165" s="20" t="s">
        <v>39</v>
      </c>
      <c r="U2165" s="20" t="s">
        <v>4312</v>
      </c>
      <c r="V2165" s="23">
        <v>46248.597916666666</v>
      </c>
      <c r="W2165" s="23">
        <v>46248.597916666666</v>
      </c>
      <c r="X2165" s="20" t="s">
        <v>40</v>
      </c>
      <c r="Y2165" s="20" t="s">
        <v>39</v>
      </c>
      <c r="Z2165" s="24">
        <v>1074213</v>
      </c>
      <c r="AA2165" s="20" t="s">
        <v>3536</v>
      </c>
      <c r="AB2165" s="25" t="s">
        <v>6989</v>
      </c>
      <c r="AC2165" s="11" t="str">
        <f t="shared" si="323"/>
        <v>Klik Here Bestie</v>
      </c>
      <c r="AD2165" s="17" t="s">
        <v>4910</v>
      </c>
    </row>
    <row r="2166" spans="1:30" ht="14.25" customHeight="1" x14ac:dyDescent="0.3">
      <c r="A2166" s="5">
        <v>2164</v>
      </c>
      <c r="B2166" s="20" t="s">
        <v>32</v>
      </c>
      <c r="C2166" s="20" t="s">
        <v>33</v>
      </c>
      <c r="D2166" s="20" t="s">
        <v>3191</v>
      </c>
      <c r="E2166" s="20" t="s">
        <v>3512</v>
      </c>
      <c r="F2166" s="21">
        <v>3323182014</v>
      </c>
      <c r="G2166" s="20" t="s">
        <v>3277</v>
      </c>
      <c r="H2166" s="20" t="s">
        <v>3278</v>
      </c>
      <c r="I2166" s="21">
        <v>15131729</v>
      </c>
      <c r="J2166" s="20" t="s">
        <v>6990</v>
      </c>
      <c r="K2166" s="20" t="s">
        <v>6991</v>
      </c>
      <c r="L2166" s="20" t="s">
        <v>6992</v>
      </c>
      <c r="M2166" s="21">
        <v>300</v>
      </c>
      <c r="N2166" s="21">
        <v>0</v>
      </c>
      <c r="O2166" s="21">
        <v>0</v>
      </c>
      <c r="P2166" s="21">
        <v>0</v>
      </c>
      <c r="Q2166" s="21">
        <v>0</v>
      </c>
      <c r="R2166" s="21">
        <v>0</v>
      </c>
      <c r="S2166" s="21">
        <v>0</v>
      </c>
      <c r="T2166" s="20" t="s">
        <v>39</v>
      </c>
      <c r="U2166" s="20" t="s">
        <v>4250</v>
      </c>
      <c r="V2166" s="23">
        <v>46247.659722222219</v>
      </c>
      <c r="W2166" s="23">
        <v>46247.659722222219</v>
      </c>
      <c r="X2166" s="20" t="s">
        <v>40</v>
      </c>
      <c r="Y2166" s="20" t="s">
        <v>39</v>
      </c>
      <c r="Z2166" s="24">
        <v>78265</v>
      </c>
      <c r="AA2166" s="20" t="s">
        <v>3567</v>
      </c>
      <c r="AB2166" s="25" t="s">
        <v>6993</v>
      </c>
      <c r="AC2166" s="11" t="str">
        <f t="shared" si="323"/>
        <v>Klik Here Bestie</v>
      </c>
      <c r="AD2166" s="17" t="s">
        <v>4910</v>
      </c>
    </row>
    <row r="2167" spans="1:30" ht="14.25" customHeight="1" x14ac:dyDescent="0.3">
      <c r="A2167" s="5">
        <v>2165</v>
      </c>
      <c r="B2167" s="20" t="s">
        <v>32</v>
      </c>
      <c r="C2167" s="20" t="s">
        <v>33</v>
      </c>
      <c r="D2167" s="20" t="s">
        <v>3191</v>
      </c>
      <c r="E2167" s="20" t="s">
        <v>3512</v>
      </c>
      <c r="F2167" s="21">
        <v>3323182014</v>
      </c>
      <c r="G2167" s="20" t="s">
        <v>3277</v>
      </c>
      <c r="H2167" s="20" t="s">
        <v>3278</v>
      </c>
      <c r="I2167" s="21">
        <v>15187908</v>
      </c>
      <c r="J2167" s="20" t="s">
        <v>6994</v>
      </c>
      <c r="K2167" s="20" t="s">
        <v>6995</v>
      </c>
      <c r="L2167" s="20" t="s">
        <v>6996</v>
      </c>
      <c r="M2167" s="21">
        <v>0</v>
      </c>
      <c r="N2167" s="21">
        <v>300</v>
      </c>
      <c r="O2167" s="21">
        <v>0</v>
      </c>
      <c r="P2167" s="21">
        <v>0</v>
      </c>
      <c r="Q2167" s="21">
        <v>0</v>
      </c>
      <c r="R2167" s="21">
        <v>0</v>
      </c>
      <c r="S2167" s="21">
        <v>0</v>
      </c>
      <c r="T2167" s="20" t="s">
        <v>39</v>
      </c>
      <c r="U2167" s="20" t="s">
        <v>4312</v>
      </c>
      <c r="V2167" s="23">
        <v>46248.572222222225</v>
      </c>
      <c r="W2167" s="23">
        <v>46248.572222222225</v>
      </c>
      <c r="X2167" s="20" t="s">
        <v>40</v>
      </c>
      <c r="Y2167" s="20" t="s">
        <v>39</v>
      </c>
      <c r="Z2167" s="24">
        <v>78265</v>
      </c>
      <c r="AA2167" s="20" t="s">
        <v>3567</v>
      </c>
      <c r="AB2167" s="25" t="s">
        <v>6997</v>
      </c>
      <c r="AC2167" s="11" t="str">
        <f t="shared" si="323"/>
        <v>Klik Here Bestie</v>
      </c>
      <c r="AD2167" s="17" t="s">
        <v>4910</v>
      </c>
    </row>
    <row r="2168" spans="1:30" ht="14.25" customHeight="1" x14ac:dyDescent="0.3">
      <c r="A2168" s="5">
        <v>2166</v>
      </c>
      <c r="B2168" s="20" t="s">
        <v>32</v>
      </c>
      <c r="C2168" s="20" t="s">
        <v>33</v>
      </c>
      <c r="D2168" s="20" t="s">
        <v>3191</v>
      </c>
      <c r="E2168" s="20" t="s">
        <v>3512</v>
      </c>
      <c r="F2168" s="21">
        <v>3323182014</v>
      </c>
      <c r="G2168" s="20" t="s">
        <v>3277</v>
      </c>
      <c r="H2168" s="20" t="s">
        <v>3278</v>
      </c>
      <c r="I2168" s="21">
        <v>15188083</v>
      </c>
      <c r="J2168" s="20" t="s">
        <v>6998</v>
      </c>
      <c r="K2168" s="20" t="s">
        <v>6995</v>
      </c>
      <c r="L2168" s="20" t="s">
        <v>6996</v>
      </c>
      <c r="M2168" s="21">
        <v>264</v>
      </c>
      <c r="N2168" s="21">
        <v>378</v>
      </c>
      <c r="O2168" s="21">
        <v>0</v>
      </c>
      <c r="P2168" s="21">
        <v>0</v>
      </c>
      <c r="Q2168" s="21">
        <v>0</v>
      </c>
      <c r="R2168" s="21">
        <v>0</v>
      </c>
      <c r="S2168" s="21">
        <v>0</v>
      </c>
      <c r="T2168" s="20" t="s">
        <v>39</v>
      </c>
      <c r="U2168" s="20" t="s">
        <v>4312</v>
      </c>
      <c r="V2168" s="23">
        <v>46248.572916666664</v>
      </c>
      <c r="W2168" s="23">
        <v>46248.572916666664</v>
      </c>
      <c r="X2168" s="20" t="s">
        <v>40</v>
      </c>
      <c r="Y2168" s="20" t="s">
        <v>39</v>
      </c>
      <c r="Z2168" s="24">
        <v>78265</v>
      </c>
      <c r="AA2168" s="20" t="s">
        <v>3567</v>
      </c>
      <c r="AB2168" s="25" t="s">
        <v>6999</v>
      </c>
      <c r="AC2168" s="11" t="str">
        <f t="shared" si="323"/>
        <v>Klik Here Bestie</v>
      </c>
      <c r="AD2168" s="17" t="s">
        <v>4910</v>
      </c>
    </row>
    <row r="2169" spans="1:30" ht="14.25" customHeight="1" x14ac:dyDescent="0.3">
      <c r="A2169" s="5">
        <v>2167</v>
      </c>
      <c r="B2169" s="20" t="s">
        <v>32</v>
      </c>
      <c r="C2169" s="20" t="s">
        <v>33</v>
      </c>
      <c r="D2169" s="20" t="s">
        <v>3191</v>
      </c>
      <c r="E2169" s="20" t="s">
        <v>3512</v>
      </c>
      <c r="F2169" s="21">
        <v>3323182014</v>
      </c>
      <c r="G2169" s="20" t="s">
        <v>3277</v>
      </c>
      <c r="H2169" s="20" t="s">
        <v>3278</v>
      </c>
      <c r="I2169" s="21">
        <v>15169969</v>
      </c>
      <c r="J2169" s="20" t="s">
        <v>7000</v>
      </c>
      <c r="K2169" s="20" t="s">
        <v>7001</v>
      </c>
      <c r="L2169" s="20" t="s">
        <v>7002</v>
      </c>
      <c r="M2169" s="21">
        <v>64</v>
      </c>
      <c r="N2169" s="21">
        <v>0</v>
      </c>
      <c r="O2169" s="21">
        <v>0</v>
      </c>
      <c r="P2169" s="21">
        <v>0</v>
      </c>
      <c r="Q2169" s="21">
        <v>0</v>
      </c>
      <c r="R2169" s="21">
        <v>0</v>
      </c>
      <c r="S2169" s="21">
        <v>0</v>
      </c>
      <c r="T2169" s="20" t="s">
        <v>39</v>
      </c>
      <c r="U2169" s="20" t="s">
        <v>4312</v>
      </c>
      <c r="V2169" s="23">
        <v>46248.413194444445</v>
      </c>
      <c r="W2169" s="23">
        <v>46248.413194444445</v>
      </c>
      <c r="X2169" s="20" t="s">
        <v>40</v>
      </c>
      <c r="Y2169" s="20" t="s">
        <v>39</v>
      </c>
      <c r="Z2169" s="24">
        <v>78264</v>
      </c>
      <c r="AA2169" s="20" t="s">
        <v>3542</v>
      </c>
      <c r="AB2169" s="25" t="s">
        <v>7003</v>
      </c>
      <c r="AC2169" s="11" t="str">
        <f t="shared" si="323"/>
        <v>Klik Here Bestie</v>
      </c>
      <c r="AD2169" s="17" t="s">
        <v>4910</v>
      </c>
    </row>
    <row r="2170" spans="1:30" ht="14.25" customHeight="1" x14ac:dyDescent="0.3">
      <c r="A2170" s="5">
        <v>2168</v>
      </c>
      <c r="B2170" s="20" t="s">
        <v>32</v>
      </c>
      <c r="C2170" s="20" t="s">
        <v>33</v>
      </c>
      <c r="D2170" s="20" t="s">
        <v>3191</v>
      </c>
      <c r="E2170" s="20" t="s">
        <v>3512</v>
      </c>
      <c r="F2170" s="21">
        <v>3323182014</v>
      </c>
      <c r="G2170" s="20" t="s">
        <v>3277</v>
      </c>
      <c r="H2170" s="20" t="s">
        <v>3278</v>
      </c>
      <c r="I2170" s="21">
        <v>15171813</v>
      </c>
      <c r="J2170" s="20" t="s">
        <v>7004</v>
      </c>
      <c r="K2170" s="20" t="s">
        <v>7005</v>
      </c>
      <c r="L2170" s="20" t="s">
        <v>7006</v>
      </c>
      <c r="M2170" s="21">
        <v>100</v>
      </c>
      <c r="N2170" s="21">
        <v>0</v>
      </c>
      <c r="O2170" s="21">
        <v>0</v>
      </c>
      <c r="P2170" s="21">
        <v>0</v>
      </c>
      <c r="Q2170" s="21">
        <v>0</v>
      </c>
      <c r="R2170" s="21">
        <v>0</v>
      </c>
      <c r="S2170" s="21">
        <v>0</v>
      </c>
      <c r="T2170" s="20" t="s">
        <v>39</v>
      </c>
      <c r="U2170" s="20" t="s">
        <v>4312</v>
      </c>
      <c r="V2170" s="23">
        <v>46248.421527777777</v>
      </c>
      <c r="W2170" s="23">
        <v>46248.421527777777</v>
      </c>
      <c r="X2170" s="20" t="s">
        <v>40</v>
      </c>
      <c r="Y2170" s="20" t="s">
        <v>39</v>
      </c>
      <c r="Z2170" s="24">
        <v>78265</v>
      </c>
      <c r="AA2170" s="20" t="s">
        <v>3567</v>
      </c>
      <c r="AB2170" s="25" t="s">
        <v>7007</v>
      </c>
      <c r="AC2170" s="11" t="str">
        <f t="shared" si="323"/>
        <v>Klik Here Bestie</v>
      </c>
      <c r="AD2170" s="17" t="s">
        <v>4910</v>
      </c>
    </row>
    <row r="2171" spans="1:30" ht="14.25" customHeight="1" x14ac:dyDescent="0.3">
      <c r="A2171" s="5">
        <v>2169</v>
      </c>
      <c r="B2171" s="20" t="s">
        <v>32</v>
      </c>
      <c r="C2171" s="20" t="s">
        <v>33</v>
      </c>
      <c r="D2171" s="20" t="s">
        <v>3191</v>
      </c>
      <c r="E2171" s="20" t="s">
        <v>3512</v>
      </c>
      <c r="F2171" s="21">
        <v>3323182014</v>
      </c>
      <c r="G2171" s="20" t="s">
        <v>3277</v>
      </c>
      <c r="H2171" s="20" t="s">
        <v>3278</v>
      </c>
      <c r="I2171" s="21">
        <v>15117551</v>
      </c>
      <c r="J2171" s="20" t="s">
        <v>7008</v>
      </c>
      <c r="K2171" s="20" t="s">
        <v>7009</v>
      </c>
      <c r="L2171" s="20" t="s">
        <v>7010</v>
      </c>
      <c r="M2171" s="21">
        <v>150</v>
      </c>
      <c r="N2171" s="21">
        <v>0</v>
      </c>
      <c r="O2171" s="21">
        <v>0</v>
      </c>
      <c r="P2171" s="21">
        <v>0</v>
      </c>
      <c r="Q2171" s="21">
        <v>0</v>
      </c>
      <c r="R2171" s="21">
        <v>0</v>
      </c>
      <c r="S2171" s="21">
        <v>0</v>
      </c>
      <c r="T2171" s="20" t="s">
        <v>39</v>
      </c>
      <c r="U2171" s="20" t="s">
        <v>4250</v>
      </c>
      <c r="V2171" s="23">
        <v>46247.557638888888</v>
      </c>
      <c r="W2171" s="23">
        <v>46247.557638888888</v>
      </c>
      <c r="X2171" s="20" t="s">
        <v>40</v>
      </c>
      <c r="Y2171" s="20" t="s">
        <v>39</v>
      </c>
      <c r="Z2171" s="24">
        <v>78265</v>
      </c>
      <c r="AA2171" s="20" t="s">
        <v>3567</v>
      </c>
      <c r="AB2171" s="25" t="s">
        <v>7011</v>
      </c>
      <c r="AC2171" s="11" t="str">
        <f t="shared" si="323"/>
        <v>Klik Here Bestie</v>
      </c>
      <c r="AD2171" s="17" t="s">
        <v>4910</v>
      </c>
    </row>
    <row r="2172" spans="1:30" ht="14.25" customHeight="1" x14ac:dyDescent="0.3">
      <c r="A2172" s="5">
        <v>2170</v>
      </c>
      <c r="B2172" s="20" t="s">
        <v>32</v>
      </c>
      <c r="C2172" s="20" t="s">
        <v>33</v>
      </c>
      <c r="D2172" s="20" t="s">
        <v>3191</v>
      </c>
      <c r="E2172" s="20" t="s">
        <v>3512</v>
      </c>
      <c r="F2172" s="21">
        <v>3323182014</v>
      </c>
      <c r="G2172" s="20" t="s">
        <v>3277</v>
      </c>
      <c r="H2172" s="20" t="s">
        <v>3278</v>
      </c>
      <c r="I2172" s="21">
        <v>15187414</v>
      </c>
      <c r="J2172" s="20" t="s">
        <v>7012</v>
      </c>
      <c r="K2172" s="20" t="s">
        <v>7009</v>
      </c>
      <c r="L2172" s="20" t="s">
        <v>7010</v>
      </c>
      <c r="M2172" s="21">
        <v>0</v>
      </c>
      <c r="N2172" s="21">
        <v>678</v>
      </c>
      <c r="O2172" s="21">
        <v>0</v>
      </c>
      <c r="P2172" s="21">
        <v>0</v>
      </c>
      <c r="Q2172" s="21">
        <v>0</v>
      </c>
      <c r="R2172" s="21">
        <v>0</v>
      </c>
      <c r="S2172" s="21">
        <v>0</v>
      </c>
      <c r="T2172" s="20" t="s">
        <v>39</v>
      </c>
      <c r="U2172" s="20" t="s">
        <v>4312</v>
      </c>
      <c r="V2172" s="23">
        <v>46248.568749999999</v>
      </c>
      <c r="W2172" s="23">
        <v>46248.568749999999</v>
      </c>
      <c r="X2172" s="20" t="s">
        <v>40</v>
      </c>
      <c r="Y2172" s="20" t="s">
        <v>39</v>
      </c>
      <c r="Z2172" s="24">
        <v>78265</v>
      </c>
      <c r="AA2172" s="20" t="s">
        <v>3567</v>
      </c>
      <c r="AB2172" s="25" t="s">
        <v>7013</v>
      </c>
      <c r="AC2172" s="11" t="str">
        <f t="shared" si="323"/>
        <v>Klik Here Bestie</v>
      </c>
      <c r="AD2172" s="17" t="s">
        <v>4910</v>
      </c>
    </row>
    <row r="2173" spans="1:30" ht="14.25" customHeight="1" x14ac:dyDescent="0.3">
      <c r="A2173" s="5">
        <v>2171</v>
      </c>
      <c r="B2173" s="20" t="s">
        <v>32</v>
      </c>
      <c r="C2173" s="20" t="s">
        <v>33</v>
      </c>
      <c r="D2173" s="20" t="s">
        <v>3191</v>
      </c>
      <c r="E2173" s="20" t="s">
        <v>3512</v>
      </c>
      <c r="F2173" s="21">
        <v>3323182014</v>
      </c>
      <c r="G2173" s="20" t="s">
        <v>3277</v>
      </c>
      <c r="H2173" s="20" t="s">
        <v>3278</v>
      </c>
      <c r="I2173" s="21">
        <v>15187589</v>
      </c>
      <c r="J2173" s="20" t="s">
        <v>7014</v>
      </c>
      <c r="K2173" s="20" t="s">
        <v>7009</v>
      </c>
      <c r="L2173" s="20" t="s">
        <v>7010</v>
      </c>
      <c r="M2173" s="21">
        <v>0</v>
      </c>
      <c r="N2173" s="21">
        <v>498</v>
      </c>
      <c r="O2173" s="21">
        <v>0</v>
      </c>
      <c r="P2173" s="21">
        <v>0</v>
      </c>
      <c r="Q2173" s="21">
        <v>0</v>
      </c>
      <c r="R2173" s="21">
        <v>0</v>
      </c>
      <c r="S2173" s="21">
        <v>0</v>
      </c>
      <c r="T2173" s="20" t="s">
        <v>39</v>
      </c>
      <c r="U2173" s="20" t="s">
        <v>4312</v>
      </c>
      <c r="V2173" s="23">
        <v>46248.570138888892</v>
      </c>
      <c r="W2173" s="23">
        <v>46248.570138888892</v>
      </c>
      <c r="X2173" s="20" t="s">
        <v>40</v>
      </c>
      <c r="Y2173" s="20" t="s">
        <v>39</v>
      </c>
      <c r="Z2173" s="24">
        <v>78265</v>
      </c>
      <c r="AA2173" s="20" t="s">
        <v>3567</v>
      </c>
      <c r="AB2173" s="25" t="s">
        <v>7015</v>
      </c>
      <c r="AC2173" s="11" t="str">
        <f t="shared" si="323"/>
        <v>Klik Here Bestie</v>
      </c>
      <c r="AD2173" s="17" t="s">
        <v>4910</v>
      </c>
    </row>
    <row r="2174" spans="1:30" ht="14.25" customHeight="1" x14ac:dyDescent="0.3">
      <c r="A2174" s="5">
        <v>2172</v>
      </c>
      <c r="B2174" s="20" t="s">
        <v>32</v>
      </c>
      <c r="C2174" s="20" t="s">
        <v>33</v>
      </c>
      <c r="D2174" s="20" t="s">
        <v>3191</v>
      </c>
      <c r="E2174" s="20" t="s">
        <v>3512</v>
      </c>
      <c r="F2174" s="21">
        <v>3323182014</v>
      </c>
      <c r="G2174" s="20" t="s">
        <v>3277</v>
      </c>
      <c r="H2174" s="20" t="s">
        <v>3278</v>
      </c>
      <c r="I2174" s="21">
        <v>15157262</v>
      </c>
      <c r="J2174" s="20" t="s">
        <v>7016</v>
      </c>
      <c r="K2174" s="20" t="s">
        <v>7017</v>
      </c>
      <c r="L2174" s="20" t="s">
        <v>7018</v>
      </c>
      <c r="M2174" s="21">
        <v>180</v>
      </c>
      <c r="N2174" s="21">
        <v>0</v>
      </c>
      <c r="O2174" s="21">
        <v>0</v>
      </c>
      <c r="P2174" s="21">
        <v>0</v>
      </c>
      <c r="Q2174" s="21">
        <v>0</v>
      </c>
      <c r="R2174" s="21">
        <v>0</v>
      </c>
      <c r="S2174" s="21">
        <v>0</v>
      </c>
      <c r="T2174" s="20" t="s">
        <v>39</v>
      </c>
      <c r="U2174" s="20" t="s">
        <v>4312</v>
      </c>
      <c r="V2174" s="23">
        <v>46248.350694444445</v>
      </c>
      <c r="W2174" s="23">
        <v>46248.350694444445</v>
      </c>
      <c r="X2174" s="20" t="s">
        <v>40</v>
      </c>
      <c r="Y2174" s="20" t="s">
        <v>39</v>
      </c>
      <c r="Z2174" s="24">
        <v>78265</v>
      </c>
      <c r="AA2174" s="20" t="s">
        <v>3567</v>
      </c>
      <c r="AB2174" s="25" t="s">
        <v>7019</v>
      </c>
      <c r="AC2174" s="11" t="str">
        <f t="shared" si="323"/>
        <v>Klik Here Bestie</v>
      </c>
      <c r="AD2174" s="17" t="s">
        <v>4910</v>
      </c>
    </row>
    <row r="2175" spans="1:30" ht="14.25" customHeight="1" x14ac:dyDescent="0.3">
      <c r="A2175" s="5">
        <v>2173</v>
      </c>
      <c r="B2175" s="20" t="s">
        <v>32</v>
      </c>
      <c r="C2175" s="20" t="s">
        <v>33</v>
      </c>
      <c r="D2175" s="20" t="s">
        <v>3191</v>
      </c>
      <c r="E2175" s="20" t="s">
        <v>3512</v>
      </c>
      <c r="F2175" s="21">
        <v>3323182014</v>
      </c>
      <c r="G2175" s="20" t="s">
        <v>3277</v>
      </c>
      <c r="H2175" s="20" t="s">
        <v>3278</v>
      </c>
      <c r="I2175" s="21">
        <v>15191664</v>
      </c>
      <c r="J2175" s="20" t="s">
        <v>7020</v>
      </c>
      <c r="K2175" s="20" t="s">
        <v>7021</v>
      </c>
      <c r="L2175" s="20" t="s">
        <v>7022</v>
      </c>
      <c r="M2175" s="21">
        <v>150</v>
      </c>
      <c r="N2175" s="21">
        <v>0</v>
      </c>
      <c r="O2175" s="21">
        <v>0</v>
      </c>
      <c r="P2175" s="21">
        <v>0</v>
      </c>
      <c r="Q2175" s="21">
        <v>0</v>
      </c>
      <c r="R2175" s="21">
        <v>0</v>
      </c>
      <c r="S2175" s="21">
        <v>0</v>
      </c>
      <c r="T2175" s="20" t="s">
        <v>39</v>
      </c>
      <c r="U2175" s="20" t="s">
        <v>4312</v>
      </c>
      <c r="V2175" s="23">
        <v>46248.59375</v>
      </c>
      <c r="W2175" s="23">
        <v>46248.59375</v>
      </c>
      <c r="X2175" s="20" t="s">
        <v>40</v>
      </c>
      <c r="Y2175" s="20" t="s">
        <v>39</v>
      </c>
      <c r="Z2175" s="24">
        <v>1095821</v>
      </c>
      <c r="AA2175" s="20" t="s">
        <v>213</v>
      </c>
      <c r="AB2175" s="25" t="s">
        <v>7023</v>
      </c>
      <c r="AC2175" s="11" t="str">
        <f t="shared" si="323"/>
        <v>Klik Here Bestie</v>
      </c>
      <c r="AD2175" s="17" t="s">
        <v>4910</v>
      </c>
    </row>
    <row r="2176" spans="1:30" ht="14.25" customHeight="1" x14ac:dyDescent="0.3">
      <c r="A2176" s="5">
        <v>2174</v>
      </c>
      <c r="B2176" s="20" t="s">
        <v>32</v>
      </c>
      <c r="C2176" s="20" t="s">
        <v>33</v>
      </c>
      <c r="D2176" s="20" t="s">
        <v>3191</v>
      </c>
      <c r="E2176" s="20" t="s">
        <v>3512</v>
      </c>
      <c r="F2176" s="21">
        <v>3323182014</v>
      </c>
      <c r="G2176" s="20" t="s">
        <v>3277</v>
      </c>
      <c r="H2176" s="20" t="s">
        <v>3278</v>
      </c>
      <c r="I2176" s="21">
        <v>15191761</v>
      </c>
      <c r="J2176" s="20" t="s">
        <v>7024</v>
      </c>
      <c r="K2176" s="20" t="s">
        <v>7021</v>
      </c>
      <c r="L2176" s="20" t="s">
        <v>7022</v>
      </c>
      <c r="M2176" s="21">
        <v>0</v>
      </c>
      <c r="N2176" s="21">
        <v>300</v>
      </c>
      <c r="O2176" s="21">
        <v>0</v>
      </c>
      <c r="P2176" s="21">
        <v>0</v>
      </c>
      <c r="Q2176" s="21">
        <v>0</v>
      </c>
      <c r="R2176" s="21">
        <v>0</v>
      </c>
      <c r="S2176" s="21">
        <v>0</v>
      </c>
      <c r="T2176" s="20" t="s">
        <v>39</v>
      </c>
      <c r="U2176" s="20" t="s">
        <v>4312</v>
      </c>
      <c r="V2176" s="23">
        <v>46248.594444444447</v>
      </c>
      <c r="W2176" s="23">
        <v>46248.594444444447</v>
      </c>
      <c r="X2176" s="20" t="s">
        <v>40</v>
      </c>
      <c r="Y2176" s="20" t="s">
        <v>39</v>
      </c>
      <c r="Z2176" s="24">
        <v>1095821</v>
      </c>
      <c r="AA2176" s="20" t="s">
        <v>213</v>
      </c>
      <c r="AB2176" s="25" t="s">
        <v>7025</v>
      </c>
      <c r="AC2176" s="11" t="str">
        <f t="shared" si="323"/>
        <v>Klik Here Bestie</v>
      </c>
      <c r="AD2176" s="17" t="s">
        <v>4910</v>
      </c>
    </row>
    <row r="2177" spans="1:30" ht="14.25" customHeight="1" x14ac:dyDescent="0.3">
      <c r="A2177" s="5">
        <v>2175</v>
      </c>
      <c r="B2177" s="20" t="s">
        <v>32</v>
      </c>
      <c r="C2177" s="20" t="s">
        <v>33</v>
      </c>
      <c r="D2177" s="20" t="s">
        <v>3191</v>
      </c>
      <c r="E2177" s="20" t="s">
        <v>3512</v>
      </c>
      <c r="F2177" s="21">
        <v>3323182014</v>
      </c>
      <c r="G2177" s="20" t="s">
        <v>3277</v>
      </c>
      <c r="H2177" s="20" t="s">
        <v>3278</v>
      </c>
      <c r="I2177" s="21">
        <v>15185520</v>
      </c>
      <c r="J2177" s="20" t="s">
        <v>7026</v>
      </c>
      <c r="K2177" s="20" t="s">
        <v>7027</v>
      </c>
      <c r="L2177" s="20" t="s">
        <v>744</v>
      </c>
      <c r="M2177" s="21">
        <v>0</v>
      </c>
      <c r="N2177" s="21">
        <v>278</v>
      </c>
      <c r="O2177" s="21">
        <v>0</v>
      </c>
      <c r="P2177" s="21">
        <v>0</v>
      </c>
      <c r="Q2177" s="21">
        <v>0</v>
      </c>
      <c r="R2177" s="21">
        <v>0</v>
      </c>
      <c r="S2177" s="21">
        <v>0</v>
      </c>
      <c r="T2177" s="20" t="s">
        <v>39</v>
      </c>
      <c r="U2177" s="20" t="s">
        <v>4312</v>
      </c>
      <c r="V2177" s="23">
        <v>46248.555555555555</v>
      </c>
      <c r="W2177" s="23">
        <v>46248.555555555555</v>
      </c>
      <c r="X2177" s="20" t="s">
        <v>40</v>
      </c>
      <c r="Y2177" s="20" t="s">
        <v>39</v>
      </c>
      <c r="Z2177" s="24">
        <v>78261</v>
      </c>
      <c r="AA2177" s="20" t="s">
        <v>3532</v>
      </c>
      <c r="AB2177" s="25" t="s">
        <v>7028</v>
      </c>
      <c r="AC2177" s="11" t="str">
        <f t="shared" si="323"/>
        <v>Klik Here Bestie</v>
      </c>
      <c r="AD2177" s="17" t="s">
        <v>4910</v>
      </c>
    </row>
    <row r="2178" spans="1:30" ht="14.25" customHeight="1" x14ac:dyDescent="0.3">
      <c r="A2178" s="5">
        <v>2176</v>
      </c>
      <c r="B2178" s="20" t="s">
        <v>32</v>
      </c>
      <c r="C2178" s="20" t="s">
        <v>33</v>
      </c>
      <c r="D2178" s="20" t="s">
        <v>3191</v>
      </c>
      <c r="E2178" s="20" t="s">
        <v>3512</v>
      </c>
      <c r="F2178" s="21">
        <v>3323182014</v>
      </c>
      <c r="G2178" s="20" t="s">
        <v>3277</v>
      </c>
      <c r="H2178" s="20" t="s">
        <v>3278</v>
      </c>
      <c r="I2178" s="21">
        <v>15185648</v>
      </c>
      <c r="J2178" s="20" t="s">
        <v>7029</v>
      </c>
      <c r="K2178" s="20" t="s">
        <v>7027</v>
      </c>
      <c r="L2178" s="20" t="s">
        <v>744</v>
      </c>
      <c r="M2178" s="21">
        <v>0</v>
      </c>
      <c r="N2178" s="21">
        <v>50</v>
      </c>
      <c r="O2178" s="21">
        <v>0</v>
      </c>
      <c r="P2178" s="21">
        <v>0</v>
      </c>
      <c r="Q2178" s="21">
        <v>0</v>
      </c>
      <c r="R2178" s="21">
        <v>0</v>
      </c>
      <c r="S2178" s="21">
        <v>0</v>
      </c>
      <c r="T2178" s="20" t="s">
        <v>39</v>
      </c>
      <c r="U2178" s="20" t="s">
        <v>4312</v>
      </c>
      <c r="V2178" s="23">
        <v>46248.556250000001</v>
      </c>
      <c r="W2178" s="23">
        <v>46248.556250000001</v>
      </c>
      <c r="X2178" s="20" t="s">
        <v>40</v>
      </c>
      <c r="Y2178" s="20" t="s">
        <v>39</v>
      </c>
      <c r="Z2178" s="24">
        <v>78261</v>
      </c>
      <c r="AA2178" s="20" t="s">
        <v>3532</v>
      </c>
      <c r="AB2178" s="25" t="s">
        <v>7030</v>
      </c>
      <c r="AC2178" s="11" t="str">
        <f t="shared" si="323"/>
        <v>Klik Here Bestie</v>
      </c>
      <c r="AD2178" s="17" t="s">
        <v>4910</v>
      </c>
    </row>
    <row r="2179" spans="1:30" ht="14.25" customHeight="1" x14ac:dyDescent="0.3">
      <c r="A2179" s="5">
        <v>2177</v>
      </c>
      <c r="B2179" s="20" t="s">
        <v>32</v>
      </c>
      <c r="C2179" s="20" t="s">
        <v>33</v>
      </c>
      <c r="D2179" s="20" t="s">
        <v>3191</v>
      </c>
      <c r="E2179" s="20" t="s">
        <v>3512</v>
      </c>
      <c r="F2179" s="21">
        <v>3323182014</v>
      </c>
      <c r="G2179" s="20" t="s">
        <v>3277</v>
      </c>
      <c r="H2179" s="20" t="s">
        <v>3278</v>
      </c>
      <c r="I2179" s="21">
        <v>14922635</v>
      </c>
      <c r="J2179" s="20" t="s">
        <v>7031</v>
      </c>
      <c r="K2179" s="20" t="s">
        <v>7032</v>
      </c>
      <c r="L2179" s="20" t="s">
        <v>7033</v>
      </c>
      <c r="M2179" s="21">
        <v>0</v>
      </c>
      <c r="N2179" s="21">
        <v>250</v>
      </c>
      <c r="O2179" s="21">
        <v>0</v>
      </c>
      <c r="P2179" s="21">
        <v>0</v>
      </c>
      <c r="Q2179" s="21">
        <v>0</v>
      </c>
      <c r="R2179" s="21">
        <v>0</v>
      </c>
      <c r="S2179" s="21">
        <v>0</v>
      </c>
      <c r="T2179" s="20" t="s">
        <v>39</v>
      </c>
      <c r="U2179" s="22">
        <v>46303</v>
      </c>
      <c r="V2179" s="23">
        <v>46244.657638888886</v>
      </c>
      <c r="W2179" s="23">
        <v>46244.657638888886</v>
      </c>
      <c r="X2179" s="20" t="s">
        <v>40</v>
      </c>
      <c r="Y2179" s="20" t="s">
        <v>39</v>
      </c>
      <c r="Z2179" s="24">
        <v>78265</v>
      </c>
      <c r="AA2179" s="20" t="s">
        <v>3567</v>
      </c>
      <c r="AB2179" s="25" t="s">
        <v>7034</v>
      </c>
      <c r="AC2179" s="11" t="str">
        <f t="shared" si="323"/>
        <v>Klik Here Bestie</v>
      </c>
      <c r="AD2179" s="17" t="s">
        <v>4910</v>
      </c>
    </row>
    <row r="2180" spans="1:30" ht="14.25" customHeight="1" x14ac:dyDescent="0.3">
      <c r="A2180" s="5">
        <v>2178</v>
      </c>
      <c r="B2180" s="20" t="s">
        <v>32</v>
      </c>
      <c r="C2180" s="20" t="s">
        <v>33</v>
      </c>
      <c r="D2180" s="20" t="s">
        <v>3191</v>
      </c>
      <c r="E2180" s="20" t="s">
        <v>3512</v>
      </c>
      <c r="F2180" s="21">
        <v>3323182014</v>
      </c>
      <c r="G2180" s="20" t="s">
        <v>3277</v>
      </c>
      <c r="H2180" s="20" t="s">
        <v>3278</v>
      </c>
      <c r="I2180" s="21">
        <v>15114534</v>
      </c>
      <c r="J2180" s="20" t="s">
        <v>7035</v>
      </c>
      <c r="K2180" s="20" t="s">
        <v>7032</v>
      </c>
      <c r="L2180" s="20" t="s">
        <v>7033</v>
      </c>
      <c r="M2180" s="21">
        <v>250</v>
      </c>
      <c r="N2180" s="21">
        <v>0</v>
      </c>
      <c r="O2180" s="21">
        <v>0</v>
      </c>
      <c r="P2180" s="21">
        <v>0</v>
      </c>
      <c r="Q2180" s="21">
        <v>0</v>
      </c>
      <c r="R2180" s="21">
        <v>0</v>
      </c>
      <c r="S2180" s="21">
        <v>0</v>
      </c>
      <c r="T2180" s="20" t="s">
        <v>39</v>
      </c>
      <c r="U2180" s="20" t="s">
        <v>4250</v>
      </c>
      <c r="V2180" s="23">
        <v>46247.527777777781</v>
      </c>
      <c r="W2180" s="23">
        <v>46247.527777777781</v>
      </c>
      <c r="X2180" s="20" t="s">
        <v>40</v>
      </c>
      <c r="Y2180" s="20" t="s">
        <v>39</v>
      </c>
      <c r="Z2180" s="24">
        <v>78265</v>
      </c>
      <c r="AA2180" s="20" t="s">
        <v>3567</v>
      </c>
      <c r="AB2180" s="25" t="s">
        <v>7036</v>
      </c>
      <c r="AC2180" s="11" t="str">
        <f t="shared" si="323"/>
        <v>Klik Here Bestie</v>
      </c>
      <c r="AD2180" s="17" t="s">
        <v>4910</v>
      </c>
    </row>
    <row r="2181" spans="1:30" ht="14.25" customHeight="1" x14ac:dyDescent="0.3">
      <c r="A2181" s="5">
        <v>2179</v>
      </c>
      <c r="B2181" s="20" t="s">
        <v>32</v>
      </c>
      <c r="C2181" s="20" t="s">
        <v>33</v>
      </c>
      <c r="D2181" s="20" t="s">
        <v>3191</v>
      </c>
      <c r="E2181" s="20" t="s">
        <v>3512</v>
      </c>
      <c r="F2181" s="21">
        <v>3323182014</v>
      </c>
      <c r="G2181" s="20" t="s">
        <v>3277</v>
      </c>
      <c r="H2181" s="20" t="s">
        <v>3278</v>
      </c>
      <c r="I2181" s="21">
        <v>15188501</v>
      </c>
      <c r="J2181" s="20" t="s">
        <v>7037</v>
      </c>
      <c r="K2181" s="20" t="s">
        <v>7038</v>
      </c>
      <c r="L2181" s="20" t="s">
        <v>7039</v>
      </c>
      <c r="M2181" s="21">
        <v>100</v>
      </c>
      <c r="N2181" s="21">
        <v>516</v>
      </c>
      <c r="O2181" s="21">
        <v>0</v>
      </c>
      <c r="P2181" s="21">
        <v>0</v>
      </c>
      <c r="Q2181" s="21">
        <v>0</v>
      </c>
      <c r="R2181" s="21">
        <v>0</v>
      </c>
      <c r="S2181" s="21">
        <v>0</v>
      </c>
      <c r="T2181" s="20" t="s">
        <v>39</v>
      </c>
      <c r="U2181" s="20" t="s">
        <v>4312</v>
      </c>
      <c r="V2181" s="23">
        <v>46248.575694444444</v>
      </c>
      <c r="W2181" s="23">
        <v>46248.575694444444</v>
      </c>
      <c r="X2181" s="20" t="s">
        <v>40</v>
      </c>
      <c r="Y2181" s="20" t="s">
        <v>39</v>
      </c>
      <c r="Z2181" s="24">
        <v>78265</v>
      </c>
      <c r="AA2181" s="20" t="s">
        <v>3567</v>
      </c>
      <c r="AB2181" s="25" t="s">
        <v>7040</v>
      </c>
      <c r="AC2181" s="11" t="str">
        <f t="shared" si="323"/>
        <v>Klik Here Bestie</v>
      </c>
      <c r="AD2181" s="17" t="s">
        <v>4910</v>
      </c>
    </row>
    <row r="2182" spans="1:30" ht="14.25" customHeight="1" x14ac:dyDescent="0.3">
      <c r="A2182" s="5">
        <v>2180</v>
      </c>
      <c r="B2182" s="20" t="s">
        <v>32</v>
      </c>
      <c r="C2182" s="20" t="s">
        <v>33</v>
      </c>
      <c r="D2182" s="20" t="s">
        <v>3191</v>
      </c>
      <c r="E2182" s="20" t="s">
        <v>3512</v>
      </c>
      <c r="F2182" s="21">
        <v>3323182014</v>
      </c>
      <c r="G2182" s="20" t="s">
        <v>3277</v>
      </c>
      <c r="H2182" s="20" t="s">
        <v>3278</v>
      </c>
      <c r="I2182" s="21">
        <v>15188651</v>
      </c>
      <c r="J2182" s="20" t="s">
        <v>7041</v>
      </c>
      <c r="K2182" s="20" t="s">
        <v>7038</v>
      </c>
      <c r="L2182" s="20" t="s">
        <v>7039</v>
      </c>
      <c r="M2182" s="21">
        <v>0</v>
      </c>
      <c r="N2182" s="21">
        <v>100</v>
      </c>
      <c r="O2182" s="21">
        <v>0</v>
      </c>
      <c r="P2182" s="21">
        <v>0</v>
      </c>
      <c r="Q2182" s="21">
        <v>0</v>
      </c>
      <c r="R2182" s="21">
        <v>0</v>
      </c>
      <c r="S2182" s="21">
        <v>0</v>
      </c>
      <c r="T2182" s="20" t="s">
        <v>39</v>
      </c>
      <c r="U2182" s="20" t="s">
        <v>4312</v>
      </c>
      <c r="V2182" s="23">
        <v>46248.576388888891</v>
      </c>
      <c r="W2182" s="23">
        <v>46248.576388888891</v>
      </c>
      <c r="X2182" s="20" t="s">
        <v>40</v>
      </c>
      <c r="Y2182" s="20" t="s">
        <v>39</v>
      </c>
      <c r="Z2182" s="24">
        <v>78265</v>
      </c>
      <c r="AA2182" s="20" t="s">
        <v>3567</v>
      </c>
      <c r="AB2182" s="25" t="s">
        <v>7042</v>
      </c>
      <c r="AC2182" s="11" t="str">
        <f t="shared" si="323"/>
        <v>Klik Here Bestie</v>
      </c>
      <c r="AD2182" s="17" t="s">
        <v>4910</v>
      </c>
    </row>
    <row r="2183" spans="1:30" ht="14.25" customHeight="1" x14ac:dyDescent="0.3">
      <c r="A2183" s="5">
        <v>2181</v>
      </c>
      <c r="B2183" s="20" t="s">
        <v>32</v>
      </c>
      <c r="C2183" s="20" t="s">
        <v>33</v>
      </c>
      <c r="D2183" s="20" t="s">
        <v>3191</v>
      </c>
      <c r="E2183" s="20" t="s">
        <v>3512</v>
      </c>
      <c r="F2183" s="21">
        <v>3323182014</v>
      </c>
      <c r="G2183" s="20" t="s">
        <v>3277</v>
      </c>
      <c r="H2183" s="20" t="s">
        <v>3278</v>
      </c>
      <c r="I2183" s="21">
        <v>14876574</v>
      </c>
      <c r="J2183" s="20" t="s">
        <v>7043</v>
      </c>
      <c r="K2183" s="20" t="s">
        <v>7044</v>
      </c>
      <c r="L2183" s="20" t="s">
        <v>7045</v>
      </c>
      <c r="M2183" s="21">
        <v>100</v>
      </c>
      <c r="N2183" s="21">
        <v>0</v>
      </c>
      <c r="O2183" s="21">
        <v>0</v>
      </c>
      <c r="P2183" s="21">
        <v>0</v>
      </c>
      <c r="Q2183" s="21">
        <v>0</v>
      </c>
      <c r="R2183" s="21">
        <v>0</v>
      </c>
      <c r="S2183" s="21">
        <v>0</v>
      </c>
      <c r="T2183" s="20" t="s">
        <v>39</v>
      </c>
      <c r="U2183" s="22">
        <v>46303</v>
      </c>
      <c r="V2183" s="23">
        <v>46244.311805555553</v>
      </c>
      <c r="W2183" s="23">
        <v>46244.311805555553</v>
      </c>
      <c r="X2183" s="20" t="s">
        <v>40</v>
      </c>
      <c r="Y2183" s="20" t="s">
        <v>39</v>
      </c>
      <c r="Z2183" s="24">
        <v>78263</v>
      </c>
      <c r="AA2183" s="20" t="s">
        <v>3515</v>
      </c>
      <c r="AB2183" s="25" t="s">
        <v>7046</v>
      </c>
      <c r="AC2183" s="11" t="str">
        <f t="shared" si="323"/>
        <v>Klik Here Bestie</v>
      </c>
      <c r="AD2183" s="17" t="s">
        <v>4910</v>
      </c>
    </row>
    <row r="2184" spans="1:30" ht="14.25" customHeight="1" x14ac:dyDescent="0.3">
      <c r="A2184" s="5">
        <v>2182</v>
      </c>
      <c r="B2184" s="20" t="s">
        <v>32</v>
      </c>
      <c r="C2184" s="20" t="s">
        <v>33</v>
      </c>
      <c r="D2184" s="20" t="s">
        <v>3191</v>
      </c>
      <c r="E2184" s="20" t="s">
        <v>3512</v>
      </c>
      <c r="F2184" s="21">
        <v>3323182014</v>
      </c>
      <c r="G2184" s="20" t="s">
        <v>3277</v>
      </c>
      <c r="H2184" s="20" t="s">
        <v>3278</v>
      </c>
      <c r="I2184" s="21">
        <v>15186650</v>
      </c>
      <c r="J2184" s="20" t="s">
        <v>7047</v>
      </c>
      <c r="K2184" s="20" t="s">
        <v>7048</v>
      </c>
      <c r="L2184" s="20" t="s">
        <v>4197</v>
      </c>
      <c r="M2184" s="21">
        <v>214</v>
      </c>
      <c r="N2184" s="21">
        <v>58</v>
      </c>
      <c r="O2184" s="21">
        <v>0</v>
      </c>
      <c r="P2184" s="21">
        <v>0</v>
      </c>
      <c r="Q2184" s="21">
        <v>0</v>
      </c>
      <c r="R2184" s="21">
        <v>0</v>
      </c>
      <c r="S2184" s="21">
        <v>0</v>
      </c>
      <c r="T2184" s="20" t="s">
        <v>39</v>
      </c>
      <c r="U2184" s="20" t="s">
        <v>4312</v>
      </c>
      <c r="V2184" s="23">
        <v>46248.563888888886</v>
      </c>
      <c r="W2184" s="23">
        <v>46248.563888888886</v>
      </c>
      <c r="X2184" s="20" t="s">
        <v>40</v>
      </c>
      <c r="Y2184" s="20" t="s">
        <v>39</v>
      </c>
      <c r="Z2184" s="24">
        <v>78261</v>
      </c>
      <c r="AA2184" s="20" t="s">
        <v>3532</v>
      </c>
      <c r="AB2184" s="25" t="s">
        <v>7049</v>
      </c>
      <c r="AC2184" s="11" t="str">
        <f t="shared" si="323"/>
        <v>Klik Here Bestie</v>
      </c>
      <c r="AD2184" s="17" t="s">
        <v>4910</v>
      </c>
    </row>
    <row r="2185" spans="1:30" ht="14.25" customHeight="1" x14ac:dyDescent="0.3">
      <c r="A2185" s="5">
        <v>2183</v>
      </c>
      <c r="B2185" s="20" t="s">
        <v>32</v>
      </c>
      <c r="C2185" s="20" t="s">
        <v>33</v>
      </c>
      <c r="D2185" s="20" t="s">
        <v>3191</v>
      </c>
      <c r="E2185" s="20" t="s">
        <v>3512</v>
      </c>
      <c r="F2185" s="21">
        <v>3323182014</v>
      </c>
      <c r="G2185" s="20" t="s">
        <v>3277</v>
      </c>
      <c r="H2185" s="20" t="s">
        <v>3278</v>
      </c>
      <c r="I2185" s="21">
        <v>15189940</v>
      </c>
      <c r="J2185" s="20" t="s">
        <v>7050</v>
      </c>
      <c r="K2185" s="20" t="s">
        <v>7051</v>
      </c>
      <c r="L2185" s="20" t="s">
        <v>3633</v>
      </c>
      <c r="M2185" s="21">
        <v>0</v>
      </c>
      <c r="N2185" s="21">
        <v>240</v>
      </c>
      <c r="O2185" s="21">
        <v>0</v>
      </c>
      <c r="P2185" s="21">
        <v>0</v>
      </c>
      <c r="Q2185" s="21">
        <v>0</v>
      </c>
      <c r="R2185" s="21">
        <v>0</v>
      </c>
      <c r="S2185" s="21">
        <v>0</v>
      </c>
      <c r="T2185" s="20" t="s">
        <v>39</v>
      </c>
      <c r="U2185" s="20" t="s">
        <v>4312</v>
      </c>
      <c r="V2185" s="23">
        <v>46248.584722222222</v>
      </c>
      <c r="W2185" s="23">
        <v>46248.584722222222</v>
      </c>
      <c r="X2185" s="20" t="s">
        <v>40</v>
      </c>
      <c r="Y2185" s="20" t="s">
        <v>39</v>
      </c>
      <c r="Z2185" s="24">
        <v>78261</v>
      </c>
      <c r="AA2185" s="20" t="s">
        <v>3532</v>
      </c>
      <c r="AB2185" s="25" t="s">
        <v>7052</v>
      </c>
      <c r="AC2185" s="11" t="str">
        <f t="shared" si="323"/>
        <v>Klik Here Bestie</v>
      </c>
      <c r="AD2185" s="17" t="s">
        <v>4910</v>
      </c>
    </row>
    <row r="2186" spans="1:30" ht="14.25" customHeight="1" x14ac:dyDescent="0.3">
      <c r="A2186" s="5">
        <v>2184</v>
      </c>
      <c r="B2186" s="20" t="s">
        <v>32</v>
      </c>
      <c r="C2186" s="20" t="s">
        <v>33</v>
      </c>
      <c r="D2186" s="20" t="s">
        <v>3191</v>
      </c>
      <c r="E2186" s="20" t="s">
        <v>3512</v>
      </c>
      <c r="F2186" s="21">
        <v>3323182014</v>
      </c>
      <c r="G2186" s="20" t="s">
        <v>3277</v>
      </c>
      <c r="H2186" s="20" t="s">
        <v>3278</v>
      </c>
      <c r="I2186" s="21">
        <v>15190080</v>
      </c>
      <c r="J2186" s="20" t="s">
        <v>7053</v>
      </c>
      <c r="K2186" s="20" t="s">
        <v>7051</v>
      </c>
      <c r="L2186" s="20" t="s">
        <v>3633</v>
      </c>
      <c r="M2186" s="21">
        <v>0</v>
      </c>
      <c r="N2186" s="21">
        <v>132</v>
      </c>
      <c r="O2186" s="21">
        <v>0</v>
      </c>
      <c r="P2186" s="21">
        <v>0</v>
      </c>
      <c r="Q2186" s="21">
        <v>0</v>
      </c>
      <c r="R2186" s="21">
        <v>0</v>
      </c>
      <c r="S2186" s="21">
        <v>0</v>
      </c>
      <c r="T2186" s="20" t="s">
        <v>39</v>
      </c>
      <c r="U2186" s="20" t="s">
        <v>4312</v>
      </c>
      <c r="V2186" s="23">
        <v>46248.585416666669</v>
      </c>
      <c r="W2186" s="23">
        <v>46248.585416666669</v>
      </c>
      <c r="X2186" s="20" t="s">
        <v>40</v>
      </c>
      <c r="Y2186" s="20" t="s">
        <v>39</v>
      </c>
      <c r="Z2186" s="24">
        <v>78261</v>
      </c>
      <c r="AA2186" s="20" t="s">
        <v>3532</v>
      </c>
      <c r="AB2186" s="25" t="s">
        <v>7054</v>
      </c>
      <c r="AC2186" s="11" t="str">
        <f t="shared" si="323"/>
        <v>Klik Here Bestie</v>
      </c>
      <c r="AD2186" s="17" t="s">
        <v>4910</v>
      </c>
    </row>
    <row r="2187" spans="1:30" ht="14.25" customHeight="1" x14ac:dyDescent="0.3">
      <c r="A2187" s="5">
        <v>2185</v>
      </c>
      <c r="B2187" s="20" t="s">
        <v>32</v>
      </c>
      <c r="C2187" s="20" t="s">
        <v>33</v>
      </c>
      <c r="D2187" s="20" t="s">
        <v>3191</v>
      </c>
      <c r="E2187" s="20" t="s">
        <v>3512</v>
      </c>
      <c r="F2187" s="21">
        <v>3323182014</v>
      </c>
      <c r="G2187" s="20" t="s">
        <v>3277</v>
      </c>
      <c r="H2187" s="20" t="s">
        <v>3278</v>
      </c>
      <c r="I2187" s="21">
        <v>15185060</v>
      </c>
      <c r="J2187" s="20" t="s">
        <v>7055</v>
      </c>
      <c r="K2187" s="20" t="s">
        <v>7056</v>
      </c>
      <c r="L2187" s="20" t="s">
        <v>2036</v>
      </c>
      <c r="M2187" s="21">
        <v>214</v>
      </c>
      <c r="N2187" s="21">
        <v>0</v>
      </c>
      <c r="O2187" s="21">
        <v>0</v>
      </c>
      <c r="P2187" s="21">
        <v>0</v>
      </c>
      <c r="Q2187" s="21">
        <v>0</v>
      </c>
      <c r="R2187" s="21">
        <v>0</v>
      </c>
      <c r="S2187" s="21">
        <v>0</v>
      </c>
      <c r="T2187" s="20" t="s">
        <v>39</v>
      </c>
      <c r="U2187" s="20" t="s">
        <v>4312</v>
      </c>
      <c r="V2187" s="23">
        <v>46248.551388888889</v>
      </c>
      <c r="W2187" s="23">
        <v>46248.551388888889</v>
      </c>
      <c r="X2187" s="20" t="s">
        <v>40</v>
      </c>
      <c r="Y2187" s="20" t="s">
        <v>39</v>
      </c>
      <c r="Z2187" s="24">
        <v>78264</v>
      </c>
      <c r="AA2187" s="20" t="s">
        <v>3542</v>
      </c>
      <c r="AB2187" s="25" t="s">
        <v>7057</v>
      </c>
      <c r="AC2187" s="11" t="str">
        <f t="shared" si="323"/>
        <v>Klik Here Bestie</v>
      </c>
      <c r="AD2187" s="17" t="s">
        <v>4910</v>
      </c>
    </row>
    <row r="2188" spans="1:30" ht="14.25" customHeight="1" x14ac:dyDescent="0.3">
      <c r="A2188" s="5">
        <v>2186</v>
      </c>
      <c r="B2188" s="20" t="s">
        <v>32</v>
      </c>
      <c r="C2188" s="20" t="s">
        <v>33</v>
      </c>
      <c r="D2188" s="20" t="s">
        <v>3191</v>
      </c>
      <c r="E2188" s="20" t="s">
        <v>3512</v>
      </c>
      <c r="F2188" s="21">
        <v>3323182014</v>
      </c>
      <c r="G2188" s="20" t="s">
        <v>3277</v>
      </c>
      <c r="H2188" s="20" t="s">
        <v>3278</v>
      </c>
      <c r="I2188" s="21">
        <v>15189199</v>
      </c>
      <c r="J2188" s="20" t="s">
        <v>7058</v>
      </c>
      <c r="K2188" s="20" t="s">
        <v>7056</v>
      </c>
      <c r="L2188" s="20" t="s">
        <v>2036</v>
      </c>
      <c r="M2188" s="21">
        <v>0</v>
      </c>
      <c r="N2188" s="21">
        <v>490</v>
      </c>
      <c r="O2188" s="21">
        <v>0</v>
      </c>
      <c r="P2188" s="21">
        <v>0</v>
      </c>
      <c r="Q2188" s="21">
        <v>0</v>
      </c>
      <c r="R2188" s="21">
        <v>0</v>
      </c>
      <c r="S2188" s="21">
        <v>0</v>
      </c>
      <c r="T2188" s="20" t="s">
        <v>39</v>
      </c>
      <c r="U2188" s="20" t="s">
        <v>4312</v>
      </c>
      <c r="V2188" s="23">
        <v>46248.580555555556</v>
      </c>
      <c r="W2188" s="23">
        <v>46248.580555555556</v>
      </c>
      <c r="X2188" s="20" t="s">
        <v>40</v>
      </c>
      <c r="Y2188" s="20" t="s">
        <v>39</v>
      </c>
      <c r="Z2188" s="24">
        <v>78264</v>
      </c>
      <c r="AA2188" s="20" t="s">
        <v>3542</v>
      </c>
      <c r="AB2188" s="25" t="s">
        <v>7059</v>
      </c>
      <c r="AC2188" s="11" t="str">
        <f t="shared" si="323"/>
        <v>Klik Here Bestie</v>
      </c>
      <c r="AD2188" s="17" t="s">
        <v>4910</v>
      </c>
    </row>
    <row r="2189" spans="1:30" ht="14.25" customHeight="1" x14ac:dyDescent="0.3">
      <c r="A2189" s="5">
        <v>2187</v>
      </c>
      <c r="B2189" s="20" t="s">
        <v>32</v>
      </c>
      <c r="C2189" s="20" t="s">
        <v>33</v>
      </c>
      <c r="D2189" s="20" t="s">
        <v>3191</v>
      </c>
      <c r="E2189" s="20" t="s">
        <v>3512</v>
      </c>
      <c r="F2189" s="21">
        <v>3323182014</v>
      </c>
      <c r="G2189" s="20" t="s">
        <v>3277</v>
      </c>
      <c r="H2189" s="20" t="s">
        <v>3278</v>
      </c>
      <c r="I2189" s="21">
        <v>15189390</v>
      </c>
      <c r="J2189" s="20" t="s">
        <v>7060</v>
      </c>
      <c r="K2189" s="20" t="s">
        <v>7056</v>
      </c>
      <c r="L2189" s="20" t="s">
        <v>2036</v>
      </c>
      <c r="M2189" s="21">
        <v>0</v>
      </c>
      <c r="N2189" s="21">
        <v>100</v>
      </c>
      <c r="O2189" s="21">
        <v>0</v>
      </c>
      <c r="P2189" s="21">
        <v>0</v>
      </c>
      <c r="Q2189" s="21">
        <v>0</v>
      </c>
      <c r="R2189" s="21">
        <v>0</v>
      </c>
      <c r="S2189" s="21">
        <v>0</v>
      </c>
      <c r="T2189" s="20" t="s">
        <v>39</v>
      </c>
      <c r="U2189" s="20" t="s">
        <v>4312</v>
      </c>
      <c r="V2189" s="23">
        <v>46248.581250000003</v>
      </c>
      <c r="W2189" s="23">
        <v>46248.581250000003</v>
      </c>
      <c r="X2189" s="20" t="s">
        <v>40</v>
      </c>
      <c r="Y2189" s="20" t="s">
        <v>39</v>
      </c>
      <c r="Z2189" s="24">
        <v>78264</v>
      </c>
      <c r="AA2189" s="20" t="s">
        <v>3542</v>
      </c>
      <c r="AB2189" s="25" t="s">
        <v>7061</v>
      </c>
      <c r="AC2189" s="11" t="str">
        <f t="shared" si="323"/>
        <v>Klik Here Bestie</v>
      </c>
      <c r="AD2189" s="17" t="s">
        <v>4910</v>
      </c>
    </row>
    <row r="2190" spans="1:30" ht="14.25" customHeight="1" x14ac:dyDescent="0.3">
      <c r="A2190" s="5">
        <v>2188</v>
      </c>
      <c r="B2190" s="20" t="s">
        <v>32</v>
      </c>
      <c r="C2190" s="20" t="s">
        <v>33</v>
      </c>
      <c r="D2190" s="20" t="s">
        <v>3191</v>
      </c>
      <c r="E2190" s="20" t="s">
        <v>3512</v>
      </c>
      <c r="F2190" s="21">
        <v>3323182014</v>
      </c>
      <c r="G2190" s="20" t="s">
        <v>3277</v>
      </c>
      <c r="H2190" s="20" t="s">
        <v>3278</v>
      </c>
      <c r="I2190" s="21">
        <v>15188277</v>
      </c>
      <c r="J2190" s="20" t="s">
        <v>7062</v>
      </c>
      <c r="K2190" s="20" t="s">
        <v>7063</v>
      </c>
      <c r="L2190" s="20" t="s">
        <v>3636</v>
      </c>
      <c r="M2190" s="21">
        <v>150</v>
      </c>
      <c r="N2190" s="21">
        <v>350</v>
      </c>
      <c r="O2190" s="21">
        <v>0</v>
      </c>
      <c r="P2190" s="21">
        <v>0</v>
      </c>
      <c r="Q2190" s="21">
        <v>0</v>
      </c>
      <c r="R2190" s="21">
        <v>0</v>
      </c>
      <c r="S2190" s="21">
        <v>0</v>
      </c>
      <c r="T2190" s="20" t="s">
        <v>39</v>
      </c>
      <c r="U2190" s="20" t="s">
        <v>4312</v>
      </c>
      <c r="V2190" s="23">
        <v>46248.574305555558</v>
      </c>
      <c r="W2190" s="23">
        <v>46248.574305555558</v>
      </c>
      <c r="X2190" s="20" t="s">
        <v>40</v>
      </c>
      <c r="Y2190" s="20" t="s">
        <v>39</v>
      </c>
      <c r="Z2190" s="24">
        <v>78265</v>
      </c>
      <c r="AA2190" s="20" t="s">
        <v>3567</v>
      </c>
      <c r="AB2190" s="25" t="s">
        <v>7064</v>
      </c>
      <c r="AC2190" s="11" t="str">
        <f t="shared" si="323"/>
        <v>Klik Here Bestie</v>
      </c>
      <c r="AD2190" s="17" t="s">
        <v>4910</v>
      </c>
    </row>
    <row r="2191" spans="1:30" ht="14.25" customHeight="1" x14ac:dyDescent="0.3">
      <c r="A2191" s="5">
        <v>2189</v>
      </c>
      <c r="B2191" s="20" t="s">
        <v>32</v>
      </c>
      <c r="C2191" s="20" t="s">
        <v>33</v>
      </c>
      <c r="D2191" s="20" t="s">
        <v>3191</v>
      </c>
      <c r="E2191" s="20" t="s">
        <v>3512</v>
      </c>
      <c r="F2191" s="21">
        <v>3323182014</v>
      </c>
      <c r="G2191" s="20" t="s">
        <v>3277</v>
      </c>
      <c r="H2191" s="20" t="s">
        <v>3278</v>
      </c>
      <c r="I2191" s="21">
        <v>15116231</v>
      </c>
      <c r="J2191" s="20" t="s">
        <v>7065</v>
      </c>
      <c r="K2191" s="20" t="s">
        <v>7066</v>
      </c>
      <c r="L2191" s="20" t="s">
        <v>7067</v>
      </c>
      <c r="M2191" s="21">
        <v>74</v>
      </c>
      <c r="N2191" s="21">
        <v>0</v>
      </c>
      <c r="O2191" s="21">
        <v>0</v>
      </c>
      <c r="P2191" s="21">
        <v>0</v>
      </c>
      <c r="Q2191" s="21">
        <v>0</v>
      </c>
      <c r="R2191" s="21">
        <v>0</v>
      </c>
      <c r="S2191" s="21">
        <v>0</v>
      </c>
      <c r="T2191" s="20" t="s">
        <v>39</v>
      </c>
      <c r="U2191" s="20" t="s">
        <v>4250</v>
      </c>
      <c r="V2191" s="23">
        <v>46247.544444444444</v>
      </c>
      <c r="W2191" s="23">
        <v>46247.544444444444</v>
      </c>
      <c r="X2191" s="20" t="s">
        <v>40</v>
      </c>
      <c r="Y2191" s="20" t="s">
        <v>39</v>
      </c>
      <c r="Z2191" s="24">
        <v>78261</v>
      </c>
      <c r="AA2191" s="20" t="s">
        <v>3532</v>
      </c>
      <c r="AB2191" s="25" t="s">
        <v>7068</v>
      </c>
      <c r="AC2191" s="11" t="str">
        <f t="shared" si="323"/>
        <v>Klik Here Bestie</v>
      </c>
      <c r="AD2191" s="17" t="s">
        <v>4910</v>
      </c>
    </row>
    <row r="2192" spans="1:30" ht="14.25" customHeight="1" x14ac:dyDescent="0.3">
      <c r="A2192" s="5">
        <v>2190</v>
      </c>
      <c r="B2192" s="20" t="s">
        <v>32</v>
      </c>
      <c r="C2192" s="20" t="s">
        <v>33</v>
      </c>
      <c r="D2192" s="20" t="s">
        <v>3191</v>
      </c>
      <c r="E2192" s="20" t="s">
        <v>3512</v>
      </c>
      <c r="F2192" s="21">
        <v>3323182014</v>
      </c>
      <c r="G2192" s="20" t="s">
        <v>3277</v>
      </c>
      <c r="H2192" s="20" t="s">
        <v>3278</v>
      </c>
      <c r="I2192" s="21">
        <v>14914279</v>
      </c>
      <c r="J2192" s="20" t="s">
        <v>7069</v>
      </c>
      <c r="K2192" s="20" t="s">
        <v>7070</v>
      </c>
      <c r="L2192" s="20" t="s">
        <v>7071</v>
      </c>
      <c r="M2192" s="21">
        <v>0</v>
      </c>
      <c r="N2192" s="21">
        <v>928</v>
      </c>
      <c r="O2192" s="21">
        <v>0</v>
      </c>
      <c r="P2192" s="21">
        <v>0</v>
      </c>
      <c r="Q2192" s="21">
        <v>0</v>
      </c>
      <c r="R2192" s="21">
        <v>0</v>
      </c>
      <c r="S2192" s="21">
        <v>0</v>
      </c>
      <c r="T2192" s="20" t="s">
        <v>39</v>
      </c>
      <c r="U2192" s="22">
        <v>46303</v>
      </c>
      <c r="V2192" s="23">
        <v>46244.591666666667</v>
      </c>
      <c r="W2192" s="23">
        <v>46244.591666666667</v>
      </c>
      <c r="X2192" s="20" t="s">
        <v>40</v>
      </c>
      <c r="Y2192" s="20" t="s">
        <v>39</v>
      </c>
      <c r="Z2192" s="24">
        <v>78264</v>
      </c>
      <c r="AA2192" s="20" t="s">
        <v>3542</v>
      </c>
      <c r="AB2192" s="25" t="s">
        <v>7072</v>
      </c>
      <c r="AC2192" s="11" t="str">
        <f t="shared" si="323"/>
        <v>Klik Here Bestie</v>
      </c>
      <c r="AD2192" s="17" t="s">
        <v>4910</v>
      </c>
    </row>
    <row r="2193" spans="1:30" ht="14.25" customHeight="1" x14ac:dyDescent="0.3">
      <c r="A2193" s="5">
        <v>2191</v>
      </c>
      <c r="B2193" s="20" t="s">
        <v>32</v>
      </c>
      <c r="C2193" s="20" t="s">
        <v>33</v>
      </c>
      <c r="D2193" s="20" t="s">
        <v>3191</v>
      </c>
      <c r="E2193" s="20" t="s">
        <v>3512</v>
      </c>
      <c r="F2193" s="21">
        <v>3323182014</v>
      </c>
      <c r="G2193" s="20" t="s">
        <v>3277</v>
      </c>
      <c r="H2193" s="20" t="s">
        <v>3278</v>
      </c>
      <c r="I2193" s="21">
        <v>14914368</v>
      </c>
      <c r="J2193" s="20" t="s">
        <v>7073</v>
      </c>
      <c r="K2193" s="20" t="s">
        <v>7070</v>
      </c>
      <c r="L2193" s="20" t="s">
        <v>7071</v>
      </c>
      <c r="M2193" s="21">
        <v>0</v>
      </c>
      <c r="N2193" s="21">
        <v>498</v>
      </c>
      <c r="O2193" s="21">
        <v>0</v>
      </c>
      <c r="P2193" s="21">
        <v>0</v>
      </c>
      <c r="Q2193" s="21">
        <v>0</v>
      </c>
      <c r="R2193" s="21">
        <v>0</v>
      </c>
      <c r="S2193" s="21">
        <v>0</v>
      </c>
      <c r="T2193" s="20" t="s">
        <v>39</v>
      </c>
      <c r="U2193" s="22">
        <v>46303</v>
      </c>
      <c r="V2193" s="23">
        <v>46244.592361111114</v>
      </c>
      <c r="W2193" s="23">
        <v>46244.592361111114</v>
      </c>
      <c r="X2193" s="20" t="s">
        <v>40</v>
      </c>
      <c r="Y2193" s="20" t="s">
        <v>39</v>
      </c>
      <c r="Z2193" s="24">
        <v>78264</v>
      </c>
      <c r="AA2193" s="20" t="s">
        <v>3542</v>
      </c>
      <c r="AB2193" s="25" t="s">
        <v>7074</v>
      </c>
      <c r="AC2193" s="11" t="str">
        <f t="shared" si="323"/>
        <v>Klik Here Bestie</v>
      </c>
      <c r="AD2193" s="17" t="s">
        <v>4910</v>
      </c>
    </row>
    <row r="2194" spans="1:30" ht="14.25" customHeight="1" x14ac:dyDescent="0.3">
      <c r="A2194" s="5">
        <v>2192</v>
      </c>
      <c r="B2194" s="20" t="s">
        <v>32</v>
      </c>
      <c r="C2194" s="20" t="s">
        <v>33</v>
      </c>
      <c r="D2194" s="20" t="s">
        <v>3191</v>
      </c>
      <c r="E2194" s="20" t="s">
        <v>3512</v>
      </c>
      <c r="F2194" s="21">
        <v>3323182014</v>
      </c>
      <c r="G2194" s="20" t="s">
        <v>3277</v>
      </c>
      <c r="H2194" s="20" t="s">
        <v>3278</v>
      </c>
      <c r="I2194" s="21">
        <v>15189534</v>
      </c>
      <c r="J2194" s="20" t="s">
        <v>7075</v>
      </c>
      <c r="K2194" s="20" t="s">
        <v>7076</v>
      </c>
      <c r="L2194" s="20" t="s">
        <v>3644</v>
      </c>
      <c r="M2194" s="21">
        <v>0</v>
      </c>
      <c r="N2194" s="21">
        <v>490</v>
      </c>
      <c r="O2194" s="21">
        <v>0</v>
      </c>
      <c r="P2194" s="21">
        <v>0</v>
      </c>
      <c r="Q2194" s="21">
        <v>0</v>
      </c>
      <c r="R2194" s="21">
        <v>0</v>
      </c>
      <c r="S2194" s="21">
        <v>0</v>
      </c>
      <c r="T2194" s="20" t="s">
        <v>39</v>
      </c>
      <c r="U2194" s="20" t="s">
        <v>4312</v>
      </c>
      <c r="V2194" s="23">
        <v>46248.582638888889</v>
      </c>
      <c r="W2194" s="23">
        <v>46248.582638888889</v>
      </c>
      <c r="X2194" s="20" t="s">
        <v>40</v>
      </c>
      <c r="Y2194" s="20" t="s">
        <v>39</v>
      </c>
      <c r="Z2194" s="24">
        <v>78264</v>
      </c>
      <c r="AA2194" s="20" t="s">
        <v>3542</v>
      </c>
      <c r="AB2194" s="25" t="s">
        <v>7077</v>
      </c>
      <c r="AC2194" s="11" t="str">
        <f t="shared" si="323"/>
        <v>Klik Here Bestie</v>
      </c>
      <c r="AD2194" s="17" t="s">
        <v>4910</v>
      </c>
    </row>
    <row r="2195" spans="1:30" ht="14.25" customHeight="1" x14ac:dyDescent="0.3">
      <c r="A2195" s="5">
        <v>2193</v>
      </c>
      <c r="B2195" s="20" t="s">
        <v>32</v>
      </c>
      <c r="C2195" s="20" t="s">
        <v>33</v>
      </c>
      <c r="D2195" s="20" t="s">
        <v>3191</v>
      </c>
      <c r="E2195" s="20" t="s">
        <v>3512</v>
      </c>
      <c r="F2195" s="21">
        <v>3323182014</v>
      </c>
      <c r="G2195" s="20" t="s">
        <v>3277</v>
      </c>
      <c r="H2195" s="20" t="s">
        <v>3278</v>
      </c>
      <c r="I2195" s="21">
        <v>15189647</v>
      </c>
      <c r="J2195" s="20" t="s">
        <v>7078</v>
      </c>
      <c r="K2195" s="20" t="s">
        <v>7076</v>
      </c>
      <c r="L2195" s="20" t="s">
        <v>3644</v>
      </c>
      <c r="M2195" s="21">
        <v>0</v>
      </c>
      <c r="N2195" s="21">
        <v>150</v>
      </c>
      <c r="O2195" s="21">
        <v>0</v>
      </c>
      <c r="P2195" s="21">
        <v>0</v>
      </c>
      <c r="Q2195" s="21">
        <v>0</v>
      </c>
      <c r="R2195" s="21">
        <v>0</v>
      </c>
      <c r="S2195" s="21">
        <v>0</v>
      </c>
      <c r="T2195" s="20" t="s">
        <v>39</v>
      </c>
      <c r="U2195" s="20" t="s">
        <v>4312</v>
      </c>
      <c r="V2195" s="23">
        <v>46248.583333333336</v>
      </c>
      <c r="W2195" s="23">
        <v>46248.583333333336</v>
      </c>
      <c r="X2195" s="20" t="s">
        <v>40</v>
      </c>
      <c r="Y2195" s="20" t="s">
        <v>39</v>
      </c>
      <c r="Z2195" s="24">
        <v>78264</v>
      </c>
      <c r="AA2195" s="20" t="s">
        <v>3542</v>
      </c>
      <c r="AB2195" s="25" t="s">
        <v>7079</v>
      </c>
      <c r="AC2195" s="11" t="str">
        <f t="shared" si="323"/>
        <v>Klik Here Bestie</v>
      </c>
      <c r="AD2195" s="17" t="s">
        <v>4910</v>
      </c>
    </row>
    <row r="2196" spans="1:30" ht="14.25" customHeight="1" x14ac:dyDescent="0.3">
      <c r="A2196" s="5">
        <v>2194</v>
      </c>
      <c r="B2196" s="20" t="s">
        <v>32</v>
      </c>
      <c r="C2196" s="20" t="s">
        <v>33</v>
      </c>
      <c r="D2196" s="20" t="s">
        <v>3651</v>
      </c>
      <c r="E2196" s="20" t="s">
        <v>3651</v>
      </c>
      <c r="F2196" s="21">
        <v>3323192001</v>
      </c>
      <c r="G2196" s="20" t="s">
        <v>3652</v>
      </c>
      <c r="H2196" s="20" t="s">
        <v>990</v>
      </c>
      <c r="I2196" s="21">
        <v>14964474</v>
      </c>
      <c r="J2196" s="20" t="s">
        <v>7080</v>
      </c>
      <c r="K2196" s="20" t="s">
        <v>7081</v>
      </c>
      <c r="L2196" s="20" t="s">
        <v>7082</v>
      </c>
      <c r="M2196" s="21">
        <v>137</v>
      </c>
      <c r="N2196" s="21">
        <v>125</v>
      </c>
      <c r="O2196" s="21">
        <v>0</v>
      </c>
      <c r="P2196" s="21">
        <v>0</v>
      </c>
      <c r="Q2196" s="21">
        <v>0</v>
      </c>
      <c r="R2196" s="21">
        <v>0</v>
      </c>
      <c r="S2196" s="21">
        <v>0</v>
      </c>
      <c r="T2196" s="20" t="s">
        <v>39</v>
      </c>
      <c r="U2196" s="22">
        <v>46334</v>
      </c>
      <c r="V2196" s="23">
        <v>46245.447222222225</v>
      </c>
      <c r="W2196" s="23">
        <v>46245.447222222225</v>
      </c>
      <c r="X2196" s="20" t="s">
        <v>40</v>
      </c>
      <c r="Y2196" s="20" t="s">
        <v>39</v>
      </c>
      <c r="Z2196" s="24">
        <v>679109</v>
      </c>
      <c r="AA2196" s="20" t="s">
        <v>3661</v>
      </c>
      <c r="AB2196" s="25" t="s">
        <v>7083</v>
      </c>
      <c r="AC2196" s="11" t="str">
        <f t="shared" si="323"/>
        <v>Klik Here Bestie</v>
      </c>
      <c r="AD2196" s="18" t="s">
        <v>2944</v>
      </c>
    </row>
    <row r="2197" spans="1:30" ht="14.25" customHeight="1" x14ac:dyDescent="0.3">
      <c r="A2197" s="5">
        <v>2195</v>
      </c>
      <c r="B2197" s="20" t="s">
        <v>32</v>
      </c>
      <c r="C2197" s="20" t="s">
        <v>33</v>
      </c>
      <c r="D2197" s="20" t="s">
        <v>3651</v>
      </c>
      <c r="E2197" s="20" t="s">
        <v>3651</v>
      </c>
      <c r="F2197" s="21">
        <v>3323192001</v>
      </c>
      <c r="G2197" s="20" t="s">
        <v>3652</v>
      </c>
      <c r="H2197" s="20" t="s">
        <v>990</v>
      </c>
      <c r="I2197" s="21">
        <v>14964611</v>
      </c>
      <c r="J2197" s="20" t="s">
        <v>7084</v>
      </c>
      <c r="K2197" s="20" t="s">
        <v>7081</v>
      </c>
      <c r="L2197" s="20" t="s">
        <v>7082</v>
      </c>
      <c r="M2197" s="21">
        <v>0</v>
      </c>
      <c r="N2197" s="21">
        <v>546</v>
      </c>
      <c r="O2197" s="21">
        <v>0</v>
      </c>
      <c r="P2197" s="21">
        <v>0</v>
      </c>
      <c r="Q2197" s="21">
        <v>0</v>
      </c>
      <c r="R2197" s="21">
        <v>0</v>
      </c>
      <c r="S2197" s="21">
        <v>0</v>
      </c>
      <c r="T2197" s="20" t="s">
        <v>39</v>
      </c>
      <c r="U2197" s="22">
        <v>46334</v>
      </c>
      <c r="V2197" s="23">
        <v>46245.447916666664</v>
      </c>
      <c r="W2197" s="23">
        <v>46245.447916666664</v>
      </c>
      <c r="X2197" s="20" t="s">
        <v>40</v>
      </c>
      <c r="Y2197" s="20" t="s">
        <v>39</v>
      </c>
      <c r="Z2197" s="24">
        <v>679109</v>
      </c>
      <c r="AA2197" s="20" t="s">
        <v>3661</v>
      </c>
      <c r="AB2197" s="25" t="s">
        <v>7085</v>
      </c>
      <c r="AC2197" s="11" t="str">
        <f t="shared" si="323"/>
        <v>Klik Here Bestie</v>
      </c>
      <c r="AD2197" s="18" t="s">
        <v>2944</v>
      </c>
    </row>
    <row r="2198" spans="1:30" ht="14.25" customHeight="1" x14ac:dyDescent="0.3">
      <c r="A2198" s="5">
        <v>2196</v>
      </c>
      <c r="B2198" s="20" t="s">
        <v>32</v>
      </c>
      <c r="C2198" s="20" t="s">
        <v>33</v>
      </c>
      <c r="D2198" s="20" t="s">
        <v>3651</v>
      </c>
      <c r="E2198" s="20" t="s">
        <v>3651</v>
      </c>
      <c r="F2198" s="21">
        <v>3323192001</v>
      </c>
      <c r="G2198" s="20" t="s">
        <v>3652</v>
      </c>
      <c r="H2198" s="20" t="s">
        <v>990</v>
      </c>
      <c r="I2198" s="21">
        <v>14964859</v>
      </c>
      <c r="J2198" s="20" t="s">
        <v>7086</v>
      </c>
      <c r="K2198" s="20" t="s">
        <v>7081</v>
      </c>
      <c r="L2198" s="20" t="s">
        <v>7082</v>
      </c>
      <c r="M2198" s="21">
        <v>0</v>
      </c>
      <c r="N2198" s="21">
        <v>49</v>
      </c>
      <c r="O2198" s="21">
        <v>0</v>
      </c>
      <c r="P2198" s="21">
        <v>0</v>
      </c>
      <c r="Q2198" s="21">
        <v>0</v>
      </c>
      <c r="R2198" s="21">
        <v>0</v>
      </c>
      <c r="S2198" s="21">
        <v>0</v>
      </c>
      <c r="T2198" s="20" t="s">
        <v>39</v>
      </c>
      <c r="U2198" s="22">
        <v>46334</v>
      </c>
      <c r="V2198" s="23">
        <v>46245.45</v>
      </c>
      <c r="W2198" s="23">
        <v>46245.45</v>
      </c>
      <c r="X2198" s="20" t="s">
        <v>40</v>
      </c>
      <c r="Y2198" s="20" t="s">
        <v>39</v>
      </c>
      <c r="Z2198" s="24">
        <v>679109</v>
      </c>
      <c r="AA2198" s="20" t="s">
        <v>3661</v>
      </c>
      <c r="AB2198" s="25" t="s">
        <v>7087</v>
      </c>
      <c r="AC2198" s="11" t="str">
        <f t="shared" si="323"/>
        <v>Klik Here Bestie</v>
      </c>
      <c r="AD2198" s="18" t="s">
        <v>2944</v>
      </c>
    </row>
    <row r="2199" spans="1:30" ht="14.25" customHeight="1" x14ac:dyDescent="0.3">
      <c r="A2199" s="5">
        <v>2197</v>
      </c>
      <c r="B2199" s="20" t="s">
        <v>32</v>
      </c>
      <c r="C2199" s="20" t="s">
        <v>33</v>
      </c>
      <c r="D2199" s="20" t="s">
        <v>3651</v>
      </c>
      <c r="E2199" s="20" t="s">
        <v>3651</v>
      </c>
      <c r="F2199" s="21">
        <v>3323192001</v>
      </c>
      <c r="G2199" s="20" t="s">
        <v>3652</v>
      </c>
      <c r="H2199" s="20" t="s">
        <v>990</v>
      </c>
      <c r="I2199" s="21">
        <v>15190781</v>
      </c>
      <c r="J2199" s="20" t="s">
        <v>7088</v>
      </c>
      <c r="K2199" s="20" t="s">
        <v>7089</v>
      </c>
      <c r="L2199" s="20" t="s">
        <v>7090</v>
      </c>
      <c r="M2199" s="21">
        <v>0</v>
      </c>
      <c r="N2199" s="21">
        <v>258</v>
      </c>
      <c r="O2199" s="21">
        <v>0</v>
      </c>
      <c r="P2199" s="21">
        <v>0</v>
      </c>
      <c r="Q2199" s="21">
        <v>0</v>
      </c>
      <c r="R2199" s="21">
        <v>0</v>
      </c>
      <c r="S2199" s="21">
        <v>0</v>
      </c>
      <c r="T2199" s="20" t="s">
        <v>39</v>
      </c>
      <c r="U2199" s="20" t="s">
        <v>4312</v>
      </c>
      <c r="V2199" s="23">
        <v>46248.588888888888</v>
      </c>
      <c r="W2199" s="23">
        <v>46248.588888888888</v>
      </c>
      <c r="X2199" s="20" t="s">
        <v>40</v>
      </c>
      <c r="Y2199" s="20" t="s">
        <v>39</v>
      </c>
      <c r="Z2199" s="24">
        <v>96475</v>
      </c>
      <c r="AA2199" s="20" t="s">
        <v>409</v>
      </c>
      <c r="AB2199" s="25" t="s">
        <v>7091</v>
      </c>
      <c r="AC2199" s="11" t="str">
        <f t="shared" si="323"/>
        <v>Klik Here Bestie</v>
      </c>
      <c r="AD2199" s="18" t="s">
        <v>2944</v>
      </c>
    </row>
    <row r="2200" spans="1:30" ht="14.25" customHeight="1" x14ac:dyDescent="0.3">
      <c r="A2200" s="5">
        <v>2198</v>
      </c>
      <c r="B2200" s="20" t="s">
        <v>32</v>
      </c>
      <c r="C2200" s="20" t="s">
        <v>33</v>
      </c>
      <c r="D2200" s="20" t="s">
        <v>3651</v>
      </c>
      <c r="E2200" s="20" t="s">
        <v>3651</v>
      </c>
      <c r="F2200" s="21">
        <v>3323192001</v>
      </c>
      <c r="G2200" s="20" t="s">
        <v>3652</v>
      </c>
      <c r="H2200" s="20" t="s">
        <v>990</v>
      </c>
      <c r="I2200" s="21">
        <v>15191133</v>
      </c>
      <c r="J2200" s="20" t="s">
        <v>7092</v>
      </c>
      <c r="K2200" s="20" t="s">
        <v>7089</v>
      </c>
      <c r="L2200" s="20" t="s">
        <v>7090</v>
      </c>
      <c r="M2200" s="21">
        <v>30</v>
      </c>
      <c r="N2200" s="21">
        <v>36</v>
      </c>
      <c r="O2200" s="21">
        <v>0</v>
      </c>
      <c r="P2200" s="21">
        <v>0</v>
      </c>
      <c r="Q2200" s="21">
        <v>0</v>
      </c>
      <c r="R2200" s="21">
        <v>0</v>
      </c>
      <c r="S2200" s="21">
        <v>0</v>
      </c>
      <c r="T2200" s="20" t="s">
        <v>39</v>
      </c>
      <c r="U2200" s="20" t="s">
        <v>4312</v>
      </c>
      <c r="V2200" s="23">
        <v>46248.590277777781</v>
      </c>
      <c r="W2200" s="23">
        <v>46248.590277777781</v>
      </c>
      <c r="X2200" s="20" t="s">
        <v>40</v>
      </c>
      <c r="Y2200" s="20" t="s">
        <v>39</v>
      </c>
      <c r="Z2200" s="24">
        <v>96475</v>
      </c>
      <c r="AA2200" s="20" t="s">
        <v>409</v>
      </c>
      <c r="AB2200" s="25" t="s">
        <v>7093</v>
      </c>
      <c r="AC2200" s="11" t="str">
        <f t="shared" si="323"/>
        <v>Klik Here Bestie</v>
      </c>
      <c r="AD2200" s="18" t="s">
        <v>2944</v>
      </c>
    </row>
    <row r="2201" spans="1:30" ht="14.25" customHeight="1" x14ac:dyDescent="0.3">
      <c r="A2201" s="5">
        <v>2199</v>
      </c>
      <c r="B2201" s="20" t="s">
        <v>32</v>
      </c>
      <c r="C2201" s="20" t="s">
        <v>33</v>
      </c>
      <c r="D2201" s="20" t="s">
        <v>3651</v>
      </c>
      <c r="E2201" s="20" t="s">
        <v>3651</v>
      </c>
      <c r="F2201" s="21">
        <v>3323192001</v>
      </c>
      <c r="G2201" s="20" t="s">
        <v>3652</v>
      </c>
      <c r="H2201" s="20" t="s">
        <v>990</v>
      </c>
      <c r="I2201" s="21">
        <v>15191323</v>
      </c>
      <c r="J2201" s="20" t="s">
        <v>7094</v>
      </c>
      <c r="K2201" s="20" t="s">
        <v>7089</v>
      </c>
      <c r="L2201" s="20" t="s">
        <v>7090</v>
      </c>
      <c r="M2201" s="21">
        <v>0</v>
      </c>
      <c r="N2201" s="21">
        <v>49</v>
      </c>
      <c r="O2201" s="21">
        <v>0</v>
      </c>
      <c r="P2201" s="21">
        <v>0</v>
      </c>
      <c r="Q2201" s="21">
        <v>0</v>
      </c>
      <c r="R2201" s="21">
        <v>0</v>
      </c>
      <c r="S2201" s="21">
        <v>0</v>
      </c>
      <c r="T2201" s="20" t="s">
        <v>39</v>
      </c>
      <c r="U2201" s="20" t="s">
        <v>4312</v>
      </c>
      <c r="V2201" s="23">
        <v>46248.591666666667</v>
      </c>
      <c r="W2201" s="23">
        <v>46248.591666666667</v>
      </c>
      <c r="X2201" s="20" t="s">
        <v>40</v>
      </c>
      <c r="Y2201" s="20" t="s">
        <v>39</v>
      </c>
      <c r="Z2201" s="24">
        <v>96475</v>
      </c>
      <c r="AA2201" s="20" t="s">
        <v>409</v>
      </c>
      <c r="AB2201" s="25" t="s">
        <v>7095</v>
      </c>
      <c r="AC2201" s="11" t="str">
        <f t="shared" si="323"/>
        <v>Klik Here Bestie</v>
      </c>
      <c r="AD2201" s="18" t="s">
        <v>2944</v>
      </c>
    </row>
    <row r="2202" spans="1:30" ht="14.25" customHeight="1" x14ac:dyDescent="0.3">
      <c r="A2202" s="5">
        <v>2200</v>
      </c>
      <c r="B2202" s="20" t="s">
        <v>32</v>
      </c>
      <c r="C2202" s="20" t="s">
        <v>33</v>
      </c>
      <c r="D2202" s="20" t="s">
        <v>3651</v>
      </c>
      <c r="E2202" s="20" t="s">
        <v>3651</v>
      </c>
      <c r="F2202" s="21">
        <v>3323192001</v>
      </c>
      <c r="G2202" s="20" t="s">
        <v>3652</v>
      </c>
      <c r="H2202" s="20" t="s">
        <v>990</v>
      </c>
      <c r="I2202" s="21">
        <v>14921716</v>
      </c>
      <c r="J2202" s="20" t="s">
        <v>7096</v>
      </c>
      <c r="K2202" s="20" t="s">
        <v>7097</v>
      </c>
      <c r="L2202" s="20" t="s">
        <v>7098</v>
      </c>
      <c r="M2202" s="21">
        <v>84</v>
      </c>
      <c r="N2202" s="21">
        <v>76</v>
      </c>
      <c r="O2202" s="21">
        <v>0</v>
      </c>
      <c r="P2202" s="21">
        <v>0</v>
      </c>
      <c r="Q2202" s="21">
        <v>0</v>
      </c>
      <c r="R2202" s="21">
        <v>0</v>
      </c>
      <c r="S2202" s="21">
        <v>0</v>
      </c>
      <c r="T2202" s="20" t="s">
        <v>39</v>
      </c>
      <c r="U2202" s="22">
        <v>46303</v>
      </c>
      <c r="V2202" s="23">
        <v>46244.648611111108</v>
      </c>
      <c r="W2202" s="23">
        <v>46244.648611111108</v>
      </c>
      <c r="X2202" s="20" t="s">
        <v>40</v>
      </c>
      <c r="Y2202" s="20" t="s">
        <v>39</v>
      </c>
      <c r="Z2202" s="24">
        <v>690185</v>
      </c>
      <c r="AA2202" s="20" t="s">
        <v>7099</v>
      </c>
      <c r="AB2202" s="25" t="s">
        <v>7100</v>
      </c>
      <c r="AC2202" s="11" t="str">
        <f t="shared" si="323"/>
        <v>Klik Here Bestie</v>
      </c>
      <c r="AD2202" s="18" t="s">
        <v>2944</v>
      </c>
    </row>
    <row r="2203" spans="1:30" ht="14.25" customHeight="1" x14ac:dyDescent="0.3">
      <c r="A2203" s="5">
        <v>2201</v>
      </c>
      <c r="B2203" s="20" t="s">
        <v>32</v>
      </c>
      <c r="C2203" s="20" t="s">
        <v>33</v>
      </c>
      <c r="D2203" s="20" t="s">
        <v>3651</v>
      </c>
      <c r="E2203" s="20" t="s">
        <v>3651</v>
      </c>
      <c r="F2203" s="21">
        <v>3323192001</v>
      </c>
      <c r="G2203" s="20" t="s">
        <v>3652</v>
      </c>
      <c r="H2203" s="20" t="s">
        <v>990</v>
      </c>
      <c r="I2203" s="21">
        <v>14884598</v>
      </c>
      <c r="J2203" s="20" t="s">
        <v>7101</v>
      </c>
      <c r="K2203" s="20" t="s">
        <v>7102</v>
      </c>
      <c r="L2203" s="20" t="s">
        <v>7103</v>
      </c>
      <c r="M2203" s="21">
        <v>71</v>
      </c>
      <c r="N2203" s="21">
        <v>65</v>
      </c>
      <c r="O2203" s="21">
        <v>0</v>
      </c>
      <c r="P2203" s="21">
        <v>0</v>
      </c>
      <c r="Q2203" s="21">
        <v>0</v>
      </c>
      <c r="R2203" s="21">
        <v>0</v>
      </c>
      <c r="S2203" s="21">
        <v>0</v>
      </c>
      <c r="T2203" s="20" t="s">
        <v>39</v>
      </c>
      <c r="U2203" s="22">
        <v>46303</v>
      </c>
      <c r="V2203" s="23">
        <v>46244.369444444441</v>
      </c>
      <c r="W2203" s="23">
        <v>46244.369444444441</v>
      </c>
      <c r="X2203" s="20" t="s">
        <v>40</v>
      </c>
      <c r="Y2203" s="20" t="s">
        <v>39</v>
      </c>
      <c r="Z2203" s="24">
        <v>690185</v>
      </c>
      <c r="AA2203" s="20" t="s">
        <v>7099</v>
      </c>
      <c r="AB2203" s="25" t="s">
        <v>7104</v>
      </c>
      <c r="AC2203" s="11" t="str">
        <f t="shared" si="323"/>
        <v>Klik Here Bestie</v>
      </c>
      <c r="AD2203" s="18" t="s">
        <v>2944</v>
      </c>
    </row>
    <row r="2204" spans="1:30" ht="14.25" customHeight="1" x14ac:dyDescent="0.3">
      <c r="A2204" s="5">
        <v>2202</v>
      </c>
      <c r="B2204" s="20" t="s">
        <v>32</v>
      </c>
      <c r="C2204" s="20" t="s">
        <v>33</v>
      </c>
      <c r="D2204" s="20" t="s">
        <v>3651</v>
      </c>
      <c r="E2204" s="20" t="s">
        <v>3651</v>
      </c>
      <c r="F2204" s="21">
        <v>3323192001</v>
      </c>
      <c r="G2204" s="20" t="s">
        <v>3652</v>
      </c>
      <c r="H2204" s="20" t="s">
        <v>990</v>
      </c>
      <c r="I2204" s="21">
        <v>14884828</v>
      </c>
      <c r="J2204" s="20" t="s">
        <v>7105</v>
      </c>
      <c r="K2204" s="20" t="s">
        <v>7102</v>
      </c>
      <c r="L2204" s="20" t="s">
        <v>7103</v>
      </c>
      <c r="M2204" s="21">
        <v>0</v>
      </c>
      <c r="N2204" s="21">
        <v>181</v>
      </c>
      <c r="O2204" s="21">
        <v>0</v>
      </c>
      <c r="P2204" s="21">
        <v>0</v>
      </c>
      <c r="Q2204" s="21">
        <v>0</v>
      </c>
      <c r="R2204" s="21">
        <v>0</v>
      </c>
      <c r="S2204" s="21">
        <v>0</v>
      </c>
      <c r="T2204" s="20" t="s">
        <v>39</v>
      </c>
      <c r="U2204" s="22">
        <v>46303</v>
      </c>
      <c r="V2204" s="23">
        <v>46244.370833333334</v>
      </c>
      <c r="W2204" s="23">
        <v>46244.370833333334</v>
      </c>
      <c r="X2204" s="20" t="s">
        <v>40</v>
      </c>
      <c r="Y2204" s="20" t="s">
        <v>39</v>
      </c>
      <c r="Z2204" s="24">
        <v>690185</v>
      </c>
      <c r="AA2204" s="20" t="s">
        <v>7099</v>
      </c>
      <c r="AB2204" s="25" t="s">
        <v>7106</v>
      </c>
      <c r="AC2204" s="11" t="str">
        <f t="shared" si="323"/>
        <v>Klik Here Bestie</v>
      </c>
      <c r="AD2204" s="18" t="s">
        <v>2944</v>
      </c>
    </row>
    <row r="2205" spans="1:30" ht="14.25" customHeight="1" x14ac:dyDescent="0.3">
      <c r="A2205" s="5">
        <v>2203</v>
      </c>
      <c r="B2205" s="20" t="s">
        <v>32</v>
      </c>
      <c r="C2205" s="20" t="s">
        <v>33</v>
      </c>
      <c r="D2205" s="20" t="s">
        <v>3651</v>
      </c>
      <c r="E2205" s="20" t="s">
        <v>3651</v>
      </c>
      <c r="F2205" s="21">
        <v>3323192001</v>
      </c>
      <c r="G2205" s="20" t="s">
        <v>3652</v>
      </c>
      <c r="H2205" s="20" t="s">
        <v>990</v>
      </c>
      <c r="I2205" s="21">
        <v>15106468</v>
      </c>
      <c r="J2205" s="20" t="s">
        <v>7107</v>
      </c>
      <c r="K2205" s="20" t="s">
        <v>7108</v>
      </c>
      <c r="L2205" s="20" t="s">
        <v>7109</v>
      </c>
      <c r="M2205" s="21">
        <v>0</v>
      </c>
      <c r="N2205" s="21">
        <v>108</v>
      </c>
      <c r="O2205" s="21">
        <v>0</v>
      </c>
      <c r="P2205" s="21">
        <v>0</v>
      </c>
      <c r="Q2205" s="21">
        <v>0</v>
      </c>
      <c r="R2205" s="21">
        <v>0</v>
      </c>
      <c r="S2205" s="21">
        <v>0</v>
      </c>
      <c r="T2205" s="20" t="s">
        <v>39</v>
      </c>
      <c r="U2205" s="20" t="s">
        <v>4250</v>
      </c>
      <c r="V2205" s="23">
        <v>46247.459027777775</v>
      </c>
      <c r="W2205" s="23">
        <v>46247.459027777775</v>
      </c>
      <c r="X2205" s="20" t="s">
        <v>40</v>
      </c>
      <c r="Y2205" s="20" t="s">
        <v>39</v>
      </c>
      <c r="Z2205" s="24">
        <v>96500</v>
      </c>
      <c r="AA2205" s="20" t="s">
        <v>7110</v>
      </c>
      <c r="AB2205" s="25" t="s">
        <v>7111</v>
      </c>
      <c r="AC2205" s="11" t="str">
        <f t="shared" si="323"/>
        <v>Klik Here Bestie</v>
      </c>
      <c r="AD2205" s="18" t="s">
        <v>2944</v>
      </c>
    </row>
    <row r="2206" spans="1:30" ht="14.25" customHeight="1" x14ac:dyDescent="0.3">
      <c r="A2206" s="5">
        <v>2204</v>
      </c>
      <c r="B2206" s="20" t="s">
        <v>32</v>
      </c>
      <c r="C2206" s="20" t="s">
        <v>33</v>
      </c>
      <c r="D2206" s="20" t="s">
        <v>3651</v>
      </c>
      <c r="E2206" s="20" t="s">
        <v>3651</v>
      </c>
      <c r="F2206" s="21">
        <v>3323192001</v>
      </c>
      <c r="G2206" s="20" t="s">
        <v>3652</v>
      </c>
      <c r="H2206" s="20" t="s">
        <v>990</v>
      </c>
      <c r="I2206" s="21">
        <v>15106649</v>
      </c>
      <c r="J2206" s="20" t="s">
        <v>7112</v>
      </c>
      <c r="K2206" s="20" t="s">
        <v>7108</v>
      </c>
      <c r="L2206" s="20" t="s">
        <v>7109</v>
      </c>
      <c r="M2206" s="21">
        <v>65</v>
      </c>
      <c r="N2206" s="21">
        <v>60</v>
      </c>
      <c r="O2206" s="21">
        <v>0</v>
      </c>
      <c r="P2206" s="21">
        <v>0</v>
      </c>
      <c r="Q2206" s="21">
        <v>0</v>
      </c>
      <c r="R2206" s="21">
        <v>0</v>
      </c>
      <c r="S2206" s="21">
        <v>0</v>
      </c>
      <c r="T2206" s="20" t="s">
        <v>39</v>
      </c>
      <c r="U2206" s="20" t="s">
        <v>4250</v>
      </c>
      <c r="V2206" s="23">
        <v>46247.460416666669</v>
      </c>
      <c r="W2206" s="23">
        <v>46247.460416666669</v>
      </c>
      <c r="X2206" s="20" t="s">
        <v>40</v>
      </c>
      <c r="Y2206" s="20" t="s">
        <v>39</v>
      </c>
      <c r="Z2206" s="24">
        <v>96500</v>
      </c>
      <c r="AA2206" s="20" t="s">
        <v>7110</v>
      </c>
      <c r="AB2206" s="25" t="s">
        <v>7113</v>
      </c>
      <c r="AC2206" s="11" t="str">
        <f t="shared" si="323"/>
        <v>Klik Here Bestie</v>
      </c>
      <c r="AD2206" s="18" t="s">
        <v>2944</v>
      </c>
    </row>
    <row r="2207" spans="1:30" ht="14.25" customHeight="1" x14ac:dyDescent="0.3">
      <c r="A2207" s="5">
        <v>2205</v>
      </c>
      <c r="B2207" s="20" t="s">
        <v>32</v>
      </c>
      <c r="C2207" s="20" t="s">
        <v>33</v>
      </c>
      <c r="D2207" s="20" t="s">
        <v>3651</v>
      </c>
      <c r="E2207" s="20" t="s">
        <v>3663</v>
      </c>
      <c r="F2207" s="21">
        <v>3323192002</v>
      </c>
      <c r="G2207" s="20" t="s">
        <v>3664</v>
      </c>
      <c r="H2207" s="20" t="s">
        <v>3665</v>
      </c>
      <c r="I2207" s="21">
        <v>14946250</v>
      </c>
      <c r="J2207" s="20" t="s">
        <v>7114</v>
      </c>
      <c r="K2207" s="20" t="s">
        <v>7115</v>
      </c>
      <c r="L2207" s="20" t="s">
        <v>7116</v>
      </c>
      <c r="M2207" s="21">
        <v>0</v>
      </c>
      <c r="N2207" s="21">
        <v>50</v>
      </c>
      <c r="O2207" s="21">
        <v>0</v>
      </c>
      <c r="P2207" s="21">
        <v>0</v>
      </c>
      <c r="Q2207" s="21">
        <v>0</v>
      </c>
      <c r="R2207" s="21">
        <v>0</v>
      </c>
      <c r="S2207" s="21">
        <v>0</v>
      </c>
      <c r="T2207" s="20" t="s">
        <v>39</v>
      </c>
      <c r="U2207" s="22">
        <v>46334</v>
      </c>
      <c r="V2207" s="23">
        <v>46245.332638888889</v>
      </c>
      <c r="W2207" s="23">
        <v>46245.332638888889</v>
      </c>
      <c r="X2207" s="20" t="s">
        <v>40</v>
      </c>
      <c r="Y2207" s="20" t="s">
        <v>39</v>
      </c>
      <c r="Z2207" s="24">
        <v>1056393</v>
      </c>
      <c r="AA2207" s="20" t="s">
        <v>188</v>
      </c>
      <c r="AB2207" s="25" t="s">
        <v>7117</v>
      </c>
      <c r="AC2207" s="11" t="str">
        <f t="shared" si="323"/>
        <v>Klik Here Bestie</v>
      </c>
      <c r="AD2207" s="18" t="s">
        <v>2944</v>
      </c>
    </row>
    <row r="2208" spans="1:30" ht="14.25" customHeight="1" x14ac:dyDescent="0.3">
      <c r="A2208" s="5">
        <v>2206</v>
      </c>
      <c r="B2208" s="20" t="s">
        <v>32</v>
      </c>
      <c r="C2208" s="20" t="s">
        <v>33</v>
      </c>
      <c r="D2208" s="20" t="s">
        <v>3651</v>
      </c>
      <c r="E2208" s="20" t="s">
        <v>3663</v>
      </c>
      <c r="F2208" s="21">
        <v>3323192002</v>
      </c>
      <c r="G2208" s="20" t="s">
        <v>3664</v>
      </c>
      <c r="H2208" s="20" t="s">
        <v>3665</v>
      </c>
      <c r="I2208" s="21">
        <v>15047015</v>
      </c>
      <c r="J2208" s="20" t="s">
        <v>7118</v>
      </c>
      <c r="K2208" s="20" t="s">
        <v>7119</v>
      </c>
      <c r="L2208" s="20" t="s">
        <v>7120</v>
      </c>
      <c r="M2208" s="21">
        <v>0</v>
      </c>
      <c r="N2208" s="21">
        <v>536</v>
      </c>
      <c r="O2208" s="21">
        <v>0</v>
      </c>
      <c r="P2208" s="21">
        <v>0</v>
      </c>
      <c r="Q2208" s="21">
        <v>0</v>
      </c>
      <c r="R2208" s="21">
        <v>0</v>
      </c>
      <c r="S2208" s="21">
        <v>0</v>
      </c>
      <c r="T2208" s="20" t="s">
        <v>39</v>
      </c>
      <c r="U2208" s="22">
        <v>46364</v>
      </c>
      <c r="V2208" s="23">
        <v>46246.57708333333</v>
      </c>
      <c r="W2208" s="23">
        <v>46246.57708333333</v>
      </c>
      <c r="X2208" s="20" t="s">
        <v>40</v>
      </c>
      <c r="Y2208" s="20" t="s">
        <v>39</v>
      </c>
      <c r="Z2208" s="24">
        <v>79233</v>
      </c>
      <c r="AA2208" s="20" t="s">
        <v>397</v>
      </c>
      <c r="AB2208" s="25" t="s">
        <v>7121</v>
      </c>
      <c r="AC2208" s="11" t="str">
        <f t="shared" si="323"/>
        <v>Klik Here Bestie</v>
      </c>
      <c r="AD2208" s="18" t="s">
        <v>2944</v>
      </c>
    </row>
    <row r="2209" spans="1:30" ht="14.25" customHeight="1" x14ac:dyDescent="0.3">
      <c r="A2209" s="5">
        <v>2207</v>
      </c>
      <c r="B2209" s="20" t="s">
        <v>32</v>
      </c>
      <c r="C2209" s="20" t="s">
        <v>33</v>
      </c>
      <c r="D2209" s="20" t="s">
        <v>3651</v>
      </c>
      <c r="E2209" s="20" t="s">
        <v>3663</v>
      </c>
      <c r="F2209" s="21">
        <v>3323192002</v>
      </c>
      <c r="G2209" s="20" t="s">
        <v>3664</v>
      </c>
      <c r="H2209" s="20" t="s">
        <v>3665</v>
      </c>
      <c r="I2209" s="21">
        <v>15047120</v>
      </c>
      <c r="J2209" s="20" t="s">
        <v>7122</v>
      </c>
      <c r="K2209" s="20" t="s">
        <v>7119</v>
      </c>
      <c r="L2209" s="20" t="s">
        <v>7120</v>
      </c>
      <c r="M2209" s="21">
        <v>0</v>
      </c>
      <c r="N2209" s="21">
        <v>73</v>
      </c>
      <c r="O2209" s="21">
        <v>0</v>
      </c>
      <c r="P2209" s="21">
        <v>0</v>
      </c>
      <c r="Q2209" s="21">
        <v>0</v>
      </c>
      <c r="R2209" s="21">
        <v>0</v>
      </c>
      <c r="S2209" s="21">
        <v>0</v>
      </c>
      <c r="T2209" s="20" t="s">
        <v>39</v>
      </c>
      <c r="U2209" s="22">
        <v>46364</v>
      </c>
      <c r="V2209" s="23">
        <v>46246.577777777777</v>
      </c>
      <c r="W2209" s="23">
        <v>46246.577777777777</v>
      </c>
      <c r="X2209" s="20" t="s">
        <v>40</v>
      </c>
      <c r="Y2209" s="20" t="s">
        <v>39</v>
      </c>
      <c r="Z2209" s="24">
        <v>79233</v>
      </c>
      <c r="AA2209" s="20" t="s">
        <v>397</v>
      </c>
      <c r="AB2209" s="25" t="s">
        <v>7123</v>
      </c>
      <c r="AC2209" s="11" t="str">
        <f t="shared" si="323"/>
        <v>Klik Here Bestie</v>
      </c>
      <c r="AD2209" s="18" t="s">
        <v>2944</v>
      </c>
    </row>
    <row r="2210" spans="1:30" ht="14.25" customHeight="1" x14ac:dyDescent="0.3">
      <c r="A2210" s="5">
        <v>2208</v>
      </c>
      <c r="B2210" s="20" t="s">
        <v>32</v>
      </c>
      <c r="C2210" s="20" t="s">
        <v>33</v>
      </c>
      <c r="D2210" s="20" t="s">
        <v>3651</v>
      </c>
      <c r="E2210" s="20" t="s">
        <v>3663</v>
      </c>
      <c r="F2210" s="21">
        <v>3323192002</v>
      </c>
      <c r="G2210" s="20" t="s">
        <v>3664</v>
      </c>
      <c r="H2210" s="20" t="s">
        <v>3665</v>
      </c>
      <c r="I2210" s="21">
        <v>15047333</v>
      </c>
      <c r="J2210" s="20" t="s">
        <v>7124</v>
      </c>
      <c r="K2210" s="20" t="s">
        <v>7119</v>
      </c>
      <c r="L2210" s="20" t="s">
        <v>7120</v>
      </c>
      <c r="M2210" s="21">
        <v>0</v>
      </c>
      <c r="N2210" s="21">
        <v>55</v>
      </c>
      <c r="O2210" s="21">
        <v>0</v>
      </c>
      <c r="P2210" s="21">
        <v>0</v>
      </c>
      <c r="Q2210" s="21">
        <v>0</v>
      </c>
      <c r="R2210" s="21">
        <v>0</v>
      </c>
      <c r="S2210" s="21">
        <v>0</v>
      </c>
      <c r="T2210" s="20" t="s">
        <v>39</v>
      </c>
      <c r="U2210" s="22">
        <v>46364</v>
      </c>
      <c r="V2210" s="23">
        <v>46246.579861111109</v>
      </c>
      <c r="W2210" s="23">
        <v>46246.579861111109</v>
      </c>
      <c r="X2210" s="20" t="s">
        <v>40</v>
      </c>
      <c r="Y2210" s="20" t="s">
        <v>39</v>
      </c>
      <c r="Z2210" s="24">
        <v>79233</v>
      </c>
      <c r="AA2210" s="20" t="s">
        <v>397</v>
      </c>
      <c r="AB2210" s="25" t="s">
        <v>7125</v>
      </c>
      <c r="AC2210" s="11" t="str">
        <f t="shared" si="323"/>
        <v>Klik Here Bestie</v>
      </c>
      <c r="AD2210" s="18" t="s">
        <v>2944</v>
      </c>
    </row>
    <row r="2211" spans="1:30" ht="14.25" customHeight="1" x14ac:dyDescent="0.3">
      <c r="A2211" s="5">
        <v>2209</v>
      </c>
      <c r="B2211" s="20" t="s">
        <v>32</v>
      </c>
      <c r="C2211" s="20" t="s">
        <v>33</v>
      </c>
      <c r="D2211" s="20" t="s">
        <v>3651</v>
      </c>
      <c r="E2211" s="20" t="s">
        <v>3690</v>
      </c>
      <c r="F2211" s="21">
        <v>3323192003</v>
      </c>
      <c r="G2211" s="20" t="s">
        <v>3691</v>
      </c>
      <c r="H2211" s="20" t="s">
        <v>3692</v>
      </c>
      <c r="I2211" s="21">
        <v>14976904</v>
      </c>
      <c r="J2211" s="20" t="s">
        <v>7126</v>
      </c>
      <c r="K2211" s="20" t="s">
        <v>7127</v>
      </c>
      <c r="L2211" s="20" t="s">
        <v>173</v>
      </c>
      <c r="M2211" s="21">
        <v>0</v>
      </c>
      <c r="N2211" s="21">
        <v>261</v>
      </c>
      <c r="O2211" s="21">
        <v>0</v>
      </c>
      <c r="P2211" s="21">
        <v>0</v>
      </c>
      <c r="Q2211" s="21">
        <v>0</v>
      </c>
      <c r="R2211" s="21">
        <v>0</v>
      </c>
      <c r="S2211" s="21">
        <v>0</v>
      </c>
      <c r="T2211" s="20" t="s">
        <v>39</v>
      </c>
      <c r="U2211" s="22">
        <v>46334</v>
      </c>
      <c r="V2211" s="23">
        <v>46245.561111111114</v>
      </c>
      <c r="W2211" s="23">
        <v>46245.561111111114</v>
      </c>
      <c r="X2211" s="20" t="s">
        <v>40</v>
      </c>
      <c r="Y2211" s="20" t="s">
        <v>39</v>
      </c>
      <c r="Z2211" s="24">
        <v>1089269</v>
      </c>
      <c r="AA2211" s="20" t="s">
        <v>7128</v>
      </c>
      <c r="AB2211" s="25" t="s">
        <v>7129</v>
      </c>
      <c r="AC2211" s="11" t="str">
        <f t="shared" si="323"/>
        <v>Klik Here Bestie</v>
      </c>
      <c r="AD2211" s="18" t="s">
        <v>2944</v>
      </c>
    </row>
    <row r="2212" spans="1:30" ht="14.25" customHeight="1" x14ac:dyDescent="0.3">
      <c r="A2212" s="5">
        <v>2210</v>
      </c>
      <c r="B2212" s="20" t="s">
        <v>32</v>
      </c>
      <c r="C2212" s="20" t="s">
        <v>33</v>
      </c>
      <c r="D2212" s="20" t="s">
        <v>3651</v>
      </c>
      <c r="E2212" s="20" t="s">
        <v>3690</v>
      </c>
      <c r="F2212" s="21">
        <v>3323192003</v>
      </c>
      <c r="G2212" s="20" t="s">
        <v>3691</v>
      </c>
      <c r="H2212" s="20" t="s">
        <v>3692</v>
      </c>
      <c r="I2212" s="21">
        <v>14976948</v>
      </c>
      <c r="J2212" s="20" t="s">
        <v>7130</v>
      </c>
      <c r="K2212" s="20" t="s">
        <v>7127</v>
      </c>
      <c r="L2212" s="20" t="s">
        <v>173</v>
      </c>
      <c r="M2212" s="21">
        <v>0</v>
      </c>
      <c r="N2212" s="21">
        <v>172</v>
      </c>
      <c r="O2212" s="21">
        <v>0</v>
      </c>
      <c r="P2212" s="21">
        <v>0</v>
      </c>
      <c r="Q2212" s="21">
        <v>0</v>
      </c>
      <c r="R2212" s="21">
        <v>0</v>
      </c>
      <c r="S2212" s="21">
        <v>0</v>
      </c>
      <c r="T2212" s="20" t="s">
        <v>39</v>
      </c>
      <c r="U2212" s="22">
        <v>46334</v>
      </c>
      <c r="V2212" s="23">
        <v>46245.561111111114</v>
      </c>
      <c r="W2212" s="23">
        <v>46245.561111111114</v>
      </c>
      <c r="X2212" s="20" t="s">
        <v>40</v>
      </c>
      <c r="Y2212" s="20" t="s">
        <v>39</v>
      </c>
      <c r="Z2212" s="24">
        <v>1089269</v>
      </c>
      <c r="AA2212" s="20" t="s">
        <v>7128</v>
      </c>
      <c r="AB2212" s="25" t="s">
        <v>7131</v>
      </c>
      <c r="AC2212" s="11" t="str">
        <f t="shared" si="323"/>
        <v>Klik Here Bestie</v>
      </c>
      <c r="AD2212" s="18" t="s">
        <v>2944</v>
      </c>
    </row>
    <row r="2213" spans="1:30" ht="14.25" customHeight="1" x14ac:dyDescent="0.3">
      <c r="A2213" s="5">
        <v>2211</v>
      </c>
      <c r="B2213" s="20" t="s">
        <v>32</v>
      </c>
      <c r="C2213" s="20" t="s">
        <v>33</v>
      </c>
      <c r="D2213" s="20" t="s">
        <v>3651</v>
      </c>
      <c r="E2213" s="20" t="s">
        <v>3690</v>
      </c>
      <c r="F2213" s="21">
        <v>3323192003</v>
      </c>
      <c r="G2213" s="20" t="s">
        <v>3691</v>
      </c>
      <c r="H2213" s="20" t="s">
        <v>3692</v>
      </c>
      <c r="I2213" s="21">
        <v>15094529</v>
      </c>
      <c r="J2213" s="20" t="s">
        <v>7132</v>
      </c>
      <c r="K2213" s="20" t="s">
        <v>7133</v>
      </c>
      <c r="L2213" s="20" t="s">
        <v>7134</v>
      </c>
      <c r="M2213" s="21">
        <v>0</v>
      </c>
      <c r="N2213" s="21">
        <v>594</v>
      </c>
      <c r="O2213" s="21">
        <v>0</v>
      </c>
      <c r="P2213" s="21">
        <v>0</v>
      </c>
      <c r="Q2213" s="21">
        <v>0</v>
      </c>
      <c r="R2213" s="21">
        <v>0</v>
      </c>
      <c r="S2213" s="21">
        <v>0</v>
      </c>
      <c r="T2213" s="20" t="s">
        <v>39</v>
      </c>
      <c r="U2213" s="20" t="s">
        <v>4250</v>
      </c>
      <c r="V2213" s="23">
        <v>46247.39166666667</v>
      </c>
      <c r="W2213" s="23">
        <v>46247.39166666667</v>
      </c>
      <c r="X2213" s="20" t="s">
        <v>40</v>
      </c>
      <c r="Y2213" s="20" t="s">
        <v>39</v>
      </c>
      <c r="Z2213" s="24">
        <v>84322</v>
      </c>
      <c r="AA2213" s="20" t="s">
        <v>3700</v>
      </c>
      <c r="AB2213" s="25" t="s">
        <v>7135</v>
      </c>
      <c r="AC2213" s="11" t="str">
        <f t="shared" si="323"/>
        <v>Klik Here Bestie</v>
      </c>
      <c r="AD2213" s="18" t="s">
        <v>2944</v>
      </c>
    </row>
    <row r="2214" spans="1:30" ht="14.25" customHeight="1" x14ac:dyDescent="0.3">
      <c r="A2214" s="5">
        <v>2212</v>
      </c>
      <c r="B2214" s="20" t="s">
        <v>32</v>
      </c>
      <c r="C2214" s="20" t="s">
        <v>33</v>
      </c>
      <c r="D2214" s="20" t="s">
        <v>3651</v>
      </c>
      <c r="E2214" s="20" t="s">
        <v>3690</v>
      </c>
      <c r="F2214" s="21">
        <v>3323192003</v>
      </c>
      <c r="G2214" s="20" t="s">
        <v>3691</v>
      </c>
      <c r="H2214" s="20" t="s">
        <v>3692</v>
      </c>
      <c r="I2214" s="21">
        <v>15119760</v>
      </c>
      <c r="J2214" s="20" t="s">
        <v>7136</v>
      </c>
      <c r="K2214" s="20" t="s">
        <v>7133</v>
      </c>
      <c r="L2214" s="20" t="s">
        <v>7134</v>
      </c>
      <c r="M2214" s="21">
        <v>0</v>
      </c>
      <c r="N2214" s="21">
        <v>110</v>
      </c>
      <c r="O2214" s="21">
        <v>0</v>
      </c>
      <c r="P2214" s="21">
        <v>0</v>
      </c>
      <c r="Q2214" s="21">
        <v>0</v>
      </c>
      <c r="R2214" s="21">
        <v>0</v>
      </c>
      <c r="S2214" s="21">
        <v>0</v>
      </c>
      <c r="T2214" s="20" t="s">
        <v>39</v>
      </c>
      <c r="U2214" s="20" t="s">
        <v>4250</v>
      </c>
      <c r="V2214" s="23">
        <v>46247.576388888891</v>
      </c>
      <c r="W2214" s="23">
        <v>46247.576388888891</v>
      </c>
      <c r="X2214" s="20" t="s">
        <v>40</v>
      </c>
      <c r="Y2214" s="20" t="s">
        <v>39</v>
      </c>
      <c r="Z2214" s="24">
        <v>84322</v>
      </c>
      <c r="AA2214" s="20" t="s">
        <v>3700</v>
      </c>
      <c r="AB2214" s="25" t="s">
        <v>7137</v>
      </c>
      <c r="AC2214" s="11" t="str">
        <f t="shared" si="323"/>
        <v>Klik Here Bestie</v>
      </c>
      <c r="AD2214" s="18" t="s">
        <v>2944</v>
      </c>
    </row>
    <row r="2215" spans="1:30" ht="14.25" customHeight="1" x14ac:dyDescent="0.3">
      <c r="A2215" s="5">
        <v>2213</v>
      </c>
      <c r="B2215" s="20" t="s">
        <v>32</v>
      </c>
      <c r="C2215" s="20" t="s">
        <v>33</v>
      </c>
      <c r="D2215" s="20" t="s">
        <v>3651</v>
      </c>
      <c r="E2215" s="20" t="s">
        <v>3690</v>
      </c>
      <c r="F2215" s="21">
        <v>3323192003</v>
      </c>
      <c r="G2215" s="20" t="s">
        <v>3691</v>
      </c>
      <c r="H2215" s="20" t="s">
        <v>3692</v>
      </c>
      <c r="I2215" s="21">
        <v>14844278</v>
      </c>
      <c r="J2215" s="20" t="s">
        <v>7138</v>
      </c>
      <c r="K2215" s="20" t="s">
        <v>7139</v>
      </c>
      <c r="L2215" s="20" t="s">
        <v>7140</v>
      </c>
      <c r="M2215" s="21">
        <v>0</v>
      </c>
      <c r="N2215" s="21">
        <v>41</v>
      </c>
      <c r="O2215" s="21">
        <v>0</v>
      </c>
      <c r="P2215" s="21">
        <v>0</v>
      </c>
      <c r="Q2215" s="21">
        <v>0</v>
      </c>
      <c r="R2215" s="21">
        <v>0</v>
      </c>
      <c r="S2215" s="21">
        <v>0</v>
      </c>
      <c r="T2215" s="20" t="s">
        <v>39</v>
      </c>
      <c r="U2215" s="22">
        <v>46273</v>
      </c>
      <c r="V2215" s="23">
        <v>46243.426388888889</v>
      </c>
      <c r="W2215" s="23">
        <v>46243.426388888889</v>
      </c>
      <c r="X2215" s="20" t="s">
        <v>40</v>
      </c>
      <c r="Y2215" s="20" t="s">
        <v>39</v>
      </c>
      <c r="Z2215" s="24">
        <v>170034</v>
      </c>
      <c r="AA2215" s="20" t="s">
        <v>7141</v>
      </c>
      <c r="AB2215" s="25" t="s">
        <v>7142</v>
      </c>
      <c r="AC2215" s="11" t="str">
        <f t="shared" si="323"/>
        <v>Klik Here Bestie</v>
      </c>
      <c r="AD2215" s="18" t="s">
        <v>2944</v>
      </c>
    </row>
    <row r="2216" spans="1:30" ht="14.25" customHeight="1" x14ac:dyDescent="0.3">
      <c r="A2216" s="5">
        <v>2214</v>
      </c>
      <c r="B2216" s="20" t="s">
        <v>32</v>
      </c>
      <c r="C2216" s="20" t="s">
        <v>33</v>
      </c>
      <c r="D2216" s="20" t="s">
        <v>3651</v>
      </c>
      <c r="E2216" s="20" t="s">
        <v>3690</v>
      </c>
      <c r="F2216" s="21">
        <v>3323192003</v>
      </c>
      <c r="G2216" s="20" t="s">
        <v>3691</v>
      </c>
      <c r="H2216" s="20" t="s">
        <v>3692</v>
      </c>
      <c r="I2216" s="21">
        <v>14844344</v>
      </c>
      <c r="J2216" s="20" t="s">
        <v>7143</v>
      </c>
      <c r="K2216" s="20" t="s">
        <v>7139</v>
      </c>
      <c r="L2216" s="20" t="s">
        <v>7140</v>
      </c>
      <c r="M2216" s="21">
        <v>0</v>
      </c>
      <c r="N2216" s="21">
        <v>57</v>
      </c>
      <c r="O2216" s="21">
        <v>0</v>
      </c>
      <c r="P2216" s="21">
        <v>0</v>
      </c>
      <c r="Q2216" s="21">
        <v>0</v>
      </c>
      <c r="R2216" s="21">
        <v>0</v>
      </c>
      <c r="S2216" s="21">
        <v>0</v>
      </c>
      <c r="T2216" s="20" t="s">
        <v>39</v>
      </c>
      <c r="U2216" s="22">
        <v>46273</v>
      </c>
      <c r="V2216" s="23">
        <v>46243.427083333336</v>
      </c>
      <c r="W2216" s="23">
        <v>46243.427083333336</v>
      </c>
      <c r="X2216" s="20" t="s">
        <v>40</v>
      </c>
      <c r="Y2216" s="20" t="s">
        <v>39</v>
      </c>
      <c r="Z2216" s="24">
        <v>170034</v>
      </c>
      <c r="AA2216" s="20" t="s">
        <v>7141</v>
      </c>
      <c r="AB2216" s="25" t="s">
        <v>7144</v>
      </c>
      <c r="AC2216" s="11" t="str">
        <f t="shared" si="323"/>
        <v>Klik Here Bestie</v>
      </c>
      <c r="AD2216" s="18" t="s">
        <v>2944</v>
      </c>
    </row>
    <row r="2217" spans="1:30" ht="14.25" customHeight="1" x14ac:dyDescent="0.3">
      <c r="A2217" s="5">
        <v>2215</v>
      </c>
      <c r="B2217" s="20" t="s">
        <v>32</v>
      </c>
      <c r="C2217" s="20" t="s">
        <v>33</v>
      </c>
      <c r="D2217" s="20" t="s">
        <v>3651</v>
      </c>
      <c r="E2217" s="20" t="s">
        <v>3690</v>
      </c>
      <c r="F2217" s="21">
        <v>3323192003</v>
      </c>
      <c r="G2217" s="20" t="s">
        <v>3691</v>
      </c>
      <c r="H2217" s="20" t="s">
        <v>3692</v>
      </c>
      <c r="I2217" s="21">
        <v>14844442</v>
      </c>
      <c r="J2217" s="20" t="s">
        <v>7145</v>
      </c>
      <c r="K2217" s="20" t="s">
        <v>7139</v>
      </c>
      <c r="L2217" s="20" t="s">
        <v>7140</v>
      </c>
      <c r="M2217" s="21">
        <v>0</v>
      </c>
      <c r="N2217" s="21">
        <v>92</v>
      </c>
      <c r="O2217" s="21">
        <v>0</v>
      </c>
      <c r="P2217" s="21">
        <v>0</v>
      </c>
      <c r="Q2217" s="21">
        <v>0</v>
      </c>
      <c r="R2217" s="21">
        <v>0</v>
      </c>
      <c r="S2217" s="21">
        <v>0</v>
      </c>
      <c r="T2217" s="20" t="s">
        <v>39</v>
      </c>
      <c r="U2217" s="22">
        <v>46273</v>
      </c>
      <c r="V2217" s="23">
        <v>46243.428472222222</v>
      </c>
      <c r="W2217" s="23">
        <v>46243.428472222222</v>
      </c>
      <c r="X2217" s="20" t="s">
        <v>40</v>
      </c>
      <c r="Y2217" s="20" t="s">
        <v>39</v>
      </c>
      <c r="Z2217" s="24">
        <v>170034</v>
      </c>
      <c r="AA2217" s="20" t="s">
        <v>7141</v>
      </c>
      <c r="AB2217" s="25" t="s">
        <v>7146</v>
      </c>
      <c r="AC2217" s="11" t="str">
        <f t="shared" si="323"/>
        <v>Klik Here Bestie</v>
      </c>
      <c r="AD2217" s="18" t="s">
        <v>2944</v>
      </c>
    </row>
    <row r="2218" spans="1:30" ht="14.25" customHeight="1" x14ac:dyDescent="0.3">
      <c r="A2218" s="5">
        <v>2216</v>
      </c>
      <c r="B2218" s="20" t="s">
        <v>32</v>
      </c>
      <c r="C2218" s="20" t="s">
        <v>33</v>
      </c>
      <c r="D2218" s="20" t="s">
        <v>3651</v>
      </c>
      <c r="E2218" s="20" t="s">
        <v>3690</v>
      </c>
      <c r="F2218" s="21">
        <v>3323192003</v>
      </c>
      <c r="G2218" s="20" t="s">
        <v>3691</v>
      </c>
      <c r="H2218" s="20" t="s">
        <v>3692</v>
      </c>
      <c r="I2218" s="21">
        <v>15119888</v>
      </c>
      <c r="J2218" s="20" t="s">
        <v>7147</v>
      </c>
      <c r="K2218" s="20" t="s">
        <v>7148</v>
      </c>
      <c r="L2218" s="20" t="s">
        <v>7149</v>
      </c>
      <c r="M2218" s="21">
        <v>0</v>
      </c>
      <c r="N2218" s="21">
        <v>147</v>
      </c>
      <c r="O2218" s="21">
        <v>0</v>
      </c>
      <c r="P2218" s="21">
        <v>0</v>
      </c>
      <c r="Q2218" s="21">
        <v>0</v>
      </c>
      <c r="R2218" s="21">
        <v>0</v>
      </c>
      <c r="S2218" s="21">
        <v>0</v>
      </c>
      <c r="T2218" s="20" t="s">
        <v>39</v>
      </c>
      <c r="U2218" s="20" t="s">
        <v>4250</v>
      </c>
      <c r="V2218" s="23">
        <v>46247.57708333333</v>
      </c>
      <c r="W2218" s="23">
        <v>46247.57708333333</v>
      </c>
      <c r="X2218" s="20" t="s">
        <v>40</v>
      </c>
      <c r="Y2218" s="20" t="s">
        <v>39</v>
      </c>
      <c r="Z2218" s="24">
        <v>170023</v>
      </c>
      <c r="AA2218" s="20" t="s">
        <v>990</v>
      </c>
      <c r="AB2218" s="25" t="s">
        <v>7150</v>
      </c>
      <c r="AC2218" s="11" t="str">
        <f t="shared" si="323"/>
        <v>Klik Here Bestie</v>
      </c>
      <c r="AD2218" s="18" t="s">
        <v>2944</v>
      </c>
    </row>
    <row r="2219" spans="1:30" ht="14.25" customHeight="1" x14ac:dyDescent="0.3">
      <c r="A2219" s="5">
        <v>2217</v>
      </c>
      <c r="B2219" s="20" t="s">
        <v>32</v>
      </c>
      <c r="C2219" s="20" t="s">
        <v>33</v>
      </c>
      <c r="D2219" s="20" t="s">
        <v>3651</v>
      </c>
      <c r="E2219" s="20" t="s">
        <v>3690</v>
      </c>
      <c r="F2219" s="21">
        <v>3323192003</v>
      </c>
      <c r="G2219" s="20" t="s">
        <v>3691</v>
      </c>
      <c r="H2219" s="20" t="s">
        <v>3692</v>
      </c>
      <c r="I2219" s="21">
        <v>15119951</v>
      </c>
      <c r="J2219" s="20" t="s">
        <v>7151</v>
      </c>
      <c r="K2219" s="20" t="s">
        <v>7148</v>
      </c>
      <c r="L2219" s="20" t="s">
        <v>7149</v>
      </c>
      <c r="M2219" s="21">
        <v>0</v>
      </c>
      <c r="N2219" s="21">
        <v>132</v>
      </c>
      <c r="O2219" s="21">
        <v>0</v>
      </c>
      <c r="P2219" s="21">
        <v>0</v>
      </c>
      <c r="Q2219" s="21">
        <v>0</v>
      </c>
      <c r="R2219" s="21">
        <v>0</v>
      </c>
      <c r="S2219" s="21">
        <v>0</v>
      </c>
      <c r="T2219" s="20" t="s">
        <v>39</v>
      </c>
      <c r="U2219" s="20" t="s">
        <v>4250</v>
      </c>
      <c r="V2219" s="23">
        <v>46247.577777777777</v>
      </c>
      <c r="W2219" s="23">
        <v>46247.577777777777</v>
      </c>
      <c r="X2219" s="20" t="s">
        <v>40</v>
      </c>
      <c r="Y2219" s="20" t="s">
        <v>39</v>
      </c>
      <c r="Z2219" s="24">
        <v>170023</v>
      </c>
      <c r="AA2219" s="20" t="s">
        <v>990</v>
      </c>
      <c r="AB2219" s="25" t="s">
        <v>7152</v>
      </c>
      <c r="AC2219" s="11" t="str">
        <f t="shared" si="323"/>
        <v>Klik Here Bestie</v>
      </c>
      <c r="AD2219" s="18" t="s">
        <v>2944</v>
      </c>
    </row>
    <row r="2220" spans="1:30" ht="14.25" customHeight="1" x14ac:dyDescent="0.3">
      <c r="A2220" s="5">
        <v>2218</v>
      </c>
      <c r="B2220" s="20" t="s">
        <v>32</v>
      </c>
      <c r="C2220" s="20" t="s">
        <v>33</v>
      </c>
      <c r="D2220" s="20" t="s">
        <v>3651</v>
      </c>
      <c r="E2220" s="20" t="s">
        <v>3690</v>
      </c>
      <c r="F2220" s="21">
        <v>3323192003</v>
      </c>
      <c r="G2220" s="20" t="s">
        <v>3691</v>
      </c>
      <c r="H2220" s="20" t="s">
        <v>3692</v>
      </c>
      <c r="I2220" s="21">
        <v>15233056</v>
      </c>
      <c r="J2220" s="20" t="s">
        <v>7153</v>
      </c>
      <c r="K2220" s="20" t="s">
        <v>7154</v>
      </c>
      <c r="L2220" s="20" t="s">
        <v>3699</v>
      </c>
      <c r="M2220" s="21">
        <v>0</v>
      </c>
      <c r="N2220" s="21">
        <v>594</v>
      </c>
      <c r="O2220" s="21">
        <v>0</v>
      </c>
      <c r="P2220" s="21">
        <v>0</v>
      </c>
      <c r="Q2220" s="21">
        <v>0</v>
      </c>
      <c r="R2220" s="21">
        <v>0</v>
      </c>
      <c r="S2220" s="21">
        <v>0</v>
      </c>
      <c r="T2220" s="20" t="s">
        <v>39</v>
      </c>
      <c r="U2220" s="20" t="s">
        <v>4260</v>
      </c>
      <c r="V2220" s="23">
        <v>46249.374305555553</v>
      </c>
      <c r="W2220" s="23">
        <v>46249.374305555553</v>
      </c>
      <c r="X2220" s="20" t="s">
        <v>40</v>
      </c>
      <c r="Y2220" s="20" t="s">
        <v>39</v>
      </c>
      <c r="Z2220" s="24">
        <v>84322</v>
      </c>
      <c r="AA2220" s="20" t="s">
        <v>3700</v>
      </c>
      <c r="AB2220" s="25" t="s">
        <v>7155</v>
      </c>
      <c r="AC2220" s="11" t="str">
        <f t="shared" si="323"/>
        <v>Klik Here Bestie</v>
      </c>
      <c r="AD2220" s="18" t="s">
        <v>2944</v>
      </c>
    </row>
    <row r="2221" spans="1:30" ht="14.25" customHeight="1" x14ac:dyDescent="0.3">
      <c r="A2221" s="5">
        <v>2219</v>
      </c>
      <c r="B2221" s="20" t="s">
        <v>32</v>
      </c>
      <c r="C2221" s="20" t="s">
        <v>33</v>
      </c>
      <c r="D2221" s="20" t="s">
        <v>3651</v>
      </c>
      <c r="E2221" s="20" t="s">
        <v>3690</v>
      </c>
      <c r="F2221" s="21">
        <v>3323192003</v>
      </c>
      <c r="G2221" s="20" t="s">
        <v>3691</v>
      </c>
      <c r="H2221" s="20" t="s">
        <v>3692</v>
      </c>
      <c r="I2221" s="21">
        <v>15292744</v>
      </c>
      <c r="J2221" s="20" t="s">
        <v>7156</v>
      </c>
      <c r="K2221" s="20" t="s">
        <v>7157</v>
      </c>
      <c r="L2221" s="20" t="s">
        <v>7158</v>
      </c>
      <c r="M2221" s="21">
        <v>0</v>
      </c>
      <c r="N2221" s="21">
        <v>30</v>
      </c>
      <c r="O2221" s="21">
        <v>0</v>
      </c>
      <c r="P2221" s="21">
        <v>0</v>
      </c>
      <c r="Q2221" s="21">
        <v>0</v>
      </c>
      <c r="R2221" s="21">
        <v>0</v>
      </c>
      <c r="S2221" s="21">
        <v>0</v>
      </c>
      <c r="T2221" s="20" t="s">
        <v>39</v>
      </c>
      <c r="U2221" s="20" t="s">
        <v>4378</v>
      </c>
      <c r="V2221" s="23">
        <v>46250.388888888891</v>
      </c>
      <c r="W2221" s="23">
        <v>46250.388888888891</v>
      </c>
      <c r="X2221" s="20" t="s">
        <v>40</v>
      </c>
      <c r="Y2221" s="20" t="s">
        <v>39</v>
      </c>
      <c r="Z2221" s="24">
        <v>169989</v>
      </c>
      <c r="AA2221" s="20" t="s">
        <v>397</v>
      </c>
      <c r="AB2221" s="25" t="s">
        <v>7159</v>
      </c>
      <c r="AC2221" s="11" t="str">
        <f t="shared" si="323"/>
        <v>Klik Here Bestie</v>
      </c>
      <c r="AD2221" s="18" t="s">
        <v>2944</v>
      </c>
    </row>
    <row r="2222" spans="1:30" ht="14.25" customHeight="1" x14ac:dyDescent="0.3">
      <c r="A2222" s="5">
        <v>2220</v>
      </c>
      <c r="B2222" s="20" t="s">
        <v>32</v>
      </c>
      <c r="C2222" s="20" t="s">
        <v>33</v>
      </c>
      <c r="D2222" s="20" t="s">
        <v>3651</v>
      </c>
      <c r="E2222" s="20" t="s">
        <v>3690</v>
      </c>
      <c r="F2222" s="21">
        <v>3323192003</v>
      </c>
      <c r="G2222" s="20" t="s">
        <v>3691</v>
      </c>
      <c r="H2222" s="20" t="s">
        <v>3692</v>
      </c>
      <c r="I2222" s="21">
        <v>15292819</v>
      </c>
      <c r="J2222" s="20" t="s">
        <v>7160</v>
      </c>
      <c r="K2222" s="20" t="s">
        <v>7157</v>
      </c>
      <c r="L2222" s="20" t="s">
        <v>7158</v>
      </c>
      <c r="M2222" s="21">
        <v>0</v>
      </c>
      <c r="N2222" s="21">
        <v>26</v>
      </c>
      <c r="O2222" s="21">
        <v>0</v>
      </c>
      <c r="P2222" s="21">
        <v>0</v>
      </c>
      <c r="Q2222" s="21">
        <v>0</v>
      </c>
      <c r="R2222" s="21">
        <v>0</v>
      </c>
      <c r="S2222" s="21">
        <v>0</v>
      </c>
      <c r="T2222" s="20" t="s">
        <v>39</v>
      </c>
      <c r="U2222" s="20" t="s">
        <v>4378</v>
      </c>
      <c r="V2222" s="23">
        <v>46250.38958333333</v>
      </c>
      <c r="W2222" s="23">
        <v>46250.38958333333</v>
      </c>
      <c r="X2222" s="20" t="s">
        <v>40</v>
      </c>
      <c r="Y2222" s="20" t="s">
        <v>39</v>
      </c>
      <c r="Z2222" s="24">
        <v>169989</v>
      </c>
      <c r="AA2222" s="20" t="s">
        <v>397</v>
      </c>
      <c r="AB2222" s="25" t="s">
        <v>7161</v>
      </c>
      <c r="AC2222" s="11" t="str">
        <f t="shared" si="323"/>
        <v>Klik Here Bestie</v>
      </c>
      <c r="AD2222" s="18" t="s">
        <v>2944</v>
      </c>
    </row>
    <row r="2223" spans="1:30" ht="14.25" customHeight="1" x14ac:dyDescent="0.3">
      <c r="A2223" s="5">
        <v>2221</v>
      </c>
      <c r="B2223" s="20" t="s">
        <v>32</v>
      </c>
      <c r="C2223" s="20" t="s">
        <v>33</v>
      </c>
      <c r="D2223" s="20" t="s">
        <v>3651</v>
      </c>
      <c r="E2223" s="20" t="s">
        <v>3690</v>
      </c>
      <c r="F2223" s="21">
        <v>3323192003</v>
      </c>
      <c r="G2223" s="20" t="s">
        <v>3691</v>
      </c>
      <c r="H2223" s="20" t="s">
        <v>3692</v>
      </c>
      <c r="I2223" s="21">
        <v>15221607</v>
      </c>
      <c r="J2223" s="20" t="s">
        <v>7162</v>
      </c>
      <c r="K2223" s="20" t="s">
        <v>7163</v>
      </c>
      <c r="L2223" s="20" t="s">
        <v>744</v>
      </c>
      <c r="M2223" s="21">
        <v>0</v>
      </c>
      <c r="N2223" s="21">
        <v>83</v>
      </c>
      <c r="O2223" s="21">
        <v>0</v>
      </c>
      <c r="P2223" s="21">
        <v>0</v>
      </c>
      <c r="Q2223" s="21">
        <v>0</v>
      </c>
      <c r="R2223" s="21">
        <v>0</v>
      </c>
      <c r="S2223" s="21">
        <v>0</v>
      </c>
      <c r="T2223" s="20" t="s">
        <v>39</v>
      </c>
      <c r="U2223" s="20" t="s">
        <v>4260</v>
      </c>
      <c r="V2223" s="23">
        <v>46249.293749999997</v>
      </c>
      <c r="W2223" s="23">
        <v>46249.293749999997</v>
      </c>
      <c r="X2223" s="20" t="s">
        <v>40</v>
      </c>
      <c r="Y2223" s="20" t="s">
        <v>39</v>
      </c>
      <c r="Z2223" s="24">
        <v>84285</v>
      </c>
      <c r="AA2223" s="20" t="s">
        <v>2843</v>
      </c>
      <c r="AB2223" s="25" t="s">
        <v>7164</v>
      </c>
      <c r="AC2223" s="11" t="str">
        <f t="shared" si="323"/>
        <v>Klik Here Bestie</v>
      </c>
      <c r="AD2223" s="18" t="s">
        <v>2944</v>
      </c>
    </row>
    <row r="2224" spans="1:30" ht="14.25" customHeight="1" x14ac:dyDescent="0.3">
      <c r="A2224" s="5">
        <v>2222</v>
      </c>
      <c r="B2224" s="20" t="s">
        <v>32</v>
      </c>
      <c r="C2224" s="20" t="s">
        <v>33</v>
      </c>
      <c r="D2224" s="20" t="s">
        <v>3651</v>
      </c>
      <c r="E2224" s="20" t="s">
        <v>3690</v>
      </c>
      <c r="F2224" s="21">
        <v>3323192003</v>
      </c>
      <c r="G2224" s="20" t="s">
        <v>3691</v>
      </c>
      <c r="H2224" s="20" t="s">
        <v>3692</v>
      </c>
      <c r="I2224" s="21">
        <v>15221668</v>
      </c>
      <c r="J2224" s="20" t="s">
        <v>7165</v>
      </c>
      <c r="K2224" s="20" t="s">
        <v>7163</v>
      </c>
      <c r="L2224" s="20" t="s">
        <v>744</v>
      </c>
      <c r="M2224" s="21">
        <v>0</v>
      </c>
      <c r="N2224" s="21">
        <v>79</v>
      </c>
      <c r="O2224" s="21">
        <v>0</v>
      </c>
      <c r="P2224" s="21">
        <v>0</v>
      </c>
      <c r="Q2224" s="21">
        <v>0</v>
      </c>
      <c r="R2224" s="21">
        <v>0</v>
      </c>
      <c r="S2224" s="21">
        <v>0</v>
      </c>
      <c r="T2224" s="20" t="s">
        <v>39</v>
      </c>
      <c r="U2224" s="20" t="s">
        <v>4260</v>
      </c>
      <c r="V2224" s="23">
        <v>46249.294444444444</v>
      </c>
      <c r="W2224" s="23">
        <v>46249.294444444444</v>
      </c>
      <c r="X2224" s="20" t="s">
        <v>40</v>
      </c>
      <c r="Y2224" s="20" t="s">
        <v>39</v>
      </c>
      <c r="Z2224" s="24">
        <v>84285</v>
      </c>
      <c r="AA2224" s="20" t="s">
        <v>2843</v>
      </c>
      <c r="AB2224" s="25" t="s">
        <v>7166</v>
      </c>
      <c r="AC2224" s="11" t="str">
        <f t="shared" si="323"/>
        <v>Klik Here Bestie</v>
      </c>
      <c r="AD2224" s="18" t="s">
        <v>2944</v>
      </c>
    </row>
    <row r="2225" spans="1:30" ht="14.25" customHeight="1" x14ac:dyDescent="0.3">
      <c r="A2225" s="5">
        <v>2223</v>
      </c>
      <c r="B2225" s="20" t="s">
        <v>32</v>
      </c>
      <c r="C2225" s="20" t="s">
        <v>33</v>
      </c>
      <c r="D2225" s="20" t="s">
        <v>3651</v>
      </c>
      <c r="E2225" s="20" t="s">
        <v>3690</v>
      </c>
      <c r="F2225" s="21">
        <v>3323192003</v>
      </c>
      <c r="G2225" s="20" t="s">
        <v>3691</v>
      </c>
      <c r="H2225" s="20" t="s">
        <v>3692</v>
      </c>
      <c r="I2225" s="21">
        <v>15235595</v>
      </c>
      <c r="J2225" s="20" t="s">
        <v>7167</v>
      </c>
      <c r="K2225" s="20" t="s">
        <v>7168</v>
      </c>
      <c r="L2225" s="20" t="s">
        <v>996</v>
      </c>
      <c r="M2225" s="21">
        <v>0</v>
      </c>
      <c r="N2225" s="21">
        <v>298</v>
      </c>
      <c r="O2225" s="21">
        <v>0</v>
      </c>
      <c r="P2225" s="21">
        <v>0</v>
      </c>
      <c r="Q2225" s="21">
        <v>0</v>
      </c>
      <c r="R2225" s="21">
        <v>0</v>
      </c>
      <c r="S2225" s="21">
        <v>0</v>
      </c>
      <c r="T2225" s="20" t="s">
        <v>39</v>
      </c>
      <c r="U2225" s="20" t="s">
        <v>4260</v>
      </c>
      <c r="V2225" s="23">
        <v>46249.386805555558</v>
      </c>
      <c r="W2225" s="23">
        <v>46249.386805555558</v>
      </c>
      <c r="X2225" s="20" t="s">
        <v>40</v>
      </c>
      <c r="Y2225" s="20" t="s">
        <v>39</v>
      </c>
      <c r="Z2225" s="24">
        <v>169989</v>
      </c>
      <c r="AA2225" s="20" t="s">
        <v>397</v>
      </c>
      <c r="AB2225" s="25" t="s">
        <v>7169</v>
      </c>
      <c r="AC2225" s="11" t="str">
        <f t="shared" si="323"/>
        <v>Klik Here Bestie</v>
      </c>
      <c r="AD2225" s="18" t="s">
        <v>2944</v>
      </c>
    </row>
    <row r="2226" spans="1:30" ht="14.25" customHeight="1" x14ac:dyDescent="0.3">
      <c r="A2226" s="5">
        <v>2224</v>
      </c>
      <c r="B2226" s="20" t="s">
        <v>32</v>
      </c>
      <c r="C2226" s="20" t="s">
        <v>33</v>
      </c>
      <c r="D2226" s="20" t="s">
        <v>3651</v>
      </c>
      <c r="E2226" s="20" t="s">
        <v>3690</v>
      </c>
      <c r="F2226" s="21">
        <v>3323192003</v>
      </c>
      <c r="G2226" s="20" t="s">
        <v>3691</v>
      </c>
      <c r="H2226" s="20" t="s">
        <v>3692</v>
      </c>
      <c r="I2226" s="21">
        <v>15235822</v>
      </c>
      <c r="J2226" s="20" t="s">
        <v>7170</v>
      </c>
      <c r="K2226" s="20" t="s">
        <v>7168</v>
      </c>
      <c r="L2226" s="20" t="s">
        <v>996</v>
      </c>
      <c r="M2226" s="21">
        <v>0</v>
      </c>
      <c r="N2226" s="21">
        <v>271</v>
      </c>
      <c r="O2226" s="21">
        <v>0</v>
      </c>
      <c r="P2226" s="21">
        <v>0</v>
      </c>
      <c r="Q2226" s="21">
        <v>0</v>
      </c>
      <c r="R2226" s="21">
        <v>0</v>
      </c>
      <c r="S2226" s="21">
        <v>0</v>
      </c>
      <c r="T2226" s="20" t="s">
        <v>39</v>
      </c>
      <c r="U2226" s="20" t="s">
        <v>4260</v>
      </c>
      <c r="V2226" s="23">
        <v>46249.387499999997</v>
      </c>
      <c r="W2226" s="23">
        <v>46249.387499999997</v>
      </c>
      <c r="X2226" s="20" t="s">
        <v>40</v>
      </c>
      <c r="Y2226" s="20" t="s">
        <v>39</v>
      </c>
      <c r="Z2226" s="24">
        <v>169989</v>
      </c>
      <c r="AA2226" s="20" t="s">
        <v>397</v>
      </c>
      <c r="AB2226" s="25" t="s">
        <v>7171</v>
      </c>
      <c r="AC2226" s="11" t="str">
        <f t="shared" si="323"/>
        <v>Klik Here Bestie</v>
      </c>
      <c r="AD2226" s="18" t="s">
        <v>2944</v>
      </c>
    </row>
    <row r="2227" spans="1:30" ht="14.25" customHeight="1" x14ac:dyDescent="0.3">
      <c r="A2227" s="5">
        <v>2225</v>
      </c>
      <c r="B2227" s="20" t="s">
        <v>32</v>
      </c>
      <c r="C2227" s="20" t="s">
        <v>33</v>
      </c>
      <c r="D2227" s="20" t="s">
        <v>3651</v>
      </c>
      <c r="E2227" s="20" t="s">
        <v>3690</v>
      </c>
      <c r="F2227" s="21">
        <v>3323192003</v>
      </c>
      <c r="G2227" s="20" t="s">
        <v>3691</v>
      </c>
      <c r="H2227" s="20" t="s">
        <v>3692</v>
      </c>
      <c r="I2227" s="21">
        <v>15288794</v>
      </c>
      <c r="J2227" s="20" t="s">
        <v>7172</v>
      </c>
      <c r="K2227" s="20" t="s">
        <v>7173</v>
      </c>
      <c r="L2227" s="20" t="s">
        <v>7174</v>
      </c>
      <c r="M2227" s="21">
        <v>0</v>
      </c>
      <c r="N2227" s="21">
        <v>53</v>
      </c>
      <c r="O2227" s="21">
        <v>0</v>
      </c>
      <c r="P2227" s="21">
        <v>0</v>
      </c>
      <c r="Q2227" s="21">
        <v>0</v>
      </c>
      <c r="R2227" s="21">
        <v>0</v>
      </c>
      <c r="S2227" s="21">
        <v>0</v>
      </c>
      <c r="T2227" s="20" t="s">
        <v>39</v>
      </c>
      <c r="U2227" s="20" t="s">
        <v>4378</v>
      </c>
      <c r="V2227" s="23">
        <v>46250.357638888891</v>
      </c>
      <c r="W2227" s="23">
        <v>46250.357638888891</v>
      </c>
      <c r="X2227" s="20" t="s">
        <v>40</v>
      </c>
      <c r="Y2227" s="20" t="s">
        <v>39</v>
      </c>
      <c r="Z2227" s="24">
        <v>84311</v>
      </c>
      <c r="AA2227" s="20" t="s">
        <v>7175</v>
      </c>
      <c r="AB2227" s="25" t="s">
        <v>7176</v>
      </c>
      <c r="AC2227" s="11" t="str">
        <f t="shared" si="323"/>
        <v>Klik Here Bestie</v>
      </c>
      <c r="AD2227" s="18" t="s">
        <v>2944</v>
      </c>
    </row>
    <row r="2228" spans="1:30" ht="14.25" customHeight="1" x14ac:dyDescent="0.3">
      <c r="A2228" s="5">
        <v>2226</v>
      </c>
      <c r="B2228" s="20" t="s">
        <v>32</v>
      </c>
      <c r="C2228" s="20" t="s">
        <v>33</v>
      </c>
      <c r="D2228" s="20" t="s">
        <v>3651</v>
      </c>
      <c r="E2228" s="20" t="s">
        <v>3690</v>
      </c>
      <c r="F2228" s="21">
        <v>3323192003</v>
      </c>
      <c r="G2228" s="20" t="s">
        <v>3691</v>
      </c>
      <c r="H2228" s="20" t="s">
        <v>3692</v>
      </c>
      <c r="I2228" s="21">
        <v>15288924</v>
      </c>
      <c r="J2228" s="20" t="s">
        <v>7177</v>
      </c>
      <c r="K2228" s="20" t="s">
        <v>7173</v>
      </c>
      <c r="L2228" s="20" t="s">
        <v>7174</v>
      </c>
      <c r="M2228" s="21">
        <v>0</v>
      </c>
      <c r="N2228" s="21">
        <v>56</v>
      </c>
      <c r="O2228" s="21">
        <v>0</v>
      </c>
      <c r="P2228" s="21">
        <v>0</v>
      </c>
      <c r="Q2228" s="21">
        <v>0</v>
      </c>
      <c r="R2228" s="21">
        <v>0</v>
      </c>
      <c r="S2228" s="21">
        <v>0</v>
      </c>
      <c r="T2228" s="20" t="s">
        <v>39</v>
      </c>
      <c r="U2228" s="20" t="s">
        <v>4378</v>
      </c>
      <c r="V2228" s="23">
        <v>46250.35833333333</v>
      </c>
      <c r="W2228" s="23">
        <v>46250.35833333333</v>
      </c>
      <c r="X2228" s="20" t="s">
        <v>40</v>
      </c>
      <c r="Y2228" s="20" t="s">
        <v>39</v>
      </c>
      <c r="Z2228" s="24">
        <v>84311</v>
      </c>
      <c r="AA2228" s="20" t="s">
        <v>7175</v>
      </c>
      <c r="AB2228" s="25" t="s">
        <v>7178</v>
      </c>
      <c r="AC2228" s="11" t="str">
        <f t="shared" si="323"/>
        <v>Klik Here Bestie</v>
      </c>
      <c r="AD2228" s="18" t="s">
        <v>2944</v>
      </c>
    </row>
    <row r="2229" spans="1:30" ht="14.25" customHeight="1" x14ac:dyDescent="0.3">
      <c r="A2229" s="5">
        <v>2227</v>
      </c>
      <c r="B2229" s="20" t="s">
        <v>32</v>
      </c>
      <c r="C2229" s="20" t="s">
        <v>33</v>
      </c>
      <c r="D2229" s="20" t="s">
        <v>3651</v>
      </c>
      <c r="E2229" s="20" t="s">
        <v>3690</v>
      </c>
      <c r="F2229" s="21">
        <v>3323192003</v>
      </c>
      <c r="G2229" s="20" t="s">
        <v>3691</v>
      </c>
      <c r="H2229" s="20" t="s">
        <v>3692</v>
      </c>
      <c r="I2229" s="21">
        <v>15041223</v>
      </c>
      <c r="J2229" s="20" t="s">
        <v>7179</v>
      </c>
      <c r="K2229" s="20" t="s">
        <v>7180</v>
      </c>
      <c r="L2229" s="20" t="s">
        <v>7181</v>
      </c>
      <c r="M2229" s="21">
        <v>0</v>
      </c>
      <c r="N2229" s="21">
        <v>191</v>
      </c>
      <c r="O2229" s="21">
        <v>0</v>
      </c>
      <c r="P2229" s="21">
        <v>0</v>
      </c>
      <c r="Q2229" s="21">
        <v>0</v>
      </c>
      <c r="R2229" s="21">
        <v>0</v>
      </c>
      <c r="S2229" s="21">
        <v>0</v>
      </c>
      <c r="T2229" s="20" t="s">
        <v>39</v>
      </c>
      <c r="U2229" s="22">
        <v>46364</v>
      </c>
      <c r="V2229" s="23">
        <v>46246.525000000001</v>
      </c>
      <c r="W2229" s="23">
        <v>46246.525000000001</v>
      </c>
      <c r="X2229" s="20" t="s">
        <v>40</v>
      </c>
      <c r="Y2229" s="20" t="s">
        <v>39</v>
      </c>
      <c r="Z2229" s="24">
        <v>170023</v>
      </c>
      <c r="AA2229" s="20" t="s">
        <v>990</v>
      </c>
      <c r="AB2229" s="25" t="s">
        <v>7182</v>
      </c>
      <c r="AC2229" s="11" t="str">
        <f t="shared" si="323"/>
        <v>Klik Here Bestie</v>
      </c>
      <c r="AD2229" s="18" t="s">
        <v>2944</v>
      </c>
    </row>
    <row r="2230" spans="1:30" ht="14.25" customHeight="1" x14ac:dyDescent="0.3">
      <c r="A2230" s="5">
        <v>2228</v>
      </c>
      <c r="B2230" s="20" t="s">
        <v>32</v>
      </c>
      <c r="C2230" s="20" t="s">
        <v>33</v>
      </c>
      <c r="D2230" s="20" t="s">
        <v>3651</v>
      </c>
      <c r="E2230" s="20" t="s">
        <v>3690</v>
      </c>
      <c r="F2230" s="21">
        <v>3323192003</v>
      </c>
      <c r="G2230" s="20" t="s">
        <v>3691</v>
      </c>
      <c r="H2230" s="20" t="s">
        <v>3692</v>
      </c>
      <c r="I2230" s="21">
        <v>15041278</v>
      </c>
      <c r="J2230" s="20" t="s">
        <v>7183</v>
      </c>
      <c r="K2230" s="20" t="s">
        <v>7180</v>
      </c>
      <c r="L2230" s="20" t="s">
        <v>7181</v>
      </c>
      <c r="M2230" s="21">
        <v>0</v>
      </c>
      <c r="N2230" s="21">
        <v>212</v>
      </c>
      <c r="O2230" s="21">
        <v>0</v>
      </c>
      <c r="P2230" s="21">
        <v>0</v>
      </c>
      <c r="Q2230" s="21">
        <v>0</v>
      </c>
      <c r="R2230" s="21">
        <v>0</v>
      </c>
      <c r="S2230" s="21">
        <v>0</v>
      </c>
      <c r="T2230" s="20" t="s">
        <v>39</v>
      </c>
      <c r="U2230" s="22">
        <v>46364</v>
      </c>
      <c r="V2230" s="23">
        <v>46246.525694444441</v>
      </c>
      <c r="W2230" s="23">
        <v>46246.525694444441</v>
      </c>
      <c r="X2230" s="20" t="s">
        <v>40</v>
      </c>
      <c r="Y2230" s="20" t="s">
        <v>39</v>
      </c>
      <c r="Z2230" s="24">
        <v>170023</v>
      </c>
      <c r="AA2230" s="20" t="s">
        <v>990</v>
      </c>
      <c r="AB2230" s="25" t="s">
        <v>7184</v>
      </c>
      <c r="AC2230" s="11" t="str">
        <f t="shared" si="323"/>
        <v>Klik Here Bestie</v>
      </c>
      <c r="AD2230" s="18" t="s">
        <v>2944</v>
      </c>
    </row>
    <row r="2231" spans="1:30" ht="14.25" customHeight="1" x14ac:dyDescent="0.3">
      <c r="A2231" s="5">
        <v>2229</v>
      </c>
      <c r="B2231" s="20" t="s">
        <v>32</v>
      </c>
      <c r="C2231" s="20" t="s">
        <v>33</v>
      </c>
      <c r="D2231" s="20" t="s">
        <v>3651</v>
      </c>
      <c r="E2231" s="20" t="s">
        <v>3690</v>
      </c>
      <c r="F2231" s="21">
        <v>3323192003</v>
      </c>
      <c r="G2231" s="20" t="s">
        <v>3691</v>
      </c>
      <c r="H2231" s="20" t="s">
        <v>3692</v>
      </c>
      <c r="I2231" s="21">
        <v>14880000</v>
      </c>
      <c r="J2231" s="20" t="s">
        <v>7185</v>
      </c>
      <c r="K2231" s="20" t="s">
        <v>7186</v>
      </c>
      <c r="L2231" s="20" t="s">
        <v>7187</v>
      </c>
      <c r="M2231" s="21">
        <v>0</v>
      </c>
      <c r="N2231" s="21">
        <v>99</v>
      </c>
      <c r="O2231" s="21">
        <v>0</v>
      </c>
      <c r="P2231" s="21">
        <v>0</v>
      </c>
      <c r="Q2231" s="21">
        <v>0</v>
      </c>
      <c r="R2231" s="21">
        <v>0</v>
      </c>
      <c r="S2231" s="21">
        <v>0</v>
      </c>
      <c r="T2231" s="20" t="s">
        <v>39</v>
      </c>
      <c r="U2231" s="22">
        <v>46303</v>
      </c>
      <c r="V2231" s="23">
        <v>46244.34097222222</v>
      </c>
      <c r="W2231" s="23">
        <v>46244.34097222222</v>
      </c>
      <c r="X2231" s="20" t="s">
        <v>40</v>
      </c>
      <c r="Y2231" s="20" t="s">
        <v>39</v>
      </c>
      <c r="Z2231" s="24">
        <v>170023</v>
      </c>
      <c r="AA2231" s="20" t="s">
        <v>990</v>
      </c>
      <c r="AB2231" s="25" t="s">
        <v>7188</v>
      </c>
      <c r="AC2231" s="11" t="str">
        <f t="shared" si="323"/>
        <v>Klik Here Bestie</v>
      </c>
      <c r="AD2231" s="18" t="s">
        <v>2944</v>
      </c>
    </row>
    <row r="2232" spans="1:30" ht="14.25" customHeight="1" x14ac:dyDescent="0.3">
      <c r="A2232" s="5">
        <v>2230</v>
      </c>
      <c r="B2232" s="20" t="s">
        <v>32</v>
      </c>
      <c r="C2232" s="20" t="s">
        <v>33</v>
      </c>
      <c r="D2232" s="20" t="s">
        <v>3651</v>
      </c>
      <c r="E2232" s="20" t="s">
        <v>2896</v>
      </c>
      <c r="F2232" s="21">
        <v>3323192004</v>
      </c>
      <c r="G2232" s="20" t="s">
        <v>3691</v>
      </c>
      <c r="H2232" s="20" t="s">
        <v>3692</v>
      </c>
      <c r="I2232" s="21">
        <v>15331820</v>
      </c>
      <c r="J2232" s="20" t="s">
        <v>7189</v>
      </c>
      <c r="K2232" s="20" t="s">
        <v>7190</v>
      </c>
      <c r="L2232" s="20" t="s">
        <v>7191</v>
      </c>
      <c r="M2232" s="21">
        <v>0</v>
      </c>
      <c r="N2232" s="21">
        <v>53</v>
      </c>
      <c r="O2232" s="21">
        <v>0</v>
      </c>
      <c r="P2232" s="21">
        <v>0</v>
      </c>
      <c r="Q2232" s="21">
        <v>0</v>
      </c>
      <c r="R2232" s="21">
        <v>0</v>
      </c>
      <c r="S2232" s="21">
        <v>0</v>
      </c>
      <c r="T2232" s="20" t="s">
        <v>39</v>
      </c>
      <c r="U2232" s="20" t="s">
        <v>4394</v>
      </c>
      <c r="V2232" s="23">
        <v>46251.313194444447</v>
      </c>
      <c r="W2232" s="23">
        <v>46251.313194444447</v>
      </c>
      <c r="X2232" s="20" t="s">
        <v>40</v>
      </c>
      <c r="Y2232" s="20" t="s">
        <v>39</v>
      </c>
      <c r="Z2232" s="24">
        <v>688451</v>
      </c>
      <c r="AA2232" s="20" t="s">
        <v>7192</v>
      </c>
      <c r="AB2232" s="25" t="s">
        <v>7193</v>
      </c>
      <c r="AC2232" s="11" t="str">
        <f t="shared" si="323"/>
        <v>Klik Here Bestie</v>
      </c>
      <c r="AD2232" s="18" t="s">
        <v>2944</v>
      </c>
    </row>
    <row r="2233" spans="1:30" ht="14.25" customHeight="1" x14ac:dyDescent="0.3">
      <c r="A2233" s="5">
        <v>2231</v>
      </c>
      <c r="B2233" s="20" t="s">
        <v>32</v>
      </c>
      <c r="C2233" s="20" t="s">
        <v>33</v>
      </c>
      <c r="D2233" s="20" t="s">
        <v>3651</v>
      </c>
      <c r="E2233" s="20" t="s">
        <v>2896</v>
      </c>
      <c r="F2233" s="21">
        <v>3323192004</v>
      </c>
      <c r="G2233" s="20" t="s">
        <v>3691</v>
      </c>
      <c r="H2233" s="20" t="s">
        <v>3692</v>
      </c>
      <c r="I2233" s="21">
        <v>15006326</v>
      </c>
      <c r="J2233" s="20" t="s">
        <v>7194</v>
      </c>
      <c r="K2233" s="20" t="s">
        <v>7195</v>
      </c>
      <c r="L2233" s="20" t="s">
        <v>7196</v>
      </c>
      <c r="M2233" s="21">
        <v>0</v>
      </c>
      <c r="N2233" s="21">
        <v>600</v>
      </c>
      <c r="O2233" s="21">
        <v>0</v>
      </c>
      <c r="P2233" s="21">
        <v>0</v>
      </c>
      <c r="Q2233" s="21">
        <v>0</v>
      </c>
      <c r="R2233" s="21">
        <v>0</v>
      </c>
      <c r="S2233" s="21">
        <v>0</v>
      </c>
      <c r="T2233" s="20" t="s">
        <v>39</v>
      </c>
      <c r="U2233" s="22">
        <v>46364</v>
      </c>
      <c r="V2233" s="23">
        <v>46246.281944444447</v>
      </c>
      <c r="W2233" s="23">
        <v>46246.281944444447</v>
      </c>
      <c r="X2233" s="20" t="s">
        <v>40</v>
      </c>
      <c r="Y2233" s="20" t="s">
        <v>39</v>
      </c>
      <c r="Z2233" s="24">
        <v>948464</v>
      </c>
      <c r="AA2233" s="20" t="s">
        <v>7197</v>
      </c>
      <c r="AB2233" s="25" t="s">
        <v>7198</v>
      </c>
      <c r="AC2233" s="11" t="str">
        <f t="shared" si="323"/>
        <v>Klik Here Bestie</v>
      </c>
      <c r="AD2233" s="18" t="s">
        <v>2944</v>
      </c>
    </row>
    <row r="2234" spans="1:30" ht="14.25" customHeight="1" x14ac:dyDescent="0.3">
      <c r="A2234" s="5">
        <v>2232</v>
      </c>
      <c r="B2234" s="20" t="s">
        <v>32</v>
      </c>
      <c r="C2234" s="20" t="s">
        <v>33</v>
      </c>
      <c r="D2234" s="20" t="s">
        <v>3651</v>
      </c>
      <c r="E2234" s="20" t="s">
        <v>2896</v>
      </c>
      <c r="F2234" s="21">
        <v>3323192004</v>
      </c>
      <c r="G2234" s="20" t="s">
        <v>3691</v>
      </c>
      <c r="H2234" s="20" t="s">
        <v>3692</v>
      </c>
      <c r="I2234" s="21">
        <v>15304015</v>
      </c>
      <c r="J2234" s="20" t="s">
        <v>7199</v>
      </c>
      <c r="K2234" s="20" t="s">
        <v>7200</v>
      </c>
      <c r="L2234" s="20" t="s">
        <v>7201</v>
      </c>
      <c r="M2234" s="21">
        <v>0</v>
      </c>
      <c r="N2234" s="21">
        <v>82</v>
      </c>
      <c r="O2234" s="21">
        <v>0</v>
      </c>
      <c r="P2234" s="21">
        <v>0</v>
      </c>
      <c r="Q2234" s="21">
        <v>0</v>
      </c>
      <c r="R2234" s="21">
        <v>0</v>
      </c>
      <c r="S2234" s="21">
        <v>0</v>
      </c>
      <c r="T2234" s="20" t="s">
        <v>39</v>
      </c>
      <c r="U2234" s="20" t="s">
        <v>4378</v>
      </c>
      <c r="V2234" s="23">
        <v>46250.490972222222</v>
      </c>
      <c r="W2234" s="23">
        <v>46250.490972222222</v>
      </c>
      <c r="X2234" s="20" t="s">
        <v>40</v>
      </c>
      <c r="Y2234" s="20" t="s">
        <v>39</v>
      </c>
      <c r="Z2234" s="24">
        <v>84752</v>
      </c>
      <c r="AA2234" s="20" t="s">
        <v>7202</v>
      </c>
      <c r="AB2234" s="25" t="s">
        <v>7203</v>
      </c>
      <c r="AC2234" s="11" t="str">
        <f t="shared" si="323"/>
        <v>Klik Here Bestie</v>
      </c>
      <c r="AD2234" s="18" t="s">
        <v>2944</v>
      </c>
    </row>
    <row r="2235" spans="1:30" ht="14.25" customHeight="1" x14ac:dyDescent="0.3">
      <c r="A2235" s="5">
        <v>2233</v>
      </c>
      <c r="B2235" s="20" t="s">
        <v>32</v>
      </c>
      <c r="C2235" s="20" t="s">
        <v>33</v>
      </c>
      <c r="D2235" s="20" t="s">
        <v>3651</v>
      </c>
      <c r="E2235" s="20" t="s">
        <v>2896</v>
      </c>
      <c r="F2235" s="21">
        <v>3323192004</v>
      </c>
      <c r="G2235" s="20" t="s">
        <v>3691</v>
      </c>
      <c r="H2235" s="20" t="s">
        <v>3692</v>
      </c>
      <c r="I2235" s="21">
        <v>14855660</v>
      </c>
      <c r="J2235" s="20" t="s">
        <v>7204</v>
      </c>
      <c r="K2235" s="20" t="s">
        <v>7205</v>
      </c>
      <c r="L2235" s="20" t="s">
        <v>7206</v>
      </c>
      <c r="M2235" s="21">
        <v>50</v>
      </c>
      <c r="N2235" s="21">
        <v>60</v>
      </c>
      <c r="O2235" s="21">
        <v>0</v>
      </c>
      <c r="P2235" s="21">
        <v>0</v>
      </c>
      <c r="Q2235" s="21">
        <v>0</v>
      </c>
      <c r="R2235" s="21">
        <v>0</v>
      </c>
      <c r="S2235" s="21">
        <v>0</v>
      </c>
      <c r="T2235" s="20" t="s">
        <v>39</v>
      </c>
      <c r="U2235" s="22">
        <v>46273</v>
      </c>
      <c r="V2235" s="23">
        <v>46243.584722222222</v>
      </c>
      <c r="W2235" s="23">
        <v>46243.584722222222</v>
      </c>
      <c r="X2235" s="20" t="s">
        <v>40</v>
      </c>
      <c r="Y2235" s="20" t="s">
        <v>39</v>
      </c>
      <c r="Z2235" s="24">
        <v>84547</v>
      </c>
      <c r="AA2235" s="20" t="s">
        <v>966</v>
      </c>
      <c r="AB2235" s="25" t="s">
        <v>7207</v>
      </c>
      <c r="AC2235" s="11" t="str">
        <f t="shared" si="323"/>
        <v>Klik Here Bestie</v>
      </c>
      <c r="AD2235" s="18" t="s">
        <v>2944</v>
      </c>
    </row>
    <row r="2236" spans="1:30" ht="14.25" customHeight="1" x14ac:dyDescent="0.3">
      <c r="A2236" s="5">
        <v>2234</v>
      </c>
      <c r="B2236" s="20" t="s">
        <v>32</v>
      </c>
      <c r="C2236" s="20" t="s">
        <v>33</v>
      </c>
      <c r="D2236" s="20" t="s">
        <v>3651</v>
      </c>
      <c r="E2236" s="20" t="s">
        <v>2896</v>
      </c>
      <c r="F2236" s="21">
        <v>3323192004</v>
      </c>
      <c r="G2236" s="20" t="s">
        <v>3691</v>
      </c>
      <c r="H2236" s="20" t="s">
        <v>3692</v>
      </c>
      <c r="I2236" s="21">
        <v>14855730</v>
      </c>
      <c r="J2236" s="20" t="s">
        <v>7208</v>
      </c>
      <c r="K2236" s="20" t="s">
        <v>7205</v>
      </c>
      <c r="L2236" s="20" t="s">
        <v>7206</v>
      </c>
      <c r="M2236" s="21">
        <v>0</v>
      </c>
      <c r="N2236" s="21">
        <v>150</v>
      </c>
      <c r="O2236" s="21">
        <v>0</v>
      </c>
      <c r="P2236" s="21">
        <v>0</v>
      </c>
      <c r="Q2236" s="21">
        <v>0</v>
      </c>
      <c r="R2236" s="21">
        <v>0</v>
      </c>
      <c r="S2236" s="21">
        <v>0</v>
      </c>
      <c r="T2236" s="20" t="s">
        <v>39</v>
      </c>
      <c r="U2236" s="22">
        <v>46273</v>
      </c>
      <c r="V2236" s="23">
        <v>46243.585416666669</v>
      </c>
      <c r="W2236" s="23">
        <v>46243.585416666669</v>
      </c>
      <c r="X2236" s="20" t="s">
        <v>40</v>
      </c>
      <c r="Y2236" s="20" t="s">
        <v>39</v>
      </c>
      <c r="Z2236" s="24">
        <v>84547</v>
      </c>
      <c r="AA2236" s="20" t="s">
        <v>966</v>
      </c>
      <c r="AB2236" s="25" t="s">
        <v>7209</v>
      </c>
      <c r="AC2236" s="11" t="str">
        <f t="shared" si="323"/>
        <v>Klik Here Bestie</v>
      </c>
      <c r="AD2236" s="18" t="s">
        <v>2944</v>
      </c>
    </row>
    <row r="2237" spans="1:30" ht="14.25" customHeight="1" x14ac:dyDescent="0.3">
      <c r="A2237" s="5">
        <v>2235</v>
      </c>
      <c r="B2237" s="20" t="s">
        <v>32</v>
      </c>
      <c r="C2237" s="20" t="s">
        <v>33</v>
      </c>
      <c r="D2237" s="20" t="s">
        <v>3651</v>
      </c>
      <c r="E2237" s="20" t="s">
        <v>2896</v>
      </c>
      <c r="F2237" s="21">
        <v>3323192004</v>
      </c>
      <c r="G2237" s="20" t="s">
        <v>3691</v>
      </c>
      <c r="H2237" s="20" t="s">
        <v>3692</v>
      </c>
      <c r="I2237" s="21">
        <v>14863884</v>
      </c>
      <c r="J2237" s="20" t="s">
        <v>7210</v>
      </c>
      <c r="K2237" s="20" t="s">
        <v>7211</v>
      </c>
      <c r="L2237" s="20" t="s">
        <v>574</v>
      </c>
      <c r="M2237" s="21">
        <v>0</v>
      </c>
      <c r="N2237" s="21">
        <v>13</v>
      </c>
      <c r="O2237" s="21">
        <v>0</v>
      </c>
      <c r="P2237" s="21">
        <v>0</v>
      </c>
      <c r="Q2237" s="21">
        <v>0</v>
      </c>
      <c r="R2237" s="21">
        <v>0</v>
      </c>
      <c r="S2237" s="21">
        <v>0</v>
      </c>
      <c r="T2237" s="20" t="s">
        <v>39</v>
      </c>
      <c r="U2237" s="22">
        <v>46273</v>
      </c>
      <c r="V2237" s="23">
        <v>46243.686805555553</v>
      </c>
      <c r="W2237" s="23">
        <v>46243.686805555553</v>
      </c>
      <c r="X2237" s="20" t="s">
        <v>40</v>
      </c>
      <c r="Y2237" s="20" t="s">
        <v>39</v>
      </c>
      <c r="Z2237" s="24">
        <v>84557</v>
      </c>
      <c r="AA2237" s="20" t="s">
        <v>2663</v>
      </c>
      <c r="AB2237" s="25" t="s">
        <v>7212</v>
      </c>
      <c r="AC2237" s="11" t="str">
        <f t="shared" si="323"/>
        <v>Klik Here Bestie</v>
      </c>
      <c r="AD2237" s="18" t="s">
        <v>2944</v>
      </c>
    </row>
    <row r="2238" spans="1:30" ht="14.25" customHeight="1" x14ac:dyDescent="0.3">
      <c r="A2238" s="5">
        <v>2236</v>
      </c>
      <c r="B2238" s="20" t="s">
        <v>32</v>
      </c>
      <c r="C2238" s="20" t="s">
        <v>33</v>
      </c>
      <c r="D2238" s="20" t="s">
        <v>3651</v>
      </c>
      <c r="E2238" s="20" t="s">
        <v>2896</v>
      </c>
      <c r="F2238" s="21">
        <v>3323192004</v>
      </c>
      <c r="G2238" s="20" t="s">
        <v>3691</v>
      </c>
      <c r="H2238" s="20" t="s">
        <v>3692</v>
      </c>
      <c r="I2238" s="21">
        <v>14863926</v>
      </c>
      <c r="J2238" s="20" t="s">
        <v>7213</v>
      </c>
      <c r="K2238" s="20" t="s">
        <v>7211</v>
      </c>
      <c r="L2238" s="20" t="s">
        <v>574</v>
      </c>
      <c r="M2238" s="21">
        <v>0</v>
      </c>
      <c r="N2238" s="21">
        <v>108</v>
      </c>
      <c r="O2238" s="21">
        <v>0</v>
      </c>
      <c r="P2238" s="21">
        <v>0</v>
      </c>
      <c r="Q2238" s="21">
        <v>0</v>
      </c>
      <c r="R2238" s="21">
        <v>0</v>
      </c>
      <c r="S2238" s="21">
        <v>0</v>
      </c>
      <c r="T2238" s="20" t="s">
        <v>39</v>
      </c>
      <c r="U2238" s="22">
        <v>46273</v>
      </c>
      <c r="V2238" s="23">
        <v>46243.6875</v>
      </c>
      <c r="W2238" s="23">
        <v>46243.6875</v>
      </c>
      <c r="X2238" s="20" t="s">
        <v>40</v>
      </c>
      <c r="Y2238" s="20" t="s">
        <v>39</v>
      </c>
      <c r="Z2238" s="24">
        <v>84557</v>
      </c>
      <c r="AA2238" s="20" t="s">
        <v>2663</v>
      </c>
      <c r="AB2238" s="25" t="s">
        <v>7214</v>
      </c>
      <c r="AC2238" s="11" t="str">
        <f t="shared" si="323"/>
        <v>Klik Here Bestie</v>
      </c>
      <c r="AD2238" s="18" t="s">
        <v>2944</v>
      </c>
    </row>
    <row r="2239" spans="1:30" ht="14.25" customHeight="1" x14ac:dyDescent="0.3">
      <c r="A2239" s="5">
        <v>2237</v>
      </c>
      <c r="B2239" s="20" t="s">
        <v>32</v>
      </c>
      <c r="C2239" s="20" t="s">
        <v>33</v>
      </c>
      <c r="D2239" s="20" t="s">
        <v>3651</v>
      </c>
      <c r="E2239" s="20" t="s">
        <v>2896</v>
      </c>
      <c r="F2239" s="21">
        <v>3323192004</v>
      </c>
      <c r="G2239" s="20" t="s">
        <v>3691</v>
      </c>
      <c r="H2239" s="20" t="s">
        <v>3692</v>
      </c>
      <c r="I2239" s="21">
        <v>15232869</v>
      </c>
      <c r="J2239" s="20" t="s">
        <v>7215</v>
      </c>
      <c r="K2239" s="20" t="s">
        <v>7211</v>
      </c>
      <c r="L2239" s="20" t="s">
        <v>574</v>
      </c>
      <c r="M2239" s="21">
        <v>0</v>
      </c>
      <c r="N2239" s="21">
        <v>124</v>
      </c>
      <c r="O2239" s="21">
        <v>0</v>
      </c>
      <c r="P2239" s="21">
        <v>0</v>
      </c>
      <c r="Q2239" s="21">
        <v>0</v>
      </c>
      <c r="R2239" s="21">
        <v>0</v>
      </c>
      <c r="S2239" s="21">
        <v>0</v>
      </c>
      <c r="T2239" s="20" t="s">
        <v>39</v>
      </c>
      <c r="U2239" s="20" t="s">
        <v>4260</v>
      </c>
      <c r="V2239" s="23">
        <v>46249.373611111114</v>
      </c>
      <c r="W2239" s="23">
        <v>46249.373611111114</v>
      </c>
      <c r="X2239" s="20" t="s">
        <v>40</v>
      </c>
      <c r="Y2239" s="20" t="s">
        <v>39</v>
      </c>
      <c r="Z2239" s="24">
        <v>84557</v>
      </c>
      <c r="AA2239" s="20" t="s">
        <v>2663</v>
      </c>
      <c r="AB2239" s="25" t="s">
        <v>7216</v>
      </c>
      <c r="AC2239" s="11" t="str">
        <f t="shared" si="323"/>
        <v>Klik Here Bestie</v>
      </c>
      <c r="AD2239" s="18" t="s">
        <v>2944</v>
      </c>
    </row>
    <row r="2240" spans="1:30" ht="14.25" customHeight="1" x14ac:dyDescent="0.3">
      <c r="A2240" s="5">
        <v>2238</v>
      </c>
      <c r="B2240" s="20" t="s">
        <v>32</v>
      </c>
      <c r="C2240" s="20" t="s">
        <v>33</v>
      </c>
      <c r="D2240" s="20" t="s">
        <v>3651</v>
      </c>
      <c r="E2240" s="20" t="s">
        <v>544</v>
      </c>
      <c r="F2240" s="21">
        <v>3323192005</v>
      </c>
      <c r="G2240" s="20" t="s">
        <v>3664</v>
      </c>
      <c r="H2240" s="20" t="s">
        <v>3665</v>
      </c>
      <c r="I2240" s="21">
        <v>14981190</v>
      </c>
      <c r="J2240" s="20" t="s">
        <v>7217</v>
      </c>
      <c r="K2240" s="20" t="s">
        <v>7218</v>
      </c>
      <c r="L2240" s="20" t="s">
        <v>7219</v>
      </c>
      <c r="M2240" s="21">
        <v>38</v>
      </c>
      <c r="N2240" s="21">
        <v>35</v>
      </c>
      <c r="O2240" s="21">
        <v>0</v>
      </c>
      <c r="P2240" s="21">
        <v>0</v>
      </c>
      <c r="Q2240" s="21">
        <v>0</v>
      </c>
      <c r="R2240" s="21">
        <v>0</v>
      </c>
      <c r="S2240" s="21">
        <v>0</v>
      </c>
      <c r="T2240" s="20" t="s">
        <v>39</v>
      </c>
      <c r="U2240" s="22">
        <v>46334</v>
      </c>
      <c r="V2240" s="23">
        <v>46245.59652777778</v>
      </c>
      <c r="W2240" s="23">
        <v>46245.59652777778</v>
      </c>
      <c r="X2240" s="20" t="s">
        <v>40</v>
      </c>
      <c r="Y2240" s="20" t="s">
        <v>39</v>
      </c>
      <c r="Z2240" s="24">
        <v>85221</v>
      </c>
      <c r="AA2240" s="20" t="s">
        <v>7220</v>
      </c>
      <c r="AB2240" s="25" t="s">
        <v>7221</v>
      </c>
      <c r="AC2240" s="11" t="str">
        <f t="shared" si="323"/>
        <v>Klik Here Bestie</v>
      </c>
      <c r="AD2240" s="18" t="s">
        <v>2944</v>
      </c>
    </row>
    <row r="2241" spans="1:31" ht="14.25" customHeight="1" x14ac:dyDescent="0.3">
      <c r="A2241" s="5">
        <v>2239</v>
      </c>
      <c r="B2241" s="20" t="s">
        <v>32</v>
      </c>
      <c r="C2241" s="20" t="s">
        <v>33</v>
      </c>
      <c r="D2241" s="20" t="s">
        <v>3651</v>
      </c>
      <c r="E2241" s="20" t="s">
        <v>544</v>
      </c>
      <c r="F2241" s="21">
        <v>3323192005</v>
      </c>
      <c r="G2241" s="20" t="s">
        <v>3664</v>
      </c>
      <c r="H2241" s="20" t="s">
        <v>3665</v>
      </c>
      <c r="I2241" s="21">
        <v>14981356</v>
      </c>
      <c r="J2241" s="20" t="s">
        <v>7222</v>
      </c>
      <c r="K2241" s="20" t="s">
        <v>7218</v>
      </c>
      <c r="L2241" s="20" t="s">
        <v>7219</v>
      </c>
      <c r="M2241" s="21">
        <v>0</v>
      </c>
      <c r="N2241" s="21">
        <v>300</v>
      </c>
      <c r="O2241" s="21">
        <v>0</v>
      </c>
      <c r="P2241" s="21">
        <v>0</v>
      </c>
      <c r="Q2241" s="21">
        <v>0</v>
      </c>
      <c r="R2241" s="21">
        <v>0</v>
      </c>
      <c r="S2241" s="21">
        <v>0</v>
      </c>
      <c r="T2241" s="20" t="s">
        <v>39</v>
      </c>
      <c r="U2241" s="22">
        <v>46334</v>
      </c>
      <c r="V2241" s="23">
        <v>46245.597916666666</v>
      </c>
      <c r="W2241" s="23">
        <v>46245.597916666666</v>
      </c>
      <c r="X2241" s="20" t="s">
        <v>40</v>
      </c>
      <c r="Y2241" s="20" t="s">
        <v>39</v>
      </c>
      <c r="Z2241" s="24">
        <v>85221</v>
      </c>
      <c r="AA2241" s="20" t="s">
        <v>7220</v>
      </c>
      <c r="AB2241" s="25" t="s">
        <v>7223</v>
      </c>
      <c r="AC2241" s="11" t="str">
        <f t="shared" si="323"/>
        <v>Klik Here Bestie</v>
      </c>
      <c r="AD2241" s="18" t="s">
        <v>2944</v>
      </c>
    </row>
    <row r="2242" spans="1:31" ht="14.25" customHeight="1" x14ac:dyDescent="0.3">
      <c r="A2242" s="5">
        <v>2240</v>
      </c>
      <c r="B2242" s="20" t="s">
        <v>32</v>
      </c>
      <c r="C2242" s="20" t="s">
        <v>33</v>
      </c>
      <c r="D2242" s="20" t="s">
        <v>3651</v>
      </c>
      <c r="E2242" s="20" t="s">
        <v>544</v>
      </c>
      <c r="F2242" s="21">
        <v>3323192005</v>
      </c>
      <c r="G2242" s="20" t="s">
        <v>3664</v>
      </c>
      <c r="H2242" s="20" t="s">
        <v>3665</v>
      </c>
      <c r="I2242" s="21">
        <v>15259991</v>
      </c>
      <c r="J2242" s="20" t="s">
        <v>7224</v>
      </c>
      <c r="K2242" s="20" t="s">
        <v>7225</v>
      </c>
      <c r="L2242" s="20" t="s">
        <v>7226</v>
      </c>
      <c r="M2242" s="21">
        <v>0</v>
      </c>
      <c r="N2242" s="21">
        <v>336</v>
      </c>
      <c r="O2242" s="21">
        <v>0</v>
      </c>
      <c r="P2242" s="21">
        <v>0</v>
      </c>
      <c r="Q2242" s="21">
        <v>0</v>
      </c>
      <c r="R2242" s="21">
        <v>0</v>
      </c>
      <c r="S2242" s="21">
        <v>0</v>
      </c>
      <c r="T2242" s="20" t="s">
        <v>39</v>
      </c>
      <c r="U2242" s="20" t="s">
        <v>4260</v>
      </c>
      <c r="V2242" s="23">
        <v>46249.563888888886</v>
      </c>
      <c r="W2242" s="23">
        <v>46249.563888888886</v>
      </c>
      <c r="X2242" s="20" t="s">
        <v>40</v>
      </c>
      <c r="Y2242" s="20" t="s">
        <v>39</v>
      </c>
      <c r="Z2242" s="24">
        <v>85334</v>
      </c>
      <c r="AA2242" s="20" t="s">
        <v>3748</v>
      </c>
      <c r="AB2242" s="25" t="s">
        <v>7227</v>
      </c>
      <c r="AC2242" s="11" t="str">
        <f t="shared" si="323"/>
        <v>Klik Here Bestie</v>
      </c>
      <c r="AD2242" s="18" t="s">
        <v>2944</v>
      </c>
    </row>
    <row r="2243" spans="1:31" ht="14.25" customHeight="1" x14ac:dyDescent="0.3">
      <c r="A2243" s="5">
        <v>2241</v>
      </c>
      <c r="B2243" s="20" t="s">
        <v>32</v>
      </c>
      <c r="C2243" s="20" t="s">
        <v>33</v>
      </c>
      <c r="D2243" s="20" t="s">
        <v>3651</v>
      </c>
      <c r="E2243" s="20" t="s">
        <v>544</v>
      </c>
      <c r="F2243" s="21">
        <v>3323192005</v>
      </c>
      <c r="G2243" s="20" t="s">
        <v>3664</v>
      </c>
      <c r="H2243" s="20" t="s">
        <v>3665</v>
      </c>
      <c r="I2243" s="21">
        <v>15260078</v>
      </c>
      <c r="J2243" s="20" t="s">
        <v>7228</v>
      </c>
      <c r="K2243" s="20" t="s">
        <v>7225</v>
      </c>
      <c r="L2243" s="20" t="s">
        <v>7226</v>
      </c>
      <c r="M2243" s="21">
        <v>0</v>
      </c>
      <c r="N2243" s="21">
        <v>80</v>
      </c>
      <c r="O2243" s="21">
        <v>0</v>
      </c>
      <c r="P2243" s="21">
        <v>0</v>
      </c>
      <c r="Q2243" s="21">
        <v>0</v>
      </c>
      <c r="R2243" s="21">
        <v>0</v>
      </c>
      <c r="S2243" s="21">
        <v>0</v>
      </c>
      <c r="T2243" s="20" t="s">
        <v>39</v>
      </c>
      <c r="U2243" s="20" t="s">
        <v>4260</v>
      </c>
      <c r="V2243" s="23">
        <v>46249.564583333333</v>
      </c>
      <c r="W2243" s="23">
        <v>46249.564583333333</v>
      </c>
      <c r="X2243" s="20" t="s">
        <v>40</v>
      </c>
      <c r="Y2243" s="20" t="s">
        <v>39</v>
      </c>
      <c r="Z2243" s="24">
        <v>85334</v>
      </c>
      <c r="AA2243" s="20" t="s">
        <v>3748</v>
      </c>
      <c r="AB2243" s="25" t="s">
        <v>7229</v>
      </c>
      <c r="AC2243" s="11" t="str">
        <f t="shared" si="323"/>
        <v>Klik Here Bestie</v>
      </c>
      <c r="AD2243" s="18" t="s">
        <v>2944</v>
      </c>
    </row>
    <row r="2244" spans="1:31" ht="14.25" customHeight="1" x14ac:dyDescent="0.3">
      <c r="A2244" s="5">
        <v>2242</v>
      </c>
      <c r="B2244" s="20" t="s">
        <v>32</v>
      </c>
      <c r="C2244" s="20" t="s">
        <v>33</v>
      </c>
      <c r="D2244" s="20" t="s">
        <v>3651</v>
      </c>
      <c r="E2244" s="20" t="s">
        <v>544</v>
      </c>
      <c r="F2244" s="21">
        <v>3323192005</v>
      </c>
      <c r="G2244" s="20" t="s">
        <v>3664</v>
      </c>
      <c r="H2244" s="20" t="s">
        <v>3665</v>
      </c>
      <c r="I2244" s="21">
        <v>15060367</v>
      </c>
      <c r="J2244" s="20" t="s">
        <v>7230</v>
      </c>
      <c r="K2244" s="20" t="s">
        <v>7231</v>
      </c>
      <c r="L2244" s="20" t="s">
        <v>7232</v>
      </c>
      <c r="M2244" s="21">
        <v>20</v>
      </c>
      <c r="N2244" s="21">
        <v>19</v>
      </c>
      <c r="O2244" s="21">
        <v>0</v>
      </c>
      <c r="P2244" s="21">
        <v>0</v>
      </c>
      <c r="Q2244" s="21">
        <v>0</v>
      </c>
      <c r="R2244" s="21">
        <v>0</v>
      </c>
      <c r="S2244" s="21">
        <v>0</v>
      </c>
      <c r="T2244" s="20" t="s">
        <v>39</v>
      </c>
      <c r="U2244" s="22">
        <v>46364</v>
      </c>
      <c r="V2244" s="23">
        <v>46246.680555555555</v>
      </c>
      <c r="W2244" s="23">
        <v>46246.680555555555</v>
      </c>
      <c r="X2244" s="20" t="s">
        <v>40</v>
      </c>
      <c r="Y2244" s="20" t="s">
        <v>39</v>
      </c>
      <c r="Z2244" s="24">
        <v>85215</v>
      </c>
      <c r="AA2244" s="20" t="s">
        <v>4379</v>
      </c>
      <c r="AB2244" s="25" t="s">
        <v>7233</v>
      </c>
      <c r="AC2244" s="11" t="str">
        <f t="shared" si="323"/>
        <v>Klik Here Bestie</v>
      </c>
      <c r="AE2244" s="14" t="s">
        <v>1147</v>
      </c>
    </row>
    <row r="2245" spans="1:31" ht="14.25" customHeight="1" x14ac:dyDescent="0.3">
      <c r="A2245" s="5">
        <v>2243</v>
      </c>
      <c r="B2245" s="20" t="s">
        <v>32</v>
      </c>
      <c r="C2245" s="20" t="s">
        <v>33</v>
      </c>
      <c r="D2245" s="20" t="s">
        <v>3651</v>
      </c>
      <c r="E2245" s="20" t="s">
        <v>544</v>
      </c>
      <c r="F2245" s="21">
        <v>3323192005</v>
      </c>
      <c r="G2245" s="20" t="s">
        <v>3664</v>
      </c>
      <c r="H2245" s="20" t="s">
        <v>3665</v>
      </c>
      <c r="I2245" s="21">
        <v>15060488</v>
      </c>
      <c r="J2245" s="20" t="s">
        <v>7234</v>
      </c>
      <c r="K2245" s="20" t="s">
        <v>7231</v>
      </c>
      <c r="L2245" s="20" t="s">
        <v>7232</v>
      </c>
      <c r="M2245" s="21">
        <v>0</v>
      </c>
      <c r="N2245" s="21">
        <v>23</v>
      </c>
      <c r="O2245" s="21">
        <v>0</v>
      </c>
      <c r="P2245" s="21">
        <v>0</v>
      </c>
      <c r="Q2245" s="21">
        <v>0</v>
      </c>
      <c r="R2245" s="21">
        <v>0</v>
      </c>
      <c r="S2245" s="21">
        <v>0</v>
      </c>
      <c r="T2245" s="20" t="s">
        <v>39</v>
      </c>
      <c r="U2245" s="22">
        <v>46364</v>
      </c>
      <c r="V2245" s="23">
        <v>46246.681944444441</v>
      </c>
      <c r="W2245" s="23">
        <v>46246.681944444441</v>
      </c>
      <c r="X2245" s="20" t="s">
        <v>40</v>
      </c>
      <c r="Y2245" s="20" t="s">
        <v>39</v>
      </c>
      <c r="Z2245" s="24">
        <v>85215</v>
      </c>
      <c r="AA2245" s="20" t="s">
        <v>4379</v>
      </c>
      <c r="AB2245" s="25" t="s">
        <v>7235</v>
      </c>
      <c r="AC2245" s="11" t="str">
        <f t="shared" si="323"/>
        <v>Klik Here Bestie</v>
      </c>
      <c r="AE2245" s="14" t="s">
        <v>1147</v>
      </c>
    </row>
    <row r="2246" spans="1:31" ht="14.25" customHeight="1" x14ac:dyDescent="0.3">
      <c r="A2246" s="5">
        <v>2244</v>
      </c>
      <c r="B2246" s="20" t="s">
        <v>32</v>
      </c>
      <c r="C2246" s="20" t="s">
        <v>33</v>
      </c>
      <c r="D2246" s="20" t="s">
        <v>3651</v>
      </c>
      <c r="E2246" s="20" t="s">
        <v>544</v>
      </c>
      <c r="F2246" s="21">
        <v>3323192005</v>
      </c>
      <c r="G2246" s="20" t="s">
        <v>3664</v>
      </c>
      <c r="H2246" s="20" t="s">
        <v>3665</v>
      </c>
      <c r="I2246" s="21">
        <v>15060656</v>
      </c>
      <c r="J2246" s="20" t="s">
        <v>7236</v>
      </c>
      <c r="K2246" s="20" t="s">
        <v>7231</v>
      </c>
      <c r="L2246" s="20" t="s">
        <v>7232</v>
      </c>
      <c r="M2246" s="21">
        <v>0</v>
      </c>
      <c r="N2246" s="21">
        <v>312</v>
      </c>
      <c r="O2246" s="21">
        <v>0</v>
      </c>
      <c r="P2246" s="21">
        <v>0</v>
      </c>
      <c r="Q2246" s="21">
        <v>0</v>
      </c>
      <c r="R2246" s="21">
        <v>0</v>
      </c>
      <c r="S2246" s="21">
        <v>0</v>
      </c>
      <c r="T2246" s="20" t="s">
        <v>39</v>
      </c>
      <c r="U2246" s="22">
        <v>46364</v>
      </c>
      <c r="V2246" s="23">
        <v>46246.683333333334</v>
      </c>
      <c r="W2246" s="23">
        <v>46246.683333333334</v>
      </c>
      <c r="X2246" s="20" t="s">
        <v>40</v>
      </c>
      <c r="Y2246" s="20" t="s">
        <v>39</v>
      </c>
      <c r="Z2246" s="24">
        <v>85215</v>
      </c>
      <c r="AA2246" s="20" t="s">
        <v>4379</v>
      </c>
      <c r="AB2246" s="25" t="s">
        <v>7237</v>
      </c>
      <c r="AC2246" s="11" t="str">
        <f t="shared" si="323"/>
        <v>Klik Here Bestie</v>
      </c>
      <c r="AE2246" s="14" t="s">
        <v>1147</v>
      </c>
    </row>
    <row r="2247" spans="1:31" ht="14.25" customHeight="1" x14ac:dyDescent="0.3">
      <c r="A2247" s="5">
        <v>2245</v>
      </c>
      <c r="B2247" s="20" t="s">
        <v>32</v>
      </c>
      <c r="C2247" s="20" t="s">
        <v>33</v>
      </c>
      <c r="D2247" s="20" t="s">
        <v>3651</v>
      </c>
      <c r="E2247" s="20" t="s">
        <v>544</v>
      </c>
      <c r="F2247" s="21">
        <v>3323192005</v>
      </c>
      <c r="G2247" s="20" t="s">
        <v>3664</v>
      </c>
      <c r="H2247" s="20" t="s">
        <v>3665</v>
      </c>
      <c r="I2247" s="21">
        <v>15236451</v>
      </c>
      <c r="J2247" s="20" t="s">
        <v>7238</v>
      </c>
      <c r="K2247" s="20" t="s">
        <v>7239</v>
      </c>
      <c r="L2247" s="20" t="s">
        <v>7240</v>
      </c>
      <c r="M2247" s="21">
        <v>0</v>
      </c>
      <c r="N2247" s="21">
        <v>162</v>
      </c>
      <c r="O2247" s="21">
        <v>0</v>
      </c>
      <c r="P2247" s="21">
        <v>0</v>
      </c>
      <c r="Q2247" s="21">
        <v>0</v>
      </c>
      <c r="R2247" s="21">
        <v>0</v>
      </c>
      <c r="S2247" s="21">
        <v>0</v>
      </c>
      <c r="T2247" s="20" t="s">
        <v>39</v>
      </c>
      <c r="U2247" s="20" t="s">
        <v>4260</v>
      </c>
      <c r="V2247" s="23">
        <v>46249.390972222223</v>
      </c>
      <c r="W2247" s="23">
        <v>46249.390972222223</v>
      </c>
      <c r="X2247" s="20" t="s">
        <v>40</v>
      </c>
      <c r="Y2247" s="20" t="s">
        <v>39</v>
      </c>
      <c r="Z2247" s="24">
        <v>85334</v>
      </c>
      <c r="AA2247" s="20" t="s">
        <v>3748</v>
      </c>
      <c r="AB2247" s="25" t="s">
        <v>7241</v>
      </c>
      <c r="AC2247" s="11" t="str">
        <f t="shared" si="323"/>
        <v>Klik Here Bestie</v>
      </c>
      <c r="AD2247" s="18" t="s">
        <v>2944</v>
      </c>
    </row>
    <row r="2248" spans="1:31" ht="14.25" customHeight="1" x14ac:dyDescent="0.3">
      <c r="A2248" s="5">
        <v>2246</v>
      </c>
      <c r="B2248" s="20" t="s">
        <v>32</v>
      </c>
      <c r="C2248" s="20" t="s">
        <v>33</v>
      </c>
      <c r="D2248" s="20" t="s">
        <v>3651</v>
      </c>
      <c r="E2248" s="20" t="s">
        <v>544</v>
      </c>
      <c r="F2248" s="21">
        <v>3323192005</v>
      </c>
      <c r="G2248" s="20" t="s">
        <v>3664</v>
      </c>
      <c r="H2248" s="20" t="s">
        <v>3665</v>
      </c>
      <c r="I2248" s="21">
        <v>15236662</v>
      </c>
      <c r="J2248" s="20" t="s">
        <v>7242</v>
      </c>
      <c r="K2248" s="20" t="s">
        <v>7239</v>
      </c>
      <c r="L2248" s="20" t="s">
        <v>7240</v>
      </c>
      <c r="M2248" s="21">
        <v>0</v>
      </c>
      <c r="N2248" s="21">
        <v>10</v>
      </c>
      <c r="O2248" s="21">
        <v>0</v>
      </c>
      <c r="P2248" s="21">
        <v>0</v>
      </c>
      <c r="Q2248" s="21">
        <v>0</v>
      </c>
      <c r="R2248" s="21">
        <v>0</v>
      </c>
      <c r="S2248" s="21">
        <v>0</v>
      </c>
      <c r="T2248" s="20" t="s">
        <v>39</v>
      </c>
      <c r="U2248" s="20" t="s">
        <v>4260</v>
      </c>
      <c r="V2248" s="23">
        <v>46249.39166666667</v>
      </c>
      <c r="W2248" s="23">
        <v>46249.39166666667</v>
      </c>
      <c r="X2248" s="20" t="s">
        <v>40</v>
      </c>
      <c r="Y2248" s="20" t="s">
        <v>39</v>
      </c>
      <c r="Z2248" s="24">
        <v>85334</v>
      </c>
      <c r="AA2248" s="20" t="s">
        <v>3748</v>
      </c>
      <c r="AB2248" s="25" t="s">
        <v>7243</v>
      </c>
      <c r="AC2248" s="11" t="str">
        <f t="shared" si="323"/>
        <v>Klik Here Bestie</v>
      </c>
      <c r="AD2248" s="18" t="s">
        <v>2944</v>
      </c>
    </row>
    <row r="2249" spans="1:31" ht="14.25" customHeight="1" x14ac:dyDescent="0.3">
      <c r="A2249" s="5">
        <v>2247</v>
      </c>
      <c r="B2249" s="20" t="s">
        <v>32</v>
      </c>
      <c r="C2249" s="20" t="s">
        <v>33</v>
      </c>
      <c r="D2249" s="20" t="s">
        <v>3651</v>
      </c>
      <c r="E2249" s="20" t="s">
        <v>544</v>
      </c>
      <c r="F2249" s="21">
        <v>3323192005</v>
      </c>
      <c r="G2249" s="20" t="s">
        <v>3664</v>
      </c>
      <c r="H2249" s="20" t="s">
        <v>3665</v>
      </c>
      <c r="I2249" s="21">
        <v>15188016</v>
      </c>
      <c r="J2249" s="20" t="s">
        <v>7244</v>
      </c>
      <c r="K2249" s="20" t="s">
        <v>7245</v>
      </c>
      <c r="L2249" s="20" t="s">
        <v>7246</v>
      </c>
      <c r="M2249" s="21">
        <v>0</v>
      </c>
      <c r="N2249" s="21">
        <v>92</v>
      </c>
      <c r="O2249" s="21">
        <v>0</v>
      </c>
      <c r="P2249" s="21">
        <v>0</v>
      </c>
      <c r="Q2249" s="21">
        <v>0</v>
      </c>
      <c r="R2249" s="21">
        <v>0</v>
      </c>
      <c r="S2249" s="21">
        <v>0</v>
      </c>
      <c r="T2249" s="20" t="s">
        <v>39</v>
      </c>
      <c r="U2249" s="20" t="s">
        <v>4312</v>
      </c>
      <c r="V2249" s="23">
        <v>46248.572222222225</v>
      </c>
      <c r="W2249" s="23">
        <v>46248.572222222225</v>
      </c>
      <c r="X2249" s="20" t="s">
        <v>40</v>
      </c>
      <c r="Y2249" s="20" t="s">
        <v>39</v>
      </c>
      <c r="Z2249" s="24">
        <v>85334</v>
      </c>
      <c r="AA2249" s="20" t="s">
        <v>3748</v>
      </c>
      <c r="AB2249" s="25" t="s">
        <v>7247</v>
      </c>
      <c r="AC2249" s="11" t="str">
        <f t="shared" si="323"/>
        <v>Klik Here Bestie</v>
      </c>
      <c r="AD2249" s="18" t="s">
        <v>2944</v>
      </c>
    </row>
    <row r="2250" spans="1:31" ht="14.25" customHeight="1" x14ac:dyDescent="0.3">
      <c r="A2250" s="5">
        <v>2248</v>
      </c>
      <c r="B2250" s="20" t="s">
        <v>32</v>
      </c>
      <c r="C2250" s="20" t="s">
        <v>33</v>
      </c>
      <c r="D2250" s="20" t="s">
        <v>3651</v>
      </c>
      <c r="E2250" s="20" t="s">
        <v>544</v>
      </c>
      <c r="F2250" s="21">
        <v>3323192005</v>
      </c>
      <c r="G2250" s="20" t="s">
        <v>3664</v>
      </c>
      <c r="H2250" s="20" t="s">
        <v>3665</v>
      </c>
      <c r="I2250" s="21">
        <v>15188176</v>
      </c>
      <c r="J2250" s="20" t="s">
        <v>7248</v>
      </c>
      <c r="K2250" s="20" t="s">
        <v>7245</v>
      </c>
      <c r="L2250" s="20" t="s">
        <v>7246</v>
      </c>
      <c r="M2250" s="21">
        <v>0</v>
      </c>
      <c r="N2250" s="21">
        <v>30</v>
      </c>
      <c r="O2250" s="21">
        <v>0</v>
      </c>
      <c r="P2250" s="21">
        <v>0</v>
      </c>
      <c r="Q2250" s="21">
        <v>0</v>
      </c>
      <c r="R2250" s="21">
        <v>0</v>
      </c>
      <c r="S2250" s="21">
        <v>0</v>
      </c>
      <c r="T2250" s="20" t="s">
        <v>39</v>
      </c>
      <c r="U2250" s="20" t="s">
        <v>4312</v>
      </c>
      <c r="V2250" s="23">
        <v>46248.573611111111</v>
      </c>
      <c r="W2250" s="23">
        <v>46248.573611111111</v>
      </c>
      <c r="X2250" s="20" t="s">
        <v>40</v>
      </c>
      <c r="Y2250" s="20" t="s">
        <v>39</v>
      </c>
      <c r="Z2250" s="24">
        <v>85334</v>
      </c>
      <c r="AA2250" s="20" t="s">
        <v>3748</v>
      </c>
      <c r="AB2250" s="25" t="s">
        <v>7249</v>
      </c>
      <c r="AC2250" s="11" t="str">
        <f t="shared" si="323"/>
        <v>Klik Here Bestie</v>
      </c>
      <c r="AD2250" s="18" t="s">
        <v>2944</v>
      </c>
    </row>
    <row r="2251" spans="1:31" ht="14.25" customHeight="1" x14ac:dyDescent="0.3">
      <c r="A2251" s="5">
        <v>2249</v>
      </c>
      <c r="B2251" s="20" t="s">
        <v>32</v>
      </c>
      <c r="C2251" s="20" t="s">
        <v>33</v>
      </c>
      <c r="D2251" s="20" t="s">
        <v>3651</v>
      </c>
      <c r="E2251" s="20" t="s">
        <v>544</v>
      </c>
      <c r="F2251" s="21">
        <v>3323192005</v>
      </c>
      <c r="G2251" s="20" t="s">
        <v>3664</v>
      </c>
      <c r="H2251" s="20" t="s">
        <v>3665</v>
      </c>
      <c r="I2251" s="21">
        <v>14977056</v>
      </c>
      <c r="J2251" s="20" t="s">
        <v>7250</v>
      </c>
      <c r="K2251" s="20" t="s">
        <v>7251</v>
      </c>
      <c r="L2251" s="20" t="s">
        <v>7252</v>
      </c>
      <c r="M2251" s="21">
        <v>28</v>
      </c>
      <c r="N2251" s="21">
        <v>29</v>
      </c>
      <c r="O2251" s="21">
        <v>0</v>
      </c>
      <c r="P2251" s="21">
        <v>0</v>
      </c>
      <c r="Q2251" s="21">
        <v>0</v>
      </c>
      <c r="R2251" s="21">
        <v>0</v>
      </c>
      <c r="S2251" s="21">
        <v>0</v>
      </c>
      <c r="T2251" s="20" t="s">
        <v>39</v>
      </c>
      <c r="U2251" s="22">
        <v>46334</v>
      </c>
      <c r="V2251" s="23">
        <v>46245.563194444447</v>
      </c>
      <c r="W2251" s="23">
        <v>46245.563194444447</v>
      </c>
      <c r="X2251" s="20" t="s">
        <v>40</v>
      </c>
      <c r="Y2251" s="20" t="s">
        <v>39</v>
      </c>
      <c r="Z2251" s="24">
        <v>85249</v>
      </c>
      <c r="AA2251" s="20" t="s">
        <v>397</v>
      </c>
      <c r="AB2251" s="25" t="s">
        <v>7253</v>
      </c>
      <c r="AC2251" s="11" t="str">
        <f t="shared" si="323"/>
        <v>Klik Here Bestie</v>
      </c>
      <c r="AD2251" s="18" t="s">
        <v>2944</v>
      </c>
    </row>
    <row r="2252" spans="1:31" ht="14.25" customHeight="1" x14ac:dyDescent="0.3">
      <c r="A2252" s="5">
        <v>2250</v>
      </c>
      <c r="B2252" s="20" t="s">
        <v>32</v>
      </c>
      <c r="C2252" s="20" t="s">
        <v>33</v>
      </c>
      <c r="D2252" s="20" t="s">
        <v>3651</v>
      </c>
      <c r="E2252" s="20" t="s">
        <v>544</v>
      </c>
      <c r="F2252" s="21">
        <v>3323192005</v>
      </c>
      <c r="G2252" s="20" t="s">
        <v>3664</v>
      </c>
      <c r="H2252" s="20" t="s">
        <v>3665</v>
      </c>
      <c r="I2252" s="21">
        <v>15154546</v>
      </c>
      <c r="J2252" s="20" t="s">
        <v>7254</v>
      </c>
      <c r="K2252" s="20" t="s">
        <v>7255</v>
      </c>
      <c r="L2252" s="20" t="s">
        <v>7256</v>
      </c>
      <c r="M2252" s="21">
        <v>0</v>
      </c>
      <c r="N2252" s="21">
        <v>40</v>
      </c>
      <c r="O2252" s="21">
        <v>0</v>
      </c>
      <c r="P2252" s="21">
        <v>0</v>
      </c>
      <c r="Q2252" s="21">
        <v>0</v>
      </c>
      <c r="R2252" s="21">
        <v>0</v>
      </c>
      <c r="S2252" s="21">
        <v>0</v>
      </c>
      <c r="T2252" s="20" t="s">
        <v>39</v>
      </c>
      <c r="U2252" s="20" t="s">
        <v>4312</v>
      </c>
      <c r="V2252" s="23">
        <v>46248.334722222222</v>
      </c>
      <c r="W2252" s="23">
        <v>46248.334722222222</v>
      </c>
      <c r="X2252" s="20" t="s">
        <v>40</v>
      </c>
      <c r="Y2252" s="20" t="s">
        <v>39</v>
      </c>
      <c r="Z2252" s="24">
        <v>85204</v>
      </c>
      <c r="AA2252" s="20" t="s">
        <v>3754</v>
      </c>
      <c r="AB2252" s="25" t="s">
        <v>7257</v>
      </c>
      <c r="AC2252" s="11" t="str">
        <f t="shared" si="323"/>
        <v>Klik Here Bestie</v>
      </c>
      <c r="AD2252" s="18" t="s">
        <v>2944</v>
      </c>
    </row>
    <row r="2253" spans="1:31" ht="14.25" customHeight="1" x14ac:dyDescent="0.3">
      <c r="A2253" s="5">
        <v>2251</v>
      </c>
      <c r="B2253" s="20" t="s">
        <v>32</v>
      </c>
      <c r="C2253" s="20" t="s">
        <v>33</v>
      </c>
      <c r="D2253" s="20" t="s">
        <v>3651</v>
      </c>
      <c r="E2253" s="20" t="s">
        <v>3789</v>
      </c>
      <c r="F2253" s="21">
        <v>3323192006</v>
      </c>
      <c r="G2253" s="20" t="s">
        <v>3652</v>
      </c>
      <c r="H2253" s="20" t="s">
        <v>990</v>
      </c>
      <c r="I2253" s="21">
        <v>14896516</v>
      </c>
      <c r="J2253" s="20" t="s">
        <v>7258</v>
      </c>
      <c r="K2253" s="20" t="s">
        <v>7259</v>
      </c>
      <c r="L2253" s="20" t="s">
        <v>7260</v>
      </c>
      <c r="M2253" s="21">
        <v>0</v>
      </c>
      <c r="N2253" s="21">
        <v>126</v>
      </c>
      <c r="O2253" s="21">
        <v>0</v>
      </c>
      <c r="P2253" s="21">
        <v>0</v>
      </c>
      <c r="Q2253" s="21">
        <v>0</v>
      </c>
      <c r="R2253" s="21">
        <v>0</v>
      </c>
      <c r="S2253" s="21">
        <v>0</v>
      </c>
      <c r="T2253" s="20" t="s">
        <v>39</v>
      </c>
      <c r="U2253" s="22">
        <v>46303</v>
      </c>
      <c r="V2253" s="23">
        <v>46244.443749999999</v>
      </c>
      <c r="W2253" s="23">
        <v>46244.443749999999</v>
      </c>
      <c r="X2253" s="20" t="s">
        <v>40</v>
      </c>
      <c r="Y2253" s="20" t="s">
        <v>39</v>
      </c>
      <c r="Z2253" s="24">
        <v>85634</v>
      </c>
      <c r="AA2253" s="20" t="s">
        <v>3792</v>
      </c>
      <c r="AB2253" s="25" t="s">
        <v>7261</v>
      </c>
      <c r="AC2253" s="11" t="str">
        <f t="shared" si="323"/>
        <v>Klik Here Bestie</v>
      </c>
      <c r="AD2253" s="18" t="s">
        <v>2944</v>
      </c>
    </row>
    <row r="2254" spans="1:31" ht="14.25" customHeight="1" x14ac:dyDescent="0.3">
      <c r="A2254" s="5">
        <v>2252</v>
      </c>
      <c r="B2254" s="20" t="s">
        <v>32</v>
      </c>
      <c r="C2254" s="20" t="s">
        <v>33</v>
      </c>
      <c r="D2254" s="20" t="s">
        <v>3651</v>
      </c>
      <c r="E2254" s="20" t="s">
        <v>3789</v>
      </c>
      <c r="F2254" s="21">
        <v>3323192006</v>
      </c>
      <c r="G2254" s="20" t="s">
        <v>3652</v>
      </c>
      <c r="H2254" s="20" t="s">
        <v>990</v>
      </c>
      <c r="I2254" s="21">
        <v>14952102</v>
      </c>
      <c r="J2254" s="20" t="s">
        <v>7262</v>
      </c>
      <c r="K2254" s="20" t="s">
        <v>7263</v>
      </c>
      <c r="L2254" s="20" t="s">
        <v>7264</v>
      </c>
      <c r="M2254" s="21">
        <v>114</v>
      </c>
      <c r="N2254" s="21">
        <v>104</v>
      </c>
      <c r="O2254" s="21">
        <v>0</v>
      </c>
      <c r="P2254" s="21">
        <v>0</v>
      </c>
      <c r="Q2254" s="21">
        <v>0</v>
      </c>
      <c r="R2254" s="21">
        <v>0</v>
      </c>
      <c r="S2254" s="21">
        <v>0</v>
      </c>
      <c r="T2254" s="20" t="s">
        <v>39</v>
      </c>
      <c r="U2254" s="22">
        <v>46334</v>
      </c>
      <c r="V2254" s="23">
        <v>46245.37222222222</v>
      </c>
      <c r="W2254" s="23">
        <v>46245.37222222222</v>
      </c>
      <c r="X2254" s="20" t="s">
        <v>40</v>
      </c>
      <c r="Y2254" s="20" t="s">
        <v>39</v>
      </c>
      <c r="Z2254" s="24">
        <v>85634</v>
      </c>
      <c r="AA2254" s="20" t="s">
        <v>3792</v>
      </c>
      <c r="AB2254" s="25" t="s">
        <v>7265</v>
      </c>
      <c r="AC2254" s="11" t="str">
        <f t="shared" si="323"/>
        <v>Klik Here Bestie</v>
      </c>
      <c r="AD2254" s="18" t="s">
        <v>2944</v>
      </c>
    </row>
    <row r="2255" spans="1:31" ht="14.25" customHeight="1" x14ac:dyDescent="0.3">
      <c r="A2255" s="5">
        <v>2253</v>
      </c>
      <c r="B2255" s="20" t="s">
        <v>32</v>
      </c>
      <c r="C2255" s="20" t="s">
        <v>33</v>
      </c>
      <c r="D2255" s="20" t="s">
        <v>3651</v>
      </c>
      <c r="E2255" s="20" t="s">
        <v>3789</v>
      </c>
      <c r="F2255" s="21">
        <v>3323192006</v>
      </c>
      <c r="G2255" s="20" t="s">
        <v>3652</v>
      </c>
      <c r="H2255" s="20" t="s">
        <v>990</v>
      </c>
      <c r="I2255" s="21">
        <v>14952412</v>
      </c>
      <c r="J2255" s="20" t="s">
        <v>7266</v>
      </c>
      <c r="K2255" s="20" t="s">
        <v>7263</v>
      </c>
      <c r="L2255" s="20" t="s">
        <v>7264</v>
      </c>
      <c r="M2255" s="21">
        <v>0</v>
      </c>
      <c r="N2255" s="21">
        <v>234</v>
      </c>
      <c r="O2255" s="21">
        <v>0</v>
      </c>
      <c r="P2255" s="21">
        <v>0</v>
      </c>
      <c r="Q2255" s="21">
        <v>0</v>
      </c>
      <c r="R2255" s="21">
        <v>0</v>
      </c>
      <c r="S2255" s="21">
        <v>0</v>
      </c>
      <c r="T2255" s="20" t="s">
        <v>39</v>
      </c>
      <c r="U2255" s="22">
        <v>46334</v>
      </c>
      <c r="V2255" s="23">
        <v>46245.374305555553</v>
      </c>
      <c r="W2255" s="23">
        <v>46245.374305555553</v>
      </c>
      <c r="X2255" s="20" t="s">
        <v>40</v>
      </c>
      <c r="Y2255" s="20" t="s">
        <v>39</v>
      </c>
      <c r="Z2255" s="24">
        <v>85634</v>
      </c>
      <c r="AA2255" s="20" t="s">
        <v>3792</v>
      </c>
      <c r="AB2255" s="25" t="s">
        <v>7267</v>
      </c>
      <c r="AC2255" s="11" t="str">
        <f t="shared" si="323"/>
        <v>Klik Here Bestie</v>
      </c>
      <c r="AD2255" s="18" t="s">
        <v>2944</v>
      </c>
    </row>
    <row r="2256" spans="1:31" ht="14.25" customHeight="1" x14ac:dyDescent="0.3">
      <c r="A2256" s="5">
        <v>2254</v>
      </c>
      <c r="B2256" s="20" t="s">
        <v>32</v>
      </c>
      <c r="C2256" s="20" t="s">
        <v>33</v>
      </c>
      <c r="D2256" s="20" t="s">
        <v>3651</v>
      </c>
      <c r="E2256" s="20" t="s">
        <v>3789</v>
      </c>
      <c r="F2256" s="21">
        <v>3323192006</v>
      </c>
      <c r="G2256" s="20" t="s">
        <v>3652</v>
      </c>
      <c r="H2256" s="20" t="s">
        <v>990</v>
      </c>
      <c r="I2256" s="21">
        <v>15049857</v>
      </c>
      <c r="J2256" s="20" t="s">
        <v>7268</v>
      </c>
      <c r="K2256" s="20" t="s">
        <v>7269</v>
      </c>
      <c r="L2256" s="20" t="s">
        <v>7270</v>
      </c>
      <c r="M2256" s="21">
        <v>75</v>
      </c>
      <c r="N2256" s="21">
        <v>68</v>
      </c>
      <c r="O2256" s="21">
        <v>0</v>
      </c>
      <c r="P2256" s="21">
        <v>0</v>
      </c>
      <c r="Q2256" s="21">
        <v>0</v>
      </c>
      <c r="R2256" s="21">
        <v>0</v>
      </c>
      <c r="S2256" s="21">
        <v>0</v>
      </c>
      <c r="T2256" s="20" t="s">
        <v>39</v>
      </c>
      <c r="U2256" s="22">
        <v>46364</v>
      </c>
      <c r="V2256" s="23">
        <v>46246.598611111112</v>
      </c>
      <c r="W2256" s="23">
        <v>46246.598611111112</v>
      </c>
      <c r="X2256" s="20" t="s">
        <v>40</v>
      </c>
      <c r="Y2256" s="20" t="s">
        <v>39</v>
      </c>
      <c r="Z2256" s="24">
        <v>85634</v>
      </c>
      <c r="AA2256" s="20" t="s">
        <v>3792</v>
      </c>
      <c r="AB2256" s="25" t="s">
        <v>7271</v>
      </c>
      <c r="AC2256" s="11" t="str">
        <f t="shared" si="323"/>
        <v>Klik Here Bestie</v>
      </c>
      <c r="AD2256" s="18" t="s">
        <v>2944</v>
      </c>
    </row>
    <row r="2257" spans="1:30" ht="14.25" customHeight="1" x14ac:dyDescent="0.3">
      <c r="A2257" s="5">
        <v>2255</v>
      </c>
      <c r="B2257" s="20" t="s">
        <v>32</v>
      </c>
      <c r="C2257" s="20" t="s">
        <v>33</v>
      </c>
      <c r="D2257" s="20" t="s">
        <v>3651</v>
      </c>
      <c r="E2257" s="20" t="s">
        <v>3789</v>
      </c>
      <c r="F2257" s="21">
        <v>3323192006</v>
      </c>
      <c r="G2257" s="20" t="s">
        <v>3652</v>
      </c>
      <c r="H2257" s="20" t="s">
        <v>990</v>
      </c>
      <c r="I2257" s="21">
        <v>15050123</v>
      </c>
      <c r="J2257" s="20" t="s">
        <v>7272</v>
      </c>
      <c r="K2257" s="20" t="s">
        <v>7269</v>
      </c>
      <c r="L2257" s="20" t="s">
        <v>7270</v>
      </c>
      <c r="M2257" s="21">
        <v>0</v>
      </c>
      <c r="N2257" s="21">
        <v>572</v>
      </c>
      <c r="O2257" s="21">
        <v>0</v>
      </c>
      <c r="P2257" s="21">
        <v>0</v>
      </c>
      <c r="Q2257" s="21">
        <v>0</v>
      </c>
      <c r="R2257" s="21">
        <v>0</v>
      </c>
      <c r="S2257" s="21">
        <v>0</v>
      </c>
      <c r="T2257" s="20" t="s">
        <v>39</v>
      </c>
      <c r="U2257" s="22">
        <v>46364</v>
      </c>
      <c r="V2257" s="23">
        <v>46246.6</v>
      </c>
      <c r="W2257" s="23">
        <v>46246.6</v>
      </c>
      <c r="X2257" s="20" t="s">
        <v>40</v>
      </c>
      <c r="Y2257" s="20" t="s">
        <v>39</v>
      </c>
      <c r="Z2257" s="24">
        <v>85634</v>
      </c>
      <c r="AA2257" s="20" t="s">
        <v>3792</v>
      </c>
      <c r="AB2257" s="25" t="s">
        <v>7273</v>
      </c>
      <c r="AC2257" s="11" t="str">
        <f t="shared" si="323"/>
        <v>Klik Here Bestie</v>
      </c>
      <c r="AD2257" s="18" t="s">
        <v>2944</v>
      </c>
    </row>
    <row r="2258" spans="1:30" ht="14.25" customHeight="1" x14ac:dyDescent="0.3">
      <c r="A2258" s="5">
        <v>2256</v>
      </c>
      <c r="B2258" s="20" t="s">
        <v>32</v>
      </c>
      <c r="C2258" s="20" t="s">
        <v>33</v>
      </c>
      <c r="D2258" s="20" t="s">
        <v>3651</v>
      </c>
      <c r="E2258" s="20" t="s">
        <v>3789</v>
      </c>
      <c r="F2258" s="21">
        <v>3323192006</v>
      </c>
      <c r="G2258" s="20" t="s">
        <v>3652</v>
      </c>
      <c r="H2258" s="20" t="s">
        <v>990</v>
      </c>
      <c r="I2258" s="21">
        <v>15109111</v>
      </c>
      <c r="J2258" s="20" t="s">
        <v>7274</v>
      </c>
      <c r="K2258" s="20" t="s">
        <v>7275</v>
      </c>
      <c r="L2258" s="20" t="s">
        <v>7276</v>
      </c>
      <c r="M2258" s="21">
        <v>0</v>
      </c>
      <c r="N2258" s="21">
        <v>46</v>
      </c>
      <c r="O2258" s="21">
        <v>0</v>
      </c>
      <c r="P2258" s="21">
        <v>0</v>
      </c>
      <c r="Q2258" s="21">
        <v>0</v>
      </c>
      <c r="R2258" s="21">
        <v>0</v>
      </c>
      <c r="S2258" s="21">
        <v>0</v>
      </c>
      <c r="T2258" s="20" t="s">
        <v>39</v>
      </c>
      <c r="U2258" s="20" t="s">
        <v>4250</v>
      </c>
      <c r="V2258" s="23">
        <v>46247.476388888892</v>
      </c>
      <c r="W2258" s="23">
        <v>46247.476388888892</v>
      </c>
      <c r="X2258" s="20" t="s">
        <v>40</v>
      </c>
      <c r="Y2258" s="20" t="s">
        <v>39</v>
      </c>
      <c r="Z2258" s="24">
        <v>85634</v>
      </c>
      <c r="AA2258" s="20" t="s">
        <v>3792</v>
      </c>
      <c r="AB2258" s="25" t="s">
        <v>7277</v>
      </c>
      <c r="AC2258" s="11" t="str">
        <f t="shared" si="323"/>
        <v>Klik Here Bestie</v>
      </c>
      <c r="AD2258" s="18" t="s">
        <v>2944</v>
      </c>
    </row>
    <row r="2259" spans="1:30" ht="14.25" customHeight="1" x14ac:dyDescent="0.3">
      <c r="A2259" s="5">
        <v>2257</v>
      </c>
      <c r="B2259" s="20" t="s">
        <v>32</v>
      </c>
      <c r="C2259" s="20" t="s">
        <v>33</v>
      </c>
      <c r="D2259" s="20" t="s">
        <v>3651</v>
      </c>
      <c r="E2259" s="20" t="s">
        <v>3789</v>
      </c>
      <c r="F2259" s="21">
        <v>3323192006</v>
      </c>
      <c r="G2259" s="20" t="s">
        <v>3652</v>
      </c>
      <c r="H2259" s="20" t="s">
        <v>990</v>
      </c>
      <c r="I2259" s="21">
        <v>15109402</v>
      </c>
      <c r="J2259" s="20" t="s">
        <v>7278</v>
      </c>
      <c r="K2259" s="20" t="s">
        <v>7275</v>
      </c>
      <c r="L2259" s="20" t="s">
        <v>7276</v>
      </c>
      <c r="M2259" s="21">
        <v>0</v>
      </c>
      <c r="N2259" s="21">
        <v>179</v>
      </c>
      <c r="O2259" s="21">
        <v>0</v>
      </c>
      <c r="P2259" s="21">
        <v>0</v>
      </c>
      <c r="Q2259" s="21">
        <v>0</v>
      </c>
      <c r="R2259" s="21">
        <v>0</v>
      </c>
      <c r="S2259" s="21">
        <v>0</v>
      </c>
      <c r="T2259" s="20" t="s">
        <v>39</v>
      </c>
      <c r="U2259" s="20" t="s">
        <v>4250</v>
      </c>
      <c r="V2259" s="23">
        <v>46247.477777777778</v>
      </c>
      <c r="W2259" s="23">
        <v>46247.477777777778</v>
      </c>
      <c r="X2259" s="20" t="s">
        <v>40</v>
      </c>
      <c r="Y2259" s="20" t="s">
        <v>39</v>
      </c>
      <c r="Z2259" s="24">
        <v>85634</v>
      </c>
      <c r="AA2259" s="20" t="s">
        <v>3792</v>
      </c>
      <c r="AB2259" s="25" t="s">
        <v>7279</v>
      </c>
      <c r="AC2259" s="11" t="str">
        <f t="shared" si="323"/>
        <v>Klik Here Bestie</v>
      </c>
      <c r="AD2259" s="18" t="s">
        <v>2944</v>
      </c>
    </row>
    <row r="2260" spans="1:30" ht="14.25" customHeight="1" x14ac:dyDescent="0.3">
      <c r="A2260" s="5">
        <v>2258</v>
      </c>
      <c r="B2260" s="20" t="s">
        <v>32</v>
      </c>
      <c r="C2260" s="20" t="s">
        <v>33</v>
      </c>
      <c r="D2260" s="20" t="s">
        <v>3651</v>
      </c>
      <c r="E2260" s="20" t="s">
        <v>3796</v>
      </c>
      <c r="F2260" s="21">
        <v>3323192007</v>
      </c>
      <c r="G2260" s="20" t="s">
        <v>3652</v>
      </c>
      <c r="H2260" s="20" t="s">
        <v>990</v>
      </c>
      <c r="I2260" s="21">
        <v>14906072</v>
      </c>
      <c r="J2260" s="20" t="s">
        <v>7280</v>
      </c>
      <c r="K2260" s="20" t="s">
        <v>7281</v>
      </c>
      <c r="L2260" s="20" t="s">
        <v>7282</v>
      </c>
      <c r="M2260" s="21">
        <v>36</v>
      </c>
      <c r="N2260" s="21">
        <v>33</v>
      </c>
      <c r="O2260" s="21">
        <v>0</v>
      </c>
      <c r="P2260" s="21">
        <v>0</v>
      </c>
      <c r="Q2260" s="21">
        <v>0</v>
      </c>
      <c r="R2260" s="21">
        <v>0</v>
      </c>
      <c r="S2260" s="21">
        <v>0</v>
      </c>
      <c r="T2260" s="20" t="s">
        <v>39</v>
      </c>
      <c r="U2260" s="22">
        <v>46303</v>
      </c>
      <c r="V2260" s="23">
        <v>46244.521527777775</v>
      </c>
      <c r="W2260" s="23">
        <v>46244.521527777775</v>
      </c>
      <c r="X2260" s="20" t="s">
        <v>40</v>
      </c>
      <c r="Y2260" s="20" t="s">
        <v>39</v>
      </c>
      <c r="Z2260" s="24">
        <v>84873</v>
      </c>
      <c r="AA2260" s="20" t="s">
        <v>7283</v>
      </c>
      <c r="AB2260" s="25" t="s">
        <v>7284</v>
      </c>
      <c r="AC2260" s="11" t="str">
        <f t="shared" si="323"/>
        <v>Klik Here Bestie</v>
      </c>
      <c r="AD2260" s="18" t="s">
        <v>2944</v>
      </c>
    </row>
    <row r="2261" spans="1:30" ht="14.25" customHeight="1" x14ac:dyDescent="0.3">
      <c r="A2261" s="5">
        <v>2259</v>
      </c>
      <c r="B2261" s="20" t="s">
        <v>32</v>
      </c>
      <c r="C2261" s="20" t="s">
        <v>33</v>
      </c>
      <c r="D2261" s="20" t="s">
        <v>3651</v>
      </c>
      <c r="E2261" s="20" t="s">
        <v>3796</v>
      </c>
      <c r="F2261" s="21">
        <v>3323192007</v>
      </c>
      <c r="G2261" s="20" t="s">
        <v>3652</v>
      </c>
      <c r="H2261" s="20" t="s">
        <v>990</v>
      </c>
      <c r="I2261" s="21">
        <v>14906124</v>
      </c>
      <c r="J2261" s="20" t="s">
        <v>7285</v>
      </c>
      <c r="K2261" s="20" t="s">
        <v>7281</v>
      </c>
      <c r="L2261" s="20" t="s">
        <v>7282</v>
      </c>
      <c r="M2261" s="21">
        <v>0</v>
      </c>
      <c r="N2261" s="21">
        <v>120</v>
      </c>
      <c r="O2261" s="21">
        <v>0</v>
      </c>
      <c r="P2261" s="21">
        <v>0</v>
      </c>
      <c r="Q2261" s="21">
        <v>0</v>
      </c>
      <c r="R2261" s="21">
        <v>0</v>
      </c>
      <c r="S2261" s="21">
        <v>0</v>
      </c>
      <c r="T2261" s="20" t="s">
        <v>39</v>
      </c>
      <c r="U2261" s="22">
        <v>46303</v>
      </c>
      <c r="V2261" s="23">
        <v>46244.522222222222</v>
      </c>
      <c r="W2261" s="23">
        <v>46244.522222222222</v>
      </c>
      <c r="X2261" s="20" t="s">
        <v>40</v>
      </c>
      <c r="Y2261" s="20" t="s">
        <v>39</v>
      </c>
      <c r="Z2261" s="24">
        <v>84873</v>
      </c>
      <c r="AA2261" s="20" t="s">
        <v>7283</v>
      </c>
      <c r="AB2261" s="25" t="s">
        <v>7286</v>
      </c>
      <c r="AC2261" s="11" t="str">
        <f t="shared" si="323"/>
        <v>Klik Here Bestie</v>
      </c>
      <c r="AD2261" s="18" t="s">
        <v>2944</v>
      </c>
    </row>
    <row r="2262" spans="1:30" ht="14.25" customHeight="1" x14ac:dyDescent="0.3">
      <c r="A2262" s="5">
        <v>2260</v>
      </c>
      <c r="B2262" s="20" t="s">
        <v>32</v>
      </c>
      <c r="C2262" s="20" t="s">
        <v>33</v>
      </c>
      <c r="D2262" s="20" t="s">
        <v>3651</v>
      </c>
      <c r="E2262" s="20" t="s">
        <v>3796</v>
      </c>
      <c r="F2262" s="21">
        <v>3323192007</v>
      </c>
      <c r="G2262" s="20" t="s">
        <v>3652</v>
      </c>
      <c r="H2262" s="20" t="s">
        <v>990</v>
      </c>
      <c r="I2262" s="21">
        <v>14906280</v>
      </c>
      <c r="J2262" s="20" t="s">
        <v>7287</v>
      </c>
      <c r="K2262" s="20" t="s">
        <v>7281</v>
      </c>
      <c r="L2262" s="20" t="s">
        <v>7282</v>
      </c>
      <c r="M2262" s="21">
        <v>0</v>
      </c>
      <c r="N2262" s="21">
        <v>23</v>
      </c>
      <c r="O2262" s="21">
        <v>0</v>
      </c>
      <c r="P2262" s="21">
        <v>0</v>
      </c>
      <c r="Q2262" s="21">
        <v>0</v>
      </c>
      <c r="R2262" s="21">
        <v>0</v>
      </c>
      <c r="S2262" s="21">
        <v>0</v>
      </c>
      <c r="T2262" s="20" t="s">
        <v>39</v>
      </c>
      <c r="U2262" s="22">
        <v>46303</v>
      </c>
      <c r="V2262" s="23">
        <v>46244.523611111108</v>
      </c>
      <c r="W2262" s="23">
        <v>46244.523611111108</v>
      </c>
      <c r="X2262" s="20" t="s">
        <v>40</v>
      </c>
      <c r="Y2262" s="20" t="s">
        <v>39</v>
      </c>
      <c r="Z2262" s="24">
        <v>84873</v>
      </c>
      <c r="AA2262" s="20" t="s">
        <v>7283</v>
      </c>
      <c r="AB2262" s="25" t="s">
        <v>7288</v>
      </c>
      <c r="AC2262" s="11" t="str">
        <f t="shared" si="323"/>
        <v>Klik Here Bestie</v>
      </c>
      <c r="AD2262" s="18" t="s">
        <v>2944</v>
      </c>
    </row>
    <row r="2263" spans="1:30" ht="14.25" customHeight="1" x14ac:dyDescent="0.3">
      <c r="A2263" s="5">
        <v>2261</v>
      </c>
      <c r="B2263" s="20" t="s">
        <v>32</v>
      </c>
      <c r="C2263" s="20" t="s">
        <v>33</v>
      </c>
      <c r="D2263" s="20" t="s">
        <v>3651</v>
      </c>
      <c r="E2263" s="20" t="s">
        <v>3796</v>
      </c>
      <c r="F2263" s="21">
        <v>3323192007</v>
      </c>
      <c r="G2263" s="20" t="s">
        <v>3652</v>
      </c>
      <c r="H2263" s="20" t="s">
        <v>990</v>
      </c>
      <c r="I2263" s="21">
        <v>15102040</v>
      </c>
      <c r="J2263" s="20" t="s">
        <v>7289</v>
      </c>
      <c r="K2263" s="20" t="s">
        <v>7290</v>
      </c>
      <c r="L2263" s="20" t="s">
        <v>7291</v>
      </c>
      <c r="M2263" s="21">
        <v>0</v>
      </c>
      <c r="N2263" s="21">
        <v>480</v>
      </c>
      <c r="O2263" s="21">
        <v>0</v>
      </c>
      <c r="P2263" s="21">
        <v>0</v>
      </c>
      <c r="Q2263" s="21">
        <v>0</v>
      </c>
      <c r="R2263" s="21">
        <v>0</v>
      </c>
      <c r="S2263" s="21">
        <v>0</v>
      </c>
      <c r="T2263" s="20" t="s">
        <v>39</v>
      </c>
      <c r="U2263" s="20" t="s">
        <v>4250</v>
      </c>
      <c r="V2263" s="23">
        <v>46247.431250000001</v>
      </c>
      <c r="W2263" s="23">
        <v>46247.431250000001</v>
      </c>
      <c r="X2263" s="20" t="s">
        <v>40</v>
      </c>
      <c r="Y2263" s="20" t="s">
        <v>39</v>
      </c>
      <c r="Z2263" s="24">
        <v>5095027</v>
      </c>
      <c r="AA2263" s="20" t="s">
        <v>7292</v>
      </c>
      <c r="AB2263" s="25" t="s">
        <v>7293</v>
      </c>
      <c r="AC2263" s="11" t="str">
        <f t="shared" si="323"/>
        <v>Klik Here Bestie</v>
      </c>
      <c r="AD2263" s="18" t="s">
        <v>2944</v>
      </c>
    </row>
    <row r="2264" spans="1:30" ht="14.25" customHeight="1" x14ac:dyDescent="0.3">
      <c r="A2264" s="5">
        <v>2262</v>
      </c>
      <c r="B2264" s="20" t="s">
        <v>32</v>
      </c>
      <c r="C2264" s="20" t="s">
        <v>33</v>
      </c>
      <c r="D2264" s="20" t="s">
        <v>3651</v>
      </c>
      <c r="E2264" s="20" t="s">
        <v>3796</v>
      </c>
      <c r="F2264" s="21">
        <v>3323192007</v>
      </c>
      <c r="G2264" s="20" t="s">
        <v>3652</v>
      </c>
      <c r="H2264" s="20" t="s">
        <v>990</v>
      </c>
      <c r="I2264" s="21">
        <v>15128239</v>
      </c>
      <c r="J2264" s="20" t="s">
        <v>7294</v>
      </c>
      <c r="K2264" s="20" t="s">
        <v>7295</v>
      </c>
      <c r="L2264" s="20" t="s">
        <v>7296</v>
      </c>
      <c r="M2264" s="21">
        <v>0</v>
      </c>
      <c r="N2264" s="21">
        <v>408</v>
      </c>
      <c r="O2264" s="21">
        <v>0</v>
      </c>
      <c r="P2264" s="21">
        <v>0</v>
      </c>
      <c r="Q2264" s="21">
        <v>0</v>
      </c>
      <c r="R2264" s="21">
        <v>0</v>
      </c>
      <c r="S2264" s="21">
        <v>0</v>
      </c>
      <c r="T2264" s="20" t="s">
        <v>39</v>
      </c>
      <c r="U2264" s="20" t="s">
        <v>4250</v>
      </c>
      <c r="V2264" s="23">
        <v>46247.638888888891</v>
      </c>
      <c r="W2264" s="23">
        <v>46247.638888888891</v>
      </c>
      <c r="X2264" s="20" t="s">
        <v>40</v>
      </c>
      <c r="Y2264" s="20" t="s">
        <v>39</v>
      </c>
      <c r="Z2264" s="24">
        <v>84891</v>
      </c>
      <c r="AA2264" s="20" t="s">
        <v>976</v>
      </c>
      <c r="AB2264" s="25" t="s">
        <v>7297</v>
      </c>
      <c r="AC2264" s="11" t="str">
        <f t="shared" si="323"/>
        <v>Klik Here Bestie</v>
      </c>
      <c r="AD2264" s="18" t="s">
        <v>2944</v>
      </c>
    </row>
    <row r="2265" spans="1:30" ht="14.25" customHeight="1" x14ac:dyDescent="0.3">
      <c r="A2265" s="5">
        <v>2263</v>
      </c>
      <c r="B2265" s="20" t="s">
        <v>32</v>
      </c>
      <c r="C2265" s="20" t="s">
        <v>33</v>
      </c>
      <c r="D2265" s="20" t="s">
        <v>3651</v>
      </c>
      <c r="E2265" s="20" t="s">
        <v>3796</v>
      </c>
      <c r="F2265" s="21">
        <v>3323192007</v>
      </c>
      <c r="G2265" s="20" t="s">
        <v>3652</v>
      </c>
      <c r="H2265" s="20" t="s">
        <v>990</v>
      </c>
      <c r="I2265" s="21">
        <v>15128499</v>
      </c>
      <c r="J2265" s="20" t="s">
        <v>7298</v>
      </c>
      <c r="K2265" s="20" t="s">
        <v>7295</v>
      </c>
      <c r="L2265" s="20" t="s">
        <v>7296</v>
      </c>
      <c r="M2265" s="21">
        <v>100</v>
      </c>
      <c r="N2265" s="21">
        <v>120</v>
      </c>
      <c r="O2265" s="21">
        <v>0</v>
      </c>
      <c r="P2265" s="21">
        <v>0</v>
      </c>
      <c r="Q2265" s="21">
        <v>0</v>
      </c>
      <c r="R2265" s="21">
        <v>0</v>
      </c>
      <c r="S2265" s="21">
        <v>0</v>
      </c>
      <c r="T2265" s="20" t="s">
        <v>39</v>
      </c>
      <c r="U2265" s="20" t="s">
        <v>4250</v>
      </c>
      <c r="V2265" s="23">
        <v>46247.640277777777</v>
      </c>
      <c r="W2265" s="23">
        <v>46247.640277777777</v>
      </c>
      <c r="X2265" s="20" t="s">
        <v>40</v>
      </c>
      <c r="Y2265" s="20" t="s">
        <v>39</v>
      </c>
      <c r="Z2265" s="24">
        <v>84891</v>
      </c>
      <c r="AA2265" s="20" t="s">
        <v>976</v>
      </c>
      <c r="AB2265" s="25" t="s">
        <v>7299</v>
      </c>
      <c r="AC2265" s="11" t="str">
        <f t="shared" si="323"/>
        <v>Klik Here Bestie</v>
      </c>
      <c r="AD2265" s="18" t="s">
        <v>2944</v>
      </c>
    </row>
    <row r="2266" spans="1:30" ht="14.25" customHeight="1" x14ac:dyDescent="0.3">
      <c r="A2266" s="5">
        <v>2264</v>
      </c>
      <c r="B2266" s="20" t="s">
        <v>32</v>
      </c>
      <c r="C2266" s="20" t="s">
        <v>33</v>
      </c>
      <c r="D2266" s="20" t="s">
        <v>3651</v>
      </c>
      <c r="E2266" s="20" t="s">
        <v>3796</v>
      </c>
      <c r="F2266" s="21">
        <v>3323192007</v>
      </c>
      <c r="G2266" s="20" t="s">
        <v>3652</v>
      </c>
      <c r="H2266" s="20" t="s">
        <v>990</v>
      </c>
      <c r="I2266" s="21">
        <v>15128972</v>
      </c>
      <c r="J2266" s="20" t="s">
        <v>7300</v>
      </c>
      <c r="K2266" s="20" t="s">
        <v>7295</v>
      </c>
      <c r="L2266" s="20" t="s">
        <v>7296</v>
      </c>
      <c r="M2266" s="21">
        <v>0</v>
      </c>
      <c r="N2266" s="21">
        <v>71</v>
      </c>
      <c r="O2266" s="21">
        <v>0</v>
      </c>
      <c r="P2266" s="21">
        <v>0</v>
      </c>
      <c r="Q2266" s="21">
        <v>0</v>
      </c>
      <c r="R2266" s="21">
        <v>0</v>
      </c>
      <c r="S2266" s="21">
        <v>0</v>
      </c>
      <c r="T2266" s="20" t="s">
        <v>39</v>
      </c>
      <c r="U2266" s="20" t="s">
        <v>4250</v>
      </c>
      <c r="V2266" s="23">
        <v>46247.643055555556</v>
      </c>
      <c r="W2266" s="23">
        <v>46247.643055555556</v>
      </c>
      <c r="X2266" s="20" t="s">
        <v>40</v>
      </c>
      <c r="Y2266" s="20" t="s">
        <v>39</v>
      </c>
      <c r="Z2266" s="24">
        <v>84891</v>
      </c>
      <c r="AA2266" s="20" t="s">
        <v>976</v>
      </c>
      <c r="AB2266" s="25" t="s">
        <v>7301</v>
      </c>
      <c r="AC2266" s="11" t="str">
        <f t="shared" si="323"/>
        <v>Klik Here Bestie</v>
      </c>
      <c r="AD2266" s="18" t="s">
        <v>2944</v>
      </c>
    </row>
    <row r="2267" spans="1:30" ht="14.25" customHeight="1" x14ac:dyDescent="0.3">
      <c r="A2267" s="5">
        <v>2265</v>
      </c>
      <c r="B2267" s="20" t="s">
        <v>32</v>
      </c>
      <c r="C2267" s="20" t="s">
        <v>33</v>
      </c>
      <c r="D2267" s="20" t="s">
        <v>3651</v>
      </c>
      <c r="E2267" s="20" t="s">
        <v>3796</v>
      </c>
      <c r="F2267" s="21">
        <v>3323192007</v>
      </c>
      <c r="G2267" s="20" t="s">
        <v>3652</v>
      </c>
      <c r="H2267" s="20" t="s">
        <v>990</v>
      </c>
      <c r="I2267" s="21">
        <v>14913496</v>
      </c>
      <c r="J2267" s="20" t="s">
        <v>7302</v>
      </c>
      <c r="K2267" s="20" t="s">
        <v>7303</v>
      </c>
      <c r="L2267" s="20" t="s">
        <v>7304</v>
      </c>
      <c r="M2267" s="21">
        <v>36</v>
      </c>
      <c r="N2267" s="21">
        <v>33</v>
      </c>
      <c r="O2267" s="21">
        <v>0</v>
      </c>
      <c r="P2267" s="21">
        <v>0</v>
      </c>
      <c r="Q2267" s="21">
        <v>0</v>
      </c>
      <c r="R2267" s="21">
        <v>0</v>
      </c>
      <c r="S2267" s="21">
        <v>0</v>
      </c>
      <c r="T2267" s="20" t="s">
        <v>39</v>
      </c>
      <c r="U2267" s="22">
        <v>46303</v>
      </c>
      <c r="V2267" s="23">
        <v>46244.585416666669</v>
      </c>
      <c r="W2267" s="23">
        <v>46244.585416666669</v>
      </c>
      <c r="X2267" s="20" t="s">
        <v>40</v>
      </c>
      <c r="Y2267" s="20" t="s">
        <v>39</v>
      </c>
      <c r="Z2267" s="24">
        <v>84856</v>
      </c>
      <c r="AA2267" s="20" t="s">
        <v>169</v>
      </c>
      <c r="AB2267" s="25" t="s">
        <v>7305</v>
      </c>
      <c r="AC2267" s="11" t="str">
        <f t="shared" si="323"/>
        <v>Klik Here Bestie</v>
      </c>
      <c r="AD2267" s="18" t="s">
        <v>2944</v>
      </c>
    </row>
    <row r="2268" spans="1:30" ht="14.25" customHeight="1" x14ac:dyDescent="0.3">
      <c r="A2268" s="5">
        <v>2266</v>
      </c>
      <c r="B2268" s="20" t="s">
        <v>32</v>
      </c>
      <c r="C2268" s="20" t="s">
        <v>33</v>
      </c>
      <c r="D2268" s="20" t="s">
        <v>3651</v>
      </c>
      <c r="E2268" s="20" t="s">
        <v>3796</v>
      </c>
      <c r="F2268" s="21">
        <v>3323192007</v>
      </c>
      <c r="G2268" s="20" t="s">
        <v>3652</v>
      </c>
      <c r="H2268" s="20" t="s">
        <v>990</v>
      </c>
      <c r="I2268" s="21">
        <v>14913598</v>
      </c>
      <c r="J2268" s="20" t="s">
        <v>7306</v>
      </c>
      <c r="K2268" s="20" t="s">
        <v>7303</v>
      </c>
      <c r="L2268" s="20" t="s">
        <v>7304</v>
      </c>
      <c r="M2268" s="21">
        <v>0</v>
      </c>
      <c r="N2268" s="21">
        <v>312</v>
      </c>
      <c r="O2268" s="21">
        <v>0</v>
      </c>
      <c r="P2268" s="21">
        <v>0</v>
      </c>
      <c r="Q2268" s="21">
        <v>0</v>
      </c>
      <c r="R2268" s="21">
        <v>0</v>
      </c>
      <c r="S2268" s="21">
        <v>0</v>
      </c>
      <c r="T2268" s="20" t="s">
        <v>39</v>
      </c>
      <c r="U2268" s="22">
        <v>46303</v>
      </c>
      <c r="V2268" s="23">
        <v>46244.586805555555</v>
      </c>
      <c r="W2268" s="23">
        <v>46244.586805555555</v>
      </c>
      <c r="X2268" s="20" t="s">
        <v>40</v>
      </c>
      <c r="Y2268" s="20" t="s">
        <v>39</v>
      </c>
      <c r="Z2268" s="24">
        <v>84856</v>
      </c>
      <c r="AA2268" s="20" t="s">
        <v>169</v>
      </c>
      <c r="AB2268" s="25" t="s">
        <v>7307</v>
      </c>
      <c r="AC2268" s="11" t="str">
        <f t="shared" si="323"/>
        <v>Klik Here Bestie</v>
      </c>
      <c r="AD2268" s="18" t="s">
        <v>2944</v>
      </c>
    </row>
    <row r="2269" spans="1:30" ht="14.25" customHeight="1" x14ac:dyDescent="0.3">
      <c r="A2269" s="5">
        <v>2267</v>
      </c>
      <c r="B2269" s="20" t="s">
        <v>32</v>
      </c>
      <c r="C2269" s="20" t="s">
        <v>33</v>
      </c>
      <c r="D2269" s="20" t="s">
        <v>3651</v>
      </c>
      <c r="E2269" s="20" t="s">
        <v>3796</v>
      </c>
      <c r="F2269" s="21">
        <v>3323192007</v>
      </c>
      <c r="G2269" s="20" t="s">
        <v>3652</v>
      </c>
      <c r="H2269" s="20" t="s">
        <v>990</v>
      </c>
      <c r="I2269" s="21">
        <v>14883082</v>
      </c>
      <c r="J2269" s="20" t="s">
        <v>7308</v>
      </c>
      <c r="K2269" s="20" t="s">
        <v>7309</v>
      </c>
      <c r="L2269" s="20" t="s">
        <v>7310</v>
      </c>
      <c r="M2269" s="21">
        <v>63</v>
      </c>
      <c r="N2269" s="21">
        <v>57</v>
      </c>
      <c r="O2269" s="21">
        <v>0</v>
      </c>
      <c r="P2269" s="21">
        <v>0</v>
      </c>
      <c r="Q2269" s="21">
        <v>0</v>
      </c>
      <c r="R2269" s="21">
        <v>0</v>
      </c>
      <c r="S2269" s="21">
        <v>0</v>
      </c>
      <c r="T2269" s="20" t="s">
        <v>39</v>
      </c>
      <c r="U2269" s="22">
        <v>46303</v>
      </c>
      <c r="V2269" s="23">
        <v>46244.36041666667</v>
      </c>
      <c r="W2269" s="23">
        <v>46244.36041666667</v>
      </c>
      <c r="X2269" s="20" t="s">
        <v>40</v>
      </c>
      <c r="Y2269" s="20" t="s">
        <v>39</v>
      </c>
      <c r="Z2269" s="24">
        <v>84910</v>
      </c>
      <c r="AA2269" s="20" t="s">
        <v>7311</v>
      </c>
      <c r="AB2269" s="25" t="s">
        <v>7312</v>
      </c>
      <c r="AC2269" s="11" t="str">
        <f t="shared" si="323"/>
        <v>Klik Here Bestie</v>
      </c>
      <c r="AD2269" s="18" t="s">
        <v>2944</v>
      </c>
    </row>
    <row r="2270" spans="1:30" ht="14.25" customHeight="1" x14ac:dyDescent="0.3">
      <c r="A2270" s="5">
        <v>2268</v>
      </c>
      <c r="B2270" s="20" t="s">
        <v>32</v>
      </c>
      <c r="C2270" s="20" t="s">
        <v>33</v>
      </c>
      <c r="D2270" s="20" t="s">
        <v>3651</v>
      </c>
      <c r="E2270" s="20" t="s">
        <v>3796</v>
      </c>
      <c r="F2270" s="21">
        <v>3323192007</v>
      </c>
      <c r="G2270" s="20" t="s">
        <v>3652</v>
      </c>
      <c r="H2270" s="20" t="s">
        <v>990</v>
      </c>
      <c r="I2270" s="21">
        <v>14883256</v>
      </c>
      <c r="J2270" s="20" t="s">
        <v>7313</v>
      </c>
      <c r="K2270" s="20" t="s">
        <v>7309</v>
      </c>
      <c r="L2270" s="20" t="s">
        <v>7310</v>
      </c>
      <c r="M2270" s="21">
        <v>0</v>
      </c>
      <c r="N2270" s="21">
        <v>204</v>
      </c>
      <c r="O2270" s="21">
        <v>0</v>
      </c>
      <c r="P2270" s="21">
        <v>0</v>
      </c>
      <c r="Q2270" s="21">
        <v>0</v>
      </c>
      <c r="R2270" s="21">
        <v>0</v>
      </c>
      <c r="S2270" s="21">
        <v>0</v>
      </c>
      <c r="T2270" s="20" t="s">
        <v>39</v>
      </c>
      <c r="U2270" s="22">
        <v>46303</v>
      </c>
      <c r="V2270" s="23">
        <v>46244.361111111109</v>
      </c>
      <c r="W2270" s="23">
        <v>46244.361111111109</v>
      </c>
      <c r="X2270" s="20" t="s">
        <v>40</v>
      </c>
      <c r="Y2270" s="20" t="s">
        <v>39</v>
      </c>
      <c r="Z2270" s="24">
        <v>84910</v>
      </c>
      <c r="AA2270" s="20" t="s">
        <v>7311</v>
      </c>
      <c r="AB2270" s="25" t="s">
        <v>7314</v>
      </c>
      <c r="AC2270" s="11" t="str">
        <f t="shared" si="323"/>
        <v>Klik Here Bestie</v>
      </c>
      <c r="AD2270" s="18" t="s">
        <v>2944</v>
      </c>
    </row>
    <row r="2271" spans="1:30" ht="14.25" customHeight="1" x14ac:dyDescent="0.3">
      <c r="A2271" s="5">
        <v>2269</v>
      </c>
      <c r="B2271" s="20" t="s">
        <v>32</v>
      </c>
      <c r="C2271" s="20" t="s">
        <v>33</v>
      </c>
      <c r="D2271" s="20" t="s">
        <v>3651</v>
      </c>
      <c r="E2271" s="20" t="s">
        <v>3796</v>
      </c>
      <c r="F2271" s="21">
        <v>3323192007</v>
      </c>
      <c r="G2271" s="20" t="s">
        <v>3652</v>
      </c>
      <c r="H2271" s="20" t="s">
        <v>990</v>
      </c>
      <c r="I2271" s="21">
        <v>15042612</v>
      </c>
      <c r="J2271" s="20" t="s">
        <v>7315</v>
      </c>
      <c r="K2271" s="20" t="s">
        <v>7316</v>
      </c>
      <c r="L2271" s="20" t="s">
        <v>989</v>
      </c>
      <c r="M2271" s="21">
        <v>0</v>
      </c>
      <c r="N2271" s="21">
        <v>144</v>
      </c>
      <c r="O2271" s="21">
        <v>0</v>
      </c>
      <c r="P2271" s="21">
        <v>0</v>
      </c>
      <c r="Q2271" s="21">
        <v>0</v>
      </c>
      <c r="R2271" s="21">
        <v>0</v>
      </c>
      <c r="S2271" s="21">
        <v>0</v>
      </c>
      <c r="T2271" s="20" t="s">
        <v>39</v>
      </c>
      <c r="U2271" s="22">
        <v>46364</v>
      </c>
      <c r="V2271" s="23">
        <v>46246.538194444445</v>
      </c>
      <c r="W2271" s="23">
        <v>46246.538194444445</v>
      </c>
      <c r="X2271" s="20" t="s">
        <v>40</v>
      </c>
      <c r="Y2271" s="20" t="s">
        <v>39</v>
      </c>
      <c r="Z2271" s="24">
        <v>84901</v>
      </c>
      <c r="AA2271" s="20" t="s">
        <v>1117</v>
      </c>
      <c r="AB2271" s="25" t="s">
        <v>7317</v>
      </c>
      <c r="AC2271" s="11" t="str">
        <f t="shared" si="323"/>
        <v>Klik Here Bestie</v>
      </c>
      <c r="AD2271" s="18" t="s">
        <v>2944</v>
      </c>
    </row>
    <row r="2272" spans="1:30" ht="14.25" customHeight="1" x14ac:dyDescent="0.3">
      <c r="A2272" s="5">
        <v>2270</v>
      </c>
      <c r="B2272" s="20" t="s">
        <v>32</v>
      </c>
      <c r="C2272" s="20" t="s">
        <v>33</v>
      </c>
      <c r="D2272" s="20" t="s">
        <v>3651</v>
      </c>
      <c r="E2272" s="20" t="s">
        <v>3796</v>
      </c>
      <c r="F2272" s="21">
        <v>3323192007</v>
      </c>
      <c r="G2272" s="20" t="s">
        <v>3652</v>
      </c>
      <c r="H2272" s="20" t="s">
        <v>990</v>
      </c>
      <c r="I2272" s="21">
        <v>15176975</v>
      </c>
      <c r="J2272" s="20" t="s">
        <v>7318</v>
      </c>
      <c r="K2272" s="20" t="s">
        <v>7319</v>
      </c>
      <c r="L2272" s="20" t="s">
        <v>2806</v>
      </c>
      <c r="M2272" s="21">
        <v>47</v>
      </c>
      <c r="N2272" s="21">
        <v>56</v>
      </c>
      <c r="O2272" s="21">
        <v>0</v>
      </c>
      <c r="P2272" s="21">
        <v>0</v>
      </c>
      <c r="Q2272" s="21">
        <v>0</v>
      </c>
      <c r="R2272" s="21">
        <v>0</v>
      </c>
      <c r="S2272" s="21">
        <v>0</v>
      </c>
      <c r="T2272" s="20" t="s">
        <v>39</v>
      </c>
      <c r="U2272" s="20" t="s">
        <v>4312</v>
      </c>
      <c r="V2272" s="23">
        <v>46248.45208333333</v>
      </c>
      <c r="W2272" s="23">
        <v>46248.45208333333</v>
      </c>
      <c r="X2272" s="20" t="s">
        <v>40</v>
      </c>
      <c r="Y2272" s="20" t="s">
        <v>39</v>
      </c>
      <c r="Z2272" s="24">
        <v>84891</v>
      </c>
      <c r="AA2272" s="20" t="s">
        <v>976</v>
      </c>
      <c r="AB2272" s="25" t="s">
        <v>7320</v>
      </c>
      <c r="AC2272" s="11" t="str">
        <f t="shared" si="323"/>
        <v>Klik Here Bestie</v>
      </c>
      <c r="AD2272" s="18" t="s">
        <v>2944</v>
      </c>
    </row>
    <row r="2273" spans="1:30" ht="14.25" customHeight="1" x14ac:dyDescent="0.3">
      <c r="A2273" s="5">
        <v>2271</v>
      </c>
      <c r="B2273" s="20" t="s">
        <v>32</v>
      </c>
      <c r="C2273" s="20" t="s">
        <v>33</v>
      </c>
      <c r="D2273" s="20" t="s">
        <v>3651</v>
      </c>
      <c r="E2273" s="20" t="s">
        <v>3796</v>
      </c>
      <c r="F2273" s="21">
        <v>3323192007</v>
      </c>
      <c r="G2273" s="20" t="s">
        <v>3652</v>
      </c>
      <c r="H2273" s="20" t="s">
        <v>990</v>
      </c>
      <c r="I2273" s="21">
        <v>15177266</v>
      </c>
      <c r="J2273" s="20" t="s">
        <v>7321</v>
      </c>
      <c r="K2273" s="20" t="s">
        <v>7319</v>
      </c>
      <c r="L2273" s="20" t="s">
        <v>2806</v>
      </c>
      <c r="M2273" s="21">
        <v>0</v>
      </c>
      <c r="N2273" s="21">
        <v>378</v>
      </c>
      <c r="O2273" s="21">
        <v>0</v>
      </c>
      <c r="P2273" s="21">
        <v>0</v>
      </c>
      <c r="Q2273" s="21">
        <v>0</v>
      </c>
      <c r="R2273" s="21">
        <v>0</v>
      </c>
      <c r="S2273" s="21">
        <v>0</v>
      </c>
      <c r="T2273" s="20" t="s">
        <v>39</v>
      </c>
      <c r="U2273" s="20" t="s">
        <v>4312</v>
      </c>
      <c r="V2273" s="23">
        <v>46248.453472222223</v>
      </c>
      <c r="W2273" s="23">
        <v>46248.453472222223</v>
      </c>
      <c r="X2273" s="20" t="s">
        <v>40</v>
      </c>
      <c r="Y2273" s="20" t="s">
        <v>39</v>
      </c>
      <c r="Z2273" s="24">
        <v>84891</v>
      </c>
      <c r="AA2273" s="20" t="s">
        <v>976</v>
      </c>
      <c r="AB2273" s="25" t="s">
        <v>7322</v>
      </c>
      <c r="AC2273" s="11" t="str">
        <f t="shared" si="323"/>
        <v>Klik Here Bestie</v>
      </c>
      <c r="AD2273" s="18" t="s">
        <v>2944</v>
      </c>
    </row>
    <row r="2274" spans="1:30" ht="14.25" customHeight="1" x14ac:dyDescent="0.3">
      <c r="A2274" s="5">
        <v>2272</v>
      </c>
      <c r="B2274" s="20" t="s">
        <v>32</v>
      </c>
      <c r="C2274" s="20" t="s">
        <v>33</v>
      </c>
      <c r="D2274" s="20" t="s">
        <v>3651</v>
      </c>
      <c r="E2274" s="20" t="s">
        <v>3796</v>
      </c>
      <c r="F2274" s="21">
        <v>3323192007</v>
      </c>
      <c r="G2274" s="20" t="s">
        <v>3652</v>
      </c>
      <c r="H2274" s="20" t="s">
        <v>990</v>
      </c>
      <c r="I2274" s="21">
        <v>14909525</v>
      </c>
      <c r="J2274" s="20" t="s">
        <v>7323</v>
      </c>
      <c r="K2274" s="20" t="s">
        <v>7324</v>
      </c>
      <c r="L2274" s="20" t="s">
        <v>7325</v>
      </c>
      <c r="M2274" s="21">
        <v>59</v>
      </c>
      <c r="N2274" s="21">
        <v>71</v>
      </c>
      <c r="O2274" s="21">
        <v>0</v>
      </c>
      <c r="P2274" s="21">
        <v>0</v>
      </c>
      <c r="Q2274" s="21">
        <v>0</v>
      </c>
      <c r="R2274" s="21">
        <v>0</v>
      </c>
      <c r="S2274" s="21">
        <v>0</v>
      </c>
      <c r="T2274" s="20" t="s">
        <v>39</v>
      </c>
      <c r="U2274" s="22">
        <v>46303</v>
      </c>
      <c r="V2274" s="23">
        <v>46244.555555555555</v>
      </c>
      <c r="W2274" s="23">
        <v>46244.555555555555</v>
      </c>
      <c r="X2274" s="20" t="s">
        <v>40</v>
      </c>
      <c r="Y2274" s="20" t="s">
        <v>39</v>
      </c>
      <c r="Z2274" s="24">
        <v>84891</v>
      </c>
      <c r="AA2274" s="20" t="s">
        <v>976</v>
      </c>
      <c r="AB2274" s="25" t="s">
        <v>7326</v>
      </c>
      <c r="AC2274" s="11" t="str">
        <f t="shared" si="323"/>
        <v>Klik Here Bestie</v>
      </c>
      <c r="AD2274" s="18" t="s">
        <v>2944</v>
      </c>
    </row>
    <row r="2275" spans="1:30" ht="14.25" customHeight="1" x14ac:dyDescent="0.3">
      <c r="A2275" s="5">
        <v>2273</v>
      </c>
      <c r="B2275" s="20" t="s">
        <v>32</v>
      </c>
      <c r="C2275" s="20" t="s">
        <v>33</v>
      </c>
      <c r="D2275" s="20" t="s">
        <v>3651</v>
      </c>
      <c r="E2275" s="20" t="s">
        <v>3796</v>
      </c>
      <c r="F2275" s="21">
        <v>3323192007</v>
      </c>
      <c r="G2275" s="20" t="s">
        <v>3652</v>
      </c>
      <c r="H2275" s="20" t="s">
        <v>990</v>
      </c>
      <c r="I2275" s="21">
        <v>14909652</v>
      </c>
      <c r="J2275" s="20" t="s">
        <v>7327</v>
      </c>
      <c r="K2275" s="20" t="s">
        <v>7324</v>
      </c>
      <c r="L2275" s="20" t="s">
        <v>7325</v>
      </c>
      <c r="M2275" s="21">
        <v>0</v>
      </c>
      <c r="N2275" s="21">
        <v>480</v>
      </c>
      <c r="O2275" s="21">
        <v>0</v>
      </c>
      <c r="P2275" s="21">
        <v>0</v>
      </c>
      <c r="Q2275" s="21">
        <v>0</v>
      </c>
      <c r="R2275" s="21">
        <v>0</v>
      </c>
      <c r="S2275" s="21">
        <v>0</v>
      </c>
      <c r="T2275" s="20" t="s">
        <v>39</v>
      </c>
      <c r="U2275" s="22">
        <v>46303</v>
      </c>
      <c r="V2275" s="23">
        <v>46244.556944444441</v>
      </c>
      <c r="W2275" s="23">
        <v>46244.556944444441</v>
      </c>
      <c r="X2275" s="20" t="s">
        <v>40</v>
      </c>
      <c r="Y2275" s="20" t="s">
        <v>39</v>
      </c>
      <c r="Z2275" s="24">
        <v>84891</v>
      </c>
      <c r="AA2275" s="20" t="s">
        <v>976</v>
      </c>
      <c r="AB2275" s="25" t="s">
        <v>7328</v>
      </c>
      <c r="AC2275" s="11" t="str">
        <f t="shared" si="323"/>
        <v>Klik Here Bestie</v>
      </c>
      <c r="AD2275" s="18" t="s">
        <v>2944</v>
      </c>
    </row>
    <row r="2276" spans="1:30" ht="14.25" customHeight="1" x14ac:dyDescent="0.3">
      <c r="A2276" s="5">
        <v>2274</v>
      </c>
      <c r="B2276" s="20" t="s">
        <v>32</v>
      </c>
      <c r="C2276" s="20" t="s">
        <v>33</v>
      </c>
      <c r="D2276" s="20" t="s">
        <v>3651</v>
      </c>
      <c r="E2276" s="20" t="s">
        <v>3796</v>
      </c>
      <c r="F2276" s="21">
        <v>3323192007</v>
      </c>
      <c r="G2276" s="20" t="s">
        <v>3652</v>
      </c>
      <c r="H2276" s="20" t="s">
        <v>990</v>
      </c>
      <c r="I2276" s="21">
        <v>15257201</v>
      </c>
      <c r="J2276" s="20" t="s">
        <v>7329</v>
      </c>
      <c r="K2276" s="20" t="s">
        <v>7330</v>
      </c>
      <c r="L2276" s="20" t="s">
        <v>3017</v>
      </c>
      <c r="M2276" s="21">
        <v>0</v>
      </c>
      <c r="N2276" s="21">
        <v>702</v>
      </c>
      <c r="O2276" s="21">
        <v>0</v>
      </c>
      <c r="P2276" s="21">
        <v>0</v>
      </c>
      <c r="Q2276" s="21">
        <v>0</v>
      </c>
      <c r="R2276" s="21">
        <v>0</v>
      </c>
      <c r="S2276" s="21">
        <v>0</v>
      </c>
      <c r="T2276" s="20" t="s">
        <v>39</v>
      </c>
      <c r="U2276" s="20" t="s">
        <v>4260</v>
      </c>
      <c r="V2276" s="23">
        <v>46249.53402777778</v>
      </c>
      <c r="W2276" s="23">
        <v>46249.53402777778</v>
      </c>
      <c r="X2276" s="20" t="s">
        <v>40</v>
      </c>
      <c r="Y2276" s="20" t="s">
        <v>39</v>
      </c>
      <c r="Z2276" s="24">
        <v>84891</v>
      </c>
      <c r="AA2276" s="20" t="s">
        <v>976</v>
      </c>
      <c r="AB2276" s="25" t="s">
        <v>7331</v>
      </c>
      <c r="AC2276" s="11" t="str">
        <f t="shared" si="323"/>
        <v>Klik Here Bestie</v>
      </c>
      <c r="AD2276" s="18" t="s">
        <v>2944</v>
      </c>
    </row>
    <row r="2277" spans="1:30" ht="14.25" customHeight="1" x14ac:dyDescent="0.3">
      <c r="A2277" s="5">
        <v>2275</v>
      </c>
      <c r="B2277" s="20" t="s">
        <v>32</v>
      </c>
      <c r="C2277" s="20" t="s">
        <v>33</v>
      </c>
      <c r="D2277" s="20" t="s">
        <v>3651</v>
      </c>
      <c r="E2277" s="20" t="s">
        <v>3796</v>
      </c>
      <c r="F2277" s="21">
        <v>3323192007</v>
      </c>
      <c r="G2277" s="20" t="s">
        <v>3652</v>
      </c>
      <c r="H2277" s="20" t="s">
        <v>990</v>
      </c>
      <c r="I2277" s="21">
        <v>15257429</v>
      </c>
      <c r="J2277" s="20" t="s">
        <v>7332</v>
      </c>
      <c r="K2277" s="20" t="s">
        <v>7330</v>
      </c>
      <c r="L2277" s="20" t="s">
        <v>3017</v>
      </c>
      <c r="M2277" s="21">
        <v>8</v>
      </c>
      <c r="N2277" s="21">
        <v>104</v>
      </c>
      <c r="O2277" s="21">
        <v>0</v>
      </c>
      <c r="P2277" s="21">
        <v>0</v>
      </c>
      <c r="Q2277" s="21">
        <v>0</v>
      </c>
      <c r="R2277" s="21">
        <v>0</v>
      </c>
      <c r="S2277" s="21">
        <v>0</v>
      </c>
      <c r="T2277" s="20" t="s">
        <v>39</v>
      </c>
      <c r="U2277" s="20" t="s">
        <v>4260</v>
      </c>
      <c r="V2277" s="23">
        <v>46249.535416666666</v>
      </c>
      <c r="W2277" s="23">
        <v>46249.535416666666</v>
      </c>
      <c r="X2277" s="20" t="s">
        <v>40</v>
      </c>
      <c r="Y2277" s="20" t="s">
        <v>39</v>
      </c>
      <c r="Z2277" s="24">
        <v>84891</v>
      </c>
      <c r="AA2277" s="20" t="s">
        <v>976</v>
      </c>
      <c r="AB2277" s="25" t="s">
        <v>7333</v>
      </c>
      <c r="AC2277" s="11" t="str">
        <f t="shared" si="323"/>
        <v>Klik Here Bestie</v>
      </c>
      <c r="AD2277" s="18" t="s">
        <v>2944</v>
      </c>
    </row>
    <row r="2278" spans="1:30" ht="14.25" customHeight="1" x14ac:dyDescent="0.3">
      <c r="A2278" s="5">
        <v>2276</v>
      </c>
      <c r="B2278" s="20" t="s">
        <v>32</v>
      </c>
      <c r="C2278" s="20" t="s">
        <v>33</v>
      </c>
      <c r="D2278" s="20" t="s">
        <v>3651</v>
      </c>
      <c r="E2278" s="20" t="s">
        <v>3796</v>
      </c>
      <c r="F2278" s="21">
        <v>3323192007</v>
      </c>
      <c r="G2278" s="20" t="s">
        <v>3652</v>
      </c>
      <c r="H2278" s="20" t="s">
        <v>990</v>
      </c>
      <c r="I2278" s="21">
        <v>15227350</v>
      </c>
      <c r="J2278" s="20" t="s">
        <v>7334</v>
      </c>
      <c r="K2278" s="20" t="s">
        <v>7335</v>
      </c>
      <c r="L2278" s="20" t="s">
        <v>7336</v>
      </c>
      <c r="M2278" s="21">
        <v>57</v>
      </c>
      <c r="N2278" s="21">
        <v>52</v>
      </c>
      <c r="O2278" s="21">
        <v>0</v>
      </c>
      <c r="P2278" s="21">
        <v>0</v>
      </c>
      <c r="Q2278" s="21">
        <v>0</v>
      </c>
      <c r="R2278" s="21">
        <v>0</v>
      </c>
      <c r="S2278" s="21">
        <v>0</v>
      </c>
      <c r="T2278" s="20" t="s">
        <v>39</v>
      </c>
      <c r="U2278" s="20" t="s">
        <v>4260</v>
      </c>
      <c r="V2278" s="23">
        <v>46249.344444444447</v>
      </c>
      <c r="W2278" s="23">
        <v>46249.344444444447</v>
      </c>
      <c r="X2278" s="20" t="s">
        <v>40</v>
      </c>
      <c r="Y2278" s="20" t="s">
        <v>39</v>
      </c>
      <c r="Z2278" s="24">
        <v>84856</v>
      </c>
      <c r="AA2278" s="20" t="s">
        <v>169</v>
      </c>
      <c r="AB2278" s="25" t="s">
        <v>7337</v>
      </c>
      <c r="AC2278" s="11" t="str">
        <f t="shared" si="323"/>
        <v>Klik Here Bestie</v>
      </c>
      <c r="AD2278" s="18" t="s">
        <v>2944</v>
      </c>
    </row>
    <row r="2279" spans="1:30" ht="14.25" customHeight="1" x14ac:dyDescent="0.3">
      <c r="A2279" s="5">
        <v>2277</v>
      </c>
      <c r="B2279" s="20" t="s">
        <v>32</v>
      </c>
      <c r="C2279" s="20" t="s">
        <v>33</v>
      </c>
      <c r="D2279" s="20" t="s">
        <v>3651</v>
      </c>
      <c r="E2279" s="20" t="s">
        <v>3796</v>
      </c>
      <c r="F2279" s="21">
        <v>3323192007</v>
      </c>
      <c r="G2279" s="20" t="s">
        <v>3652</v>
      </c>
      <c r="H2279" s="20" t="s">
        <v>990</v>
      </c>
      <c r="I2279" s="21">
        <v>15171604</v>
      </c>
      <c r="J2279" s="20" t="s">
        <v>7338</v>
      </c>
      <c r="K2279" s="20" t="s">
        <v>7339</v>
      </c>
      <c r="L2279" s="20" t="s">
        <v>7340</v>
      </c>
      <c r="M2279" s="21">
        <v>0</v>
      </c>
      <c r="N2279" s="21">
        <v>54</v>
      </c>
      <c r="O2279" s="21">
        <v>0</v>
      </c>
      <c r="P2279" s="21">
        <v>0</v>
      </c>
      <c r="Q2279" s="21">
        <v>0</v>
      </c>
      <c r="R2279" s="21">
        <v>0</v>
      </c>
      <c r="S2279" s="21">
        <v>0</v>
      </c>
      <c r="T2279" s="20" t="s">
        <v>39</v>
      </c>
      <c r="U2279" s="20" t="s">
        <v>4312</v>
      </c>
      <c r="V2279" s="23">
        <v>46248.42083333333</v>
      </c>
      <c r="W2279" s="23">
        <v>46248.42083333333</v>
      </c>
      <c r="X2279" s="20" t="s">
        <v>40</v>
      </c>
      <c r="Y2279" s="20" t="s">
        <v>39</v>
      </c>
      <c r="Z2279" s="24">
        <v>84893</v>
      </c>
      <c r="AA2279" s="20" t="s">
        <v>283</v>
      </c>
      <c r="AB2279" s="25" t="s">
        <v>7341</v>
      </c>
      <c r="AC2279" s="11" t="str">
        <f t="shared" si="323"/>
        <v>Klik Here Bestie</v>
      </c>
      <c r="AD2279" s="18" t="s">
        <v>2944</v>
      </c>
    </row>
    <row r="2280" spans="1:30" ht="14.25" customHeight="1" x14ac:dyDescent="0.3">
      <c r="A2280" s="5">
        <v>2278</v>
      </c>
      <c r="B2280" s="20" t="s">
        <v>32</v>
      </c>
      <c r="C2280" s="20" t="s">
        <v>33</v>
      </c>
      <c r="D2280" s="20" t="s">
        <v>3651</v>
      </c>
      <c r="E2280" s="20" t="s">
        <v>3796</v>
      </c>
      <c r="F2280" s="21">
        <v>3323192007</v>
      </c>
      <c r="G2280" s="20" t="s">
        <v>3652</v>
      </c>
      <c r="H2280" s="20" t="s">
        <v>990</v>
      </c>
      <c r="I2280" s="21">
        <v>15171948</v>
      </c>
      <c r="J2280" s="20" t="s">
        <v>7342</v>
      </c>
      <c r="K2280" s="20" t="s">
        <v>7339</v>
      </c>
      <c r="L2280" s="20" t="s">
        <v>7340</v>
      </c>
      <c r="M2280" s="21">
        <v>26</v>
      </c>
      <c r="N2280" s="21">
        <v>24</v>
      </c>
      <c r="O2280" s="21">
        <v>0</v>
      </c>
      <c r="P2280" s="21">
        <v>0</v>
      </c>
      <c r="Q2280" s="21">
        <v>0</v>
      </c>
      <c r="R2280" s="21">
        <v>0</v>
      </c>
      <c r="S2280" s="21">
        <v>0</v>
      </c>
      <c r="T2280" s="20" t="s">
        <v>39</v>
      </c>
      <c r="U2280" s="20" t="s">
        <v>4312</v>
      </c>
      <c r="V2280" s="23">
        <v>46248.421527777777</v>
      </c>
      <c r="W2280" s="23">
        <v>46248.421527777777</v>
      </c>
      <c r="X2280" s="20" t="s">
        <v>40</v>
      </c>
      <c r="Y2280" s="20" t="s">
        <v>39</v>
      </c>
      <c r="Z2280" s="24">
        <v>84893</v>
      </c>
      <c r="AA2280" s="20" t="s">
        <v>283</v>
      </c>
      <c r="AB2280" s="25" t="s">
        <v>7343</v>
      </c>
      <c r="AC2280" s="11" t="str">
        <f t="shared" si="323"/>
        <v>Klik Here Bestie</v>
      </c>
      <c r="AD2280" s="18" t="s">
        <v>2944</v>
      </c>
    </row>
    <row r="2281" spans="1:30" ht="14.25" customHeight="1" x14ac:dyDescent="0.3">
      <c r="A2281" s="5">
        <v>2279</v>
      </c>
      <c r="B2281" s="20" t="s">
        <v>32</v>
      </c>
      <c r="C2281" s="20" t="s">
        <v>33</v>
      </c>
      <c r="D2281" s="20" t="s">
        <v>3651</v>
      </c>
      <c r="E2281" s="20" t="s">
        <v>3796</v>
      </c>
      <c r="F2281" s="21">
        <v>3323192007</v>
      </c>
      <c r="G2281" s="20" t="s">
        <v>3652</v>
      </c>
      <c r="H2281" s="20" t="s">
        <v>990</v>
      </c>
      <c r="I2281" s="21">
        <v>15126056</v>
      </c>
      <c r="J2281" s="20" t="s">
        <v>7344</v>
      </c>
      <c r="K2281" s="20" t="s">
        <v>7345</v>
      </c>
      <c r="L2281" s="20" t="s">
        <v>7346</v>
      </c>
      <c r="M2281" s="21">
        <v>0</v>
      </c>
      <c r="N2281" s="21">
        <v>298</v>
      </c>
      <c r="O2281" s="21">
        <v>0</v>
      </c>
      <c r="P2281" s="21">
        <v>0</v>
      </c>
      <c r="Q2281" s="21">
        <v>0</v>
      </c>
      <c r="R2281" s="21">
        <v>0</v>
      </c>
      <c r="S2281" s="21">
        <v>0</v>
      </c>
      <c r="T2281" s="20" t="s">
        <v>39</v>
      </c>
      <c r="U2281" s="20" t="s">
        <v>4250</v>
      </c>
      <c r="V2281" s="23">
        <v>46247.62222222222</v>
      </c>
      <c r="W2281" s="23">
        <v>46247.62222222222</v>
      </c>
      <c r="X2281" s="20" t="s">
        <v>40</v>
      </c>
      <c r="Y2281" s="20" t="s">
        <v>39</v>
      </c>
      <c r="Z2281" s="24">
        <v>84891</v>
      </c>
      <c r="AA2281" s="20" t="s">
        <v>976</v>
      </c>
      <c r="AB2281" s="25" t="s">
        <v>7347</v>
      </c>
      <c r="AC2281" s="11" t="str">
        <f t="shared" si="323"/>
        <v>Klik Here Bestie</v>
      </c>
      <c r="AD2281" s="18" t="s">
        <v>2944</v>
      </c>
    </row>
    <row r="2282" spans="1:30" ht="14.25" customHeight="1" x14ac:dyDescent="0.3">
      <c r="A2282" s="5">
        <v>2280</v>
      </c>
      <c r="B2282" s="20" t="s">
        <v>32</v>
      </c>
      <c r="C2282" s="20" t="s">
        <v>33</v>
      </c>
      <c r="D2282" s="20" t="s">
        <v>3651</v>
      </c>
      <c r="E2282" s="20" t="s">
        <v>3796</v>
      </c>
      <c r="F2282" s="21">
        <v>3323192007</v>
      </c>
      <c r="G2282" s="20" t="s">
        <v>3652</v>
      </c>
      <c r="H2282" s="20" t="s">
        <v>990</v>
      </c>
      <c r="I2282" s="21">
        <v>15126191</v>
      </c>
      <c r="J2282" s="20" t="s">
        <v>7348</v>
      </c>
      <c r="K2282" s="20" t="s">
        <v>7345</v>
      </c>
      <c r="L2282" s="20" t="s">
        <v>7346</v>
      </c>
      <c r="M2282" s="21">
        <v>43</v>
      </c>
      <c r="N2282" s="21">
        <v>52</v>
      </c>
      <c r="O2282" s="21">
        <v>0</v>
      </c>
      <c r="P2282" s="21">
        <v>0</v>
      </c>
      <c r="Q2282" s="21">
        <v>0</v>
      </c>
      <c r="R2282" s="21">
        <v>0</v>
      </c>
      <c r="S2282" s="21">
        <v>0</v>
      </c>
      <c r="T2282" s="20" t="s">
        <v>39</v>
      </c>
      <c r="U2282" s="20" t="s">
        <v>4250</v>
      </c>
      <c r="V2282" s="23">
        <v>46247.622916666667</v>
      </c>
      <c r="W2282" s="23">
        <v>46247.622916666667</v>
      </c>
      <c r="X2282" s="20" t="s">
        <v>40</v>
      </c>
      <c r="Y2282" s="20" t="s">
        <v>39</v>
      </c>
      <c r="Z2282" s="24">
        <v>84891</v>
      </c>
      <c r="AA2282" s="20" t="s">
        <v>976</v>
      </c>
      <c r="AB2282" s="25" t="s">
        <v>7349</v>
      </c>
      <c r="AC2282" s="11" t="str">
        <f t="shared" si="323"/>
        <v>Klik Here Bestie</v>
      </c>
      <c r="AD2282" s="18" t="s">
        <v>2944</v>
      </c>
    </row>
    <row r="2283" spans="1:30" ht="14.25" customHeight="1" x14ac:dyDescent="0.3">
      <c r="A2283" s="5">
        <v>2281</v>
      </c>
      <c r="B2283" s="20" t="s">
        <v>32</v>
      </c>
      <c r="C2283" s="20" t="s">
        <v>33</v>
      </c>
      <c r="D2283" s="20" t="s">
        <v>3651</v>
      </c>
      <c r="E2283" s="20" t="s">
        <v>3796</v>
      </c>
      <c r="F2283" s="21">
        <v>3323192007</v>
      </c>
      <c r="G2283" s="20" t="s">
        <v>3652</v>
      </c>
      <c r="H2283" s="20" t="s">
        <v>990</v>
      </c>
      <c r="I2283" s="21">
        <v>14910136</v>
      </c>
      <c r="J2283" s="20" t="s">
        <v>7350</v>
      </c>
      <c r="K2283" s="20" t="s">
        <v>7351</v>
      </c>
      <c r="L2283" s="20" t="s">
        <v>7352</v>
      </c>
      <c r="M2283" s="21">
        <v>0</v>
      </c>
      <c r="N2283" s="21">
        <v>582</v>
      </c>
      <c r="O2283" s="21">
        <v>0</v>
      </c>
      <c r="P2283" s="21">
        <v>0</v>
      </c>
      <c r="Q2283" s="21">
        <v>0</v>
      </c>
      <c r="R2283" s="21">
        <v>0</v>
      </c>
      <c r="S2283" s="21">
        <v>0</v>
      </c>
      <c r="T2283" s="20" t="s">
        <v>39</v>
      </c>
      <c r="U2283" s="22">
        <v>46303</v>
      </c>
      <c r="V2283" s="23">
        <v>46244.560416666667</v>
      </c>
      <c r="W2283" s="23">
        <v>46244.560416666667</v>
      </c>
      <c r="X2283" s="20" t="s">
        <v>40</v>
      </c>
      <c r="Y2283" s="20" t="s">
        <v>39</v>
      </c>
      <c r="Z2283" s="24">
        <v>84891</v>
      </c>
      <c r="AA2283" s="20" t="s">
        <v>976</v>
      </c>
      <c r="AB2283" s="25" t="s">
        <v>7353</v>
      </c>
      <c r="AC2283" s="11" t="str">
        <f t="shared" si="323"/>
        <v>Klik Here Bestie</v>
      </c>
      <c r="AD2283" s="14" t="s">
        <v>7354</v>
      </c>
    </row>
    <row r="2284" spans="1:30" ht="14.25" customHeight="1" x14ac:dyDescent="0.3">
      <c r="A2284" s="5">
        <v>2282</v>
      </c>
      <c r="B2284" s="20" t="s">
        <v>32</v>
      </c>
      <c r="C2284" s="20" t="s">
        <v>33</v>
      </c>
      <c r="D2284" s="20" t="s">
        <v>3651</v>
      </c>
      <c r="E2284" s="20" t="s">
        <v>3796</v>
      </c>
      <c r="F2284" s="21">
        <v>3323192007</v>
      </c>
      <c r="G2284" s="20" t="s">
        <v>3652</v>
      </c>
      <c r="H2284" s="20" t="s">
        <v>990</v>
      </c>
      <c r="I2284" s="21">
        <v>14910939</v>
      </c>
      <c r="J2284" s="20" t="s">
        <v>7355</v>
      </c>
      <c r="K2284" s="20" t="s">
        <v>7351</v>
      </c>
      <c r="L2284" s="20" t="s">
        <v>7352</v>
      </c>
      <c r="M2284" s="21">
        <v>73</v>
      </c>
      <c r="N2284" s="21">
        <v>88</v>
      </c>
      <c r="O2284" s="21">
        <v>0</v>
      </c>
      <c r="P2284" s="21">
        <v>0</v>
      </c>
      <c r="Q2284" s="21">
        <v>0</v>
      </c>
      <c r="R2284" s="21">
        <v>0</v>
      </c>
      <c r="S2284" s="21">
        <v>0</v>
      </c>
      <c r="T2284" s="20" t="s">
        <v>39</v>
      </c>
      <c r="U2284" s="22">
        <v>46303</v>
      </c>
      <c r="V2284" s="23">
        <v>46244.567361111112</v>
      </c>
      <c r="W2284" s="23">
        <v>46244.567361111112</v>
      </c>
      <c r="X2284" s="20" t="s">
        <v>40</v>
      </c>
      <c r="Y2284" s="20" t="s">
        <v>39</v>
      </c>
      <c r="Z2284" s="24">
        <v>84891</v>
      </c>
      <c r="AA2284" s="20" t="s">
        <v>976</v>
      </c>
      <c r="AB2284" s="25" t="s">
        <v>7356</v>
      </c>
      <c r="AC2284" s="11" t="str">
        <f t="shared" si="323"/>
        <v>Klik Here Bestie</v>
      </c>
      <c r="AD2284" s="14" t="s">
        <v>7354</v>
      </c>
    </row>
    <row r="2285" spans="1:30" ht="14.25" customHeight="1" x14ac:dyDescent="0.3">
      <c r="A2285" s="5">
        <v>2283</v>
      </c>
      <c r="B2285" s="20" t="s">
        <v>32</v>
      </c>
      <c r="C2285" s="20" t="s">
        <v>33</v>
      </c>
      <c r="D2285" s="20" t="s">
        <v>3651</v>
      </c>
      <c r="E2285" s="20" t="s">
        <v>3822</v>
      </c>
      <c r="F2285" s="21">
        <v>3323192008</v>
      </c>
      <c r="G2285" s="20" t="s">
        <v>3652</v>
      </c>
      <c r="H2285" s="20" t="s">
        <v>990</v>
      </c>
      <c r="I2285" s="21">
        <v>15232561</v>
      </c>
      <c r="J2285" s="20" t="s">
        <v>7357</v>
      </c>
      <c r="K2285" s="20" t="s">
        <v>7358</v>
      </c>
      <c r="L2285" s="20" t="s">
        <v>7359</v>
      </c>
      <c r="M2285" s="21">
        <v>27</v>
      </c>
      <c r="N2285" s="21">
        <v>24</v>
      </c>
      <c r="O2285" s="21">
        <v>0</v>
      </c>
      <c r="P2285" s="21">
        <v>0</v>
      </c>
      <c r="Q2285" s="21">
        <v>0</v>
      </c>
      <c r="R2285" s="21">
        <v>0</v>
      </c>
      <c r="S2285" s="21">
        <v>0</v>
      </c>
      <c r="T2285" s="20" t="s">
        <v>39</v>
      </c>
      <c r="U2285" s="20" t="s">
        <v>4260</v>
      </c>
      <c r="V2285" s="23">
        <v>46249.37222222222</v>
      </c>
      <c r="W2285" s="23">
        <v>46249.37222222222</v>
      </c>
      <c r="X2285" s="20" t="s">
        <v>40</v>
      </c>
      <c r="Y2285" s="20" t="s">
        <v>39</v>
      </c>
      <c r="Z2285" s="24">
        <v>85602</v>
      </c>
      <c r="AA2285" s="20" t="s">
        <v>7360</v>
      </c>
      <c r="AB2285" s="25" t="s">
        <v>7361</v>
      </c>
      <c r="AC2285" s="11" t="str">
        <f t="shared" si="323"/>
        <v>Klik Here Bestie</v>
      </c>
      <c r="AD2285" s="14" t="s">
        <v>7354</v>
      </c>
    </row>
    <row r="2286" spans="1:30" ht="14.25" customHeight="1" x14ac:dyDescent="0.3">
      <c r="A2286" s="5">
        <v>2284</v>
      </c>
      <c r="B2286" s="20" t="s">
        <v>32</v>
      </c>
      <c r="C2286" s="20" t="s">
        <v>33</v>
      </c>
      <c r="D2286" s="20" t="s">
        <v>3651</v>
      </c>
      <c r="E2286" s="20" t="s">
        <v>3822</v>
      </c>
      <c r="F2286" s="21">
        <v>3323192008</v>
      </c>
      <c r="G2286" s="20" t="s">
        <v>3652</v>
      </c>
      <c r="H2286" s="20" t="s">
        <v>990</v>
      </c>
      <c r="I2286" s="21">
        <v>15232731</v>
      </c>
      <c r="J2286" s="20" t="s">
        <v>7362</v>
      </c>
      <c r="K2286" s="20" t="s">
        <v>7358</v>
      </c>
      <c r="L2286" s="20" t="s">
        <v>7359</v>
      </c>
      <c r="M2286" s="21">
        <v>0</v>
      </c>
      <c r="N2286" s="21">
        <v>142</v>
      </c>
      <c r="O2286" s="21">
        <v>0</v>
      </c>
      <c r="P2286" s="21">
        <v>0</v>
      </c>
      <c r="Q2286" s="21">
        <v>0</v>
      </c>
      <c r="R2286" s="21">
        <v>0</v>
      </c>
      <c r="S2286" s="21">
        <v>0</v>
      </c>
      <c r="T2286" s="20" t="s">
        <v>39</v>
      </c>
      <c r="U2286" s="20" t="s">
        <v>4260</v>
      </c>
      <c r="V2286" s="23">
        <v>46249.372916666667</v>
      </c>
      <c r="W2286" s="23">
        <v>46249.372916666667</v>
      </c>
      <c r="X2286" s="20" t="s">
        <v>40</v>
      </c>
      <c r="Y2286" s="20" t="s">
        <v>39</v>
      </c>
      <c r="Z2286" s="24">
        <v>85602</v>
      </c>
      <c r="AA2286" s="20" t="s">
        <v>7360</v>
      </c>
      <c r="AB2286" s="25" t="s">
        <v>7363</v>
      </c>
      <c r="AC2286" s="11" t="str">
        <f t="shared" si="323"/>
        <v>Klik Here Bestie</v>
      </c>
      <c r="AD2286" s="14" t="s">
        <v>7354</v>
      </c>
    </row>
    <row r="2287" spans="1:30" ht="14.25" customHeight="1" x14ac:dyDescent="0.3">
      <c r="A2287" s="5">
        <v>2285</v>
      </c>
      <c r="B2287" s="20" t="s">
        <v>32</v>
      </c>
      <c r="C2287" s="20" t="s">
        <v>33</v>
      </c>
      <c r="D2287" s="20" t="s">
        <v>3651</v>
      </c>
      <c r="E2287" s="20" t="s">
        <v>3822</v>
      </c>
      <c r="F2287" s="21">
        <v>3323192008</v>
      </c>
      <c r="G2287" s="20" t="s">
        <v>3652</v>
      </c>
      <c r="H2287" s="20" t="s">
        <v>990</v>
      </c>
      <c r="I2287" s="21">
        <v>15232950</v>
      </c>
      <c r="J2287" s="20" t="s">
        <v>7364</v>
      </c>
      <c r="K2287" s="20" t="s">
        <v>7358</v>
      </c>
      <c r="L2287" s="20" t="s">
        <v>7359</v>
      </c>
      <c r="M2287" s="21">
        <v>0</v>
      </c>
      <c r="N2287" s="21">
        <v>45</v>
      </c>
      <c r="O2287" s="21">
        <v>0</v>
      </c>
      <c r="P2287" s="21">
        <v>0</v>
      </c>
      <c r="Q2287" s="21">
        <v>0</v>
      </c>
      <c r="R2287" s="21">
        <v>0</v>
      </c>
      <c r="S2287" s="21">
        <v>0</v>
      </c>
      <c r="T2287" s="20" t="s">
        <v>39</v>
      </c>
      <c r="U2287" s="20" t="s">
        <v>4260</v>
      </c>
      <c r="V2287" s="23">
        <v>46249.373611111114</v>
      </c>
      <c r="W2287" s="23">
        <v>46249.373611111114</v>
      </c>
      <c r="X2287" s="20" t="s">
        <v>40</v>
      </c>
      <c r="Y2287" s="20" t="s">
        <v>39</v>
      </c>
      <c r="Z2287" s="24">
        <v>85602</v>
      </c>
      <c r="AA2287" s="20" t="s">
        <v>7360</v>
      </c>
      <c r="AB2287" s="25" t="s">
        <v>7365</v>
      </c>
      <c r="AC2287" s="11" t="str">
        <f t="shared" si="323"/>
        <v>Klik Here Bestie</v>
      </c>
      <c r="AD2287" s="14" t="s">
        <v>7354</v>
      </c>
    </row>
    <row r="2288" spans="1:30" ht="14.25" customHeight="1" x14ac:dyDescent="0.3">
      <c r="A2288" s="5">
        <v>2286</v>
      </c>
      <c r="B2288" s="20" t="s">
        <v>32</v>
      </c>
      <c r="C2288" s="20" t="s">
        <v>33</v>
      </c>
      <c r="D2288" s="20" t="s">
        <v>3651</v>
      </c>
      <c r="E2288" s="20" t="s">
        <v>3822</v>
      </c>
      <c r="F2288" s="21">
        <v>3323192008</v>
      </c>
      <c r="G2288" s="20" t="s">
        <v>3652</v>
      </c>
      <c r="H2288" s="20" t="s">
        <v>990</v>
      </c>
      <c r="I2288" s="21">
        <v>15152496</v>
      </c>
      <c r="J2288" s="20" t="s">
        <v>7366</v>
      </c>
      <c r="K2288" s="20" t="s">
        <v>7367</v>
      </c>
      <c r="L2288" s="20" t="s">
        <v>7368</v>
      </c>
      <c r="M2288" s="21">
        <v>0</v>
      </c>
      <c r="N2288" s="21">
        <v>63</v>
      </c>
      <c r="O2288" s="21">
        <v>0</v>
      </c>
      <c r="P2288" s="21">
        <v>0</v>
      </c>
      <c r="Q2288" s="21">
        <v>0</v>
      </c>
      <c r="R2288" s="21">
        <v>0</v>
      </c>
      <c r="S2288" s="21">
        <v>0</v>
      </c>
      <c r="T2288" s="20" t="s">
        <v>39</v>
      </c>
      <c r="U2288" s="20" t="s">
        <v>4312</v>
      </c>
      <c r="V2288" s="23">
        <v>46248.318749999999</v>
      </c>
      <c r="W2288" s="23">
        <v>46248.318749999999</v>
      </c>
      <c r="X2288" s="20" t="s">
        <v>40</v>
      </c>
      <c r="Y2288" s="20" t="s">
        <v>39</v>
      </c>
      <c r="Z2288" s="24">
        <v>85607</v>
      </c>
      <c r="AA2288" s="20" t="s">
        <v>1065</v>
      </c>
      <c r="AB2288" s="25" t="s">
        <v>7369</v>
      </c>
      <c r="AC2288" s="11" t="str">
        <f t="shared" si="323"/>
        <v>Klik Here Bestie</v>
      </c>
      <c r="AD2288" s="14" t="s">
        <v>7354</v>
      </c>
    </row>
    <row r="2289" spans="1:30" ht="14.25" customHeight="1" x14ac:dyDescent="0.3">
      <c r="A2289" s="5">
        <v>2287</v>
      </c>
      <c r="B2289" s="20" t="s">
        <v>32</v>
      </c>
      <c r="C2289" s="20" t="s">
        <v>33</v>
      </c>
      <c r="D2289" s="20" t="s">
        <v>3651</v>
      </c>
      <c r="E2289" s="20" t="s">
        <v>3822</v>
      </c>
      <c r="F2289" s="21">
        <v>3323192008</v>
      </c>
      <c r="G2289" s="20" t="s">
        <v>3652</v>
      </c>
      <c r="H2289" s="20" t="s">
        <v>990</v>
      </c>
      <c r="I2289" s="21">
        <v>15152599</v>
      </c>
      <c r="J2289" s="20" t="s">
        <v>7370</v>
      </c>
      <c r="K2289" s="20" t="s">
        <v>7367</v>
      </c>
      <c r="L2289" s="20" t="s">
        <v>7368</v>
      </c>
      <c r="M2289" s="21">
        <v>0</v>
      </c>
      <c r="N2289" s="21">
        <v>299</v>
      </c>
      <c r="O2289" s="21">
        <v>0</v>
      </c>
      <c r="P2289" s="21">
        <v>0</v>
      </c>
      <c r="Q2289" s="21">
        <v>0</v>
      </c>
      <c r="R2289" s="21">
        <v>0</v>
      </c>
      <c r="S2289" s="21">
        <v>0</v>
      </c>
      <c r="T2289" s="20" t="s">
        <v>39</v>
      </c>
      <c r="U2289" s="20" t="s">
        <v>4312</v>
      </c>
      <c r="V2289" s="23">
        <v>46248.319444444445</v>
      </c>
      <c r="W2289" s="23">
        <v>46248.319444444445</v>
      </c>
      <c r="X2289" s="20" t="s">
        <v>40</v>
      </c>
      <c r="Y2289" s="20" t="s">
        <v>39</v>
      </c>
      <c r="Z2289" s="24">
        <v>85607</v>
      </c>
      <c r="AA2289" s="20" t="s">
        <v>1065</v>
      </c>
      <c r="AB2289" s="25" t="s">
        <v>7371</v>
      </c>
      <c r="AC2289" s="11" t="str">
        <f t="shared" si="323"/>
        <v>Klik Here Bestie</v>
      </c>
      <c r="AD2289" s="14" t="s">
        <v>7354</v>
      </c>
    </row>
    <row r="2290" spans="1:30" ht="14.25" customHeight="1" x14ac:dyDescent="0.3">
      <c r="A2290" s="5">
        <v>2288</v>
      </c>
      <c r="B2290" s="20" t="s">
        <v>32</v>
      </c>
      <c r="C2290" s="20" t="s">
        <v>33</v>
      </c>
      <c r="D2290" s="20" t="s">
        <v>3651</v>
      </c>
      <c r="E2290" s="20" t="s">
        <v>3822</v>
      </c>
      <c r="F2290" s="21">
        <v>3323192008</v>
      </c>
      <c r="G2290" s="20" t="s">
        <v>3652</v>
      </c>
      <c r="H2290" s="20" t="s">
        <v>990</v>
      </c>
      <c r="I2290" s="21">
        <v>15152695</v>
      </c>
      <c r="J2290" s="20" t="s">
        <v>7372</v>
      </c>
      <c r="K2290" s="20" t="s">
        <v>7367</v>
      </c>
      <c r="L2290" s="20" t="s">
        <v>7368</v>
      </c>
      <c r="M2290" s="21">
        <v>37</v>
      </c>
      <c r="N2290" s="21">
        <v>34</v>
      </c>
      <c r="O2290" s="21">
        <v>0</v>
      </c>
      <c r="P2290" s="21">
        <v>0</v>
      </c>
      <c r="Q2290" s="21">
        <v>0</v>
      </c>
      <c r="R2290" s="21">
        <v>0</v>
      </c>
      <c r="S2290" s="21">
        <v>0</v>
      </c>
      <c r="T2290" s="20" t="s">
        <v>39</v>
      </c>
      <c r="U2290" s="20" t="s">
        <v>4312</v>
      </c>
      <c r="V2290" s="23">
        <v>46248.320833333331</v>
      </c>
      <c r="W2290" s="23">
        <v>46248.320833333331</v>
      </c>
      <c r="X2290" s="20" t="s">
        <v>40</v>
      </c>
      <c r="Y2290" s="20" t="s">
        <v>39</v>
      </c>
      <c r="Z2290" s="24">
        <v>85607</v>
      </c>
      <c r="AA2290" s="20" t="s">
        <v>1065</v>
      </c>
      <c r="AB2290" s="25" t="s">
        <v>7373</v>
      </c>
      <c r="AC2290" s="11" t="str">
        <f t="shared" si="323"/>
        <v>Klik Here Bestie</v>
      </c>
      <c r="AD2290" s="14" t="s">
        <v>7354</v>
      </c>
    </row>
    <row r="2291" spans="1:30" ht="14.25" customHeight="1" x14ac:dyDescent="0.3">
      <c r="A2291" s="5">
        <v>2289</v>
      </c>
      <c r="B2291" s="20" t="s">
        <v>32</v>
      </c>
      <c r="C2291" s="20" t="s">
        <v>33</v>
      </c>
      <c r="D2291" s="20" t="s">
        <v>3651</v>
      </c>
      <c r="E2291" s="20" t="s">
        <v>3822</v>
      </c>
      <c r="F2291" s="21">
        <v>3323192008</v>
      </c>
      <c r="G2291" s="20" t="s">
        <v>3652</v>
      </c>
      <c r="H2291" s="20" t="s">
        <v>990</v>
      </c>
      <c r="I2291" s="21">
        <v>15085458</v>
      </c>
      <c r="J2291" s="20" t="s">
        <v>7374</v>
      </c>
      <c r="K2291" s="20" t="s">
        <v>7375</v>
      </c>
      <c r="L2291" s="20" t="s">
        <v>7376</v>
      </c>
      <c r="M2291" s="21">
        <v>0</v>
      </c>
      <c r="N2291" s="21">
        <v>236</v>
      </c>
      <c r="O2291" s="21">
        <v>0</v>
      </c>
      <c r="P2291" s="21">
        <v>0</v>
      </c>
      <c r="Q2291" s="21">
        <v>0</v>
      </c>
      <c r="R2291" s="21">
        <v>0</v>
      </c>
      <c r="S2291" s="21">
        <v>0</v>
      </c>
      <c r="T2291" s="20" t="s">
        <v>39</v>
      </c>
      <c r="U2291" s="20" t="s">
        <v>4250</v>
      </c>
      <c r="V2291" s="23">
        <v>46247.34375</v>
      </c>
      <c r="W2291" s="23">
        <v>46247.34375</v>
      </c>
      <c r="X2291" s="20" t="s">
        <v>40</v>
      </c>
      <c r="Y2291" s="20" t="s">
        <v>39</v>
      </c>
      <c r="Z2291" s="24">
        <v>85602</v>
      </c>
      <c r="AA2291" s="20" t="s">
        <v>7360</v>
      </c>
      <c r="AB2291" s="25" t="s">
        <v>7377</v>
      </c>
      <c r="AC2291" s="11" t="str">
        <f t="shared" si="323"/>
        <v>Klik Here Bestie</v>
      </c>
      <c r="AD2291" s="14" t="s">
        <v>7354</v>
      </c>
    </row>
    <row r="2292" spans="1:30" ht="14.25" customHeight="1" x14ac:dyDescent="0.3">
      <c r="A2292" s="5">
        <v>2290</v>
      </c>
      <c r="B2292" s="20" t="s">
        <v>32</v>
      </c>
      <c r="C2292" s="20" t="s">
        <v>33</v>
      </c>
      <c r="D2292" s="20" t="s">
        <v>3651</v>
      </c>
      <c r="E2292" s="20" t="s">
        <v>3822</v>
      </c>
      <c r="F2292" s="21">
        <v>3323192008</v>
      </c>
      <c r="G2292" s="20" t="s">
        <v>3652</v>
      </c>
      <c r="H2292" s="20" t="s">
        <v>990</v>
      </c>
      <c r="I2292" s="21">
        <v>15085598</v>
      </c>
      <c r="J2292" s="20" t="s">
        <v>7378</v>
      </c>
      <c r="K2292" s="20" t="s">
        <v>7375</v>
      </c>
      <c r="L2292" s="20" t="s">
        <v>7376</v>
      </c>
      <c r="M2292" s="21">
        <v>0</v>
      </c>
      <c r="N2292" s="21">
        <v>75</v>
      </c>
      <c r="O2292" s="21">
        <v>0</v>
      </c>
      <c r="P2292" s="21">
        <v>0</v>
      </c>
      <c r="Q2292" s="21">
        <v>0</v>
      </c>
      <c r="R2292" s="21">
        <v>0</v>
      </c>
      <c r="S2292" s="21">
        <v>0</v>
      </c>
      <c r="T2292" s="20" t="s">
        <v>39</v>
      </c>
      <c r="U2292" s="20" t="s">
        <v>4250</v>
      </c>
      <c r="V2292" s="23">
        <v>46247.345138888886</v>
      </c>
      <c r="W2292" s="23">
        <v>46247.345138888886</v>
      </c>
      <c r="X2292" s="20" t="s">
        <v>40</v>
      </c>
      <c r="Y2292" s="20" t="s">
        <v>39</v>
      </c>
      <c r="Z2292" s="24">
        <v>85602</v>
      </c>
      <c r="AA2292" s="20" t="s">
        <v>7360</v>
      </c>
      <c r="AB2292" s="25" t="s">
        <v>7379</v>
      </c>
      <c r="AC2292" s="11" t="str">
        <f t="shared" si="323"/>
        <v>Klik Here Bestie</v>
      </c>
      <c r="AD2292" s="14" t="s">
        <v>7354</v>
      </c>
    </row>
    <row r="2293" spans="1:30" ht="14.25" customHeight="1" x14ac:dyDescent="0.3">
      <c r="A2293" s="5">
        <v>2291</v>
      </c>
      <c r="B2293" s="20" t="s">
        <v>32</v>
      </c>
      <c r="C2293" s="20" t="s">
        <v>33</v>
      </c>
      <c r="D2293" s="20" t="s">
        <v>3651</v>
      </c>
      <c r="E2293" s="20" t="s">
        <v>3822</v>
      </c>
      <c r="F2293" s="21">
        <v>3323192008</v>
      </c>
      <c r="G2293" s="20" t="s">
        <v>3652</v>
      </c>
      <c r="H2293" s="20" t="s">
        <v>990</v>
      </c>
      <c r="I2293" s="21">
        <v>15103513</v>
      </c>
      <c r="J2293" s="20" t="s">
        <v>7380</v>
      </c>
      <c r="K2293" s="20" t="s">
        <v>7381</v>
      </c>
      <c r="L2293" s="20" t="s">
        <v>4345</v>
      </c>
      <c r="M2293" s="21">
        <v>0</v>
      </c>
      <c r="N2293" s="21">
        <v>377</v>
      </c>
      <c r="O2293" s="21">
        <v>0</v>
      </c>
      <c r="P2293" s="21">
        <v>0</v>
      </c>
      <c r="Q2293" s="21">
        <v>0</v>
      </c>
      <c r="R2293" s="21">
        <v>0</v>
      </c>
      <c r="S2293" s="21">
        <v>0</v>
      </c>
      <c r="T2293" s="20" t="s">
        <v>39</v>
      </c>
      <c r="U2293" s="20" t="s">
        <v>4250</v>
      </c>
      <c r="V2293" s="23">
        <v>46247.439583333333</v>
      </c>
      <c r="W2293" s="23">
        <v>46247.439583333333</v>
      </c>
      <c r="X2293" s="20" t="s">
        <v>40</v>
      </c>
      <c r="Y2293" s="20" t="s">
        <v>39</v>
      </c>
      <c r="Z2293" s="24">
        <v>1085278</v>
      </c>
      <c r="AA2293" s="20" t="s">
        <v>5847</v>
      </c>
      <c r="AB2293" s="25" t="s">
        <v>7382</v>
      </c>
      <c r="AC2293" s="11" t="str">
        <f t="shared" si="323"/>
        <v>Klik Here Bestie</v>
      </c>
      <c r="AD2293" s="14" t="s">
        <v>7354</v>
      </c>
    </row>
    <row r="2294" spans="1:30" ht="14.25" customHeight="1" x14ac:dyDescent="0.3">
      <c r="A2294" s="5">
        <v>2292</v>
      </c>
      <c r="B2294" s="20" t="s">
        <v>32</v>
      </c>
      <c r="C2294" s="20" t="s">
        <v>33</v>
      </c>
      <c r="D2294" s="20" t="s">
        <v>3651</v>
      </c>
      <c r="E2294" s="20" t="s">
        <v>3822</v>
      </c>
      <c r="F2294" s="21">
        <v>3323192008</v>
      </c>
      <c r="G2294" s="20" t="s">
        <v>3652</v>
      </c>
      <c r="H2294" s="20" t="s">
        <v>990</v>
      </c>
      <c r="I2294" s="21">
        <v>15103684</v>
      </c>
      <c r="J2294" s="20" t="s">
        <v>7383</v>
      </c>
      <c r="K2294" s="20" t="s">
        <v>7381</v>
      </c>
      <c r="L2294" s="20" t="s">
        <v>4345</v>
      </c>
      <c r="M2294" s="21">
        <v>0</v>
      </c>
      <c r="N2294" s="21">
        <v>232</v>
      </c>
      <c r="O2294" s="21">
        <v>0</v>
      </c>
      <c r="P2294" s="21">
        <v>0</v>
      </c>
      <c r="Q2294" s="21">
        <v>0</v>
      </c>
      <c r="R2294" s="21">
        <v>0</v>
      </c>
      <c r="S2294" s="21">
        <v>0</v>
      </c>
      <c r="T2294" s="20" t="s">
        <v>39</v>
      </c>
      <c r="U2294" s="20" t="s">
        <v>4250</v>
      </c>
      <c r="V2294" s="23">
        <v>46247.440972222219</v>
      </c>
      <c r="W2294" s="23">
        <v>46247.440972222219</v>
      </c>
      <c r="X2294" s="20" t="s">
        <v>40</v>
      </c>
      <c r="Y2294" s="20" t="s">
        <v>39</v>
      </c>
      <c r="Z2294" s="24">
        <v>1085278</v>
      </c>
      <c r="AA2294" s="20" t="s">
        <v>5847</v>
      </c>
      <c r="AB2294" s="25" t="s">
        <v>7384</v>
      </c>
      <c r="AC2294" s="11" t="str">
        <f t="shared" si="323"/>
        <v>Klik Here Bestie</v>
      </c>
      <c r="AD2294" s="14" t="s">
        <v>7354</v>
      </c>
    </row>
    <row r="2295" spans="1:30" ht="14.25" customHeight="1" x14ac:dyDescent="0.3">
      <c r="A2295" s="5">
        <v>2293</v>
      </c>
      <c r="B2295" s="20" t="s">
        <v>32</v>
      </c>
      <c r="C2295" s="20" t="s">
        <v>33</v>
      </c>
      <c r="D2295" s="20" t="s">
        <v>3651</v>
      </c>
      <c r="E2295" s="20" t="s">
        <v>1034</v>
      </c>
      <c r="F2295" s="21">
        <v>3323192010</v>
      </c>
      <c r="G2295" s="20" t="s">
        <v>3664</v>
      </c>
      <c r="H2295" s="20" t="s">
        <v>3665</v>
      </c>
      <c r="I2295" s="21">
        <v>14959412</v>
      </c>
      <c r="J2295" s="20" t="s">
        <v>7385</v>
      </c>
      <c r="K2295" s="20" t="s">
        <v>7386</v>
      </c>
      <c r="L2295" s="20" t="s">
        <v>7387</v>
      </c>
      <c r="M2295" s="21">
        <v>0</v>
      </c>
      <c r="N2295" s="21">
        <v>787</v>
      </c>
      <c r="O2295" s="21">
        <v>0</v>
      </c>
      <c r="P2295" s="21">
        <v>0</v>
      </c>
      <c r="Q2295" s="21">
        <v>0</v>
      </c>
      <c r="R2295" s="21">
        <v>0</v>
      </c>
      <c r="S2295" s="21">
        <v>0</v>
      </c>
      <c r="T2295" s="20" t="s">
        <v>39</v>
      </c>
      <c r="U2295" s="22">
        <v>46334</v>
      </c>
      <c r="V2295" s="23">
        <v>46245.415972222225</v>
      </c>
      <c r="W2295" s="23">
        <v>46245.415972222225</v>
      </c>
      <c r="X2295" s="20" t="s">
        <v>40</v>
      </c>
      <c r="Y2295" s="20" t="s">
        <v>39</v>
      </c>
      <c r="Z2295" s="24">
        <v>85373</v>
      </c>
      <c r="AA2295" s="20" t="s">
        <v>1198</v>
      </c>
      <c r="AB2295" s="25" t="s">
        <v>7388</v>
      </c>
      <c r="AC2295" s="11" t="str">
        <f t="shared" si="323"/>
        <v>Klik Here Bestie</v>
      </c>
      <c r="AD2295" s="14" t="s">
        <v>7354</v>
      </c>
    </row>
    <row r="2296" spans="1:30" ht="14.25" customHeight="1" x14ac:dyDescent="0.3">
      <c r="A2296" s="5">
        <v>2294</v>
      </c>
      <c r="B2296" s="20" t="s">
        <v>32</v>
      </c>
      <c r="C2296" s="20" t="s">
        <v>33</v>
      </c>
      <c r="D2296" s="20" t="s">
        <v>3651</v>
      </c>
      <c r="E2296" s="20" t="s">
        <v>1034</v>
      </c>
      <c r="F2296" s="21">
        <v>3323192010</v>
      </c>
      <c r="G2296" s="20" t="s">
        <v>3664</v>
      </c>
      <c r="H2296" s="20" t="s">
        <v>3665</v>
      </c>
      <c r="I2296" s="21">
        <v>15187186</v>
      </c>
      <c r="J2296" s="20" t="s">
        <v>7389</v>
      </c>
      <c r="K2296" s="20" t="s">
        <v>7390</v>
      </c>
      <c r="L2296" s="20" t="s">
        <v>7391</v>
      </c>
      <c r="M2296" s="21">
        <v>0</v>
      </c>
      <c r="N2296" s="21">
        <v>720</v>
      </c>
      <c r="O2296" s="21">
        <v>0</v>
      </c>
      <c r="P2296" s="21">
        <v>0</v>
      </c>
      <c r="Q2296" s="21">
        <v>0</v>
      </c>
      <c r="R2296" s="21">
        <v>0</v>
      </c>
      <c r="S2296" s="21">
        <v>0</v>
      </c>
      <c r="T2296" s="20" t="s">
        <v>39</v>
      </c>
      <c r="U2296" s="20" t="s">
        <v>4312</v>
      </c>
      <c r="V2296" s="23">
        <v>46248.567361111112</v>
      </c>
      <c r="W2296" s="23">
        <v>46248.567361111112</v>
      </c>
      <c r="X2296" s="20" t="s">
        <v>40</v>
      </c>
      <c r="Y2296" s="20" t="s">
        <v>39</v>
      </c>
      <c r="Z2296" s="24">
        <v>85373</v>
      </c>
      <c r="AA2296" s="20" t="s">
        <v>1198</v>
      </c>
      <c r="AB2296" s="25" t="s">
        <v>7392</v>
      </c>
      <c r="AC2296" s="11" t="str">
        <f t="shared" si="323"/>
        <v>Klik Here Bestie</v>
      </c>
      <c r="AD2296" s="14" t="s">
        <v>7354</v>
      </c>
    </row>
    <row r="2297" spans="1:30" ht="14.25" customHeight="1" x14ac:dyDescent="0.3">
      <c r="A2297" s="5">
        <v>2295</v>
      </c>
      <c r="B2297" s="20" t="s">
        <v>32</v>
      </c>
      <c r="C2297" s="20" t="s">
        <v>33</v>
      </c>
      <c r="D2297" s="20" t="s">
        <v>3651</v>
      </c>
      <c r="E2297" s="20" t="s">
        <v>1034</v>
      </c>
      <c r="F2297" s="21">
        <v>3323192010</v>
      </c>
      <c r="G2297" s="20" t="s">
        <v>3664</v>
      </c>
      <c r="H2297" s="20" t="s">
        <v>3665</v>
      </c>
      <c r="I2297" s="21">
        <v>15187318</v>
      </c>
      <c r="J2297" s="20" t="s">
        <v>7393</v>
      </c>
      <c r="K2297" s="20" t="s">
        <v>7390</v>
      </c>
      <c r="L2297" s="20" t="s">
        <v>7391</v>
      </c>
      <c r="M2297" s="21">
        <v>98</v>
      </c>
      <c r="N2297" s="21">
        <v>89</v>
      </c>
      <c r="O2297" s="21">
        <v>0</v>
      </c>
      <c r="P2297" s="21">
        <v>0</v>
      </c>
      <c r="Q2297" s="21">
        <v>0</v>
      </c>
      <c r="R2297" s="21">
        <v>0</v>
      </c>
      <c r="S2297" s="21">
        <v>0</v>
      </c>
      <c r="T2297" s="20" t="s">
        <v>39</v>
      </c>
      <c r="U2297" s="20" t="s">
        <v>4312</v>
      </c>
      <c r="V2297" s="23">
        <v>46248.568055555559</v>
      </c>
      <c r="W2297" s="23">
        <v>46248.568055555559</v>
      </c>
      <c r="X2297" s="20" t="s">
        <v>40</v>
      </c>
      <c r="Y2297" s="20" t="s">
        <v>39</v>
      </c>
      <c r="Z2297" s="24">
        <v>85373</v>
      </c>
      <c r="AA2297" s="20" t="s">
        <v>1198</v>
      </c>
      <c r="AB2297" s="25" t="s">
        <v>7394</v>
      </c>
      <c r="AC2297" s="11" t="str">
        <f t="shared" si="323"/>
        <v>Klik Here Bestie</v>
      </c>
      <c r="AD2297" s="14" t="s">
        <v>7354</v>
      </c>
    </row>
    <row r="2298" spans="1:30" ht="14.25" customHeight="1" x14ac:dyDescent="0.3">
      <c r="A2298" s="5">
        <v>2296</v>
      </c>
      <c r="B2298" s="20" t="s">
        <v>32</v>
      </c>
      <c r="C2298" s="20" t="s">
        <v>33</v>
      </c>
      <c r="D2298" s="20" t="s">
        <v>3651</v>
      </c>
      <c r="E2298" s="20" t="s">
        <v>1034</v>
      </c>
      <c r="F2298" s="21">
        <v>3323192010</v>
      </c>
      <c r="G2298" s="20" t="s">
        <v>3664</v>
      </c>
      <c r="H2298" s="20" t="s">
        <v>3665</v>
      </c>
      <c r="I2298" s="21">
        <v>15088760</v>
      </c>
      <c r="J2298" s="20" t="s">
        <v>7395</v>
      </c>
      <c r="K2298" s="20" t="s">
        <v>7396</v>
      </c>
      <c r="L2298" s="20" t="s">
        <v>7397</v>
      </c>
      <c r="M2298" s="21">
        <v>0</v>
      </c>
      <c r="N2298" s="21">
        <v>700</v>
      </c>
      <c r="O2298" s="21">
        <v>0</v>
      </c>
      <c r="P2298" s="21">
        <v>0</v>
      </c>
      <c r="Q2298" s="21">
        <v>0</v>
      </c>
      <c r="R2298" s="21">
        <v>0</v>
      </c>
      <c r="S2298" s="21">
        <v>0</v>
      </c>
      <c r="T2298" s="20" t="s">
        <v>39</v>
      </c>
      <c r="U2298" s="20" t="s">
        <v>4250</v>
      </c>
      <c r="V2298" s="23">
        <v>46247.361111111109</v>
      </c>
      <c r="W2298" s="23">
        <v>46247.361111111109</v>
      </c>
      <c r="X2298" s="20" t="s">
        <v>40</v>
      </c>
      <c r="Y2298" s="20" t="s">
        <v>39</v>
      </c>
      <c r="Z2298" s="24">
        <v>85377</v>
      </c>
      <c r="AA2298" s="20" t="s">
        <v>397</v>
      </c>
      <c r="AB2298" s="25" t="s">
        <v>7398</v>
      </c>
      <c r="AC2298" s="11" t="str">
        <f t="shared" ref="AC2298:AC2552" si="324">HYPERLINK(AB2298,"Klik Here Bestie")</f>
        <v>Klik Here Bestie</v>
      </c>
      <c r="AD2298" s="14" t="s">
        <v>7354</v>
      </c>
    </row>
    <row r="2299" spans="1:30" ht="14.25" customHeight="1" x14ac:dyDescent="0.3">
      <c r="A2299" s="5">
        <v>2297</v>
      </c>
      <c r="B2299" s="20" t="s">
        <v>32</v>
      </c>
      <c r="C2299" s="20" t="s">
        <v>33</v>
      </c>
      <c r="D2299" s="20" t="s">
        <v>3651</v>
      </c>
      <c r="E2299" s="20" t="s">
        <v>1034</v>
      </c>
      <c r="F2299" s="21">
        <v>3323192010</v>
      </c>
      <c r="G2299" s="20" t="s">
        <v>3664</v>
      </c>
      <c r="H2299" s="20" t="s">
        <v>3665</v>
      </c>
      <c r="I2299" s="21">
        <v>14864480</v>
      </c>
      <c r="J2299" s="20" t="s">
        <v>7399</v>
      </c>
      <c r="K2299" s="20">
        <v>3323193112680010</v>
      </c>
      <c r="L2299" s="20" t="s">
        <v>5207</v>
      </c>
      <c r="M2299" s="21">
        <v>0</v>
      </c>
      <c r="N2299" s="21">
        <v>408</v>
      </c>
      <c r="O2299" s="21">
        <v>0</v>
      </c>
      <c r="P2299" s="21">
        <v>0</v>
      </c>
      <c r="Q2299" s="21">
        <v>0</v>
      </c>
      <c r="R2299" s="21">
        <v>0</v>
      </c>
      <c r="S2299" s="21">
        <v>0</v>
      </c>
      <c r="T2299" s="20" t="s">
        <v>39</v>
      </c>
      <c r="U2299" s="22">
        <v>46273</v>
      </c>
      <c r="V2299" s="23">
        <v>46243.694444444445</v>
      </c>
      <c r="W2299" s="23">
        <v>46243.694444444445</v>
      </c>
      <c r="X2299" s="20" t="s">
        <v>40</v>
      </c>
      <c r="Y2299" s="20" t="s">
        <v>39</v>
      </c>
      <c r="Z2299" s="24">
        <v>85393</v>
      </c>
      <c r="AA2299" s="20" t="s">
        <v>7400</v>
      </c>
      <c r="AB2299" s="25" t="s">
        <v>7401</v>
      </c>
      <c r="AC2299" s="11" t="str">
        <f t="shared" si="324"/>
        <v>Klik Here Bestie</v>
      </c>
      <c r="AD2299" s="14" t="s">
        <v>7354</v>
      </c>
    </row>
    <row r="2300" spans="1:30" ht="14.25" customHeight="1" x14ac:dyDescent="0.3">
      <c r="A2300" s="5">
        <v>2298</v>
      </c>
      <c r="B2300" s="20" t="s">
        <v>32</v>
      </c>
      <c r="C2300" s="20" t="s">
        <v>33</v>
      </c>
      <c r="D2300" s="20" t="s">
        <v>3651</v>
      </c>
      <c r="E2300" s="20" t="s">
        <v>1034</v>
      </c>
      <c r="F2300" s="21">
        <v>3323192010</v>
      </c>
      <c r="G2300" s="20" t="s">
        <v>3664</v>
      </c>
      <c r="H2300" s="20" t="s">
        <v>3665</v>
      </c>
      <c r="I2300" s="21">
        <v>14864587</v>
      </c>
      <c r="J2300" s="20" t="s">
        <v>7402</v>
      </c>
      <c r="K2300" s="20">
        <v>3323193112680010</v>
      </c>
      <c r="L2300" s="20" t="s">
        <v>5207</v>
      </c>
      <c r="M2300" s="21">
        <v>0</v>
      </c>
      <c r="N2300" s="21">
        <v>238</v>
      </c>
      <c r="O2300" s="21">
        <v>0</v>
      </c>
      <c r="P2300" s="21">
        <v>0</v>
      </c>
      <c r="Q2300" s="21">
        <v>0</v>
      </c>
      <c r="R2300" s="21">
        <v>0</v>
      </c>
      <c r="S2300" s="21">
        <v>0</v>
      </c>
      <c r="T2300" s="20" t="s">
        <v>39</v>
      </c>
      <c r="U2300" s="22">
        <v>46273</v>
      </c>
      <c r="V2300" s="23">
        <v>46243.695833333331</v>
      </c>
      <c r="W2300" s="23">
        <v>46243.695833333331</v>
      </c>
      <c r="X2300" s="20" t="s">
        <v>40</v>
      </c>
      <c r="Y2300" s="20" t="s">
        <v>39</v>
      </c>
      <c r="Z2300" s="24">
        <v>85393</v>
      </c>
      <c r="AA2300" s="20" t="s">
        <v>7400</v>
      </c>
      <c r="AB2300" s="25" t="s">
        <v>7403</v>
      </c>
      <c r="AC2300" s="11" t="str">
        <f t="shared" si="324"/>
        <v>Klik Here Bestie</v>
      </c>
      <c r="AD2300" s="14" t="s">
        <v>7354</v>
      </c>
    </row>
    <row r="2301" spans="1:30" ht="14.25" customHeight="1" x14ac:dyDescent="0.3">
      <c r="A2301" s="5">
        <v>2299</v>
      </c>
      <c r="B2301" s="20" t="s">
        <v>32</v>
      </c>
      <c r="C2301" s="20" t="s">
        <v>33</v>
      </c>
      <c r="D2301" s="20" t="s">
        <v>3651</v>
      </c>
      <c r="E2301" s="20" t="s">
        <v>1034</v>
      </c>
      <c r="F2301" s="21">
        <v>3323192010</v>
      </c>
      <c r="G2301" s="20" t="s">
        <v>3664</v>
      </c>
      <c r="H2301" s="20" t="s">
        <v>3665</v>
      </c>
      <c r="I2301" s="21">
        <v>14972950</v>
      </c>
      <c r="J2301" s="20" t="s">
        <v>7404</v>
      </c>
      <c r="K2301" s="20" t="s">
        <v>7405</v>
      </c>
      <c r="L2301" s="20" t="s">
        <v>7406</v>
      </c>
      <c r="M2301" s="21">
        <v>0</v>
      </c>
      <c r="N2301" s="21">
        <v>600</v>
      </c>
      <c r="O2301" s="21">
        <v>0</v>
      </c>
      <c r="P2301" s="21">
        <v>0</v>
      </c>
      <c r="Q2301" s="21">
        <v>0</v>
      </c>
      <c r="R2301" s="21">
        <v>0</v>
      </c>
      <c r="S2301" s="21">
        <v>0</v>
      </c>
      <c r="T2301" s="20" t="s">
        <v>39</v>
      </c>
      <c r="U2301" s="22">
        <v>46334</v>
      </c>
      <c r="V2301" s="23">
        <v>46245.522222222222</v>
      </c>
      <c r="W2301" s="23">
        <v>46245.522222222222</v>
      </c>
      <c r="X2301" s="20" t="s">
        <v>40</v>
      </c>
      <c r="Y2301" s="20" t="s">
        <v>39</v>
      </c>
      <c r="Z2301" s="24">
        <v>1067665</v>
      </c>
      <c r="AA2301" s="20" t="s">
        <v>3843</v>
      </c>
      <c r="AB2301" s="25" t="s">
        <v>7407</v>
      </c>
      <c r="AC2301" s="11" t="str">
        <f t="shared" si="324"/>
        <v>Klik Here Bestie</v>
      </c>
      <c r="AD2301" s="14" t="s">
        <v>7354</v>
      </c>
    </row>
    <row r="2302" spans="1:30" ht="14.25" customHeight="1" x14ac:dyDescent="0.3">
      <c r="A2302" s="5">
        <v>2300</v>
      </c>
      <c r="B2302" s="20" t="s">
        <v>32</v>
      </c>
      <c r="C2302" s="20" t="s">
        <v>33</v>
      </c>
      <c r="D2302" s="20" t="s">
        <v>3651</v>
      </c>
      <c r="E2302" s="20" t="s">
        <v>7408</v>
      </c>
      <c r="F2302" s="21">
        <v>3323192013</v>
      </c>
      <c r="G2302" s="20" t="s">
        <v>3691</v>
      </c>
      <c r="H2302" s="20" t="s">
        <v>3692</v>
      </c>
      <c r="I2302" s="21">
        <v>15322808</v>
      </c>
      <c r="J2302" s="20" t="s">
        <v>7409</v>
      </c>
      <c r="K2302" s="20" t="s">
        <v>7410</v>
      </c>
      <c r="L2302" s="20" t="s">
        <v>7411</v>
      </c>
      <c r="M2302" s="21">
        <v>0</v>
      </c>
      <c r="N2302" s="21">
        <v>128</v>
      </c>
      <c r="O2302" s="21">
        <v>0</v>
      </c>
      <c r="P2302" s="21">
        <v>0</v>
      </c>
      <c r="Q2302" s="21">
        <v>0</v>
      </c>
      <c r="R2302" s="21">
        <v>0</v>
      </c>
      <c r="S2302" s="21">
        <v>0</v>
      </c>
      <c r="T2302" s="20" t="s">
        <v>39</v>
      </c>
      <c r="U2302" s="20" t="s">
        <v>4378</v>
      </c>
      <c r="V2302" s="23">
        <v>46250.736111111109</v>
      </c>
      <c r="W2302" s="23">
        <v>46250.736111111109</v>
      </c>
      <c r="X2302" s="20" t="s">
        <v>40</v>
      </c>
      <c r="Y2302" s="20" t="s">
        <v>39</v>
      </c>
      <c r="Z2302" s="24">
        <v>170848</v>
      </c>
      <c r="AA2302" s="20" t="s">
        <v>6520</v>
      </c>
      <c r="AB2302" s="25" t="s">
        <v>7412</v>
      </c>
      <c r="AC2302" s="11" t="str">
        <f t="shared" si="324"/>
        <v>Klik Here Bestie</v>
      </c>
      <c r="AD2302" s="14" t="s">
        <v>7354</v>
      </c>
    </row>
    <row r="2303" spans="1:30" ht="14.25" customHeight="1" x14ac:dyDescent="0.3">
      <c r="A2303" s="5">
        <v>2301</v>
      </c>
      <c r="B2303" s="20" t="s">
        <v>32</v>
      </c>
      <c r="C2303" s="20" t="s">
        <v>33</v>
      </c>
      <c r="D2303" s="20" t="s">
        <v>3869</v>
      </c>
      <c r="E2303" s="20" t="s">
        <v>3869</v>
      </c>
      <c r="F2303" s="21">
        <v>3323202001</v>
      </c>
      <c r="G2303" s="20" t="s">
        <v>3870</v>
      </c>
      <c r="H2303" s="20" t="s">
        <v>3871</v>
      </c>
      <c r="I2303" s="21">
        <v>14895826</v>
      </c>
      <c r="J2303" s="20" t="s">
        <v>7413</v>
      </c>
      <c r="K2303" s="20" t="s">
        <v>7414</v>
      </c>
      <c r="L2303" s="20" t="s">
        <v>7415</v>
      </c>
      <c r="M2303" s="21">
        <v>0</v>
      </c>
      <c r="N2303" s="21">
        <v>369</v>
      </c>
      <c r="O2303" s="21">
        <v>0</v>
      </c>
      <c r="P2303" s="21">
        <v>0</v>
      </c>
      <c r="Q2303" s="21">
        <v>0</v>
      </c>
      <c r="R2303" s="21">
        <v>0</v>
      </c>
      <c r="S2303" s="21">
        <v>0</v>
      </c>
      <c r="T2303" s="20" t="s">
        <v>39</v>
      </c>
      <c r="U2303" s="22">
        <v>46303</v>
      </c>
      <c r="V2303" s="23">
        <v>46244.439583333333</v>
      </c>
      <c r="W2303" s="23">
        <v>46244.439583333333</v>
      </c>
      <c r="X2303" s="20" t="s">
        <v>40</v>
      </c>
      <c r="Y2303" s="20" t="s">
        <v>39</v>
      </c>
      <c r="Z2303" s="24">
        <v>1125522</v>
      </c>
      <c r="AA2303" s="20" t="s">
        <v>3874</v>
      </c>
      <c r="AB2303" s="25" t="s">
        <v>7416</v>
      </c>
      <c r="AC2303" s="11" t="str">
        <f t="shared" si="324"/>
        <v>Klik Here Bestie</v>
      </c>
      <c r="AD2303" s="18" t="s">
        <v>2944</v>
      </c>
    </row>
    <row r="2304" spans="1:30" ht="14.25" customHeight="1" x14ac:dyDescent="0.3">
      <c r="A2304" s="5">
        <v>2302</v>
      </c>
      <c r="B2304" s="20" t="s">
        <v>32</v>
      </c>
      <c r="C2304" s="20" t="s">
        <v>33</v>
      </c>
      <c r="D2304" s="20" t="s">
        <v>3869</v>
      </c>
      <c r="E2304" s="20" t="s">
        <v>3869</v>
      </c>
      <c r="F2304" s="21">
        <v>3323202001</v>
      </c>
      <c r="G2304" s="20" t="s">
        <v>3870</v>
      </c>
      <c r="H2304" s="20" t="s">
        <v>3871</v>
      </c>
      <c r="I2304" s="21">
        <v>14967256</v>
      </c>
      <c r="J2304" s="20" t="s">
        <v>7417</v>
      </c>
      <c r="K2304" s="20" t="s">
        <v>7418</v>
      </c>
      <c r="L2304" s="20" t="s">
        <v>2335</v>
      </c>
      <c r="M2304" s="21">
        <v>260</v>
      </c>
      <c r="N2304" s="21">
        <v>312</v>
      </c>
      <c r="O2304" s="21">
        <v>0</v>
      </c>
      <c r="P2304" s="21">
        <v>0</v>
      </c>
      <c r="Q2304" s="21">
        <v>0</v>
      </c>
      <c r="R2304" s="21">
        <v>0</v>
      </c>
      <c r="S2304" s="21">
        <v>0</v>
      </c>
      <c r="T2304" s="20" t="s">
        <v>39</v>
      </c>
      <c r="U2304" s="22">
        <v>46334</v>
      </c>
      <c r="V2304" s="23">
        <v>46245.46875</v>
      </c>
      <c r="W2304" s="23">
        <v>46245.46875</v>
      </c>
      <c r="X2304" s="20" t="s">
        <v>40</v>
      </c>
      <c r="Y2304" s="20" t="s">
        <v>39</v>
      </c>
      <c r="Z2304" s="24">
        <v>78326</v>
      </c>
      <c r="AA2304" s="20" t="s">
        <v>7419</v>
      </c>
      <c r="AB2304" s="25" t="s">
        <v>7420</v>
      </c>
      <c r="AC2304" s="11" t="str">
        <f t="shared" si="324"/>
        <v>Klik Here Bestie</v>
      </c>
      <c r="AD2304" s="18" t="s">
        <v>2944</v>
      </c>
    </row>
    <row r="2305" spans="1:30" ht="14.25" customHeight="1" x14ac:dyDescent="0.3">
      <c r="A2305" s="5">
        <v>2303</v>
      </c>
      <c r="B2305" s="20" t="s">
        <v>32</v>
      </c>
      <c r="C2305" s="20" t="s">
        <v>33</v>
      </c>
      <c r="D2305" s="20" t="s">
        <v>3869</v>
      </c>
      <c r="E2305" s="20" t="s">
        <v>3869</v>
      </c>
      <c r="F2305" s="21">
        <v>3323202001</v>
      </c>
      <c r="G2305" s="20" t="s">
        <v>3870</v>
      </c>
      <c r="H2305" s="20" t="s">
        <v>3871</v>
      </c>
      <c r="I2305" s="21">
        <v>14967417</v>
      </c>
      <c r="J2305" s="20" t="s">
        <v>7421</v>
      </c>
      <c r="K2305" s="20" t="s">
        <v>7418</v>
      </c>
      <c r="L2305" s="20" t="s">
        <v>2335</v>
      </c>
      <c r="M2305" s="21">
        <v>0</v>
      </c>
      <c r="N2305" s="21">
        <v>326</v>
      </c>
      <c r="O2305" s="21">
        <v>0</v>
      </c>
      <c r="P2305" s="21">
        <v>0</v>
      </c>
      <c r="Q2305" s="21">
        <v>0</v>
      </c>
      <c r="R2305" s="21">
        <v>0</v>
      </c>
      <c r="S2305" s="21">
        <v>0</v>
      </c>
      <c r="T2305" s="20" t="s">
        <v>39</v>
      </c>
      <c r="U2305" s="22">
        <v>46334</v>
      </c>
      <c r="V2305" s="23">
        <v>46245.470138888886</v>
      </c>
      <c r="W2305" s="23">
        <v>46245.470138888886</v>
      </c>
      <c r="X2305" s="20" t="s">
        <v>40</v>
      </c>
      <c r="Y2305" s="20" t="s">
        <v>39</v>
      </c>
      <c r="Z2305" s="24">
        <v>78326</v>
      </c>
      <c r="AA2305" s="20" t="s">
        <v>7419</v>
      </c>
      <c r="AB2305" s="25" t="s">
        <v>7422</v>
      </c>
      <c r="AC2305" s="11" t="str">
        <f t="shared" si="324"/>
        <v>Klik Here Bestie</v>
      </c>
      <c r="AD2305" s="18" t="s">
        <v>2944</v>
      </c>
    </row>
    <row r="2306" spans="1:30" ht="14.25" customHeight="1" x14ac:dyDescent="0.3">
      <c r="A2306" s="5">
        <v>2304</v>
      </c>
      <c r="B2306" s="20" t="s">
        <v>32</v>
      </c>
      <c r="C2306" s="20" t="s">
        <v>33</v>
      </c>
      <c r="D2306" s="20" t="s">
        <v>3869</v>
      </c>
      <c r="E2306" s="20" t="s">
        <v>3869</v>
      </c>
      <c r="F2306" s="21">
        <v>3323202001</v>
      </c>
      <c r="G2306" s="20" t="s">
        <v>3870</v>
      </c>
      <c r="H2306" s="20" t="s">
        <v>3871</v>
      </c>
      <c r="I2306" s="21">
        <v>15173661</v>
      </c>
      <c r="J2306" s="20" t="s">
        <v>7423</v>
      </c>
      <c r="K2306" s="20" t="s">
        <v>7424</v>
      </c>
      <c r="L2306" s="20" t="s">
        <v>7425</v>
      </c>
      <c r="M2306" s="21">
        <v>0</v>
      </c>
      <c r="N2306" s="21">
        <v>172</v>
      </c>
      <c r="O2306" s="21">
        <v>0</v>
      </c>
      <c r="P2306" s="21">
        <v>0</v>
      </c>
      <c r="Q2306" s="21">
        <v>0</v>
      </c>
      <c r="R2306" s="21">
        <v>0</v>
      </c>
      <c r="S2306" s="21">
        <v>0</v>
      </c>
      <c r="T2306" s="20" t="s">
        <v>39</v>
      </c>
      <c r="U2306" s="20" t="s">
        <v>4312</v>
      </c>
      <c r="V2306" s="23">
        <v>46248.431250000001</v>
      </c>
      <c r="W2306" s="23">
        <v>46248.431250000001</v>
      </c>
      <c r="X2306" s="20" t="s">
        <v>40</v>
      </c>
      <c r="Y2306" s="20" t="s">
        <v>39</v>
      </c>
      <c r="Z2306" s="24">
        <v>706476</v>
      </c>
      <c r="AA2306" s="20" t="s">
        <v>7426</v>
      </c>
      <c r="AB2306" s="25" t="s">
        <v>7427</v>
      </c>
      <c r="AC2306" s="11" t="str">
        <f t="shared" si="324"/>
        <v>Klik Here Bestie</v>
      </c>
      <c r="AD2306" s="18" t="s">
        <v>2944</v>
      </c>
    </row>
    <row r="2307" spans="1:30" ht="14.25" customHeight="1" x14ac:dyDescent="0.3">
      <c r="A2307" s="5">
        <v>2305</v>
      </c>
      <c r="B2307" s="20" t="s">
        <v>32</v>
      </c>
      <c r="C2307" s="20" t="s">
        <v>33</v>
      </c>
      <c r="D2307" s="20" t="s">
        <v>3869</v>
      </c>
      <c r="E2307" s="20" t="s">
        <v>3869</v>
      </c>
      <c r="F2307" s="21">
        <v>3323202001</v>
      </c>
      <c r="G2307" s="20" t="s">
        <v>3870</v>
      </c>
      <c r="H2307" s="20" t="s">
        <v>3871</v>
      </c>
      <c r="I2307" s="21">
        <v>15165880</v>
      </c>
      <c r="J2307" s="20" t="s">
        <v>7428</v>
      </c>
      <c r="K2307" s="20" t="s">
        <v>7429</v>
      </c>
      <c r="L2307" s="20" t="s">
        <v>7430</v>
      </c>
      <c r="M2307" s="21">
        <v>0</v>
      </c>
      <c r="N2307" s="21">
        <v>395</v>
      </c>
      <c r="O2307" s="21">
        <v>0</v>
      </c>
      <c r="P2307" s="21">
        <v>0</v>
      </c>
      <c r="Q2307" s="21">
        <v>0</v>
      </c>
      <c r="R2307" s="21">
        <v>0</v>
      </c>
      <c r="S2307" s="21">
        <v>0</v>
      </c>
      <c r="T2307" s="20" t="s">
        <v>39</v>
      </c>
      <c r="U2307" s="20" t="s">
        <v>4312</v>
      </c>
      <c r="V2307" s="23">
        <v>46248.392361111109</v>
      </c>
      <c r="W2307" s="23">
        <v>46248.392361111109</v>
      </c>
      <c r="X2307" s="20" t="s">
        <v>40</v>
      </c>
      <c r="Y2307" s="20" t="s">
        <v>39</v>
      </c>
      <c r="Z2307" s="24">
        <v>704699</v>
      </c>
      <c r="AA2307" s="20" t="s">
        <v>7431</v>
      </c>
      <c r="AB2307" s="25" t="s">
        <v>7432</v>
      </c>
      <c r="AC2307" s="11" t="str">
        <f t="shared" si="324"/>
        <v>Klik Here Bestie</v>
      </c>
      <c r="AD2307" s="18" t="s">
        <v>2944</v>
      </c>
    </row>
    <row r="2308" spans="1:30" ht="14.25" customHeight="1" x14ac:dyDescent="0.3">
      <c r="A2308" s="5">
        <v>2306</v>
      </c>
      <c r="B2308" s="20" t="s">
        <v>32</v>
      </c>
      <c r="C2308" s="20" t="s">
        <v>33</v>
      </c>
      <c r="D2308" s="20" t="s">
        <v>3869</v>
      </c>
      <c r="E2308" s="20" t="s">
        <v>3869</v>
      </c>
      <c r="F2308" s="21">
        <v>3323202001</v>
      </c>
      <c r="G2308" s="20" t="s">
        <v>3870</v>
      </c>
      <c r="H2308" s="20" t="s">
        <v>3871</v>
      </c>
      <c r="I2308" s="21">
        <v>14981714</v>
      </c>
      <c r="J2308" s="20" t="s">
        <v>7433</v>
      </c>
      <c r="K2308" s="20" t="s">
        <v>7434</v>
      </c>
      <c r="L2308" s="20" t="s">
        <v>7435</v>
      </c>
      <c r="M2308" s="21">
        <v>0</v>
      </c>
      <c r="N2308" s="21">
        <v>215</v>
      </c>
      <c r="O2308" s="21">
        <v>0</v>
      </c>
      <c r="P2308" s="21">
        <v>0</v>
      </c>
      <c r="Q2308" s="21">
        <v>0</v>
      </c>
      <c r="R2308" s="21">
        <v>0</v>
      </c>
      <c r="S2308" s="21">
        <v>0</v>
      </c>
      <c r="T2308" s="20" t="s">
        <v>39</v>
      </c>
      <c r="U2308" s="22">
        <v>46334</v>
      </c>
      <c r="V2308" s="23">
        <v>46245.602083333331</v>
      </c>
      <c r="W2308" s="23">
        <v>46245.602083333331</v>
      </c>
      <c r="X2308" s="20" t="s">
        <v>40</v>
      </c>
      <c r="Y2308" s="20" t="s">
        <v>39</v>
      </c>
      <c r="Z2308" s="24">
        <v>700257</v>
      </c>
      <c r="AA2308" s="20" t="s">
        <v>7436</v>
      </c>
      <c r="AB2308" s="25" t="s">
        <v>7437</v>
      </c>
      <c r="AC2308" s="11" t="str">
        <f t="shared" si="324"/>
        <v>Klik Here Bestie</v>
      </c>
      <c r="AD2308" s="18" t="s">
        <v>2944</v>
      </c>
    </row>
    <row r="2309" spans="1:30" ht="14.25" customHeight="1" x14ac:dyDescent="0.3">
      <c r="A2309" s="5">
        <v>2307</v>
      </c>
      <c r="B2309" s="20" t="s">
        <v>32</v>
      </c>
      <c r="C2309" s="20" t="s">
        <v>33</v>
      </c>
      <c r="D2309" s="20" t="s">
        <v>3869</v>
      </c>
      <c r="E2309" s="20" t="s">
        <v>3869</v>
      </c>
      <c r="F2309" s="21">
        <v>3323202001</v>
      </c>
      <c r="G2309" s="20" t="s">
        <v>3870</v>
      </c>
      <c r="H2309" s="20" t="s">
        <v>3871</v>
      </c>
      <c r="I2309" s="21">
        <v>14981842</v>
      </c>
      <c r="J2309" s="20" t="s">
        <v>7438</v>
      </c>
      <c r="K2309" s="20" t="s">
        <v>7434</v>
      </c>
      <c r="L2309" s="20" t="s">
        <v>7435</v>
      </c>
      <c r="M2309" s="21">
        <v>118</v>
      </c>
      <c r="N2309" s="21">
        <v>108</v>
      </c>
      <c r="O2309" s="21">
        <v>0</v>
      </c>
      <c r="P2309" s="21">
        <v>0</v>
      </c>
      <c r="Q2309" s="21">
        <v>0</v>
      </c>
      <c r="R2309" s="21">
        <v>0</v>
      </c>
      <c r="S2309" s="21">
        <v>0</v>
      </c>
      <c r="T2309" s="20" t="s">
        <v>39</v>
      </c>
      <c r="U2309" s="22">
        <v>46334</v>
      </c>
      <c r="V2309" s="23">
        <v>46245.602777777778</v>
      </c>
      <c r="W2309" s="23">
        <v>46245.602777777778</v>
      </c>
      <c r="X2309" s="20" t="s">
        <v>40</v>
      </c>
      <c r="Y2309" s="20" t="s">
        <v>39</v>
      </c>
      <c r="Z2309" s="24">
        <v>700257</v>
      </c>
      <c r="AA2309" s="20" t="s">
        <v>7436</v>
      </c>
      <c r="AB2309" s="25" t="s">
        <v>7439</v>
      </c>
      <c r="AC2309" s="11" t="str">
        <f t="shared" si="324"/>
        <v>Klik Here Bestie</v>
      </c>
      <c r="AD2309" s="18" t="s">
        <v>2944</v>
      </c>
    </row>
    <row r="2310" spans="1:30" ht="14.25" customHeight="1" x14ac:dyDescent="0.3">
      <c r="A2310" s="5">
        <v>2308</v>
      </c>
      <c r="B2310" s="20" t="s">
        <v>32</v>
      </c>
      <c r="C2310" s="20" t="s">
        <v>33</v>
      </c>
      <c r="D2310" s="20" t="s">
        <v>3869</v>
      </c>
      <c r="E2310" s="20" t="s">
        <v>3869</v>
      </c>
      <c r="F2310" s="21">
        <v>3323202001</v>
      </c>
      <c r="G2310" s="20" t="s">
        <v>3870</v>
      </c>
      <c r="H2310" s="20" t="s">
        <v>3871</v>
      </c>
      <c r="I2310" s="21">
        <v>15317725</v>
      </c>
      <c r="J2310" s="20" t="s">
        <v>7440</v>
      </c>
      <c r="K2310" s="20" t="s">
        <v>7441</v>
      </c>
      <c r="L2310" s="20" t="s">
        <v>7442</v>
      </c>
      <c r="M2310" s="21">
        <v>115</v>
      </c>
      <c r="N2310" s="21">
        <v>105</v>
      </c>
      <c r="O2310" s="21">
        <v>0</v>
      </c>
      <c r="P2310" s="21">
        <v>0</v>
      </c>
      <c r="Q2310" s="21">
        <v>0</v>
      </c>
      <c r="R2310" s="21">
        <v>0</v>
      </c>
      <c r="S2310" s="21">
        <v>0</v>
      </c>
      <c r="T2310" s="20" t="s">
        <v>39</v>
      </c>
      <c r="U2310" s="20" t="s">
        <v>4378</v>
      </c>
      <c r="V2310" s="23">
        <v>46250.666666666664</v>
      </c>
      <c r="W2310" s="23">
        <v>46250.666666666664</v>
      </c>
      <c r="X2310" s="20" t="s">
        <v>40</v>
      </c>
      <c r="Y2310" s="20" t="s">
        <v>39</v>
      </c>
      <c r="Z2310" s="24">
        <v>76784</v>
      </c>
      <c r="AA2310" s="20" t="s">
        <v>409</v>
      </c>
      <c r="AB2310" s="25" t="s">
        <v>7443</v>
      </c>
      <c r="AC2310" s="11" t="str">
        <f t="shared" si="324"/>
        <v>Klik Here Bestie</v>
      </c>
      <c r="AD2310" s="18" t="s">
        <v>2944</v>
      </c>
    </row>
    <row r="2311" spans="1:30" ht="14.25" customHeight="1" x14ac:dyDescent="0.3">
      <c r="A2311" s="5">
        <v>2309</v>
      </c>
      <c r="B2311" s="20" t="s">
        <v>32</v>
      </c>
      <c r="C2311" s="20" t="s">
        <v>33</v>
      </c>
      <c r="D2311" s="20" t="s">
        <v>3869</v>
      </c>
      <c r="E2311" s="20" t="s">
        <v>3869</v>
      </c>
      <c r="F2311" s="21">
        <v>3323202001</v>
      </c>
      <c r="G2311" s="20" t="s">
        <v>3870</v>
      </c>
      <c r="H2311" s="20" t="s">
        <v>3871</v>
      </c>
      <c r="I2311" s="21">
        <v>15317891</v>
      </c>
      <c r="J2311" s="20" t="s">
        <v>7444</v>
      </c>
      <c r="K2311" s="20" t="s">
        <v>7441</v>
      </c>
      <c r="L2311" s="20" t="s">
        <v>7442</v>
      </c>
      <c r="M2311" s="21">
        <v>0</v>
      </c>
      <c r="N2311" s="21">
        <v>266</v>
      </c>
      <c r="O2311" s="21">
        <v>0</v>
      </c>
      <c r="P2311" s="21">
        <v>0</v>
      </c>
      <c r="Q2311" s="21">
        <v>0</v>
      </c>
      <c r="R2311" s="21">
        <v>0</v>
      </c>
      <c r="S2311" s="21">
        <v>0</v>
      </c>
      <c r="T2311" s="20" t="s">
        <v>39</v>
      </c>
      <c r="U2311" s="20" t="s">
        <v>4378</v>
      </c>
      <c r="V2311" s="23">
        <v>46250.668055555558</v>
      </c>
      <c r="W2311" s="23">
        <v>46250.668055555558</v>
      </c>
      <c r="X2311" s="20" t="s">
        <v>40</v>
      </c>
      <c r="Y2311" s="20" t="s">
        <v>39</v>
      </c>
      <c r="Z2311" s="24">
        <v>76784</v>
      </c>
      <c r="AA2311" s="20" t="s">
        <v>409</v>
      </c>
      <c r="AB2311" s="25" t="s">
        <v>7445</v>
      </c>
      <c r="AC2311" s="11" t="str">
        <f t="shared" si="324"/>
        <v>Klik Here Bestie</v>
      </c>
      <c r="AD2311" s="18" t="s">
        <v>2944</v>
      </c>
    </row>
    <row r="2312" spans="1:30" ht="14.25" customHeight="1" x14ac:dyDescent="0.3">
      <c r="A2312" s="5">
        <v>2310</v>
      </c>
      <c r="B2312" s="20" t="s">
        <v>32</v>
      </c>
      <c r="C2312" s="20" t="s">
        <v>33</v>
      </c>
      <c r="D2312" s="20" t="s">
        <v>3869</v>
      </c>
      <c r="E2312" s="20" t="s">
        <v>3869</v>
      </c>
      <c r="F2312" s="21">
        <v>3323202001</v>
      </c>
      <c r="G2312" s="20" t="s">
        <v>3870</v>
      </c>
      <c r="H2312" s="20" t="s">
        <v>3871</v>
      </c>
      <c r="I2312" s="21">
        <v>15317962</v>
      </c>
      <c r="J2312" s="20" t="s">
        <v>7446</v>
      </c>
      <c r="K2312" s="20" t="s">
        <v>7441</v>
      </c>
      <c r="L2312" s="20" t="s">
        <v>7442</v>
      </c>
      <c r="M2312" s="21">
        <v>105</v>
      </c>
      <c r="N2312" s="21">
        <v>126</v>
      </c>
      <c r="O2312" s="21">
        <v>0</v>
      </c>
      <c r="P2312" s="21">
        <v>0</v>
      </c>
      <c r="Q2312" s="21">
        <v>0</v>
      </c>
      <c r="R2312" s="21">
        <v>0</v>
      </c>
      <c r="S2312" s="21">
        <v>0</v>
      </c>
      <c r="T2312" s="20" t="s">
        <v>39</v>
      </c>
      <c r="U2312" s="20" t="s">
        <v>4378</v>
      </c>
      <c r="V2312" s="23">
        <v>46250.668749999997</v>
      </c>
      <c r="W2312" s="23">
        <v>46250.668749999997</v>
      </c>
      <c r="X2312" s="20" t="s">
        <v>40</v>
      </c>
      <c r="Y2312" s="20" t="s">
        <v>39</v>
      </c>
      <c r="Z2312" s="24">
        <v>76784</v>
      </c>
      <c r="AA2312" s="20" t="s">
        <v>409</v>
      </c>
      <c r="AB2312" s="25" t="s">
        <v>7447</v>
      </c>
      <c r="AC2312" s="11" t="str">
        <f t="shared" si="324"/>
        <v>Klik Here Bestie</v>
      </c>
      <c r="AD2312" s="18" t="s">
        <v>2944</v>
      </c>
    </row>
    <row r="2313" spans="1:30" ht="14.25" customHeight="1" x14ac:dyDescent="0.3">
      <c r="A2313" s="5">
        <v>2311</v>
      </c>
      <c r="B2313" s="20" t="s">
        <v>32</v>
      </c>
      <c r="C2313" s="20" t="s">
        <v>33</v>
      </c>
      <c r="D2313" s="20" t="s">
        <v>3869</v>
      </c>
      <c r="E2313" s="20" t="s">
        <v>3869</v>
      </c>
      <c r="F2313" s="21">
        <v>3323202001</v>
      </c>
      <c r="G2313" s="20" t="s">
        <v>3870</v>
      </c>
      <c r="H2313" s="20" t="s">
        <v>3871</v>
      </c>
      <c r="I2313" s="21">
        <v>15246325</v>
      </c>
      <c r="J2313" s="20" t="s">
        <v>7448</v>
      </c>
      <c r="K2313" s="20" t="s">
        <v>7449</v>
      </c>
      <c r="L2313" s="20" t="s">
        <v>7450</v>
      </c>
      <c r="M2313" s="21">
        <v>132</v>
      </c>
      <c r="N2313" s="21">
        <v>120</v>
      </c>
      <c r="O2313" s="21">
        <v>0</v>
      </c>
      <c r="P2313" s="21">
        <v>0</v>
      </c>
      <c r="Q2313" s="21">
        <v>0</v>
      </c>
      <c r="R2313" s="21">
        <v>0</v>
      </c>
      <c r="S2313" s="21">
        <v>0</v>
      </c>
      <c r="T2313" s="20" t="s">
        <v>39</v>
      </c>
      <c r="U2313" s="20" t="s">
        <v>4260</v>
      </c>
      <c r="V2313" s="23">
        <v>46249.443749999999</v>
      </c>
      <c r="W2313" s="23">
        <v>46249.443749999999</v>
      </c>
      <c r="X2313" s="20" t="s">
        <v>40</v>
      </c>
      <c r="Y2313" s="20" t="s">
        <v>39</v>
      </c>
      <c r="Z2313" s="24">
        <v>78339</v>
      </c>
      <c r="AA2313" s="20" t="s">
        <v>7451</v>
      </c>
      <c r="AB2313" s="25" t="s">
        <v>7452</v>
      </c>
      <c r="AC2313" s="11" t="str">
        <f t="shared" si="324"/>
        <v>Klik Here Bestie</v>
      </c>
      <c r="AD2313" s="18" t="s">
        <v>2944</v>
      </c>
    </row>
    <row r="2314" spans="1:30" ht="14.25" customHeight="1" x14ac:dyDescent="0.3">
      <c r="A2314" s="5">
        <v>2312</v>
      </c>
      <c r="B2314" s="20" t="s">
        <v>32</v>
      </c>
      <c r="C2314" s="20" t="s">
        <v>33</v>
      </c>
      <c r="D2314" s="20" t="s">
        <v>3869</v>
      </c>
      <c r="E2314" s="20" t="s">
        <v>3869</v>
      </c>
      <c r="F2314" s="21">
        <v>3323202001</v>
      </c>
      <c r="G2314" s="20" t="s">
        <v>3870</v>
      </c>
      <c r="H2314" s="20" t="s">
        <v>3871</v>
      </c>
      <c r="I2314" s="21">
        <v>15246488</v>
      </c>
      <c r="J2314" s="20" t="s">
        <v>7453</v>
      </c>
      <c r="K2314" s="20" t="s">
        <v>7449</v>
      </c>
      <c r="L2314" s="20" t="s">
        <v>7450</v>
      </c>
      <c r="M2314" s="21">
        <v>0</v>
      </c>
      <c r="N2314" s="21">
        <v>614</v>
      </c>
      <c r="O2314" s="21">
        <v>0</v>
      </c>
      <c r="P2314" s="21">
        <v>0</v>
      </c>
      <c r="Q2314" s="21">
        <v>0</v>
      </c>
      <c r="R2314" s="21">
        <v>0</v>
      </c>
      <c r="S2314" s="21">
        <v>0</v>
      </c>
      <c r="T2314" s="20" t="s">
        <v>39</v>
      </c>
      <c r="U2314" s="20" t="s">
        <v>4260</v>
      </c>
      <c r="V2314" s="23">
        <v>46249.444444444445</v>
      </c>
      <c r="W2314" s="23">
        <v>46249.444444444445</v>
      </c>
      <c r="X2314" s="20" t="s">
        <v>40</v>
      </c>
      <c r="Y2314" s="20" t="s">
        <v>39</v>
      </c>
      <c r="Z2314" s="24">
        <v>78339</v>
      </c>
      <c r="AA2314" s="20" t="s">
        <v>7451</v>
      </c>
      <c r="AB2314" s="25" t="s">
        <v>7454</v>
      </c>
      <c r="AC2314" s="11" t="str">
        <f t="shared" si="324"/>
        <v>Klik Here Bestie</v>
      </c>
      <c r="AD2314" s="18" t="s">
        <v>2944</v>
      </c>
    </row>
    <row r="2315" spans="1:30" ht="14.25" customHeight="1" x14ac:dyDescent="0.3">
      <c r="A2315" s="5">
        <v>2313</v>
      </c>
      <c r="B2315" s="20" t="s">
        <v>32</v>
      </c>
      <c r="C2315" s="20" t="s">
        <v>33</v>
      </c>
      <c r="D2315" s="20" t="s">
        <v>3869</v>
      </c>
      <c r="E2315" s="20" t="s">
        <v>3869</v>
      </c>
      <c r="F2315" s="21">
        <v>3323202001</v>
      </c>
      <c r="G2315" s="20" t="s">
        <v>3870</v>
      </c>
      <c r="H2315" s="20" t="s">
        <v>3871</v>
      </c>
      <c r="I2315" s="21">
        <v>14911210</v>
      </c>
      <c r="J2315" s="20" t="s">
        <v>7455</v>
      </c>
      <c r="K2315" s="20" t="s">
        <v>7456</v>
      </c>
      <c r="L2315" s="20" t="s">
        <v>7457</v>
      </c>
      <c r="M2315" s="21">
        <v>0</v>
      </c>
      <c r="N2315" s="21">
        <v>412</v>
      </c>
      <c r="O2315" s="21">
        <v>0</v>
      </c>
      <c r="P2315" s="21">
        <v>0</v>
      </c>
      <c r="Q2315" s="21">
        <v>0</v>
      </c>
      <c r="R2315" s="21">
        <v>0</v>
      </c>
      <c r="S2315" s="21">
        <v>0</v>
      </c>
      <c r="T2315" s="20" t="s">
        <v>39</v>
      </c>
      <c r="U2315" s="22">
        <v>46303</v>
      </c>
      <c r="V2315" s="23">
        <v>46244.569444444445</v>
      </c>
      <c r="W2315" s="23">
        <v>46244.569444444445</v>
      </c>
      <c r="X2315" s="20" t="s">
        <v>40</v>
      </c>
      <c r="Y2315" s="20" t="s">
        <v>39</v>
      </c>
      <c r="Z2315" s="24">
        <v>700257</v>
      </c>
      <c r="AA2315" s="20" t="s">
        <v>7436</v>
      </c>
      <c r="AB2315" s="25" t="s">
        <v>7458</v>
      </c>
      <c r="AC2315" s="11" t="str">
        <f t="shared" si="324"/>
        <v>Klik Here Bestie</v>
      </c>
      <c r="AD2315" s="18" t="s">
        <v>2944</v>
      </c>
    </row>
    <row r="2316" spans="1:30" ht="14.25" customHeight="1" x14ac:dyDescent="0.3">
      <c r="A2316" s="5">
        <v>2314</v>
      </c>
      <c r="B2316" s="20" t="s">
        <v>32</v>
      </c>
      <c r="C2316" s="20" t="s">
        <v>33</v>
      </c>
      <c r="D2316" s="20" t="s">
        <v>3869</v>
      </c>
      <c r="E2316" s="20" t="s">
        <v>3869</v>
      </c>
      <c r="F2316" s="21">
        <v>3323202001</v>
      </c>
      <c r="G2316" s="20" t="s">
        <v>3870</v>
      </c>
      <c r="H2316" s="20" t="s">
        <v>3871</v>
      </c>
      <c r="I2316" s="21">
        <v>15267652</v>
      </c>
      <c r="J2316" s="20" t="s">
        <v>7459</v>
      </c>
      <c r="K2316" s="20" t="s">
        <v>7460</v>
      </c>
      <c r="L2316" s="20" t="s">
        <v>3951</v>
      </c>
      <c r="M2316" s="21">
        <v>29</v>
      </c>
      <c r="N2316" s="21">
        <v>36</v>
      </c>
      <c r="O2316" s="21">
        <v>0</v>
      </c>
      <c r="P2316" s="21">
        <v>0</v>
      </c>
      <c r="Q2316" s="21">
        <v>0</v>
      </c>
      <c r="R2316" s="21">
        <v>0</v>
      </c>
      <c r="S2316" s="21">
        <v>0</v>
      </c>
      <c r="T2316" s="20" t="s">
        <v>39</v>
      </c>
      <c r="U2316" s="20" t="s">
        <v>4260</v>
      </c>
      <c r="V2316" s="23">
        <v>46249.629861111112</v>
      </c>
      <c r="W2316" s="23">
        <v>46249.629861111112</v>
      </c>
      <c r="X2316" s="20" t="s">
        <v>40</v>
      </c>
      <c r="Y2316" s="20" t="s">
        <v>39</v>
      </c>
      <c r="Z2316" s="24">
        <v>78331</v>
      </c>
      <c r="AA2316" s="20" t="s">
        <v>7461</v>
      </c>
      <c r="AB2316" s="25" t="s">
        <v>7462</v>
      </c>
      <c r="AC2316" s="11" t="str">
        <f t="shared" si="324"/>
        <v>Klik Here Bestie</v>
      </c>
      <c r="AD2316" s="18" t="s">
        <v>2944</v>
      </c>
    </row>
    <row r="2317" spans="1:30" ht="14.25" customHeight="1" x14ac:dyDescent="0.3">
      <c r="A2317" s="5">
        <v>2315</v>
      </c>
      <c r="B2317" s="20" t="s">
        <v>32</v>
      </c>
      <c r="C2317" s="20" t="s">
        <v>33</v>
      </c>
      <c r="D2317" s="20" t="s">
        <v>3869</v>
      </c>
      <c r="E2317" s="20" t="s">
        <v>3869</v>
      </c>
      <c r="F2317" s="21">
        <v>3323202001</v>
      </c>
      <c r="G2317" s="20" t="s">
        <v>3870</v>
      </c>
      <c r="H2317" s="20" t="s">
        <v>3871</v>
      </c>
      <c r="I2317" s="21">
        <v>15267761</v>
      </c>
      <c r="J2317" s="20" t="s">
        <v>7463</v>
      </c>
      <c r="K2317" s="20" t="s">
        <v>7460</v>
      </c>
      <c r="L2317" s="20" t="s">
        <v>3951</v>
      </c>
      <c r="M2317" s="21">
        <v>0</v>
      </c>
      <c r="N2317" s="21">
        <v>739</v>
      </c>
      <c r="O2317" s="21">
        <v>0</v>
      </c>
      <c r="P2317" s="21">
        <v>0</v>
      </c>
      <c r="Q2317" s="21">
        <v>0</v>
      </c>
      <c r="R2317" s="21">
        <v>0</v>
      </c>
      <c r="S2317" s="21">
        <v>0</v>
      </c>
      <c r="T2317" s="20" t="s">
        <v>39</v>
      </c>
      <c r="U2317" s="20" t="s">
        <v>4260</v>
      </c>
      <c r="V2317" s="23">
        <v>46249.631249999999</v>
      </c>
      <c r="W2317" s="23">
        <v>46249.631249999999</v>
      </c>
      <c r="X2317" s="20" t="s">
        <v>40</v>
      </c>
      <c r="Y2317" s="20" t="s">
        <v>39</v>
      </c>
      <c r="Z2317" s="24">
        <v>78331</v>
      </c>
      <c r="AA2317" s="20" t="s">
        <v>7461</v>
      </c>
      <c r="AB2317" s="25" t="s">
        <v>7464</v>
      </c>
      <c r="AC2317" s="11" t="str">
        <f t="shared" si="324"/>
        <v>Klik Here Bestie</v>
      </c>
      <c r="AD2317" s="18" t="s">
        <v>2944</v>
      </c>
    </row>
    <row r="2318" spans="1:30" ht="14.25" customHeight="1" x14ac:dyDescent="0.3">
      <c r="A2318" s="5">
        <v>2316</v>
      </c>
      <c r="B2318" s="20" t="s">
        <v>32</v>
      </c>
      <c r="C2318" s="20" t="s">
        <v>33</v>
      </c>
      <c r="D2318" s="20" t="s">
        <v>3869</v>
      </c>
      <c r="E2318" s="20" t="s">
        <v>3869</v>
      </c>
      <c r="F2318" s="21">
        <v>3323202001</v>
      </c>
      <c r="G2318" s="20" t="s">
        <v>3870</v>
      </c>
      <c r="H2318" s="20" t="s">
        <v>3871</v>
      </c>
      <c r="I2318" s="21">
        <v>15267870</v>
      </c>
      <c r="J2318" s="20" t="s">
        <v>7465</v>
      </c>
      <c r="K2318" s="20" t="s">
        <v>7460</v>
      </c>
      <c r="L2318" s="20" t="s">
        <v>3951</v>
      </c>
      <c r="M2318" s="21">
        <v>64</v>
      </c>
      <c r="N2318" s="21">
        <v>58</v>
      </c>
      <c r="O2318" s="21">
        <v>0</v>
      </c>
      <c r="P2318" s="21">
        <v>0</v>
      </c>
      <c r="Q2318" s="21">
        <v>0</v>
      </c>
      <c r="R2318" s="21">
        <v>0</v>
      </c>
      <c r="S2318" s="21">
        <v>0</v>
      </c>
      <c r="T2318" s="20" t="s">
        <v>39</v>
      </c>
      <c r="U2318" s="20" t="s">
        <v>4260</v>
      </c>
      <c r="V2318" s="23">
        <v>46249.632638888892</v>
      </c>
      <c r="W2318" s="23">
        <v>46249.632638888892</v>
      </c>
      <c r="X2318" s="20" t="s">
        <v>40</v>
      </c>
      <c r="Y2318" s="20" t="s">
        <v>39</v>
      </c>
      <c r="Z2318" s="24">
        <v>78331</v>
      </c>
      <c r="AA2318" s="20" t="s">
        <v>7461</v>
      </c>
      <c r="AB2318" s="25" t="s">
        <v>7466</v>
      </c>
      <c r="AC2318" s="11" t="str">
        <f t="shared" si="324"/>
        <v>Klik Here Bestie</v>
      </c>
      <c r="AD2318" s="18" t="s">
        <v>2944</v>
      </c>
    </row>
    <row r="2319" spans="1:30" ht="14.25" customHeight="1" x14ac:dyDescent="0.3">
      <c r="A2319" s="5">
        <v>2317</v>
      </c>
      <c r="B2319" s="20" t="s">
        <v>32</v>
      </c>
      <c r="C2319" s="20" t="s">
        <v>33</v>
      </c>
      <c r="D2319" s="20" t="s">
        <v>3869</v>
      </c>
      <c r="E2319" s="20" t="s">
        <v>3869</v>
      </c>
      <c r="F2319" s="21">
        <v>3323202001</v>
      </c>
      <c r="G2319" s="20" t="s">
        <v>3870</v>
      </c>
      <c r="H2319" s="20" t="s">
        <v>3871</v>
      </c>
      <c r="I2319" s="21">
        <v>15176242</v>
      </c>
      <c r="J2319" s="20" t="s">
        <v>7467</v>
      </c>
      <c r="K2319" s="20" t="s">
        <v>7468</v>
      </c>
      <c r="L2319" s="20" t="s">
        <v>7469</v>
      </c>
      <c r="M2319" s="21">
        <v>29</v>
      </c>
      <c r="N2319" s="21">
        <v>0</v>
      </c>
      <c r="O2319" s="21">
        <v>0</v>
      </c>
      <c r="P2319" s="21">
        <v>0</v>
      </c>
      <c r="Q2319" s="21">
        <v>0</v>
      </c>
      <c r="R2319" s="21">
        <v>0</v>
      </c>
      <c r="S2319" s="21">
        <v>0</v>
      </c>
      <c r="T2319" s="20" t="s">
        <v>39</v>
      </c>
      <c r="U2319" s="20" t="s">
        <v>4312</v>
      </c>
      <c r="V2319" s="23">
        <v>46248.445833333331</v>
      </c>
      <c r="W2319" s="23">
        <v>46248.445833333331</v>
      </c>
      <c r="X2319" s="20" t="s">
        <v>40</v>
      </c>
      <c r="Y2319" s="20" t="s">
        <v>39</v>
      </c>
      <c r="Z2319" s="24">
        <v>78322</v>
      </c>
      <c r="AA2319" s="20" t="s">
        <v>1803</v>
      </c>
      <c r="AB2319" s="25" t="s">
        <v>7470</v>
      </c>
      <c r="AC2319" s="11" t="str">
        <f t="shared" si="324"/>
        <v>Klik Here Bestie</v>
      </c>
      <c r="AD2319" s="18" t="s">
        <v>2944</v>
      </c>
    </row>
    <row r="2320" spans="1:30" ht="14.25" customHeight="1" x14ac:dyDescent="0.3">
      <c r="A2320" s="5">
        <v>2318</v>
      </c>
      <c r="B2320" s="20" t="s">
        <v>32</v>
      </c>
      <c r="C2320" s="20" t="s">
        <v>33</v>
      </c>
      <c r="D2320" s="20" t="s">
        <v>3869</v>
      </c>
      <c r="E2320" s="20" t="s">
        <v>3869</v>
      </c>
      <c r="F2320" s="21">
        <v>3323202001</v>
      </c>
      <c r="G2320" s="20" t="s">
        <v>3870</v>
      </c>
      <c r="H2320" s="20" t="s">
        <v>3871</v>
      </c>
      <c r="I2320" s="21">
        <v>15176339</v>
      </c>
      <c r="J2320" s="20" t="s">
        <v>7471</v>
      </c>
      <c r="K2320" s="20" t="s">
        <v>7468</v>
      </c>
      <c r="L2320" s="20" t="s">
        <v>7469</v>
      </c>
      <c r="M2320" s="21">
        <v>64</v>
      </c>
      <c r="N2320" s="21">
        <v>58</v>
      </c>
      <c r="O2320" s="21">
        <v>0</v>
      </c>
      <c r="P2320" s="21">
        <v>0</v>
      </c>
      <c r="Q2320" s="21">
        <v>0</v>
      </c>
      <c r="R2320" s="21">
        <v>0</v>
      </c>
      <c r="S2320" s="21">
        <v>0</v>
      </c>
      <c r="T2320" s="20" t="s">
        <v>39</v>
      </c>
      <c r="U2320" s="20" t="s">
        <v>4312</v>
      </c>
      <c r="V2320" s="23">
        <v>46248.447222222225</v>
      </c>
      <c r="W2320" s="23">
        <v>46248.447222222225</v>
      </c>
      <c r="X2320" s="20" t="s">
        <v>40</v>
      </c>
      <c r="Y2320" s="20" t="s">
        <v>39</v>
      </c>
      <c r="Z2320" s="24">
        <v>78322</v>
      </c>
      <c r="AA2320" s="20" t="s">
        <v>1803</v>
      </c>
      <c r="AB2320" s="25" t="s">
        <v>7472</v>
      </c>
      <c r="AC2320" s="11" t="str">
        <f t="shared" si="324"/>
        <v>Klik Here Bestie</v>
      </c>
      <c r="AD2320" s="18" t="s">
        <v>2944</v>
      </c>
    </row>
    <row r="2321" spans="1:30" ht="14.25" customHeight="1" x14ac:dyDescent="0.3">
      <c r="A2321" s="5">
        <v>2319</v>
      </c>
      <c r="B2321" s="20" t="s">
        <v>32</v>
      </c>
      <c r="C2321" s="20" t="s">
        <v>33</v>
      </c>
      <c r="D2321" s="20" t="s">
        <v>3869</v>
      </c>
      <c r="E2321" s="20" t="s">
        <v>3869</v>
      </c>
      <c r="F2321" s="21">
        <v>3323202001</v>
      </c>
      <c r="G2321" s="20" t="s">
        <v>3870</v>
      </c>
      <c r="H2321" s="20" t="s">
        <v>3871</v>
      </c>
      <c r="I2321" s="21">
        <v>15176534</v>
      </c>
      <c r="J2321" s="20" t="s">
        <v>7473</v>
      </c>
      <c r="K2321" s="20" t="s">
        <v>7468</v>
      </c>
      <c r="L2321" s="20" t="s">
        <v>7469</v>
      </c>
      <c r="M2321" s="21">
        <v>0</v>
      </c>
      <c r="N2321" s="21">
        <v>161</v>
      </c>
      <c r="O2321" s="21">
        <v>0</v>
      </c>
      <c r="P2321" s="21">
        <v>0</v>
      </c>
      <c r="Q2321" s="21">
        <v>0</v>
      </c>
      <c r="R2321" s="21">
        <v>0</v>
      </c>
      <c r="S2321" s="21">
        <v>0</v>
      </c>
      <c r="T2321" s="20" t="s">
        <v>39</v>
      </c>
      <c r="U2321" s="20" t="s">
        <v>4312</v>
      </c>
      <c r="V2321" s="23">
        <v>46248.447916666664</v>
      </c>
      <c r="W2321" s="23">
        <v>46248.447916666664</v>
      </c>
      <c r="X2321" s="20" t="s">
        <v>40</v>
      </c>
      <c r="Y2321" s="20" t="s">
        <v>39</v>
      </c>
      <c r="Z2321" s="24">
        <v>78322</v>
      </c>
      <c r="AA2321" s="20" t="s">
        <v>1803</v>
      </c>
      <c r="AB2321" s="25" t="s">
        <v>7474</v>
      </c>
      <c r="AC2321" s="11" t="str">
        <f t="shared" si="324"/>
        <v>Klik Here Bestie</v>
      </c>
      <c r="AD2321" s="18" t="s">
        <v>2944</v>
      </c>
    </row>
    <row r="2322" spans="1:30" ht="14.25" customHeight="1" x14ac:dyDescent="0.3">
      <c r="A2322" s="5">
        <v>2320</v>
      </c>
      <c r="B2322" s="20" t="s">
        <v>32</v>
      </c>
      <c r="C2322" s="20" t="s">
        <v>33</v>
      </c>
      <c r="D2322" s="20" t="s">
        <v>3869</v>
      </c>
      <c r="E2322" s="20" t="s">
        <v>3869</v>
      </c>
      <c r="F2322" s="21">
        <v>3323202001</v>
      </c>
      <c r="G2322" s="20" t="s">
        <v>3870</v>
      </c>
      <c r="H2322" s="20" t="s">
        <v>3871</v>
      </c>
      <c r="I2322" s="21">
        <v>15239290</v>
      </c>
      <c r="J2322" s="20" t="s">
        <v>7475</v>
      </c>
      <c r="K2322" s="20" t="s">
        <v>7476</v>
      </c>
      <c r="L2322" s="20" t="s">
        <v>7477</v>
      </c>
      <c r="M2322" s="21">
        <v>0</v>
      </c>
      <c r="N2322" s="21">
        <v>808</v>
      </c>
      <c r="O2322" s="21">
        <v>0</v>
      </c>
      <c r="P2322" s="21">
        <v>0</v>
      </c>
      <c r="Q2322" s="21">
        <v>0</v>
      </c>
      <c r="R2322" s="21">
        <v>0</v>
      </c>
      <c r="S2322" s="21">
        <v>0</v>
      </c>
      <c r="T2322" s="20" t="s">
        <v>39</v>
      </c>
      <c r="U2322" s="20" t="s">
        <v>4260</v>
      </c>
      <c r="V2322" s="23">
        <v>46249.404861111114</v>
      </c>
      <c r="W2322" s="23">
        <v>46249.404861111114</v>
      </c>
      <c r="X2322" s="20" t="s">
        <v>40</v>
      </c>
      <c r="Y2322" s="20" t="s">
        <v>39</v>
      </c>
      <c r="Z2322" s="24">
        <v>706481</v>
      </c>
      <c r="AA2322" s="20" t="s">
        <v>7478</v>
      </c>
      <c r="AB2322" s="25" t="s">
        <v>7479</v>
      </c>
      <c r="AC2322" s="11" t="str">
        <f t="shared" si="324"/>
        <v>Klik Here Bestie</v>
      </c>
      <c r="AD2322" s="18" t="s">
        <v>2944</v>
      </c>
    </row>
    <row r="2323" spans="1:30" ht="14.25" customHeight="1" x14ac:dyDescent="0.3">
      <c r="A2323" s="5">
        <v>2321</v>
      </c>
      <c r="B2323" s="20" t="s">
        <v>32</v>
      </c>
      <c r="C2323" s="20" t="s">
        <v>33</v>
      </c>
      <c r="D2323" s="20" t="s">
        <v>3869</v>
      </c>
      <c r="E2323" s="20" t="s">
        <v>3869</v>
      </c>
      <c r="F2323" s="21">
        <v>3323202001</v>
      </c>
      <c r="G2323" s="20" t="s">
        <v>3870</v>
      </c>
      <c r="H2323" s="20" t="s">
        <v>3871</v>
      </c>
      <c r="I2323" s="21">
        <v>15162758</v>
      </c>
      <c r="J2323" s="20" t="s">
        <v>7480</v>
      </c>
      <c r="K2323" s="20" t="s">
        <v>7481</v>
      </c>
      <c r="L2323" s="20" t="s">
        <v>7482</v>
      </c>
      <c r="M2323" s="21">
        <v>0</v>
      </c>
      <c r="N2323" s="21">
        <v>232</v>
      </c>
      <c r="O2323" s="21">
        <v>0</v>
      </c>
      <c r="P2323" s="21">
        <v>0</v>
      </c>
      <c r="Q2323" s="21">
        <v>0</v>
      </c>
      <c r="R2323" s="21">
        <v>0</v>
      </c>
      <c r="S2323" s="21">
        <v>0</v>
      </c>
      <c r="T2323" s="20" t="s">
        <v>39</v>
      </c>
      <c r="U2323" s="20" t="s">
        <v>4312</v>
      </c>
      <c r="V2323" s="23">
        <v>46248.37777777778</v>
      </c>
      <c r="W2323" s="23">
        <v>46248.37777777778</v>
      </c>
      <c r="X2323" s="20" t="s">
        <v>40</v>
      </c>
      <c r="Y2323" s="20" t="s">
        <v>39</v>
      </c>
      <c r="Z2323" s="24">
        <v>1125522</v>
      </c>
      <c r="AA2323" s="20" t="s">
        <v>3874</v>
      </c>
      <c r="AB2323" s="25" t="s">
        <v>7483</v>
      </c>
      <c r="AC2323" s="11" t="str">
        <f t="shared" si="324"/>
        <v>Klik Here Bestie</v>
      </c>
      <c r="AD2323" s="18" t="s">
        <v>2944</v>
      </c>
    </row>
    <row r="2324" spans="1:30" ht="14.25" customHeight="1" x14ac:dyDescent="0.3">
      <c r="A2324" s="5">
        <v>2322</v>
      </c>
      <c r="B2324" s="20" t="s">
        <v>32</v>
      </c>
      <c r="C2324" s="20" t="s">
        <v>33</v>
      </c>
      <c r="D2324" s="20" t="s">
        <v>3869</v>
      </c>
      <c r="E2324" s="20" t="s">
        <v>3869</v>
      </c>
      <c r="F2324" s="21">
        <v>3323202001</v>
      </c>
      <c r="G2324" s="20" t="s">
        <v>3870</v>
      </c>
      <c r="H2324" s="20" t="s">
        <v>3871</v>
      </c>
      <c r="I2324" s="21">
        <v>14952280</v>
      </c>
      <c r="J2324" s="20" t="s">
        <v>7484</v>
      </c>
      <c r="K2324" s="20" t="s">
        <v>7485</v>
      </c>
      <c r="L2324" s="20" t="s">
        <v>2806</v>
      </c>
      <c r="M2324" s="21">
        <v>0</v>
      </c>
      <c r="N2324" s="21">
        <v>65</v>
      </c>
      <c r="O2324" s="21">
        <v>0</v>
      </c>
      <c r="P2324" s="21">
        <v>0</v>
      </c>
      <c r="Q2324" s="21">
        <v>0</v>
      </c>
      <c r="R2324" s="21">
        <v>0</v>
      </c>
      <c r="S2324" s="21">
        <v>0</v>
      </c>
      <c r="T2324" s="20" t="s">
        <v>39</v>
      </c>
      <c r="U2324" s="22">
        <v>46334</v>
      </c>
      <c r="V2324" s="23">
        <v>46245.373611111114</v>
      </c>
      <c r="W2324" s="23">
        <v>46245.373611111114</v>
      </c>
      <c r="X2324" s="20" t="s">
        <v>40</v>
      </c>
      <c r="Y2324" s="20" t="s">
        <v>39</v>
      </c>
      <c r="Z2324" s="24">
        <v>78339</v>
      </c>
      <c r="AA2324" s="20" t="s">
        <v>7451</v>
      </c>
      <c r="AB2324" s="25" t="s">
        <v>7486</v>
      </c>
      <c r="AC2324" s="11" t="str">
        <f t="shared" si="324"/>
        <v>Klik Here Bestie</v>
      </c>
      <c r="AD2324" s="18" t="s">
        <v>2944</v>
      </c>
    </row>
    <row r="2325" spans="1:30" ht="14.25" customHeight="1" x14ac:dyDescent="0.3">
      <c r="A2325" s="5">
        <v>2323</v>
      </c>
      <c r="B2325" s="20" t="s">
        <v>32</v>
      </c>
      <c r="C2325" s="20" t="s">
        <v>33</v>
      </c>
      <c r="D2325" s="20" t="s">
        <v>3869</v>
      </c>
      <c r="E2325" s="20" t="s">
        <v>3869</v>
      </c>
      <c r="F2325" s="21">
        <v>3323202001</v>
      </c>
      <c r="G2325" s="20" t="s">
        <v>3870</v>
      </c>
      <c r="H2325" s="20" t="s">
        <v>3871</v>
      </c>
      <c r="I2325" s="21">
        <v>15306502</v>
      </c>
      <c r="J2325" s="20" t="s">
        <v>7487</v>
      </c>
      <c r="K2325" s="20" t="s">
        <v>7488</v>
      </c>
      <c r="L2325" s="20" t="s">
        <v>3636</v>
      </c>
      <c r="M2325" s="21">
        <v>0</v>
      </c>
      <c r="N2325" s="21">
        <v>817</v>
      </c>
      <c r="O2325" s="21">
        <v>0</v>
      </c>
      <c r="P2325" s="21">
        <v>0</v>
      </c>
      <c r="Q2325" s="21">
        <v>0</v>
      </c>
      <c r="R2325" s="21">
        <v>0</v>
      </c>
      <c r="S2325" s="21">
        <v>0</v>
      </c>
      <c r="T2325" s="20" t="s">
        <v>39</v>
      </c>
      <c r="U2325" s="20" t="s">
        <v>4378</v>
      </c>
      <c r="V2325" s="23">
        <v>46250.521527777775</v>
      </c>
      <c r="W2325" s="23">
        <v>46250.521527777775</v>
      </c>
      <c r="X2325" s="20" t="s">
        <v>40</v>
      </c>
      <c r="Y2325" s="20" t="s">
        <v>39</v>
      </c>
      <c r="Z2325" s="24">
        <v>1125522</v>
      </c>
      <c r="AA2325" s="20" t="s">
        <v>3874</v>
      </c>
      <c r="AB2325" s="25" t="s">
        <v>7489</v>
      </c>
      <c r="AC2325" s="11" t="str">
        <f t="shared" si="324"/>
        <v>Klik Here Bestie</v>
      </c>
      <c r="AD2325" s="18" t="s">
        <v>2944</v>
      </c>
    </row>
    <row r="2326" spans="1:30" ht="14.25" customHeight="1" x14ac:dyDescent="0.3">
      <c r="A2326" s="5">
        <v>2324</v>
      </c>
      <c r="B2326" s="20" t="s">
        <v>32</v>
      </c>
      <c r="C2326" s="20" t="s">
        <v>33</v>
      </c>
      <c r="D2326" s="20" t="s">
        <v>3869</v>
      </c>
      <c r="E2326" s="20" t="s">
        <v>3915</v>
      </c>
      <c r="F2326" s="21">
        <v>3323202002</v>
      </c>
      <c r="G2326" s="20" t="s">
        <v>3870</v>
      </c>
      <c r="H2326" s="20" t="s">
        <v>3871</v>
      </c>
      <c r="I2326" s="21">
        <v>15159871</v>
      </c>
      <c r="J2326" s="20" t="s">
        <v>7490</v>
      </c>
      <c r="K2326" s="20" t="s">
        <v>7491</v>
      </c>
      <c r="L2326" s="20" t="s">
        <v>7492</v>
      </c>
      <c r="M2326" s="21">
        <v>48</v>
      </c>
      <c r="N2326" s="21">
        <v>44</v>
      </c>
      <c r="O2326" s="21">
        <v>0</v>
      </c>
      <c r="P2326" s="21">
        <v>0</v>
      </c>
      <c r="Q2326" s="21">
        <v>0</v>
      </c>
      <c r="R2326" s="21">
        <v>0</v>
      </c>
      <c r="S2326" s="21">
        <v>0</v>
      </c>
      <c r="T2326" s="20" t="s">
        <v>39</v>
      </c>
      <c r="U2326" s="20" t="s">
        <v>4312</v>
      </c>
      <c r="V2326" s="23">
        <v>46248.364583333336</v>
      </c>
      <c r="W2326" s="23">
        <v>46248.364583333336</v>
      </c>
      <c r="X2326" s="20" t="s">
        <v>40</v>
      </c>
      <c r="Y2326" s="20" t="s">
        <v>39</v>
      </c>
      <c r="Z2326" s="24">
        <v>1054527</v>
      </c>
      <c r="AA2326" s="20" t="s">
        <v>7493</v>
      </c>
      <c r="AB2326" s="25" t="s">
        <v>7494</v>
      </c>
      <c r="AC2326" s="11" t="str">
        <f t="shared" si="324"/>
        <v>Klik Here Bestie</v>
      </c>
      <c r="AD2326" s="18" t="s">
        <v>2944</v>
      </c>
    </row>
    <row r="2327" spans="1:30" ht="14.25" customHeight="1" x14ac:dyDescent="0.3">
      <c r="A2327" s="5">
        <v>2325</v>
      </c>
      <c r="B2327" s="20" t="s">
        <v>32</v>
      </c>
      <c r="C2327" s="20" t="s">
        <v>33</v>
      </c>
      <c r="D2327" s="20" t="s">
        <v>3869</v>
      </c>
      <c r="E2327" s="20" t="s">
        <v>3915</v>
      </c>
      <c r="F2327" s="21">
        <v>3323202002</v>
      </c>
      <c r="G2327" s="20" t="s">
        <v>3870</v>
      </c>
      <c r="H2327" s="20" t="s">
        <v>3871</v>
      </c>
      <c r="I2327" s="21">
        <v>15160073</v>
      </c>
      <c r="J2327" s="20" t="s">
        <v>7495</v>
      </c>
      <c r="K2327" s="20" t="s">
        <v>7491</v>
      </c>
      <c r="L2327" s="20" t="s">
        <v>7492</v>
      </c>
      <c r="M2327" s="21">
        <v>0</v>
      </c>
      <c r="N2327" s="21">
        <v>550</v>
      </c>
      <c r="O2327" s="21">
        <v>0</v>
      </c>
      <c r="P2327" s="21">
        <v>0</v>
      </c>
      <c r="Q2327" s="21">
        <v>0</v>
      </c>
      <c r="R2327" s="21">
        <v>0</v>
      </c>
      <c r="S2327" s="21">
        <v>0</v>
      </c>
      <c r="T2327" s="20" t="s">
        <v>39</v>
      </c>
      <c r="U2327" s="20" t="s">
        <v>4312</v>
      </c>
      <c r="V2327" s="23">
        <v>46248.365277777775</v>
      </c>
      <c r="W2327" s="23">
        <v>46248.365277777775</v>
      </c>
      <c r="X2327" s="20" t="s">
        <v>40</v>
      </c>
      <c r="Y2327" s="20" t="s">
        <v>39</v>
      </c>
      <c r="Z2327" s="24">
        <v>1054527</v>
      </c>
      <c r="AA2327" s="20" t="s">
        <v>7493</v>
      </c>
      <c r="AB2327" s="25" t="s">
        <v>7496</v>
      </c>
      <c r="AC2327" s="11" t="str">
        <f t="shared" si="324"/>
        <v>Klik Here Bestie</v>
      </c>
      <c r="AD2327" s="18" t="s">
        <v>2944</v>
      </c>
    </row>
    <row r="2328" spans="1:30" ht="14.25" customHeight="1" x14ac:dyDescent="0.3">
      <c r="A2328" s="5">
        <v>2326</v>
      </c>
      <c r="B2328" s="20" t="s">
        <v>32</v>
      </c>
      <c r="C2328" s="20" t="s">
        <v>33</v>
      </c>
      <c r="D2328" s="20" t="s">
        <v>3869</v>
      </c>
      <c r="E2328" s="20" t="s">
        <v>3915</v>
      </c>
      <c r="F2328" s="21">
        <v>3323202002</v>
      </c>
      <c r="G2328" s="20" t="s">
        <v>3870</v>
      </c>
      <c r="H2328" s="20" t="s">
        <v>3871</v>
      </c>
      <c r="I2328" s="21">
        <v>14917329</v>
      </c>
      <c r="J2328" s="20" t="s">
        <v>7497</v>
      </c>
      <c r="K2328" s="20" t="s">
        <v>7498</v>
      </c>
      <c r="L2328" s="20" t="s">
        <v>7499</v>
      </c>
      <c r="M2328" s="21">
        <v>40</v>
      </c>
      <c r="N2328" s="21">
        <v>48</v>
      </c>
      <c r="O2328" s="21">
        <v>0</v>
      </c>
      <c r="P2328" s="21">
        <v>0</v>
      </c>
      <c r="Q2328" s="21">
        <v>0</v>
      </c>
      <c r="R2328" s="21">
        <v>0</v>
      </c>
      <c r="S2328" s="21">
        <v>0</v>
      </c>
      <c r="T2328" s="20" t="s">
        <v>39</v>
      </c>
      <c r="U2328" s="22">
        <v>46303</v>
      </c>
      <c r="V2328" s="23">
        <v>46244.615277777775</v>
      </c>
      <c r="W2328" s="23">
        <v>46244.615277777775</v>
      </c>
      <c r="X2328" s="20" t="s">
        <v>40</v>
      </c>
      <c r="Y2328" s="20" t="s">
        <v>39</v>
      </c>
      <c r="Z2328" s="24">
        <v>76674</v>
      </c>
      <c r="AA2328" s="20" t="s">
        <v>3952</v>
      </c>
      <c r="AB2328" s="25" t="s">
        <v>7500</v>
      </c>
      <c r="AC2328" s="11" t="str">
        <f t="shared" si="324"/>
        <v>Klik Here Bestie</v>
      </c>
      <c r="AD2328" s="18" t="s">
        <v>2944</v>
      </c>
    </row>
    <row r="2329" spans="1:30" ht="14.25" customHeight="1" x14ac:dyDescent="0.3">
      <c r="A2329" s="5">
        <v>2327</v>
      </c>
      <c r="B2329" s="20" t="s">
        <v>32</v>
      </c>
      <c r="C2329" s="20" t="s">
        <v>33</v>
      </c>
      <c r="D2329" s="20" t="s">
        <v>3869</v>
      </c>
      <c r="E2329" s="20" t="s">
        <v>3915</v>
      </c>
      <c r="F2329" s="21">
        <v>3323202002</v>
      </c>
      <c r="G2329" s="20" t="s">
        <v>3870</v>
      </c>
      <c r="H2329" s="20" t="s">
        <v>3871</v>
      </c>
      <c r="I2329" s="21">
        <v>14917489</v>
      </c>
      <c r="J2329" s="20" t="s">
        <v>7501</v>
      </c>
      <c r="K2329" s="20" t="s">
        <v>7498</v>
      </c>
      <c r="L2329" s="20" t="s">
        <v>7499</v>
      </c>
      <c r="M2329" s="21">
        <v>0</v>
      </c>
      <c r="N2329" s="21">
        <v>851</v>
      </c>
      <c r="O2329" s="21">
        <v>0</v>
      </c>
      <c r="P2329" s="21">
        <v>0</v>
      </c>
      <c r="Q2329" s="21">
        <v>0</v>
      </c>
      <c r="R2329" s="21">
        <v>0</v>
      </c>
      <c r="S2329" s="21">
        <v>0</v>
      </c>
      <c r="T2329" s="20" t="s">
        <v>39</v>
      </c>
      <c r="U2329" s="22">
        <v>46303</v>
      </c>
      <c r="V2329" s="23">
        <v>46244.615972222222</v>
      </c>
      <c r="W2329" s="23">
        <v>46244.615972222222</v>
      </c>
      <c r="X2329" s="20" t="s">
        <v>40</v>
      </c>
      <c r="Y2329" s="20" t="s">
        <v>39</v>
      </c>
      <c r="Z2329" s="24">
        <v>76674</v>
      </c>
      <c r="AA2329" s="20" t="s">
        <v>3952</v>
      </c>
      <c r="AB2329" s="25" t="s">
        <v>7502</v>
      </c>
      <c r="AC2329" s="11" t="str">
        <f t="shared" si="324"/>
        <v>Klik Here Bestie</v>
      </c>
      <c r="AD2329" s="18" t="s">
        <v>2944</v>
      </c>
    </row>
    <row r="2330" spans="1:30" ht="14.25" customHeight="1" x14ac:dyDescent="0.3">
      <c r="A2330" s="5">
        <v>2328</v>
      </c>
      <c r="B2330" s="20" t="s">
        <v>32</v>
      </c>
      <c r="C2330" s="20" t="s">
        <v>33</v>
      </c>
      <c r="D2330" s="20" t="s">
        <v>3869</v>
      </c>
      <c r="E2330" s="20" t="s">
        <v>3915</v>
      </c>
      <c r="F2330" s="21">
        <v>3323202002</v>
      </c>
      <c r="G2330" s="20" t="s">
        <v>3870</v>
      </c>
      <c r="H2330" s="20" t="s">
        <v>3871</v>
      </c>
      <c r="I2330" s="21">
        <v>14860843</v>
      </c>
      <c r="J2330" s="20" t="s">
        <v>7503</v>
      </c>
      <c r="K2330" s="20" t="s">
        <v>7504</v>
      </c>
      <c r="L2330" s="20" t="s">
        <v>7505</v>
      </c>
      <c r="M2330" s="21">
        <v>54</v>
      </c>
      <c r="N2330" s="21">
        <v>66</v>
      </c>
      <c r="O2330" s="21">
        <v>0</v>
      </c>
      <c r="P2330" s="21">
        <v>0</v>
      </c>
      <c r="Q2330" s="21">
        <v>0</v>
      </c>
      <c r="R2330" s="21">
        <v>0</v>
      </c>
      <c r="S2330" s="21">
        <v>0</v>
      </c>
      <c r="T2330" s="20" t="s">
        <v>39</v>
      </c>
      <c r="U2330" s="22">
        <v>46273</v>
      </c>
      <c r="V2330" s="23">
        <v>46243.647222222222</v>
      </c>
      <c r="W2330" s="23">
        <v>46243.647222222222</v>
      </c>
      <c r="X2330" s="20" t="s">
        <v>40</v>
      </c>
      <c r="Y2330" s="20" t="s">
        <v>39</v>
      </c>
      <c r="Z2330" s="24">
        <v>910177</v>
      </c>
      <c r="AA2330" s="20" t="s">
        <v>7506</v>
      </c>
      <c r="AB2330" s="25" t="s">
        <v>7507</v>
      </c>
      <c r="AC2330" s="11" t="str">
        <f t="shared" si="324"/>
        <v>Klik Here Bestie</v>
      </c>
      <c r="AD2330" s="18" t="s">
        <v>2944</v>
      </c>
    </row>
    <row r="2331" spans="1:30" ht="14.25" customHeight="1" x14ac:dyDescent="0.3">
      <c r="A2331" s="5">
        <v>2329</v>
      </c>
      <c r="B2331" s="20" t="s">
        <v>32</v>
      </c>
      <c r="C2331" s="20" t="s">
        <v>33</v>
      </c>
      <c r="D2331" s="20" t="s">
        <v>3869</v>
      </c>
      <c r="E2331" s="20" t="s">
        <v>3915</v>
      </c>
      <c r="F2331" s="21">
        <v>3323202002</v>
      </c>
      <c r="G2331" s="20" t="s">
        <v>3870</v>
      </c>
      <c r="H2331" s="20" t="s">
        <v>3871</v>
      </c>
      <c r="I2331" s="21">
        <v>14860908</v>
      </c>
      <c r="J2331" s="20" t="s">
        <v>7508</v>
      </c>
      <c r="K2331" s="20" t="s">
        <v>7504</v>
      </c>
      <c r="L2331" s="20" t="s">
        <v>7505</v>
      </c>
      <c r="M2331" s="21">
        <v>0</v>
      </c>
      <c r="N2331" s="21">
        <v>275</v>
      </c>
      <c r="O2331" s="21">
        <v>0</v>
      </c>
      <c r="P2331" s="21">
        <v>0</v>
      </c>
      <c r="Q2331" s="21">
        <v>0</v>
      </c>
      <c r="R2331" s="21">
        <v>0</v>
      </c>
      <c r="S2331" s="21">
        <v>0</v>
      </c>
      <c r="T2331" s="20" t="s">
        <v>39</v>
      </c>
      <c r="U2331" s="22">
        <v>46273</v>
      </c>
      <c r="V2331" s="23">
        <v>46243.648611111108</v>
      </c>
      <c r="W2331" s="23">
        <v>46243.648611111108</v>
      </c>
      <c r="X2331" s="20" t="s">
        <v>40</v>
      </c>
      <c r="Y2331" s="20" t="s">
        <v>39</v>
      </c>
      <c r="Z2331" s="24">
        <v>910177</v>
      </c>
      <c r="AA2331" s="20" t="s">
        <v>7506</v>
      </c>
      <c r="AB2331" s="25" t="s">
        <v>7509</v>
      </c>
      <c r="AC2331" s="11" t="str">
        <f t="shared" si="324"/>
        <v>Klik Here Bestie</v>
      </c>
      <c r="AD2331" s="18" t="s">
        <v>2944</v>
      </c>
    </row>
    <row r="2332" spans="1:30" ht="14.25" customHeight="1" x14ac:dyDescent="0.3">
      <c r="A2332" s="5">
        <v>2330</v>
      </c>
      <c r="B2332" s="20" t="s">
        <v>32</v>
      </c>
      <c r="C2332" s="20" t="s">
        <v>33</v>
      </c>
      <c r="D2332" s="20" t="s">
        <v>3869</v>
      </c>
      <c r="E2332" s="20" t="s">
        <v>3915</v>
      </c>
      <c r="F2332" s="21">
        <v>3323202002</v>
      </c>
      <c r="G2332" s="20" t="s">
        <v>3870</v>
      </c>
      <c r="H2332" s="20" t="s">
        <v>3871</v>
      </c>
      <c r="I2332" s="21">
        <v>14881508</v>
      </c>
      <c r="J2332" s="20" t="s">
        <v>7510</v>
      </c>
      <c r="K2332" s="20" t="s">
        <v>7511</v>
      </c>
      <c r="L2332" s="20" t="s">
        <v>4002</v>
      </c>
      <c r="M2332" s="21">
        <v>110</v>
      </c>
      <c r="N2332" s="21">
        <v>172</v>
      </c>
      <c r="O2332" s="21">
        <v>0</v>
      </c>
      <c r="P2332" s="21">
        <v>0</v>
      </c>
      <c r="Q2332" s="21">
        <v>0</v>
      </c>
      <c r="R2332" s="21">
        <v>0</v>
      </c>
      <c r="S2332" s="21">
        <v>0</v>
      </c>
      <c r="T2332" s="20" t="s">
        <v>39</v>
      </c>
      <c r="U2332" s="22">
        <v>46303</v>
      </c>
      <c r="V2332" s="23">
        <v>46244.350694444445</v>
      </c>
      <c r="W2332" s="23">
        <v>46244.350694444445</v>
      </c>
      <c r="X2332" s="20" t="s">
        <v>40</v>
      </c>
      <c r="Y2332" s="20" t="s">
        <v>39</v>
      </c>
      <c r="Z2332" s="24">
        <v>1054492</v>
      </c>
      <c r="AA2332" s="20" t="s">
        <v>3928</v>
      </c>
      <c r="AB2332" s="25" t="s">
        <v>7512</v>
      </c>
      <c r="AC2332" s="11" t="str">
        <f t="shared" si="324"/>
        <v>Klik Here Bestie</v>
      </c>
      <c r="AD2332" s="18" t="s">
        <v>2944</v>
      </c>
    </row>
    <row r="2333" spans="1:30" ht="14.25" customHeight="1" x14ac:dyDescent="0.3">
      <c r="A2333" s="5">
        <v>2331</v>
      </c>
      <c r="B2333" s="20" t="s">
        <v>32</v>
      </c>
      <c r="C2333" s="20" t="s">
        <v>33</v>
      </c>
      <c r="D2333" s="20" t="s">
        <v>3869</v>
      </c>
      <c r="E2333" s="20" t="s">
        <v>3915</v>
      </c>
      <c r="F2333" s="21">
        <v>3323202002</v>
      </c>
      <c r="G2333" s="20" t="s">
        <v>3870</v>
      </c>
      <c r="H2333" s="20" t="s">
        <v>3871</v>
      </c>
      <c r="I2333" s="21">
        <v>14881670</v>
      </c>
      <c r="J2333" s="20" t="s">
        <v>7513</v>
      </c>
      <c r="K2333" s="20" t="s">
        <v>7511</v>
      </c>
      <c r="L2333" s="20" t="s">
        <v>4002</v>
      </c>
      <c r="M2333" s="21">
        <v>0</v>
      </c>
      <c r="N2333" s="21">
        <v>877</v>
      </c>
      <c r="O2333" s="21">
        <v>0</v>
      </c>
      <c r="P2333" s="21">
        <v>0</v>
      </c>
      <c r="Q2333" s="21">
        <v>0</v>
      </c>
      <c r="R2333" s="21">
        <v>0</v>
      </c>
      <c r="S2333" s="21">
        <v>0</v>
      </c>
      <c r="T2333" s="20" t="s">
        <v>39</v>
      </c>
      <c r="U2333" s="22">
        <v>46303</v>
      </c>
      <c r="V2333" s="23">
        <v>46244.352083333331</v>
      </c>
      <c r="W2333" s="23">
        <v>46244.352083333331</v>
      </c>
      <c r="X2333" s="20" t="s">
        <v>40</v>
      </c>
      <c r="Y2333" s="20" t="s">
        <v>39</v>
      </c>
      <c r="Z2333" s="24">
        <v>1054492</v>
      </c>
      <c r="AA2333" s="20" t="s">
        <v>3928</v>
      </c>
      <c r="AB2333" s="25" t="s">
        <v>7514</v>
      </c>
      <c r="AC2333" s="11" t="str">
        <f t="shared" si="324"/>
        <v>Klik Here Bestie</v>
      </c>
      <c r="AD2333" s="18" t="s">
        <v>2944</v>
      </c>
    </row>
    <row r="2334" spans="1:30" ht="14.25" customHeight="1" x14ac:dyDescent="0.3">
      <c r="A2334" s="5">
        <v>2332</v>
      </c>
      <c r="B2334" s="20" t="s">
        <v>32</v>
      </c>
      <c r="C2334" s="20" t="s">
        <v>33</v>
      </c>
      <c r="D2334" s="20" t="s">
        <v>3869</v>
      </c>
      <c r="E2334" s="20" t="s">
        <v>3915</v>
      </c>
      <c r="F2334" s="21">
        <v>3323202002</v>
      </c>
      <c r="G2334" s="20" t="s">
        <v>3870</v>
      </c>
      <c r="H2334" s="20" t="s">
        <v>3871</v>
      </c>
      <c r="I2334" s="21">
        <v>15268540</v>
      </c>
      <c r="J2334" s="20" t="s">
        <v>7515</v>
      </c>
      <c r="K2334" s="20" t="s">
        <v>7516</v>
      </c>
      <c r="L2334" s="20" t="s">
        <v>7517</v>
      </c>
      <c r="M2334" s="21">
        <v>0</v>
      </c>
      <c r="N2334" s="21">
        <v>1014</v>
      </c>
      <c r="O2334" s="21">
        <v>0</v>
      </c>
      <c r="P2334" s="21">
        <v>0</v>
      </c>
      <c r="Q2334" s="21">
        <v>0</v>
      </c>
      <c r="R2334" s="21">
        <v>0</v>
      </c>
      <c r="S2334" s="21">
        <v>0</v>
      </c>
      <c r="T2334" s="20" t="s">
        <v>39</v>
      </c>
      <c r="U2334" s="20" t="s">
        <v>4260</v>
      </c>
      <c r="V2334" s="23">
        <v>46249.638888888891</v>
      </c>
      <c r="W2334" s="23">
        <v>46249.638888888891</v>
      </c>
      <c r="X2334" s="20" t="s">
        <v>40</v>
      </c>
      <c r="Y2334" s="20" t="s">
        <v>39</v>
      </c>
      <c r="Z2334" s="24">
        <v>910109</v>
      </c>
      <c r="AA2334" s="20" t="s">
        <v>3958</v>
      </c>
      <c r="AB2334" s="25" t="s">
        <v>7518</v>
      </c>
      <c r="AC2334" s="11" t="str">
        <f t="shared" si="324"/>
        <v>Klik Here Bestie</v>
      </c>
      <c r="AD2334" s="18" t="s">
        <v>2944</v>
      </c>
    </row>
    <row r="2335" spans="1:30" ht="14.25" customHeight="1" x14ac:dyDescent="0.3">
      <c r="A2335" s="5">
        <v>2333</v>
      </c>
      <c r="B2335" s="20" t="s">
        <v>32</v>
      </c>
      <c r="C2335" s="20" t="s">
        <v>33</v>
      </c>
      <c r="D2335" s="20" t="s">
        <v>3869</v>
      </c>
      <c r="E2335" s="20" t="s">
        <v>3980</v>
      </c>
      <c r="F2335" s="21">
        <v>3323202003</v>
      </c>
      <c r="G2335" s="20" t="s">
        <v>3981</v>
      </c>
      <c r="H2335" s="20" t="s">
        <v>449</v>
      </c>
      <c r="I2335" s="21">
        <v>15185037</v>
      </c>
      <c r="J2335" s="20" t="s">
        <v>7519</v>
      </c>
      <c r="K2335" s="20" t="s">
        <v>7520</v>
      </c>
      <c r="L2335" s="20" t="s">
        <v>2178</v>
      </c>
      <c r="M2335" s="21">
        <v>0</v>
      </c>
      <c r="N2335" s="21">
        <v>300</v>
      </c>
      <c r="O2335" s="21">
        <v>0</v>
      </c>
      <c r="P2335" s="21">
        <v>0</v>
      </c>
      <c r="Q2335" s="21">
        <v>0</v>
      </c>
      <c r="R2335" s="21">
        <v>0</v>
      </c>
      <c r="S2335" s="21">
        <v>0</v>
      </c>
      <c r="T2335" s="20" t="s">
        <v>39</v>
      </c>
      <c r="U2335" s="20" t="s">
        <v>4312</v>
      </c>
      <c r="V2335" s="23">
        <v>46248.551388888889</v>
      </c>
      <c r="W2335" s="23">
        <v>46248.551388888889</v>
      </c>
      <c r="X2335" s="20" t="s">
        <v>40</v>
      </c>
      <c r="Y2335" s="20" t="s">
        <v>39</v>
      </c>
      <c r="Z2335" s="24">
        <v>910143</v>
      </c>
      <c r="AA2335" s="20" t="s">
        <v>3233</v>
      </c>
      <c r="AB2335" s="25" t="s">
        <v>7521</v>
      </c>
      <c r="AC2335" s="11" t="str">
        <f t="shared" si="324"/>
        <v>Klik Here Bestie</v>
      </c>
      <c r="AD2335" s="18" t="s">
        <v>2944</v>
      </c>
    </row>
    <row r="2336" spans="1:30" ht="14.25" customHeight="1" x14ac:dyDescent="0.3">
      <c r="A2336" s="5">
        <v>2334</v>
      </c>
      <c r="B2336" s="20" t="s">
        <v>32</v>
      </c>
      <c r="C2336" s="20" t="s">
        <v>33</v>
      </c>
      <c r="D2336" s="20" t="s">
        <v>3869</v>
      </c>
      <c r="E2336" s="20" t="s">
        <v>3980</v>
      </c>
      <c r="F2336" s="21">
        <v>3323202003</v>
      </c>
      <c r="G2336" s="20" t="s">
        <v>3981</v>
      </c>
      <c r="H2336" s="20" t="s">
        <v>449</v>
      </c>
      <c r="I2336" s="21">
        <v>14895346</v>
      </c>
      <c r="J2336" s="20" t="s">
        <v>7522</v>
      </c>
      <c r="K2336" s="20" t="s">
        <v>7523</v>
      </c>
      <c r="L2336" s="20" t="s">
        <v>3927</v>
      </c>
      <c r="M2336" s="21">
        <v>0</v>
      </c>
      <c r="N2336" s="21">
        <v>29</v>
      </c>
      <c r="O2336" s="21">
        <v>0</v>
      </c>
      <c r="P2336" s="21">
        <v>0</v>
      </c>
      <c r="Q2336" s="21">
        <v>0</v>
      </c>
      <c r="R2336" s="21">
        <v>0</v>
      </c>
      <c r="S2336" s="21">
        <v>0</v>
      </c>
      <c r="T2336" s="20" t="s">
        <v>39</v>
      </c>
      <c r="U2336" s="22">
        <v>46303</v>
      </c>
      <c r="V2336" s="23">
        <v>46244.4375</v>
      </c>
      <c r="W2336" s="23">
        <v>46244.4375</v>
      </c>
      <c r="X2336" s="20" t="s">
        <v>40</v>
      </c>
      <c r="Y2336" s="20" t="s">
        <v>39</v>
      </c>
      <c r="Z2336" s="24">
        <v>694108</v>
      </c>
      <c r="AA2336" s="20" t="s">
        <v>3995</v>
      </c>
      <c r="AB2336" s="25" t="s">
        <v>7524</v>
      </c>
      <c r="AC2336" s="11" t="str">
        <f t="shared" si="324"/>
        <v>Klik Here Bestie</v>
      </c>
      <c r="AD2336" s="18" t="s">
        <v>2944</v>
      </c>
    </row>
    <row r="2337" spans="1:30" ht="14.25" customHeight="1" x14ac:dyDescent="0.3">
      <c r="A2337" s="5">
        <v>2335</v>
      </c>
      <c r="B2337" s="20" t="s">
        <v>32</v>
      </c>
      <c r="C2337" s="20" t="s">
        <v>33</v>
      </c>
      <c r="D2337" s="20" t="s">
        <v>3869</v>
      </c>
      <c r="E2337" s="20" t="s">
        <v>3980</v>
      </c>
      <c r="F2337" s="21">
        <v>3323202003</v>
      </c>
      <c r="G2337" s="20" t="s">
        <v>3981</v>
      </c>
      <c r="H2337" s="20" t="s">
        <v>449</v>
      </c>
      <c r="I2337" s="21">
        <v>14895522</v>
      </c>
      <c r="J2337" s="20" t="s">
        <v>7525</v>
      </c>
      <c r="K2337" s="20" t="s">
        <v>7523</v>
      </c>
      <c r="L2337" s="20" t="s">
        <v>3927</v>
      </c>
      <c r="M2337" s="21">
        <v>69</v>
      </c>
      <c r="N2337" s="21">
        <v>62</v>
      </c>
      <c r="O2337" s="21">
        <v>0</v>
      </c>
      <c r="P2337" s="21">
        <v>0</v>
      </c>
      <c r="Q2337" s="21">
        <v>0</v>
      </c>
      <c r="R2337" s="21">
        <v>0</v>
      </c>
      <c r="S2337" s="21">
        <v>0</v>
      </c>
      <c r="T2337" s="20" t="s">
        <v>39</v>
      </c>
      <c r="U2337" s="22">
        <v>46303</v>
      </c>
      <c r="V2337" s="23">
        <v>46244.438194444447</v>
      </c>
      <c r="W2337" s="23">
        <v>46244.438194444447</v>
      </c>
      <c r="X2337" s="20" t="s">
        <v>40</v>
      </c>
      <c r="Y2337" s="20" t="s">
        <v>39</v>
      </c>
      <c r="Z2337" s="24">
        <v>694108</v>
      </c>
      <c r="AA2337" s="20" t="s">
        <v>3995</v>
      </c>
      <c r="AB2337" s="25" t="s">
        <v>7526</v>
      </c>
      <c r="AC2337" s="11" t="str">
        <f t="shared" si="324"/>
        <v>Klik Here Bestie</v>
      </c>
      <c r="AD2337" s="18" t="s">
        <v>2944</v>
      </c>
    </row>
    <row r="2338" spans="1:30" ht="14.25" customHeight="1" x14ac:dyDescent="0.3">
      <c r="A2338" s="5">
        <v>2336</v>
      </c>
      <c r="B2338" s="20" t="s">
        <v>32</v>
      </c>
      <c r="C2338" s="20" t="s">
        <v>33</v>
      </c>
      <c r="D2338" s="20" t="s">
        <v>3869</v>
      </c>
      <c r="E2338" s="20" t="s">
        <v>3980</v>
      </c>
      <c r="F2338" s="21">
        <v>3323202003</v>
      </c>
      <c r="G2338" s="20" t="s">
        <v>3981</v>
      </c>
      <c r="H2338" s="20" t="s">
        <v>449</v>
      </c>
      <c r="I2338" s="21">
        <v>15055247</v>
      </c>
      <c r="J2338" s="20" t="s">
        <v>7527</v>
      </c>
      <c r="K2338" s="20" t="s">
        <v>7528</v>
      </c>
      <c r="L2338" s="20" t="s">
        <v>7529</v>
      </c>
      <c r="M2338" s="21">
        <v>0</v>
      </c>
      <c r="N2338" s="21">
        <v>274</v>
      </c>
      <c r="O2338" s="21">
        <v>0</v>
      </c>
      <c r="P2338" s="21">
        <v>0</v>
      </c>
      <c r="Q2338" s="21">
        <v>0</v>
      </c>
      <c r="R2338" s="21">
        <v>0</v>
      </c>
      <c r="S2338" s="21">
        <v>0</v>
      </c>
      <c r="T2338" s="20" t="s">
        <v>39</v>
      </c>
      <c r="U2338" s="22">
        <v>46364</v>
      </c>
      <c r="V2338" s="23">
        <v>46246.638194444444</v>
      </c>
      <c r="W2338" s="23">
        <v>46246.638194444444</v>
      </c>
      <c r="X2338" s="20" t="s">
        <v>40</v>
      </c>
      <c r="Y2338" s="20" t="s">
        <v>39</v>
      </c>
      <c r="Z2338" s="24">
        <v>76045</v>
      </c>
      <c r="AA2338" s="20" t="s">
        <v>7530</v>
      </c>
      <c r="AB2338" s="25" t="s">
        <v>7531</v>
      </c>
      <c r="AC2338" s="11" t="str">
        <f t="shared" si="324"/>
        <v>Klik Here Bestie</v>
      </c>
      <c r="AD2338" s="18" t="s">
        <v>2944</v>
      </c>
    </row>
    <row r="2339" spans="1:30" ht="14.25" customHeight="1" x14ac:dyDescent="0.3">
      <c r="A2339" s="5">
        <v>2337</v>
      </c>
      <c r="B2339" s="20" t="s">
        <v>32</v>
      </c>
      <c r="C2339" s="20" t="s">
        <v>33</v>
      </c>
      <c r="D2339" s="20" t="s">
        <v>3869</v>
      </c>
      <c r="E2339" s="20" t="s">
        <v>3980</v>
      </c>
      <c r="F2339" s="21">
        <v>3323202003</v>
      </c>
      <c r="G2339" s="20" t="s">
        <v>3981</v>
      </c>
      <c r="H2339" s="20" t="s">
        <v>449</v>
      </c>
      <c r="I2339" s="21">
        <v>15187701</v>
      </c>
      <c r="J2339" s="20" t="s">
        <v>7532</v>
      </c>
      <c r="K2339" s="20" t="s">
        <v>7533</v>
      </c>
      <c r="L2339" s="20" t="s">
        <v>7534</v>
      </c>
      <c r="M2339" s="21">
        <v>187</v>
      </c>
      <c r="N2339" s="21">
        <v>225</v>
      </c>
      <c r="O2339" s="21">
        <v>0</v>
      </c>
      <c r="P2339" s="21">
        <v>0</v>
      </c>
      <c r="Q2339" s="21">
        <v>0</v>
      </c>
      <c r="R2339" s="21">
        <v>0</v>
      </c>
      <c r="S2339" s="21">
        <v>0</v>
      </c>
      <c r="T2339" s="20" t="s">
        <v>39</v>
      </c>
      <c r="U2339" s="20" t="s">
        <v>4312</v>
      </c>
      <c r="V2339" s="23">
        <v>46248.570833333331</v>
      </c>
      <c r="W2339" s="23">
        <v>46248.570833333331</v>
      </c>
      <c r="X2339" s="20" t="s">
        <v>40</v>
      </c>
      <c r="Y2339" s="20" t="s">
        <v>39</v>
      </c>
      <c r="Z2339" s="24">
        <v>76052</v>
      </c>
      <c r="AA2339" s="20" t="s">
        <v>2843</v>
      </c>
      <c r="AB2339" s="25" t="s">
        <v>7535</v>
      </c>
      <c r="AC2339" s="11" t="str">
        <f t="shared" si="324"/>
        <v>Klik Here Bestie</v>
      </c>
      <c r="AD2339" s="18" t="s">
        <v>2944</v>
      </c>
    </row>
    <row r="2340" spans="1:30" ht="14.25" customHeight="1" x14ac:dyDescent="0.3">
      <c r="A2340" s="5">
        <v>2338</v>
      </c>
      <c r="B2340" s="20" t="s">
        <v>32</v>
      </c>
      <c r="C2340" s="20" t="s">
        <v>33</v>
      </c>
      <c r="D2340" s="20" t="s">
        <v>3869</v>
      </c>
      <c r="E2340" s="20" t="s">
        <v>3980</v>
      </c>
      <c r="F2340" s="21">
        <v>3323202003</v>
      </c>
      <c r="G2340" s="20" t="s">
        <v>3981</v>
      </c>
      <c r="H2340" s="20" t="s">
        <v>449</v>
      </c>
      <c r="I2340" s="21">
        <v>15187872</v>
      </c>
      <c r="J2340" s="20" t="s">
        <v>7536</v>
      </c>
      <c r="K2340" s="20" t="s">
        <v>7533</v>
      </c>
      <c r="L2340" s="20" t="s">
        <v>7534</v>
      </c>
      <c r="M2340" s="21">
        <v>0</v>
      </c>
      <c r="N2340" s="21">
        <v>430</v>
      </c>
      <c r="O2340" s="21">
        <v>0</v>
      </c>
      <c r="P2340" s="21">
        <v>0</v>
      </c>
      <c r="Q2340" s="21">
        <v>0</v>
      </c>
      <c r="R2340" s="21">
        <v>0</v>
      </c>
      <c r="S2340" s="21">
        <v>0</v>
      </c>
      <c r="T2340" s="20" t="s">
        <v>39</v>
      </c>
      <c r="U2340" s="20" t="s">
        <v>4312</v>
      </c>
      <c r="V2340" s="23">
        <v>46248.571527777778</v>
      </c>
      <c r="W2340" s="23">
        <v>46248.571527777778</v>
      </c>
      <c r="X2340" s="20" t="s">
        <v>40</v>
      </c>
      <c r="Y2340" s="20" t="s">
        <v>39</v>
      </c>
      <c r="Z2340" s="24">
        <v>76052</v>
      </c>
      <c r="AA2340" s="20" t="s">
        <v>2843</v>
      </c>
      <c r="AB2340" s="25" t="s">
        <v>7537</v>
      </c>
      <c r="AC2340" s="11" t="str">
        <f t="shared" si="324"/>
        <v>Klik Here Bestie</v>
      </c>
      <c r="AD2340" s="18" t="s">
        <v>2944</v>
      </c>
    </row>
    <row r="2341" spans="1:30" ht="14.25" customHeight="1" x14ac:dyDescent="0.3">
      <c r="A2341" s="5">
        <v>2339</v>
      </c>
      <c r="B2341" s="20" t="s">
        <v>32</v>
      </c>
      <c r="C2341" s="20" t="s">
        <v>33</v>
      </c>
      <c r="D2341" s="20" t="s">
        <v>3869</v>
      </c>
      <c r="E2341" s="20" t="s">
        <v>3980</v>
      </c>
      <c r="F2341" s="21">
        <v>3323202003</v>
      </c>
      <c r="G2341" s="20" t="s">
        <v>3981</v>
      </c>
      <c r="H2341" s="20" t="s">
        <v>449</v>
      </c>
      <c r="I2341" s="21">
        <v>15188089</v>
      </c>
      <c r="J2341" s="20" t="s">
        <v>7538</v>
      </c>
      <c r="K2341" s="20" t="s">
        <v>7533</v>
      </c>
      <c r="L2341" s="20" t="s">
        <v>7534</v>
      </c>
      <c r="M2341" s="21">
        <v>136</v>
      </c>
      <c r="N2341" s="21">
        <v>124</v>
      </c>
      <c r="O2341" s="21">
        <v>0</v>
      </c>
      <c r="P2341" s="21">
        <v>0</v>
      </c>
      <c r="Q2341" s="21">
        <v>0</v>
      </c>
      <c r="R2341" s="21">
        <v>0</v>
      </c>
      <c r="S2341" s="21">
        <v>0</v>
      </c>
      <c r="T2341" s="20" t="s">
        <v>39</v>
      </c>
      <c r="U2341" s="20" t="s">
        <v>4312</v>
      </c>
      <c r="V2341" s="23">
        <v>46248.572916666664</v>
      </c>
      <c r="W2341" s="23">
        <v>46248.572916666664</v>
      </c>
      <c r="X2341" s="20" t="s">
        <v>40</v>
      </c>
      <c r="Y2341" s="20" t="s">
        <v>39</v>
      </c>
      <c r="Z2341" s="24">
        <v>76052</v>
      </c>
      <c r="AA2341" s="20" t="s">
        <v>2843</v>
      </c>
      <c r="AB2341" s="25" t="s">
        <v>7539</v>
      </c>
      <c r="AC2341" s="11" t="str">
        <f t="shared" si="324"/>
        <v>Klik Here Bestie</v>
      </c>
      <c r="AD2341" s="18" t="s">
        <v>2944</v>
      </c>
    </row>
    <row r="2342" spans="1:30" ht="14.25" customHeight="1" x14ac:dyDescent="0.3">
      <c r="A2342" s="5">
        <v>2340</v>
      </c>
      <c r="B2342" s="20" t="s">
        <v>32</v>
      </c>
      <c r="C2342" s="20" t="s">
        <v>33</v>
      </c>
      <c r="D2342" s="20" t="s">
        <v>3869</v>
      </c>
      <c r="E2342" s="20" t="s">
        <v>3980</v>
      </c>
      <c r="F2342" s="21">
        <v>3323202003</v>
      </c>
      <c r="G2342" s="20" t="s">
        <v>3981</v>
      </c>
      <c r="H2342" s="20" t="s">
        <v>449</v>
      </c>
      <c r="I2342" s="21">
        <v>14975309</v>
      </c>
      <c r="J2342" s="20" t="s">
        <v>7540</v>
      </c>
      <c r="K2342" s="20" t="s">
        <v>7541</v>
      </c>
      <c r="L2342" s="20" t="s">
        <v>1864</v>
      </c>
      <c r="M2342" s="21">
        <v>53</v>
      </c>
      <c r="N2342" s="21">
        <v>0</v>
      </c>
      <c r="O2342" s="21">
        <v>0</v>
      </c>
      <c r="P2342" s="21">
        <v>0</v>
      </c>
      <c r="Q2342" s="21">
        <v>0</v>
      </c>
      <c r="R2342" s="21">
        <v>0</v>
      </c>
      <c r="S2342" s="21">
        <v>0</v>
      </c>
      <c r="T2342" s="20" t="s">
        <v>39</v>
      </c>
      <c r="U2342" s="22">
        <v>46334</v>
      </c>
      <c r="V2342" s="23">
        <v>46245.54583333333</v>
      </c>
      <c r="W2342" s="23">
        <v>46245.54583333333</v>
      </c>
      <c r="X2342" s="20" t="s">
        <v>40</v>
      </c>
      <c r="Y2342" s="20" t="s">
        <v>39</v>
      </c>
      <c r="Z2342" s="24">
        <v>5042158</v>
      </c>
      <c r="AA2342" s="20" t="s">
        <v>3991</v>
      </c>
      <c r="AB2342" s="25" t="s">
        <v>7542</v>
      </c>
      <c r="AC2342" s="11" t="str">
        <f t="shared" si="324"/>
        <v>Klik Here Bestie</v>
      </c>
      <c r="AD2342" s="18" t="s">
        <v>2944</v>
      </c>
    </row>
    <row r="2343" spans="1:30" ht="14.25" customHeight="1" x14ac:dyDescent="0.3">
      <c r="A2343" s="5">
        <v>2341</v>
      </c>
      <c r="B2343" s="20" t="s">
        <v>32</v>
      </c>
      <c r="C2343" s="20" t="s">
        <v>33</v>
      </c>
      <c r="D2343" s="20" t="s">
        <v>3869</v>
      </c>
      <c r="E2343" s="20" t="s">
        <v>3980</v>
      </c>
      <c r="F2343" s="21">
        <v>3323202003</v>
      </c>
      <c r="G2343" s="20" t="s">
        <v>3981</v>
      </c>
      <c r="H2343" s="20" t="s">
        <v>449</v>
      </c>
      <c r="I2343" s="21">
        <v>14989483</v>
      </c>
      <c r="J2343" s="20" t="s">
        <v>7543</v>
      </c>
      <c r="K2343" s="20" t="s">
        <v>7544</v>
      </c>
      <c r="L2343" s="20" t="s">
        <v>7545</v>
      </c>
      <c r="M2343" s="21">
        <v>199</v>
      </c>
      <c r="N2343" s="21">
        <v>0</v>
      </c>
      <c r="O2343" s="21">
        <v>0</v>
      </c>
      <c r="P2343" s="21">
        <v>0</v>
      </c>
      <c r="Q2343" s="21">
        <v>0</v>
      </c>
      <c r="R2343" s="21">
        <v>0</v>
      </c>
      <c r="S2343" s="21">
        <v>0</v>
      </c>
      <c r="T2343" s="20" t="s">
        <v>39</v>
      </c>
      <c r="U2343" s="22">
        <v>46334</v>
      </c>
      <c r="V2343" s="23">
        <v>46245.661805555559</v>
      </c>
      <c r="W2343" s="23">
        <v>46245.661805555559</v>
      </c>
      <c r="X2343" s="20" t="s">
        <v>40</v>
      </c>
      <c r="Y2343" s="20" t="s">
        <v>39</v>
      </c>
      <c r="Z2343" s="24">
        <v>76045</v>
      </c>
      <c r="AA2343" s="20" t="s">
        <v>7530</v>
      </c>
      <c r="AB2343" s="25" t="s">
        <v>7546</v>
      </c>
      <c r="AC2343" s="11" t="str">
        <f t="shared" si="324"/>
        <v>Klik Here Bestie</v>
      </c>
      <c r="AD2343" s="18" t="s">
        <v>2944</v>
      </c>
    </row>
    <row r="2344" spans="1:30" ht="14.25" customHeight="1" x14ac:dyDescent="0.3">
      <c r="A2344" s="5">
        <v>2342</v>
      </c>
      <c r="B2344" s="20" t="s">
        <v>32</v>
      </c>
      <c r="C2344" s="20" t="s">
        <v>33</v>
      </c>
      <c r="D2344" s="20" t="s">
        <v>3869</v>
      </c>
      <c r="E2344" s="20" t="s">
        <v>4010</v>
      </c>
      <c r="F2344" s="21">
        <v>3323202004</v>
      </c>
      <c r="G2344" s="20" t="s">
        <v>3981</v>
      </c>
      <c r="H2344" s="20" t="s">
        <v>449</v>
      </c>
      <c r="I2344" s="21">
        <v>15200876</v>
      </c>
      <c r="J2344" s="20" t="s">
        <v>7547</v>
      </c>
      <c r="K2344" s="20" t="s">
        <v>7548</v>
      </c>
      <c r="L2344" s="20" t="s">
        <v>7549</v>
      </c>
      <c r="M2344" s="21">
        <v>0</v>
      </c>
      <c r="N2344" s="21">
        <v>1201</v>
      </c>
      <c r="O2344" s="21">
        <v>0</v>
      </c>
      <c r="P2344" s="21">
        <v>0</v>
      </c>
      <c r="Q2344" s="21">
        <v>0</v>
      </c>
      <c r="R2344" s="21">
        <v>0</v>
      </c>
      <c r="S2344" s="21">
        <v>0</v>
      </c>
      <c r="T2344" s="20" t="s">
        <v>39</v>
      </c>
      <c r="U2344" s="20" t="s">
        <v>4312</v>
      </c>
      <c r="V2344" s="23">
        <v>46248.659722222219</v>
      </c>
      <c r="W2344" s="23">
        <v>46248.659722222219</v>
      </c>
      <c r="X2344" s="20" t="s">
        <v>40</v>
      </c>
      <c r="Y2344" s="20" t="s">
        <v>39</v>
      </c>
      <c r="Z2344" s="24">
        <v>183659</v>
      </c>
      <c r="AA2344" s="20" t="s">
        <v>1198</v>
      </c>
      <c r="AB2344" s="25" t="s">
        <v>7550</v>
      </c>
      <c r="AC2344" s="11" t="str">
        <f t="shared" si="324"/>
        <v>Klik Here Bestie</v>
      </c>
      <c r="AD2344" s="18" t="s">
        <v>2944</v>
      </c>
    </row>
    <row r="2345" spans="1:30" ht="14.25" customHeight="1" x14ac:dyDescent="0.3">
      <c r="A2345" s="5">
        <v>2343</v>
      </c>
      <c r="B2345" s="20" t="s">
        <v>32</v>
      </c>
      <c r="C2345" s="20" t="s">
        <v>33</v>
      </c>
      <c r="D2345" s="20" t="s">
        <v>3869</v>
      </c>
      <c r="E2345" s="20" t="s">
        <v>4010</v>
      </c>
      <c r="F2345" s="21">
        <v>3323202004</v>
      </c>
      <c r="G2345" s="20" t="s">
        <v>3981</v>
      </c>
      <c r="H2345" s="20" t="s">
        <v>449</v>
      </c>
      <c r="I2345" s="21">
        <v>15182505</v>
      </c>
      <c r="J2345" s="20" t="s">
        <v>7551</v>
      </c>
      <c r="K2345" s="20" t="s">
        <v>7552</v>
      </c>
      <c r="L2345" s="20" t="s">
        <v>7553</v>
      </c>
      <c r="M2345" s="21">
        <v>0</v>
      </c>
      <c r="N2345" s="21">
        <v>124</v>
      </c>
      <c r="O2345" s="21">
        <v>0</v>
      </c>
      <c r="P2345" s="21">
        <v>0</v>
      </c>
      <c r="Q2345" s="21">
        <v>0</v>
      </c>
      <c r="R2345" s="21">
        <v>0</v>
      </c>
      <c r="S2345" s="21">
        <v>0</v>
      </c>
      <c r="T2345" s="20" t="s">
        <v>39</v>
      </c>
      <c r="U2345" s="20" t="s">
        <v>4312</v>
      </c>
      <c r="V2345" s="23">
        <v>46248.522916666669</v>
      </c>
      <c r="W2345" s="23">
        <v>46248.522916666669</v>
      </c>
      <c r="X2345" s="20" t="s">
        <v>40</v>
      </c>
      <c r="Y2345" s="20" t="s">
        <v>39</v>
      </c>
      <c r="Z2345" s="24">
        <v>666672</v>
      </c>
      <c r="AA2345" s="20" t="s">
        <v>7554</v>
      </c>
      <c r="AB2345" s="25" t="s">
        <v>7555</v>
      </c>
      <c r="AC2345" s="11" t="str">
        <f t="shared" si="324"/>
        <v>Klik Here Bestie</v>
      </c>
      <c r="AD2345" s="18" t="s">
        <v>2944</v>
      </c>
    </row>
    <row r="2346" spans="1:30" ht="14.25" customHeight="1" x14ac:dyDescent="0.3">
      <c r="A2346" s="5">
        <v>2344</v>
      </c>
      <c r="B2346" s="20" t="s">
        <v>32</v>
      </c>
      <c r="C2346" s="20" t="s">
        <v>33</v>
      </c>
      <c r="D2346" s="20" t="s">
        <v>3869</v>
      </c>
      <c r="E2346" s="20" t="s">
        <v>4010</v>
      </c>
      <c r="F2346" s="21">
        <v>3323202004</v>
      </c>
      <c r="G2346" s="20" t="s">
        <v>3981</v>
      </c>
      <c r="H2346" s="20" t="s">
        <v>449</v>
      </c>
      <c r="I2346" s="21">
        <v>15020997</v>
      </c>
      <c r="J2346" s="20" t="s">
        <v>7556</v>
      </c>
      <c r="K2346" s="20" t="s">
        <v>7557</v>
      </c>
      <c r="L2346" s="20" t="s">
        <v>7558</v>
      </c>
      <c r="M2346" s="21">
        <v>0</v>
      </c>
      <c r="N2346" s="21">
        <v>1075</v>
      </c>
      <c r="O2346" s="21">
        <v>0</v>
      </c>
      <c r="P2346" s="21">
        <v>0</v>
      </c>
      <c r="Q2346" s="21">
        <v>0</v>
      </c>
      <c r="R2346" s="21">
        <v>0</v>
      </c>
      <c r="S2346" s="21">
        <v>0</v>
      </c>
      <c r="T2346" s="20" t="s">
        <v>39</v>
      </c>
      <c r="U2346" s="22">
        <v>46364</v>
      </c>
      <c r="V2346" s="23">
        <v>46246.392361111109</v>
      </c>
      <c r="W2346" s="23">
        <v>46246.392361111109</v>
      </c>
      <c r="X2346" s="20" t="s">
        <v>40</v>
      </c>
      <c r="Y2346" s="20" t="s">
        <v>39</v>
      </c>
      <c r="Z2346" s="24">
        <v>1125547</v>
      </c>
      <c r="AA2346" s="20" t="s">
        <v>4030</v>
      </c>
      <c r="AB2346" s="25" t="s">
        <v>7559</v>
      </c>
      <c r="AC2346" s="11" t="str">
        <f t="shared" si="324"/>
        <v>Klik Here Bestie</v>
      </c>
      <c r="AD2346" s="18" t="s">
        <v>2944</v>
      </c>
    </row>
    <row r="2347" spans="1:30" ht="14.25" customHeight="1" x14ac:dyDescent="0.3">
      <c r="A2347" s="5">
        <v>2345</v>
      </c>
      <c r="B2347" s="20" t="s">
        <v>32</v>
      </c>
      <c r="C2347" s="20" t="s">
        <v>33</v>
      </c>
      <c r="D2347" s="20" t="s">
        <v>3869</v>
      </c>
      <c r="E2347" s="20" t="s">
        <v>4010</v>
      </c>
      <c r="F2347" s="21">
        <v>3323202004</v>
      </c>
      <c r="G2347" s="20" t="s">
        <v>3981</v>
      </c>
      <c r="H2347" s="20" t="s">
        <v>449</v>
      </c>
      <c r="I2347" s="21">
        <v>14917179</v>
      </c>
      <c r="J2347" s="20" t="s">
        <v>7560</v>
      </c>
      <c r="K2347" s="20" t="s">
        <v>7561</v>
      </c>
      <c r="L2347" s="20" t="s">
        <v>7562</v>
      </c>
      <c r="M2347" s="21">
        <v>0</v>
      </c>
      <c r="N2347" s="21">
        <v>924</v>
      </c>
      <c r="O2347" s="21">
        <v>0</v>
      </c>
      <c r="P2347" s="21">
        <v>0</v>
      </c>
      <c r="Q2347" s="21">
        <v>0</v>
      </c>
      <c r="R2347" s="21">
        <v>0</v>
      </c>
      <c r="S2347" s="21">
        <v>0</v>
      </c>
      <c r="T2347" s="20" t="s">
        <v>39</v>
      </c>
      <c r="U2347" s="22">
        <v>46303</v>
      </c>
      <c r="V2347" s="23">
        <v>46244.613888888889</v>
      </c>
      <c r="W2347" s="23">
        <v>46244.613888888889</v>
      </c>
      <c r="X2347" s="20" t="s">
        <v>40</v>
      </c>
      <c r="Y2347" s="20" t="s">
        <v>39</v>
      </c>
      <c r="Z2347" s="24">
        <v>183659</v>
      </c>
      <c r="AA2347" s="20" t="s">
        <v>1198</v>
      </c>
      <c r="AB2347" s="25" t="s">
        <v>7563</v>
      </c>
      <c r="AC2347" s="11" t="str">
        <f t="shared" si="324"/>
        <v>Klik Here Bestie</v>
      </c>
      <c r="AD2347" s="18" t="s">
        <v>2944</v>
      </c>
    </row>
    <row r="2348" spans="1:30" ht="14.25" customHeight="1" x14ac:dyDescent="0.3">
      <c r="A2348" s="5">
        <v>2346</v>
      </c>
      <c r="B2348" s="20" t="s">
        <v>32</v>
      </c>
      <c r="C2348" s="20" t="s">
        <v>33</v>
      </c>
      <c r="D2348" s="20" t="s">
        <v>3869</v>
      </c>
      <c r="E2348" s="20" t="s">
        <v>4010</v>
      </c>
      <c r="F2348" s="21">
        <v>3323202004</v>
      </c>
      <c r="G2348" s="20" t="s">
        <v>3981</v>
      </c>
      <c r="H2348" s="20" t="s">
        <v>449</v>
      </c>
      <c r="I2348" s="21">
        <v>14916950</v>
      </c>
      <c r="J2348" s="20" t="s">
        <v>7564</v>
      </c>
      <c r="K2348" s="20" t="s">
        <v>7565</v>
      </c>
      <c r="L2348" s="20" t="s">
        <v>7566</v>
      </c>
      <c r="M2348" s="21">
        <v>0</v>
      </c>
      <c r="N2348" s="21">
        <v>774</v>
      </c>
      <c r="O2348" s="21">
        <v>0</v>
      </c>
      <c r="P2348" s="21">
        <v>0</v>
      </c>
      <c r="Q2348" s="21">
        <v>0</v>
      </c>
      <c r="R2348" s="21">
        <v>0</v>
      </c>
      <c r="S2348" s="21">
        <v>0</v>
      </c>
      <c r="T2348" s="20" t="s">
        <v>39</v>
      </c>
      <c r="U2348" s="22">
        <v>46303</v>
      </c>
      <c r="V2348" s="23">
        <v>46244.612500000003</v>
      </c>
      <c r="W2348" s="23">
        <v>46244.612500000003</v>
      </c>
      <c r="X2348" s="20" t="s">
        <v>40</v>
      </c>
      <c r="Y2348" s="20" t="s">
        <v>39</v>
      </c>
      <c r="Z2348" s="24">
        <v>183659</v>
      </c>
      <c r="AA2348" s="20" t="s">
        <v>1198</v>
      </c>
      <c r="AB2348" s="25" t="s">
        <v>7567</v>
      </c>
      <c r="AC2348" s="11" t="str">
        <f t="shared" si="324"/>
        <v>Klik Here Bestie</v>
      </c>
      <c r="AD2348" s="18" t="s">
        <v>2944</v>
      </c>
    </row>
    <row r="2349" spans="1:30" ht="14.25" customHeight="1" x14ac:dyDescent="0.3">
      <c r="A2349" s="5">
        <v>2347</v>
      </c>
      <c r="B2349" s="20" t="s">
        <v>32</v>
      </c>
      <c r="C2349" s="20" t="s">
        <v>33</v>
      </c>
      <c r="D2349" s="20" t="s">
        <v>3869</v>
      </c>
      <c r="E2349" s="20" t="s">
        <v>4010</v>
      </c>
      <c r="F2349" s="21">
        <v>3323202004</v>
      </c>
      <c r="G2349" s="20" t="s">
        <v>3981</v>
      </c>
      <c r="H2349" s="20" t="s">
        <v>449</v>
      </c>
      <c r="I2349" s="21">
        <v>15162034</v>
      </c>
      <c r="J2349" s="20" t="s">
        <v>7568</v>
      </c>
      <c r="K2349" s="20" t="s">
        <v>7569</v>
      </c>
      <c r="L2349" s="20" t="s">
        <v>7570</v>
      </c>
      <c r="M2349" s="21">
        <v>0</v>
      </c>
      <c r="N2349" s="21">
        <v>1100</v>
      </c>
      <c r="O2349" s="21">
        <v>0</v>
      </c>
      <c r="P2349" s="21">
        <v>0</v>
      </c>
      <c r="Q2349" s="21">
        <v>0</v>
      </c>
      <c r="R2349" s="21">
        <v>0</v>
      </c>
      <c r="S2349" s="21">
        <v>0</v>
      </c>
      <c r="T2349" s="20" t="s">
        <v>39</v>
      </c>
      <c r="U2349" s="20" t="s">
        <v>4312</v>
      </c>
      <c r="V2349" s="23">
        <v>46248.374305555553</v>
      </c>
      <c r="W2349" s="23">
        <v>46248.374305555553</v>
      </c>
      <c r="X2349" s="20" t="s">
        <v>40</v>
      </c>
      <c r="Y2349" s="20" t="s">
        <v>39</v>
      </c>
      <c r="Z2349" s="24">
        <v>183659</v>
      </c>
      <c r="AA2349" s="20" t="s">
        <v>1198</v>
      </c>
      <c r="AB2349" s="25" t="s">
        <v>7571</v>
      </c>
      <c r="AC2349" s="11" t="str">
        <f t="shared" si="324"/>
        <v>Klik Here Bestie</v>
      </c>
      <c r="AD2349" s="18" t="s">
        <v>2944</v>
      </c>
    </row>
    <row r="2350" spans="1:30" ht="14.25" customHeight="1" x14ac:dyDescent="0.3">
      <c r="A2350" s="5">
        <v>2348</v>
      </c>
      <c r="B2350" s="20" t="s">
        <v>32</v>
      </c>
      <c r="C2350" s="20" t="s">
        <v>33</v>
      </c>
      <c r="D2350" s="20" t="s">
        <v>3869</v>
      </c>
      <c r="E2350" s="20" t="s">
        <v>4010</v>
      </c>
      <c r="F2350" s="21">
        <v>3323202004</v>
      </c>
      <c r="G2350" s="20" t="s">
        <v>3981</v>
      </c>
      <c r="H2350" s="20" t="s">
        <v>449</v>
      </c>
      <c r="I2350" s="21">
        <v>14930122</v>
      </c>
      <c r="J2350" s="20" t="s">
        <v>7572</v>
      </c>
      <c r="K2350" s="20" t="s">
        <v>7573</v>
      </c>
      <c r="L2350" s="20" t="s">
        <v>7574</v>
      </c>
      <c r="M2350" s="21">
        <v>0</v>
      </c>
      <c r="N2350" s="21">
        <v>227</v>
      </c>
      <c r="O2350" s="21">
        <v>0</v>
      </c>
      <c r="P2350" s="21">
        <v>0</v>
      </c>
      <c r="Q2350" s="21">
        <v>0</v>
      </c>
      <c r="R2350" s="21">
        <v>0</v>
      </c>
      <c r="S2350" s="21">
        <v>0</v>
      </c>
      <c r="T2350" s="20" t="s">
        <v>39</v>
      </c>
      <c r="U2350" s="22">
        <v>46303</v>
      </c>
      <c r="V2350" s="23">
        <v>46244.729861111111</v>
      </c>
      <c r="W2350" s="23">
        <v>46244.729861111111</v>
      </c>
      <c r="X2350" s="20" t="s">
        <v>40</v>
      </c>
      <c r="Y2350" s="20" t="s">
        <v>39</v>
      </c>
      <c r="Z2350" s="24">
        <v>666672</v>
      </c>
      <c r="AA2350" s="20" t="s">
        <v>7554</v>
      </c>
      <c r="AB2350" s="25" t="s">
        <v>7575</v>
      </c>
      <c r="AC2350" s="11" t="str">
        <f t="shared" si="324"/>
        <v>Klik Here Bestie</v>
      </c>
      <c r="AD2350" s="18" t="s">
        <v>2944</v>
      </c>
    </row>
    <row r="2351" spans="1:30" ht="14.25" customHeight="1" x14ac:dyDescent="0.3">
      <c r="A2351" s="5">
        <v>2349</v>
      </c>
      <c r="B2351" s="20" t="s">
        <v>32</v>
      </c>
      <c r="C2351" s="20" t="s">
        <v>33</v>
      </c>
      <c r="D2351" s="20" t="s">
        <v>3869</v>
      </c>
      <c r="E2351" s="20" t="s">
        <v>4010</v>
      </c>
      <c r="F2351" s="21">
        <v>3323202004</v>
      </c>
      <c r="G2351" s="20" t="s">
        <v>3981</v>
      </c>
      <c r="H2351" s="20" t="s">
        <v>449</v>
      </c>
      <c r="I2351" s="21">
        <v>15177581</v>
      </c>
      <c r="J2351" s="20" t="s">
        <v>7576</v>
      </c>
      <c r="K2351" s="20" t="s">
        <v>7577</v>
      </c>
      <c r="L2351" s="20" t="s">
        <v>3470</v>
      </c>
      <c r="M2351" s="21">
        <v>0</v>
      </c>
      <c r="N2351" s="21">
        <v>640</v>
      </c>
      <c r="O2351" s="21">
        <v>0</v>
      </c>
      <c r="P2351" s="21">
        <v>0</v>
      </c>
      <c r="Q2351" s="21">
        <v>0</v>
      </c>
      <c r="R2351" s="21">
        <v>0</v>
      </c>
      <c r="S2351" s="21">
        <v>0</v>
      </c>
      <c r="T2351" s="20" t="s">
        <v>39</v>
      </c>
      <c r="U2351" s="20" t="s">
        <v>4312</v>
      </c>
      <c r="V2351" s="23">
        <v>46248.455555555556</v>
      </c>
      <c r="W2351" s="23">
        <v>46248.455555555556</v>
      </c>
      <c r="X2351" s="20" t="s">
        <v>40</v>
      </c>
      <c r="Y2351" s="20" t="s">
        <v>39</v>
      </c>
      <c r="Z2351" s="24">
        <v>76567</v>
      </c>
      <c r="AA2351" s="20" t="s">
        <v>424</v>
      </c>
      <c r="AB2351" s="25" t="s">
        <v>7578</v>
      </c>
      <c r="AC2351" s="11" t="str">
        <f t="shared" si="324"/>
        <v>Klik Here Bestie</v>
      </c>
      <c r="AD2351" s="18" t="s">
        <v>2944</v>
      </c>
    </row>
    <row r="2352" spans="1:30" ht="14.25" customHeight="1" x14ac:dyDescent="0.3">
      <c r="A2352" s="5">
        <v>2350</v>
      </c>
      <c r="B2352" s="20" t="s">
        <v>32</v>
      </c>
      <c r="C2352" s="20" t="s">
        <v>33</v>
      </c>
      <c r="D2352" s="20" t="s">
        <v>3869</v>
      </c>
      <c r="E2352" s="20" t="s">
        <v>4010</v>
      </c>
      <c r="F2352" s="21">
        <v>3323202004</v>
      </c>
      <c r="G2352" s="20" t="s">
        <v>3981</v>
      </c>
      <c r="H2352" s="20" t="s">
        <v>449</v>
      </c>
      <c r="I2352" s="21">
        <v>15169263</v>
      </c>
      <c r="J2352" s="20" t="s">
        <v>7579</v>
      </c>
      <c r="K2352" s="20" t="s">
        <v>7580</v>
      </c>
      <c r="L2352" s="20" t="s">
        <v>7581</v>
      </c>
      <c r="M2352" s="21">
        <v>0</v>
      </c>
      <c r="N2352" s="21">
        <v>240</v>
      </c>
      <c r="O2352" s="21">
        <v>0</v>
      </c>
      <c r="P2352" s="21">
        <v>0</v>
      </c>
      <c r="Q2352" s="21">
        <v>0</v>
      </c>
      <c r="R2352" s="21">
        <v>0</v>
      </c>
      <c r="S2352" s="21">
        <v>0</v>
      </c>
      <c r="T2352" s="20" t="s">
        <v>39</v>
      </c>
      <c r="U2352" s="20" t="s">
        <v>4312</v>
      </c>
      <c r="V2352" s="23">
        <v>46248.409722222219</v>
      </c>
      <c r="W2352" s="23">
        <v>46248.409722222219</v>
      </c>
      <c r="X2352" s="20" t="s">
        <v>40</v>
      </c>
      <c r="Y2352" s="20" t="s">
        <v>39</v>
      </c>
      <c r="Z2352" s="24">
        <v>76650</v>
      </c>
      <c r="AA2352" s="20" t="s">
        <v>4026</v>
      </c>
      <c r="AB2352" s="25" t="s">
        <v>7582</v>
      </c>
      <c r="AC2352" s="11" t="str">
        <f t="shared" si="324"/>
        <v>Klik Here Bestie</v>
      </c>
      <c r="AD2352" s="18" t="s">
        <v>2944</v>
      </c>
    </row>
    <row r="2353" spans="1:30" ht="14.25" customHeight="1" x14ac:dyDescent="0.3">
      <c r="A2353" s="5">
        <v>2351</v>
      </c>
      <c r="B2353" s="20" t="s">
        <v>32</v>
      </c>
      <c r="C2353" s="20" t="s">
        <v>33</v>
      </c>
      <c r="D2353" s="20" t="s">
        <v>3869</v>
      </c>
      <c r="E2353" s="20" t="s">
        <v>4010</v>
      </c>
      <c r="F2353" s="21">
        <v>3323202004</v>
      </c>
      <c r="G2353" s="20" t="s">
        <v>3981</v>
      </c>
      <c r="H2353" s="20" t="s">
        <v>449</v>
      </c>
      <c r="I2353" s="21">
        <v>15119744</v>
      </c>
      <c r="J2353" s="20" t="s">
        <v>7583</v>
      </c>
      <c r="K2353" s="20" t="s">
        <v>7584</v>
      </c>
      <c r="L2353" s="20" t="s">
        <v>682</v>
      </c>
      <c r="M2353" s="21">
        <v>0</v>
      </c>
      <c r="N2353" s="21">
        <v>326</v>
      </c>
      <c r="O2353" s="21">
        <v>0</v>
      </c>
      <c r="P2353" s="21">
        <v>0</v>
      </c>
      <c r="Q2353" s="21">
        <v>0</v>
      </c>
      <c r="R2353" s="21">
        <v>0</v>
      </c>
      <c r="S2353" s="21">
        <v>0</v>
      </c>
      <c r="T2353" s="20" t="s">
        <v>39</v>
      </c>
      <c r="U2353" s="20" t="s">
        <v>4250</v>
      </c>
      <c r="V2353" s="23">
        <v>46247.576388888891</v>
      </c>
      <c r="W2353" s="23">
        <v>46247.576388888891</v>
      </c>
      <c r="X2353" s="20" t="s">
        <v>40</v>
      </c>
      <c r="Y2353" s="20" t="s">
        <v>39</v>
      </c>
      <c r="Z2353" s="24">
        <v>76550</v>
      </c>
      <c r="AA2353" s="20" t="s">
        <v>397</v>
      </c>
      <c r="AB2353" s="25" t="s">
        <v>7585</v>
      </c>
      <c r="AC2353" s="11" t="str">
        <f t="shared" si="324"/>
        <v>Klik Here Bestie</v>
      </c>
      <c r="AD2353" s="18" t="s">
        <v>2944</v>
      </c>
    </row>
    <row r="2354" spans="1:30" ht="14.25" customHeight="1" x14ac:dyDescent="0.3">
      <c r="A2354" s="5">
        <v>2352</v>
      </c>
      <c r="B2354" s="20" t="s">
        <v>32</v>
      </c>
      <c r="C2354" s="20" t="s">
        <v>33</v>
      </c>
      <c r="D2354" s="20" t="s">
        <v>3869</v>
      </c>
      <c r="E2354" s="20" t="s">
        <v>4010</v>
      </c>
      <c r="F2354" s="21">
        <v>3323202004</v>
      </c>
      <c r="G2354" s="20" t="s">
        <v>3981</v>
      </c>
      <c r="H2354" s="20" t="s">
        <v>449</v>
      </c>
      <c r="I2354" s="21">
        <v>14914208</v>
      </c>
      <c r="J2354" s="20" t="s">
        <v>7586</v>
      </c>
      <c r="K2354" s="20" t="s">
        <v>7587</v>
      </c>
      <c r="L2354" s="20" t="s">
        <v>7588</v>
      </c>
      <c r="M2354" s="21">
        <v>0</v>
      </c>
      <c r="N2354" s="21">
        <v>500</v>
      </c>
      <c r="O2354" s="21">
        <v>0</v>
      </c>
      <c r="P2354" s="21">
        <v>0</v>
      </c>
      <c r="Q2354" s="21">
        <v>0</v>
      </c>
      <c r="R2354" s="21">
        <v>0</v>
      </c>
      <c r="S2354" s="21">
        <v>0</v>
      </c>
      <c r="T2354" s="20" t="s">
        <v>39</v>
      </c>
      <c r="U2354" s="22">
        <v>46303</v>
      </c>
      <c r="V2354" s="23">
        <v>46244.59097222222</v>
      </c>
      <c r="W2354" s="23">
        <v>46244.59097222222</v>
      </c>
      <c r="X2354" s="20" t="s">
        <v>40</v>
      </c>
      <c r="Y2354" s="20" t="s">
        <v>39</v>
      </c>
      <c r="Z2354" s="24">
        <v>666672</v>
      </c>
      <c r="AA2354" s="20" t="s">
        <v>7554</v>
      </c>
      <c r="AB2354" s="25" t="s">
        <v>7589</v>
      </c>
      <c r="AC2354" s="11" t="str">
        <f t="shared" si="324"/>
        <v>Klik Here Bestie</v>
      </c>
      <c r="AD2354" s="18" t="s">
        <v>2944</v>
      </c>
    </row>
    <row r="2355" spans="1:30" ht="14.25" customHeight="1" x14ac:dyDescent="0.3">
      <c r="A2355" s="5">
        <v>2353</v>
      </c>
      <c r="B2355" s="20" t="s">
        <v>32</v>
      </c>
      <c r="C2355" s="20" t="s">
        <v>33</v>
      </c>
      <c r="D2355" s="20" t="s">
        <v>3869</v>
      </c>
      <c r="E2355" s="20" t="s">
        <v>4010</v>
      </c>
      <c r="F2355" s="21">
        <v>3323202004</v>
      </c>
      <c r="G2355" s="20" t="s">
        <v>3981</v>
      </c>
      <c r="H2355" s="20" t="s">
        <v>449</v>
      </c>
      <c r="I2355" s="21">
        <v>15131620</v>
      </c>
      <c r="J2355" s="20" t="s">
        <v>7590</v>
      </c>
      <c r="K2355" s="20" t="s">
        <v>7591</v>
      </c>
      <c r="L2355" s="20" t="s">
        <v>7592</v>
      </c>
      <c r="M2355" s="21">
        <v>0</v>
      </c>
      <c r="N2355" s="21">
        <v>322</v>
      </c>
      <c r="O2355" s="21">
        <v>0</v>
      </c>
      <c r="P2355" s="21">
        <v>0</v>
      </c>
      <c r="Q2355" s="21">
        <v>0</v>
      </c>
      <c r="R2355" s="21">
        <v>0</v>
      </c>
      <c r="S2355" s="21">
        <v>0</v>
      </c>
      <c r="T2355" s="20" t="s">
        <v>39</v>
      </c>
      <c r="U2355" s="20" t="s">
        <v>4250</v>
      </c>
      <c r="V2355" s="23">
        <v>46247.65902777778</v>
      </c>
      <c r="W2355" s="23">
        <v>46247.65902777778</v>
      </c>
      <c r="X2355" s="20" t="s">
        <v>40</v>
      </c>
      <c r="Y2355" s="20" t="s">
        <v>39</v>
      </c>
      <c r="Z2355" s="24">
        <v>76544</v>
      </c>
      <c r="AA2355" s="20" t="s">
        <v>4019</v>
      </c>
      <c r="AB2355" s="25" t="s">
        <v>7593</v>
      </c>
      <c r="AC2355" s="11" t="str">
        <f t="shared" si="324"/>
        <v>Klik Here Bestie</v>
      </c>
      <c r="AD2355" s="18" t="s">
        <v>2944</v>
      </c>
    </row>
    <row r="2356" spans="1:30" ht="14.25" customHeight="1" x14ac:dyDescent="0.3">
      <c r="A2356" s="5">
        <v>2354</v>
      </c>
      <c r="B2356" s="20" t="s">
        <v>32</v>
      </c>
      <c r="C2356" s="20" t="s">
        <v>33</v>
      </c>
      <c r="D2356" s="20" t="s">
        <v>3869</v>
      </c>
      <c r="E2356" s="20" t="s">
        <v>4010</v>
      </c>
      <c r="F2356" s="21">
        <v>3323202004</v>
      </c>
      <c r="G2356" s="20" t="s">
        <v>3981</v>
      </c>
      <c r="H2356" s="20" t="s">
        <v>449</v>
      </c>
      <c r="I2356" s="21">
        <v>14990571</v>
      </c>
      <c r="J2356" s="20" t="s">
        <v>7594</v>
      </c>
      <c r="K2356" s="20" t="s">
        <v>7595</v>
      </c>
      <c r="L2356" s="20" t="s">
        <v>2346</v>
      </c>
      <c r="M2356" s="21">
        <v>0</v>
      </c>
      <c r="N2356" s="21">
        <v>867</v>
      </c>
      <c r="O2356" s="21">
        <v>0</v>
      </c>
      <c r="P2356" s="21">
        <v>0</v>
      </c>
      <c r="Q2356" s="21">
        <v>0</v>
      </c>
      <c r="R2356" s="21">
        <v>0</v>
      </c>
      <c r="S2356" s="21">
        <v>0</v>
      </c>
      <c r="T2356" s="20" t="s">
        <v>39</v>
      </c>
      <c r="U2356" s="22">
        <v>46334</v>
      </c>
      <c r="V2356" s="23">
        <v>46245.67083333333</v>
      </c>
      <c r="W2356" s="23">
        <v>46245.67083333333</v>
      </c>
      <c r="X2356" s="20" t="s">
        <v>40</v>
      </c>
      <c r="Y2356" s="20" t="s">
        <v>39</v>
      </c>
      <c r="Z2356" s="24">
        <v>910324</v>
      </c>
      <c r="AA2356" s="20" t="s">
        <v>58</v>
      </c>
      <c r="AB2356" s="25" t="s">
        <v>7596</v>
      </c>
      <c r="AC2356" s="11" t="str">
        <f t="shared" si="324"/>
        <v>Klik Here Bestie</v>
      </c>
      <c r="AD2356" s="18" t="s">
        <v>2944</v>
      </c>
    </row>
    <row r="2357" spans="1:30" ht="14.25" customHeight="1" x14ac:dyDescent="0.3">
      <c r="A2357" s="5">
        <v>2355</v>
      </c>
      <c r="B2357" s="20" t="s">
        <v>32</v>
      </c>
      <c r="C2357" s="20" t="s">
        <v>33</v>
      </c>
      <c r="D2357" s="20" t="s">
        <v>3869</v>
      </c>
      <c r="E2357" s="20" t="s">
        <v>4010</v>
      </c>
      <c r="F2357" s="21">
        <v>3323202004</v>
      </c>
      <c r="G2357" s="20" t="s">
        <v>3981</v>
      </c>
      <c r="H2357" s="20" t="s">
        <v>449</v>
      </c>
      <c r="I2357" s="21">
        <v>14984415</v>
      </c>
      <c r="J2357" s="20" t="s">
        <v>7597</v>
      </c>
      <c r="K2357" s="20" t="s">
        <v>7598</v>
      </c>
      <c r="L2357" s="20" t="s">
        <v>7599</v>
      </c>
      <c r="M2357" s="21">
        <v>0</v>
      </c>
      <c r="N2357" s="21">
        <v>361</v>
      </c>
      <c r="O2357" s="21">
        <v>0</v>
      </c>
      <c r="P2357" s="21">
        <v>0</v>
      </c>
      <c r="Q2357" s="21">
        <v>0</v>
      </c>
      <c r="R2357" s="21">
        <v>0</v>
      </c>
      <c r="S2357" s="21">
        <v>0</v>
      </c>
      <c r="T2357" s="20" t="s">
        <v>39</v>
      </c>
      <c r="U2357" s="22">
        <v>46334</v>
      </c>
      <c r="V2357" s="23">
        <v>46245.621527777781</v>
      </c>
      <c r="W2357" s="23">
        <v>46245.621527777781</v>
      </c>
      <c r="X2357" s="20" t="s">
        <v>40</v>
      </c>
      <c r="Y2357" s="20" t="s">
        <v>39</v>
      </c>
      <c r="Z2357" s="24">
        <v>666672</v>
      </c>
      <c r="AA2357" s="20" t="s">
        <v>7554</v>
      </c>
      <c r="AB2357" s="25" t="s">
        <v>7600</v>
      </c>
      <c r="AC2357" s="11" t="str">
        <f t="shared" si="324"/>
        <v>Klik Here Bestie</v>
      </c>
      <c r="AD2357" s="18" t="s">
        <v>2944</v>
      </c>
    </row>
    <row r="2358" spans="1:30" ht="14.25" customHeight="1" x14ac:dyDescent="0.3">
      <c r="A2358" s="5">
        <v>2356</v>
      </c>
      <c r="B2358" s="20" t="s">
        <v>32</v>
      </c>
      <c r="C2358" s="20" t="s">
        <v>33</v>
      </c>
      <c r="D2358" s="20" t="s">
        <v>3869</v>
      </c>
      <c r="E2358" s="20" t="s">
        <v>4057</v>
      </c>
      <c r="F2358" s="21">
        <v>3323202005</v>
      </c>
      <c r="G2358" s="20" t="s">
        <v>3870</v>
      </c>
      <c r="H2358" s="20" t="s">
        <v>3871</v>
      </c>
      <c r="I2358" s="21">
        <v>14957198</v>
      </c>
      <c r="J2358" s="20" t="s">
        <v>7601</v>
      </c>
      <c r="K2358" s="20" t="s">
        <v>7602</v>
      </c>
      <c r="L2358" s="20" t="s">
        <v>7603</v>
      </c>
      <c r="M2358" s="21">
        <v>0</v>
      </c>
      <c r="N2358" s="21">
        <v>688</v>
      </c>
      <c r="O2358" s="21">
        <v>0</v>
      </c>
      <c r="P2358" s="21">
        <v>0</v>
      </c>
      <c r="Q2358" s="21">
        <v>0</v>
      </c>
      <c r="R2358" s="21">
        <v>0</v>
      </c>
      <c r="S2358" s="21">
        <v>0</v>
      </c>
      <c r="T2358" s="20" t="s">
        <v>39</v>
      </c>
      <c r="U2358" s="22">
        <v>46334</v>
      </c>
      <c r="V2358" s="23">
        <v>46245.40347222222</v>
      </c>
      <c r="W2358" s="23">
        <v>46245.40347222222</v>
      </c>
      <c r="X2358" s="20" t="s">
        <v>40</v>
      </c>
      <c r="Y2358" s="20" t="s">
        <v>39</v>
      </c>
      <c r="Z2358" s="24">
        <v>78357</v>
      </c>
      <c r="AA2358" s="20" t="s">
        <v>1198</v>
      </c>
      <c r="AB2358" s="25" t="s">
        <v>7604</v>
      </c>
      <c r="AC2358" s="11" t="str">
        <f t="shared" si="324"/>
        <v>Klik Here Bestie</v>
      </c>
      <c r="AD2358" s="18" t="s">
        <v>2944</v>
      </c>
    </row>
    <row r="2359" spans="1:30" ht="14.25" customHeight="1" x14ac:dyDescent="0.3">
      <c r="A2359" s="5">
        <v>2357</v>
      </c>
      <c r="B2359" s="20" t="s">
        <v>32</v>
      </c>
      <c r="C2359" s="20" t="s">
        <v>33</v>
      </c>
      <c r="D2359" s="20" t="s">
        <v>3869</v>
      </c>
      <c r="E2359" s="20" t="s">
        <v>4057</v>
      </c>
      <c r="F2359" s="21">
        <v>3323202005</v>
      </c>
      <c r="G2359" s="20" t="s">
        <v>3870</v>
      </c>
      <c r="H2359" s="20" t="s">
        <v>3871</v>
      </c>
      <c r="I2359" s="21">
        <v>15164904</v>
      </c>
      <c r="J2359" s="20" t="s">
        <v>7605</v>
      </c>
      <c r="K2359" s="20" t="s">
        <v>7606</v>
      </c>
      <c r="L2359" s="20" t="s">
        <v>2725</v>
      </c>
      <c r="M2359" s="21">
        <v>0</v>
      </c>
      <c r="N2359" s="21">
        <v>172</v>
      </c>
      <c r="O2359" s="21">
        <v>0</v>
      </c>
      <c r="P2359" s="21">
        <v>0</v>
      </c>
      <c r="Q2359" s="21">
        <v>0</v>
      </c>
      <c r="R2359" s="21">
        <v>0</v>
      </c>
      <c r="S2359" s="21">
        <v>0</v>
      </c>
      <c r="T2359" s="20" t="s">
        <v>39</v>
      </c>
      <c r="U2359" s="20" t="s">
        <v>4312</v>
      </c>
      <c r="V2359" s="23">
        <v>46248.388194444444</v>
      </c>
      <c r="W2359" s="23">
        <v>46248.388194444444</v>
      </c>
      <c r="X2359" s="20" t="s">
        <v>40</v>
      </c>
      <c r="Y2359" s="20" t="s">
        <v>39</v>
      </c>
      <c r="Z2359" s="24">
        <v>692437</v>
      </c>
      <c r="AA2359" s="20" t="s">
        <v>7607</v>
      </c>
      <c r="AB2359" s="25" t="s">
        <v>7608</v>
      </c>
      <c r="AC2359" s="11" t="str">
        <f t="shared" si="324"/>
        <v>Klik Here Bestie</v>
      </c>
      <c r="AD2359" s="18" t="s">
        <v>2944</v>
      </c>
    </row>
    <row r="2360" spans="1:30" ht="14.25" customHeight="1" x14ac:dyDescent="0.3">
      <c r="A2360" s="5">
        <v>2358</v>
      </c>
      <c r="B2360" s="20" t="s">
        <v>32</v>
      </c>
      <c r="C2360" s="20" t="s">
        <v>33</v>
      </c>
      <c r="D2360" s="20" t="s">
        <v>3869</v>
      </c>
      <c r="E2360" s="20" t="s">
        <v>4057</v>
      </c>
      <c r="F2360" s="21">
        <v>3323202005</v>
      </c>
      <c r="G2360" s="20" t="s">
        <v>3870</v>
      </c>
      <c r="H2360" s="20" t="s">
        <v>3871</v>
      </c>
      <c r="I2360" s="21">
        <v>15050367</v>
      </c>
      <c r="J2360" s="20" t="s">
        <v>7609</v>
      </c>
      <c r="K2360" s="20" t="s">
        <v>7610</v>
      </c>
      <c r="L2360" s="20" t="s">
        <v>4073</v>
      </c>
      <c r="M2360" s="21">
        <v>0</v>
      </c>
      <c r="N2360" s="21">
        <v>330</v>
      </c>
      <c r="O2360" s="21">
        <v>0</v>
      </c>
      <c r="P2360" s="21">
        <v>0</v>
      </c>
      <c r="Q2360" s="21">
        <v>0</v>
      </c>
      <c r="R2360" s="21">
        <v>0</v>
      </c>
      <c r="S2360" s="21">
        <v>0</v>
      </c>
      <c r="T2360" s="20" t="s">
        <v>39</v>
      </c>
      <c r="U2360" s="22">
        <v>46364</v>
      </c>
      <c r="V2360" s="23">
        <v>46246.600694444445</v>
      </c>
      <c r="W2360" s="23">
        <v>46246.600694444445</v>
      </c>
      <c r="X2360" s="20" t="s">
        <v>40</v>
      </c>
      <c r="Y2360" s="20" t="s">
        <v>39</v>
      </c>
      <c r="Z2360" s="24">
        <v>692435</v>
      </c>
      <c r="AA2360" s="20" t="s">
        <v>732</v>
      </c>
      <c r="AB2360" s="25" t="s">
        <v>7611</v>
      </c>
      <c r="AC2360" s="11" t="str">
        <f t="shared" si="324"/>
        <v>Klik Here Bestie</v>
      </c>
      <c r="AD2360" s="18" t="s">
        <v>2944</v>
      </c>
    </row>
    <row r="2361" spans="1:30" ht="14.25" customHeight="1" x14ac:dyDescent="0.3">
      <c r="A2361" s="5">
        <v>2359</v>
      </c>
      <c r="B2361" s="20" t="s">
        <v>32</v>
      </c>
      <c r="C2361" s="20" t="s">
        <v>33</v>
      </c>
      <c r="D2361" s="20" t="s">
        <v>3869</v>
      </c>
      <c r="E2361" s="20" t="s">
        <v>4057</v>
      </c>
      <c r="F2361" s="21">
        <v>3323202005</v>
      </c>
      <c r="G2361" s="20" t="s">
        <v>3870</v>
      </c>
      <c r="H2361" s="20" t="s">
        <v>3871</v>
      </c>
      <c r="I2361" s="21">
        <v>14897807</v>
      </c>
      <c r="J2361" s="20" t="s">
        <v>7612</v>
      </c>
      <c r="K2361" s="20" t="s">
        <v>7613</v>
      </c>
      <c r="L2361" s="20" t="s">
        <v>7614</v>
      </c>
      <c r="M2361" s="21">
        <v>0</v>
      </c>
      <c r="N2361" s="21">
        <v>374</v>
      </c>
      <c r="O2361" s="21">
        <v>0</v>
      </c>
      <c r="P2361" s="21">
        <v>0</v>
      </c>
      <c r="Q2361" s="21">
        <v>0</v>
      </c>
      <c r="R2361" s="21">
        <v>0</v>
      </c>
      <c r="S2361" s="21">
        <v>0</v>
      </c>
      <c r="T2361" s="20" t="s">
        <v>39</v>
      </c>
      <c r="U2361" s="22">
        <v>46303</v>
      </c>
      <c r="V2361" s="23">
        <v>46244.452777777777</v>
      </c>
      <c r="W2361" s="23">
        <v>46244.452777777777</v>
      </c>
      <c r="X2361" s="20" t="s">
        <v>40</v>
      </c>
      <c r="Y2361" s="20" t="s">
        <v>39</v>
      </c>
      <c r="Z2361" s="24">
        <v>692435</v>
      </c>
      <c r="AA2361" s="20" t="s">
        <v>732</v>
      </c>
      <c r="AB2361" s="25" t="s">
        <v>7615</v>
      </c>
      <c r="AC2361" s="11" t="str">
        <f t="shared" si="324"/>
        <v>Klik Here Bestie</v>
      </c>
      <c r="AD2361" s="18" t="s">
        <v>2944</v>
      </c>
    </row>
    <row r="2362" spans="1:30" ht="14.25" customHeight="1" x14ac:dyDescent="0.3">
      <c r="A2362" s="5">
        <v>2360</v>
      </c>
      <c r="B2362" s="20" t="s">
        <v>32</v>
      </c>
      <c r="C2362" s="20" t="s">
        <v>33</v>
      </c>
      <c r="D2362" s="20" t="s">
        <v>3869</v>
      </c>
      <c r="E2362" s="20" t="s">
        <v>4057</v>
      </c>
      <c r="F2362" s="21">
        <v>3323202005</v>
      </c>
      <c r="G2362" s="20" t="s">
        <v>3870</v>
      </c>
      <c r="H2362" s="20" t="s">
        <v>3871</v>
      </c>
      <c r="I2362" s="21">
        <v>14888468</v>
      </c>
      <c r="J2362" s="20" t="s">
        <v>7616</v>
      </c>
      <c r="K2362" s="20" t="s">
        <v>7617</v>
      </c>
      <c r="L2362" s="20" t="s">
        <v>7618</v>
      </c>
      <c r="M2362" s="21">
        <v>0</v>
      </c>
      <c r="N2362" s="21">
        <v>731</v>
      </c>
      <c r="O2362" s="21">
        <v>0</v>
      </c>
      <c r="P2362" s="21">
        <v>0</v>
      </c>
      <c r="Q2362" s="21">
        <v>0</v>
      </c>
      <c r="R2362" s="21">
        <v>0</v>
      </c>
      <c r="S2362" s="21">
        <v>0</v>
      </c>
      <c r="T2362" s="20" t="s">
        <v>39</v>
      </c>
      <c r="U2362" s="22">
        <v>46303</v>
      </c>
      <c r="V2362" s="23">
        <v>46244.394444444442</v>
      </c>
      <c r="W2362" s="23">
        <v>46244.394444444442</v>
      </c>
      <c r="X2362" s="20" t="s">
        <v>40</v>
      </c>
      <c r="Y2362" s="20" t="s">
        <v>39</v>
      </c>
      <c r="Z2362" s="24">
        <v>78359</v>
      </c>
      <c r="AA2362" s="20" t="s">
        <v>4081</v>
      </c>
      <c r="AB2362" s="25" t="s">
        <v>7619</v>
      </c>
      <c r="AC2362" s="11" t="str">
        <f t="shared" si="324"/>
        <v>Klik Here Bestie</v>
      </c>
      <c r="AD2362" s="18" t="s">
        <v>2944</v>
      </c>
    </row>
    <row r="2363" spans="1:30" ht="14.25" customHeight="1" x14ac:dyDescent="0.3">
      <c r="A2363" s="5">
        <v>2361</v>
      </c>
      <c r="B2363" s="20" t="s">
        <v>32</v>
      </c>
      <c r="C2363" s="20" t="s">
        <v>33</v>
      </c>
      <c r="D2363" s="20" t="s">
        <v>3869</v>
      </c>
      <c r="E2363" s="20" t="s">
        <v>4057</v>
      </c>
      <c r="F2363" s="21">
        <v>3323202005</v>
      </c>
      <c r="G2363" s="20" t="s">
        <v>3870</v>
      </c>
      <c r="H2363" s="20" t="s">
        <v>3871</v>
      </c>
      <c r="I2363" s="21">
        <v>15190086</v>
      </c>
      <c r="J2363" s="20" t="s">
        <v>7620</v>
      </c>
      <c r="K2363" s="20" t="s">
        <v>7621</v>
      </c>
      <c r="L2363" s="20" t="s">
        <v>7622</v>
      </c>
      <c r="M2363" s="21">
        <v>0</v>
      </c>
      <c r="N2363" s="21">
        <v>876</v>
      </c>
      <c r="O2363" s="21">
        <v>0</v>
      </c>
      <c r="P2363" s="21">
        <v>0</v>
      </c>
      <c r="Q2363" s="21">
        <v>0</v>
      </c>
      <c r="R2363" s="21">
        <v>0</v>
      </c>
      <c r="S2363" s="21">
        <v>0</v>
      </c>
      <c r="T2363" s="20" t="s">
        <v>39</v>
      </c>
      <c r="U2363" s="20" t="s">
        <v>4312</v>
      </c>
      <c r="V2363" s="23">
        <v>46248.585416666669</v>
      </c>
      <c r="W2363" s="23">
        <v>46248.585416666669</v>
      </c>
      <c r="X2363" s="20" t="s">
        <v>40</v>
      </c>
      <c r="Y2363" s="20" t="s">
        <v>39</v>
      </c>
      <c r="Z2363" s="24">
        <v>78351</v>
      </c>
      <c r="AA2363" s="20" t="s">
        <v>1130</v>
      </c>
      <c r="AB2363" s="25" t="s">
        <v>7623</v>
      </c>
      <c r="AC2363" s="11" t="str">
        <f t="shared" si="324"/>
        <v>Klik Here Bestie</v>
      </c>
      <c r="AD2363" s="18" t="s">
        <v>2944</v>
      </c>
    </row>
    <row r="2364" spans="1:30" ht="14.25" customHeight="1" x14ac:dyDescent="0.3">
      <c r="A2364" s="5">
        <v>2362</v>
      </c>
      <c r="B2364" s="20" t="s">
        <v>32</v>
      </c>
      <c r="C2364" s="20" t="s">
        <v>33</v>
      </c>
      <c r="D2364" s="20" t="s">
        <v>3869</v>
      </c>
      <c r="E2364" s="20" t="s">
        <v>4057</v>
      </c>
      <c r="F2364" s="21">
        <v>3323202005</v>
      </c>
      <c r="G2364" s="20" t="s">
        <v>3870</v>
      </c>
      <c r="H2364" s="20" t="s">
        <v>3871</v>
      </c>
      <c r="I2364" s="21">
        <v>15259173</v>
      </c>
      <c r="J2364" s="20" t="s">
        <v>7624</v>
      </c>
      <c r="K2364" s="20" t="s">
        <v>7625</v>
      </c>
      <c r="L2364" s="20" t="s">
        <v>7626</v>
      </c>
      <c r="M2364" s="21">
        <v>0</v>
      </c>
      <c r="N2364" s="21">
        <v>172</v>
      </c>
      <c r="O2364" s="21">
        <v>0</v>
      </c>
      <c r="P2364" s="21">
        <v>0</v>
      </c>
      <c r="Q2364" s="21">
        <v>0</v>
      </c>
      <c r="R2364" s="21">
        <v>0</v>
      </c>
      <c r="S2364" s="21">
        <v>0</v>
      </c>
      <c r="T2364" s="20" t="s">
        <v>39</v>
      </c>
      <c r="U2364" s="20" t="s">
        <v>4260</v>
      </c>
      <c r="V2364" s="23">
        <v>46249.554861111108</v>
      </c>
      <c r="W2364" s="23">
        <v>46249.554861111108</v>
      </c>
      <c r="X2364" s="20" t="s">
        <v>40</v>
      </c>
      <c r="Y2364" s="20" t="s">
        <v>39</v>
      </c>
      <c r="Z2364" s="24">
        <v>78352</v>
      </c>
      <c r="AA2364" s="20" t="s">
        <v>4084</v>
      </c>
      <c r="AB2364" s="25" t="s">
        <v>7627</v>
      </c>
      <c r="AC2364" s="11" t="str">
        <f t="shared" si="324"/>
        <v>Klik Here Bestie</v>
      </c>
      <c r="AD2364" s="18" t="s">
        <v>2944</v>
      </c>
    </row>
    <row r="2365" spans="1:30" ht="14.25" customHeight="1" x14ac:dyDescent="0.3">
      <c r="A2365" s="5">
        <v>2363</v>
      </c>
      <c r="B2365" s="20" t="s">
        <v>32</v>
      </c>
      <c r="C2365" s="20" t="s">
        <v>33</v>
      </c>
      <c r="D2365" s="20" t="s">
        <v>3869</v>
      </c>
      <c r="E2365" s="20" t="s">
        <v>4057</v>
      </c>
      <c r="F2365" s="21">
        <v>3323202005</v>
      </c>
      <c r="G2365" s="20" t="s">
        <v>3870</v>
      </c>
      <c r="H2365" s="20" t="s">
        <v>3871</v>
      </c>
      <c r="I2365" s="21">
        <v>15056349</v>
      </c>
      <c r="J2365" s="20" t="s">
        <v>7628</v>
      </c>
      <c r="K2365" s="20" t="s">
        <v>7629</v>
      </c>
      <c r="L2365" s="20" t="s">
        <v>7630</v>
      </c>
      <c r="M2365" s="21">
        <v>0</v>
      </c>
      <c r="N2365" s="21">
        <v>600</v>
      </c>
      <c r="O2365" s="21">
        <v>0</v>
      </c>
      <c r="P2365" s="21">
        <v>0</v>
      </c>
      <c r="Q2365" s="21">
        <v>0</v>
      </c>
      <c r="R2365" s="21">
        <v>0</v>
      </c>
      <c r="S2365" s="21">
        <v>0</v>
      </c>
      <c r="T2365" s="20" t="s">
        <v>39</v>
      </c>
      <c r="U2365" s="22">
        <v>46364</v>
      </c>
      <c r="V2365" s="23">
        <v>46246.647222222222</v>
      </c>
      <c r="W2365" s="23">
        <v>46246.647222222222</v>
      </c>
      <c r="X2365" s="20" t="s">
        <v>40</v>
      </c>
      <c r="Y2365" s="20" t="s">
        <v>39</v>
      </c>
      <c r="Z2365" s="24">
        <v>78352</v>
      </c>
      <c r="AA2365" s="20" t="s">
        <v>4084</v>
      </c>
      <c r="AB2365" s="25" t="s">
        <v>7631</v>
      </c>
      <c r="AC2365" s="11" t="str">
        <f t="shared" si="324"/>
        <v>Klik Here Bestie</v>
      </c>
      <c r="AD2365" s="18" t="s">
        <v>2944</v>
      </c>
    </row>
    <row r="2366" spans="1:30" ht="14.25" customHeight="1" x14ac:dyDescent="0.3">
      <c r="A2366" s="5">
        <v>2364</v>
      </c>
      <c r="B2366" s="20" t="s">
        <v>32</v>
      </c>
      <c r="C2366" s="20" t="s">
        <v>33</v>
      </c>
      <c r="D2366" s="20" t="s">
        <v>3869</v>
      </c>
      <c r="E2366" s="20" t="s">
        <v>4057</v>
      </c>
      <c r="F2366" s="21">
        <v>3323202005</v>
      </c>
      <c r="G2366" s="20" t="s">
        <v>3870</v>
      </c>
      <c r="H2366" s="20" t="s">
        <v>3871</v>
      </c>
      <c r="I2366" s="21">
        <v>15253383</v>
      </c>
      <c r="J2366" s="20" t="s">
        <v>7632</v>
      </c>
      <c r="K2366" s="20" t="s">
        <v>7633</v>
      </c>
      <c r="L2366" s="20" t="s">
        <v>731</v>
      </c>
      <c r="M2366" s="21">
        <v>0</v>
      </c>
      <c r="N2366" s="21">
        <v>215</v>
      </c>
      <c r="O2366" s="21">
        <v>0</v>
      </c>
      <c r="P2366" s="21">
        <v>0</v>
      </c>
      <c r="Q2366" s="21">
        <v>0</v>
      </c>
      <c r="R2366" s="21">
        <v>0</v>
      </c>
      <c r="S2366" s="21">
        <v>0</v>
      </c>
      <c r="T2366" s="20" t="s">
        <v>39</v>
      </c>
      <c r="U2366" s="20" t="s">
        <v>4260</v>
      </c>
      <c r="V2366" s="23">
        <v>46249.495833333334</v>
      </c>
      <c r="W2366" s="23">
        <v>46249.495833333334</v>
      </c>
      <c r="X2366" s="20" t="s">
        <v>40</v>
      </c>
      <c r="Y2366" s="20" t="s">
        <v>39</v>
      </c>
      <c r="Z2366" s="24">
        <v>78354</v>
      </c>
      <c r="AA2366" s="20" t="s">
        <v>7634</v>
      </c>
      <c r="AB2366" s="25" t="s">
        <v>7635</v>
      </c>
      <c r="AC2366" s="11" t="str">
        <f t="shared" si="324"/>
        <v>Klik Here Bestie</v>
      </c>
      <c r="AD2366" s="18" t="s">
        <v>2944</v>
      </c>
    </row>
    <row r="2367" spans="1:30" ht="14.25" customHeight="1" x14ac:dyDescent="0.3">
      <c r="A2367" s="5">
        <v>2365</v>
      </c>
      <c r="B2367" s="20" t="s">
        <v>32</v>
      </c>
      <c r="C2367" s="20" t="s">
        <v>33</v>
      </c>
      <c r="D2367" s="20" t="s">
        <v>3869</v>
      </c>
      <c r="E2367" s="20" t="s">
        <v>4096</v>
      </c>
      <c r="F2367" s="21">
        <v>3323202006</v>
      </c>
      <c r="G2367" s="20" t="s">
        <v>3870</v>
      </c>
      <c r="H2367" s="20" t="s">
        <v>3871</v>
      </c>
      <c r="I2367" s="21">
        <v>15268137</v>
      </c>
      <c r="J2367" s="20" t="s">
        <v>7636</v>
      </c>
      <c r="K2367" s="20" t="s">
        <v>7637</v>
      </c>
      <c r="L2367" s="20" t="s">
        <v>7638</v>
      </c>
      <c r="M2367" s="21">
        <v>0</v>
      </c>
      <c r="N2367" s="21">
        <v>216</v>
      </c>
      <c r="O2367" s="21">
        <v>0</v>
      </c>
      <c r="P2367" s="21">
        <v>0</v>
      </c>
      <c r="Q2367" s="21">
        <v>0</v>
      </c>
      <c r="R2367" s="21">
        <v>0</v>
      </c>
      <c r="S2367" s="21">
        <v>0</v>
      </c>
      <c r="T2367" s="20" t="s">
        <v>39</v>
      </c>
      <c r="U2367" s="20" t="s">
        <v>4260</v>
      </c>
      <c r="V2367" s="23">
        <v>46249.634722222225</v>
      </c>
      <c r="W2367" s="23">
        <v>46249.634722222225</v>
      </c>
      <c r="X2367" s="20" t="s">
        <v>40</v>
      </c>
      <c r="Y2367" s="20" t="s">
        <v>39</v>
      </c>
      <c r="Z2367" s="24">
        <v>76258</v>
      </c>
      <c r="AA2367" s="20" t="s">
        <v>7639</v>
      </c>
      <c r="AB2367" s="25" t="s">
        <v>7640</v>
      </c>
      <c r="AC2367" s="11" t="str">
        <f t="shared" si="324"/>
        <v>Klik Here Bestie</v>
      </c>
      <c r="AD2367" s="18" t="s">
        <v>2944</v>
      </c>
    </row>
    <row r="2368" spans="1:30" ht="14.25" customHeight="1" x14ac:dyDescent="0.3">
      <c r="A2368" s="5">
        <v>2366</v>
      </c>
      <c r="B2368" s="20" t="s">
        <v>32</v>
      </c>
      <c r="C2368" s="20" t="s">
        <v>33</v>
      </c>
      <c r="D2368" s="20" t="s">
        <v>3869</v>
      </c>
      <c r="E2368" s="20" t="s">
        <v>4096</v>
      </c>
      <c r="F2368" s="21">
        <v>3323202006</v>
      </c>
      <c r="G2368" s="20" t="s">
        <v>3870</v>
      </c>
      <c r="H2368" s="20" t="s">
        <v>3871</v>
      </c>
      <c r="I2368" s="21">
        <v>15040277</v>
      </c>
      <c r="J2368" s="20" t="s">
        <v>7641</v>
      </c>
      <c r="K2368" s="20" t="s">
        <v>7642</v>
      </c>
      <c r="L2368" s="20" t="s">
        <v>7643</v>
      </c>
      <c r="M2368" s="21">
        <v>0</v>
      </c>
      <c r="N2368" s="21">
        <v>483</v>
      </c>
      <c r="O2368" s="21">
        <v>0</v>
      </c>
      <c r="P2368" s="21">
        <v>0</v>
      </c>
      <c r="Q2368" s="21">
        <v>0</v>
      </c>
      <c r="R2368" s="21">
        <v>0</v>
      </c>
      <c r="S2368" s="21">
        <v>0</v>
      </c>
      <c r="T2368" s="20" t="s">
        <v>39</v>
      </c>
      <c r="U2368" s="22">
        <v>46364</v>
      </c>
      <c r="V2368" s="23">
        <v>46246.51458333333</v>
      </c>
      <c r="W2368" s="23">
        <v>46246.51458333333</v>
      </c>
      <c r="X2368" s="20" t="s">
        <v>40</v>
      </c>
      <c r="Y2368" s="20" t="s">
        <v>39</v>
      </c>
      <c r="Z2368" s="24">
        <v>76260</v>
      </c>
      <c r="AA2368" s="20" t="s">
        <v>487</v>
      </c>
      <c r="AB2368" s="25" t="s">
        <v>7644</v>
      </c>
      <c r="AC2368" s="11" t="str">
        <f t="shared" si="324"/>
        <v>Klik Here Bestie</v>
      </c>
      <c r="AD2368" s="18" t="s">
        <v>2944</v>
      </c>
    </row>
    <row r="2369" spans="1:30" ht="14.25" customHeight="1" x14ac:dyDescent="0.3">
      <c r="A2369" s="5">
        <v>2367</v>
      </c>
      <c r="B2369" s="20" t="s">
        <v>32</v>
      </c>
      <c r="C2369" s="20" t="s">
        <v>33</v>
      </c>
      <c r="D2369" s="20" t="s">
        <v>3869</v>
      </c>
      <c r="E2369" s="20" t="s">
        <v>4096</v>
      </c>
      <c r="F2369" s="21">
        <v>3323202006</v>
      </c>
      <c r="G2369" s="20" t="s">
        <v>3870</v>
      </c>
      <c r="H2369" s="20" t="s">
        <v>3871</v>
      </c>
      <c r="I2369" s="21">
        <v>15247042</v>
      </c>
      <c r="J2369" s="20" t="s">
        <v>7645</v>
      </c>
      <c r="K2369" s="20" t="s">
        <v>7646</v>
      </c>
      <c r="L2369" s="20" t="s">
        <v>7647</v>
      </c>
      <c r="M2369" s="21">
        <v>0</v>
      </c>
      <c r="N2369" s="21">
        <v>250</v>
      </c>
      <c r="O2369" s="21">
        <v>0</v>
      </c>
      <c r="P2369" s="21">
        <v>0</v>
      </c>
      <c r="Q2369" s="21">
        <v>0</v>
      </c>
      <c r="R2369" s="21">
        <v>0</v>
      </c>
      <c r="S2369" s="21">
        <v>0</v>
      </c>
      <c r="T2369" s="20" t="s">
        <v>39</v>
      </c>
      <c r="U2369" s="20" t="s">
        <v>4260</v>
      </c>
      <c r="V2369" s="23">
        <v>46249.448611111111</v>
      </c>
      <c r="W2369" s="23">
        <v>46249.448611111111</v>
      </c>
      <c r="X2369" s="20" t="s">
        <v>40</v>
      </c>
      <c r="Y2369" s="20" t="s">
        <v>39</v>
      </c>
      <c r="Z2369" s="24">
        <v>1053145</v>
      </c>
      <c r="AA2369" s="20" t="s">
        <v>3110</v>
      </c>
      <c r="AB2369" s="25" t="s">
        <v>7648</v>
      </c>
      <c r="AC2369" s="11" t="str">
        <f t="shared" si="324"/>
        <v>Klik Here Bestie</v>
      </c>
      <c r="AD2369" s="18" t="s">
        <v>2944</v>
      </c>
    </row>
    <row r="2370" spans="1:30" ht="14.25" customHeight="1" x14ac:dyDescent="0.3">
      <c r="A2370" s="5">
        <v>2368</v>
      </c>
      <c r="B2370" s="20" t="s">
        <v>32</v>
      </c>
      <c r="C2370" s="20" t="s">
        <v>33</v>
      </c>
      <c r="D2370" s="20" t="s">
        <v>3869</v>
      </c>
      <c r="E2370" s="20" t="s">
        <v>4096</v>
      </c>
      <c r="F2370" s="21">
        <v>3323202006</v>
      </c>
      <c r="G2370" s="20" t="s">
        <v>3870</v>
      </c>
      <c r="H2370" s="20" t="s">
        <v>3871</v>
      </c>
      <c r="I2370" s="21">
        <v>15020184</v>
      </c>
      <c r="J2370" s="20" t="s">
        <v>7649</v>
      </c>
      <c r="K2370" s="20">
        <v>3323207112670030</v>
      </c>
      <c r="L2370" s="20" t="s">
        <v>7650</v>
      </c>
      <c r="M2370" s="21">
        <v>0</v>
      </c>
      <c r="N2370" s="21">
        <v>207</v>
      </c>
      <c r="O2370" s="21">
        <v>0</v>
      </c>
      <c r="P2370" s="21">
        <v>0</v>
      </c>
      <c r="Q2370" s="21">
        <v>0</v>
      </c>
      <c r="R2370" s="21">
        <v>0</v>
      </c>
      <c r="S2370" s="21">
        <v>0</v>
      </c>
      <c r="T2370" s="20" t="s">
        <v>39</v>
      </c>
      <c r="U2370" s="22">
        <v>46364</v>
      </c>
      <c r="V2370" s="23">
        <v>46246.387499999997</v>
      </c>
      <c r="W2370" s="23">
        <v>46246.387499999997</v>
      </c>
      <c r="X2370" s="20" t="s">
        <v>40</v>
      </c>
      <c r="Y2370" s="20" t="s">
        <v>39</v>
      </c>
      <c r="Z2370" s="24">
        <v>1053167</v>
      </c>
      <c r="AA2370" s="20" t="s">
        <v>3348</v>
      </c>
      <c r="AB2370" s="25" t="s">
        <v>7651</v>
      </c>
      <c r="AC2370" s="11" t="str">
        <f t="shared" si="324"/>
        <v>Klik Here Bestie</v>
      </c>
      <c r="AD2370" s="18" t="s">
        <v>2944</v>
      </c>
    </row>
    <row r="2371" spans="1:30" ht="14.25" customHeight="1" x14ac:dyDescent="0.3">
      <c r="A2371" s="5">
        <v>2369</v>
      </c>
      <c r="B2371" s="20" t="s">
        <v>32</v>
      </c>
      <c r="C2371" s="20" t="s">
        <v>33</v>
      </c>
      <c r="D2371" s="20" t="s">
        <v>3869</v>
      </c>
      <c r="E2371" s="20" t="s">
        <v>4096</v>
      </c>
      <c r="F2371" s="21">
        <v>3323202006</v>
      </c>
      <c r="G2371" s="20" t="s">
        <v>3870</v>
      </c>
      <c r="H2371" s="20" t="s">
        <v>3871</v>
      </c>
      <c r="I2371" s="21">
        <v>15091983</v>
      </c>
      <c r="J2371" s="20" t="s">
        <v>7652</v>
      </c>
      <c r="K2371" s="20" t="s">
        <v>7653</v>
      </c>
      <c r="L2371" s="20" t="s">
        <v>6413</v>
      </c>
      <c r="M2371" s="21">
        <v>0</v>
      </c>
      <c r="N2371" s="21">
        <v>197</v>
      </c>
      <c r="O2371" s="21">
        <v>0</v>
      </c>
      <c r="P2371" s="21">
        <v>0</v>
      </c>
      <c r="Q2371" s="21">
        <v>0</v>
      </c>
      <c r="R2371" s="21">
        <v>0</v>
      </c>
      <c r="S2371" s="21">
        <v>0</v>
      </c>
      <c r="T2371" s="20" t="s">
        <v>39</v>
      </c>
      <c r="U2371" s="20" t="s">
        <v>4250</v>
      </c>
      <c r="V2371" s="23">
        <v>46247.378472222219</v>
      </c>
      <c r="W2371" s="23">
        <v>46247.378472222219</v>
      </c>
      <c r="X2371" s="20" t="s">
        <v>40</v>
      </c>
      <c r="Y2371" s="20" t="s">
        <v>39</v>
      </c>
      <c r="Z2371" s="24">
        <v>76173</v>
      </c>
      <c r="AA2371" s="20" t="s">
        <v>4099</v>
      </c>
      <c r="AB2371" s="25" t="s">
        <v>7654</v>
      </c>
      <c r="AC2371" s="11" t="str">
        <f t="shared" si="324"/>
        <v>Klik Here Bestie</v>
      </c>
      <c r="AD2371" s="18" t="s">
        <v>2944</v>
      </c>
    </row>
    <row r="2372" spans="1:30" ht="14.25" customHeight="1" x14ac:dyDescent="0.3">
      <c r="A2372" s="5">
        <v>2370</v>
      </c>
      <c r="B2372" s="20" t="s">
        <v>32</v>
      </c>
      <c r="C2372" s="20" t="s">
        <v>33</v>
      </c>
      <c r="D2372" s="20" t="s">
        <v>3869</v>
      </c>
      <c r="E2372" s="20" t="s">
        <v>4096</v>
      </c>
      <c r="F2372" s="21">
        <v>3323202006</v>
      </c>
      <c r="G2372" s="20" t="s">
        <v>3870</v>
      </c>
      <c r="H2372" s="20" t="s">
        <v>3871</v>
      </c>
      <c r="I2372" s="21">
        <v>14926005</v>
      </c>
      <c r="J2372" s="20" t="s">
        <v>7655</v>
      </c>
      <c r="K2372" s="20" t="s">
        <v>7656</v>
      </c>
      <c r="L2372" s="20" t="s">
        <v>7657</v>
      </c>
      <c r="M2372" s="21">
        <v>50</v>
      </c>
      <c r="N2372" s="21">
        <v>60</v>
      </c>
      <c r="O2372" s="21">
        <v>0</v>
      </c>
      <c r="P2372" s="21">
        <v>0</v>
      </c>
      <c r="Q2372" s="21">
        <v>0</v>
      </c>
      <c r="R2372" s="21">
        <v>0</v>
      </c>
      <c r="S2372" s="21">
        <v>0</v>
      </c>
      <c r="T2372" s="20" t="s">
        <v>39</v>
      </c>
      <c r="U2372" s="22">
        <v>46303</v>
      </c>
      <c r="V2372" s="23">
        <v>46244.686805555553</v>
      </c>
      <c r="W2372" s="23">
        <v>46244.686805555553</v>
      </c>
      <c r="X2372" s="20" t="s">
        <v>40</v>
      </c>
      <c r="Y2372" s="20" t="s">
        <v>39</v>
      </c>
      <c r="Z2372" s="24">
        <v>76194</v>
      </c>
      <c r="AA2372" s="20" t="s">
        <v>7658</v>
      </c>
      <c r="AB2372" s="25" t="s">
        <v>7659</v>
      </c>
      <c r="AC2372" s="11" t="str">
        <f t="shared" si="324"/>
        <v>Klik Here Bestie</v>
      </c>
      <c r="AD2372" s="18" t="s">
        <v>2944</v>
      </c>
    </row>
    <row r="2373" spans="1:30" ht="14.25" customHeight="1" x14ac:dyDescent="0.3">
      <c r="A2373" s="5">
        <v>2371</v>
      </c>
      <c r="B2373" s="20" t="s">
        <v>32</v>
      </c>
      <c r="C2373" s="20" t="s">
        <v>33</v>
      </c>
      <c r="D2373" s="20" t="s">
        <v>3869</v>
      </c>
      <c r="E2373" s="20" t="s">
        <v>4096</v>
      </c>
      <c r="F2373" s="21">
        <v>3323202006</v>
      </c>
      <c r="G2373" s="20" t="s">
        <v>3870</v>
      </c>
      <c r="H2373" s="20" t="s">
        <v>3871</v>
      </c>
      <c r="I2373" s="21">
        <v>14926372</v>
      </c>
      <c r="J2373" s="20" t="s">
        <v>7660</v>
      </c>
      <c r="K2373" s="20" t="s">
        <v>7656</v>
      </c>
      <c r="L2373" s="20" t="s">
        <v>7657</v>
      </c>
      <c r="M2373" s="21">
        <v>0</v>
      </c>
      <c r="N2373" s="21">
        <v>564</v>
      </c>
      <c r="O2373" s="21">
        <v>0</v>
      </c>
      <c r="P2373" s="21">
        <v>0</v>
      </c>
      <c r="Q2373" s="21">
        <v>0</v>
      </c>
      <c r="R2373" s="21">
        <v>0</v>
      </c>
      <c r="S2373" s="21">
        <v>0</v>
      </c>
      <c r="T2373" s="20" t="s">
        <v>39</v>
      </c>
      <c r="U2373" s="22">
        <v>46303</v>
      </c>
      <c r="V2373" s="23">
        <v>46244.689583333333</v>
      </c>
      <c r="W2373" s="23">
        <v>46244.689583333333</v>
      </c>
      <c r="X2373" s="20" t="s">
        <v>40</v>
      </c>
      <c r="Y2373" s="20" t="s">
        <v>39</v>
      </c>
      <c r="Z2373" s="24">
        <v>76194</v>
      </c>
      <c r="AA2373" s="20" t="s">
        <v>7658</v>
      </c>
      <c r="AB2373" s="25" t="s">
        <v>7661</v>
      </c>
      <c r="AC2373" s="11" t="str">
        <f t="shared" si="324"/>
        <v>Klik Here Bestie</v>
      </c>
      <c r="AD2373" s="18" t="s">
        <v>2944</v>
      </c>
    </row>
    <row r="2374" spans="1:30" ht="14.25" customHeight="1" x14ac:dyDescent="0.3">
      <c r="A2374" s="5">
        <v>2372</v>
      </c>
      <c r="B2374" s="20" t="s">
        <v>32</v>
      </c>
      <c r="C2374" s="20" t="s">
        <v>33</v>
      </c>
      <c r="D2374" s="20" t="s">
        <v>3869</v>
      </c>
      <c r="E2374" s="20" t="s">
        <v>4096</v>
      </c>
      <c r="F2374" s="21">
        <v>3323202006</v>
      </c>
      <c r="G2374" s="20" t="s">
        <v>3870</v>
      </c>
      <c r="H2374" s="20" t="s">
        <v>3871</v>
      </c>
      <c r="I2374" s="21">
        <v>15020374</v>
      </c>
      <c r="J2374" s="20" t="s">
        <v>7662</v>
      </c>
      <c r="K2374" s="20" t="s">
        <v>7663</v>
      </c>
      <c r="L2374" s="20" t="s">
        <v>4766</v>
      </c>
      <c r="M2374" s="21">
        <v>0</v>
      </c>
      <c r="N2374" s="21">
        <v>306</v>
      </c>
      <c r="O2374" s="21">
        <v>0</v>
      </c>
      <c r="P2374" s="21">
        <v>0</v>
      </c>
      <c r="Q2374" s="21">
        <v>0</v>
      </c>
      <c r="R2374" s="21">
        <v>0</v>
      </c>
      <c r="S2374" s="21">
        <v>0</v>
      </c>
      <c r="T2374" s="20" t="s">
        <v>39</v>
      </c>
      <c r="U2374" s="22">
        <v>46364</v>
      </c>
      <c r="V2374" s="23">
        <v>46246.388888888891</v>
      </c>
      <c r="W2374" s="23">
        <v>46246.388888888891</v>
      </c>
      <c r="X2374" s="20" t="s">
        <v>40</v>
      </c>
      <c r="Y2374" s="20" t="s">
        <v>39</v>
      </c>
      <c r="Z2374" s="24">
        <v>1053167</v>
      </c>
      <c r="AA2374" s="20" t="s">
        <v>3348</v>
      </c>
      <c r="AB2374" s="25" t="s">
        <v>7664</v>
      </c>
      <c r="AC2374" s="11" t="str">
        <f t="shared" si="324"/>
        <v>Klik Here Bestie</v>
      </c>
      <c r="AD2374" s="18" t="s">
        <v>2944</v>
      </c>
    </row>
    <row r="2375" spans="1:30" ht="14.25" customHeight="1" x14ac:dyDescent="0.3">
      <c r="A2375" s="5">
        <v>2373</v>
      </c>
      <c r="B2375" s="20" t="s">
        <v>32</v>
      </c>
      <c r="C2375" s="20" t="s">
        <v>33</v>
      </c>
      <c r="D2375" s="20" t="s">
        <v>3869</v>
      </c>
      <c r="E2375" s="20" t="s">
        <v>4096</v>
      </c>
      <c r="F2375" s="21">
        <v>3323202006</v>
      </c>
      <c r="G2375" s="20" t="s">
        <v>3870</v>
      </c>
      <c r="H2375" s="20" t="s">
        <v>3871</v>
      </c>
      <c r="I2375" s="21">
        <v>15199495</v>
      </c>
      <c r="J2375" s="20" t="s">
        <v>7665</v>
      </c>
      <c r="K2375" s="20" t="s">
        <v>7666</v>
      </c>
      <c r="L2375" s="20" t="s">
        <v>7667</v>
      </c>
      <c r="M2375" s="21">
        <v>0</v>
      </c>
      <c r="N2375" s="21">
        <v>1014</v>
      </c>
      <c r="O2375" s="21">
        <v>0</v>
      </c>
      <c r="P2375" s="21">
        <v>0</v>
      </c>
      <c r="Q2375" s="21">
        <v>0</v>
      </c>
      <c r="R2375" s="21">
        <v>0</v>
      </c>
      <c r="S2375" s="21">
        <v>0</v>
      </c>
      <c r="T2375" s="20" t="s">
        <v>39</v>
      </c>
      <c r="U2375" s="20" t="s">
        <v>4312</v>
      </c>
      <c r="V2375" s="23">
        <v>46248.647916666669</v>
      </c>
      <c r="W2375" s="23">
        <v>46248.647916666669</v>
      </c>
      <c r="X2375" s="20" t="s">
        <v>40</v>
      </c>
      <c r="Y2375" s="20" t="s">
        <v>39</v>
      </c>
      <c r="Z2375" s="24">
        <v>76254</v>
      </c>
      <c r="AA2375" s="20" t="s">
        <v>4110</v>
      </c>
      <c r="AB2375" s="25" t="s">
        <v>7668</v>
      </c>
      <c r="AC2375" s="11" t="str">
        <f t="shared" si="324"/>
        <v>Klik Here Bestie</v>
      </c>
      <c r="AD2375" s="18" t="s">
        <v>2944</v>
      </c>
    </row>
    <row r="2376" spans="1:30" ht="14.25" customHeight="1" x14ac:dyDescent="0.3">
      <c r="A2376" s="5">
        <v>2374</v>
      </c>
      <c r="B2376" s="20" t="s">
        <v>32</v>
      </c>
      <c r="C2376" s="20" t="s">
        <v>33</v>
      </c>
      <c r="D2376" s="20" t="s">
        <v>3869</v>
      </c>
      <c r="E2376" s="20" t="s">
        <v>4096</v>
      </c>
      <c r="F2376" s="21">
        <v>3323202006</v>
      </c>
      <c r="G2376" s="20" t="s">
        <v>3870</v>
      </c>
      <c r="H2376" s="20" t="s">
        <v>3871</v>
      </c>
      <c r="I2376" s="21">
        <v>14886444</v>
      </c>
      <c r="J2376" s="20" t="s">
        <v>7669</v>
      </c>
      <c r="K2376" s="20" t="s">
        <v>7670</v>
      </c>
      <c r="L2376" s="20" t="s">
        <v>7671</v>
      </c>
      <c r="M2376" s="21">
        <v>0</v>
      </c>
      <c r="N2376" s="21">
        <v>860</v>
      </c>
      <c r="O2376" s="21">
        <v>0</v>
      </c>
      <c r="P2376" s="21">
        <v>0</v>
      </c>
      <c r="Q2376" s="21">
        <v>0</v>
      </c>
      <c r="R2376" s="21">
        <v>0</v>
      </c>
      <c r="S2376" s="21">
        <v>0</v>
      </c>
      <c r="T2376" s="20" t="s">
        <v>39</v>
      </c>
      <c r="U2376" s="22">
        <v>46303</v>
      </c>
      <c r="V2376" s="23">
        <v>46244.381249999999</v>
      </c>
      <c r="W2376" s="23">
        <v>46244.381249999999</v>
      </c>
      <c r="X2376" s="20" t="s">
        <v>40</v>
      </c>
      <c r="Y2376" s="20" t="s">
        <v>39</v>
      </c>
      <c r="Z2376" s="24">
        <v>1053151</v>
      </c>
      <c r="AA2376" s="20" t="s">
        <v>7672</v>
      </c>
      <c r="AB2376" s="25" t="s">
        <v>7673</v>
      </c>
      <c r="AC2376" s="11" t="str">
        <f t="shared" si="324"/>
        <v>Klik Here Bestie</v>
      </c>
      <c r="AD2376" s="18" t="s">
        <v>2944</v>
      </c>
    </row>
    <row r="2377" spans="1:30" ht="14.25" customHeight="1" x14ac:dyDescent="0.3">
      <c r="A2377" s="5">
        <v>2375</v>
      </c>
      <c r="B2377" s="20" t="s">
        <v>32</v>
      </c>
      <c r="C2377" s="20" t="s">
        <v>33</v>
      </c>
      <c r="D2377" s="20" t="s">
        <v>3869</v>
      </c>
      <c r="E2377" s="20" t="s">
        <v>4096</v>
      </c>
      <c r="F2377" s="21">
        <v>3323202006</v>
      </c>
      <c r="G2377" s="20" t="s">
        <v>3870</v>
      </c>
      <c r="H2377" s="20" t="s">
        <v>3871</v>
      </c>
      <c r="I2377" s="21">
        <v>15030637</v>
      </c>
      <c r="J2377" s="20" t="s">
        <v>7674</v>
      </c>
      <c r="K2377" s="20" t="s">
        <v>7675</v>
      </c>
      <c r="L2377" s="20" t="s">
        <v>7676</v>
      </c>
      <c r="M2377" s="21">
        <v>110</v>
      </c>
      <c r="N2377" s="21">
        <v>0</v>
      </c>
      <c r="O2377" s="21">
        <v>0</v>
      </c>
      <c r="P2377" s="21">
        <v>0</v>
      </c>
      <c r="Q2377" s="21">
        <v>0</v>
      </c>
      <c r="R2377" s="21">
        <v>0</v>
      </c>
      <c r="S2377" s="21">
        <v>0</v>
      </c>
      <c r="T2377" s="20" t="s">
        <v>39</v>
      </c>
      <c r="U2377" s="22">
        <v>46364</v>
      </c>
      <c r="V2377" s="23">
        <v>46246.446527777778</v>
      </c>
      <c r="W2377" s="23">
        <v>46246.446527777778</v>
      </c>
      <c r="X2377" s="20" t="s">
        <v>40</v>
      </c>
      <c r="Y2377" s="20" t="s">
        <v>39</v>
      </c>
      <c r="Z2377" s="24">
        <v>76219</v>
      </c>
      <c r="AA2377" s="20" t="s">
        <v>7677</v>
      </c>
      <c r="AB2377" s="25" t="s">
        <v>7678</v>
      </c>
      <c r="AC2377" s="11" t="str">
        <f t="shared" si="324"/>
        <v>Klik Here Bestie</v>
      </c>
      <c r="AD2377" s="18" t="s">
        <v>2944</v>
      </c>
    </row>
    <row r="2378" spans="1:30" ht="14.25" customHeight="1" x14ac:dyDescent="0.3">
      <c r="A2378" s="5">
        <v>2376</v>
      </c>
      <c r="B2378" s="20" t="s">
        <v>32</v>
      </c>
      <c r="C2378" s="20" t="s">
        <v>33</v>
      </c>
      <c r="D2378" s="20" t="s">
        <v>3869</v>
      </c>
      <c r="E2378" s="20" t="s">
        <v>4096</v>
      </c>
      <c r="F2378" s="21">
        <v>3323202006</v>
      </c>
      <c r="G2378" s="20" t="s">
        <v>3870</v>
      </c>
      <c r="H2378" s="20" t="s">
        <v>3871</v>
      </c>
      <c r="I2378" s="21">
        <v>14882126</v>
      </c>
      <c r="J2378" s="20" t="s">
        <v>7679</v>
      </c>
      <c r="K2378" s="20" t="s">
        <v>7680</v>
      </c>
      <c r="L2378" s="20" t="s">
        <v>7681</v>
      </c>
      <c r="M2378" s="21">
        <v>0</v>
      </c>
      <c r="N2378" s="21">
        <v>539</v>
      </c>
      <c r="O2378" s="21">
        <v>0</v>
      </c>
      <c r="P2378" s="21">
        <v>0</v>
      </c>
      <c r="Q2378" s="21">
        <v>0</v>
      </c>
      <c r="R2378" s="21">
        <v>0</v>
      </c>
      <c r="S2378" s="21">
        <v>0</v>
      </c>
      <c r="T2378" s="20" t="s">
        <v>39</v>
      </c>
      <c r="U2378" s="22">
        <v>46303</v>
      </c>
      <c r="V2378" s="23">
        <v>46244.354166666664</v>
      </c>
      <c r="W2378" s="23">
        <v>46244.354166666664</v>
      </c>
      <c r="X2378" s="20" t="s">
        <v>40</v>
      </c>
      <c r="Y2378" s="20" t="s">
        <v>39</v>
      </c>
      <c r="Z2378" s="24">
        <v>76118</v>
      </c>
      <c r="AA2378" s="20" t="s">
        <v>2704</v>
      </c>
      <c r="AB2378" s="25" t="s">
        <v>7682</v>
      </c>
      <c r="AC2378" s="11" t="str">
        <f t="shared" si="324"/>
        <v>Klik Here Bestie</v>
      </c>
      <c r="AD2378" s="18" t="s">
        <v>2944</v>
      </c>
    </row>
    <row r="2379" spans="1:30" ht="14.25" customHeight="1" x14ac:dyDescent="0.3">
      <c r="A2379" s="5">
        <v>2377</v>
      </c>
      <c r="B2379" s="20" t="s">
        <v>32</v>
      </c>
      <c r="C2379" s="20" t="s">
        <v>33</v>
      </c>
      <c r="D2379" s="20" t="s">
        <v>3869</v>
      </c>
      <c r="E2379" s="20" t="s">
        <v>4126</v>
      </c>
      <c r="F2379" s="21">
        <v>3323202007</v>
      </c>
      <c r="G2379" s="20" t="s">
        <v>3870</v>
      </c>
      <c r="H2379" s="20" t="s">
        <v>3871</v>
      </c>
      <c r="I2379" s="21">
        <v>15197412</v>
      </c>
      <c r="J2379" s="20" t="s">
        <v>7683</v>
      </c>
      <c r="K2379" s="20" t="s">
        <v>7684</v>
      </c>
      <c r="L2379" s="20" t="s">
        <v>5124</v>
      </c>
      <c r="M2379" s="21">
        <v>0</v>
      </c>
      <c r="N2379" s="21">
        <v>782</v>
      </c>
      <c r="O2379" s="21">
        <v>0</v>
      </c>
      <c r="P2379" s="21">
        <v>0</v>
      </c>
      <c r="Q2379" s="21">
        <v>0</v>
      </c>
      <c r="R2379" s="21">
        <v>0</v>
      </c>
      <c r="S2379" s="21">
        <v>0</v>
      </c>
      <c r="T2379" s="20" t="s">
        <v>39</v>
      </c>
      <c r="U2379" s="20" t="s">
        <v>4312</v>
      </c>
      <c r="V2379" s="23">
        <v>46248.631944444445</v>
      </c>
      <c r="W2379" s="23">
        <v>46248.631944444445</v>
      </c>
      <c r="X2379" s="20" t="s">
        <v>40</v>
      </c>
      <c r="Y2379" s="20" t="s">
        <v>39</v>
      </c>
      <c r="Z2379" s="24">
        <v>1057825</v>
      </c>
      <c r="AA2379" s="20" t="s">
        <v>7685</v>
      </c>
      <c r="AB2379" s="25" t="s">
        <v>7686</v>
      </c>
      <c r="AC2379" s="11" t="str">
        <f t="shared" si="324"/>
        <v>Klik Here Bestie</v>
      </c>
      <c r="AD2379" s="18" t="s">
        <v>2944</v>
      </c>
    </row>
    <row r="2380" spans="1:30" ht="14.25" customHeight="1" x14ac:dyDescent="0.3">
      <c r="A2380" s="5">
        <v>2378</v>
      </c>
      <c r="B2380" s="20" t="s">
        <v>32</v>
      </c>
      <c r="C2380" s="20" t="s">
        <v>33</v>
      </c>
      <c r="D2380" s="20" t="s">
        <v>3869</v>
      </c>
      <c r="E2380" s="20" t="s">
        <v>4126</v>
      </c>
      <c r="F2380" s="21">
        <v>3323202007</v>
      </c>
      <c r="G2380" s="20" t="s">
        <v>3870</v>
      </c>
      <c r="H2380" s="20" t="s">
        <v>3871</v>
      </c>
      <c r="I2380" s="21">
        <v>15197811</v>
      </c>
      <c r="J2380" s="20" t="s">
        <v>7687</v>
      </c>
      <c r="K2380" s="20" t="s">
        <v>7684</v>
      </c>
      <c r="L2380" s="20" t="s">
        <v>5124</v>
      </c>
      <c r="M2380" s="21">
        <v>55</v>
      </c>
      <c r="N2380" s="21">
        <v>66</v>
      </c>
      <c r="O2380" s="21">
        <v>0</v>
      </c>
      <c r="P2380" s="21">
        <v>0</v>
      </c>
      <c r="Q2380" s="21">
        <v>0</v>
      </c>
      <c r="R2380" s="21">
        <v>0</v>
      </c>
      <c r="S2380" s="21">
        <v>0</v>
      </c>
      <c r="T2380" s="20" t="s">
        <v>39</v>
      </c>
      <c r="U2380" s="20" t="s">
        <v>4312</v>
      </c>
      <c r="V2380" s="23">
        <v>46248.634027777778</v>
      </c>
      <c r="W2380" s="23">
        <v>46248.634027777778</v>
      </c>
      <c r="X2380" s="20" t="s">
        <v>40</v>
      </c>
      <c r="Y2380" s="20" t="s">
        <v>39</v>
      </c>
      <c r="Z2380" s="24">
        <v>1057825</v>
      </c>
      <c r="AA2380" s="20" t="s">
        <v>7685</v>
      </c>
      <c r="AB2380" s="25" t="s">
        <v>7688</v>
      </c>
      <c r="AC2380" s="11" t="str">
        <f t="shared" si="324"/>
        <v>Klik Here Bestie</v>
      </c>
      <c r="AD2380" s="18" t="s">
        <v>2944</v>
      </c>
    </row>
    <row r="2381" spans="1:30" ht="14.25" customHeight="1" x14ac:dyDescent="0.3">
      <c r="A2381" s="5">
        <v>2379</v>
      </c>
      <c r="B2381" s="20" t="s">
        <v>32</v>
      </c>
      <c r="C2381" s="20" t="s">
        <v>33</v>
      </c>
      <c r="D2381" s="20" t="s">
        <v>3869</v>
      </c>
      <c r="E2381" s="20" t="s">
        <v>4126</v>
      </c>
      <c r="F2381" s="21">
        <v>3323202007</v>
      </c>
      <c r="G2381" s="20" t="s">
        <v>3870</v>
      </c>
      <c r="H2381" s="20" t="s">
        <v>3871</v>
      </c>
      <c r="I2381" s="21">
        <v>15198075</v>
      </c>
      <c r="J2381" s="20" t="s">
        <v>7689</v>
      </c>
      <c r="K2381" s="20" t="s">
        <v>7684</v>
      </c>
      <c r="L2381" s="20" t="s">
        <v>5124</v>
      </c>
      <c r="M2381" s="21">
        <v>60</v>
      </c>
      <c r="N2381" s="21">
        <v>55</v>
      </c>
      <c r="O2381" s="21">
        <v>0</v>
      </c>
      <c r="P2381" s="21">
        <v>0</v>
      </c>
      <c r="Q2381" s="21">
        <v>0</v>
      </c>
      <c r="R2381" s="21">
        <v>0</v>
      </c>
      <c r="S2381" s="21">
        <v>0</v>
      </c>
      <c r="T2381" s="20" t="s">
        <v>39</v>
      </c>
      <c r="U2381" s="20" t="s">
        <v>4312</v>
      </c>
      <c r="V2381" s="23">
        <v>46248.636111111111</v>
      </c>
      <c r="W2381" s="23">
        <v>46248.636111111111</v>
      </c>
      <c r="X2381" s="20" t="s">
        <v>40</v>
      </c>
      <c r="Y2381" s="20" t="s">
        <v>39</v>
      </c>
      <c r="Z2381" s="24">
        <v>1057825</v>
      </c>
      <c r="AA2381" s="20" t="s">
        <v>7685</v>
      </c>
      <c r="AB2381" s="25" t="s">
        <v>7690</v>
      </c>
      <c r="AC2381" s="11" t="str">
        <f t="shared" si="324"/>
        <v>Klik Here Bestie</v>
      </c>
      <c r="AD2381" s="18" t="s">
        <v>2944</v>
      </c>
    </row>
    <row r="2382" spans="1:30" ht="14.25" customHeight="1" x14ac:dyDescent="0.3">
      <c r="A2382" s="5">
        <v>2380</v>
      </c>
      <c r="B2382" s="20" t="s">
        <v>32</v>
      </c>
      <c r="C2382" s="20" t="s">
        <v>33</v>
      </c>
      <c r="D2382" s="20" t="s">
        <v>3869</v>
      </c>
      <c r="E2382" s="20" t="s">
        <v>4157</v>
      </c>
      <c r="F2382" s="21">
        <v>3323202008</v>
      </c>
      <c r="G2382" s="20" t="s">
        <v>3870</v>
      </c>
      <c r="H2382" s="20" t="s">
        <v>3871</v>
      </c>
      <c r="I2382" s="21">
        <v>14857468</v>
      </c>
      <c r="J2382" s="20" t="s">
        <v>7691</v>
      </c>
      <c r="K2382" s="20" t="s">
        <v>7692</v>
      </c>
      <c r="L2382" s="20" t="s">
        <v>7693</v>
      </c>
      <c r="M2382" s="21">
        <v>136</v>
      </c>
      <c r="N2382" s="21">
        <v>124</v>
      </c>
      <c r="O2382" s="21">
        <v>0</v>
      </c>
      <c r="P2382" s="21">
        <v>0</v>
      </c>
      <c r="Q2382" s="21">
        <v>0</v>
      </c>
      <c r="R2382" s="21">
        <v>0</v>
      </c>
      <c r="S2382" s="21">
        <v>0</v>
      </c>
      <c r="T2382" s="20" t="s">
        <v>39</v>
      </c>
      <c r="U2382" s="22">
        <v>46273</v>
      </c>
      <c r="V2382" s="23">
        <v>46243.605555555558</v>
      </c>
      <c r="W2382" s="23">
        <v>46243.605555555558</v>
      </c>
      <c r="X2382" s="20" t="s">
        <v>40</v>
      </c>
      <c r="Y2382" s="20" t="s">
        <v>39</v>
      </c>
      <c r="Z2382" s="24">
        <v>5046972</v>
      </c>
      <c r="AA2382" s="20" t="s">
        <v>4182</v>
      </c>
      <c r="AB2382" s="25" t="s">
        <v>7694</v>
      </c>
      <c r="AC2382" s="11" t="str">
        <f t="shared" si="324"/>
        <v>Klik Here Bestie</v>
      </c>
      <c r="AD2382" s="18" t="s">
        <v>2944</v>
      </c>
    </row>
    <row r="2383" spans="1:30" ht="14.25" customHeight="1" x14ac:dyDescent="0.3">
      <c r="A2383" s="5">
        <v>2381</v>
      </c>
      <c r="B2383" s="20" t="s">
        <v>32</v>
      </c>
      <c r="C2383" s="20" t="s">
        <v>33</v>
      </c>
      <c r="D2383" s="20" t="s">
        <v>3869</v>
      </c>
      <c r="E2383" s="20" t="s">
        <v>4157</v>
      </c>
      <c r="F2383" s="21">
        <v>3323202008</v>
      </c>
      <c r="G2383" s="20" t="s">
        <v>3870</v>
      </c>
      <c r="H2383" s="20" t="s">
        <v>3871</v>
      </c>
      <c r="I2383" s="21">
        <v>14857538</v>
      </c>
      <c r="J2383" s="20" t="s">
        <v>7695</v>
      </c>
      <c r="K2383" s="20" t="s">
        <v>7692</v>
      </c>
      <c r="L2383" s="20" t="s">
        <v>7693</v>
      </c>
      <c r="M2383" s="21">
        <v>0</v>
      </c>
      <c r="N2383" s="21">
        <v>430</v>
      </c>
      <c r="O2383" s="21">
        <v>0</v>
      </c>
      <c r="P2383" s="21">
        <v>0</v>
      </c>
      <c r="Q2383" s="21">
        <v>0</v>
      </c>
      <c r="R2383" s="21">
        <v>0</v>
      </c>
      <c r="S2383" s="21">
        <v>0</v>
      </c>
      <c r="T2383" s="20" t="s">
        <v>39</v>
      </c>
      <c r="U2383" s="22">
        <v>46273</v>
      </c>
      <c r="V2383" s="23">
        <v>46243.606944444444</v>
      </c>
      <c r="W2383" s="23">
        <v>46243.606944444444</v>
      </c>
      <c r="X2383" s="20" t="s">
        <v>40</v>
      </c>
      <c r="Y2383" s="20" t="s">
        <v>39</v>
      </c>
      <c r="Z2383" s="24">
        <v>5046972</v>
      </c>
      <c r="AA2383" s="20" t="s">
        <v>4182</v>
      </c>
      <c r="AB2383" s="25" t="s">
        <v>7696</v>
      </c>
      <c r="AC2383" s="11" t="str">
        <f t="shared" si="324"/>
        <v>Klik Here Bestie</v>
      </c>
      <c r="AD2383" s="18" t="s">
        <v>2944</v>
      </c>
    </row>
    <row r="2384" spans="1:30" ht="14.25" customHeight="1" x14ac:dyDescent="0.3">
      <c r="A2384" s="5">
        <v>2382</v>
      </c>
      <c r="B2384" s="20" t="s">
        <v>32</v>
      </c>
      <c r="C2384" s="20" t="s">
        <v>33</v>
      </c>
      <c r="D2384" s="20" t="s">
        <v>3869</v>
      </c>
      <c r="E2384" s="20" t="s">
        <v>4157</v>
      </c>
      <c r="F2384" s="21">
        <v>3323202008</v>
      </c>
      <c r="G2384" s="20" t="s">
        <v>3870</v>
      </c>
      <c r="H2384" s="20" t="s">
        <v>3871</v>
      </c>
      <c r="I2384" s="21">
        <v>14856645</v>
      </c>
      <c r="J2384" s="20" t="s">
        <v>7697</v>
      </c>
      <c r="K2384" s="20" t="s">
        <v>7698</v>
      </c>
      <c r="L2384" s="20" t="s">
        <v>6926</v>
      </c>
      <c r="M2384" s="21">
        <v>184</v>
      </c>
      <c r="N2384" s="21">
        <v>168</v>
      </c>
      <c r="O2384" s="21">
        <v>0</v>
      </c>
      <c r="P2384" s="21">
        <v>0</v>
      </c>
      <c r="Q2384" s="21">
        <v>0</v>
      </c>
      <c r="R2384" s="21">
        <v>0</v>
      </c>
      <c r="S2384" s="21">
        <v>0</v>
      </c>
      <c r="T2384" s="20" t="s">
        <v>39</v>
      </c>
      <c r="U2384" s="22">
        <v>46273</v>
      </c>
      <c r="V2384" s="23">
        <v>46243.595833333333</v>
      </c>
      <c r="W2384" s="23">
        <v>46243.595833333333</v>
      </c>
      <c r="X2384" s="20" t="s">
        <v>40</v>
      </c>
      <c r="Y2384" s="20" t="s">
        <v>39</v>
      </c>
      <c r="Z2384" s="24">
        <v>5045894</v>
      </c>
      <c r="AA2384" s="20" t="s">
        <v>7699</v>
      </c>
      <c r="AB2384" s="25" t="s">
        <v>7700</v>
      </c>
      <c r="AC2384" s="11" t="str">
        <f t="shared" si="324"/>
        <v>Klik Here Bestie</v>
      </c>
      <c r="AD2384" s="18" t="s">
        <v>2944</v>
      </c>
    </row>
    <row r="2385" spans="1:30" ht="14.25" customHeight="1" x14ac:dyDescent="0.3">
      <c r="A2385" s="5">
        <v>2383</v>
      </c>
      <c r="B2385" s="20" t="s">
        <v>32</v>
      </c>
      <c r="C2385" s="20" t="s">
        <v>33</v>
      </c>
      <c r="D2385" s="20" t="s">
        <v>3869</v>
      </c>
      <c r="E2385" s="20" t="s">
        <v>4157</v>
      </c>
      <c r="F2385" s="21">
        <v>3323202008</v>
      </c>
      <c r="G2385" s="20" t="s">
        <v>3870</v>
      </c>
      <c r="H2385" s="20" t="s">
        <v>3871</v>
      </c>
      <c r="I2385" s="21">
        <v>14856734</v>
      </c>
      <c r="J2385" s="20" t="s">
        <v>7701</v>
      </c>
      <c r="K2385" s="20" t="s">
        <v>7698</v>
      </c>
      <c r="L2385" s="20" t="s">
        <v>6926</v>
      </c>
      <c r="M2385" s="21">
        <v>0</v>
      </c>
      <c r="N2385" s="21">
        <v>473</v>
      </c>
      <c r="O2385" s="21">
        <v>0</v>
      </c>
      <c r="P2385" s="21">
        <v>0</v>
      </c>
      <c r="Q2385" s="21">
        <v>0</v>
      </c>
      <c r="R2385" s="21">
        <v>0</v>
      </c>
      <c r="S2385" s="21">
        <v>0</v>
      </c>
      <c r="T2385" s="20" t="s">
        <v>39</v>
      </c>
      <c r="U2385" s="22">
        <v>46273</v>
      </c>
      <c r="V2385" s="23">
        <v>46243.59652777778</v>
      </c>
      <c r="W2385" s="23">
        <v>46243.59652777778</v>
      </c>
      <c r="X2385" s="20" t="s">
        <v>40</v>
      </c>
      <c r="Y2385" s="20" t="s">
        <v>39</v>
      </c>
      <c r="Z2385" s="24">
        <v>5045894</v>
      </c>
      <c r="AA2385" s="20" t="s">
        <v>7699</v>
      </c>
      <c r="AB2385" s="25" t="s">
        <v>7702</v>
      </c>
      <c r="AC2385" s="11" t="str">
        <f t="shared" si="324"/>
        <v>Klik Here Bestie</v>
      </c>
      <c r="AD2385" s="18" t="s">
        <v>2944</v>
      </c>
    </row>
    <row r="2386" spans="1:30" ht="14.25" customHeight="1" x14ac:dyDescent="0.3">
      <c r="A2386" s="5">
        <v>2384</v>
      </c>
      <c r="B2386" s="20" t="s">
        <v>32</v>
      </c>
      <c r="C2386" s="20" t="s">
        <v>33</v>
      </c>
      <c r="D2386" s="20" t="s">
        <v>3869</v>
      </c>
      <c r="E2386" s="20" t="s">
        <v>4157</v>
      </c>
      <c r="F2386" s="21">
        <v>3323202008</v>
      </c>
      <c r="G2386" s="20" t="s">
        <v>3870</v>
      </c>
      <c r="H2386" s="20" t="s">
        <v>3871</v>
      </c>
      <c r="I2386" s="21">
        <v>14857114</v>
      </c>
      <c r="J2386" s="20" t="s">
        <v>7703</v>
      </c>
      <c r="K2386" s="20" t="s">
        <v>7704</v>
      </c>
      <c r="L2386" s="20" t="s">
        <v>7705</v>
      </c>
      <c r="M2386" s="21">
        <v>0</v>
      </c>
      <c r="N2386" s="21">
        <v>215</v>
      </c>
      <c r="O2386" s="21">
        <v>0</v>
      </c>
      <c r="P2386" s="21">
        <v>0</v>
      </c>
      <c r="Q2386" s="21">
        <v>0</v>
      </c>
      <c r="R2386" s="21">
        <v>0</v>
      </c>
      <c r="S2386" s="21">
        <v>0</v>
      </c>
      <c r="T2386" s="20" t="s">
        <v>39</v>
      </c>
      <c r="U2386" s="22">
        <v>46273</v>
      </c>
      <c r="V2386" s="23">
        <v>46243.601388888892</v>
      </c>
      <c r="W2386" s="23">
        <v>46243.601388888892</v>
      </c>
      <c r="X2386" s="20" t="s">
        <v>40</v>
      </c>
      <c r="Y2386" s="20" t="s">
        <v>39</v>
      </c>
      <c r="Z2386" s="24">
        <v>5046972</v>
      </c>
      <c r="AA2386" s="20" t="s">
        <v>4182</v>
      </c>
      <c r="AB2386" s="25" t="s">
        <v>7706</v>
      </c>
      <c r="AC2386" s="11" t="str">
        <f t="shared" si="324"/>
        <v>Klik Here Bestie</v>
      </c>
      <c r="AD2386" s="18" t="s">
        <v>2944</v>
      </c>
    </row>
    <row r="2387" spans="1:30" ht="14.25" customHeight="1" x14ac:dyDescent="0.3">
      <c r="A2387" s="5">
        <v>2385</v>
      </c>
      <c r="B2387" s="20" t="s">
        <v>32</v>
      </c>
      <c r="C2387" s="20" t="s">
        <v>33</v>
      </c>
      <c r="D2387" s="20" t="s">
        <v>3869</v>
      </c>
      <c r="E2387" s="20" t="s">
        <v>4157</v>
      </c>
      <c r="F2387" s="21">
        <v>3323202008</v>
      </c>
      <c r="G2387" s="20" t="s">
        <v>3870</v>
      </c>
      <c r="H2387" s="20" t="s">
        <v>3871</v>
      </c>
      <c r="I2387" s="21">
        <v>14856106</v>
      </c>
      <c r="J2387" s="20" t="s">
        <v>7707</v>
      </c>
      <c r="K2387" s="20" t="s">
        <v>7708</v>
      </c>
      <c r="L2387" s="20" t="s">
        <v>7709</v>
      </c>
      <c r="M2387" s="21">
        <v>0</v>
      </c>
      <c r="N2387" s="21">
        <v>669</v>
      </c>
      <c r="O2387" s="21">
        <v>0</v>
      </c>
      <c r="P2387" s="21">
        <v>0</v>
      </c>
      <c r="Q2387" s="21">
        <v>0</v>
      </c>
      <c r="R2387" s="21">
        <v>0</v>
      </c>
      <c r="S2387" s="21">
        <v>0</v>
      </c>
      <c r="T2387" s="20" t="s">
        <v>39</v>
      </c>
      <c r="U2387" s="22">
        <v>46273</v>
      </c>
      <c r="V2387" s="23">
        <v>46243.59097222222</v>
      </c>
      <c r="W2387" s="23">
        <v>46243.59097222222</v>
      </c>
      <c r="X2387" s="20" t="s">
        <v>40</v>
      </c>
      <c r="Y2387" s="20" t="s">
        <v>39</v>
      </c>
      <c r="Z2387" s="24">
        <v>5045894</v>
      </c>
      <c r="AA2387" s="20" t="s">
        <v>7699</v>
      </c>
      <c r="AB2387" s="25" t="s">
        <v>7710</v>
      </c>
      <c r="AC2387" s="11" t="str">
        <f t="shared" si="324"/>
        <v>Klik Here Bestie</v>
      </c>
      <c r="AD2387" s="18" t="s">
        <v>2944</v>
      </c>
    </row>
    <row r="2388" spans="1:30" ht="14.25" customHeight="1" x14ac:dyDescent="0.3">
      <c r="A2388" s="5">
        <v>2386</v>
      </c>
      <c r="B2388" s="20" t="s">
        <v>32</v>
      </c>
      <c r="C2388" s="20" t="s">
        <v>33</v>
      </c>
      <c r="D2388" s="20" t="s">
        <v>3869</v>
      </c>
      <c r="E2388" s="20" t="s">
        <v>4157</v>
      </c>
      <c r="F2388" s="21">
        <v>3323202008</v>
      </c>
      <c r="G2388" s="20" t="s">
        <v>3870</v>
      </c>
      <c r="H2388" s="20" t="s">
        <v>3871</v>
      </c>
      <c r="I2388" s="21">
        <v>14856159</v>
      </c>
      <c r="J2388" s="20" t="s">
        <v>7711</v>
      </c>
      <c r="K2388" s="20" t="s">
        <v>7708</v>
      </c>
      <c r="L2388" s="20" t="s">
        <v>7709</v>
      </c>
      <c r="M2388" s="21">
        <v>80</v>
      </c>
      <c r="N2388" s="21">
        <v>96</v>
      </c>
      <c r="O2388" s="21">
        <v>0</v>
      </c>
      <c r="P2388" s="21">
        <v>0</v>
      </c>
      <c r="Q2388" s="21">
        <v>0</v>
      </c>
      <c r="R2388" s="21">
        <v>0</v>
      </c>
      <c r="S2388" s="21">
        <v>0</v>
      </c>
      <c r="T2388" s="20" t="s">
        <v>39</v>
      </c>
      <c r="U2388" s="22">
        <v>46273</v>
      </c>
      <c r="V2388" s="23">
        <v>46243.592361111114</v>
      </c>
      <c r="W2388" s="23">
        <v>46243.592361111114</v>
      </c>
      <c r="X2388" s="20" t="s">
        <v>40</v>
      </c>
      <c r="Y2388" s="20" t="s">
        <v>39</v>
      </c>
      <c r="Z2388" s="24">
        <v>5045894</v>
      </c>
      <c r="AA2388" s="20" t="s">
        <v>7699</v>
      </c>
      <c r="AB2388" s="25" t="s">
        <v>7712</v>
      </c>
      <c r="AC2388" s="11" t="str">
        <f t="shared" si="324"/>
        <v>Klik Here Bestie</v>
      </c>
      <c r="AD2388" s="18" t="s">
        <v>2944</v>
      </c>
    </row>
    <row r="2389" spans="1:30" ht="14.25" customHeight="1" x14ac:dyDescent="0.3">
      <c r="A2389" s="5">
        <v>2387</v>
      </c>
      <c r="B2389" s="20" t="s">
        <v>32</v>
      </c>
      <c r="C2389" s="20" t="s">
        <v>33</v>
      </c>
      <c r="D2389" s="20" t="s">
        <v>3869</v>
      </c>
      <c r="E2389" s="20" t="s">
        <v>4157</v>
      </c>
      <c r="F2389" s="21">
        <v>3323202008</v>
      </c>
      <c r="G2389" s="20" t="s">
        <v>3870</v>
      </c>
      <c r="H2389" s="20" t="s">
        <v>3871</v>
      </c>
      <c r="I2389" s="21">
        <v>15114179</v>
      </c>
      <c r="J2389" s="20" t="s">
        <v>7713</v>
      </c>
      <c r="K2389" s="20" t="s">
        <v>7714</v>
      </c>
      <c r="L2389" s="20" t="s">
        <v>7715</v>
      </c>
      <c r="M2389" s="21">
        <v>112</v>
      </c>
      <c r="N2389" s="21">
        <v>135</v>
      </c>
      <c r="O2389" s="21">
        <v>0</v>
      </c>
      <c r="P2389" s="21">
        <v>0</v>
      </c>
      <c r="Q2389" s="21">
        <v>0</v>
      </c>
      <c r="R2389" s="21">
        <v>0</v>
      </c>
      <c r="S2389" s="21">
        <v>0</v>
      </c>
      <c r="T2389" s="20" t="s">
        <v>39</v>
      </c>
      <c r="U2389" s="20" t="s">
        <v>4250</v>
      </c>
      <c r="V2389" s="23">
        <v>46247.523611111108</v>
      </c>
      <c r="W2389" s="23">
        <v>46247.523611111108</v>
      </c>
      <c r="X2389" s="20" t="s">
        <v>40</v>
      </c>
      <c r="Y2389" s="20" t="s">
        <v>39</v>
      </c>
      <c r="Z2389" s="24">
        <v>676282</v>
      </c>
      <c r="AA2389" s="20" t="s">
        <v>7716</v>
      </c>
      <c r="AB2389" s="25" t="s">
        <v>7717</v>
      </c>
      <c r="AC2389" s="11" t="str">
        <f t="shared" si="324"/>
        <v>Klik Here Bestie</v>
      </c>
      <c r="AD2389" s="18" t="s">
        <v>2944</v>
      </c>
    </row>
    <row r="2390" spans="1:30" ht="14.25" customHeight="1" x14ac:dyDescent="0.3">
      <c r="A2390" s="5">
        <v>2388</v>
      </c>
      <c r="B2390" s="20" t="s">
        <v>32</v>
      </c>
      <c r="C2390" s="20" t="s">
        <v>33</v>
      </c>
      <c r="D2390" s="20" t="s">
        <v>3869</v>
      </c>
      <c r="E2390" s="20" t="s">
        <v>4157</v>
      </c>
      <c r="F2390" s="21">
        <v>3323202008</v>
      </c>
      <c r="G2390" s="20" t="s">
        <v>3870</v>
      </c>
      <c r="H2390" s="20" t="s">
        <v>3871</v>
      </c>
      <c r="I2390" s="21">
        <v>15114297</v>
      </c>
      <c r="J2390" s="20" t="s">
        <v>7718</v>
      </c>
      <c r="K2390" s="20" t="s">
        <v>7714</v>
      </c>
      <c r="L2390" s="20" t="s">
        <v>7715</v>
      </c>
      <c r="M2390" s="21">
        <v>0</v>
      </c>
      <c r="N2390" s="21">
        <v>267</v>
      </c>
      <c r="O2390" s="21">
        <v>0</v>
      </c>
      <c r="P2390" s="21">
        <v>0</v>
      </c>
      <c r="Q2390" s="21">
        <v>0</v>
      </c>
      <c r="R2390" s="21">
        <v>0</v>
      </c>
      <c r="S2390" s="21">
        <v>0</v>
      </c>
      <c r="T2390" s="20" t="s">
        <v>39</v>
      </c>
      <c r="U2390" s="20" t="s">
        <v>4250</v>
      </c>
      <c r="V2390" s="23">
        <v>46247.525000000001</v>
      </c>
      <c r="W2390" s="23">
        <v>46247.525000000001</v>
      </c>
      <c r="X2390" s="20" t="s">
        <v>40</v>
      </c>
      <c r="Y2390" s="20" t="s">
        <v>39</v>
      </c>
      <c r="Z2390" s="24">
        <v>676282</v>
      </c>
      <c r="AA2390" s="20" t="s">
        <v>7716</v>
      </c>
      <c r="AB2390" s="25" t="s">
        <v>7719</v>
      </c>
      <c r="AC2390" s="11" t="str">
        <f t="shared" si="324"/>
        <v>Klik Here Bestie</v>
      </c>
      <c r="AD2390" s="18" t="s">
        <v>2944</v>
      </c>
    </row>
    <row r="2391" spans="1:30" ht="14.25" customHeight="1" x14ac:dyDescent="0.3">
      <c r="A2391" s="5">
        <v>2389</v>
      </c>
      <c r="B2391" s="20" t="s">
        <v>32</v>
      </c>
      <c r="C2391" s="20" t="s">
        <v>33</v>
      </c>
      <c r="D2391" s="20" t="s">
        <v>3869</v>
      </c>
      <c r="E2391" s="20" t="s">
        <v>4157</v>
      </c>
      <c r="F2391" s="21">
        <v>3323202008</v>
      </c>
      <c r="G2391" s="20" t="s">
        <v>3870</v>
      </c>
      <c r="H2391" s="20" t="s">
        <v>3871</v>
      </c>
      <c r="I2391" s="21">
        <v>14859724</v>
      </c>
      <c r="J2391" s="20" t="s">
        <v>7720</v>
      </c>
      <c r="K2391" s="20" t="s">
        <v>7721</v>
      </c>
      <c r="L2391" s="20" t="s">
        <v>7722</v>
      </c>
      <c r="M2391" s="21">
        <v>0</v>
      </c>
      <c r="N2391" s="21">
        <v>129</v>
      </c>
      <c r="O2391" s="21">
        <v>0</v>
      </c>
      <c r="P2391" s="21">
        <v>0</v>
      </c>
      <c r="Q2391" s="21">
        <v>0</v>
      </c>
      <c r="R2391" s="21">
        <v>0</v>
      </c>
      <c r="S2391" s="21">
        <v>0</v>
      </c>
      <c r="T2391" s="20" t="s">
        <v>39</v>
      </c>
      <c r="U2391" s="22">
        <v>46273</v>
      </c>
      <c r="V2391" s="23">
        <v>46243.633333333331</v>
      </c>
      <c r="W2391" s="23">
        <v>46243.633333333331</v>
      </c>
      <c r="X2391" s="20" t="s">
        <v>40</v>
      </c>
      <c r="Y2391" s="20" t="s">
        <v>39</v>
      </c>
      <c r="Z2391" s="24">
        <v>5045894</v>
      </c>
      <c r="AA2391" s="20" t="s">
        <v>7699</v>
      </c>
      <c r="AB2391" s="25" t="s">
        <v>7723</v>
      </c>
      <c r="AC2391" s="11" t="str">
        <f t="shared" si="324"/>
        <v>Klik Here Bestie</v>
      </c>
      <c r="AD2391" s="18" t="s">
        <v>2944</v>
      </c>
    </row>
    <row r="2392" spans="1:30" ht="14.25" customHeight="1" x14ac:dyDescent="0.3">
      <c r="A2392" s="5">
        <v>2390</v>
      </c>
      <c r="B2392" s="20" t="s">
        <v>32</v>
      </c>
      <c r="C2392" s="20" t="s">
        <v>33</v>
      </c>
      <c r="D2392" s="20" t="s">
        <v>3869</v>
      </c>
      <c r="E2392" s="20" t="s">
        <v>4157</v>
      </c>
      <c r="F2392" s="21">
        <v>3323202008</v>
      </c>
      <c r="G2392" s="20" t="s">
        <v>3870</v>
      </c>
      <c r="H2392" s="20" t="s">
        <v>3871</v>
      </c>
      <c r="I2392" s="21">
        <v>14856812</v>
      </c>
      <c r="J2392" s="20" t="s">
        <v>7724</v>
      </c>
      <c r="K2392" s="20" t="s">
        <v>7725</v>
      </c>
      <c r="L2392" s="20" t="s">
        <v>7260</v>
      </c>
      <c r="M2392" s="21">
        <v>0</v>
      </c>
      <c r="N2392" s="21">
        <v>215</v>
      </c>
      <c r="O2392" s="21">
        <v>0</v>
      </c>
      <c r="P2392" s="21">
        <v>0</v>
      </c>
      <c r="Q2392" s="21">
        <v>0</v>
      </c>
      <c r="R2392" s="21">
        <v>0</v>
      </c>
      <c r="S2392" s="21">
        <v>0</v>
      </c>
      <c r="T2392" s="20" t="s">
        <v>39</v>
      </c>
      <c r="U2392" s="22">
        <v>46273</v>
      </c>
      <c r="V2392" s="23">
        <v>46243.597916666666</v>
      </c>
      <c r="W2392" s="23">
        <v>46243.597916666666</v>
      </c>
      <c r="X2392" s="20" t="s">
        <v>40</v>
      </c>
      <c r="Y2392" s="20" t="s">
        <v>39</v>
      </c>
      <c r="Z2392" s="24">
        <v>5045894</v>
      </c>
      <c r="AA2392" s="20" t="s">
        <v>7699</v>
      </c>
      <c r="AB2392" s="25" t="s">
        <v>7726</v>
      </c>
      <c r="AC2392" s="11" t="str">
        <f t="shared" si="324"/>
        <v>Klik Here Bestie</v>
      </c>
      <c r="AD2392" s="18" t="s">
        <v>2944</v>
      </c>
    </row>
    <row r="2393" spans="1:30" ht="14.25" customHeight="1" x14ac:dyDescent="0.3">
      <c r="A2393" s="5">
        <v>2391</v>
      </c>
      <c r="B2393" s="20" t="s">
        <v>32</v>
      </c>
      <c r="C2393" s="20" t="s">
        <v>33</v>
      </c>
      <c r="D2393" s="20" t="s">
        <v>3869</v>
      </c>
      <c r="E2393" s="20" t="s">
        <v>4157</v>
      </c>
      <c r="F2393" s="21">
        <v>3323202008</v>
      </c>
      <c r="G2393" s="20" t="s">
        <v>3870</v>
      </c>
      <c r="H2393" s="20" t="s">
        <v>3871</v>
      </c>
      <c r="I2393" s="21">
        <v>14855841</v>
      </c>
      <c r="J2393" s="20" t="s">
        <v>7727</v>
      </c>
      <c r="K2393" s="20" t="s">
        <v>7728</v>
      </c>
      <c r="L2393" s="20" t="s">
        <v>7729</v>
      </c>
      <c r="M2393" s="21">
        <v>230</v>
      </c>
      <c r="N2393" s="21">
        <v>210</v>
      </c>
      <c r="O2393" s="21">
        <v>0</v>
      </c>
      <c r="P2393" s="21">
        <v>0</v>
      </c>
      <c r="Q2393" s="21">
        <v>0</v>
      </c>
      <c r="R2393" s="21">
        <v>0</v>
      </c>
      <c r="S2393" s="21">
        <v>0</v>
      </c>
      <c r="T2393" s="20" t="s">
        <v>39</v>
      </c>
      <c r="U2393" s="22">
        <v>46273</v>
      </c>
      <c r="V2393" s="23">
        <v>46243.587500000001</v>
      </c>
      <c r="W2393" s="23">
        <v>46243.587500000001</v>
      </c>
      <c r="X2393" s="20" t="s">
        <v>40</v>
      </c>
      <c r="Y2393" s="20" t="s">
        <v>39</v>
      </c>
      <c r="Z2393" s="24">
        <v>5045894</v>
      </c>
      <c r="AA2393" s="20" t="s">
        <v>7699</v>
      </c>
      <c r="AB2393" s="25" t="s">
        <v>7730</v>
      </c>
      <c r="AC2393" s="11" t="str">
        <f t="shared" si="324"/>
        <v>Klik Here Bestie</v>
      </c>
      <c r="AD2393" s="18" t="s">
        <v>2944</v>
      </c>
    </row>
    <row r="2394" spans="1:30" ht="14.25" customHeight="1" x14ac:dyDescent="0.3">
      <c r="A2394" s="5">
        <v>2392</v>
      </c>
      <c r="B2394" s="20" t="s">
        <v>32</v>
      </c>
      <c r="C2394" s="20" t="s">
        <v>33</v>
      </c>
      <c r="D2394" s="20" t="s">
        <v>3869</v>
      </c>
      <c r="E2394" s="20" t="s">
        <v>4157</v>
      </c>
      <c r="F2394" s="21">
        <v>3323202008</v>
      </c>
      <c r="G2394" s="20" t="s">
        <v>3870</v>
      </c>
      <c r="H2394" s="20" t="s">
        <v>3871</v>
      </c>
      <c r="I2394" s="21">
        <v>14855920</v>
      </c>
      <c r="J2394" s="20" t="s">
        <v>7731</v>
      </c>
      <c r="K2394" s="20" t="s">
        <v>7728</v>
      </c>
      <c r="L2394" s="20" t="s">
        <v>7729</v>
      </c>
      <c r="M2394" s="21">
        <v>0</v>
      </c>
      <c r="N2394" s="21">
        <v>731</v>
      </c>
      <c r="O2394" s="21">
        <v>0</v>
      </c>
      <c r="P2394" s="21">
        <v>0</v>
      </c>
      <c r="Q2394" s="21">
        <v>0</v>
      </c>
      <c r="R2394" s="21">
        <v>0</v>
      </c>
      <c r="S2394" s="21">
        <v>0</v>
      </c>
      <c r="T2394" s="20" t="s">
        <v>39</v>
      </c>
      <c r="U2394" s="22">
        <v>46273</v>
      </c>
      <c r="V2394" s="23">
        <v>46243.588194444441</v>
      </c>
      <c r="W2394" s="23">
        <v>46243.588194444441</v>
      </c>
      <c r="X2394" s="20" t="s">
        <v>40</v>
      </c>
      <c r="Y2394" s="20" t="s">
        <v>39</v>
      </c>
      <c r="Z2394" s="24">
        <v>5045894</v>
      </c>
      <c r="AA2394" s="20" t="s">
        <v>7699</v>
      </c>
      <c r="AB2394" s="25" t="s">
        <v>7732</v>
      </c>
      <c r="AC2394" s="11" t="str">
        <f t="shared" si="324"/>
        <v>Klik Here Bestie</v>
      </c>
      <c r="AD2394" s="18" t="s">
        <v>2944</v>
      </c>
    </row>
    <row r="2395" spans="1:30" ht="14.25" customHeight="1" x14ac:dyDescent="0.3">
      <c r="A2395" s="5">
        <v>2393</v>
      </c>
      <c r="B2395" s="20" t="s">
        <v>32</v>
      </c>
      <c r="C2395" s="20" t="s">
        <v>33</v>
      </c>
      <c r="D2395" s="20" t="s">
        <v>3869</v>
      </c>
      <c r="E2395" s="20" t="s">
        <v>4157</v>
      </c>
      <c r="F2395" s="21">
        <v>3323202008</v>
      </c>
      <c r="G2395" s="20" t="s">
        <v>3870</v>
      </c>
      <c r="H2395" s="20" t="s">
        <v>3871</v>
      </c>
      <c r="I2395" s="21">
        <v>14856940</v>
      </c>
      <c r="J2395" s="20" t="s">
        <v>7733</v>
      </c>
      <c r="K2395" s="20" t="s">
        <v>7734</v>
      </c>
      <c r="L2395" s="20" t="s">
        <v>7735</v>
      </c>
      <c r="M2395" s="21">
        <v>90</v>
      </c>
      <c r="N2395" s="21">
        <v>108</v>
      </c>
      <c r="O2395" s="21">
        <v>0</v>
      </c>
      <c r="P2395" s="21">
        <v>0</v>
      </c>
      <c r="Q2395" s="21">
        <v>0</v>
      </c>
      <c r="R2395" s="21">
        <v>0</v>
      </c>
      <c r="S2395" s="21">
        <v>0</v>
      </c>
      <c r="T2395" s="20" t="s">
        <v>39</v>
      </c>
      <c r="U2395" s="22">
        <v>46273</v>
      </c>
      <c r="V2395" s="23">
        <v>46243.599305555559</v>
      </c>
      <c r="W2395" s="23">
        <v>46243.599305555559</v>
      </c>
      <c r="X2395" s="20" t="s">
        <v>40</v>
      </c>
      <c r="Y2395" s="20" t="s">
        <v>39</v>
      </c>
      <c r="Z2395" s="24">
        <v>5046972</v>
      </c>
      <c r="AA2395" s="20" t="s">
        <v>4182</v>
      </c>
      <c r="AB2395" s="25" t="s">
        <v>7736</v>
      </c>
      <c r="AC2395" s="11" t="str">
        <f t="shared" si="324"/>
        <v>Klik Here Bestie</v>
      </c>
      <c r="AD2395" s="18" t="s">
        <v>2944</v>
      </c>
    </row>
    <row r="2396" spans="1:30" ht="14.25" customHeight="1" x14ac:dyDescent="0.3">
      <c r="A2396" s="5">
        <v>2394</v>
      </c>
      <c r="B2396" s="20" t="s">
        <v>32</v>
      </c>
      <c r="C2396" s="20" t="s">
        <v>33</v>
      </c>
      <c r="D2396" s="20" t="s">
        <v>3869</v>
      </c>
      <c r="E2396" s="20" t="s">
        <v>4157</v>
      </c>
      <c r="F2396" s="21">
        <v>3323202008</v>
      </c>
      <c r="G2396" s="20" t="s">
        <v>3870</v>
      </c>
      <c r="H2396" s="20" t="s">
        <v>3871</v>
      </c>
      <c r="I2396" s="21">
        <v>14857017</v>
      </c>
      <c r="J2396" s="20" t="s">
        <v>7737</v>
      </c>
      <c r="K2396" s="20" t="s">
        <v>7734</v>
      </c>
      <c r="L2396" s="20" t="s">
        <v>7735</v>
      </c>
      <c r="M2396" s="21">
        <v>0</v>
      </c>
      <c r="N2396" s="21">
        <v>301</v>
      </c>
      <c r="O2396" s="21">
        <v>0</v>
      </c>
      <c r="P2396" s="21">
        <v>0</v>
      </c>
      <c r="Q2396" s="21">
        <v>0</v>
      </c>
      <c r="R2396" s="21">
        <v>0</v>
      </c>
      <c r="S2396" s="21">
        <v>0</v>
      </c>
      <c r="T2396" s="20" t="s">
        <v>39</v>
      </c>
      <c r="U2396" s="22">
        <v>46273</v>
      </c>
      <c r="V2396" s="23">
        <v>46243.600694444445</v>
      </c>
      <c r="W2396" s="23">
        <v>46243.600694444445</v>
      </c>
      <c r="X2396" s="20" t="s">
        <v>40</v>
      </c>
      <c r="Y2396" s="20" t="s">
        <v>39</v>
      </c>
      <c r="Z2396" s="24">
        <v>5046972</v>
      </c>
      <c r="AA2396" s="20" t="s">
        <v>4182</v>
      </c>
      <c r="AB2396" s="25" t="s">
        <v>7738</v>
      </c>
      <c r="AC2396" s="11" t="str">
        <f t="shared" si="324"/>
        <v>Klik Here Bestie</v>
      </c>
      <c r="AD2396" s="18" t="s">
        <v>2944</v>
      </c>
    </row>
    <row r="2397" spans="1:30" ht="14.25" customHeight="1" x14ac:dyDescent="0.3">
      <c r="A2397" s="5">
        <v>2395</v>
      </c>
      <c r="B2397" s="20" t="s">
        <v>32</v>
      </c>
      <c r="C2397" s="20" t="s">
        <v>33</v>
      </c>
      <c r="D2397" s="20" t="s">
        <v>3869</v>
      </c>
      <c r="E2397" s="20" t="s">
        <v>4157</v>
      </c>
      <c r="F2397" s="21">
        <v>3323202008</v>
      </c>
      <c r="G2397" s="20" t="s">
        <v>3870</v>
      </c>
      <c r="H2397" s="20" t="s">
        <v>3871</v>
      </c>
      <c r="I2397" s="21">
        <v>15154741</v>
      </c>
      <c r="J2397" s="20" t="s">
        <v>7739</v>
      </c>
      <c r="K2397" s="20" t="s">
        <v>7740</v>
      </c>
      <c r="L2397" s="20" t="s">
        <v>7741</v>
      </c>
      <c r="M2397" s="21">
        <v>192</v>
      </c>
      <c r="N2397" s="21">
        <v>174</v>
      </c>
      <c r="O2397" s="21">
        <v>0</v>
      </c>
      <c r="P2397" s="21">
        <v>0</v>
      </c>
      <c r="Q2397" s="21">
        <v>0</v>
      </c>
      <c r="R2397" s="21">
        <v>0</v>
      </c>
      <c r="S2397" s="21">
        <v>0</v>
      </c>
      <c r="T2397" s="20" t="s">
        <v>39</v>
      </c>
      <c r="U2397" s="20" t="s">
        <v>4312</v>
      </c>
      <c r="V2397" s="23">
        <v>46248.336111111108</v>
      </c>
      <c r="W2397" s="23">
        <v>46248.336111111108</v>
      </c>
      <c r="X2397" s="20" t="s">
        <v>40</v>
      </c>
      <c r="Y2397" s="20" t="s">
        <v>39</v>
      </c>
      <c r="Z2397" s="24">
        <v>185229</v>
      </c>
      <c r="AA2397" s="20" t="s">
        <v>4209</v>
      </c>
      <c r="AB2397" s="25" t="s">
        <v>7742</v>
      </c>
      <c r="AC2397" s="11" t="str">
        <f t="shared" si="324"/>
        <v>Klik Here Bestie</v>
      </c>
      <c r="AD2397" s="18" t="s">
        <v>2944</v>
      </c>
    </row>
    <row r="2398" spans="1:30" ht="14.25" customHeight="1" x14ac:dyDescent="0.3">
      <c r="A2398" s="5">
        <v>2396</v>
      </c>
      <c r="B2398" s="20" t="s">
        <v>32</v>
      </c>
      <c r="C2398" s="20" t="s">
        <v>33</v>
      </c>
      <c r="D2398" s="20" t="s">
        <v>3869</v>
      </c>
      <c r="E2398" s="20" t="s">
        <v>4157</v>
      </c>
      <c r="F2398" s="21">
        <v>3323202008</v>
      </c>
      <c r="G2398" s="20" t="s">
        <v>3870</v>
      </c>
      <c r="H2398" s="20" t="s">
        <v>3871</v>
      </c>
      <c r="I2398" s="21">
        <v>15155161</v>
      </c>
      <c r="J2398" s="20" t="s">
        <v>7743</v>
      </c>
      <c r="K2398" s="20" t="s">
        <v>7740</v>
      </c>
      <c r="L2398" s="20" t="s">
        <v>7741</v>
      </c>
      <c r="M2398" s="21">
        <v>0</v>
      </c>
      <c r="N2398" s="21">
        <v>150</v>
      </c>
      <c r="O2398" s="21">
        <v>0</v>
      </c>
      <c r="P2398" s="21">
        <v>0</v>
      </c>
      <c r="Q2398" s="21">
        <v>0</v>
      </c>
      <c r="R2398" s="21">
        <v>0</v>
      </c>
      <c r="S2398" s="21">
        <v>0</v>
      </c>
      <c r="T2398" s="20" t="s">
        <v>39</v>
      </c>
      <c r="U2398" s="20" t="s">
        <v>4312</v>
      </c>
      <c r="V2398" s="23">
        <v>46248.338194444441</v>
      </c>
      <c r="W2398" s="23">
        <v>46248.338194444441</v>
      </c>
      <c r="X2398" s="20" t="s">
        <v>40</v>
      </c>
      <c r="Y2398" s="20" t="s">
        <v>39</v>
      </c>
      <c r="Z2398" s="24">
        <v>185229</v>
      </c>
      <c r="AA2398" s="20" t="s">
        <v>4209</v>
      </c>
      <c r="AB2398" s="25" t="s">
        <v>7744</v>
      </c>
      <c r="AC2398" s="11" t="str">
        <f t="shared" si="324"/>
        <v>Klik Here Bestie</v>
      </c>
      <c r="AD2398" s="18" t="s">
        <v>2944</v>
      </c>
    </row>
    <row r="2399" spans="1:30" ht="14.25" customHeight="1" x14ac:dyDescent="0.3">
      <c r="A2399" s="5">
        <v>2397</v>
      </c>
      <c r="B2399" s="20" t="s">
        <v>32</v>
      </c>
      <c r="C2399" s="20" t="s">
        <v>33</v>
      </c>
      <c r="D2399" s="20" t="s">
        <v>3869</v>
      </c>
      <c r="E2399" s="20" t="s">
        <v>4157</v>
      </c>
      <c r="F2399" s="21">
        <v>3323202008</v>
      </c>
      <c r="G2399" s="20" t="s">
        <v>3870</v>
      </c>
      <c r="H2399" s="20" t="s">
        <v>3871</v>
      </c>
      <c r="I2399" s="21">
        <v>15164007</v>
      </c>
      <c r="J2399" s="20" t="s">
        <v>7745</v>
      </c>
      <c r="K2399" s="20" t="s">
        <v>7746</v>
      </c>
      <c r="L2399" s="20" t="s">
        <v>5393</v>
      </c>
      <c r="M2399" s="21">
        <v>136</v>
      </c>
      <c r="N2399" s="21">
        <v>124</v>
      </c>
      <c r="O2399" s="21">
        <v>0</v>
      </c>
      <c r="P2399" s="21">
        <v>0</v>
      </c>
      <c r="Q2399" s="21">
        <v>0</v>
      </c>
      <c r="R2399" s="21">
        <v>0</v>
      </c>
      <c r="S2399" s="21">
        <v>0</v>
      </c>
      <c r="T2399" s="20" t="s">
        <v>39</v>
      </c>
      <c r="U2399" s="20" t="s">
        <v>4312</v>
      </c>
      <c r="V2399" s="23">
        <v>46248.384027777778</v>
      </c>
      <c r="W2399" s="23">
        <v>46248.384027777778</v>
      </c>
      <c r="X2399" s="20" t="s">
        <v>40</v>
      </c>
      <c r="Y2399" s="20" t="s">
        <v>39</v>
      </c>
      <c r="Z2399" s="24">
        <v>76307</v>
      </c>
      <c r="AA2399" s="20" t="s">
        <v>7747</v>
      </c>
      <c r="AB2399" s="25" t="s">
        <v>7748</v>
      </c>
      <c r="AC2399" s="11" t="str">
        <f t="shared" si="324"/>
        <v>Klik Here Bestie</v>
      </c>
      <c r="AD2399" s="18" t="s">
        <v>2944</v>
      </c>
    </row>
    <row r="2400" spans="1:30" ht="14.25" customHeight="1" x14ac:dyDescent="0.3">
      <c r="A2400" s="5">
        <v>2398</v>
      </c>
      <c r="B2400" s="20" t="s">
        <v>32</v>
      </c>
      <c r="C2400" s="20" t="s">
        <v>33</v>
      </c>
      <c r="D2400" s="20" t="s">
        <v>3869</v>
      </c>
      <c r="E2400" s="20" t="s">
        <v>4157</v>
      </c>
      <c r="F2400" s="21">
        <v>3323202008</v>
      </c>
      <c r="G2400" s="20" t="s">
        <v>3870</v>
      </c>
      <c r="H2400" s="20" t="s">
        <v>3871</v>
      </c>
      <c r="I2400" s="21">
        <v>15164298</v>
      </c>
      <c r="J2400" s="20" t="s">
        <v>7749</v>
      </c>
      <c r="K2400" s="20" t="s">
        <v>7746</v>
      </c>
      <c r="L2400" s="20" t="s">
        <v>5393</v>
      </c>
      <c r="M2400" s="21">
        <v>0</v>
      </c>
      <c r="N2400" s="21">
        <v>739</v>
      </c>
      <c r="O2400" s="21">
        <v>0</v>
      </c>
      <c r="P2400" s="21">
        <v>0</v>
      </c>
      <c r="Q2400" s="21">
        <v>0</v>
      </c>
      <c r="R2400" s="21">
        <v>0</v>
      </c>
      <c r="S2400" s="21">
        <v>0</v>
      </c>
      <c r="T2400" s="20" t="s">
        <v>39</v>
      </c>
      <c r="U2400" s="20" t="s">
        <v>4312</v>
      </c>
      <c r="V2400" s="23">
        <v>46248.385416666664</v>
      </c>
      <c r="W2400" s="23">
        <v>46248.385416666664</v>
      </c>
      <c r="X2400" s="20" t="s">
        <v>40</v>
      </c>
      <c r="Y2400" s="20" t="s">
        <v>39</v>
      </c>
      <c r="Z2400" s="24">
        <v>76307</v>
      </c>
      <c r="AA2400" s="20" t="s">
        <v>7747</v>
      </c>
      <c r="AB2400" s="25" t="s">
        <v>7750</v>
      </c>
      <c r="AC2400" s="11" t="str">
        <f t="shared" si="324"/>
        <v>Klik Here Bestie</v>
      </c>
      <c r="AD2400" s="18" t="s">
        <v>2944</v>
      </c>
    </row>
    <row r="2401" spans="1:30" ht="14.25" customHeight="1" x14ac:dyDescent="0.3">
      <c r="A2401" s="5">
        <v>2399</v>
      </c>
      <c r="B2401" s="20" t="s">
        <v>32</v>
      </c>
      <c r="C2401" s="20" t="s">
        <v>33</v>
      </c>
      <c r="D2401" s="20" t="s">
        <v>3869</v>
      </c>
      <c r="E2401" s="20" t="s">
        <v>4157</v>
      </c>
      <c r="F2401" s="21">
        <v>3323202008</v>
      </c>
      <c r="G2401" s="20" t="s">
        <v>3870</v>
      </c>
      <c r="H2401" s="20" t="s">
        <v>3871</v>
      </c>
      <c r="I2401" s="21">
        <v>14855296</v>
      </c>
      <c r="J2401" s="20" t="s">
        <v>7751</v>
      </c>
      <c r="K2401" s="20" t="s">
        <v>7752</v>
      </c>
      <c r="L2401" s="20" t="s">
        <v>3396</v>
      </c>
      <c r="M2401" s="21">
        <v>0</v>
      </c>
      <c r="N2401" s="21">
        <v>342</v>
      </c>
      <c r="O2401" s="21">
        <v>0</v>
      </c>
      <c r="P2401" s="21">
        <v>0</v>
      </c>
      <c r="Q2401" s="21">
        <v>0</v>
      </c>
      <c r="R2401" s="21">
        <v>0</v>
      </c>
      <c r="S2401" s="21">
        <v>0</v>
      </c>
      <c r="T2401" s="20" t="s">
        <v>39</v>
      </c>
      <c r="U2401" s="22">
        <v>46273</v>
      </c>
      <c r="V2401" s="23">
        <v>46243.580555555556</v>
      </c>
      <c r="W2401" s="23">
        <v>46243.580555555556</v>
      </c>
      <c r="X2401" s="20" t="s">
        <v>40</v>
      </c>
      <c r="Y2401" s="20" t="s">
        <v>39</v>
      </c>
      <c r="Z2401" s="24">
        <v>5045894</v>
      </c>
      <c r="AA2401" s="20" t="s">
        <v>7699</v>
      </c>
      <c r="AB2401" s="25" t="s">
        <v>7753</v>
      </c>
      <c r="AC2401" s="11" t="str">
        <f t="shared" si="324"/>
        <v>Klik Here Bestie</v>
      </c>
      <c r="AD2401" s="18" t="s">
        <v>2944</v>
      </c>
    </row>
    <row r="2402" spans="1:30" ht="14.25" customHeight="1" x14ac:dyDescent="0.3">
      <c r="A2402" s="5">
        <v>2400</v>
      </c>
      <c r="B2402" s="20" t="s">
        <v>32</v>
      </c>
      <c r="C2402" s="20" t="s">
        <v>33</v>
      </c>
      <c r="D2402" s="20" t="s">
        <v>3869</v>
      </c>
      <c r="E2402" s="20" t="s">
        <v>4157</v>
      </c>
      <c r="F2402" s="21">
        <v>3323202008</v>
      </c>
      <c r="G2402" s="20" t="s">
        <v>3870</v>
      </c>
      <c r="H2402" s="20" t="s">
        <v>3871</v>
      </c>
      <c r="I2402" s="21">
        <v>14855383</v>
      </c>
      <c r="J2402" s="20" t="s">
        <v>7754</v>
      </c>
      <c r="K2402" s="20" t="s">
        <v>7752</v>
      </c>
      <c r="L2402" s="20" t="s">
        <v>3396</v>
      </c>
      <c r="M2402" s="21">
        <v>120</v>
      </c>
      <c r="N2402" s="21">
        <v>110</v>
      </c>
      <c r="O2402" s="21">
        <v>0</v>
      </c>
      <c r="P2402" s="21">
        <v>0</v>
      </c>
      <c r="Q2402" s="21">
        <v>0</v>
      </c>
      <c r="R2402" s="21">
        <v>0</v>
      </c>
      <c r="S2402" s="21">
        <v>0</v>
      </c>
      <c r="T2402" s="20" t="s">
        <v>39</v>
      </c>
      <c r="U2402" s="22">
        <v>46273</v>
      </c>
      <c r="V2402" s="23">
        <v>46243.581944444442</v>
      </c>
      <c r="W2402" s="23">
        <v>46243.581944444442</v>
      </c>
      <c r="X2402" s="20" t="s">
        <v>40</v>
      </c>
      <c r="Y2402" s="20" t="s">
        <v>39</v>
      </c>
      <c r="Z2402" s="24">
        <v>5045894</v>
      </c>
      <c r="AA2402" s="20" t="s">
        <v>7699</v>
      </c>
      <c r="AB2402" s="25" t="s">
        <v>7755</v>
      </c>
      <c r="AC2402" s="11" t="str">
        <f t="shared" si="324"/>
        <v>Klik Here Bestie</v>
      </c>
      <c r="AD2402" s="18" t="s">
        <v>2944</v>
      </c>
    </row>
    <row r="2403" spans="1:30" ht="14.25" customHeight="1" x14ac:dyDescent="0.3">
      <c r="A2403" s="5">
        <v>2401</v>
      </c>
      <c r="B2403" s="20" t="s">
        <v>32</v>
      </c>
      <c r="C2403" s="20" t="s">
        <v>33</v>
      </c>
      <c r="D2403" s="20" t="s">
        <v>3869</v>
      </c>
      <c r="E2403" s="20" t="s">
        <v>4157</v>
      </c>
      <c r="F2403" s="21">
        <v>3323202008</v>
      </c>
      <c r="G2403" s="20" t="s">
        <v>3870</v>
      </c>
      <c r="H2403" s="20" t="s">
        <v>3871</v>
      </c>
      <c r="I2403" s="21">
        <v>14858713</v>
      </c>
      <c r="J2403" s="20" t="s">
        <v>7756</v>
      </c>
      <c r="K2403" s="20" t="s">
        <v>7757</v>
      </c>
      <c r="L2403" s="20" t="s">
        <v>7758</v>
      </c>
      <c r="M2403" s="21">
        <v>92</v>
      </c>
      <c r="N2403" s="21">
        <v>0</v>
      </c>
      <c r="O2403" s="21">
        <v>0</v>
      </c>
      <c r="P2403" s="21">
        <v>0</v>
      </c>
      <c r="Q2403" s="21">
        <v>0</v>
      </c>
      <c r="R2403" s="21">
        <v>0</v>
      </c>
      <c r="S2403" s="21">
        <v>0</v>
      </c>
      <c r="T2403" s="20" t="s">
        <v>39</v>
      </c>
      <c r="U2403" s="22">
        <v>46273</v>
      </c>
      <c r="V2403" s="23">
        <v>46243.620833333334</v>
      </c>
      <c r="W2403" s="23">
        <v>46243.620833333334</v>
      </c>
      <c r="X2403" s="20" t="s">
        <v>40</v>
      </c>
      <c r="Y2403" s="20" t="s">
        <v>39</v>
      </c>
      <c r="Z2403" s="24">
        <v>5046972</v>
      </c>
      <c r="AA2403" s="20" t="s">
        <v>4182</v>
      </c>
      <c r="AB2403" s="25" t="s">
        <v>7759</v>
      </c>
      <c r="AC2403" s="11" t="str">
        <f t="shared" si="324"/>
        <v>Klik Here Bestie</v>
      </c>
      <c r="AD2403" s="18" t="s">
        <v>2944</v>
      </c>
    </row>
    <row r="2404" spans="1:30" ht="14.25" customHeight="1" x14ac:dyDescent="0.3">
      <c r="A2404" s="5">
        <v>2402</v>
      </c>
      <c r="B2404" s="20" t="s">
        <v>32</v>
      </c>
      <c r="C2404" s="20" t="s">
        <v>33</v>
      </c>
      <c r="D2404" s="20" t="s">
        <v>3869</v>
      </c>
      <c r="E2404" s="20" t="s">
        <v>4157</v>
      </c>
      <c r="F2404" s="21">
        <v>3323202008</v>
      </c>
      <c r="G2404" s="20" t="s">
        <v>3870</v>
      </c>
      <c r="H2404" s="20" t="s">
        <v>3871</v>
      </c>
      <c r="I2404" s="21">
        <v>14858755</v>
      </c>
      <c r="J2404" s="20" t="s">
        <v>7760</v>
      </c>
      <c r="K2404" s="20" t="s">
        <v>7757</v>
      </c>
      <c r="L2404" s="20" t="s">
        <v>7758</v>
      </c>
      <c r="M2404" s="21">
        <v>0</v>
      </c>
      <c r="N2404" s="21">
        <v>397</v>
      </c>
      <c r="O2404" s="21">
        <v>0</v>
      </c>
      <c r="P2404" s="21">
        <v>0</v>
      </c>
      <c r="Q2404" s="21">
        <v>0</v>
      </c>
      <c r="R2404" s="21">
        <v>0</v>
      </c>
      <c r="S2404" s="21">
        <v>0</v>
      </c>
      <c r="T2404" s="20" t="s">
        <v>39</v>
      </c>
      <c r="U2404" s="22">
        <v>46273</v>
      </c>
      <c r="V2404" s="23">
        <v>46243.621527777781</v>
      </c>
      <c r="W2404" s="23">
        <v>46243.621527777781</v>
      </c>
      <c r="X2404" s="20" t="s">
        <v>40</v>
      </c>
      <c r="Y2404" s="20" t="s">
        <v>39</v>
      </c>
      <c r="Z2404" s="24">
        <v>5046972</v>
      </c>
      <c r="AA2404" s="20" t="s">
        <v>4182</v>
      </c>
      <c r="AB2404" s="25" t="s">
        <v>7761</v>
      </c>
      <c r="AC2404" s="11" t="str">
        <f t="shared" si="324"/>
        <v>Klik Here Bestie</v>
      </c>
      <c r="AD2404" s="18" t="s">
        <v>2944</v>
      </c>
    </row>
    <row r="2405" spans="1:30" ht="14.25" customHeight="1" x14ac:dyDescent="0.3">
      <c r="A2405" s="5">
        <v>2403</v>
      </c>
      <c r="B2405" s="20" t="s">
        <v>32</v>
      </c>
      <c r="C2405" s="20" t="s">
        <v>33</v>
      </c>
      <c r="D2405" s="20" t="s">
        <v>3869</v>
      </c>
      <c r="E2405" s="20" t="s">
        <v>4157</v>
      </c>
      <c r="F2405" s="21">
        <v>3323202008</v>
      </c>
      <c r="G2405" s="20" t="s">
        <v>3870</v>
      </c>
      <c r="H2405" s="20" t="s">
        <v>3871</v>
      </c>
      <c r="I2405" s="21">
        <v>14859966</v>
      </c>
      <c r="J2405" s="20" t="s">
        <v>7762</v>
      </c>
      <c r="K2405" s="20" t="s">
        <v>7763</v>
      </c>
      <c r="L2405" s="20" t="s">
        <v>7764</v>
      </c>
      <c r="M2405" s="21">
        <v>0</v>
      </c>
      <c r="N2405" s="21">
        <v>301</v>
      </c>
      <c r="O2405" s="21">
        <v>0</v>
      </c>
      <c r="P2405" s="21">
        <v>0</v>
      </c>
      <c r="Q2405" s="21">
        <v>0</v>
      </c>
      <c r="R2405" s="21">
        <v>0</v>
      </c>
      <c r="S2405" s="21">
        <v>0</v>
      </c>
      <c r="T2405" s="20" t="s">
        <v>39</v>
      </c>
      <c r="U2405" s="22">
        <v>46273</v>
      </c>
      <c r="V2405" s="23">
        <v>46243.636111111111</v>
      </c>
      <c r="W2405" s="23">
        <v>46243.636111111111</v>
      </c>
      <c r="X2405" s="20" t="s">
        <v>40</v>
      </c>
      <c r="Y2405" s="20" t="s">
        <v>39</v>
      </c>
      <c r="Z2405" s="24">
        <v>5045894</v>
      </c>
      <c r="AA2405" s="20" t="s">
        <v>7699</v>
      </c>
      <c r="AB2405" s="25" t="s">
        <v>7765</v>
      </c>
      <c r="AC2405" s="11" t="str">
        <f t="shared" si="324"/>
        <v>Klik Here Bestie</v>
      </c>
      <c r="AD2405" s="18" t="s">
        <v>2944</v>
      </c>
    </row>
    <row r="2406" spans="1:30" ht="14.25" customHeight="1" x14ac:dyDescent="0.3">
      <c r="A2406" s="5">
        <v>2404</v>
      </c>
      <c r="B2406" s="20" t="s">
        <v>32</v>
      </c>
      <c r="C2406" s="20" t="s">
        <v>33</v>
      </c>
      <c r="D2406" s="20" t="s">
        <v>3869</v>
      </c>
      <c r="E2406" s="20" t="s">
        <v>4157</v>
      </c>
      <c r="F2406" s="21">
        <v>3323202008</v>
      </c>
      <c r="G2406" s="20" t="s">
        <v>3870</v>
      </c>
      <c r="H2406" s="20" t="s">
        <v>3871</v>
      </c>
      <c r="I2406" s="21">
        <v>14858392</v>
      </c>
      <c r="J2406" s="20" t="s">
        <v>7766</v>
      </c>
      <c r="K2406" s="20" t="s">
        <v>7767</v>
      </c>
      <c r="L2406" s="20" t="s">
        <v>7768</v>
      </c>
      <c r="M2406" s="21">
        <v>0</v>
      </c>
      <c r="N2406" s="21">
        <v>172</v>
      </c>
      <c r="O2406" s="21">
        <v>0</v>
      </c>
      <c r="P2406" s="21">
        <v>0</v>
      </c>
      <c r="Q2406" s="21">
        <v>0</v>
      </c>
      <c r="R2406" s="21">
        <v>0</v>
      </c>
      <c r="S2406" s="21">
        <v>0</v>
      </c>
      <c r="T2406" s="20" t="s">
        <v>39</v>
      </c>
      <c r="U2406" s="22">
        <v>46273</v>
      </c>
      <c r="V2406" s="23">
        <v>46243.616666666669</v>
      </c>
      <c r="W2406" s="23">
        <v>46243.616666666669</v>
      </c>
      <c r="X2406" s="20" t="s">
        <v>40</v>
      </c>
      <c r="Y2406" s="20" t="s">
        <v>39</v>
      </c>
      <c r="Z2406" s="24">
        <v>5046972</v>
      </c>
      <c r="AA2406" s="20" t="s">
        <v>4182</v>
      </c>
      <c r="AB2406" s="25" t="s">
        <v>7769</v>
      </c>
      <c r="AC2406" s="11" t="str">
        <f t="shared" si="324"/>
        <v>Klik Here Bestie</v>
      </c>
      <c r="AD2406" s="18" t="s">
        <v>2944</v>
      </c>
    </row>
    <row r="2407" spans="1:30" ht="14.25" customHeight="1" x14ac:dyDescent="0.3">
      <c r="A2407" s="5">
        <v>2405</v>
      </c>
      <c r="B2407" s="20" t="s">
        <v>32</v>
      </c>
      <c r="C2407" s="20" t="s">
        <v>33</v>
      </c>
      <c r="D2407" s="20" t="s">
        <v>3869</v>
      </c>
      <c r="E2407" s="20" t="s">
        <v>4157</v>
      </c>
      <c r="F2407" s="21">
        <v>3323202008</v>
      </c>
      <c r="G2407" s="20" t="s">
        <v>3870</v>
      </c>
      <c r="H2407" s="20" t="s">
        <v>3871</v>
      </c>
      <c r="I2407" s="21">
        <v>14862544</v>
      </c>
      <c r="J2407" s="20" t="s">
        <v>7770</v>
      </c>
      <c r="K2407" s="20" t="s">
        <v>7771</v>
      </c>
      <c r="L2407" s="20" t="s">
        <v>7772</v>
      </c>
      <c r="M2407" s="21">
        <v>0</v>
      </c>
      <c r="N2407" s="21">
        <v>645</v>
      </c>
      <c r="O2407" s="21">
        <v>0</v>
      </c>
      <c r="P2407" s="21">
        <v>0</v>
      </c>
      <c r="Q2407" s="21">
        <v>0</v>
      </c>
      <c r="R2407" s="21">
        <v>0</v>
      </c>
      <c r="S2407" s="21">
        <v>0</v>
      </c>
      <c r="T2407" s="20" t="s">
        <v>39</v>
      </c>
      <c r="U2407" s="22">
        <v>46273</v>
      </c>
      <c r="V2407" s="23">
        <v>46243.671527777777</v>
      </c>
      <c r="W2407" s="23">
        <v>46243.671527777777</v>
      </c>
      <c r="X2407" s="20" t="s">
        <v>40</v>
      </c>
      <c r="Y2407" s="20" t="s">
        <v>39</v>
      </c>
      <c r="Z2407" s="24">
        <v>5045894</v>
      </c>
      <c r="AA2407" s="20" t="s">
        <v>7699</v>
      </c>
      <c r="AB2407" s="25" t="s">
        <v>7773</v>
      </c>
      <c r="AC2407" s="11" t="str">
        <f t="shared" si="324"/>
        <v>Klik Here Bestie</v>
      </c>
      <c r="AD2407" s="18" t="s">
        <v>2944</v>
      </c>
    </row>
    <row r="2408" spans="1:30" ht="14.25" customHeight="1" x14ac:dyDescent="0.3">
      <c r="A2408" s="5">
        <v>2406</v>
      </c>
      <c r="B2408" s="20" t="s">
        <v>32</v>
      </c>
      <c r="C2408" s="20" t="s">
        <v>33</v>
      </c>
      <c r="D2408" s="20" t="s">
        <v>3869</v>
      </c>
      <c r="E2408" s="20" t="s">
        <v>4157</v>
      </c>
      <c r="F2408" s="21">
        <v>3323202008</v>
      </c>
      <c r="G2408" s="20" t="s">
        <v>3870</v>
      </c>
      <c r="H2408" s="20" t="s">
        <v>3871</v>
      </c>
      <c r="I2408" s="21">
        <v>14855481</v>
      </c>
      <c r="J2408" s="20" t="s">
        <v>7774</v>
      </c>
      <c r="K2408" s="20" t="s">
        <v>7775</v>
      </c>
      <c r="L2408" s="20" t="s">
        <v>7776</v>
      </c>
      <c r="M2408" s="21">
        <v>0</v>
      </c>
      <c r="N2408" s="21">
        <v>301</v>
      </c>
      <c r="O2408" s="21">
        <v>0</v>
      </c>
      <c r="P2408" s="21">
        <v>0</v>
      </c>
      <c r="Q2408" s="21">
        <v>0</v>
      </c>
      <c r="R2408" s="21">
        <v>0</v>
      </c>
      <c r="S2408" s="21">
        <v>0</v>
      </c>
      <c r="T2408" s="20" t="s">
        <v>39</v>
      </c>
      <c r="U2408" s="22">
        <v>46273</v>
      </c>
      <c r="V2408" s="23">
        <v>46243.582638888889</v>
      </c>
      <c r="W2408" s="23">
        <v>46243.582638888889</v>
      </c>
      <c r="X2408" s="20" t="s">
        <v>40</v>
      </c>
      <c r="Y2408" s="20" t="s">
        <v>39</v>
      </c>
      <c r="Z2408" s="24">
        <v>5045894</v>
      </c>
      <c r="AA2408" s="20" t="s">
        <v>7699</v>
      </c>
      <c r="AB2408" s="25" t="s">
        <v>7777</v>
      </c>
      <c r="AC2408" s="11" t="str">
        <f t="shared" si="324"/>
        <v>Klik Here Bestie</v>
      </c>
      <c r="AD2408" s="18" t="s">
        <v>2944</v>
      </c>
    </row>
    <row r="2409" spans="1:30" ht="14.25" customHeight="1" x14ac:dyDescent="0.3">
      <c r="A2409" s="5">
        <v>2407</v>
      </c>
      <c r="B2409" s="20" t="s">
        <v>32</v>
      </c>
      <c r="C2409" s="20" t="s">
        <v>33</v>
      </c>
      <c r="D2409" s="20" t="s">
        <v>3869</v>
      </c>
      <c r="E2409" s="20" t="s">
        <v>4157</v>
      </c>
      <c r="F2409" s="21">
        <v>3323202008</v>
      </c>
      <c r="G2409" s="20" t="s">
        <v>3870</v>
      </c>
      <c r="H2409" s="20" t="s">
        <v>3871</v>
      </c>
      <c r="I2409" s="21">
        <v>14858551</v>
      </c>
      <c r="J2409" s="20" t="s">
        <v>7778</v>
      </c>
      <c r="K2409" s="20" t="s">
        <v>7779</v>
      </c>
      <c r="L2409" s="20" t="s">
        <v>5770</v>
      </c>
      <c r="M2409" s="21">
        <v>52</v>
      </c>
      <c r="N2409" s="21">
        <v>63</v>
      </c>
      <c r="O2409" s="21">
        <v>0</v>
      </c>
      <c r="P2409" s="21">
        <v>0</v>
      </c>
      <c r="Q2409" s="21">
        <v>0</v>
      </c>
      <c r="R2409" s="21">
        <v>0</v>
      </c>
      <c r="S2409" s="21">
        <v>0</v>
      </c>
      <c r="T2409" s="20" t="s">
        <v>39</v>
      </c>
      <c r="U2409" s="22">
        <v>46273</v>
      </c>
      <c r="V2409" s="23">
        <v>46243.618055555555</v>
      </c>
      <c r="W2409" s="23">
        <v>46243.618055555555</v>
      </c>
      <c r="X2409" s="20" t="s">
        <v>40</v>
      </c>
      <c r="Y2409" s="20" t="s">
        <v>39</v>
      </c>
      <c r="Z2409" s="24">
        <v>76307</v>
      </c>
      <c r="AA2409" s="20" t="s">
        <v>7747</v>
      </c>
      <c r="AB2409" s="25" t="s">
        <v>7780</v>
      </c>
      <c r="AC2409" s="11" t="str">
        <f t="shared" si="324"/>
        <v>Klik Here Bestie</v>
      </c>
      <c r="AD2409" s="18" t="s">
        <v>2944</v>
      </c>
    </row>
    <row r="2410" spans="1:30" ht="14.25" customHeight="1" x14ac:dyDescent="0.3">
      <c r="A2410" s="5">
        <v>2408</v>
      </c>
      <c r="B2410" s="20" t="s">
        <v>32</v>
      </c>
      <c r="C2410" s="20" t="s">
        <v>33</v>
      </c>
      <c r="D2410" s="20" t="s">
        <v>3869</v>
      </c>
      <c r="E2410" s="20" t="s">
        <v>4157</v>
      </c>
      <c r="F2410" s="21">
        <v>3323202008</v>
      </c>
      <c r="G2410" s="20" t="s">
        <v>3870</v>
      </c>
      <c r="H2410" s="20" t="s">
        <v>3871</v>
      </c>
      <c r="I2410" s="21">
        <v>14858625</v>
      </c>
      <c r="J2410" s="20" t="s">
        <v>7781</v>
      </c>
      <c r="K2410" s="20" t="s">
        <v>7779</v>
      </c>
      <c r="L2410" s="20" t="s">
        <v>5770</v>
      </c>
      <c r="M2410" s="21">
        <v>0</v>
      </c>
      <c r="N2410" s="21">
        <v>447</v>
      </c>
      <c r="O2410" s="21">
        <v>0</v>
      </c>
      <c r="P2410" s="21">
        <v>0</v>
      </c>
      <c r="Q2410" s="21">
        <v>0</v>
      </c>
      <c r="R2410" s="21">
        <v>0</v>
      </c>
      <c r="S2410" s="21">
        <v>0</v>
      </c>
      <c r="T2410" s="20" t="s">
        <v>39</v>
      </c>
      <c r="U2410" s="22">
        <v>46273</v>
      </c>
      <c r="V2410" s="23">
        <v>46243.619444444441</v>
      </c>
      <c r="W2410" s="23">
        <v>46243.619444444441</v>
      </c>
      <c r="X2410" s="20" t="s">
        <v>40</v>
      </c>
      <c r="Y2410" s="20" t="s">
        <v>39</v>
      </c>
      <c r="Z2410" s="24">
        <v>76307</v>
      </c>
      <c r="AA2410" s="20" t="s">
        <v>7747</v>
      </c>
      <c r="AB2410" s="25" t="s">
        <v>7782</v>
      </c>
      <c r="AC2410" s="11" t="str">
        <f t="shared" si="324"/>
        <v>Klik Here Bestie</v>
      </c>
      <c r="AD2410" s="18" t="s">
        <v>2944</v>
      </c>
    </row>
    <row r="2411" spans="1:30" ht="14.25" customHeight="1" x14ac:dyDescent="0.3">
      <c r="A2411" s="5">
        <v>2409</v>
      </c>
      <c r="B2411" s="20" t="s">
        <v>32</v>
      </c>
      <c r="C2411" s="20" t="s">
        <v>33</v>
      </c>
      <c r="D2411" s="20" t="s">
        <v>3869</v>
      </c>
      <c r="E2411" s="20" t="s">
        <v>4157</v>
      </c>
      <c r="F2411" s="21">
        <v>3323202008</v>
      </c>
      <c r="G2411" s="20" t="s">
        <v>3870</v>
      </c>
      <c r="H2411" s="20" t="s">
        <v>3871</v>
      </c>
      <c r="I2411" s="21">
        <v>14857637</v>
      </c>
      <c r="J2411" s="20" t="s">
        <v>7783</v>
      </c>
      <c r="K2411" s="20" t="s">
        <v>7784</v>
      </c>
      <c r="L2411" s="20" t="s">
        <v>7785</v>
      </c>
      <c r="M2411" s="21">
        <v>126</v>
      </c>
      <c r="N2411" s="21">
        <v>114</v>
      </c>
      <c r="O2411" s="21">
        <v>0</v>
      </c>
      <c r="P2411" s="21">
        <v>0</v>
      </c>
      <c r="Q2411" s="21">
        <v>0</v>
      </c>
      <c r="R2411" s="21">
        <v>0</v>
      </c>
      <c r="S2411" s="21">
        <v>0</v>
      </c>
      <c r="T2411" s="20" t="s">
        <v>39</v>
      </c>
      <c r="U2411" s="22">
        <v>46273</v>
      </c>
      <c r="V2411" s="23">
        <v>46243.60833333333</v>
      </c>
      <c r="W2411" s="23">
        <v>46243.60833333333</v>
      </c>
      <c r="X2411" s="20" t="s">
        <v>40</v>
      </c>
      <c r="Y2411" s="20" t="s">
        <v>39</v>
      </c>
      <c r="Z2411" s="24">
        <v>5046972</v>
      </c>
      <c r="AA2411" s="20" t="s">
        <v>4182</v>
      </c>
      <c r="AB2411" s="25" t="s">
        <v>7786</v>
      </c>
      <c r="AC2411" s="11" t="str">
        <f t="shared" si="324"/>
        <v>Klik Here Bestie</v>
      </c>
      <c r="AD2411" s="18" t="s">
        <v>2944</v>
      </c>
    </row>
    <row r="2412" spans="1:30" ht="14.25" customHeight="1" x14ac:dyDescent="0.3">
      <c r="A2412" s="5">
        <v>2410</v>
      </c>
      <c r="B2412" s="20" t="s">
        <v>32</v>
      </c>
      <c r="C2412" s="20" t="s">
        <v>33</v>
      </c>
      <c r="D2412" s="20" t="s">
        <v>3869</v>
      </c>
      <c r="E2412" s="20" t="s">
        <v>4157</v>
      </c>
      <c r="F2412" s="21">
        <v>3323202008</v>
      </c>
      <c r="G2412" s="20" t="s">
        <v>3870</v>
      </c>
      <c r="H2412" s="20" t="s">
        <v>3871</v>
      </c>
      <c r="I2412" s="21">
        <v>14857834</v>
      </c>
      <c r="J2412" s="20" t="s">
        <v>7787</v>
      </c>
      <c r="K2412" s="20" t="s">
        <v>7784</v>
      </c>
      <c r="L2412" s="20" t="s">
        <v>7785</v>
      </c>
      <c r="M2412" s="21">
        <v>0</v>
      </c>
      <c r="N2412" s="21">
        <v>404</v>
      </c>
      <c r="O2412" s="21">
        <v>0</v>
      </c>
      <c r="P2412" s="21">
        <v>0</v>
      </c>
      <c r="Q2412" s="21">
        <v>0</v>
      </c>
      <c r="R2412" s="21">
        <v>0</v>
      </c>
      <c r="S2412" s="21">
        <v>0</v>
      </c>
      <c r="T2412" s="20" t="s">
        <v>39</v>
      </c>
      <c r="U2412" s="22">
        <v>46273</v>
      </c>
      <c r="V2412" s="23">
        <v>46243.609722222223</v>
      </c>
      <c r="W2412" s="23">
        <v>46243.609722222223</v>
      </c>
      <c r="X2412" s="20" t="s">
        <v>40</v>
      </c>
      <c r="Y2412" s="20" t="s">
        <v>39</v>
      </c>
      <c r="Z2412" s="24">
        <v>5046972</v>
      </c>
      <c r="AA2412" s="20" t="s">
        <v>4182</v>
      </c>
      <c r="AB2412" s="25" t="s">
        <v>7788</v>
      </c>
      <c r="AC2412" s="11" t="str">
        <f t="shared" si="324"/>
        <v>Klik Here Bestie</v>
      </c>
      <c r="AD2412" s="18" t="s">
        <v>2944</v>
      </c>
    </row>
    <row r="2413" spans="1:30" ht="14.25" customHeight="1" x14ac:dyDescent="0.3">
      <c r="A2413" s="5">
        <v>2411</v>
      </c>
      <c r="B2413" s="20" t="s">
        <v>32</v>
      </c>
      <c r="C2413" s="20" t="s">
        <v>33</v>
      </c>
      <c r="D2413" s="20" t="s">
        <v>3869</v>
      </c>
      <c r="E2413" s="20" t="s">
        <v>4157</v>
      </c>
      <c r="F2413" s="21">
        <v>3323202008</v>
      </c>
      <c r="G2413" s="20" t="s">
        <v>3870</v>
      </c>
      <c r="H2413" s="20" t="s">
        <v>3871</v>
      </c>
      <c r="I2413" s="21">
        <v>14856330</v>
      </c>
      <c r="J2413" s="20" t="s">
        <v>7789</v>
      </c>
      <c r="K2413" s="20" t="s">
        <v>7790</v>
      </c>
      <c r="L2413" s="20" t="s">
        <v>7791</v>
      </c>
      <c r="M2413" s="21">
        <v>0</v>
      </c>
      <c r="N2413" s="21">
        <v>645</v>
      </c>
      <c r="O2413" s="21">
        <v>0</v>
      </c>
      <c r="P2413" s="21">
        <v>0</v>
      </c>
      <c r="Q2413" s="21">
        <v>0</v>
      </c>
      <c r="R2413" s="21">
        <v>0</v>
      </c>
      <c r="S2413" s="21">
        <v>0</v>
      </c>
      <c r="T2413" s="20" t="s">
        <v>39</v>
      </c>
      <c r="U2413" s="22">
        <v>46273</v>
      </c>
      <c r="V2413" s="23">
        <v>46243.59375</v>
      </c>
      <c r="W2413" s="23">
        <v>46243.59375</v>
      </c>
      <c r="X2413" s="20" t="s">
        <v>40</v>
      </c>
      <c r="Y2413" s="20" t="s">
        <v>39</v>
      </c>
      <c r="Z2413" s="24">
        <v>5045894</v>
      </c>
      <c r="AA2413" s="20" t="s">
        <v>7699</v>
      </c>
      <c r="AB2413" s="25" t="s">
        <v>7792</v>
      </c>
      <c r="AC2413" s="11" t="str">
        <f t="shared" si="324"/>
        <v>Klik Here Bestie</v>
      </c>
      <c r="AD2413" s="18" t="s">
        <v>2944</v>
      </c>
    </row>
    <row r="2414" spans="1:30" ht="14.25" customHeight="1" x14ac:dyDescent="0.3">
      <c r="A2414" s="5">
        <v>2412</v>
      </c>
      <c r="B2414" s="20" t="s">
        <v>32</v>
      </c>
      <c r="C2414" s="20" t="s">
        <v>33</v>
      </c>
      <c r="D2414" s="20" t="s">
        <v>3869</v>
      </c>
      <c r="E2414" s="20" t="s">
        <v>4157</v>
      </c>
      <c r="F2414" s="21">
        <v>3323202008</v>
      </c>
      <c r="G2414" s="20" t="s">
        <v>3870</v>
      </c>
      <c r="H2414" s="20" t="s">
        <v>3871</v>
      </c>
      <c r="I2414" s="21">
        <v>15193044</v>
      </c>
      <c r="J2414" s="20" t="s">
        <v>7793</v>
      </c>
      <c r="K2414" s="20" t="s">
        <v>7794</v>
      </c>
      <c r="L2414" s="20" t="s">
        <v>7795</v>
      </c>
      <c r="M2414" s="21">
        <v>0</v>
      </c>
      <c r="N2414" s="21">
        <v>868</v>
      </c>
      <c r="O2414" s="21">
        <v>0</v>
      </c>
      <c r="P2414" s="21">
        <v>0</v>
      </c>
      <c r="Q2414" s="21">
        <v>0</v>
      </c>
      <c r="R2414" s="21">
        <v>0</v>
      </c>
      <c r="S2414" s="21">
        <v>0</v>
      </c>
      <c r="T2414" s="20" t="s">
        <v>39</v>
      </c>
      <c r="U2414" s="20" t="s">
        <v>4312</v>
      </c>
      <c r="V2414" s="23">
        <v>46248.602777777778</v>
      </c>
      <c r="W2414" s="23">
        <v>46248.602777777778</v>
      </c>
      <c r="X2414" s="20" t="s">
        <v>40</v>
      </c>
      <c r="Y2414" s="20" t="s">
        <v>39</v>
      </c>
      <c r="Z2414" s="24">
        <v>76307</v>
      </c>
      <c r="AA2414" s="20" t="s">
        <v>7747</v>
      </c>
      <c r="AB2414" s="25" t="s">
        <v>7796</v>
      </c>
      <c r="AC2414" s="11" t="str">
        <f t="shared" si="324"/>
        <v>Klik Here Bestie</v>
      </c>
      <c r="AD2414" s="18" t="s">
        <v>2944</v>
      </c>
    </row>
    <row r="2415" spans="1:30" ht="14.25" customHeight="1" x14ac:dyDescent="0.3">
      <c r="A2415" s="5">
        <v>2413</v>
      </c>
      <c r="B2415" s="20" t="s">
        <v>32</v>
      </c>
      <c r="C2415" s="20" t="s">
        <v>33</v>
      </c>
      <c r="D2415" s="20" t="s">
        <v>3869</v>
      </c>
      <c r="E2415" s="20" t="s">
        <v>4157</v>
      </c>
      <c r="F2415" s="21">
        <v>3323202008</v>
      </c>
      <c r="G2415" s="20" t="s">
        <v>3870</v>
      </c>
      <c r="H2415" s="20" t="s">
        <v>3871</v>
      </c>
      <c r="I2415" s="21">
        <v>15186750</v>
      </c>
      <c r="J2415" s="20" t="s">
        <v>7797</v>
      </c>
      <c r="K2415" s="20" t="s">
        <v>7798</v>
      </c>
      <c r="L2415" s="20" t="s">
        <v>7799</v>
      </c>
      <c r="M2415" s="21">
        <v>62</v>
      </c>
      <c r="N2415" s="21">
        <v>75</v>
      </c>
      <c r="O2415" s="21">
        <v>0</v>
      </c>
      <c r="P2415" s="21">
        <v>0</v>
      </c>
      <c r="Q2415" s="21">
        <v>0</v>
      </c>
      <c r="R2415" s="21">
        <v>0</v>
      </c>
      <c r="S2415" s="21">
        <v>0</v>
      </c>
      <c r="T2415" s="20" t="s">
        <v>39</v>
      </c>
      <c r="U2415" s="20" t="s">
        <v>4312</v>
      </c>
      <c r="V2415" s="23">
        <v>46248.564583333333</v>
      </c>
      <c r="W2415" s="23">
        <v>46248.564583333333</v>
      </c>
      <c r="X2415" s="20" t="s">
        <v>40</v>
      </c>
      <c r="Y2415" s="20" t="s">
        <v>39</v>
      </c>
      <c r="Z2415" s="24">
        <v>76307</v>
      </c>
      <c r="AA2415" s="20" t="s">
        <v>7747</v>
      </c>
      <c r="AB2415" s="25" t="s">
        <v>7800</v>
      </c>
      <c r="AC2415" s="11" t="str">
        <f t="shared" si="324"/>
        <v>Klik Here Bestie</v>
      </c>
      <c r="AD2415" s="18" t="s">
        <v>2944</v>
      </c>
    </row>
    <row r="2416" spans="1:30" ht="14.25" customHeight="1" x14ac:dyDescent="0.3">
      <c r="A2416" s="5">
        <v>2414</v>
      </c>
      <c r="B2416" s="20" t="s">
        <v>32</v>
      </c>
      <c r="C2416" s="20" t="s">
        <v>33</v>
      </c>
      <c r="D2416" s="20" t="s">
        <v>3869</v>
      </c>
      <c r="E2416" s="20" t="s">
        <v>4157</v>
      </c>
      <c r="F2416" s="21">
        <v>3323202008</v>
      </c>
      <c r="G2416" s="20" t="s">
        <v>3870</v>
      </c>
      <c r="H2416" s="20" t="s">
        <v>3871</v>
      </c>
      <c r="I2416" s="21">
        <v>15186870</v>
      </c>
      <c r="J2416" s="20" t="s">
        <v>7801</v>
      </c>
      <c r="K2416" s="20" t="s">
        <v>7798</v>
      </c>
      <c r="L2416" s="20" t="s">
        <v>7799</v>
      </c>
      <c r="M2416" s="21">
        <v>0</v>
      </c>
      <c r="N2416" s="21">
        <v>584</v>
      </c>
      <c r="O2416" s="21">
        <v>0</v>
      </c>
      <c r="P2416" s="21">
        <v>0</v>
      </c>
      <c r="Q2416" s="21">
        <v>0</v>
      </c>
      <c r="R2416" s="21">
        <v>0</v>
      </c>
      <c r="S2416" s="21">
        <v>0</v>
      </c>
      <c r="T2416" s="20" t="s">
        <v>39</v>
      </c>
      <c r="U2416" s="20" t="s">
        <v>4312</v>
      </c>
      <c r="V2416" s="23">
        <v>46248.565972222219</v>
      </c>
      <c r="W2416" s="23">
        <v>46248.565972222219</v>
      </c>
      <c r="X2416" s="20" t="s">
        <v>40</v>
      </c>
      <c r="Y2416" s="20" t="s">
        <v>39</v>
      </c>
      <c r="Z2416" s="24">
        <v>76307</v>
      </c>
      <c r="AA2416" s="20" t="s">
        <v>7747</v>
      </c>
      <c r="AB2416" s="25" t="s">
        <v>7802</v>
      </c>
      <c r="AC2416" s="11" t="str">
        <f t="shared" si="324"/>
        <v>Klik Here Bestie</v>
      </c>
      <c r="AD2416" s="18" t="s">
        <v>2944</v>
      </c>
    </row>
    <row r="2417" spans="1:30" ht="14.25" customHeight="1" x14ac:dyDescent="0.3">
      <c r="A2417" s="5">
        <v>2415</v>
      </c>
      <c r="B2417" s="20" t="s">
        <v>32</v>
      </c>
      <c r="C2417" s="20" t="s">
        <v>33</v>
      </c>
      <c r="D2417" s="20" t="s">
        <v>3869</v>
      </c>
      <c r="E2417" s="20" t="s">
        <v>4157</v>
      </c>
      <c r="F2417" s="21">
        <v>3323202008</v>
      </c>
      <c r="G2417" s="20" t="s">
        <v>3870</v>
      </c>
      <c r="H2417" s="20" t="s">
        <v>3871</v>
      </c>
      <c r="I2417" s="21">
        <v>14855703</v>
      </c>
      <c r="J2417" s="20" t="s">
        <v>7803</v>
      </c>
      <c r="K2417" s="20" t="s">
        <v>7804</v>
      </c>
      <c r="L2417" s="20" t="s">
        <v>7805</v>
      </c>
      <c r="M2417" s="21">
        <v>136</v>
      </c>
      <c r="N2417" s="21">
        <v>124</v>
      </c>
      <c r="O2417" s="21">
        <v>0</v>
      </c>
      <c r="P2417" s="21">
        <v>0</v>
      </c>
      <c r="Q2417" s="21">
        <v>0</v>
      </c>
      <c r="R2417" s="21">
        <v>0</v>
      </c>
      <c r="S2417" s="21">
        <v>0</v>
      </c>
      <c r="T2417" s="20" t="s">
        <v>39</v>
      </c>
      <c r="U2417" s="22">
        <v>46273</v>
      </c>
      <c r="V2417" s="23">
        <v>46243.584722222222</v>
      </c>
      <c r="W2417" s="23">
        <v>46243.584722222222</v>
      </c>
      <c r="X2417" s="20" t="s">
        <v>40</v>
      </c>
      <c r="Y2417" s="20" t="s">
        <v>39</v>
      </c>
      <c r="Z2417" s="24">
        <v>5045894</v>
      </c>
      <c r="AA2417" s="20" t="s">
        <v>7699</v>
      </c>
      <c r="AB2417" s="25" t="s">
        <v>7806</v>
      </c>
      <c r="AC2417" s="11" t="str">
        <f t="shared" si="324"/>
        <v>Klik Here Bestie</v>
      </c>
      <c r="AD2417" s="18" t="s">
        <v>2944</v>
      </c>
    </row>
    <row r="2418" spans="1:30" ht="14.25" customHeight="1" x14ac:dyDescent="0.3">
      <c r="A2418" s="5">
        <v>2416</v>
      </c>
      <c r="B2418" s="20" t="s">
        <v>32</v>
      </c>
      <c r="C2418" s="20" t="s">
        <v>33</v>
      </c>
      <c r="D2418" s="20" t="s">
        <v>3869</v>
      </c>
      <c r="E2418" s="20" t="s">
        <v>4157</v>
      </c>
      <c r="F2418" s="21">
        <v>3323202008</v>
      </c>
      <c r="G2418" s="20" t="s">
        <v>3870</v>
      </c>
      <c r="H2418" s="20" t="s">
        <v>3871</v>
      </c>
      <c r="I2418" s="21">
        <v>14915303</v>
      </c>
      <c r="J2418" s="20" t="s">
        <v>7807</v>
      </c>
      <c r="K2418" s="20" t="s">
        <v>7808</v>
      </c>
      <c r="L2418" s="20" t="s">
        <v>7809</v>
      </c>
      <c r="M2418" s="21">
        <v>0</v>
      </c>
      <c r="N2418" s="21">
        <v>490</v>
      </c>
      <c r="O2418" s="21">
        <v>0</v>
      </c>
      <c r="P2418" s="21">
        <v>0</v>
      </c>
      <c r="Q2418" s="21">
        <v>0</v>
      </c>
      <c r="R2418" s="21">
        <v>0</v>
      </c>
      <c r="S2418" s="21">
        <v>0</v>
      </c>
      <c r="T2418" s="20" t="s">
        <v>39</v>
      </c>
      <c r="U2418" s="22">
        <v>46303</v>
      </c>
      <c r="V2418" s="23">
        <v>46244.600694444445</v>
      </c>
      <c r="W2418" s="23">
        <v>46244.600694444445</v>
      </c>
      <c r="X2418" s="20" t="s">
        <v>40</v>
      </c>
      <c r="Y2418" s="20" t="s">
        <v>39</v>
      </c>
      <c r="Z2418" s="24">
        <v>76327</v>
      </c>
      <c r="AA2418" s="20" t="s">
        <v>4187</v>
      </c>
      <c r="AB2418" s="25" t="s">
        <v>7810</v>
      </c>
      <c r="AC2418" s="11" t="str">
        <f t="shared" si="324"/>
        <v>Klik Here Bestie</v>
      </c>
      <c r="AD2418" s="18" t="s">
        <v>2944</v>
      </c>
    </row>
    <row r="2419" spans="1:30" ht="14.25" customHeight="1" x14ac:dyDescent="0.3">
      <c r="A2419" s="5">
        <v>2417</v>
      </c>
      <c r="B2419" s="20" t="s">
        <v>32</v>
      </c>
      <c r="C2419" s="20" t="s">
        <v>33</v>
      </c>
      <c r="D2419" s="20" t="s">
        <v>3869</v>
      </c>
      <c r="E2419" s="20" t="s">
        <v>4157</v>
      </c>
      <c r="F2419" s="21">
        <v>3323202008</v>
      </c>
      <c r="G2419" s="20" t="s">
        <v>3870</v>
      </c>
      <c r="H2419" s="20" t="s">
        <v>3871</v>
      </c>
      <c r="I2419" s="21">
        <v>15193542</v>
      </c>
      <c r="J2419" s="20" t="s">
        <v>7811</v>
      </c>
      <c r="K2419" s="20" t="s">
        <v>7812</v>
      </c>
      <c r="L2419" s="20" t="s">
        <v>7813</v>
      </c>
      <c r="M2419" s="21">
        <v>0</v>
      </c>
      <c r="N2419" s="21">
        <v>516</v>
      </c>
      <c r="O2419" s="21">
        <v>0</v>
      </c>
      <c r="P2419" s="21">
        <v>0</v>
      </c>
      <c r="Q2419" s="21">
        <v>0</v>
      </c>
      <c r="R2419" s="21">
        <v>0</v>
      </c>
      <c r="S2419" s="21">
        <v>0</v>
      </c>
      <c r="T2419" s="20" t="s">
        <v>39</v>
      </c>
      <c r="U2419" s="20" t="s">
        <v>4312</v>
      </c>
      <c r="V2419" s="23">
        <v>46248.605555555558</v>
      </c>
      <c r="W2419" s="23">
        <v>46248.605555555558</v>
      </c>
      <c r="X2419" s="20" t="s">
        <v>40</v>
      </c>
      <c r="Y2419" s="20" t="s">
        <v>39</v>
      </c>
      <c r="Z2419" s="24">
        <v>76307</v>
      </c>
      <c r="AA2419" s="20" t="s">
        <v>7747</v>
      </c>
      <c r="AB2419" s="25" t="s">
        <v>7814</v>
      </c>
      <c r="AC2419" s="11" t="str">
        <f t="shared" si="324"/>
        <v>Klik Here Bestie</v>
      </c>
      <c r="AD2419" s="18" t="s">
        <v>2944</v>
      </c>
    </row>
    <row r="2420" spans="1:30" ht="14.25" customHeight="1" x14ac:dyDescent="0.3">
      <c r="A2420" s="5">
        <v>2418</v>
      </c>
      <c r="B2420" s="20" t="s">
        <v>32</v>
      </c>
      <c r="C2420" s="20" t="s">
        <v>33</v>
      </c>
      <c r="D2420" s="20" t="s">
        <v>3869</v>
      </c>
      <c r="E2420" s="20" t="s">
        <v>4157</v>
      </c>
      <c r="F2420" s="21">
        <v>3323202008</v>
      </c>
      <c r="G2420" s="20" t="s">
        <v>3870</v>
      </c>
      <c r="H2420" s="20" t="s">
        <v>3871</v>
      </c>
      <c r="I2420" s="21">
        <v>15122882</v>
      </c>
      <c r="J2420" s="20" t="s">
        <v>7815</v>
      </c>
      <c r="K2420" s="20" t="s">
        <v>7816</v>
      </c>
      <c r="L2420" s="20" t="s">
        <v>2350</v>
      </c>
      <c r="M2420" s="21">
        <v>0</v>
      </c>
      <c r="N2420" s="21">
        <v>280</v>
      </c>
      <c r="O2420" s="21">
        <v>0</v>
      </c>
      <c r="P2420" s="21">
        <v>0</v>
      </c>
      <c r="Q2420" s="21">
        <v>0</v>
      </c>
      <c r="R2420" s="21">
        <v>0</v>
      </c>
      <c r="S2420" s="21">
        <v>0</v>
      </c>
      <c r="T2420" s="20" t="s">
        <v>39</v>
      </c>
      <c r="U2420" s="20" t="s">
        <v>4250</v>
      </c>
      <c r="V2420" s="23">
        <v>46247.6</v>
      </c>
      <c r="W2420" s="23">
        <v>46247.6</v>
      </c>
      <c r="X2420" s="20" t="s">
        <v>40</v>
      </c>
      <c r="Y2420" s="20" t="s">
        <v>39</v>
      </c>
      <c r="Z2420" s="24">
        <v>185229</v>
      </c>
      <c r="AA2420" s="20" t="s">
        <v>4209</v>
      </c>
      <c r="AB2420" s="25" t="s">
        <v>7817</v>
      </c>
      <c r="AC2420" s="11" t="str">
        <f t="shared" si="324"/>
        <v>Klik Here Bestie</v>
      </c>
      <c r="AD2420" s="18" t="s">
        <v>2944</v>
      </c>
    </row>
    <row r="2421" spans="1:30" ht="14.25" customHeight="1" x14ac:dyDescent="0.3">
      <c r="A2421" s="5">
        <v>2419</v>
      </c>
      <c r="B2421" s="20" t="s">
        <v>32</v>
      </c>
      <c r="C2421" s="20" t="s">
        <v>33</v>
      </c>
      <c r="D2421" s="20" t="s">
        <v>3869</v>
      </c>
      <c r="E2421" s="20" t="s">
        <v>4157</v>
      </c>
      <c r="F2421" s="21">
        <v>3323202008</v>
      </c>
      <c r="G2421" s="20" t="s">
        <v>3870</v>
      </c>
      <c r="H2421" s="20" t="s">
        <v>3871</v>
      </c>
      <c r="I2421" s="21">
        <v>14860089</v>
      </c>
      <c r="J2421" s="20" t="s">
        <v>7818</v>
      </c>
      <c r="K2421" s="20" t="s">
        <v>7819</v>
      </c>
      <c r="L2421" s="20" t="s">
        <v>691</v>
      </c>
      <c r="M2421" s="21">
        <v>0</v>
      </c>
      <c r="N2421" s="21">
        <v>129</v>
      </c>
      <c r="O2421" s="21">
        <v>0</v>
      </c>
      <c r="P2421" s="21">
        <v>0</v>
      </c>
      <c r="Q2421" s="21">
        <v>0</v>
      </c>
      <c r="R2421" s="21">
        <v>0</v>
      </c>
      <c r="S2421" s="21">
        <v>0</v>
      </c>
      <c r="T2421" s="20" t="s">
        <v>39</v>
      </c>
      <c r="U2421" s="22">
        <v>46273</v>
      </c>
      <c r="V2421" s="23">
        <v>46243.637499999997</v>
      </c>
      <c r="W2421" s="23">
        <v>46243.637499999997</v>
      </c>
      <c r="X2421" s="20" t="s">
        <v>40</v>
      </c>
      <c r="Y2421" s="20" t="s">
        <v>39</v>
      </c>
      <c r="Z2421" s="24">
        <v>5045894</v>
      </c>
      <c r="AA2421" s="20" t="s">
        <v>7699</v>
      </c>
      <c r="AB2421" s="25" t="s">
        <v>7820</v>
      </c>
      <c r="AC2421" s="11" t="str">
        <f t="shared" si="324"/>
        <v>Klik Here Bestie</v>
      </c>
      <c r="AD2421" s="18" t="s">
        <v>2944</v>
      </c>
    </row>
    <row r="2422" spans="1:30" ht="14.25" customHeight="1" x14ac:dyDescent="0.3">
      <c r="A2422" s="5">
        <v>2420</v>
      </c>
      <c r="B2422" s="20" t="s">
        <v>32</v>
      </c>
      <c r="C2422" s="20" t="s">
        <v>33</v>
      </c>
      <c r="D2422" s="20" t="s">
        <v>3869</v>
      </c>
      <c r="E2422" s="20" t="s">
        <v>4157</v>
      </c>
      <c r="F2422" s="21">
        <v>3323202008</v>
      </c>
      <c r="G2422" s="20" t="s">
        <v>3870</v>
      </c>
      <c r="H2422" s="20" t="s">
        <v>3871</v>
      </c>
      <c r="I2422" s="21">
        <v>14858226</v>
      </c>
      <c r="J2422" s="20" t="s">
        <v>7821</v>
      </c>
      <c r="K2422" s="20" t="s">
        <v>7822</v>
      </c>
      <c r="L2422" s="20" t="s">
        <v>7823</v>
      </c>
      <c r="M2422" s="21">
        <v>204</v>
      </c>
      <c r="N2422" s="21">
        <v>186</v>
      </c>
      <c r="O2422" s="21">
        <v>0</v>
      </c>
      <c r="P2422" s="21">
        <v>0</v>
      </c>
      <c r="Q2422" s="21">
        <v>0</v>
      </c>
      <c r="R2422" s="21">
        <v>0</v>
      </c>
      <c r="S2422" s="21">
        <v>0</v>
      </c>
      <c r="T2422" s="20" t="s">
        <v>39</v>
      </c>
      <c r="U2422" s="22">
        <v>46273</v>
      </c>
      <c r="V2422" s="23">
        <v>46243.613888888889</v>
      </c>
      <c r="W2422" s="23">
        <v>46243.613888888889</v>
      </c>
      <c r="X2422" s="20" t="s">
        <v>40</v>
      </c>
      <c r="Y2422" s="20" t="s">
        <v>39</v>
      </c>
      <c r="Z2422" s="24">
        <v>5046972</v>
      </c>
      <c r="AA2422" s="20" t="s">
        <v>4182</v>
      </c>
      <c r="AB2422" s="25" t="s">
        <v>7824</v>
      </c>
      <c r="AC2422" s="11" t="str">
        <f t="shared" si="324"/>
        <v>Klik Here Bestie</v>
      </c>
      <c r="AD2422" s="18" t="s">
        <v>2944</v>
      </c>
    </row>
    <row r="2423" spans="1:30" ht="14.25" customHeight="1" x14ac:dyDescent="0.3">
      <c r="A2423" s="5">
        <v>2421</v>
      </c>
      <c r="B2423" s="20" t="s">
        <v>32</v>
      </c>
      <c r="C2423" s="20" t="s">
        <v>33</v>
      </c>
      <c r="D2423" s="20" t="s">
        <v>3869</v>
      </c>
      <c r="E2423" s="20" t="s">
        <v>4157</v>
      </c>
      <c r="F2423" s="21">
        <v>3323202008</v>
      </c>
      <c r="G2423" s="20" t="s">
        <v>3870</v>
      </c>
      <c r="H2423" s="20" t="s">
        <v>3871</v>
      </c>
      <c r="I2423" s="21">
        <v>14858295</v>
      </c>
      <c r="J2423" s="20" t="s">
        <v>7825</v>
      </c>
      <c r="K2423" s="20" t="s">
        <v>7822</v>
      </c>
      <c r="L2423" s="20" t="s">
        <v>7823</v>
      </c>
      <c r="M2423" s="21">
        <v>0</v>
      </c>
      <c r="N2423" s="21">
        <v>455</v>
      </c>
      <c r="O2423" s="21">
        <v>0</v>
      </c>
      <c r="P2423" s="21">
        <v>0</v>
      </c>
      <c r="Q2423" s="21">
        <v>0</v>
      </c>
      <c r="R2423" s="21">
        <v>0</v>
      </c>
      <c r="S2423" s="21">
        <v>0</v>
      </c>
      <c r="T2423" s="20" t="s">
        <v>39</v>
      </c>
      <c r="U2423" s="22">
        <v>46273</v>
      </c>
      <c r="V2423" s="23">
        <v>46243.615277777775</v>
      </c>
      <c r="W2423" s="23">
        <v>46243.615277777775</v>
      </c>
      <c r="X2423" s="20" t="s">
        <v>40</v>
      </c>
      <c r="Y2423" s="20" t="s">
        <v>39</v>
      </c>
      <c r="Z2423" s="24">
        <v>5046972</v>
      </c>
      <c r="AA2423" s="20" t="s">
        <v>4182</v>
      </c>
      <c r="AB2423" s="25" t="s">
        <v>7826</v>
      </c>
      <c r="AC2423" s="11" t="str">
        <f t="shared" si="324"/>
        <v>Klik Here Bestie</v>
      </c>
      <c r="AD2423" s="18" t="s">
        <v>2944</v>
      </c>
    </row>
    <row r="2424" spans="1:30" ht="14.25" customHeight="1" x14ac:dyDescent="0.3">
      <c r="A2424" s="5">
        <v>2422</v>
      </c>
      <c r="B2424" s="20" t="s">
        <v>32</v>
      </c>
      <c r="C2424" s="20" t="s">
        <v>33</v>
      </c>
      <c r="D2424" s="20" t="s">
        <v>3869</v>
      </c>
      <c r="E2424" s="20" t="s">
        <v>4157</v>
      </c>
      <c r="F2424" s="21">
        <v>3323202008</v>
      </c>
      <c r="G2424" s="20" t="s">
        <v>3870</v>
      </c>
      <c r="H2424" s="20" t="s">
        <v>3871</v>
      </c>
      <c r="I2424" s="21">
        <v>14858040</v>
      </c>
      <c r="J2424" s="20" t="s">
        <v>7827</v>
      </c>
      <c r="K2424" s="20" t="s">
        <v>7828</v>
      </c>
      <c r="L2424" s="20" t="s">
        <v>7829</v>
      </c>
      <c r="M2424" s="21">
        <v>105</v>
      </c>
      <c r="N2424" s="21">
        <v>126</v>
      </c>
      <c r="O2424" s="21">
        <v>0</v>
      </c>
      <c r="P2424" s="21">
        <v>0</v>
      </c>
      <c r="Q2424" s="21">
        <v>0</v>
      </c>
      <c r="R2424" s="21">
        <v>0</v>
      </c>
      <c r="S2424" s="21">
        <v>0</v>
      </c>
      <c r="T2424" s="20" t="s">
        <v>39</v>
      </c>
      <c r="U2424" s="22">
        <v>46273</v>
      </c>
      <c r="V2424" s="23">
        <v>46243.611805555556</v>
      </c>
      <c r="W2424" s="23">
        <v>46243.611805555556</v>
      </c>
      <c r="X2424" s="20" t="s">
        <v>40</v>
      </c>
      <c r="Y2424" s="20" t="s">
        <v>39</v>
      </c>
      <c r="Z2424" s="24">
        <v>5046972</v>
      </c>
      <c r="AA2424" s="20" t="s">
        <v>4182</v>
      </c>
      <c r="AB2424" s="25" t="s">
        <v>7830</v>
      </c>
      <c r="AC2424" s="11" t="str">
        <f t="shared" si="324"/>
        <v>Klik Here Bestie</v>
      </c>
      <c r="AD2424" s="18" t="s">
        <v>2944</v>
      </c>
    </row>
    <row r="2425" spans="1:30" ht="14.25" customHeight="1" x14ac:dyDescent="0.3">
      <c r="A2425" s="5">
        <v>2423</v>
      </c>
      <c r="B2425" s="20" t="s">
        <v>32</v>
      </c>
      <c r="C2425" s="20" t="s">
        <v>33</v>
      </c>
      <c r="D2425" s="20" t="s">
        <v>3869</v>
      </c>
      <c r="E2425" s="20" t="s">
        <v>4157</v>
      </c>
      <c r="F2425" s="21">
        <v>3323202008</v>
      </c>
      <c r="G2425" s="20" t="s">
        <v>3870</v>
      </c>
      <c r="H2425" s="20" t="s">
        <v>3871</v>
      </c>
      <c r="I2425" s="21">
        <v>14858117</v>
      </c>
      <c r="J2425" s="20" t="s">
        <v>7831</v>
      </c>
      <c r="K2425" s="20" t="s">
        <v>7828</v>
      </c>
      <c r="L2425" s="20" t="s">
        <v>7829</v>
      </c>
      <c r="M2425" s="21">
        <v>0</v>
      </c>
      <c r="N2425" s="21">
        <v>533</v>
      </c>
      <c r="O2425" s="21">
        <v>0</v>
      </c>
      <c r="P2425" s="21">
        <v>0</v>
      </c>
      <c r="Q2425" s="21">
        <v>0</v>
      </c>
      <c r="R2425" s="21">
        <v>0</v>
      </c>
      <c r="S2425" s="21">
        <v>0</v>
      </c>
      <c r="T2425" s="20" t="s">
        <v>39</v>
      </c>
      <c r="U2425" s="22">
        <v>46273</v>
      </c>
      <c r="V2425" s="23">
        <v>46243.613194444442</v>
      </c>
      <c r="W2425" s="23">
        <v>46243.613194444442</v>
      </c>
      <c r="X2425" s="20" t="s">
        <v>40</v>
      </c>
      <c r="Y2425" s="20" t="s">
        <v>39</v>
      </c>
      <c r="Z2425" s="24">
        <v>5046972</v>
      </c>
      <c r="AA2425" s="20" t="s">
        <v>4182</v>
      </c>
      <c r="AB2425" s="25" t="s">
        <v>7832</v>
      </c>
      <c r="AC2425" s="11" t="str">
        <f t="shared" si="324"/>
        <v>Klik Here Bestie</v>
      </c>
      <c r="AD2425" s="18" t="s">
        <v>2944</v>
      </c>
    </row>
    <row r="2426" spans="1:30" ht="14.25" customHeight="1" x14ac:dyDescent="0.3">
      <c r="A2426" s="5">
        <v>2424</v>
      </c>
      <c r="B2426" s="20" t="s">
        <v>32</v>
      </c>
      <c r="C2426" s="20" t="s">
        <v>33</v>
      </c>
      <c r="D2426" s="20" t="s">
        <v>3869</v>
      </c>
      <c r="E2426" s="20" t="s">
        <v>4157</v>
      </c>
      <c r="F2426" s="21">
        <v>3323202008</v>
      </c>
      <c r="G2426" s="20" t="s">
        <v>3870</v>
      </c>
      <c r="H2426" s="20" t="s">
        <v>3871</v>
      </c>
      <c r="I2426" s="21">
        <v>14855983</v>
      </c>
      <c r="J2426" s="20" t="s">
        <v>7833</v>
      </c>
      <c r="K2426" s="20" t="s">
        <v>7834</v>
      </c>
      <c r="L2426" s="20" t="s">
        <v>7835</v>
      </c>
      <c r="M2426" s="21">
        <v>0</v>
      </c>
      <c r="N2426" s="21">
        <v>165</v>
      </c>
      <c r="O2426" s="21">
        <v>0</v>
      </c>
      <c r="P2426" s="21">
        <v>0</v>
      </c>
      <c r="Q2426" s="21">
        <v>0</v>
      </c>
      <c r="R2426" s="21">
        <v>0</v>
      </c>
      <c r="S2426" s="21">
        <v>0</v>
      </c>
      <c r="T2426" s="20" t="s">
        <v>39</v>
      </c>
      <c r="U2426" s="22">
        <v>46273</v>
      </c>
      <c r="V2426" s="23">
        <v>46243.589583333334</v>
      </c>
      <c r="W2426" s="23">
        <v>46243.589583333334</v>
      </c>
      <c r="X2426" s="20" t="s">
        <v>40</v>
      </c>
      <c r="Y2426" s="20" t="s">
        <v>39</v>
      </c>
      <c r="Z2426" s="24">
        <v>5045894</v>
      </c>
      <c r="AA2426" s="20" t="s">
        <v>7699</v>
      </c>
      <c r="AB2426" s="25" t="s">
        <v>7836</v>
      </c>
      <c r="AC2426" s="11" t="str">
        <f t="shared" si="324"/>
        <v>Klik Here Bestie</v>
      </c>
      <c r="AD2426" s="18" t="s">
        <v>2944</v>
      </c>
    </row>
    <row r="2427" spans="1:30" ht="14.25" customHeight="1" x14ac:dyDescent="0.3">
      <c r="A2427" s="5">
        <v>2425</v>
      </c>
      <c r="B2427" s="20" t="s">
        <v>32</v>
      </c>
      <c r="C2427" s="20" t="s">
        <v>33</v>
      </c>
      <c r="D2427" s="20" t="s">
        <v>3869</v>
      </c>
      <c r="E2427" s="20" t="s">
        <v>4157</v>
      </c>
      <c r="F2427" s="21">
        <v>3323202008</v>
      </c>
      <c r="G2427" s="20" t="s">
        <v>3870</v>
      </c>
      <c r="H2427" s="20" t="s">
        <v>3871</v>
      </c>
      <c r="I2427" s="21">
        <v>14857296</v>
      </c>
      <c r="J2427" s="20" t="s">
        <v>7837</v>
      </c>
      <c r="K2427" s="20" t="s">
        <v>7838</v>
      </c>
      <c r="L2427" s="20" t="s">
        <v>2346</v>
      </c>
      <c r="M2427" s="21">
        <v>194</v>
      </c>
      <c r="N2427" s="21">
        <v>176</v>
      </c>
      <c r="O2427" s="21">
        <v>0</v>
      </c>
      <c r="P2427" s="21">
        <v>0</v>
      </c>
      <c r="Q2427" s="21">
        <v>0</v>
      </c>
      <c r="R2427" s="21">
        <v>0</v>
      </c>
      <c r="S2427" s="21">
        <v>0</v>
      </c>
      <c r="T2427" s="20" t="s">
        <v>39</v>
      </c>
      <c r="U2427" s="22">
        <v>46273</v>
      </c>
      <c r="V2427" s="23">
        <v>46243.603472222225</v>
      </c>
      <c r="W2427" s="23">
        <v>46243.603472222225</v>
      </c>
      <c r="X2427" s="20" t="s">
        <v>40</v>
      </c>
      <c r="Y2427" s="20" t="s">
        <v>39</v>
      </c>
      <c r="Z2427" s="24">
        <v>5046972</v>
      </c>
      <c r="AA2427" s="20" t="s">
        <v>4182</v>
      </c>
      <c r="AB2427" s="25" t="s">
        <v>7839</v>
      </c>
      <c r="AC2427" s="11" t="str">
        <f t="shared" si="324"/>
        <v>Klik Here Bestie</v>
      </c>
      <c r="AD2427" s="18" t="s">
        <v>2944</v>
      </c>
    </row>
    <row r="2428" spans="1:30" ht="14.25" customHeight="1" x14ac:dyDescent="0.3">
      <c r="A2428" s="5">
        <v>2426</v>
      </c>
      <c r="B2428" s="20" t="s">
        <v>32</v>
      </c>
      <c r="C2428" s="20" t="s">
        <v>33</v>
      </c>
      <c r="D2428" s="20" t="s">
        <v>3869</v>
      </c>
      <c r="E2428" s="20" t="s">
        <v>4157</v>
      </c>
      <c r="F2428" s="21">
        <v>3323202008</v>
      </c>
      <c r="G2428" s="20" t="s">
        <v>3870</v>
      </c>
      <c r="H2428" s="20" t="s">
        <v>3871</v>
      </c>
      <c r="I2428" s="21">
        <v>14857366</v>
      </c>
      <c r="J2428" s="20" t="s">
        <v>7840</v>
      </c>
      <c r="K2428" s="20" t="s">
        <v>7838</v>
      </c>
      <c r="L2428" s="20" t="s">
        <v>2346</v>
      </c>
      <c r="M2428" s="21">
        <v>0</v>
      </c>
      <c r="N2428" s="21">
        <v>516</v>
      </c>
      <c r="O2428" s="21">
        <v>0</v>
      </c>
      <c r="P2428" s="21">
        <v>0</v>
      </c>
      <c r="Q2428" s="21">
        <v>0</v>
      </c>
      <c r="R2428" s="21">
        <v>0</v>
      </c>
      <c r="S2428" s="21">
        <v>0</v>
      </c>
      <c r="T2428" s="20" t="s">
        <v>39</v>
      </c>
      <c r="U2428" s="22">
        <v>46273</v>
      </c>
      <c r="V2428" s="23">
        <v>46243.604166666664</v>
      </c>
      <c r="W2428" s="23">
        <v>46243.604166666664</v>
      </c>
      <c r="X2428" s="20" t="s">
        <v>40</v>
      </c>
      <c r="Y2428" s="20" t="s">
        <v>39</v>
      </c>
      <c r="Z2428" s="24">
        <v>5046972</v>
      </c>
      <c r="AA2428" s="20" t="s">
        <v>4182</v>
      </c>
      <c r="AB2428" s="25" t="s">
        <v>7841</v>
      </c>
      <c r="AC2428" s="11" t="str">
        <f t="shared" si="324"/>
        <v>Klik Here Bestie</v>
      </c>
      <c r="AD2428" s="18" t="s">
        <v>2944</v>
      </c>
    </row>
    <row r="2429" spans="1:30" ht="14.25" customHeight="1" x14ac:dyDescent="0.3">
      <c r="A2429" s="5">
        <v>2427</v>
      </c>
      <c r="B2429" s="20" t="s">
        <v>32</v>
      </c>
      <c r="C2429" s="20" t="s">
        <v>33</v>
      </c>
      <c r="D2429" s="20" t="s">
        <v>3869</v>
      </c>
      <c r="E2429" s="20" t="s">
        <v>4157</v>
      </c>
      <c r="F2429" s="21">
        <v>3323202008</v>
      </c>
      <c r="G2429" s="20" t="s">
        <v>3870</v>
      </c>
      <c r="H2429" s="20" t="s">
        <v>3871</v>
      </c>
      <c r="I2429" s="21">
        <v>14855772</v>
      </c>
      <c r="J2429" s="20" t="s">
        <v>7842</v>
      </c>
      <c r="K2429" s="20" t="s">
        <v>7843</v>
      </c>
      <c r="L2429" s="20" t="s">
        <v>7844</v>
      </c>
      <c r="M2429" s="21">
        <v>0</v>
      </c>
      <c r="N2429" s="21">
        <v>219</v>
      </c>
      <c r="O2429" s="21">
        <v>0</v>
      </c>
      <c r="P2429" s="21">
        <v>0</v>
      </c>
      <c r="Q2429" s="21">
        <v>0</v>
      </c>
      <c r="R2429" s="21">
        <v>0</v>
      </c>
      <c r="S2429" s="21">
        <v>0</v>
      </c>
      <c r="T2429" s="20" t="s">
        <v>39</v>
      </c>
      <c r="U2429" s="22">
        <v>46273</v>
      </c>
      <c r="V2429" s="23">
        <v>46243.586111111108</v>
      </c>
      <c r="W2429" s="23">
        <v>46243.586111111108</v>
      </c>
      <c r="X2429" s="20" t="s">
        <v>40</v>
      </c>
      <c r="Y2429" s="20" t="s">
        <v>39</v>
      </c>
      <c r="Z2429" s="24">
        <v>5045894</v>
      </c>
      <c r="AA2429" s="20" t="s">
        <v>7699</v>
      </c>
      <c r="AB2429" s="25" t="s">
        <v>7845</v>
      </c>
      <c r="AC2429" s="11" t="str">
        <f t="shared" si="324"/>
        <v>Klik Here Bestie</v>
      </c>
      <c r="AD2429" s="18" t="s">
        <v>2944</v>
      </c>
    </row>
    <row r="2430" spans="1:30" ht="14.25" customHeight="1" x14ac:dyDescent="0.3">
      <c r="A2430" s="5">
        <v>2428</v>
      </c>
      <c r="B2430" s="20" t="s">
        <v>32</v>
      </c>
      <c r="C2430" s="20" t="s">
        <v>33</v>
      </c>
      <c r="D2430" s="20" t="s">
        <v>3869</v>
      </c>
      <c r="E2430" s="20" t="s">
        <v>4211</v>
      </c>
      <c r="F2430" s="21">
        <v>3323202009</v>
      </c>
      <c r="G2430" s="20" t="s">
        <v>3981</v>
      </c>
      <c r="H2430" s="20" t="s">
        <v>449</v>
      </c>
      <c r="I2430" s="21">
        <v>14863821</v>
      </c>
      <c r="J2430" s="20" t="s">
        <v>7846</v>
      </c>
      <c r="K2430" s="20" t="s">
        <v>7847</v>
      </c>
      <c r="L2430" s="20" t="s">
        <v>7848</v>
      </c>
      <c r="M2430" s="21">
        <v>0</v>
      </c>
      <c r="N2430" s="21">
        <v>842</v>
      </c>
      <c r="O2430" s="21">
        <v>0</v>
      </c>
      <c r="P2430" s="21">
        <v>0</v>
      </c>
      <c r="Q2430" s="21">
        <v>0</v>
      </c>
      <c r="R2430" s="21">
        <v>0</v>
      </c>
      <c r="S2430" s="21">
        <v>0</v>
      </c>
      <c r="T2430" s="20" t="s">
        <v>39</v>
      </c>
      <c r="U2430" s="22">
        <v>46273</v>
      </c>
      <c r="V2430" s="23">
        <v>46243.685416666667</v>
      </c>
      <c r="W2430" s="23">
        <v>46243.685416666667</v>
      </c>
      <c r="X2430" s="20" t="s">
        <v>40</v>
      </c>
      <c r="Y2430" s="20" t="s">
        <v>39</v>
      </c>
      <c r="Z2430" s="24">
        <v>910270</v>
      </c>
      <c r="AA2430" s="20" t="s">
        <v>7849</v>
      </c>
      <c r="AB2430" s="25" t="s">
        <v>7850</v>
      </c>
      <c r="AC2430" s="11" t="str">
        <f t="shared" si="324"/>
        <v>Klik Here Bestie</v>
      </c>
      <c r="AD2430" s="18" t="s">
        <v>2944</v>
      </c>
    </row>
    <row r="2431" spans="1:30" ht="14.25" customHeight="1" x14ac:dyDescent="0.3">
      <c r="A2431" s="5">
        <v>2429</v>
      </c>
      <c r="B2431" s="20" t="s">
        <v>32</v>
      </c>
      <c r="C2431" s="20" t="s">
        <v>33</v>
      </c>
      <c r="D2431" s="20" t="s">
        <v>3869</v>
      </c>
      <c r="E2431" s="20" t="s">
        <v>4211</v>
      </c>
      <c r="F2431" s="21">
        <v>3323202009</v>
      </c>
      <c r="G2431" s="20" t="s">
        <v>3981</v>
      </c>
      <c r="H2431" s="20" t="s">
        <v>449</v>
      </c>
      <c r="I2431" s="21">
        <v>14912811</v>
      </c>
      <c r="J2431" s="20" t="s">
        <v>7851</v>
      </c>
      <c r="K2431" s="20" t="s">
        <v>7852</v>
      </c>
      <c r="L2431" s="20" t="s">
        <v>7853</v>
      </c>
      <c r="M2431" s="21">
        <v>25</v>
      </c>
      <c r="N2431" s="21">
        <v>25</v>
      </c>
      <c r="O2431" s="21">
        <v>0</v>
      </c>
      <c r="P2431" s="21">
        <v>0</v>
      </c>
      <c r="Q2431" s="21">
        <v>0</v>
      </c>
      <c r="R2431" s="21">
        <v>0</v>
      </c>
      <c r="S2431" s="21">
        <v>0</v>
      </c>
      <c r="T2431" s="20" t="s">
        <v>39</v>
      </c>
      <c r="U2431" s="22">
        <v>46303</v>
      </c>
      <c r="V2431" s="23">
        <v>46244.580555555556</v>
      </c>
      <c r="W2431" s="23">
        <v>46244.580555555556</v>
      </c>
      <c r="X2431" s="20" t="s">
        <v>40</v>
      </c>
      <c r="Y2431" s="20" t="s">
        <v>39</v>
      </c>
      <c r="Z2431" s="24">
        <v>75875</v>
      </c>
      <c r="AA2431" s="20" t="s">
        <v>2663</v>
      </c>
      <c r="AB2431" s="25" t="s">
        <v>7854</v>
      </c>
      <c r="AC2431" s="11" t="str">
        <f t="shared" si="324"/>
        <v>Klik Here Bestie</v>
      </c>
      <c r="AD2431" s="18" t="s">
        <v>2944</v>
      </c>
    </row>
    <row r="2432" spans="1:30" ht="14.25" customHeight="1" x14ac:dyDescent="0.3">
      <c r="A2432" s="5">
        <v>2430</v>
      </c>
      <c r="B2432" s="20" t="s">
        <v>32</v>
      </c>
      <c r="C2432" s="20" t="s">
        <v>33</v>
      </c>
      <c r="D2432" s="20" t="s">
        <v>3869</v>
      </c>
      <c r="E2432" s="20" t="s">
        <v>4211</v>
      </c>
      <c r="F2432" s="21">
        <v>3323202009</v>
      </c>
      <c r="G2432" s="20" t="s">
        <v>3981</v>
      </c>
      <c r="H2432" s="20" t="s">
        <v>449</v>
      </c>
      <c r="I2432" s="21">
        <v>14912941</v>
      </c>
      <c r="J2432" s="20" t="s">
        <v>7855</v>
      </c>
      <c r="K2432" s="20" t="s">
        <v>7852</v>
      </c>
      <c r="L2432" s="20" t="s">
        <v>7853</v>
      </c>
      <c r="M2432" s="21">
        <v>0</v>
      </c>
      <c r="N2432" s="21">
        <v>440</v>
      </c>
      <c r="O2432" s="21">
        <v>0</v>
      </c>
      <c r="P2432" s="21">
        <v>0</v>
      </c>
      <c r="Q2432" s="21">
        <v>0</v>
      </c>
      <c r="R2432" s="21">
        <v>0</v>
      </c>
      <c r="S2432" s="21">
        <v>0</v>
      </c>
      <c r="T2432" s="20" t="s">
        <v>39</v>
      </c>
      <c r="U2432" s="22">
        <v>46303</v>
      </c>
      <c r="V2432" s="23">
        <v>46244.581250000003</v>
      </c>
      <c r="W2432" s="23">
        <v>46244.581250000003</v>
      </c>
      <c r="X2432" s="20" t="s">
        <v>40</v>
      </c>
      <c r="Y2432" s="20" t="s">
        <v>39</v>
      </c>
      <c r="Z2432" s="24">
        <v>75875</v>
      </c>
      <c r="AA2432" s="20" t="s">
        <v>2663</v>
      </c>
      <c r="AB2432" s="25" t="s">
        <v>7856</v>
      </c>
      <c r="AC2432" s="11" t="str">
        <f t="shared" si="324"/>
        <v>Klik Here Bestie</v>
      </c>
      <c r="AD2432" s="18" t="s">
        <v>2944</v>
      </c>
    </row>
    <row r="2433" spans="1:30" ht="14.25" customHeight="1" x14ac:dyDescent="0.3">
      <c r="A2433" s="5">
        <v>2431</v>
      </c>
      <c r="B2433" s="20" t="s">
        <v>32</v>
      </c>
      <c r="C2433" s="20" t="s">
        <v>33</v>
      </c>
      <c r="D2433" s="20" t="s">
        <v>3869</v>
      </c>
      <c r="E2433" s="20" t="s">
        <v>4211</v>
      </c>
      <c r="F2433" s="21">
        <v>3323202009</v>
      </c>
      <c r="G2433" s="20" t="s">
        <v>3981</v>
      </c>
      <c r="H2433" s="20" t="s">
        <v>449</v>
      </c>
      <c r="I2433" s="21">
        <v>14913161</v>
      </c>
      <c r="J2433" s="20" t="s">
        <v>7857</v>
      </c>
      <c r="K2433" s="20" t="s">
        <v>7852</v>
      </c>
      <c r="L2433" s="20" t="s">
        <v>7853</v>
      </c>
      <c r="M2433" s="21">
        <v>54</v>
      </c>
      <c r="N2433" s="21">
        <v>50</v>
      </c>
      <c r="O2433" s="21">
        <v>0</v>
      </c>
      <c r="P2433" s="21">
        <v>0</v>
      </c>
      <c r="Q2433" s="21">
        <v>0</v>
      </c>
      <c r="R2433" s="21">
        <v>0</v>
      </c>
      <c r="S2433" s="21">
        <v>0</v>
      </c>
      <c r="T2433" s="20" t="s">
        <v>39</v>
      </c>
      <c r="U2433" s="22">
        <v>46303</v>
      </c>
      <c r="V2433" s="23">
        <v>46244.582638888889</v>
      </c>
      <c r="W2433" s="23">
        <v>46244.582638888889</v>
      </c>
      <c r="X2433" s="20" t="s">
        <v>40</v>
      </c>
      <c r="Y2433" s="20" t="s">
        <v>39</v>
      </c>
      <c r="Z2433" s="24">
        <v>75875</v>
      </c>
      <c r="AA2433" s="20" t="s">
        <v>2663</v>
      </c>
      <c r="AB2433" s="25" t="s">
        <v>7858</v>
      </c>
      <c r="AC2433" s="11" t="str">
        <f t="shared" si="324"/>
        <v>Klik Here Bestie</v>
      </c>
      <c r="AD2433" s="18" t="s">
        <v>2944</v>
      </c>
    </row>
    <row r="2434" spans="1:30" ht="14.25" customHeight="1" x14ac:dyDescent="0.3">
      <c r="A2434" s="5">
        <v>2432</v>
      </c>
      <c r="B2434" s="20" t="s">
        <v>32</v>
      </c>
      <c r="C2434" s="20" t="s">
        <v>33</v>
      </c>
      <c r="D2434" s="20" t="s">
        <v>3869</v>
      </c>
      <c r="E2434" s="20" t="s">
        <v>4211</v>
      </c>
      <c r="F2434" s="21">
        <v>3323202009</v>
      </c>
      <c r="G2434" s="20" t="s">
        <v>3981</v>
      </c>
      <c r="H2434" s="20" t="s">
        <v>449</v>
      </c>
      <c r="I2434" s="21">
        <v>14984132</v>
      </c>
      <c r="J2434" s="20" t="s">
        <v>7859</v>
      </c>
      <c r="K2434" s="20" t="s">
        <v>7860</v>
      </c>
      <c r="L2434" s="20" t="s">
        <v>1120</v>
      </c>
      <c r="M2434" s="21">
        <v>0</v>
      </c>
      <c r="N2434" s="21">
        <v>86</v>
      </c>
      <c r="O2434" s="21">
        <v>0</v>
      </c>
      <c r="P2434" s="21">
        <v>0</v>
      </c>
      <c r="Q2434" s="21">
        <v>0</v>
      </c>
      <c r="R2434" s="21">
        <v>0</v>
      </c>
      <c r="S2434" s="21">
        <v>0</v>
      </c>
      <c r="T2434" s="20" t="s">
        <v>39</v>
      </c>
      <c r="U2434" s="22">
        <v>46334</v>
      </c>
      <c r="V2434" s="23">
        <v>46245.619444444441</v>
      </c>
      <c r="W2434" s="23">
        <v>46245.619444444441</v>
      </c>
      <c r="X2434" s="20" t="s">
        <v>40</v>
      </c>
      <c r="Y2434" s="20" t="s">
        <v>39</v>
      </c>
      <c r="Z2434" s="24">
        <v>910270</v>
      </c>
      <c r="AA2434" s="20" t="s">
        <v>7849</v>
      </c>
      <c r="AB2434" s="25" t="s">
        <v>7861</v>
      </c>
      <c r="AC2434" s="11" t="str">
        <f t="shared" si="324"/>
        <v>Klik Here Bestie</v>
      </c>
      <c r="AD2434" s="18" t="s">
        <v>2944</v>
      </c>
    </row>
    <row r="2435" spans="1:30" ht="14.25" customHeight="1" x14ac:dyDescent="0.3">
      <c r="A2435" s="5">
        <v>2433</v>
      </c>
      <c r="B2435" s="20" t="s">
        <v>32</v>
      </c>
      <c r="C2435" s="20" t="s">
        <v>33</v>
      </c>
      <c r="D2435" s="20" t="s">
        <v>3869</v>
      </c>
      <c r="E2435" s="20" t="s">
        <v>4215</v>
      </c>
      <c r="F2435" s="21">
        <v>3323202010</v>
      </c>
      <c r="G2435" s="20" t="s">
        <v>3981</v>
      </c>
      <c r="H2435" s="20" t="s">
        <v>449</v>
      </c>
      <c r="I2435" s="21">
        <v>14980975</v>
      </c>
      <c r="J2435" s="20" t="s">
        <v>7862</v>
      </c>
      <c r="K2435" s="20" t="s">
        <v>7863</v>
      </c>
      <c r="L2435" s="20" t="s">
        <v>7864</v>
      </c>
      <c r="M2435" s="21">
        <v>0</v>
      </c>
      <c r="N2435" s="21">
        <v>86</v>
      </c>
      <c r="O2435" s="21">
        <v>0</v>
      </c>
      <c r="P2435" s="21">
        <v>0</v>
      </c>
      <c r="Q2435" s="21">
        <v>0</v>
      </c>
      <c r="R2435" s="21">
        <v>0</v>
      </c>
      <c r="S2435" s="21">
        <v>0</v>
      </c>
      <c r="T2435" s="20" t="s">
        <v>39</v>
      </c>
      <c r="U2435" s="22">
        <v>46334</v>
      </c>
      <c r="V2435" s="23">
        <v>46245.595138888886</v>
      </c>
      <c r="W2435" s="23">
        <v>46245.595138888886</v>
      </c>
      <c r="X2435" s="20" t="s">
        <v>40</v>
      </c>
      <c r="Y2435" s="20" t="s">
        <v>39</v>
      </c>
      <c r="Z2435" s="24">
        <v>76518</v>
      </c>
      <c r="AA2435" s="20" t="s">
        <v>1065</v>
      </c>
      <c r="AB2435" s="25" t="s">
        <v>7865</v>
      </c>
      <c r="AC2435" s="11" t="str">
        <f t="shared" si="324"/>
        <v>Klik Here Bestie</v>
      </c>
      <c r="AD2435" s="18" t="s">
        <v>2944</v>
      </c>
    </row>
    <row r="2436" spans="1:30" ht="14.25" customHeight="1" x14ac:dyDescent="0.3">
      <c r="A2436" s="5">
        <v>2434</v>
      </c>
      <c r="B2436" s="20" t="s">
        <v>32</v>
      </c>
      <c r="C2436" s="20" t="s">
        <v>33</v>
      </c>
      <c r="D2436" s="20" t="s">
        <v>3869</v>
      </c>
      <c r="E2436" s="20" t="s">
        <v>4215</v>
      </c>
      <c r="F2436" s="21">
        <v>3323202010</v>
      </c>
      <c r="G2436" s="20" t="s">
        <v>3981</v>
      </c>
      <c r="H2436" s="20" t="s">
        <v>449</v>
      </c>
      <c r="I2436" s="21">
        <v>15129747</v>
      </c>
      <c r="J2436" s="20" t="s">
        <v>7866</v>
      </c>
      <c r="K2436" s="20" t="s">
        <v>7867</v>
      </c>
      <c r="L2436" s="20" t="s">
        <v>7868</v>
      </c>
      <c r="M2436" s="21">
        <v>0</v>
      </c>
      <c r="N2436" s="21">
        <v>235</v>
      </c>
      <c r="O2436" s="21">
        <v>0</v>
      </c>
      <c r="P2436" s="21">
        <v>0</v>
      </c>
      <c r="Q2436" s="21">
        <v>0</v>
      </c>
      <c r="R2436" s="21">
        <v>0</v>
      </c>
      <c r="S2436" s="21">
        <v>0</v>
      </c>
      <c r="T2436" s="20" t="s">
        <v>39</v>
      </c>
      <c r="U2436" s="20" t="s">
        <v>4250</v>
      </c>
      <c r="V2436" s="23">
        <v>46247.647222222222</v>
      </c>
      <c r="W2436" s="23">
        <v>46247.647222222222</v>
      </c>
      <c r="X2436" s="20" t="s">
        <v>40</v>
      </c>
      <c r="Y2436" s="20" t="s">
        <v>39</v>
      </c>
      <c r="Z2436" s="24">
        <v>76387</v>
      </c>
      <c r="AA2436" s="20" t="s">
        <v>4221</v>
      </c>
      <c r="AB2436" s="25" t="s">
        <v>7869</v>
      </c>
      <c r="AC2436" s="11" t="str">
        <f t="shared" si="324"/>
        <v>Klik Here Bestie</v>
      </c>
      <c r="AD2436" s="18" t="s">
        <v>2944</v>
      </c>
    </row>
    <row r="2437" spans="1:30" ht="14.25" customHeight="1" x14ac:dyDescent="0.3">
      <c r="A2437" s="5">
        <v>2435</v>
      </c>
      <c r="B2437" s="20" t="s">
        <v>32</v>
      </c>
      <c r="C2437" s="20" t="s">
        <v>33</v>
      </c>
      <c r="D2437" s="20" t="s">
        <v>3869</v>
      </c>
      <c r="E2437" s="20" t="s">
        <v>4215</v>
      </c>
      <c r="F2437" s="21">
        <v>3323202010</v>
      </c>
      <c r="G2437" s="20" t="s">
        <v>3981</v>
      </c>
      <c r="H2437" s="20" t="s">
        <v>449</v>
      </c>
      <c r="I2437" s="21">
        <v>15129996</v>
      </c>
      <c r="J2437" s="20" t="s">
        <v>7870</v>
      </c>
      <c r="K2437" s="20" t="s">
        <v>7867</v>
      </c>
      <c r="L2437" s="20" t="s">
        <v>7868</v>
      </c>
      <c r="M2437" s="21">
        <v>91</v>
      </c>
      <c r="N2437" s="21">
        <v>165</v>
      </c>
      <c r="O2437" s="21">
        <v>0</v>
      </c>
      <c r="P2437" s="21">
        <v>0</v>
      </c>
      <c r="Q2437" s="21">
        <v>0</v>
      </c>
      <c r="R2437" s="21">
        <v>0</v>
      </c>
      <c r="S2437" s="21">
        <v>0</v>
      </c>
      <c r="T2437" s="20" t="s">
        <v>39</v>
      </c>
      <c r="U2437" s="20" t="s">
        <v>4250</v>
      </c>
      <c r="V2437" s="23">
        <v>46247.648611111108</v>
      </c>
      <c r="W2437" s="23">
        <v>46247.648611111108</v>
      </c>
      <c r="X2437" s="20" t="s">
        <v>40</v>
      </c>
      <c r="Y2437" s="20" t="s">
        <v>39</v>
      </c>
      <c r="Z2437" s="24">
        <v>76387</v>
      </c>
      <c r="AA2437" s="20" t="s">
        <v>4221</v>
      </c>
      <c r="AB2437" s="25" t="s">
        <v>7871</v>
      </c>
      <c r="AC2437" s="11" t="str">
        <f t="shared" si="324"/>
        <v>Klik Here Bestie</v>
      </c>
      <c r="AD2437" s="18" t="s">
        <v>2944</v>
      </c>
    </row>
    <row r="2438" spans="1:30" ht="14.25" customHeight="1" x14ac:dyDescent="0.3">
      <c r="A2438" s="5">
        <v>2436</v>
      </c>
      <c r="B2438" s="20" t="s">
        <v>32</v>
      </c>
      <c r="C2438" s="20" t="s">
        <v>33</v>
      </c>
      <c r="D2438" s="20" t="s">
        <v>3869</v>
      </c>
      <c r="E2438" s="20" t="s">
        <v>4215</v>
      </c>
      <c r="F2438" s="21">
        <v>3323202010</v>
      </c>
      <c r="G2438" s="20" t="s">
        <v>3981</v>
      </c>
      <c r="H2438" s="20" t="s">
        <v>449</v>
      </c>
      <c r="I2438" s="21">
        <v>15043976</v>
      </c>
      <c r="J2438" s="20" t="s">
        <v>7872</v>
      </c>
      <c r="K2438" s="20" t="s">
        <v>7873</v>
      </c>
      <c r="L2438" s="20" t="s">
        <v>7874</v>
      </c>
      <c r="M2438" s="21">
        <v>200</v>
      </c>
      <c r="N2438" s="21">
        <v>0</v>
      </c>
      <c r="O2438" s="21">
        <v>0</v>
      </c>
      <c r="P2438" s="21">
        <v>0</v>
      </c>
      <c r="Q2438" s="21">
        <v>0</v>
      </c>
      <c r="R2438" s="21">
        <v>0</v>
      </c>
      <c r="S2438" s="21">
        <v>0</v>
      </c>
      <c r="T2438" s="20" t="s">
        <v>39</v>
      </c>
      <c r="U2438" s="22">
        <v>46364</v>
      </c>
      <c r="V2438" s="23">
        <v>46246.55</v>
      </c>
      <c r="W2438" s="23">
        <v>46246.55</v>
      </c>
      <c r="X2438" s="20" t="s">
        <v>40</v>
      </c>
      <c r="Y2438" s="20" t="s">
        <v>39</v>
      </c>
      <c r="Z2438" s="24">
        <v>76400</v>
      </c>
      <c r="AA2438" s="20" t="s">
        <v>169</v>
      </c>
      <c r="AB2438" s="25" t="s">
        <v>7875</v>
      </c>
      <c r="AC2438" s="11" t="str">
        <f t="shared" si="324"/>
        <v>Klik Here Bestie</v>
      </c>
      <c r="AD2438" s="18" t="s">
        <v>2944</v>
      </c>
    </row>
    <row r="2439" spans="1:30" ht="14.25" customHeight="1" x14ac:dyDescent="0.3">
      <c r="A2439" s="5">
        <v>2437</v>
      </c>
      <c r="B2439" s="20" t="s">
        <v>32</v>
      </c>
      <c r="C2439" s="20" t="s">
        <v>33</v>
      </c>
      <c r="D2439" s="20" t="s">
        <v>3869</v>
      </c>
      <c r="E2439" s="20" t="s">
        <v>4215</v>
      </c>
      <c r="F2439" s="21">
        <v>3323202010</v>
      </c>
      <c r="G2439" s="20" t="s">
        <v>3981</v>
      </c>
      <c r="H2439" s="20" t="s">
        <v>449</v>
      </c>
      <c r="I2439" s="21">
        <v>15047678</v>
      </c>
      <c r="J2439" s="20" t="s">
        <v>7876</v>
      </c>
      <c r="K2439" s="20" t="s">
        <v>7877</v>
      </c>
      <c r="L2439" s="20" t="s">
        <v>7878</v>
      </c>
      <c r="M2439" s="21">
        <v>0</v>
      </c>
      <c r="N2439" s="21">
        <v>455</v>
      </c>
      <c r="O2439" s="21">
        <v>0</v>
      </c>
      <c r="P2439" s="21">
        <v>0</v>
      </c>
      <c r="Q2439" s="21">
        <v>0</v>
      </c>
      <c r="R2439" s="21">
        <v>0</v>
      </c>
      <c r="S2439" s="21">
        <v>0</v>
      </c>
      <c r="T2439" s="20" t="s">
        <v>39</v>
      </c>
      <c r="U2439" s="22">
        <v>46364</v>
      </c>
      <c r="V2439" s="23">
        <v>46246.583333333336</v>
      </c>
      <c r="W2439" s="23">
        <v>46246.583333333336</v>
      </c>
      <c r="X2439" s="20" t="s">
        <v>40</v>
      </c>
      <c r="Y2439" s="20" t="s">
        <v>39</v>
      </c>
      <c r="Z2439" s="24">
        <v>76387</v>
      </c>
      <c r="AA2439" s="20" t="s">
        <v>4221</v>
      </c>
      <c r="AB2439" s="25" t="s">
        <v>7879</v>
      </c>
      <c r="AC2439" s="11" t="str">
        <f t="shared" si="324"/>
        <v>Klik Here Bestie</v>
      </c>
      <c r="AD2439" s="18" t="s">
        <v>2944</v>
      </c>
    </row>
    <row r="2440" spans="1:30" ht="14.25" customHeight="1" x14ac:dyDescent="0.3">
      <c r="A2440" s="5">
        <v>2438</v>
      </c>
      <c r="B2440" s="20" t="s">
        <v>32</v>
      </c>
      <c r="C2440" s="20" t="s">
        <v>33</v>
      </c>
      <c r="D2440" s="20" t="s">
        <v>3869</v>
      </c>
      <c r="E2440" s="20" t="s">
        <v>4215</v>
      </c>
      <c r="F2440" s="21">
        <v>3323202010</v>
      </c>
      <c r="G2440" s="20" t="s">
        <v>3981</v>
      </c>
      <c r="H2440" s="20" t="s">
        <v>449</v>
      </c>
      <c r="I2440" s="21">
        <v>14925161</v>
      </c>
      <c r="J2440" s="20" t="s">
        <v>7880</v>
      </c>
      <c r="K2440" s="20" t="s">
        <v>7881</v>
      </c>
      <c r="L2440" s="20" t="s">
        <v>7882</v>
      </c>
      <c r="M2440" s="21">
        <v>50</v>
      </c>
      <c r="N2440" s="21">
        <v>60</v>
      </c>
      <c r="O2440" s="21">
        <v>0</v>
      </c>
      <c r="P2440" s="21">
        <v>0</v>
      </c>
      <c r="Q2440" s="21">
        <v>0</v>
      </c>
      <c r="R2440" s="21">
        <v>0</v>
      </c>
      <c r="S2440" s="21">
        <v>0</v>
      </c>
      <c r="T2440" s="20" t="s">
        <v>39</v>
      </c>
      <c r="U2440" s="22">
        <v>46303</v>
      </c>
      <c r="V2440" s="23">
        <v>46244.679861111108</v>
      </c>
      <c r="W2440" s="23">
        <v>46244.679861111108</v>
      </c>
      <c r="X2440" s="20" t="s">
        <v>40</v>
      </c>
      <c r="Y2440" s="20" t="s">
        <v>39</v>
      </c>
      <c r="Z2440" s="24">
        <v>670678</v>
      </c>
      <c r="AA2440" s="20" t="s">
        <v>397</v>
      </c>
      <c r="AB2440" s="25" t="s">
        <v>7883</v>
      </c>
      <c r="AC2440" s="11" t="str">
        <f t="shared" si="324"/>
        <v>Klik Here Bestie</v>
      </c>
      <c r="AD2440" s="18" t="s">
        <v>2944</v>
      </c>
    </row>
    <row r="2441" spans="1:30" ht="14.25" customHeight="1" x14ac:dyDescent="0.3">
      <c r="A2441" s="5">
        <v>2439</v>
      </c>
      <c r="B2441" s="20" t="s">
        <v>32</v>
      </c>
      <c r="C2441" s="20" t="s">
        <v>33</v>
      </c>
      <c r="D2441" s="20" t="s">
        <v>3869</v>
      </c>
      <c r="E2441" s="20" t="s">
        <v>4215</v>
      </c>
      <c r="F2441" s="21">
        <v>3323202010</v>
      </c>
      <c r="G2441" s="20" t="s">
        <v>3981</v>
      </c>
      <c r="H2441" s="20" t="s">
        <v>449</v>
      </c>
      <c r="I2441" s="21">
        <v>14925329</v>
      </c>
      <c r="J2441" s="20" t="s">
        <v>7884</v>
      </c>
      <c r="K2441" s="20" t="s">
        <v>7881</v>
      </c>
      <c r="L2441" s="20" t="s">
        <v>7882</v>
      </c>
      <c r="M2441" s="21">
        <v>0</v>
      </c>
      <c r="N2441" s="21">
        <v>154</v>
      </c>
      <c r="O2441" s="21">
        <v>0</v>
      </c>
      <c r="P2441" s="21">
        <v>0</v>
      </c>
      <c r="Q2441" s="21">
        <v>0</v>
      </c>
      <c r="R2441" s="21">
        <v>0</v>
      </c>
      <c r="S2441" s="21">
        <v>0</v>
      </c>
      <c r="T2441" s="20" t="s">
        <v>39</v>
      </c>
      <c r="U2441" s="22">
        <v>46303</v>
      </c>
      <c r="V2441" s="23">
        <v>46244.680555555555</v>
      </c>
      <c r="W2441" s="23">
        <v>46244.680555555555</v>
      </c>
      <c r="X2441" s="20" t="s">
        <v>40</v>
      </c>
      <c r="Y2441" s="20" t="s">
        <v>39</v>
      </c>
      <c r="Z2441" s="24">
        <v>670678</v>
      </c>
      <c r="AA2441" s="20" t="s">
        <v>397</v>
      </c>
      <c r="AB2441" s="25" t="s">
        <v>7885</v>
      </c>
      <c r="AC2441" s="11" t="str">
        <f t="shared" si="324"/>
        <v>Klik Here Bestie</v>
      </c>
      <c r="AD2441" s="18" t="s">
        <v>2944</v>
      </c>
    </row>
    <row r="2442" spans="1:30" ht="14.25" customHeight="1" x14ac:dyDescent="0.3">
      <c r="A2442" s="5">
        <v>2440</v>
      </c>
      <c r="B2442" s="20" t="s">
        <v>32</v>
      </c>
      <c r="C2442" s="20" t="s">
        <v>33</v>
      </c>
      <c r="D2442" s="20" t="s">
        <v>3869</v>
      </c>
      <c r="E2442" s="20" t="s">
        <v>4215</v>
      </c>
      <c r="F2442" s="21">
        <v>3323202010</v>
      </c>
      <c r="G2442" s="20" t="s">
        <v>3981</v>
      </c>
      <c r="H2442" s="20" t="s">
        <v>449</v>
      </c>
      <c r="I2442" s="21">
        <v>14925466</v>
      </c>
      <c r="J2442" s="20" t="s">
        <v>7886</v>
      </c>
      <c r="K2442" s="20" t="s">
        <v>7881</v>
      </c>
      <c r="L2442" s="20" t="s">
        <v>7882</v>
      </c>
      <c r="M2442" s="21">
        <v>164</v>
      </c>
      <c r="N2442" s="21">
        <v>150</v>
      </c>
      <c r="O2442" s="21">
        <v>0</v>
      </c>
      <c r="P2442" s="21">
        <v>0</v>
      </c>
      <c r="Q2442" s="21">
        <v>0</v>
      </c>
      <c r="R2442" s="21">
        <v>0</v>
      </c>
      <c r="S2442" s="21">
        <v>0</v>
      </c>
      <c r="T2442" s="20" t="s">
        <v>39</v>
      </c>
      <c r="U2442" s="22">
        <v>46303</v>
      </c>
      <c r="V2442" s="23">
        <v>46244.681944444441</v>
      </c>
      <c r="W2442" s="23">
        <v>46244.681944444441</v>
      </c>
      <c r="X2442" s="20" t="s">
        <v>40</v>
      </c>
      <c r="Y2442" s="20" t="s">
        <v>39</v>
      </c>
      <c r="Z2442" s="24">
        <v>670678</v>
      </c>
      <c r="AA2442" s="20" t="s">
        <v>397</v>
      </c>
      <c r="AB2442" s="25" t="s">
        <v>7887</v>
      </c>
      <c r="AC2442" s="11" t="str">
        <f t="shared" si="324"/>
        <v>Klik Here Bestie</v>
      </c>
      <c r="AD2442" s="18" t="s">
        <v>2944</v>
      </c>
    </row>
    <row r="2443" spans="1:30" ht="14.25" customHeight="1" x14ac:dyDescent="0.3">
      <c r="A2443" s="5">
        <v>2441</v>
      </c>
      <c r="B2443" s="20" t="s">
        <v>32</v>
      </c>
      <c r="C2443" s="20" t="s">
        <v>33</v>
      </c>
      <c r="D2443" s="20" t="s">
        <v>3869</v>
      </c>
      <c r="E2443" s="20" t="s">
        <v>4215</v>
      </c>
      <c r="F2443" s="21">
        <v>3323202010</v>
      </c>
      <c r="G2443" s="20" t="s">
        <v>3981</v>
      </c>
      <c r="H2443" s="20" t="s">
        <v>449</v>
      </c>
      <c r="I2443" s="21">
        <v>15151271</v>
      </c>
      <c r="J2443" s="20" t="s">
        <v>7888</v>
      </c>
      <c r="K2443" s="20" t="s">
        <v>7889</v>
      </c>
      <c r="L2443" s="20" t="s">
        <v>3885</v>
      </c>
      <c r="M2443" s="21">
        <v>25</v>
      </c>
      <c r="N2443" s="21">
        <v>30</v>
      </c>
      <c r="O2443" s="21">
        <v>0</v>
      </c>
      <c r="P2443" s="21">
        <v>0</v>
      </c>
      <c r="Q2443" s="21">
        <v>0</v>
      </c>
      <c r="R2443" s="21">
        <v>0</v>
      </c>
      <c r="S2443" s="21">
        <v>0</v>
      </c>
      <c r="T2443" s="20" t="s">
        <v>39</v>
      </c>
      <c r="U2443" s="20" t="s">
        <v>4312</v>
      </c>
      <c r="V2443" s="23">
        <v>46248.308333333334</v>
      </c>
      <c r="W2443" s="23">
        <v>46248.308333333334</v>
      </c>
      <c r="X2443" s="20" t="s">
        <v>40</v>
      </c>
      <c r="Y2443" s="20" t="s">
        <v>39</v>
      </c>
      <c r="Z2443" s="24">
        <v>76518</v>
      </c>
      <c r="AA2443" s="20" t="s">
        <v>1065</v>
      </c>
      <c r="AB2443" s="25" t="s">
        <v>7890</v>
      </c>
      <c r="AC2443" s="11" t="str">
        <f t="shared" si="324"/>
        <v>Klik Here Bestie</v>
      </c>
      <c r="AD2443" s="18" t="s">
        <v>2944</v>
      </c>
    </row>
    <row r="2444" spans="1:30" ht="14.25" customHeight="1" x14ac:dyDescent="0.3">
      <c r="A2444" s="5">
        <v>2442</v>
      </c>
      <c r="B2444" s="20" t="s">
        <v>32</v>
      </c>
      <c r="C2444" s="20" t="s">
        <v>33</v>
      </c>
      <c r="D2444" s="20" t="s">
        <v>3869</v>
      </c>
      <c r="E2444" s="20" t="s">
        <v>4215</v>
      </c>
      <c r="F2444" s="21">
        <v>3323202010</v>
      </c>
      <c r="G2444" s="20" t="s">
        <v>3981</v>
      </c>
      <c r="H2444" s="20" t="s">
        <v>449</v>
      </c>
      <c r="I2444" s="21">
        <v>15151397</v>
      </c>
      <c r="J2444" s="20" t="s">
        <v>7891</v>
      </c>
      <c r="K2444" s="20" t="s">
        <v>7889</v>
      </c>
      <c r="L2444" s="20" t="s">
        <v>3885</v>
      </c>
      <c r="M2444" s="21">
        <v>14</v>
      </c>
      <c r="N2444" s="21">
        <v>50</v>
      </c>
      <c r="O2444" s="21">
        <v>0</v>
      </c>
      <c r="P2444" s="21">
        <v>0</v>
      </c>
      <c r="Q2444" s="21">
        <v>0</v>
      </c>
      <c r="R2444" s="21">
        <v>0</v>
      </c>
      <c r="S2444" s="21">
        <v>0</v>
      </c>
      <c r="T2444" s="20" t="s">
        <v>39</v>
      </c>
      <c r="U2444" s="20" t="s">
        <v>4312</v>
      </c>
      <c r="V2444" s="23">
        <v>46248.310416666667</v>
      </c>
      <c r="W2444" s="23">
        <v>46248.310416666667</v>
      </c>
      <c r="X2444" s="20" t="s">
        <v>40</v>
      </c>
      <c r="Y2444" s="20" t="s">
        <v>39</v>
      </c>
      <c r="Z2444" s="24">
        <v>76518</v>
      </c>
      <c r="AA2444" s="20" t="s">
        <v>1065</v>
      </c>
      <c r="AB2444" s="25" t="s">
        <v>7892</v>
      </c>
      <c r="AC2444" s="11" t="str">
        <f t="shared" si="324"/>
        <v>Klik Here Bestie</v>
      </c>
      <c r="AD2444" s="14" t="s">
        <v>7354</v>
      </c>
    </row>
    <row r="2445" spans="1:30" ht="14.25" customHeight="1" x14ac:dyDescent="0.3">
      <c r="A2445" s="5">
        <v>2443</v>
      </c>
      <c r="B2445" s="20" t="s">
        <v>32</v>
      </c>
      <c r="C2445" s="20" t="s">
        <v>33</v>
      </c>
      <c r="D2445" s="20" t="s">
        <v>3869</v>
      </c>
      <c r="E2445" s="20" t="s">
        <v>4215</v>
      </c>
      <c r="F2445" s="21">
        <v>3323202010</v>
      </c>
      <c r="G2445" s="20" t="s">
        <v>3981</v>
      </c>
      <c r="H2445" s="20" t="s">
        <v>449</v>
      </c>
      <c r="I2445" s="21">
        <v>14873318</v>
      </c>
      <c r="J2445" s="20" t="s">
        <v>7893</v>
      </c>
      <c r="K2445" s="20" t="s">
        <v>7894</v>
      </c>
      <c r="L2445" s="20" t="s">
        <v>562</v>
      </c>
      <c r="M2445" s="21">
        <v>0</v>
      </c>
      <c r="N2445" s="21">
        <v>189</v>
      </c>
      <c r="O2445" s="21">
        <v>0</v>
      </c>
      <c r="P2445" s="21">
        <v>0</v>
      </c>
      <c r="Q2445" s="21">
        <v>0</v>
      </c>
      <c r="R2445" s="21">
        <v>0</v>
      </c>
      <c r="S2445" s="21">
        <v>0</v>
      </c>
      <c r="T2445" s="20" t="s">
        <v>39</v>
      </c>
      <c r="U2445" s="22">
        <v>46303</v>
      </c>
      <c r="V2445" s="23">
        <v>46244.258333333331</v>
      </c>
      <c r="W2445" s="23">
        <v>46244.258333333331</v>
      </c>
      <c r="X2445" s="20" t="s">
        <v>40</v>
      </c>
      <c r="Y2445" s="20" t="s">
        <v>39</v>
      </c>
      <c r="Z2445" s="24">
        <v>76387</v>
      </c>
      <c r="AA2445" s="20" t="s">
        <v>4221</v>
      </c>
      <c r="AB2445" s="25" t="s">
        <v>7895</v>
      </c>
      <c r="AC2445" s="11" t="str">
        <f t="shared" si="324"/>
        <v>Klik Here Bestie</v>
      </c>
      <c r="AD2445" s="14" t="s">
        <v>7354</v>
      </c>
    </row>
    <row r="2446" spans="1:30" ht="14.25" customHeight="1" x14ac:dyDescent="0.3">
      <c r="A2446" s="5">
        <v>2444</v>
      </c>
      <c r="B2446" s="20" t="s">
        <v>32</v>
      </c>
      <c r="C2446" s="20" t="s">
        <v>33</v>
      </c>
      <c r="D2446" s="20" t="s">
        <v>3869</v>
      </c>
      <c r="E2446" s="20" t="s">
        <v>4215</v>
      </c>
      <c r="F2446" s="21">
        <v>3323202010</v>
      </c>
      <c r="G2446" s="20" t="s">
        <v>3981</v>
      </c>
      <c r="H2446" s="20" t="s">
        <v>449</v>
      </c>
      <c r="I2446" s="21">
        <v>14873346</v>
      </c>
      <c r="J2446" s="20" t="s">
        <v>7896</v>
      </c>
      <c r="K2446" s="20" t="s">
        <v>7894</v>
      </c>
      <c r="L2446" s="20" t="s">
        <v>562</v>
      </c>
      <c r="M2446" s="21">
        <v>0</v>
      </c>
      <c r="N2446" s="21">
        <v>80</v>
      </c>
      <c r="O2446" s="21">
        <v>0</v>
      </c>
      <c r="P2446" s="21">
        <v>0</v>
      </c>
      <c r="Q2446" s="21">
        <v>0</v>
      </c>
      <c r="R2446" s="21">
        <v>0</v>
      </c>
      <c r="S2446" s="21">
        <v>0</v>
      </c>
      <c r="T2446" s="20" t="s">
        <v>39</v>
      </c>
      <c r="U2446" s="22">
        <v>46303</v>
      </c>
      <c r="V2446" s="23">
        <v>46244.259722222225</v>
      </c>
      <c r="W2446" s="23">
        <v>46244.259722222225</v>
      </c>
      <c r="X2446" s="20" t="s">
        <v>40</v>
      </c>
      <c r="Y2446" s="20" t="s">
        <v>39</v>
      </c>
      <c r="Z2446" s="24">
        <v>76387</v>
      </c>
      <c r="AA2446" s="20" t="s">
        <v>4221</v>
      </c>
      <c r="AB2446" s="25" t="s">
        <v>7897</v>
      </c>
      <c r="AC2446" s="11" t="str">
        <f t="shared" si="324"/>
        <v>Klik Here Bestie</v>
      </c>
      <c r="AD2446" s="14" t="s">
        <v>7354</v>
      </c>
    </row>
    <row r="2447" spans="1:30" ht="14.25" customHeight="1" x14ac:dyDescent="0.3">
      <c r="A2447" s="5">
        <v>2445</v>
      </c>
      <c r="B2447" s="20" t="s">
        <v>32</v>
      </c>
      <c r="C2447" s="20" t="s">
        <v>33</v>
      </c>
      <c r="D2447" s="20" t="s">
        <v>3869</v>
      </c>
      <c r="E2447" s="20" t="s">
        <v>4215</v>
      </c>
      <c r="F2447" s="21">
        <v>3323202010</v>
      </c>
      <c r="G2447" s="20" t="s">
        <v>3981</v>
      </c>
      <c r="H2447" s="20" t="s">
        <v>449</v>
      </c>
      <c r="I2447" s="21">
        <v>15046674</v>
      </c>
      <c r="J2447" s="20" t="s">
        <v>7898</v>
      </c>
      <c r="K2447" s="20" t="s">
        <v>7899</v>
      </c>
      <c r="L2447" s="20" t="s">
        <v>3908</v>
      </c>
      <c r="M2447" s="21">
        <v>174</v>
      </c>
      <c r="N2447" s="21">
        <v>0</v>
      </c>
      <c r="O2447" s="21">
        <v>0</v>
      </c>
      <c r="P2447" s="21">
        <v>0</v>
      </c>
      <c r="Q2447" s="21">
        <v>0</v>
      </c>
      <c r="R2447" s="21">
        <v>0</v>
      </c>
      <c r="S2447" s="21">
        <v>0</v>
      </c>
      <c r="T2447" s="20" t="s">
        <v>39</v>
      </c>
      <c r="U2447" s="22">
        <v>46364</v>
      </c>
      <c r="V2447" s="23">
        <v>46246.574305555558</v>
      </c>
      <c r="W2447" s="23">
        <v>46246.574305555558</v>
      </c>
      <c r="X2447" s="20" t="s">
        <v>40</v>
      </c>
      <c r="Y2447" s="20" t="s">
        <v>39</v>
      </c>
      <c r="Z2447" s="24">
        <v>76523</v>
      </c>
      <c r="AA2447" s="20" t="s">
        <v>7900</v>
      </c>
      <c r="AB2447" s="25" t="s">
        <v>7901</v>
      </c>
      <c r="AC2447" s="11" t="str">
        <f t="shared" si="324"/>
        <v>Klik Here Bestie</v>
      </c>
      <c r="AD2447" s="14" t="s">
        <v>7354</v>
      </c>
    </row>
    <row r="2448" spans="1:30" ht="14.25" customHeight="1" x14ac:dyDescent="0.3">
      <c r="A2448" s="5">
        <v>2446</v>
      </c>
      <c r="B2448" s="20" t="s">
        <v>32</v>
      </c>
      <c r="C2448" s="20" t="s">
        <v>33</v>
      </c>
      <c r="D2448" s="20" t="s">
        <v>3869</v>
      </c>
      <c r="E2448" s="20" t="s">
        <v>4215</v>
      </c>
      <c r="F2448" s="21">
        <v>3323202010</v>
      </c>
      <c r="G2448" s="20" t="s">
        <v>3981</v>
      </c>
      <c r="H2448" s="20" t="s">
        <v>449</v>
      </c>
      <c r="I2448" s="21">
        <v>15046820</v>
      </c>
      <c r="J2448" s="20" t="s">
        <v>7902</v>
      </c>
      <c r="K2448" s="20" t="s">
        <v>7899</v>
      </c>
      <c r="L2448" s="20" t="s">
        <v>3908</v>
      </c>
      <c r="M2448" s="21">
        <v>0</v>
      </c>
      <c r="N2448" s="21">
        <v>314</v>
      </c>
      <c r="O2448" s="21">
        <v>0</v>
      </c>
      <c r="P2448" s="21">
        <v>0</v>
      </c>
      <c r="Q2448" s="21">
        <v>0</v>
      </c>
      <c r="R2448" s="21">
        <v>0</v>
      </c>
      <c r="S2448" s="21">
        <v>0</v>
      </c>
      <c r="T2448" s="20" t="s">
        <v>39</v>
      </c>
      <c r="U2448" s="22">
        <v>46364</v>
      </c>
      <c r="V2448" s="23">
        <v>46246.575694444444</v>
      </c>
      <c r="W2448" s="23">
        <v>46246.575694444444</v>
      </c>
      <c r="X2448" s="20" t="s">
        <v>40</v>
      </c>
      <c r="Y2448" s="20" t="s">
        <v>39</v>
      </c>
      <c r="Z2448" s="24">
        <v>76523</v>
      </c>
      <c r="AA2448" s="20" t="s">
        <v>7900</v>
      </c>
      <c r="AB2448" s="25" t="s">
        <v>7903</v>
      </c>
      <c r="AC2448" s="11" t="str">
        <f t="shared" si="324"/>
        <v>Klik Here Bestie</v>
      </c>
      <c r="AD2448" s="14" t="s">
        <v>7354</v>
      </c>
    </row>
    <row r="2449" spans="1:30" ht="14.25" customHeight="1" x14ac:dyDescent="0.3">
      <c r="A2449" s="5">
        <v>2447</v>
      </c>
      <c r="B2449" s="20" t="s">
        <v>32</v>
      </c>
      <c r="C2449" s="20" t="s">
        <v>33</v>
      </c>
      <c r="D2449" s="20" t="s">
        <v>3869</v>
      </c>
      <c r="E2449" s="20" t="s">
        <v>4215</v>
      </c>
      <c r="F2449" s="21">
        <v>3323202010</v>
      </c>
      <c r="G2449" s="20" t="s">
        <v>3981</v>
      </c>
      <c r="H2449" s="20" t="s">
        <v>449</v>
      </c>
      <c r="I2449" s="21">
        <v>15333513</v>
      </c>
      <c r="J2449" s="20" t="s">
        <v>7904</v>
      </c>
      <c r="K2449" s="20" t="s">
        <v>7905</v>
      </c>
      <c r="L2449" s="20" t="s">
        <v>3481</v>
      </c>
      <c r="M2449" s="21">
        <v>0</v>
      </c>
      <c r="N2449" s="21">
        <v>86</v>
      </c>
      <c r="O2449" s="21">
        <v>0</v>
      </c>
      <c r="P2449" s="21">
        <v>0</v>
      </c>
      <c r="Q2449" s="21">
        <v>0</v>
      </c>
      <c r="R2449" s="21">
        <v>0</v>
      </c>
      <c r="S2449" s="21">
        <v>0</v>
      </c>
      <c r="T2449" s="20" t="s">
        <v>39</v>
      </c>
      <c r="U2449" s="20" t="s">
        <v>4394</v>
      </c>
      <c r="V2449" s="23">
        <v>46251.335416666669</v>
      </c>
      <c r="W2449" s="23">
        <v>46251.335416666669</v>
      </c>
      <c r="X2449" s="20" t="s">
        <v>40</v>
      </c>
      <c r="Y2449" s="20" t="s">
        <v>39</v>
      </c>
      <c r="Z2449" s="24">
        <v>76513</v>
      </c>
      <c r="AA2449" s="20" t="s">
        <v>7906</v>
      </c>
      <c r="AB2449" s="25" t="s">
        <v>7907</v>
      </c>
      <c r="AC2449" s="11" t="str">
        <f t="shared" si="324"/>
        <v>Klik Here Bestie</v>
      </c>
      <c r="AD2449" s="14" t="s">
        <v>7354</v>
      </c>
    </row>
    <row r="2450" spans="1:30" ht="14.25" customHeight="1" x14ac:dyDescent="0.3">
      <c r="A2450" s="5">
        <v>2448</v>
      </c>
      <c r="B2450" s="20" t="s">
        <v>32</v>
      </c>
      <c r="C2450" s="20" t="s">
        <v>33</v>
      </c>
      <c r="D2450" s="20" t="s">
        <v>3869</v>
      </c>
      <c r="E2450" s="20" t="s">
        <v>4215</v>
      </c>
      <c r="F2450" s="21">
        <v>3323202010</v>
      </c>
      <c r="G2450" s="20" t="s">
        <v>3981</v>
      </c>
      <c r="H2450" s="20" t="s">
        <v>449</v>
      </c>
      <c r="I2450" s="21">
        <v>15333690</v>
      </c>
      <c r="J2450" s="20" t="s">
        <v>7908</v>
      </c>
      <c r="K2450" s="20" t="s">
        <v>7905</v>
      </c>
      <c r="L2450" s="20" t="s">
        <v>3481</v>
      </c>
      <c r="M2450" s="21">
        <v>0</v>
      </c>
      <c r="N2450" s="21">
        <v>27</v>
      </c>
      <c r="O2450" s="21">
        <v>0</v>
      </c>
      <c r="P2450" s="21">
        <v>0</v>
      </c>
      <c r="Q2450" s="21">
        <v>0</v>
      </c>
      <c r="R2450" s="21">
        <v>0</v>
      </c>
      <c r="S2450" s="21">
        <v>0</v>
      </c>
      <c r="T2450" s="20" t="s">
        <v>39</v>
      </c>
      <c r="U2450" s="20" t="s">
        <v>4394</v>
      </c>
      <c r="V2450" s="23">
        <v>46251.336111111108</v>
      </c>
      <c r="W2450" s="23">
        <v>46251.336111111108</v>
      </c>
      <c r="X2450" s="20" t="s">
        <v>40</v>
      </c>
      <c r="Y2450" s="20" t="s">
        <v>39</v>
      </c>
      <c r="Z2450" s="24">
        <v>76513</v>
      </c>
      <c r="AA2450" s="20" t="s">
        <v>7906</v>
      </c>
      <c r="AB2450" s="25" t="s">
        <v>7909</v>
      </c>
      <c r="AC2450" s="11" t="str">
        <f t="shared" si="324"/>
        <v>Klik Here Bestie</v>
      </c>
      <c r="AD2450" s="14" t="s">
        <v>7354</v>
      </c>
    </row>
    <row r="2451" spans="1:30" ht="14.25" customHeight="1" x14ac:dyDescent="0.3">
      <c r="A2451" s="5">
        <v>2449</v>
      </c>
      <c r="B2451" s="20" t="s">
        <v>32</v>
      </c>
      <c r="C2451" s="20" t="s">
        <v>33</v>
      </c>
      <c r="D2451" s="20" t="s">
        <v>3869</v>
      </c>
      <c r="E2451" s="20" t="s">
        <v>4215</v>
      </c>
      <c r="F2451" s="21">
        <v>3323202010</v>
      </c>
      <c r="G2451" s="20" t="s">
        <v>3981</v>
      </c>
      <c r="H2451" s="20" t="s">
        <v>449</v>
      </c>
      <c r="I2451" s="21">
        <v>15202441</v>
      </c>
      <c r="J2451" s="20" t="s">
        <v>7910</v>
      </c>
      <c r="K2451" s="20" t="s">
        <v>7911</v>
      </c>
      <c r="L2451" s="20" t="s">
        <v>4345</v>
      </c>
      <c r="M2451" s="21">
        <v>50</v>
      </c>
      <c r="N2451" s="21">
        <v>50</v>
      </c>
      <c r="O2451" s="21">
        <v>0</v>
      </c>
      <c r="P2451" s="21">
        <v>0</v>
      </c>
      <c r="Q2451" s="21">
        <v>0</v>
      </c>
      <c r="R2451" s="21">
        <v>0</v>
      </c>
      <c r="S2451" s="21">
        <v>0</v>
      </c>
      <c r="T2451" s="20" t="s">
        <v>39</v>
      </c>
      <c r="U2451" s="20" t="s">
        <v>4312</v>
      </c>
      <c r="V2451" s="23">
        <v>46248.672222222223</v>
      </c>
      <c r="W2451" s="23">
        <v>46248.672222222223</v>
      </c>
      <c r="X2451" s="20" t="s">
        <v>40</v>
      </c>
      <c r="Y2451" s="20" t="s">
        <v>39</v>
      </c>
      <c r="Z2451" s="24">
        <v>76395</v>
      </c>
      <c r="AA2451" s="20" t="s">
        <v>546</v>
      </c>
      <c r="AB2451" s="25" t="s">
        <v>7912</v>
      </c>
      <c r="AC2451" s="11" t="str">
        <f t="shared" si="324"/>
        <v>Klik Here Bestie</v>
      </c>
      <c r="AD2451" s="14" t="s">
        <v>7354</v>
      </c>
    </row>
    <row r="2452" spans="1:30" ht="14.25" customHeight="1" x14ac:dyDescent="0.3">
      <c r="A2452" s="5">
        <v>2450</v>
      </c>
      <c r="B2452" s="20" t="s">
        <v>32</v>
      </c>
      <c r="C2452" s="20" t="s">
        <v>33</v>
      </c>
      <c r="D2452" s="20" t="s">
        <v>3869</v>
      </c>
      <c r="E2452" s="20" t="s">
        <v>4215</v>
      </c>
      <c r="F2452" s="21">
        <v>3323202010</v>
      </c>
      <c r="G2452" s="20" t="s">
        <v>3981</v>
      </c>
      <c r="H2452" s="20" t="s">
        <v>449</v>
      </c>
      <c r="I2452" s="21">
        <v>14914760</v>
      </c>
      <c r="J2452" s="20" t="s">
        <v>7913</v>
      </c>
      <c r="K2452" s="20" t="s">
        <v>7914</v>
      </c>
      <c r="L2452" s="20" t="s">
        <v>7915</v>
      </c>
      <c r="M2452" s="21">
        <v>0</v>
      </c>
      <c r="N2452" s="21">
        <v>300</v>
      </c>
      <c r="O2452" s="21">
        <v>0</v>
      </c>
      <c r="P2452" s="21">
        <v>0</v>
      </c>
      <c r="Q2452" s="21">
        <v>0</v>
      </c>
      <c r="R2452" s="21">
        <v>0</v>
      </c>
      <c r="S2452" s="21">
        <v>0</v>
      </c>
      <c r="T2452" s="20" t="s">
        <v>39</v>
      </c>
      <c r="U2452" s="22">
        <v>46303</v>
      </c>
      <c r="V2452" s="23">
        <v>46244.595138888886</v>
      </c>
      <c r="W2452" s="23">
        <v>46244.595138888886</v>
      </c>
      <c r="X2452" s="20" t="s">
        <v>40</v>
      </c>
      <c r="Y2452" s="20" t="s">
        <v>39</v>
      </c>
      <c r="Z2452" s="24">
        <v>76395</v>
      </c>
      <c r="AA2452" s="20" t="s">
        <v>546</v>
      </c>
      <c r="AB2452" s="20"/>
      <c r="AC2452" s="12" t="str">
        <f t="shared" si="324"/>
        <v>Klik Here Bestie</v>
      </c>
      <c r="AD2452" s="14" t="s">
        <v>7354</v>
      </c>
    </row>
    <row r="2453" spans="1:30" ht="14.25" customHeight="1" x14ac:dyDescent="0.3">
      <c r="A2453" s="5">
        <v>2451</v>
      </c>
      <c r="B2453" s="6" t="s">
        <v>32</v>
      </c>
      <c r="C2453" s="6" t="s">
        <v>33</v>
      </c>
      <c r="D2453" s="6" t="s">
        <v>34</v>
      </c>
      <c r="E2453" s="6" t="s">
        <v>34</v>
      </c>
      <c r="F2453" s="6">
        <v>3323012001</v>
      </c>
      <c r="G2453" s="6" t="s">
        <v>35</v>
      </c>
      <c r="H2453" s="6" t="s">
        <v>36</v>
      </c>
      <c r="I2453" s="6">
        <v>16191701</v>
      </c>
      <c r="J2453" s="6" t="s">
        <v>7916</v>
      </c>
      <c r="K2453" s="6" t="s">
        <v>7917</v>
      </c>
      <c r="L2453" s="6" t="s">
        <v>7918</v>
      </c>
      <c r="M2453" s="6">
        <v>60</v>
      </c>
      <c r="N2453" s="6">
        <v>55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 t="s">
        <v>39</v>
      </c>
      <c r="U2453" s="6" t="s">
        <v>7919</v>
      </c>
      <c r="V2453" s="8">
        <v>46261.626388888886</v>
      </c>
      <c r="W2453" s="8">
        <v>46261.626388888886</v>
      </c>
      <c r="X2453" s="6" t="s">
        <v>40</v>
      </c>
      <c r="Y2453" s="6" t="s">
        <v>39</v>
      </c>
      <c r="Z2453" s="9">
        <v>95595</v>
      </c>
      <c r="AA2453" s="6" t="s">
        <v>41</v>
      </c>
      <c r="AB2453" s="26" t="s">
        <v>7920</v>
      </c>
      <c r="AC2453" s="11" t="str">
        <f t="shared" si="324"/>
        <v>Klik Here Bestie</v>
      </c>
      <c r="AD2453" s="17" t="s">
        <v>4910</v>
      </c>
    </row>
    <row r="2454" spans="1:30" ht="14.25" customHeight="1" x14ac:dyDescent="0.3">
      <c r="A2454" s="5">
        <v>2452</v>
      </c>
      <c r="B2454" s="6" t="s">
        <v>32</v>
      </c>
      <c r="C2454" s="6" t="s">
        <v>33</v>
      </c>
      <c r="D2454" s="6" t="s">
        <v>34</v>
      </c>
      <c r="E2454" s="6" t="s">
        <v>34</v>
      </c>
      <c r="F2454" s="6">
        <v>3323012001</v>
      </c>
      <c r="G2454" s="6" t="s">
        <v>35</v>
      </c>
      <c r="H2454" s="6" t="s">
        <v>36</v>
      </c>
      <c r="I2454" s="6">
        <v>16192056</v>
      </c>
      <c r="J2454" s="6" t="s">
        <v>7921</v>
      </c>
      <c r="K2454" s="6" t="s">
        <v>7917</v>
      </c>
      <c r="L2454" s="6" t="s">
        <v>7918</v>
      </c>
      <c r="M2454" s="6">
        <v>0</v>
      </c>
      <c r="N2454" s="6">
        <v>147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 t="s">
        <v>39</v>
      </c>
      <c r="U2454" s="6" t="s">
        <v>7919</v>
      </c>
      <c r="V2454" s="8">
        <v>46261.627083333333</v>
      </c>
      <c r="W2454" s="8">
        <v>46261.627083333333</v>
      </c>
      <c r="X2454" s="6" t="s">
        <v>40</v>
      </c>
      <c r="Y2454" s="6" t="s">
        <v>39</v>
      </c>
      <c r="Z2454" s="9">
        <v>95595</v>
      </c>
      <c r="AA2454" s="6" t="s">
        <v>41</v>
      </c>
      <c r="AB2454" s="26" t="s">
        <v>7922</v>
      </c>
      <c r="AC2454" s="11" t="str">
        <f t="shared" si="324"/>
        <v>Klik Here Bestie</v>
      </c>
      <c r="AD2454" s="17" t="s">
        <v>4910</v>
      </c>
    </row>
    <row r="2455" spans="1:30" ht="14.25" customHeight="1" x14ac:dyDescent="0.3">
      <c r="A2455" s="5">
        <v>2453</v>
      </c>
      <c r="B2455" s="6" t="s">
        <v>32</v>
      </c>
      <c r="C2455" s="6" t="s">
        <v>33</v>
      </c>
      <c r="D2455" s="6" t="s">
        <v>34</v>
      </c>
      <c r="E2455" s="6" t="s">
        <v>34</v>
      </c>
      <c r="F2455" s="6">
        <v>3323012001</v>
      </c>
      <c r="G2455" s="6" t="s">
        <v>35</v>
      </c>
      <c r="H2455" s="6" t="s">
        <v>36</v>
      </c>
      <c r="I2455" s="6">
        <v>15653923</v>
      </c>
      <c r="J2455" s="6" t="s">
        <v>7923</v>
      </c>
      <c r="K2455" s="6" t="s">
        <v>7924</v>
      </c>
      <c r="L2455" s="6" t="s">
        <v>7925</v>
      </c>
      <c r="M2455" s="6">
        <v>0</v>
      </c>
      <c r="N2455" s="6">
        <v>70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 t="s">
        <v>39</v>
      </c>
      <c r="U2455" s="6" t="s">
        <v>7926</v>
      </c>
      <c r="V2455" s="8">
        <v>46255.63958333333</v>
      </c>
      <c r="W2455" s="8">
        <v>46255.63958333333</v>
      </c>
      <c r="X2455" s="6" t="s">
        <v>40</v>
      </c>
      <c r="Y2455" s="6" t="s">
        <v>39</v>
      </c>
      <c r="Z2455" s="9">
        <v>1057996</v>
      </c>
      <c r="AA2455" s="6" t="s">
        <v>3358</v>
      </c>
      <c r="AB2455" s="26" t="s">
        <v>7927</v>
      </c>
      <c r="AC2455" s="11" t="str">
        <f t="shared" si="324"/>
        <v>Klik Here Bestie</v>
      </c>
      <c r="AD2455" s="17" t="s">
        <v>4910</v>
      </c>
    </row>
    <row r="2456" spans="1:30" ht="14.25" customHeight="1" x14ac:dyDescent="0.3">
      <c r="A2456" s="5">
        <v>2454</v>
      </c>
      <c r="B2456" s="6" t="s">
        <v>32</v>
      </c>
      <c r="C2456" s="6" t="s">
        <v>33</v>
      </c>
      <c r="D2456" s="6" t="s">
        <v>34</v>
      </c>
      <c r="E2456" s="6" t="s">
        <v>34</v>
      </c>
      <c r="F2456" s="6">
        <v>3323012001</v>
      </c>
      <c r="G2456" s="6" t="s">
        <v>35</v>
      </c>
      <c r="H2456" s="6" t="s">
        <v>36</v>
      </c>
      <c r="I2456" s="6">
        <v>15654202</v>
      </c>
      <c r="J2456" s="6" t="s">
        <v>7928</v>
      </c>
      <c r="K2456" s="6" t="s">
        <v>7924</v>
      </c>
      <c r="L2456" s="6" t="s">
        <v>7925</v>
      </c>
      <c r="M2456" s="6">
        <v>0</v>
      </c>
      <c r="N2456" s="6">
        <v>50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 t="s">
        <v>39</v>
      </c>
      <c r="U2456" s="27" t="s">
        <v>7926</v>
      </c>
      <c r="V2456" s="8">
        <v>46255.640972222223</v>
      </c>
      <c r="W2456" s="8">
        <v>46255.640972222223</v>
      </c>
      <c r="X2456" s="6" t="s">
        <v>40</v>
      </c>
      <c r="Y2456" s="6" t="s">
        <v>39</v>
      </c>
      <c r="Z2456" s="9">
        <v>1057996</v>
      </c>
      <c r="AA2456" s="6" t="s">
        <v>3358</v>
      </c>
      <c r="AB2456" s="26" t="s">
        <v>7929</v>
      </c>
      <c r="AC2456" s="11" t="str">
        <f t="shared" si="324"/>
        <v>Klik Here Bestie</v>
      </c>
      <c r="AD2456" s="17" t="s">
        <v>4910</v>
      </c>
    </row>
    <row r="2457" spans="1:30" ht="14.25" customHeight="1" x14ac:dyDescent="0.3">
      <c r="A2457" s="5">
        <v>2455</v>
      </c>
      <c r="B2457" s="6" t="s">
        <v>32</v>
      </c>
      <c r="C2457" s="6" t="s">
        <v>33</v>
      </c>
      <c r="D2457" s="6" t="s">
        <v>34</v>
      </c>
      <c r="E2457" s="6" t="s">
        <v>34</v>
      </c>
      <c r="F2457" s="6">
        <v>3323012001</v>
      </c>
      <c r="G2457" s="6" t="s">
        <v>35</v>
      </c>
      <c r="H2457" s="6" t="s">
        <v>36</v>
      </c>
      <c r="I2457" s="6">
        <v>15718196</v>
      </c>
      <c r="J2457" s="6" t="s">
        <v>7930</v>
      </c>
      <c r="K2457" s="6" t="s">
        <v>7931</v>
      </c>
      <c r="L2457" s="6" t="s">
        <v>7932</v>
      </c>
      <c r="M2457" s="6">
        <v>0</v>
      </c>
      <c r="N2457" s="6">
        <v>50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 t="s">
        <v>39</v>
      </c>
      <c r="U2457" s="27" t="s">
        <v>7933</v>
      </c>
      <c r="V2457" s="8">
        <v>46256.475694444445</v>
      </c>
      <c r="W2457" s="8">
        <v>46256.475694444445</v>
      </c>
      <c r="X2457" s="6" t="s">
        <v>40</v>
      </c>
      <c r="Y2457" s="6" t="s">
        <v>39</v>
      </c>
      <c r="Z2457" s="9">
        <v>5036726</v>
      </c>
      <c r="AA2457" s="6" t="s">
        <v>58</v>
      </c>
      <c r="AB2457" s="26" t="s">
        <v>7934</v>
      </c>
      <c r="AC2457" s="11" t="str">
        <f t="shared" si="324"/>
        <v>Klik Here Bestie</v>
      </c>
      <c r="AD2457" s="17" t="s">
        <v>4910</v>
      </c>
    </row>
    <row r="2458" spans="1:30" ht="14.25" customHeight="1" x14ac:dyDescent="0.3">
      <c r="A2458" s="5">
        <v>2456</v>
      </c>
      <c r="B2458" s="6" t="s">
        <v>32</v>
      </c>
      <c r="C2458" s="6" t="s">
        <v>33</v>
      </c>
      <c r="D2458" s="6" t="s">
        <v>34</v>
      </c>
      <c r="E2458" s="6" t="s">
        <v>34</v>
      </c>
      <c r="F2458" s="6">
        <v>3323012001</v>
      </c>
      <c r="G2458" s="6" t="s">
        <v>35</v>
      </c>
      <c r="H2458" s="6" t="s">
        <v>36</v>
      </c>
      <c r="I2458" s="6">
        <v>15684900</v>
      </c>
      <c r="J2458" s="6" t="s">
        <v>7935</v>
      </c>
      <c r="K2458" s="6" t="s">
        <v>7936</v>
      </c>
      <c r="L2458" s="6" t="s">
        <v>7937</v>
      </c>
      <c r="M2458" s="6">
        <v>55</v>
      </c>
      <c r="N2458" s="6">
        <v>50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 t="s">
        <v>39</v>
      </c>
      <c r="U2458" s="27" t="s">
        <v>7933</v>
      </c>
      <c r="V2458" s="8">
        <v>46256.316666666666</v>
      </c>
      <c r="W2458" s="8">
        <v>46256.316666666666</v>
      </c>
      <c r="X2458" s="6" t="s">
        <v>40</v>
      </c>
      <c r="Y2458" s="6" t="s">
        <v>39</v>
      </c>
      <c r="Z2458" s="9">
        <v>95584</v>
      </c>
      <c r="AA2458" s="6" t="s">
        <v>7938</v>
      </c>
      <c r="AB2458" s="26" t="s">
        <v>7939</v>
      </c>
      <c r="AC2458" s="11" t="str">
        <f t="shared" si="324"/>
        <v>Klik Here Bestie</v>
      </c>
      <c r="AD2458" s="17" t="s">
        <v>4910</v>
      </c>
    </row>
    <row r="2459" spans="1:30" ht="14.25" customHeight="1" x14ac:dyDescent="0.3">
      <c r="A2459" s="5">
        <v>2457</v>
      </c>
      <c r="B2459" s="6" t="s">
        <v>32</v>
      </c>
      <c r="C2459" s="6" t="s">
        <v>33</v>
      </c>
      <c r="D2459" s="6" t="s">
        <v>34</v>
      </c>
      <c r="E2459" s="6" t="s">
        <v>34</v>
      </c>
      <c r="F2459" s="6">
        <v>3323012001</v>
      </c>
      <c r="G2459" s="6" t="s">
        <v>35</v>
      </c>
      <c r="H2459" s="6" t="s">
        <v>36</v>
      </c>
      <c r="I2459" s="6">
        <v>15615114</v>
      </c>
      <c r="J2459" s="6" t="s">
        <v>7940</v>
      </c>
      <c r="K2459" s="6" t="s">
        <v>7941</v>
      </c>
      <c r="L2459" s="6" t="s">
        <v>7942</v>
      </c>
      <c r="M2459" s="6">
        <v>0</v>
      </c>
      <c r="N2459" s="6">
        <v>50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 t="s">
        <v>39</v>
      </c>
      <c r="U2459" s="6" t="s">
        <v>7926</v>
      </c>
      <c r="V2459" s="8">
        <v>46255.4</v>
      </c>
      <c r="W2459" s="8">
        <v>46255.4</v>
      </c>
      <c r="X2459" s="6" t="s">
        <v>40</v>
      </c>
      <c r="Y2459" s="6" t="s">
        <v>39</v>
      </c>
      <c r="Z2459" s="9">
        <v>95595</v>
      </c>
      <c r="AA2459" s="6" t="s">
        <v>41</v>
      </c>
      <c r="AB2459" s="26" t="s">
        <v>7943</v>
      </c>
      <c r="AC2459" s="11" t="str">
        <f t="shared" si="324"/>
        <v>Klik Here Bestie</v>
      </c>
      <c r="AD2459" s="17" t="s">
        <v>4910</v>
      </c>
    </row>
    <row r="2460" spans="1:30" ht="14.25" customHeight="1" x14ac:dyDescent="0.3">
      <c r="A2460" s="5">
        <v>2458</v>
      </c>
      <c r="B2460" s="6" t="s">
        <v>32</v>
      </c>
      <c r="C2460" s="6" t="s">
        <v>33</v>
      </c>
      <c r="D2460" s="6" t="s">
        <v>34</v>
      </c>
      <c r="E2460" s="6" t="s">
        <v>34</v>
      </c>
      <c r="F2460" s="6">
        <v>3323012001</v>
      </c>
      <c r="G2460" s="6" t="s">
        <v>35</v>
      </c>
      <c r="H2460" s="6" t="s">
        <v>36</v>
      </c>
      <c r="I2460" s="6">
        <v>15693458</v>
      </c>
      <c r="J2460" s="6" t="s">
        <v>7944</v>
      </c>
      <c r="K2460" s="6" t="s">
        <v>7945</v>
      </c>
      <c r="L2460" s="6" t="s">
        <v>1036</v>
      </c>
      <c r="M2460" s="6">
        <v>0</v>
      </c>
      <c r="N2460" s="6">
        <v>35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 t="s">
        <v>39</v>
      </c>
      <c r="U2460" s="6" t="s">
        <v>7933</v>
      </c>
      <c r="V2460" s="8">
        <v>46256.361805555556</v>
      </c>
      <c r="W2460" s="8">
        <v>46256.361805555556</v>
      </c>
      <c r="X2460" s="6" t="s">
        <v>40</v>
      </c>
      <c r="Y2460" s="6" t="s">
        <v>39</v>
      </c>
      <c r="Z2460" s="9">
        <v>95588</v>
      </c>
      <c r="AA2460" s="6" t="s">
        <v>54</v>
      </c>
      <c r="AB2460" s="26" t="s">
        <v>7946</v>
      </c>
      <c r="AC2460" s="11" t="str">
        <f t="shared" si="324"/>
        <v>Klik Here Bestie</v>
      </c>
      <c r="AD2460" s="17" t="s">
        <v>4910</v>
      </c>
    </row>
    <row r="2461" spans="1:30" ht="14.25" customHeight="1" x14ac:dyDescent="0.3">
      <c r="A2461" s="5">
        <v>2459</v>
      </c>
      <c r="B2461" s="6" t="s">
        <v>32</v>
      </c>
      <c r="C2461" s="6" t="s">
        <v>33</v>
      </c>
      <c r="D2461" s="6" t="s">
        <v>34</v>
      </c>
      <c r="E2461" s="6" t="s">
        <v>34</v>
      </c>
      <c r="F2461" s="6">
        <v>3323012001</v>
      </c>
      <c r="G2461" s="6" t="s">
        <v>35</v>
      </c>
      <c r="H2461" s="6" t="s">
        <v>36</v>
      </c>
      <c r="I2461" s="6">
        <v>15693768</v>
      </c>
      <c r="J2461" s="6" t="s">
        <v>7947</v>
      </c>
      <c r="K2461" s="6" t="s">
        <v>7945</v>
      </c>
      <c r="L2461" s="6" t="s">
        <v>1036</v>
      </c>
      <c r="M2461" s="6">
        <v>50</v>
      </c>
      <c r="N2461" s="6">
        <v>25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 t="s">
        <v>39</v>
      </c>
      <c r="U2461" s="6" t="s">
        <v>7933</v>
      </c>
      <c r="V2461" s="8">
        <v>46256.363194444442</v>
      </c>
      <c r="W2461" s="8">
        <v>46256.363194444442</v>
      </c>
      <c r="X2461" s="6" t="s">
        <v>40</v>
      </c>
      <c r="Y2461" s="6" t="s">
        <v>39</v>
      </c>
      <c r="Z2461" s="9">
        <v>95588</v>
      </c>
      <c r="AA2461" s="6" t="s">
        <v>54</v>
      </c>
      <c r="AB2461" s="26" t="s">
        <v>7948</v>
      </c>
      <c r="AC2461" s="11" t="str">
        <f t="shared" si="324"/>
        <v>Klik Here Bestie</v>
      </c>
      <c r="AD2461" s="17" t="s">
        <v>4910</v>
      </c>
    </row>
    <row r="2462" spans="1:30" ht="14.25" customHeight="1" x14ac:dyDescent="0.3">
      <c r="A2462" s="5">
        <v>2460</v>
      </c>
      <c r="B2462" s="6" t="s">
        <v>32</v>
      </c>
      <c r="C2462" s="6" t="s">
        <v>33</v>
      </c>
      <c r="D2462" s="6" t="s">
        <v>34</v>
      </c>
      <c r="E2462" s="6" t="s">
        <v>34</v>
      </c>
      <c r="F2462" s="6">
        <v>3323012001</v>
      </c>
      <c r="G2462" s="6" t="s">
        <v>35</v>
      </c>
      <c r="H2462" s="6" t="s">
        <v>36</v>
      </c>
      <c r="I2462" s="6">
        <v>15863267</v>
      </c>
      <c r="J2462" s="6" t="s">
        <v>7949</v>
      </c>
      <c r="K2462" s="6" t="s">
        <v>7950</v>
      </c>
      <c r="L2462" s="6" t="s">
        <v>835</v>
      </c>
      <c r="M2462" s="6">
        <v>0</v>
      </c>
      <c r="N2462" s="6">
        <v>70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 t="s">
        <v>39</v>
      </c>
      <c r="U2462" s="6" t="s">
        <v>7951</v>
      </c>
      <c r="V2462" s="8">
        <v>46258.430555555555</v>
      </c>
      <c r="W2462" s="8">
        <v>46258.430555555555</v>
      </c>
      <c r="X2462" s="6" t="s">
        <v>40</v>
      </c>
      <c r="Y2462" s="6" t="s">
        <v>39</v>
      </c>
      <c r="Z2462" s="9">
        <v>1057998</v>
      </c>
      <c r="AA2462" s="6" t="s">
        <v>7952</v>
      </c>
      <c r="AB2462" s="26" t="s">
        <v>7953</v>
      </c>
      <c r="AC2462" s="11" t="str">
        <f t="shared" si="324"/>
        <v>Klik Here Bestie</v>
      </c>
      <c r="AD2462" s="17" t="s">
        <v>4910</v>
      </c>
    </row>
    <row r="2463" spans="1:30" ht="14.25" customHeight="1" x14ac:dyDescent="0.3">
      <c r="A2463" s="5">
        <v>2461</v>
      </c>
      <c r="B2463" s="6" t="s">
        <v>32</v>
      </c>
      <c r="C2463" s="6" t="s">
        <v>33</v>
      </c>
      <c r="D2463" s="6" t="s">
        <v>34</v>
      </c>
      <c r="E2463" s="6" t="s">
        <v>34</v>
      </c>
      <c r="F2463" s="6">
        <v>3323012001</v>
      </c>
      <c r="G2463" s="6" t="s">
        <v>35</v>
      </c>
      <c r="H2463" s="6" t="s">
        <v>36</v>
      </c>
      <c r="I2463" s="6">
        <v>15863482</v>
      </c>
      <c r="J2463" s="6" t="s">
        <v>7954</v>
      </c>
      <c r="K2463" s="6" t="s">
        <v>7950</v>
      </c>
      <c r="L2463" s="6" t="s">
        <v>835</v>
      </c>
      <c r="M2463" s="6">
        <v>0</v>
      </c>
      <c r="N2463" s="6">
        <v>100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 t="s">
        <v>39</v>
      </c>
      <c r="U2463" s="27" t="s">
        <v>7951</v>
      </c>
      <c r="V2463" s="8">
        <v>46258.431944444441</v>
      </c>
      <c r="W2463" s="8">
        <v>46258.431944444441</v>
      </c>
      <c r="X2463" s="6" t="s">
        <v>40</v>
      </c>
      <c r="Y2463" s="6" t="s">
        <v>39</v>
      </c>
      <c r="Z2463" s="9">
        <v>1057998</v>
      </c>
      <c r="AA2463" s="6" t="s">
        <v>7952</v>
      </c>
      <c r="AB2463" s="26" t="s">
        <v>7955</v>
      </c>
      <c r="AC2463" s="11" t="str">
        <f t="shared" si="324"/>
        <v>Klik Here Bestie</v>
      </c>
      <c r="AD2463" s="17" t="s">
        <v>4910</v>
      </c>
    </row>
    <row r="2464" spans="1:30" ht="14.25" customHeight="1" x14ac:dyDescent="0.3">
      <c r="A2464" s="5">
        <v>2462</v>
      </c>
      <c r="B2464" s="6" t="s">
        <v>32</v>
      </c>
      <c r="C2464" s="6" t="s">
        <v>33</v>
      </c>
      <c r="D2464" s="6" t="s">
        <v>34</v>
      </c>
      <c r="E2464" s="6" t="s">
        <v>34</v>
      </c>
      <c r="F2464" s="6">
        <v>3323012001</v>
      </c>
      <c r="G2464" s="6" t="s">
        <v>35</v>
      </c>
      <c r="H2464" s="6" t="s">
        <v>36</v>
      </c>
      <c r="I2464" s="6">
        <v>15403597</v>
      </c>
      <c r="J2464" s="6" t="s">
        <v>7956</v>
      </c>
      <c r="K2464" s="6" t="s">
        <v>7957</v>
      </c>
      <c r="L2464" s="6" t="s">
        <v>849</v>
      </c>
      <c r="M2464" s="6">
        <v>0</v>
      </c>
      <c r="N2464" s="6">
        <v>20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 t="s">
        <v>39</v>
      </c>
      <c r="U2464" s="6" t="s">
        <v>7958</v>
      </c>
      <c r="V2464" s="8">
        <v>46252.547222222223</v>
      </c>
      <c r="W2464" s="8">
        <v>46252.547222222223</v>
      </c>
      <c r="X2464" s="6" t="s">
        <v>40</v>
      </c>
      <c r="Y2464" s="6" t="s">
        <v>39</v>
      </c>
      <c r="Z2464" s="9">
        <v>1056353</v>
      </c>
      <c r="AA2464" s="6" t="s">
        <v>50</v>
      </c>
      <c r="AB2464" s="26" t="s">
        <v>7959</v>
      </c>
      <c r="AC2464" s="11" t="str">
        <f t="shared" si="324"/>
        <v>Klik Here Bestie</v>
      </c>
      <c r="AD2464" s="17" t="s">
        <v>4910</v>
      </c>
    </row>
    <row r="2465" spans="1:30" ht="14.25" customHeight="1" x14ac:dyDescent="0.3">
      <c r="A2465" s="5">
        <v>2463</v>
      </c>
      <c r="B2465" s="6" t="s">
        <v>32</v>
      </c>
      <c r="C2465" s="6" t="s">
        <v>33</v>
      </c>
      <c r="D2465" s="6" t="s">
        <v>34</v>
      </c>
      <c r="E2465" s="6" t="s">
        <v>34</v>
      </c>
      <c r="F2465" s="6">
        <v>3323012001</v>
      </c>
      <c r="G2465" s="6" t="s">
        <v>35</v>
      </c>
      <c r="H2465" s="6" t="s">
        <v>36</v>
      </c>
      <c r="I2465" s="6">
        <v>16034289</v>
      </c>
      <c r="J2465" s="6" t="s">
        <v>7960</v>
      </c>
      <c r="K2465" s="6" t="s">
        <v>7961</v>
      </c>
      <c r="L2465" s="6" t="s">
        <v>2532</v>
      </c>
      <c r="M2465" s="6">
        <v>70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 t="s">
        <v>39</v>
      </c>
      <c r="U2465" s="6" t="s">
        <v>7962</v>
      </c>
      <c r="V2465" s="8">
        <v>46260.34375</v>
      </c>
      <c r="W2465" s="8">
        <v>46260.34375</v>
      </c>
      <c r="X2465" s="6" t="s">
        <v>40</v>
      </c>
      <c r="Y2465" s="6" t="s">
        <v>39</v>
      </c>
      <c r="Z2465" s="9">
        <v>1056353</v>
      </c>
      <c r="AA2465" s="6" t="s">
        <v>50</v>
      </c>
      <c r="AB2465" s="26" t="s">
        <v>7963</v>
      </c>
      <c r="AC2465" s="11" t="str">
        <f t="shared" si="324"/>
        <v>Klik Here Bestie</v>
      </c>
      <c r="AD2465" s="17" t="s">
        <v>4910</v>
      </c>
    </row>
    <row r="2466" spans="1:30" ht="14.25" customHeight="1" x14ac:dyDescent="0.3">
      <c r="A2466" s="5">
        <v>2464</v>
      </c>
      <c r="B2466" s="6" t="s">
        <v>32</v>
      </c>
      <c r="C2466" s="6" t="s">
        <v>33</v>
      </c>
      <c r="D2466" s="6" t="s">
        <v>34</v>
      </c>
      <c r="E2466" s="6" t="s">
        <v>34</v>
      </c>
      <c r="F2466" s="6">
        <v>3323012001</v>
      </c>
      <c r="G2466" s="6" t="s">
        <v>35</v>
      </c>
      <c r="H2466" s="6" t="s">
        <v>36</v>
      </c>
      <c r="I2466" s="6">
        <v>16034422</v>
      </c>
      <c r="J2466" s="6" t="s">
        <v>7964</v>
      </c>
      <c r="K2466" s="6" t="s">
        <v>7961</v>
      </c>
      <c r="L2466" s="6" t="s">
        <v>2532</v>
      </c>
      <c r="M2466" s="6">
        <v>0</v>
      </c>
      <c r="N2466" s="6">
        <v>140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 t="s">
        <v>39</v>
      </c>
      <c r="U2466" s="6" t="s">
        <v>7962</v>
      </c>
      <c r="V2466" s="8">
        <v>46260.345138888886</v>
      </c>
      <c r="W2466" s="8">
        <v>46260.345138888886</v>
      </c>
      <c r="X2466" s="6" t="s">
        <v>40</v>
      </c>
      <c r="Y2466" s="6" t="s">
        <v>39</v>
      </c>
      <c r="Z2466" s="9">
        <v>1056353</v>
      </c>
      <c r="AA2466" s="6" t="s">
        <v>50</v>
      </c>
      <c r="AB2466" s="26" t="s">
        <v>7965</v>
      </c>
      <c r="AC2466" s="11" t="str">
        <f t="shared" si="324"/>
        <v>Klik Here Bestie</v>
      </c>
      <c r="AD2466" s="17" t="s">
        <v>4910</v>
      </c>
    </row>
    <row r="2467" spans="1:30" ht="14.25" customHeight="1" x14ac:dyDescent="0.3">
      <c r="A2467" s="5">
        <v>2465</v>
      </c>
      <c r="B2467" s="6" t="s">
        <v>32</v>
      </c>
      <c r="C2467" s="6" t="s">
        <v>33</v>
      </c>
      <c r="D2467" s="6" t="s">
        <v>34</v>
      </c>
      <c r="E2467" s="6" t="s">
        <v>34</v>
      </c>
      <c r="F2467" s="6">
        <v>3323012001</v>
      </c>
      <c r="G2467" s="6" t="s">
        <v>35</v>
      </c>
      <c r="H2467" s="6" t="s">
        <v>36</v>
      </c>
      <c r="I2467" s="6">
        <v>15451864</v>
      </c>
      <c r="J2467" s="6" t="s">
        <v>7966</v>
      </c>
      <c r="K2467" s="6" t="s">
        <v>7967</v>
      </c>
      <c r="L2467" s="6" t="s">
        <v>7968</v>
      </c>
      <c r="M2467" s="6">
        <v>0</v>
      </c>
      <c r="N2467" s="6">
        <v>125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 t="s">
        <v>39</v>
      </c>
      <c r="U2467" s="27" t="s">
        <v>7969</v>
      </c>
      <c r="V2467" s="8">
        <v>46253.393055555556</v>
      </c>
      <c r="W2467" s="8">
        <v>46253.393055555556</v>
      </c>
      <c r="X2467" s="6" t="s">
        <v>40</v>
      </c>
      <c r="Y2467" s="6" t="s">
        <v>39</v>
      </c>
      <c r="Z2467" s="9">
        <v>5036726</v>
      </c>
      <c r="AA2467" s="6" t="s">
        <v>58</v>
      </c>
      <c r="AB2467" s="26" t="s">
        <v>7970</v>
      </c>
      <c r="AC2467" s="11" t="str">
        <f t="shared" si="324"/>
        <v>Klik Here Bestie</v>
      </c>
      <c r="AD2467" s="17" t="s">
        <v>4910</v>
      </c>
    </row>
    <row r="2468" spans="1:30" ht="14.25" customHeight="1" x14ac:dyDescent="0.3">
      <c r="A2468" s="5">
        <v>2466</v>
      </c>
      <c r="B2468" s="6" t="s">
        <v>32</v>
      </c>
      <c r="C2468" s="6" t="s">
        <v>33</v>
      </c>
      <c r="D2468" s="6" t="s">
        <v>34</v>
      </c>
      <c r="E2468" s="6" t="s">
        <v>34</v>
      </c>
      <c r="F2468" s="6">
        <v>3323012001</v>
      </c>
      <c r="G2468" s="6" t="s">
        <v>35</v>
      </c>
      <c r="H2468" s="6" t="s">
        <v>36</v>
      </c>
      <c r="I2468" s="6">
        <v>15649990</v>
      </c>
      <c r="J2468" s="6" t="s">
        <v>7971</v>
      </c>
      <c r="K2468" s="6" t="s">
        <v>7972</v>
      </c>
      <c r="L2468" s="6" t="s">
        <v>697</v>
      </c>
      <c r="M2468" s="6">
        <v>50</v>
      </c>
      <c r="N2468" s="6">
        <v>150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 t="s">
        <v>39</v>
      </c>
      <c r="U2468" s="27" t="s">
        <v>7926</v>
      </c>
      <c r="V2468" s="8">
        <v>46255.619444444441</v>
      </c>
      <c r="W2468" s="8">
        <v>46255.619444444441</v>
      </c>
      <c r="X2468" s="6" t="s">
        <v>40</v>
      </c>
      <c r="Y2468" s="6" t="s">
        <v>39</v>
      </c>
      <c r="Z2468" s="9">
        <v>5036726</v>
      </c>
      <c r="AA2468" s="6" t="s">
        <v>58</v>
      </c>
      <c r="AB2468" s="26" t="s">
        <v>7973</v>
      </c>
      <c r="AC2468" s="11" t="str">
        <f t="shared" si="324"/>
        <v>Klik Here Bestie</v>
      </c>
      <c r="AD2468" s="17" t="s">
        <v>4910</v>
      </c>
    </row>
    <row r="2469" spans="1:30" ht="14.25" customHeight="1" x14ac:dyDescent="0.3">
      <c r="A2469" s="5">
        <v>2467</v>
      </c>
      <c r="B2469" s="6" t="s">
        <v>32</v>
      </c>
      <c r="C2469" s="6" t="s">
        <v>33</v>
      </c>
      <c r="D2469" s="6" t="s">
        <v>34</v>
      </c>
      <c r="E2469" s="6" t="s">
        <v>70</v>
      </c>
      <c r="F2469" s="6">
        <v>3323012003</v>
      </c>
      <c r="G2469" s="6" t="s">
        <v>71</v>
      </c>
      <c r="H2469" s="6" t="s">
        <v>72</v>
      </c>
      <c r="I2469" s="6">
        <v>15408833</v>
      </c>
      <c r="J2469" s="6" t="s">
        <v>7974</v>
      </c>
      <c r="K2469" s="6" t="s">
        <v>7975</v>
      </c>
      <c r="L2469" s="6" t="s">
        <v>74</v>
      </c>
      <c r="M2469" s="6">
        <v>50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 t="s">
        <v>39</v>
      </c>
      <c r="U2469" s="6" t="s">
        <v>7958</v>
      </c>
      <c r="V2469" s="8">
        <v>46252.590277777781</v>
      </c>
      <c r="W2469" s="8">
        <v>46252.590277777781</v>
      </c>
      <c r="X2469" s="6" t="s">
        <v>40</v>
      </c>
      <c r="Y2469" s="6" t="s">
        <v>39</v>
      </c>
      <c r="Z2469" s="9">
        <v>185278</v>
      </c>
      <c r="AA2469" s="6" t="s">
        <v>75</v>
      </c>
      <c r="AB2469" s="26" t="s">
        <v>7976</v>
      </c>
      <c r="AC2469" s="11" t="str">
        <f t="shared" si="324"/>
        <v>Klik Here Bestie</v>
      </c>
      <c r="AD2469" s="17" t="s">
        <v>4910</v>
      </c>
    </row>
    <row r="2470" spans="1:30" ht="14.25" customHeight="1" x14ac:dyDescent="0.3">
      <c r="A2470" s="5">
        <v>2468</v>
      </c>
      <c r="B2470" s="6" t="s">
        <v>32</v>
      </c>
      <c r="C2470" s="6" t="s">
        <v>33</v>
      </c>
      <c r="D2470" s="6" t="s">
        <v>34</v>
      </c>
      <c r="E2470" s="6" t="s">
        <v>70</v>
      </c>
      <c r="F2470" s="6">
        <v>3323012003</v>
      </c>
      <c r="G2470" s="6" t="s">
        <v>71</v>
      </c>
      <c r="H2470" s="6" t="s">
        <v>72</v>
      </c>
      <c r="I2470" s="6">
        <v>15688000</v>
      </c>
      <c r="J2470" s="6" t="s">
        <v>7977</v>
      </c>
      <c r="K2470" s="6" t="s">
        <v>7978</v>
      </c>
      <c r="L2470" s="6" t="s">
        <v>6767</v>
      </c>
      <c r="M2470" s="6">
        <v>88</v>
      </c>
      <c r="N2470" s="6">
        <v>80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 t="s">
        <v>39</v>
      </c>
      <c r="U2470" s="6" t="s">
        <v>7933</v>
      </c>
      <c r="V2470" s="8">
        <v>46256.335416666669</v>
      </c>
      <c r="W2470" s="8">
        <v>46256.335416666669</v>
      </c>
      <c r="X2470" s="6" t="s">
        <v>40</v>
      </c>
      <c r="Y2470" s="6" t="s">
        <v>39</v>
      </c>
      <c r="Z2470" s="9">
        <v>95617</v>
      </c>
      <c r="AA2470" s="6" t="s">
        <v>4246</v>
      </c>
      <c r="AB2470" s="26" t="s">
        <v>7979</v>
      </c>
      <c r="AC2470" s="11" t="str">
        <f t="shared" si="324"/>
        <v>Klik Here Bestie</v>
      </c>
      <c r="AD2470" s="17" t="s">
        <v>4910</v>
      </c>
    </row>
    <row r="2471" spans="1:30" ht="14.25" customHeight="1" x14ac:dyDescent="0.3">
      <c r="A2471" s="5">
        <v>2469</v>
      </c>
      <c r="B2471" s="6" t="s">
        <v>32</v>
      </c>
      <c r="C2471" s="6" t="s">
        <v>33</v>
      </c>
      <c r="D2471" s="6" t="s">
        <v>34</v>
      </c>
      <c r="E2471" s="6" t="s">
        <v>70</v>
      </c>
      <c r="F2471" s="6">
        <v>3323012003</v>
      </c>
      <c r="G2471" s="6" t="s">
        <v>71</v>
      </c>
      <c r="H2471" s="6" t="s">
        <v>72</v>
      </c>
      <c r="I2471" s="6">
        <v>15688411</v>
      </c>
      <c r="J2471" s="6" t="s">
        <v>7980</v>
      </c>
      <c r="K2471" s="6" t="s">
        <v>7978</v>
      </c>
      <c r="L2471" s="6" t="s">
        <v>6767</v>
      </c>
      <c r="M2471" s="6">
        <v>0</v>
      </c>
      <c r="N2471" s="6">
        <v>112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 t="s">
        <v>39</v>
      </c>
      <c r="U2471" s="6" t="s">
        <v>7933</v>
      </c>
      <c r="V2471" s="8">
        <v>46256.337500000001</v>
      </c>
      <c r="W2471" s="8">
        <v>46256.337500000001</v>
      </c>
      <c r="X2471" s="6" t="s">
        <v>40</v>
      </c>
      <c r="Y2471" s="6" t="s">
        <v>39</v>
      </c>
      <c r="Z2471" s="9">
        <v>95617</v>
      </c>
      <c r="AA2471" s="6" t="s">
        <v>4246</v>
      </c>
      <c r="AB2471" s="26" t="s">
        <v>7981</v>
      </c>
      <c r="AC2471" s="11" t="str">
        <f t="shared" si="324"/>
        <v>Klik Here Bestie</v>
      </c>
      <c r="AD2471" s="17" t="s">
        <v>4910</v>
      </c>
    </row>
    <row r="2472" spans="1:30" ht="14.25" customHeight="1" x14ac:dyDescent="0.3">
      <c r="A2472" s="5">
        <v>2470</v>
      </c>
      <c r="B2472" s="6" t="s">
        <v>32</v>
      </c>
      <c r="C2472" s="6" t="s">
        <v>33</v>
      </c>
      <c r="D2472" s="6" t="s">
        <v>34</v>
      </c>
      <c r="E2472" s="6" t="s">
        <v>70</v>
      </c>
      <c r="F2472" s="6">
        <v>3323012003</v>
      </c>
      <c r="G2472" s="6" t="s">
        <v>71</v>
      </c>
      <c r="H2472" s="6" t="s">
        <v>72</v>
      </c>
      <c r="I2472" s="6">
        <v>15408646</v>
      </c>
      <c r="J2472" s="6" t="s">
        <v>7982</v>
      </c>
      <c r="K2472" s="6" t="s">
        <v>7983</v>
      </c>
      <c r="L2472" s="6" t="s">
        <v>1036</v>
      </c>
      <c r="M2472" s="6">
        <v>60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 t="s">
        <v>39</v>
      </c>
      <c r="U2472" s="27" t="s">
        <v>7958</v>
      </c>
      <c r="V2472" s="8">
        <v>46252.588888888888</v>
      </c>
      <c r="W2472" s="8">
        <v>46252.588888888888</v>
      </c>
      <c r="X2472" s="6" t="s">
        <v>40</v>
      </c>
      <c r="Y2472" s="6" t="s">
        <v>39</v>
      </c>
      <c r="Z2472" s="9">
        <v>95609</v>
      </c>
      <c r="AA2472" s="6" t="s">
        <v>188</v>
      </c>
      <c r="AB2472" s="26" t="s">
        <v>7984</v>
      </c>
      <c r="AC2472" s="11" t="str">
        <f t="shared" si="324"/>
        <v>Klik Here Bestie</v>
      </c>
      <c r="AD2472" s="17" t="s">
        <v>4910</v>
      </c>
    </row>
    <row r="2473" spans="1:30" ht="14.25" customHeight="1" x14ac:dyDescent="0.3">
      <c r="A2473" s="5">
        <v>2471</v>
      </c>
      <c r="B2473" s="6" t="s">
        <v>32</v>
      </c>
      <c r="C2473" s="6" t="s">
        <v>33</v>
      </c>
      <c r="D2473" s="6" t="s">
        <v>34</v>
      </c>
      <c r="E2473" s="6" t="s">
        <v>70</v>
      </c>
      <c r="F2473" s="6">
        <v>3323012003</v>
      </c>
      <c r="G2473" s="6" t="s">
        <v>71</v>
      </c>
      <c r="H2473" s="6" t="s">
        <v>72</v>
      </c>
      <c r="I2473" s="6">
        <v>15569014</v>
      </c>
      <c r="J2473" s="6" t="s">
        <v>7985</v>
      </c>
      <c r="K2473" s="6" t="s">
        <v>7986</v>
      </c>
      <c r="L2473" s="6" t="s">
        <v>3951</v>
      </c>
      <c r="M2473" s="6">
        <v>137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 t="s">
        <v>39</v>
      </c>
      <c r="U2473" s="6" t="s">
        <v>7987</v>
      </c>
      <c r="V2473" s="8">
        <v>46254.650694444441</v>
      </c>
      <c r="W2473" s="8">
        <v>46254.650694444441</v>
      </c>
      <c r="X2473" s="6" t="s">
        <v>40</v>
      </c>
      <c r="Y2473" s="6" t="s">
        <v>39</v>
      </c>
      <c r="Z2473" s="9">
        <v>185330</v>
      </c>
      <c r="AA2473" s="6" t="s">
        <v>7988</v>
      </c>
      <c r="AB2473" s="26" t="s">
        <v>7989</v>
      </c>
      <c r="AC2473" s="11" t="str">
        <f t="shared" si="324"/>
        <v>Klik Here Bestie</v>
      </c>
      <c r="AD2473" s="17" t="s">
        <v>4910</v>
      </c>
    </row>
    <row r="2474" spans="1:30" ht="14.25" customHeight="1" x14ac:dyDescent="0.3">
      <c r="A2474" s="5">
        <v>2472</v>
      </c>
      <c r="B2474" s="6" t="s">
        <v>32</v>
      </c>
      <c r="C2474" s="6" t="s">
        <v>33</v>
      </c>
      <c r="D2474" s="6" t="s">
        <v>34</v>
      </c>
      <c r="E2474" s="6" t="s">
        <v>70</v>
      </c>
      <c r="F2474" s="6">
        <v>3323012003</v>
      </c>
      <c r="G2474" s="6" t="s">
        <v>71</v>
      </c>
      <c r="H2474" s="6" t="s">
        <v>72</v>
      </c>
      <c r="I2474" s="6">
        <v>16086031</v>
      </c>
      <c r="J2474" s="6" t="s">
        <v>7990</v>
      </c>
      <c r="K2474" s="6" t="s">
        <v>7991</v>
      </c>
      <c r="L2474" s="6" t="s">
        <v>7992</v>
      </c>
      <c r="M2474" s="6">
        <v>100</v>
      </c>
      <c r="N2474" s="6">
        <v>100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 t="s">
        <v>39</v>
      </c>
      <c r="U2474" s="27" t="s">
        <v>7962</v>
      </c>
      <c r="V2474" s="8">
        <v>46260.632638888892</v>
      </c>
      <c r="W2474" s="8">
        <v>46260.632638888892</v>
      </c>
      <c r="X2474" s="6" t="s">
        <v>40</v>
      </c>
      <c r="Y2474" s="6" t="s">
        <v>39</v>
      </c>
      <c r="Z2474" s="9">
        <v>185278</v>
      </c>
      <c r="AA2474" s="6" t="s">
        <v>75</v>
      </c>
      <c r="AB2474" s="26" t="s">
        <v>7993</v>
      </c>
      <c r="AC2474" s="11" t="str">
        <f t="shared" si="324"/>
        <v>Klik Here Bestie</v>
      </c>
      <c r="AD2474" s="17" t="s">
        <v>4910</v>
      </c>
    </row>
    <row r="2475" spans="1:30" ht="14.25" customHeight="1" x14ac:dyDescent="0.3">
      <c r="A2475" s="5">
        <v>2473</v>
      </c>
      <c r="B2475" s="6" t="s">
        <v>32</v>
      </c>
      <c r="C2475" s="6" t="s">
        <v>33</v>
      </c>
      <c r="D2475" s="6" t="s">
        <v>34</v>
      </c>
      <c r="E2475" s="6" t="s">
        <v>70</v>
      </c>
      <c r="F2475" s="6">
        <v>3323012003</v>
      </c>
      <c r="G2475" s="6" t="s">
        <v>71</v>
      </c>
      <c r="H2475" s="6" t="s">
        <v>72</v>
      </c>
      <c r="I2475" s="6">
        <v>16086447</v>
      </c>
      <c r="J2475" s="6" t="s">
        <v>7994</v>
      </c>
      <c r="K2475" s="6" t="s">
        <v>7991</v>
      </c>
      <c r="L2475" s="6" t="s">
        <v>7992</v>
      </c>
      <c r="M2475" s="6">
        <v>50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 t="s">
        <v>39</v>
      </c>
      <c r="U2475" s="27" t="s">
        <v>7962</v>
      </c>
      <c r="V2475" s="8">
        <v>46260.634722222225</v>
      </c>
      <c r="W2475" s="8">
        <v>46260.634722222225</v>
      </c>
      <c r="X2475" s="6" t="s">
        <v>40</v>
      </c>
      <c r="Y2475" s="6" t="s">
        <v>39</v>
      </c>
      <c r="Z2475" s="9">
        <v>185278</v>
      </c>
      <c r="AA2475" s="6" t="s">
        <v>75</v>
      </c>
      <c r="AB2475" s="26" t="s">
        <v>7995</v>
      </c>
      <c r="AC2475" s="11" t="str">
        <f t="shared" si="324"/>
        <v>Klik Here Bestie</v>
      </c>
      <c r="AD2475" s="17" t="s">
        <v>4910</v>
      </c>
    </row>
    <row r="2476" spans="1:30" ht="14.25" customHeight="1" x14ac:dyDescent="0.3">
      <c r="A2476" s="5">
        <v>2474</v>
      </c>
      <c r="B2476" s="6" t="s">
        <v>32</v>
      </c>
      <c r="C2476" s="6" t="s">
        <v>33</v>
      </c>
      <c r="D2476" s="6" t="s">
        <v>34</v>
      </c>
      <c r="E2476" s="6" t="s">
        <v>70</v>
      </c>
      <c r="F2476" s="6">
        <v>3323012003</v>
      </c>
      <c r="G2476" s="6" t="s">
        <v>71</v>
      </c>
      <c r="H2476" s="6" t="s">
        <v>72</v>
      </c>
      <c r="I2476" s="6">
        <v>15746300</v>
      </c>
      <c r="J2476" s="6" t="s">
        <v>7996</v>
      </c>
      <c r="K2476" s="6" t="s">
        <v>7997</v>
      </c>
      <c r="L2476" s="6" t="s">
        <v>7998</v>
      </c>
      <c r="M2476" s="6">
        <v>27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 t="s">
        <v>39</v>
      </c>
      <c r="U2476" s="27" t="s">
        <v>7933</v>
      </c>
      <c r="V2476" s="8">
        <v>46256.657638888886</v>
      </c>
      <c r="W2476" s="8">
        <v>46256.657638888886</v>
      </c>
      <c r="X2476" s="6" t="s">
        <v>40</v>
      </c>
      <c r="Y2476" s="6" t="s">
        <v>39</v>
      </c>
      <c r="Z2476" s="9">
        <v>185362</v>
      </c>
      <c r="AA2476" s="6" t="s">
        <v>7999</v>
      </c>
      <c r="AB2476" s="26" t="s">
        <v>8000</v>
      </c>
      <c r="AC2476" s="11" t="str">
        <f t="shared" si="324"/>
        <v>Klik Here Bestie</v>
      </c>
      <c r="AD2476" s="17" t="s">
        <v>4910</v>
      </c>
    </row>
    <row r="2477" spans="1:30" ht="14.25" customHeight="1" x14ac:dyDescent="0.3">
      <c r="A2477" s="5">
        <v>2475</v>
      </c>
      <c r="B2477" s="6" t="s">
        <v>32</v>
      </c>
      <c r="C2477" s="6" t="s">
        <v>33</v>
      </c>
      <c r="D2477" s="6" t="s">
        <v>34</v>
      </c>
      <c r="E2477" s="6" t="s">
        <v>78</v>
      </c>
      <c r="F2477" s="6">
        <v>3323012004</v>
      </c>
      <c r="G2477" s="6" t="s">
        <v>79</v>
      </c>
      <c r="H2477" s="6" t="s">
        <v>80</v>
      </c>
      <c r="I2477" s="6">
        <v>15844151</v>
      </c>
      <c r="J2477" s="6" t="s">
        <v>8001</v>
      </c>
      <c r="K2477" s="6" t="s">
        <v>8002</v>
      </c>
      <c r="L2477" s="6" t="s">
        <v>8003</v>
      </c>
      <c r="M2477" s="6">
        <v>110</v>
      </c>
      <c r="N2477" s="6">
        <v>100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 t="s">
        <v>39</v>
      </c>
      <c r="U2477" s="6" t="s">
        <v>7951</v>
      </c>
      <c r="V2477" s="8">
        <v>46258.345138888886</v>
      </c>
      <c r="W2477" s="8">
        <v>46258.345138888886</v>
      </c>
      <c r="X2477" s="6" t="s">
        <v>40</v>
      </c>
      <c r="Y2477" s="6" t="s">
        <v>39</v>
      </c>
      <c r="Z2477" s="9">
        <v>181808</v>
      </c>
      <c r="AA2477" s="6" t="s">
        <v>966</v>
      </c>
      <c r="AB2477" s="26" t="s">
        <v>8004</v>
      </c>
      <c r="AC2477" s="11" t="str">
        <f t="shared" si="324"/>
        <v>Klik Here Bestie</v>
      </c>
      <c r="AD2477" s="17" t="s">
        <v>4910</v>
      </c>
    </row>
    <row r="2478" spans="1:30" ht="14.25" customHeight="1" x14ac:dyDescent="0.3">
      <c r="A2478" s="5">
        <v>2476</v>
      </c>
      <c r="B2478" s="6" t="s">
        <v>32</v>
      </c>
      <c r="C2478" s="6" t="s">
        <v>33</v>
      </c>
      <c r="D2478" s="6" t="s">
        <v>34</v>
      </c>
      <c r="E2478" s="6" t="s">
        <v>78</v>
      </c>
      <c r="F2478" s="6">
        <v>3323012004</v>
      </c>
      <c r="G2478" s="6" t="s">
        <v>79</v>
      </c>
      <c r="H2478" s="6" t="s">
        <v>80</v>
      </c>
      <c r="I2478" s="6">
        <v>15847663</v>
      </c>
      <c r="J2478" s="6" t="s">
        <v>8005</v>
      </c>
      <c r="K2478" s="6" t="s">
        <v>8002</v>
      </c>
      <c r="L2478" s="6" t="s">
        <v>8003</v>
      </c>
      <c r="M2478" s="6">
        <v>0</v>
      </c>
      <c r="N2478" s="6">
        <v>80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 t="s">
        <v>39</v>
      </c>
      <c r="U2478" s="6" t="s">
        <v>7951</v>
      </c>
      <c r="V2478" s="8">
        <v>46258.362500000003</v>
      </c>
      <c r="W2478" s="8">
        <v>46258.362500000003</v>
      </c>
      <c r="X2478" s="6" t="s">
        <v>40</v>
      </c>
      <c r="Y2478" s="6" t="s">
        <v>39</v>
      </c>
      <c r="Z2478" s="9">
        <v>181808</v>
      </c>
      <c r="AA2478" s="6" t="s">
        <v>966</v>
      </c>
      <c r="AB2478" s="26" t="s">
        <v>8006</v>
      </c>
      <c r="AC2478" s="11" t="str">
        <f t="shared" si="324"/>
        <v>Klik Here Bestie</v>
      </c>
      <c r="AD2478" s="17" t="s">
        <v>4910</v>
      </c>
    </row>
    <row r="2479" spans="1:30" ht="14.25" customHeight="1" x14ac:dyDescent="0.3">
      <c r="A2479" s="5">
        <v>2477</v>
      </c>
      <c r="B2479" s="6" t="s">
        <v>32</v>
      </c>
      <c r="C2479" s="6" t="s">
        <v>33</v>
      </c>
      <c r="D2479" s="6" t="s">
        <v>34</v>
      </c>
      <c r="E2479" s="6" t="s">
        <v>78</v>
      </c>
      <c r="F2479" s="6">
        <v>3323012004</v>
      </c>
      <c r="G2479" s="6" t="s">
        <v>79</v>
      </c>
      <c r="H2479" s="6" t="s">
        <v>80</v>
      </c>
      <c r="I2479" s="6">
        <v>15564180</v>
      </c>
      <c r="J2479" s="6" t="s">
        <v>8007</v>
      </c>
      <c r="K2479" s="6" t="s">
        <v>8008</v>
      </c>
      <c r="L2479" s="6" t="s">
        <v>3415</v>
      </c>
      <c r="M2479" s="6">
        <v>60</v>
      </c>
      <c r="N2479" s="6">
        <v>72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 t="s">
        <v>39</v>
      </c>
      <c r="U2479" s="6" t="s">
        <v>7987</v>
      </c>
      <c r="V2479" s="8">
        <v>46254.621527777781</v>
      </c>
      <c r="W2479" s="8">
        <v>46254.621527777781</v>
      </c>
      <c r="X2479" s="6" t="s">
        <v>40</v>
      </c>
      <c r="Y2479" s="6" t="s">
        <v>39</v>
      </c>
      <c r="Z2479" s="9">
        <v>1007476</v>
      </c>
      <c r="AA2479" s="6" t="s">
        <v>8009</v>
      </c>
      <c r="AB2479" s="26" t="s">
        <v>8010</v>
      </c>
      <c r="AC2479" s="11" t="str">
        <f t="shared" si="324"/>
        <v>Klik Here Bestie</v>
      </c>
      <c r="AD2479" s="17" t="s">
        <v>4910</v>
      </c>
    </row>
    <row r="2480" spans="1:30" ht="14.25" customHeight="1" x14ac:dyDescent="0.3">
      <c r="A2480" s="5">
        <v>2478</v>
      </c>
      <c r="B2480" s="6" t="s">
        <v>32</v>
      </c>
      <c r="C2480" s="6" t="s">
        <v>33</v>
      </c>
      <c r="D2480" s="6" t="s">
        <v>34</v>
      </c>
      <c r="E2480" s="6" t="s">
        <v>78</v>
      </c>
      <c r="F2480" s="6">
        <v>3323012004</v>
      </c>
      <c r="G2480" s="6" t="s">
        <v>79</v>
      </c>
      <c r="H2480" s="6" t="s">
        <v>80</v>
      </c>
      <c r="I2480" s="6">
        <v>15566481</v>
      </c>
      <c r="J2480" s="6" t="s">
        <v>8011</v>
      </c>
      <c r="K2480" s="6" t="s">
        <v>8008</v>
      </c>
      <c r="L2480" s="6" t="s">
        <v>3415</v>
      </c>
      <c r="M2480" s="6">
        <v>0</v>
      </c>
      <c r="N2480" s="6">
        <v>154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 t="s">
        <v>39</v>
      </c>
      <c r="U2480" s="27" t="s">
        <v>7987</v>
      </c>
      <c r="V2480" s="8">
        <v>46254.634722222225</v>
      </c>
      <c r="W2480" s="8">
        <v>46254.634722222225</v>
      </c>
      <c r="X2480" s="6" t="s">
        <v>40</v>
      </c>
      <c r="Y2480" s="6" t="s">
        <v>39</v>
      </c>
      <c r="Z2480" s="9">
        <v>1007476</v>
      </c>
      <c r="AA2480" s="6" t="s">
        <v>8009</v>
      </c>
      <c r="AB2480" s="26" t="s">
        <v>8012</v>
      </c>
      <c r="AC2480" s="11" t="str">
        <f t="shared" si="324"/>
        <v>Klik Here Bestie</v>
      </c>
      <c r="AD2480" s="17" t="s">
        <v>4910</v>
      </c>
    </row>
    <row r="2481" spans="1:30" ht="14.25" customHeight="1" x14ac:dyDescent="0.3">
      <c r="A2481" s="5">
        <v>2479</v>
      </c>
      <c r="B2481" s="6" t="s">
        <v>32</v>
      </c>
      <c r="C2481" s="6" t="s">
        <v>33</v>
      </c>
      <c r="D2481" s="6" t="s">
        <v>34</v>
      </c>
      <c r="E2481" s="6" t="s">
        <v>78</v>
      </c>
      <c r="F2481" s="6">
        <v>3323012004</v>
      </c>
      <c r="G2481" s="6" t="s">
        <v>79</v>
      </c>
      <c r="H2481" s="6" t="s">
        <v>80</v>
      </c>
      <c r="I2481" s="6">
        <v>15445518</v>
      </c>
      <c r="J2481" s="6" t="s">
        <v>8013</v>
      </c>
      <c r="K2481" s="6" t="s">
        <v>8014</v>
      </c>
      <c r="L2481" s="6" t="s">
        <v>8015</v>
      </c>
      <c r="M2481" s="6">
        <v>28</v>
      </c>
      <c r="N2481" s="6">
        <v>34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 t="s">
        <v>39</v>
      </c>
      <c r="U2481" s="27" t="s">
        <v>7969</v>
      </c>
      <c r="V2481" s="8">
        <v>46253.35833333333</v>
      </c>
      <c r="W2481" s="8">
        <v>46253.35833333333</v>
      </c>
      <c r="X2481" s="6" t="s">
        <v>40</v>
      </c>
      <c r="Y2481" s="6" t="s">
        <v>39</v>
      </c>
      <c r="Z2481" s="9">
        <v>1137573</v>
      </c>
      <c r="AA2481" s="6" t="s">
        <v>8016</v>
      </c>
      <c r="AB2481" s="26" t="s">
        <v>8017</v>
      </c>
      <c r="AC2481" s="11" t="str">
        <f t="shared" si="324"/>
        <v>Klik Here Bestie</v>
      </c>
      <c r="AD2481" s="17" t="s">
        <v>4910</v>
      </c>
    </row>
    <row r="2482" spans="1:30" ht="14.25" customHeight="1" x14ac:dyDescent="0.3">
      <c r="A2482" s="5">
        <v>2480</v>
      </c>
      <c r="B2482" s="6" t="s">
        <v>32</v>
      </c>
      <c r="C2482" s="6" t="s">
        <v>33</v>
      </c>
      <c r="D2482" s="6" t="s">
        <v>34</v>
      </c>
      <c r="E2482" s="6" t="s">
        <v>78</v>
      </c>
      <c r="F2482" s="6">
        <v>3323012004</v>
      </c>
      <c r="G2482" s="6" t="s">
        <v>79</v>
      </c>
      <c r="H2482" s="6" t="s">
        <v>80</v>
      </c>
      <c r="I2482" s="6">
        <v>15446868</v>
      </c>
      <c r="J2482" s="6" t="s">
        <v>8018</v>
      </c>
      <c r="K2482" s="6" t="s">
        <v>8014</v>
      </c>
      <c r="L2482" s="6" t="s">
        <v>8015</v>
      </c>
      <c r="M2482" s="6">
        <v>0</v>
      </c>
      <c r="N2482" s="6">
        <v>73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 t="s">
        <v>39</v>
      </c>
      <c r="U2482" s="27" t="s">
        <v>7969</v>
      </c>
      <c r="V2482" s="8">
        <v>46253.365972222222</v>
      </c>
      <c r="W2482" s="8">
        <v>46253.365972222222</v>
      </c>
      <c r="X2482" s="6" t="s">
        <v>40</v>
      </c>
      <c r="Y2482" s="6" t="s">
        <v>39</v>
      </c>
      <c r="Z2482" s="9">
        <v>1137573</v>
      </c>
      <c r="AA2482" s="6" t="s">
        <v>8016</v>
      </c>
      <c r="AB2482" s="26" t="s">
        <v>8019</v>
      </c>
      <c r="AC2482" s="11" t="str">
        <f t="shared" si="324"/>
        <v>Klik Here Bestie</v>
      </c>
      <c r="AD2482" s="17" t="s">
        <v>4910</v>
      </c>
    </row>
    <row r="2483" spans="1:30" ht="14.25" customHeight="1" x14ac:dyDescent="0.3">
      <c r="A2483" s="5">
        <v>2481</v>
      </c>
      <c r="B2483" s="6" t="s">
        <v>32</v>
      </c>
      <c r="C2483" s="6" t="s">
        <v>33</v>
      </c>
      <c r="D2483" s="6" t="s">
        <v>34</v>
      </c>
      <c r="E2483" s="6" t="s">
        <v>78</v>
      </c>
      <c r="F2483" s="6">
        <v>3323012004</v>
      </c>
      <c r="G2483" s="6" t="s">
        <v>79</v>
      </c>
      <c r="H2483" s="6" t="s">
        <v>80</v>
      </c>
      <c r="I2483" s="6">
        <v>15450452</v>
      </c>
      <c r="J2483" s="6" t="s">
        <v>8020</v>
      </c>
      <c r="K2483" s="6" t="s">
        <v>8014</v>
      </c>
      <c r="L2483" s="6" t="s">
        <v>8015</v>
      </c>
      <c r="M2483" s="6">
        <v>0</v>
      </c>
      <c r="N2483" s="6">
        <v>86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 t="s">
        <v>39</v>
      </c>
      <c r="U2483" s="27" t="s">
        <v>7969</v>
      </c>
      <c r="V2483" s="8">
        <v>46253.385416666664</v>
      </c>
      <c r="W2483" s="8">
        <v>46253.385416666664</v>
      </c>
      <c r="X2483" s="6" t="s">
        <v>40</v>
      </c>
      <c r="Y2483" s="6" t="s">
        <v>39</v>
      </c>
      <c r="Z2483" s="9">
        <v>1137573</v>
      </c>
      <c r="AA2483" s="6" t="s">
        <v>8016</v>
      </c>
      <c r="AB2483" s="26" t="s">
        <v>8021</v>
      </c>
      <c r="AC2483" s="11" t="str">
        <f t="shared" si="324"/>
        <v>Klik Here Bestie</v>
      </c>
      <c r="AD2483" s="17" t="s">
        <v>4910</v>
      </c>
    </row>
    <row r="2484" spans="1:30" ht="14.25" customHeight="1" x14ac:dyDescent="0.3">
      <c r="A2484" s="5">
        <v>2482</v>
      </c>
      <c r="B2484" s="6" t="s">
        <v>32</v>
      </c>
      <c r="C2484" s="6" t="s">
        <v>33</v>
      </c>
      <c r="D2484" s="6" t="s">
        <v>34</v>
      </c>
      <c r="E2484" s="6" t="s">
        <v>78</v>
      </c>
      <c r="F2484" s="6">
        <v>3323012004</v>
      </c>
      <c r="G2484" s="6" t="s">
        <v>79</v>
      </c>
      <c r="H2484" s="6" t="s">
        <v>80</v>
      </c>
      <c r="I2484" s="6">
        <v>15896930</v>
      </c>
      <c r="J2484" s="6" t="s">
        <v>8022</v>
      </c>
      <c r="K2484" s="6" t="s">
        <v>8023</v>
      </c>
      <c r="L2484" s="6" t="s">
        <v>8024</v>
      </c>
      <c r="M2484" s="6">
        <v>33</v>
      </c>
      <c r="N2484" s="6">
        <v>40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 t="s">
        <v>39</v>
      </c>
      <c r="U2484" s="27" t="s">
        <v>7951</v>
      </c>
      <c r="V2484" s="8">
        <v>46258.604861111111</v>
      </c>
      <c r="W2484" s="8">
        <v>46258.604861111111</v>
      </c>
      <c r="X2484" s="6" t="s">
        <v>40</v>
      </c>
      <c r="Y2484" s="6" t="s">
        <v>39</v>
      </c>
      <c r="Z2484" s="9">
        <v>182003</v>
      </c>
      <c r="AA2484" s="6" t="s">
        <v>4261</v>
      </c>
      <c r="AB2484" s="26" t="s">
        <v>8025</v>
      </c>
      <c r="AC2484" s="11" t="str">
        <f t="shared" si="324"/>
        <v>Klik Here Bestie</v>
      </c>
      <c r="AD2484" s="17" t="s">
        <v>4910</v>
      </c>
    </row>
    <row r="2485" spans="1:30" ht="14.25" customHeight="1" x14ac:dyDescent="0.3">
      <c r="A2485" s="5">
        <v>2483</v>
      </c>
      <c r="B2485" s="6" t="s">
        <v>32</v>
      </c>
      <c r="C2485" s="6" t="s">
        <v>33</v>
      </c>
      <c r="D2485" s="6" t="s">
        <v>34</v>
      </c>
      <c r="E2485" s="6" t="s">
        <v>78</v>
      </c>
      <c r="F2485" s="6">
        <v>3323012004</v>
      </c>
      <c r="G2485" s="6" t="s">
        <v>79</v>
      </c>
      <c r="H2485" s="6" t="s">
        <v>80</v>
      </c>
      <c r="I2485" s="6">
        <v>15897574</v>
      </c>
      <c r="J2485" s="6" t="s">
        <v>8026</v>
      </c>
      <c r="K2485" s="6" t="s">
        <v>8023</v>
      </c>
      <c r="L2485" s="6" t="s">
        <v>8024</v>
      </c>
      <c r="M2485" s="6">
        <v>0</v>
      </c>
      <c r="N2485" s="6">
        <v>86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 t="s">
        <v>39</v>
      </c>
      <c r="U2485" s="27" t="s">
        <v>7951</v>
      </c>
      <c r="V2485" s="8">
        <v>46258.60833333333</v>
      </c>
      <c r="W2485" s="8">
        <v>46258.60833333333</v>
      </c>
      <c r="X2485" s="6" t="s">
        <v>40</v>
      </c>
      <c r="Y2485" s="6" t="s">
        <v>39</v>
      </c>
      <c r="Z2485" s="9">
        <v>182003</v>
      </c>
      <c r="AA2485" s="6" t="s">
        <v>4261</v>
      </c>
      <c r="AB2485" s="26" t="s">
        <v>8027</v>
      </c>
      <c r="AC2485" s="11" t="str">
        <f t="shared" si="324"/>
        <v>Klik Here Bestie</v>
      </c>
      <c r="AD2485" s="17" t="s">
        <v>4910</v>
      </c>
    </row>
    <row r="2486" spans="1:30" ht="14.25" customHeight="1" x14ac:dyDescent="0.3">
      <c r="A2486" s="5">
        <v>2484</v>
      </c>
      <c r="B2486" s="6" t="s">
        <v>32</v>
      </c>
      <c r="C2486" s="6" t="s">
        <v>33</v>
      </c>
      <c r="D2486" s="6" t="s">
        <v>34</v>
      </c>
      <c r="E2486" s="6" t="s">
        <v>78</v>
      </c>
      <c r="F2486" s="6">
        <v>3323012004</v>
      </c>
      <c r="G2486" s="6" t="s">
        <v>79</v>
      </c>
      <c r="H2486" s="6" t="s">
        <v>80</v>
      </c>
      <c r="I2486" s="6">
        <v>16045934</v>
      </c>
      <c r="J2486" s="6" t="s">
        <v>8028</v>
      </c>
      <c r="K2486" s="6" t="s">
        <v>8029</v>
      </c>
      <c r="L2486" s="6" t="s">
        <v>8030</v>
      </c>
      <c r="M2486" s="6">
        <v>37</v>
      </c>
      <c r="N2486" s="6">
        <v>45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 t="s">
        <v>39</v>
      </c>
      <c r="U2486" s="27" t="s">
        <v>7962</v>
      </c>
      <c r="V2486" s="8">
        <v>46260.413194444445</v>
      </c>
      <c r="W2486" s="8">
        <v>46260.413194444445</v>
      </c>
      <c r="X2486" s="6" t="s">
        <v>40</v>
      </c>
      <c r="Y2486" s="6" t="s">
        <v>39</v>
      </c>
      <c r="Z2486" s="9">
        <v>1007476</v>
      </c>
      <c r="AA2486" s="6" t="s">
        <v>8009</v>
      </c>
      <c r="AB2486" s="26" t="s">
        <v>8031</v>
      </c>
      <c r="AC2486" s="11" t="str">
        <f t="shared" si="324"/>
        <v>Klik Here Bestie</v>
      </c>
      <c r="AD2486" s="17" t="s">
        <v>4910</v>
      </c>
    </row>
    <row r="2487" spans="1:30" ht="14.25" customHeight="1" x14ac:dyDescent="0.3">
      <c r="A2487" s="5">
        <v>2485</v>
      </c>
      <c r="B2487" s="6" t="s">
        <v>32</v>
      </c>
      <c r="C2487" s="6" t="s">
        <v>33</v>
      </c>
      <c r="D2487" s="6" t="s">
        <v>34</v>
      </c>
      <c r="E2487" s="6" t="s">
        <v>78</v>
      </c>
      <c r="F2487" s="6">
        <v>3323012004</v>
      </c>
      <c r="G2487" s="6" t="s">
        <v>79</v>
      </c>
      <c r="H2487" s="6" t="s">
        <v>80</v>
      </c>
      <c r="I2487" s="6">
        <v>16048693</v>
      </c>
      <c r="J2487" s="6" t="s">
        <v>8032</v>
      </c>
      <c r="K2487" s="6" t="s">
        <v>8029</v>
      </c>
      <c r="L2487" s="6" t="s">
        <v>8030</v>
      </c>
      <c r="M2487" s="6">
        <v>0</v>
      </c>
      <c r="N2487" s="6">
        <v>95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 t="s">
        <v>39</v>
      </c>
      <c r="U2487" s="27" t="s">
        <v>7962</v>
      </c>
      <c r="V2487" s="8">
        <v>46260.425000000003</v>
      </c>
      <c r="W2487" s="8">
        <v>46260.425000000003</v>
      </c>
      <c r="X2487" s="6" t="s">
        <v>40</v>
      </c>
      <c r="Y2487" s="6" t="s">
        <v>39</v>
      </c>
      <c r="Z2487" s="9">
        <v>1007476</v>
      </c>
      <c r="AA2487" s="6" t="s">
        <v>8009</v>
      </c>
      <c r="AB2487" s="26" t="s">
        <v>8033</v>
      </c>
      <c r="AC2487" s="11" t="str">
        <f t="shared" si="324"/>
        <v>Klik Here Bestie</v>
      </c>
      <c r="AD2487" s="17" t="s">
        <v>4910</v>
      </c>
    </row>
    <row r="2488" spans="1:30" ht="14.25" customHeight="1" x14ac:dyDescent="0.3">
      <c r="A2488" s="5">
        <v>2486</v>
      </c>
      <c r="B2488" s="6" t="s">
        <v>32</v>
      </c>
      <c r="C2488" s="6" t="s">
        <v>33</v>
      </c>
      <c r="D2488" s="6" t="s">
        <v>34</v>
      </c>
      <c r="E2488" s="6" t="s">
        <v>78</v>
      </c>
      <c r="F2488" s="6">
        <v>3323012004</v>
      </c>
      <c r="G2488" s="6" t="s">
        <v>79</v>
      </c>
      <c r="H2488" s="6" t="s">
        <v>80</v>
      </c>
      <c r="I2488" s="6">
        <v>15346874</v>
      </c>
      <c r="J2488" s="6" t="s">
        <v>8034</v>
      </c>
      <c r="K2488" s="6" t="s">
        <v>8035</v>
      </c>
      <c r="L2488" s="6" t="s">
        <v>8036</v>
      </c>
      <c r="M2488" s="6">
        <v>25</v>
      </c>
      <c r="N2488" s="6">
        <v>30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 t="s">
        <v>39</v>
      </c>
      <c r="U2488" s="27" t="s">
        <v>4394</v>
      </c>
      <c r="V2488" s="8">
        <v>46251.472916666666</v>
      </c>
      <c r="W2488" s="8">
        <v>46251.472916666666</v>
      </c>
      <c r="X2488" s="6" t="s">
        <v>40</v>
      </c>
      <c r="Y2488" s="6" t="s">
        <v>39</v>
      </c>
      <c r="Z2488" s="9">
        <v>5102872</v>
      </c>
      <c r="AA2488" s="6" t="s">
        <v>87</v>
      </c>
      <c r="AB2488" s="26" t="s">
        <v>8037</v>
      </c>
      <c r="AC2488" s="11" t="str">
        <f t="shared" si="324"/>
        <v>Klik Here Bestie</v>
      </c>
      <c r="AD2488" s="17" t="s">
        <v>4910</v>
      </c>
    </row>
    <row r="2489" spans="1:30" ht="14.25" customHeight="1" x14ac:dyDescent="0.3">
      <c r="A2489" s="5">
        <v>2487</v>
      </c>
      <c r="B2489" s="6" t="s">
        <v>32</v>
      </c>
      <c r="C2489" s="6" t="s">
        <v>33</v>
      </c>
      <c r="D2489" s="6" t="s">
        <v>34</v>
      </c>
      <c r="E2489" s="6" t="s">
        <v>78</v>
      </c>
      <c r="F2489" s="6">
        <v>3323012004</v>
      </c>
      <c r="G2489" s="6" t="s">
        <v>79</v>
      </c>
      <c r="H2489" s="6" t="s">
        <v>80</v>
      </c>
      <c r="I2489" s="6">
        <v>15347078</v>
      </c>
      <c r="J2489" s="6" t="s">
        <v>8038</v>
      </c>
      <c r="K2489" s="6" t="s">
        <v>8035</v>
      </c>
      <c r="L2489" s="6" t="s">
        <v>8036</v>
      </c>
      <c r="M2489" s="6">
        <v>0</v>
      </c>
      <c r="N2489" s="6">
        <v>70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 t="s">
        <v>39</v>
      </c>
      <c r="U2489" s="27" t="s">
        <v>4394</v>
      </c>
      <c r="V2489" s="8">
        <v>46251.475694444445</v>
      </c>
      <c r="W2489" s="8">
        <v>46251.475694444445</v>
      </c>
      <c r="X2489" s="6" t="s">
        <v>40</v>
      </c>
      <c r="Y2489" s="6" t="s">
        <v>39</v>
      </c>
      <c r="Z2489" s="9">
        <v>5102872</v>
      </c>
      <c r="AA2489" s="6" t="s">
        <v>87</v>
      </c>
      <c r="AB2489" s="26" t="s">
        <v>8039</v>
      </c>
      <c r="AC2489" s="11" t="str">
        <f t="shared" si="324"/>
        <v>Klik Here Bestie</v>
      </c>
      <c r="AD2489" s="17" t="s">
        <v>4910</v>
      </c>
    </row>
    <row r="2490" spans="1:30" ht="14.25" customHeight="1" x14ac:dyDescent="0.3">
      <c r="A2490" s="5">
        <v>2488</v>
      </c>
      <c r="B2490" s="6" t="s">
        <v>32</v>
      </c>
      <c r="C2490" s="6" t="s">
        <v>33</v>
      </c>
      <c r="D2490" s="6" t="s">
        <v>34</v>
      </c>
      <c r="E2490" s="6" t="s">
        <v>78</v>
      </c>
      <c r="F2490" s="6">
        <v>3323012004</v>
      </c>
      <c r="G2490" s="6" t="s">
        <v>79</v>
      </c>
      <c r="H2490" s="6" t="s">
        <v>80</v>
      </c>
      <c r="I2490" s="6">
        <v>15347248</v>
      </c>
      <c r="J2490" s="6" t="s">
        <v>8040</v>
      </c>
      <c r="K2490" s="6" t="s">
        <v>8035</v>
      </c>
      <c r="L2490" s="6" t="s">
        <v>8036</v>
      </c>
      <c r="M2490" s="6">
        <v>0</v>
      </c>
      <c r="N2490" s="6">
        <v>11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 t="s">
        <v>39</v>
      </c>
      <c r="U2490" s="27" t="s">
        <v>4394</v>
      </c>
      <c r="V2490" s="8">
        <v>46251.478472222225</v>
      </c>
      <c r="W2490" s="8">
        <v>46251.478472222225</v>
      </c>
      <c r="X2490" s="6" t="s">
        <v>40</v>
      </c>
      <c r="Y2490" s="6" t="s">
        <v>39</v>
      </c>
      <c r="Z2490" s="9">
        <v>798403</v>
      </c>
      <c r="AA2490" s="6" t="s">
        <v>6100</v>
      </c>
      <c r="AB2490" s="26" t="s">
        <v>8041</v>
      </c>
      <c r="AC2490" s="11" t="str">
        <f t="shared" si="324"/>
        <v>Klik Here Bestie</v>
      </c>
      <c r="AD2490" s="17" t="s">
        <v>4910</v>
      </c>
    </row>
    <row r="2491" spans="1:30" ht="14.25" customHeight="1" x14ac:dyDescent="0.3">
      <c r="A2491" s="5">
        <v>2489</v>
      </c>
      <c r="B2491" s="6" t="s">
        <v>32</v>
      </c>
      <c r="C2491" s="6" t="s">
        <v>33</v>
      </c>
      <c r="D2491" s="6" t="s">
        <v>34</v>
      </c>
      <c r="E2491" s="6" t="s">
        <v>78</v>
      </c>
      <c r="F2491" s="6">
        <v>3323012004</v>
      </c>
      <c r="G2491" s="6" t="s">
        <v>79</v>
      </c>
      <c r="H2491" s="6" t="s">
        <v>80</v>
      </c>
      <c r="I2491" s="6">
        <v>15732707</v>
      </c>
      <c r="J2491" s="6" t="s">
        <v>8042</v>
      </c>
      <c r="K2491" s="6" t="s">
        <v>8043</v>
      </c>
      <c r="L2491" s="6" t="s">
        <v>8044</v>
      </c>
      <c r="M2491" s="6">
        <v>26</v>
      </c>
      <c r="N2491" s="6">
        <v>31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 t="s">
        <v>39</v>
      </c>
      <c r="U2491" s="27" t="s">
        <v>7933</v>
      </c>
      <c r="V2491" s="8">
        <v>46256.573611111111</v>
      </c>
      <c r="W2491" s="8">
        <v>46256.573611111111</v>
      </c>
      <c r="X2491" s="6" t="s">
        <v>40</v>
      </c>
      <c r="Y2491" s="6" t="s">
        <v>39</v>
      </c>
      <c r="Z2491" s="9">
        <v>913849</v>
      </c>
      <c r="AA2491" s="6" t="s">
        <v>8045</v>
      </c>
      <c r="AB2491" s="26" t="s">
        <v>8046</v>
      </c>
      <c r="AC2491" s="11" t="str">
        <f t="shared" si="324"/>
        <v>Klik Here Bestie</v>
      </c>
      <c r="AD2491" s="17" t="s">
        <v>4910</v>
      </c>
    </row>
    <row r="2492" spans="1:30" ht="14.25" customHeight="1" x14ac:dyDescent="0.3">
      <c r="A2492" s="5">
        <v>2490</v>
      </c>
      <c r="B2492" s="6" t="s">
        <v>32</v>
      </c>
      <c r="C2492" s="6" t="s">
        <v>33</v>
      </c>
      <c r="D2492" s="6" t="s">
        <v>34</v>
      </c>
      <c r="E2492" s="6" t="s">
        <v>78</v>
      </c>
      <c r="F2492" s="6">
        <v>3323012004</v>
      </c>
      <c r="G2492" s="6" t="s">
        <v>79</v>
      </c>
      <c r="H2492" s="6" t="s">
        <v>80</v>
      </c>
      <c r="I2492" s="6">
        <v>15733198</v>
      </c>
      <c r="J2492" s="6" t="s">
        <v>8047</v>
      </c>
      <c r="K2492" s="6" t="s">
        <v>8043</v>
      </c>
      <c r="L2492" s="6" t="s">
        <v>8044</v>
      </c>
      <c r="M2492" s="6">
        <v>0</v>
      </c>
      <c r="N2492" s="6">
        <v>66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 t="s">
        <v>39</v>
      </c>
      <c r="U2492" s="6" t="s">
        <v>7933</v>
      </c>
      <c r="V2492" s="8">
        <v>46256.576388888891</v>
      </c>
      <c r="W2492" s="8">
        <v>46256.576388888891</v>
      </c>
      <c r="X2492" s="6" t="s">
        <v>40</v>
      </c>
      <c r="Y2492" s="6" t="s">
        <v>39</v>
      </c>
      <c r="Z2492" s="9">
        <v>913849</v>
      </c>
      <c r="AA2492" s="6" t="s">
        <v>8045</v>
      </c>
      <c r="AB2492" s="26" t="s">
        <v>8048</v>
      </c>
      <c r="AC2492" s="11" t="str">
        <f t="shared" si="324"/>
        <v>Klik Here Bestie</v>
      </c>
      <c r="AD2492" s="17" t="s">
        <v>4910</v>
      </c>
    </row>
    <row r="2493" spans="1:30" ht="14.25" customHeight="1" x14ac:dyDescent="0.3">
      <c r="A2493" s="5">
        <v>2491</v>
      </c>
      <c r="B2493" s="6" t="s">
        <v>32</v>
      </c>
      <c r="C2493" s="6" t="s">
        <v>33</v>
      </c>
      <c r="D2493" s="6" t="s">
        <v>34</v>
      </c>
      <c r="E2493" s="6" t="s">
        <v>101</v>
      </c>
      <c r="F2493" s="6">
        <v>3323012006</v>
      </c>
      <c r="G2493" s="6" t="s">
        <v>79</v>
      </c>
      <c r="H2493" s="6" t="s">
        <v>80</v>
      </c>
      <c r="I2493" s="6">
        <v>15477165</v>
      </c>
      <c r="J2493" s="6" t="s">
        <v>8049</v>
      </c>
      <c r="K2493" s="6" t="s">
        <v>8050</v>
      </c>
      <c r="L2493" s="6" t="s">
        <v>8051</v>
      </c>
      <c r="M2493" s="6">
        <v>29</v>
      </c>
      <c r="N2493" s="6">
        <v>27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 t="s">
        <v>39</v>
      </c>
      <c r="U2493" s="6" t="s">
        <v>7969</v>
      </c>
      <c r="V2493" s="8">
        <v>46253.569444444445</v>
      </c>
      <c r="W2493" s="8">
        <v>46253.569444444445</v>
      </c>
      <c r="X2493" s="6" t="s">
        <v>40</v>
      </c>
      <c r="Y2493" s="6" t="s">
        <v>39</v>
      </c>
      <c r="Z2493" s="9">
        <v>178315</v>
      </c>
      <c r="AA2493" s="6" t="s">
        <v>8052</v>
      </c>
      <c r="AB2493" s="26" t="s">
        <v>8053</v>
      </c>
      <c r="AC2493" s="11" t="str">
        <f t="shared" si="324"/>
        <v>Klik Here Bestie</v>
      </c>
      <c r="AD2493" s="17" t="s">
        <v>4910</v>
      </c>
    </row>
    <row r="2494" spans="1:30" ht="14.25" customHeight="1" x14ac:dyDescent="0.3">
      <c r="A2494" s="5">
        <v>2492</v>
      </c>
      <c r="B2494" s="6" t="s">
        <v>32</v>
      </c>
      <c r="C2494" s="6" t="s">
        <v>33</v>
      </c>
      <c r="D2494" s="6" t="s">
        <v>34</v>
      </c>
      <c r="E2494" s="6" t="s">
        <v>101</v>
      </c>
      <c r="F2494" s="6">
        <v>3323012006</v>
      </c>
      <c r="G2494" s="6" t="s">
        <v>79</v>
      </c>
      <c r="H2494" s="6" t="s">
        <v>80</v>
      </c>
      <c r="I2494" s="6">
        <v>15479225</v>
      </c>
      <c r="J2494" s="6" t="s">
        <v>8054</v>
      </c>
      <c r="K2494" s="6" t="s">
        <v>8050</v>
      </c>
      <c r="L2494" s="6" t="s">
        <v>8051</v>
      </c>
      <c r="M2494" s="6">
        <v>0</v>
      </c>
      <c r="N2494" s="6">
        <v>63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 t="s">
        <v>39</v>
      </c>
      <c r="U2494" s="6" t="s">
        <v>7969</v>
      </c>
      <c r="V2494" s="8">
        <v>46253.585416666669</v>
      </c>
      <c r="W2494" s="8">
        <v>46253.585416666669</v>
      </c>
      <c r="X2494" s="6" t="s">
        <v>40</v>
      </c>
      <c r="Y2494" s="6" t="s">
        <v>39</v>
      </c>
      <c r="Z2494" s="9">
        <v>178315</v>
      </c>
      <c r="AA2494" s="6" t="s">
        <v>8052</v>
      </c>
      <c r="AB2494" s="26" t="s">
        <v>8055</v>
      </c>
      <c r="AC2494" s="11" t="str">
        <f t="shared" si="324"/>
        <v>Klik Here Bestie</v>
      </c>
      <c r="AD2494" s="17" t="s">
        <v>4910</v>
      </c>
    </row>
    <row r="2495" spans="1:30" ht="14.25" customHeight="1" x14ac:dyDescent="0.3">
      <c r="A2495" s="5">
        <v>2493</v>
      </c>
      <c r="B2495" s="6" t="s">
        <v>32</v>
      </c>
      <c r="C2495" s="6" t="s">
        <v>33</v>
      </c>
      <c r="D2495" s="6" t="s">
        <v>34</v>
      </c>
      <c r="E2495" s="6" t="s">
        <v>108</v>
      </c>
      <c r="F2495" s="6">
        <v>3323012007</v>
      </c>
      <c r="G2495" s="6" t="s">
        <v>71</v>
      </c>
      <c r="H2495" s="6" t="s">
        <v>72</v>
      </c>
      <c r="I2495" s="6">
        <v>16200647</v>
      </c>
      <c r="J2495" s="6" t="s">
        <v>8056</v>
      </c>
      <c r="K2495" s="6" t="s">
        <v>8057</v>
      </c>
      <c r="L2495" s="6" t="s">
        <v>8058</v>
      </c>
      <c r="M2495" s="6">
        <v>0</v>
      </c>
      <c r="N2495" s="6">
        <v>35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 t="s">
        <v>39</v>
      </c>
      <c r="U2495" s="6" t="s">
        <v>7919</v>
      </c>
      <c r="V2495" s="8">
        <v>46261.672222222223</v>
      </c>
      <c r="W2495" s="8">
        <v>46261.672222222223</v>
      </c>
      <c r="X2495" s="6" t="s">
        <v>40</v>
      </c>
      <c r="Y2495" s="6" t="s">
        <v>39</v>
      </c>
      <c r="Z2495" s="9">
        <v>95461</v>
      </c>
      <c r="AA2495" s="6" t="s">
        <v>115</v>
      </c>
      <c r="AB2495" s="26" t="s">
        <v>8059</v>
      </c>
      <c r="AC2495" s="11" t="str">
        <f t="shared" si="324"/>
        <v>Klik Here Bestie</v>
      </c>
      <c r="AD2495" s="17" t="s">
        <v>4910</v>
      </c>
    </row>
    <row r="2496" spans="1:30" ht="14.25" customHeight="1" x14ac:dyDescent="0.3">
      <c r="A2496" s="5">
        <v>2494</v>
      </c>
      <c r="B2496" s="6" t="s">
        <v>32</v>
      </c>
      <c r="C2496" s="6" t="s">
        <v>33</v>
      </c>
      <c r="D2496" s="6" t="s">
        <v>34</v>
      </c>
      <c r="E2496" s="6" t="s">
        <v>108</v>
      </c>
      <c r="F2496" s="6">
        <v>3323012007</v>
      </c>
      <c r="G2496" s="6" t="s">
        <v>71</v>
      </c>
      <c r="H2496" s="6" t="s">
        <v>72</v>
      </c>
      <c r="I2496" s="6">
        <v>16200770</v>
      </c>
      <c r="J2496" s="6" t="s">
        <v>8060</v>
      </c>
      <c r="K2496" s="6" t="s">
        <v>8057</v>
      </c>
      <c r="L2496" s="6" t="s">
        <v>8058</v>
      </c>
      <c r="M2496" s="6">
        <v>0</v>
      </c>
      <c r="N2496" s="6">
        <v>25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 t="s">
        <v>39</v>
      </c>
      <c r="U2496" s="6" t="s">
        <v>7919</v>
      </c>
      <c r="V2496" s="8">
        <v>46261.67291666667</v>
      </c>
      <c r="W2496" s="8">
        <v>46261.67291666667</v>
      </c>
      <c r="X2496" s="6" t="s">
        <v>40</v>
      </c>
      <c r="Y2496" s="6" t="s">
        <v>39</v>
      </c>
      <c r="Z2496" s="9">
        <v>95461</v>
      </c>
      <c r="AA2496" s="6" t="s">
        <v>115</v>
      </c>
      <c r="AB2496" s="26" t="s">
        <v>8061</v>
      </c>
      <c r="AC2496" s="11" t="str">
        <f t="shared" si="324"/>
        <v>Klik Here Bestie</v>
      </c>
      <c r="AD2496" s="17" t="s">
        <v>4910</v>
      </c>
    </row>
    <row r="2497" spans="1:30" ht="14.25" customHeight="1" x14ac:dyDescent="0.3">
      <c r="A2497" s="5">
        <v>2495</v>
      </c>
      <c r="B2497" s="6" t="s">
        <v>32</v>
      </c>
      <c r="C2497" s="6" t="s">
        <v>33</v>
      </c>
      <c r="D2497" s="6" t="s">
        <v>34</v>
      </c>
      <c r="E2497" s="6" t="s">
        <v>117</v>
      </c>
      <c r="F2497" s="6">
        <v>3323012008</v>
      </c>
      <c r="G2497" s="6" t="s">
        <v>71</v>
      </c>
      <c r="H2497" s="6" t="s">
        <v>72</v>
      </c>
      <c r="I2497" s="6">
        <v>15633431</v>
      </c>
      <c r="J2497" s="6" t="s">
        <v>8062</v>
      </c>
      <c r="K2497" s="6" t="s">
        <v>8063</v>
      </c>
      <c r="L2497" s="6" t="s">
        <v>8064</v>
      </c>
      <c r="M2497" s="6">
        <v>0</v>
      </c>
      <c r="N2497" s="6">
        <v>50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 t="s">
        <v>39</v>
      </c>
      <c r="U2497" s="6" t="s">
        <v>7926</v>
      </c>
      <c r="V2497" s="8">
        <v>46255.527083333334</v>
      </c>
      <c r="W2497" s="8">
        <v>46255.527083333334</v>
      </c>
      <c r="X2497" s="6" t="s">
        <v>40</v>
      </c>
      <c r="Y2497" s="6" t="s">
        <v>39</v>
      </c>
      <c r="Z2497" s="9">
        <v>95592</v>
      </c>
      <c r="AA2497" s="6" t="s">
        <v>120</v>
      </c>
      <c r="AB2497" s="26" t="s">
        <v>8065</v>
      </c>
      <c r="AC2497" s="11" t="str">
        <f t="shared" si="324"/>
        <v>Klik Here Bestie</v>
      </c>
      <c r="AD2497" s="17" t="s">
        <v>4910</v>
      </c>
    </row>
    <row r="2498" spans="1:30" ht="14.25" customHeight="1" x14ac:dyDescent="0.3">
      <c r="A2498" s="5">
        <v>2496</v>
      </c>
      <c r="B2498" s="6" t="s">
        <v>32</v>
      </c>
      <c r="C2498" s="6" t="s">
        <v>33</v>
      </c>
      <c r="D2498" s="6" t="s">
        <v>34</v>
      </c>
      <c r="E2498" s="6" t="s">
        <v>117</v>
      </c>
      <c r="F2498" s="6">
        <v>3323012008</v>
      </c>
      <c r="G2498" s="6" t="s">
        <v>71</v>
      </c>
      <c r="H2498" s="6" t="s">
        <v>72</v>
      </c>
      <c r="I2498" s="6">
        <v>15710182</v>
      </c>
      <c r="J2498" s="6" t="s">
        <v>8066</v>
      </c>
      <c r="K2498" s="6" t="s">
        <v>8067</v>
      </c>
      <c r="L2498" s="6" t="s">
        <v>8068</v>
      </c>
      <c r="M2498" s="6">
        <v>110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 t="s">
        <v>39</v>
      </c>
      <c r="U2498" s="6" t="s">
        <v>7933</v>
      </c>
      <c r="V2498" s="8">
        <v>46256.435416666667</v>
      </c>
      <c r="W2498" s="8">
        <v>46256.435416666667</v>
      </c>
      <c r="X2498" s="6" t="s">
        <v>40</v>
      </c>
      <c r="Y2498" s="6" t="s">
        <v>39</v>
      </c>
      <c r="Z2498" s="9">
        <v>95596</v>
      </c>
      <c r="AA2498" s="6" t="s">
        <v>124</v>
      </c>
      <c r="AB2498" s="26" t="s">
        <v>8069</v>
      </c>
      <c r="AC2498" s="11" t="str">
        <f t="shared" si="324"/>
        <v>Klik Here Bestie</v>
      </c>
      <c r="AD2498" s="17" t="s">
        <v>4910</v>
      </c>
    </row>
    <row r="2499" spans="1:30" ht="14.25" customHeight="1" x14ac:dyDescent="0.3">
      <c r="A2499" s="5">
        <v>2497</v>
      </c>
      <c r="B2499" s="6" t="s">
        <v>32</v>
      </c>
      <c r="C2499" s="6" t="s">
        <v>33</v>
      </c>
      <c r="D2499" s="6" t="s">
        <v>34</v>
      </c>
      <c r="E2499" s="6" t="s">
        <v>117</v>
      </c>
      <c r="F2499" s="6">
        <v>3323012008</v>
      </c>
      <c r="G2499" s="6" t="s">
        <v>71</v>
      </c>
      <c r="H2499" s="6" t="s">
        <v>72</v>
      </c>
      <c r="I2499" s="6">
        <v>15710312</v>
      </c>
      <c r="J2499" s="6" t="s">
        <v>8070</v>
      </c>
      <c r="K2499" s="6" t="s">
        <v>8067</v>
      </c>
      <c r="L2499" s="6" t="s">
        <v>8068</v>
      </c>
      <c r="M2499" s="6">
        <v>0</v>
      </c>
      <c r="N2499" s="6">
        <v>40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 t="s">
        <v>39</v>
      </c>
      <c r="U2499" s="6" t="s">
        <v>7933</v>
      </c>
      <c r="V2499" s="8">
        <v>46256.436111111114</v>
      </c>
      <c r="W2499" s="8">
        <v>46256.436111111114</v>
      </c>
      <c r="X2499" s="6" t="s">
        <v>40</v>
      </c>
      <c r="Y2499" s="6" t="s">
        <v>39</v>
      </c>
      <c r="Z2499" s="9">
        <v>95596</v>
      </c>
      <c r="AA2499" s="6" t="s">
        <v>124</v>
      </c>
      <c r="AB2499" s="26" t="s">
        <v>8071</v>
      </c>
      <c r="AC2499" s="11" t="str">
        <f t="shared" si="324"/>
        <v>Klik Here Bestie</v>
      </c>
      <c r="AD2499" s="17" t="s">
        <v>4910</v>
      </c>
    </row>
    <row r="2500" spans="1:30" ht="14.25" customHeight="1" x14ac:dyDescent="0.3">
      <c r="A2500" s="5">
        <v>2498</v>
      </c>
      <c r="B2500" s="6" t="s">
        <v>32</v>
      </c>
      <c r="C2500" s="6" t="s">
        <v>33</v>
      </c>
      <c r="D2500" s="6" t="s">
        <v>34</v>
      </c>
      <c r="E2500" s="6" t="s">
        <v>117</v>
      </c>
      <c r="F2500" s="6">
        <v>3323012008</v>
      </c>
      <c r="G2500" s="6" t="s">
        <v>71</v>
      </c>
      <c r="H2500" s="6" t="s">
        <v>72</v>
      </c>
      <c r="I2500" s="6">
        <v>15746725</v>
      </c>
      <c r="J2500" s="6" t="s">
        <v>8072</v>
      </c>
      <c r="K2500" s="6" t="s">
        <v>4280</v>
      </c>
      <c r="L2500" s="6" t="s">
        <v>4281</v>
      </c>
      <c r="M2500" s="6">
        <v>50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 t="s">
        <v>39</v>
      </c>
      <c r="U2500" s="27" t="s">
        <v>7933</v>
      </c>
      <c r="V2500" s="8">
        <v>46256.660416666666</v>
      </c>
      <c r="W2500" s="8">
        <v>46256.660416666666</v>
      </c>
      <c r="X2500" s="6" t="s">
        <v>40</v>
      </c>
      <c r="Y2500" s="6" t="s">
        <v>39</v>
      </c>
      <c r="Z2500" s="9">
        <v>95592</v>
      </c>
      <c r="AA2500" s="6" t="s">
        <v>120</v>
      </c>
      <c r="AB2500" s="26" t="s">
        <v>8073</v>
      </c>
      <c r="AC2500" s="11" t="str">
        <f t="shared" si="324"/>
        <v>Klik Here Bestie</v>
      </c>
      <c r="AD2500" s="17" t="s">
        <v>4910</v>
      </c>
    </row>
    <row r="2501" spans="1:30" ht="14.25" customHeight="1" x14ac:dyDescent="0.3">
      <c r="A2501" s="5">
        <v>2499</v>
      </c>
      <c r="B2501" s="6" t="s">
        <v>32</v>
      </c>
      <c r="C2501" s="6" t="s">
        <v>33</v>
      </c>
      <c r="D2501" s="6" t="s">
        <v>34</v>
      </c>
      <c r="E2501" s="6" t="s">
        <v>117</v>
      </c>
      <c r="F2501" s="6">
        <v>3323012008</v>
      </c>
      <c r="G2501" s="6" t="s">
        <v>71</v>
      </c>
      <c r="H2501" s="6" t="s">
        <v>72</v>
      </c>
      <c r="I2501" s="6">
        <v>16184018</v>
      </c>
      <c r="J2501" s="6" t="s">
        <v>8074</v>
      </c>
      <c r="K2501" s="6" t="s">
        <v>8075</v>
      </c>
      <c r="L2501" s="6" t="s">
        <v>3396</v>
      </c>
      <c r="M2501" s="6">
        <v>20</v>
      </c>
      <c r="N2501" s="6">
        <v>100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 t="s">
        <v>39</v>
      </c>
      <c r="U2501" s="27" t="s">
        <v>7919</v>
      </c>
      <c r="V2501" s="8">
        <v>46261.584027777775</v>
      </c>
      <c r="W2501" s="8">
        <v>46261.584027777775</v>
      </c>
      <c r="X2501" s="6" t="s">
        <v>40</v>
      </c>
      <c r="Y2501" s="6" t="s">
        <v>39</v>
      </c>
      <c r="Z2501" s="9">
        <v>95596</v>
      </c>
      <c r="AA2501" s="6" t="s">
        <v>124</v>
      </c>
      <c r="AB2501" s="26" t="s">
        <v>8076</v>
      </c>
      <c r="AC2501" s="11" t="str">
        <f t="shared" si="324"/>
        <v>Klik Here Bestie</v>
      </c>
      <c r="AD2501" s="17" t="s">
        <v>4910</v>
      </c>
    </row>
    <row r="2502" spans="1:30" ht="14.25" customHeight="1" x14ac:dyDescent="0.3">
      <c r="A2502" s="5">
        <v>2500</v>
      </c>
      <c r="B2502" s="6" t="s">
        <v>32</v>
      </c>
      <c r="C2502" s="6" t="s">
        <v>33</v>
      </c>
      <c r="D2502" s="6" t="s">
        <v>34</v>
      </c>
      <c r="E2502" s="6" t="s">
        <v>117</v>
      </c>
      <c r="F2502" s="6">
        <v>3323012008</v>
      </c>
      <c r="G2502" s="6" t="s">
        <v>71</v>
      </c>
      <c r="H2502" s="6" t="s">
        <v>72</v>
      </c>
      <c r="I2502" s="6">
        <v>16179456</v>
      </c>
      <c r="J2502" s="6" t="s">
        <v>8077</v>
      </c>
      <c r="K2502" s="6" t="s">
        <v>8078</v>
      </c>
      <c r="L2502" s="6" t="s">
        <v>8079</v>
      </c>
      <c r="M2502" s="6">
        <v>0</v>
      </c>
      <c r="N2502" s="6">
        <v>100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 t="s">
        <v>39</v>
      </c>
      <c r="U2502" s="27" t="s">
        <v>7919</v>
      </c>
      <c r="V2502" s="8">
        <v>46261.561111111114</v>
      </c>
      <c r="W2502" s="8">
        <v>46261.561111111114</v>
      </c>
      <c r="X2502" s="6" t="s">
        <v>40</v>
      </c>
      <c r="Y2502" s="6" t="s">
        <v>39</v>
      </c>
      <c r="Z2502" s="9">
        <v>95592</v>
      </c>
      <c r="AA2502" s="6" t="s">
        <v>120</v>
      </c>
      <c r="AB2502" s="26" t="s">
        <v>8080</v>
      </c>
      <c r="AC2502" s="11" t="str">
        <f t="shared" si="324"/>
        <v>Klik Here Bestie</v>
      </c>
      <c r="AD2502" s="17" t="s">
        <v>4910</v>
      </c>
    </row>
    <row r="2503" spans="1:30" ht="14.25" customHeight="1" x14ac:dyDescent="0.3">
      <c r="A2503" s="5">
        <v>2501</v>
      </c>
      <c r="B2503" s="6" t="s">
        <v>32</v>
      </c>
      <c r="C2503" s="6" t="s">
        <v>33</v>
      </c>
      <c r="D2503" s="6" t="s">
        <v>34</v>
      </c>
      <c r="E2503" s="6" t="s">
        <v>117</v>
      </c>
      <c r="F2503" s="6">
        <v>3323012008</v>
      </c>
      <c r="G2503" s="6" t="s">
        <v>71</v>
      </c>
      <c r="H2503" s="6" t="s">
        <v>72</v>
      </c>
      <c r="I2503" s="6">
        <v>16179626</v>
      </c>
      <c r="J2503" s="6" t="s">
        <v>8081</v>
      </c>
      <c r="K2503" s="6" t="s">
        <v>8078</v>
      </c>
      <c r="L2503" s="6" t="s">
        <v>8079</v>
      </c>
      <c r="M2503" s="6">
        <v>50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 t="s">
        <v>39</v>
      </c>
      <c r="U2503" s="27" t="s">
        <v>7919</v>
      </c>
      <c r="V2503" s="8">
        <v>46261.561805555553</v>
      </c>
      <c r="W2503" s="8">
        <v>46261.561805555553</v>
      </c>
      <c r="X2503" s="6" t="s">
        <v>40</v>
      </c>
      <c r="Y2503" s="6" t="s">
        <v>39</v>
      </c>
      <c r="Z2503" s="9">
        <v>95592</v>
      </c>
      <c r="AA2503" s="6" t="s">
        <v>120</v>
      </c>
      <c r="AB2503" s="26" t="s">
        <v>8082</v>
      </c>
      <c r="AC2503" s="11" t="str">
        <f t="shared" si="324"/>
        <v>Klik Here Bestie</v>
      </c>
      <c r="AD2503" s="17" t="s">
        <v>4910</v>
      </c>
    </row>
    <row r="2504" spans="1:30" ht="14.25" customHeight="1" x14ac:dyDescent="0.3">
      <c r="A2504" s="5">
        <v>2502</v>
      </c>
      <c r="B2504" s="6" t="s">
        <v>32</v>
      </c>
      <c r="C2504" s="6" t="s">
        <v>33</v>
      </c>
      <c r="D2504" s="6" t="s">
        <v>34</v>
      </c>
      <c r="E2504" s="6" t="s">
        <v>117</v>
      </c>
      <c r="F2504" s="6">
        <v>3323012008</v>
      </c>
      <c r="G2504" s="6" t="s">
        <v>71</v>
      </c>
      <c r="H2504" s="6" t="s">
        <v>72</v>
      </c>
      <c r="I2504" s="6">
        <v>15564004</v>
      </c>
      <c r="J2504" s="6" t="s">
        <v>8083</v>
      </c>
      <c r="K2504" s="6" t="s">
        <v>8084</v>
      </c>
      <c r="L2504" s="6" t="s">
        <v>3615</v>
      </c>
      <c r="M2504" s="6">
        <v>0</v>
      </c>
      <c r="N2504" s="6">
        <v>50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 t="s">
        <v>39</v>
      </c>
      <c r="U2504" s="6" t="s">
        <v>7987</v>
      </c>
      <c r="V2504" s="8">
        <v>46254.620138888888</v>
      </c>
      <c r="W2504" s="8">
        <v>46254.620138888888</v>
      </c>
      <c r="X2504" s="6" t="s">
        <v>40</v>
      </c>
      <c r="Y2504" s="6" t="s">
        <v>39</v>
      </c>
      <c r="Z2504" s="9">
        <v>95596</v>
      </c>
      <c r="AA2504" s="6" t="s">
        <v>124</v>
      </c>
      <c r="AB2504" s="26" t="s">
        <v>8085</v>
      </c>
      <c r="AC2504" s="11" t="str">
        <f t="shared" si="324"/>
        <v>Klik Here Bestie</v>
      </c>
      <c r="AD2504" s="17" t="s">
        <v>4910</v>
      </c>
    </row>
    <row r="2505" spans="1:30" ht="14.25" customHeight="1" x14ac:dyDescent="0.3">
      <c r="A2505" s="5">
        <v>2503</v>
      </c>
      <c r="B2505" s="6" t="s">
        <v>32</v>
      </c>
      <c r="C2505" s="6" t="s">
        <v>33</v>
      </c>
      <c r="D2505" s="6" t="s">
        <v>34</v>
      </c>
      <c r="E2505" s="6" t="s">
        <v>117</v>
      </c>
      <c r="F2505" s="6">
        <v>3323012008</v>
      </c>
      <c r="G2505" s="6" t="s">
        <v>71</v>
      </c>
      <c r="H2505" s="6" t="s">
        <v>72</v>
      </c>
      <c r="I2505" s="6">
        <v>15635344</v>
      </c>
      <c r="J2505" s="6" t="s">
        <v>8086</v>
      </c>
      <c r="K2505" s="6" t="s">
        <v>8084</v>
      </c>
      <c r="L2505" s="6" t="s">
        <v>3615</v>
      </c>
      <c r="M2505" s="6">
        <v>0</v>
      </c>
      <c r="N2505" s="6">
        <v>50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 t="s">
        <v>39</v>
      </c>
      <c r="U2505" s="6" t="s">
        <v>7926</v>
      </c>
      <c r="V2505" s="8">
        <v>46255.543749999997</v>
      </c>
      <c r="W2505" s="8">
        <v>46255.543749999997</v>
      </c>
      <c r="X2505" s="6" t="s">
        <v>40</v>
      </c>
      <c r="Y2505" s="6" t="s">
        <v>39</v>
      </c>
      <c r="Z2505" s="9">
        <v>95596</v>
      </c>
      <c r="AA2505" s="6" t="s">
        <v>124</v>
      </c>
      <c r="AB2505" s="26" t="s">
        <v>8087</v>
      </c>
      <c r="AC2505" s="11" t="str">
        <f t="shared" si="324"/>
        <v>Klik Here Bestie</v>
      </c>
      <c r="AD2505" s="17" t="s">
        <v>4910</v>
      </c>
    </row>
    <row r="2506" spans="1:30" ht="14.25" customHeight="1" x14ac:dyDescent="0.3">
      <c r="A2506" s="5">
        <v>2504</v>
      </c>
      <c r="B2506" s="6" t="s">
        <v>32</v>
      </c>
      <c r="C2506" s="6" t="s">
        <v>33</v>
      </c>
      <c r="D2506" s="6" t="s">
        <v>34</v>
      </c>
      <c r="E2506" s="6" t="s">
        <v>117</v>
      </c>
      <c r="F2506" s="6">
        <v>3323012008</v>
      </c>
      <c r="G2506" s="6" t="s">
        <v>71</v>
      </c>
      <c r="H2506" s="6" t="s">
        <v>72</v>
      </c>
      <c r="I2506" s="6">
        <v>15474045</v>
      </c>
      <c r="J2506" s="6" t="s">
        <v>8088</v>
      </c>
      <c r="K2506" s="6" t="s">
        <v>8089</v>
      </c>
      <c r="L2506" s="6" t="s">
        <v>8090</v>
      </c>
      <c r="M2506" s="6">
        <v>50</v>
      </c>
      <c r="N2506" s="6">
        <v>50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 t="s">
        <v>39</v>
      </c>
      <c r="U2506" s="6" t="s">
        <v>7969</v>
      </c>
      <c r="V2506" s="8">
        <v>46253.541666666664</v>
      </c>
      <c r="W2506" s="8">
        <v>46253.541666666664</v>
      </c>
      <c r="X2506" s="6" t="s">
        <v>40</v>
      </c>
      <c r="Y2506" s="6" t="s">
        <v>39</v>
      </c>
      <c r="Z2506" s="9">
        <v>95591</v>
      </c>
      <c r="AA2506" s="6" t="s">
        <v>128</v>
      </c>
      <c r="AB2506" s="26" t="s">
        <v>8091</v>
      </c>
      <c r="AC2506" s="11" t="str">
        <f t="shared" si="324"/>
        <v>Klik Here Bestie</v>
      </c>
      <c r="AD2506" s="17" t="s">
        <v>4910</v>
      </c>
    </row>
    <row r="2507" spans="1:30" ht="14.25" customHeight="1" x14ac:dyDescent="0.3">
      <c r="A2507" s="5">
        <v>2505</v>
      </c>
      <c r="B2507" s="6" t="s">
        <v>32</v>
      </c>
      <c r="C2507" s="6" t="s">
        <v>33</v>
      </c>
      <c r="D2507" s="6" t="s">
        <v>34</v>
      </c>
      <c r="E2507" s="6" t="s">
        <v>117</v>
      </c>
      <c r="F2507" s="6">
        <v>3323012008</v>
      </c>
      <c r="G2507" s="6" t="s">
        <v>71</v>
      </c>
      <c r="H2507" s="6" t="s">
        <v>72</v>
      </c>
      <c r="I2507" s="6">
        <v>16075031</v>
      </c>
      <c r="J2507" s="6" t="s">
        <v>8092</v>
      </c>
      <c r="K2507" s="6" t="s">
        <v>8089</v>
      </c>
      <c r="L2507" s="6" t="s">
        <v>8090</v>
      </c>
      <c r="M2507" s="6">
        <v>50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 t="s">
        <v>39</v>
      </c>
      <c r="U2507" s="6" t="s">
        <v>7962</v>
      </c>
      <c r="V2507" s="8">
        <v>46260.576388888891</v>
      </c>
      <c r="W2507" s="8">
        <v>46260.576388888891</v>
      </c>
      <c r="X2507" s="6" t="s">
        <v>40</v>
      </c>
      <c r="Y2507" s="6" t="s">
        <v>39</v>
      </c>
      <c r="Z2507" s="9">
        <v>95591</v>
      </c>
      <c r="AA2507" s="6" t="s">
        <v>128</v>
      </c>
      <c r="AB2507" s="26" t="s">
        <v>8093</v>
      </c>
      <c r="AC2507" s="11" t="str">
        <f t="shared" si="324"/>
        <v>Klik Here Bestie</v>
      </c>
      <c r="AD2507" s="17" t="s">
        <v>4910</v>
      </c>
    </row>
    <row r="2508" spans="1:30" ht="14.25" customHeight="1" x14ac:dyDescent="0.3">
      <c r="A2508" s="5">
        <v>2506</v>
      </c>
      <c r="B2508" s="6" t="s">
        <v>32</v>
      </c>
      <c r="C2508" s="6" t="s">
        <v>33</v>
      </c>
      <c r="D2508" s="6" t="s">
        <v>34</v>
      </c>
      <c r="E2508" s="6" t="s">
        <v>117</v>
      </c>
      <c r="F2508" s="6">
        <v>3323012008</v>
      </c>
      <c r="G2508" s="6" t="s">
        <v>71</v>
      </c>
      <c r="H2508" s="6" t="s">
        <v>72</v>
      </c>
      <c r="I2508" s="6">
        <v>15356685</v>
      </c>
      <c r="J2508" s="6" t="s">
        <v>8094</v>
      </c>
      <c r="K2508" s="6" t="s">
        <v>8095</v>
      </c>
      <c r="L2508" s="6" t="s">
        <v>8096</v>
      </c>
      <c r="M2508" s="6">
        <v>62</v>
      </c>
      <c r="N2508" s="6">
        <v>50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 t="s">
        <v>39</v>
      </c>
      <c r="U2508" s="6" t="s">
        <v>4394</v>
      </c>
      <c r="V2508" s="8">
        <v>46251.614583333336</v>
      </c>
      <c r="W2508" s="8">
        <v>46251.614583333336</v>
      </c>
      <c r="X2508" s="6" t="s">
        <v>40</v>
      </c>
      <c r="Y2508" s="6" t="s">
        <v>39</v>
      </c>
      <c r="Z2508" s="9">
        <v>95592</v>
      </c>
      <c r="AA2508" s="6" t="s">
        <v>120</v>
      </c>
      <c r="AB2508" s="26" t="s">
        <v>8097</v>
      </c>
      <c r="AC2508" s="11" t="str">
        <f t="shared" si="324"/>
        <v>Klik Here Bestie</v>
      </c>
      <c r="AD2508" s="17" t="s">
        <v>4910</v>
      </c>
    </row>
    <row r="2509" spans="1:30" ht="14.25" customHeight="1" x14ac:dyDescent="0.3">
      <c r="A2509" s="5">
        <v>2507</v>
      </c>
      <c r="B2509" s="6" t="s">
        <v>32</v>
      </c>
      <c r="C2509" s="6" t="s">
        <v>33</v>
      </c>
      <c r="D2509" s="6" t="s">
        <v>34</v>
      </c>
      <c r="E2509" s="6" t="s">
        <v>138</v>
      </c>
      <c r="F2509" s="6">
        <v>3323012009</v>
      </c>
      <c r="G2509" s="6" t="s">
        <v>71</v>
      </c>
      <c r="H2509" s="6" t="s">
        <v>72</v>
      </c>
      <c r="I2509" s="6">
        <v>16164530</v>
      </c>
      <c r="J2509" s="6" t="s">
        <v>8098</v>
      </c>
      <c r="K2509" s="6" t="s">
        <v>8099</v>
      </c>
      <c r="L2509" s="6" t="s">
        <v>8100</v>
      </c>
      <c r="M2509" s="6">
        <v>0</v>
      </c>
      <c r="N2509" s="6">
        <v>50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 t="s">
        <v>39</v>
      </c>
      <c r="U2509" s="6" t="s">
        <v>7919</v>
      </c>
      <c r="V2509" s="8">
        <v>46261.473611111112</v>
      </c>
      <c r="W2509" s="8">
        <v>46261.473611111112</v>
      </c>
      <c r="X2509" s="6" t="s">
        <v>40</v>
      </c>
      <c r="Y2509" s="6" t="s">
        <v>39</v>
      </c>
      <c r="Z2509" s="9">
        <v>1136042</v>
      </c>
      <c r="AA2509" s="6" t="s">
        <v>409</v>
      </c>
      <c r="AB2509" s="26" t="s">
        <v>8101</v>
      </c>
      <c r="AC2509" s="11" t="str">
        <f t="shared" si="324"/>
        <v>Klik Here Bestie</v>
      </c>
      <c r="AD2509" s="17" t="s">
        <v>4910</v>
      </c>
    </row>
    <row r="2510" spans="1:30" ht="14.25" customHeight="1" x14ac:dyDescent="0.3">
      <c r="A2510" s="5">
        <v>2508</v>
      </c>
      <c r="B2510" s="6" t="s">
        <v>32</v>
      </c>
      <c r="C2510" s="6" t="s">
        <v>33</v>
      </c>
      <c r="D2510" s="6" t="s">
        <v>34</v>
      </c>
      <c r="E2510" s="6" t="s">
        <v>138</v>
      </c>
      <c r="F2510" s="6">
        <v>3323012009</v>
      </c>
      <c r="G2510" s="6" t="s">
        <v>71</v>
      </c>
      <c r="H2510" s="6" t="s">
        <v>72</v>
      </c>
      <c r="I2510" s="6">
        <v>16196889</v>
      </c>
      <c r="J2510" s="6" t="s">
        <v>8102</v>
      </c>
      <c r="K2510" s="6" t="s">
        <v>8103</v>
      </c>
      <c r="L2510" s="6" t="s">
        <v>8104</v>
      </c>
      <c r="M2510" s="6">
        <v>0</v>
      </c>
      <c r="N2510" s="6">
        <v>280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 t="s">
        <v>39</v>
      </c>
      <c r="U2510" s="6" t="s">
        <v>7919</v>
      </c>
      <c r="V2510" s="8">
        <v>46261.652777777781</v>
      </c>
      <c r="W2510" s="8">
        <v>46261.652777777781</v>
      </c>
      <c r="X2510" s="6" t="s">
        <v>40</v>
      </c>
      <c r="Y2510" s="6" t="s">
        <v>39</v>
      </c>
      <c r="Z2510" s="9">
        <v>1138850</v>
      </c>
      <c r="AA2510" s="6" t="s">
        <v>8105</v>
      </c>
      <c r="AB2510" s="26" t="s">
        <v>8106</v>
      </c>
      <c r="AC2510" s="11" t="str">
        <f t="shared" si="324"/>
        <v>Klik Here Bestie</v>
      </c>
      <c r="AD2510" s="17" t="s">
        <v>4910</v>
      </c>
    </row>
    <row r="2511" spans="1:30" ht="14.25" customHeight="1" x14ac:dyDescent="0.3">
      <c r="A2511" s="5">
        <v>2509</v>
      </c>
      <c r="B2511" s="6" t="s">
        <v>32</v>
      </c>
      <c r="C2511" s="6" t="s">
        <v>33</v>
      </c>
      <c r="D2511" s="6" t="s">
        <v>34</v>
      </c>
      <c r="E2511" s="6" t="s">
        <v>138</v>
      </c>
      <c r="F2511" s="6">
        <v>3323012009</v>
      </c>
      <c r="G2511" s="6" t="s">
        <v>71</v>
      </c>
      <c r="H2511" s="6" t="s">
        <v>72</v>
      </c>
      <c r="I2511" s="6">
        <v>16197148</v>
      </c>
      <c r="J2511" s="6" t="s">
        <v>8107</v>
      </c>
      <c r="K2511" s="6" t="s">
        <v>8103</v>
      </c>
      <c r="L2511" s="6" t="s">
        <v>8104</v>
      </c>
      <c r="M2511" s="6">
        <v>0</v>
      </c>
      <c r="N2511" s="6">
        <v>50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 t="s">
        <v>39</v>
      </c>
      <c r="U2511" s="6" t="s">
        <v>7919</v>
      </c>
      <c r="V2511" s="8">
        <v>46261.65347222222</v>
      </c>
      <c r="W2511" s="8">
        <v>46261.65347222222</v>
      </c>
      <c r="X2511" s="6" t="s">
        <v>40</v>
      </c>
      <c r="Y2511" s="6" t="s">
        <v>39</v>
      </c>
      <c r="Z2511" s="9">
        <v>1138850</v>
      </c>
      <c r="AA2511" s="6" t="s">
        <v>8105</v>
      </c>
      <c r="AB2511" s="26" t="s">
        <v>8108</v>
      </c>
      <c r="AC2511" s="11" t="str">
        <f t="shared" si="324"/>
        <v>Klik Here Bestie</v>
      </c>
      <c r="AD2511" s="17" t="s">
        <v>4910</v>
      </c>
    </row>
    <row r="2512" spans="1:30" ht="14.25" customHeight="1" x14ac:dyDescent="0.3">
      <c r="A2512" s="5">
        <v>2510</v>
      </c>
      <c r="B2512" s="6" t="s">
        <v>32</v>
      </c>
      <c r="C2512" s="6" t="s">
        <v>33</v>
      </c>
      <c r="D2512" s="6" t="s">
        <v>34</v>
      </c>
      <c r="E2512" s="6" t="s">
        <v>138</v>
      </c>
      <c r="F2512" s="6">
        <v>3323012009</v>
      </c>
      <c r="G2512" s="6" t="s">
        <v>71</v>
      </c>
      <c r="H2512" s="6" t="s">
        <v>72</v>
      </c>
      <c r="I2512" s="6">
        <v>16053311</v>
      </c>
      <c r="J2512" s="6" t="s">
        <v>8109</v>
      </c>
      <c r="K2512" s="6" t="s">
        <v>8110</v>
      </c>
      <c r="L2512" s="6" t="s">
        <v>8111</v>
      </c>
      <c r="M2512" s="6">
        <v>165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 t="s">
        <v>39</v>
      </c>
      <c r="U2512" s="6" t="s">
        <v>7962</v>
      </c>
      <c r="V2512" s="8">
        <v>46260.447222222225</v>
      </c>
      <c r="W2512" s="8">
        <v>46260.447222222225</v>
      </c>
      <c r="X2512" s="6" t="s">
        <v>40</v>
      </c>
      <c r="Y2512" s="6" t="s">
        <v>39</v>
      </c>
      <c r="Z2512" s="9">
        <v>1136941</v>
      </c>
      <c r="AA2512" s="6" t="s">
        <v>151</v>
      </c>
      <c r="AB2512" s="26" t="s">
        <v>8112</v>
      </c>
      <c r="AC2512" s="11" t="str">
        <f t="shared" si="324"/>
        <v>Klik Here Bestie</v>
      </c>
      <c r="AD2512" s="17" t="s">
        <v>4910</v>
      </c>
    </row>
    <row r="2513" spans="1:30" ht="14.25" customHeight="1" x14ac:dyDescent="0.3">
      <c r="A2513" s="5">
        <v>2511</v>
      </c>
      <c r="B2513" s="6" t="s">
        <v>32</v>
      </c>
      <c r="C2513" s="6" t="s">
        <v>33</v>
      </c>
      <c r="D2513" s="6" t="s">
        <v>34</v>
      </c>
      <c r="E2513" s="6" t="s">
        <v>138</v>
      </c>
      <c r="F2513" s="6">
        <v>3323012009</v>
      </c>
      <c r="G2513" s="6" t="s">
        <v>71</v>
      </c>
      <c r="H2513" s="6" t="s">
        <v>72</v>
      </c>
      <c r="I2513" s="6">
        <v>16066329</v>
      </c>
      <c r="J2513" s="6" t="s">
        <v>8113</v>
      </c>
      <c r="K2513" s="6" t="s">
        <v>8110</v>
      </c>
      <c r="L2513" s="6" t="s">
        <v>8111</v>
      </c>
      <c r="M2513" s="6">
        <v>0</v>
      </c>
      <c r="N2513" s="6">
        <v>200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 t="s">
        <v>39</v>
      </c>
      <c r="U2513" s="27" t="s">
        <v>7962</v>
      </c>
      <c r="V2513" s="8">
        <v>46260.523611111108</v>
      </c>
      <c r="W2513" s="8">
        <v>46260.523611111108</v>
      </c>
      <c r="X2513" s="6" t="s">
        <v>40</v>
      </c>
      <c r="Y2513" s="6" t="s">
        <v>39</v>
      </c>
      <c r="Z2513" s="9">
        <v>1136941</v>
      </c>
      <c r="AA2513" s="6" t="s">
        <v>151</v>
      </c>
      <c r="AB2513" s="26" t="s">
        <v>8114</v>
      </c>
      <c r="AC2513" s="11" t="str">
        <f t="shared" si="324"/>
        <v>Klik Here Bestie</v>
      </c>
      <c r="AD2513" s="17" t="s">
        <v>4910</v>
      </c>
    </row>
    <row r="2514" spans="1:30" ht="14.25" customHeight="1" x14ac:dyDescent="0.3">
      <c r="A2514" s="5">
        <v>2512</v>
      </c>
      <c r="B2514" s="6" t="s">
        <v>32</v>
      </c>
      <c r="C2514" s="6" t="s">
        <v>33</v>
      </c>
      <c r="D2514" s="6" t="s">
        <v>34</v>
      </c>
      <c r="E2514" s="6" t="s">
        <v>138</v>
      </c>
      <c r="F2514" s="6">
        <v>3323012009</v>
      </c>
      <c r="G2514" s="6" t="s">
        <v>71</v>
      </c>
      <c r="H2514" s="6" t="s">
        <v>72</v>
      </c>
      <c r="I2514" s="6">
        <v>16184442</v>
      </c>
      <c r="J2514" s="6" t="s">
        <v>8115</v>
      </c>
      <c r="K2514" s="6" t="s">
        <v>8110</v>
      </c>
      <c r="L2514" s="6" t="s">
        <v>8111</v>
      </c>
      <c r="M2514" s="6">
        <v>0</v>
      </c>
      <c r="N2514" s="6">
        <v>150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 t="s">
        <v>39</v>
      </c>
      <c r="U2514" s="27" t="s">
        <v>7919</v>
      </c>
      <c r="V2514" s="8">
        <v>46261.586111111108</v>
      </c>
      <c r="W2514" s="8">
        <v>46261.586111111108</v>
      </c>
      <c r="X2514" s="6" t="s">
        <v>40</v>
      </c>
      <c r="Y2514" s="6" t="s">
        <v>39</v>
      </c>
      <c r="Z2514" s="9">
        <v>1136941</v>
      </c>
      <c r="AA2514" s="6" t="s">
        <v>151</v>
      </c>
      <c r="AB2514" s="26" t="s">
        <v>8116</v>
      </c>
      <c r="AC2514" s="11" t="str">
        <f t="shared" si="324"/>
        <v>Klik Here Bestie</v>
      </c>
      <c r="AD2514" s="17" t="s">
        <v>4910</v>
      </c>
    </row>
    <row r="2515" spans="1:30" ht="14.25" customHeight="1" x14ac:dyDescent="0.3">
      <c r="A2515" s="5">
        <v>2513</v>
      </c>
      <c r="B2515" s="6" t="s">
        <v>32</v>
      </c>
      <c r="C2515" s="6" t="s">
        <v>33</v>
      </c>
      <c r="D2515" s="6" t="s">
        <v>34</v>
      </c>
      <c r="E2515" s="6" t="s">
        <v>138</v>
      </c>
      <c r="F2515" s="6">
        <v>3323012009</v>
      </c>
      <c r="G2515" s="6" t="s">
        <v>71</v>
      </c>
      <c r="H2515" s="6" t="s">
        <v>72</v>
      </c>
      <c r="I2515" s="6">
        <v>15634565</v>
      </c>
      <c r="J2515" s="6" t="s">
        <v>8117</v>
      </c>
      <c r="K2515" s="6" t="s">
        <v>8118</v>
      </c>
      <c r="L2515" s="6" t="s">
        <v>8119</v>
      </c>
      <c r="M2515" s="6">
        <v>100</v>
      </c>
      <c r="N2515" s="6">
        <v>100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 t="s">
        <v>39</v>
      </c>
      <c r="U2515" s="6" t="s">
        <v>7926</v>
      </c>
      <c r="V2515" s="8">
        <v>46255.537499999999</v>
      </c>
      <c r="W2515" s="8">
        <v>46255.537499999999</v>
      </c>
      <c r="X2515" s="6" t="s">
        <v>40</v>
      </c>
      <c r="Y2515" s="6" t="s">
        <v>39</v>
      </c>
      <c r="Z2515" s="9">
        <v>1136042</v>
      </c>
      <c r="AA2515" s="6" t="s">
        <v>409</v>
      </c>
      <c r="AB2515" s="26" t="s">
        <v>8120</v>
      </c>
      <c r="AC2515" s="11" t="str">
        <f t="shared" si="324"/>
        <v>Klik Here Bestie</v>
      </c>
      <c r="AD2515" s="17" t="s">
        <v>4910</v>
      </c>
    </row>
    <row r="2516" spans="1:30" ht="14.25" customHeight="1" x14ac:dyDescent="0.3">
      <c r="A2516" s="5">
        <v>2514</v>
      </c>
      <c r="B2516" s="6" t="s">
        <v>32</v>
      </c>
      <c r="C2516" s="6" t="s">
        <v>33</v>
      </c>
      <c r="D2516" s="6" t="s">
        <v>34</v>
      </c>
      <c r="E2516" s="6" t="s">
        <v>138</v>
      </c>
      <c r="F2516" s="6">
        <v>3323012009</v>
      </c>
      <c r="G2516" s="6" t="s">
        <v>71</v>
      </c>
      <c r="H2516" s="6" t="s">
        <v>72</v>
      </c>
      <c r="I2516" s="6">
        <v>16132219</v>
      </c>
      <c r="J2516" s="6" t="s">
        <v>8121</v>
      </c>
      <c r="K2516" s="6" t="s">
        <v>8122</v>
      </c>
      <c r="L2516" s="6" t="s">
        <v>8123</v>
      </c>
      <c r="M2516" s="6">
        <v>82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 t="s">
        <v>39</v>
      </c>
      <c r="U2516" s="6" t="s">
        <v>7919</v>
      </c>
      <c r="V2516" s="8">
        <v>46261.334722222222</v>
      </c>
      <c r="W2516" s="8">
        <v>46261.334722222222</v>
      </c>
      <c r="X2516" s="6" t="s">
        <v>40</v>
      </c>
      <c r="Y2516" s="6" t="s">
        <v>39</v>
      </c>
      <c r="Z2516" s="9">
        <v>1136941</v>
      </c>
      <c r="AA2516" s="6" t="s">
        <v>151</v>
      </c>
      <c r="AB2516" s="26" t="s">
        <v>8124</v>
      </c>
      <c r="AC2516" s="11" t="str">
        <f t="shared" si="324"/>
        <v>Klik Here Bestie</v>
      </c>
      <c r="AD2516" s="17" t="s">
        <v>4910</v>
      </c>
    </row>
    <row r="2517" spans="1:30" ht="14.25" customHeight="1" x14ac:dyDescent="0.3">
      <c r="A2517" s="5">
        <v>2515</v>
      </c>
      <c r="B2517" s="6" t="s">
        <v>32</v>
      </c>
      <c r="C2517" s="6" t="s">
        <v>33</v>
      </c>
      <c r="D2517" s="6" t="s">
        <v>34</v>
      </c>
      <c r="E2517" s="6" t="s">
        <v>138</v>
      </c>
      <c r="F2517" s="6">
        <v>3323012009</v>
      </c>
      <c r="G2517" s="6" t="s">
        <v>71</v>
      </c>
      <c r="H2517" s="6" t="s">
        <v>72</v>
      </c>
      <c r="I2517" s="6">
        <v>16036577</v>
      </c>
      <c r="J2517" s="6" t="s">
        <v>8125</v>
      </c>
      <c r="K2517" s="6" t="s">
        <v>8126</v>
      </c>
      <c r="L2517" s="6" t="s">
        <v>8127</v>
      </c>
      <c r="M2517" s="6">
        <v>14</v>
      </c>
      <c r="N2517" s="6">
        <v>25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 t="s">
        <v>39</v>
      </c>
      <c r="U2517" s="6" t="s">
        <v>7962</v>
      </c>
      <c r="V2517" s="8">
        <v>46260.359722222223</v>
      </c>
      <c r="W2517" s="8">
        <v>46260.359722222223</v>
      </c>
      <c r="X2517" s="6" t="s">
        <v>40</v>
      </c>
      <c r="Y2517" s="6" t="s">
        <v>39</v>
      </c>
      <c r="Z2517" s="9">
        <v>95348</v>
      </c>
      <c r="AA2517" s="6" t="s">
        <v>4302</v>
      </c>
      <c r="AB2517" s="26" t="s">
        <v>8128</v>
      </c>
      <c r="AC2517" s="11" t="str">
        <f t="shared" si="324"/>
        <v>Klik Here Bestie</v>
      </c>
      <c r="AD2517" s="17" t="s">
        <v>4910</v>
      </c>
    </row>
    <row r="2518" spans="1:30" ht="14.25" customHeight="1" x14ac:dyDescent="0.3">
      <c r="A2518" s="5">
        <v>2516</v>
      </c>
      <c r="B2518" s="6" t="s">
        <v>32</v>
      </c>
      <c r="C2518" s="6" t="s">
        <v>33</v>
      </c>
      <c r="D2518" s="6" t="s">
        <v>34</v>
      </c>
      <c r="E2518" s="6" t="s">
        <v>138</v>
      </c>
      <c r="F2518" s="6">
        <v>3323012009</v>
      </c>
      <c r="G2518" s="6" t="s">
        <v>71</v>
      </c>
      <c r="H2518" s="6" t="s">
        <v>72</v>
      </c>
      <c r="I2518" s="6">
        <v>16036721</v>
      </c>
      <c r="J2518" s="6" t="s">
        <v>8129</v>
      </c>
      <c r="K2518" s="6" t="s">
        <v>8126</v>
      </c>
      <c r="L2518" s="6" t="s">
        <v>8127</v>
      </c>
      <c r="M2518" s="6">
        <v>0</v>
      </c>
      <c r="N2518" s="6">
        <v>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 t="s">
        <v>39</v>
      </c>
      <c r="U2518" s="6" t="s">
        <v>7962</v>
      </c>
      <c r="V2518" s="8">
        <v>46260.36041666667</v>
      </c>
      <c r="W2518" s="8">
        <v>46260.36041666667</v>
      </c>
      <c r="X2518" s="6" t="s">
        <v>40</v>
      </c>
      <c r="Y2518" s="6" t="s">
        <v>39</v>
      </c>
      <c r="Z2518" s="9">
        <v>95348</v>
      </c>
      <c r="AA2518" s="6" t="s">
        <v>4302</v>
      </c>
      <c r="AB2518" s="26" t="s">
        <v>8130</v>
      </c>
      <c r="AC2518" s="11" t="str">
        <f t="shared" si="324"/>
        <v>Klik Here Bestie</v>
      </c>
      <c r="AD2518" s="17" t="s">
        <v>4910</v>
      </c>
    </row>
    <row r="2519" spans="1:30" ht="14.25" customHeight="1" x14ac:dyDescent="0.3">
      <c r="A2519" s="5">
        <v>2517</v>
      </c>
      <c r="B2519" s="6" t="s">
        <v>32</v>
      </c>
      <c r="C2519" s="6" t="s">
        <v>33</v>
      </c>
      <c r="D2519" s="6" t="s">
        <v>34</v>
      </c>
      <c r="E2519" s="6" t="s">
        <v>138</v>
      </c>
      <c r="F2519" s="6">
        <v>3323012009</v>
      </c>
      <c r="G2519" s="6" t="s">
        <v>71</v>
      </c>
      <c r="H2519" s="6" t="s">
        <v>72</v>
      </c>
      <c r="I2519" s="6">
        <v>16144132</v>
      </c>
      <c r="J2519" s="6" t="s">
        <v>8131</v>
      </c>
      <c r="K2519" s="6" t="s">
        <v>8132</v>
      </c>
      <c r="L2519" s="6" t="s">
        <v>8133</v>
      </c>
      <c r="M2519" s="6">
        <v>0</v>
      </c>
      <c r="N2519" s="6">
        <v>70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 t="s">
        <v>39</v>
      </c>
      <c r="U2519" s="6" t="s">
        <v>7919</v>
      </c>
      <c r="V2519" s="8">
        <v>46261.390277777777</v>
      </c>
      <c r="W2519" s="8">
        <v>46261.390277777777</v>
      </c>
      <c r="X2519" s="6" t="s">
        <v>40</v>
      </c>
      <c r="Y2519" s="6" t="s">
        <v>39</v>
      </c>
      <c r="Z2519" s="9">
        <v>1139640</v>
      </c>
      <c r="AA2519" s="6" t="s">
        <v>141</v>
      </c>
      <c r="AB2519" s="26" t="s">
        <v>8134</v>
      </c>
      <c r="AC2519" s="11" t="str">
        <f t="shared" si="324"/>
        <v>Klik Here Bestie</v>
      </c>
      <c r="AD2519" s="17" t="s">
        <v>4910</v>
      </c>
    </row>
    <row r="2520" spans="1:30" ht="14.25" customHeight="1" x14ac:dyDescent="0.3">
      <c r="A2520" s="5">
        <v>2518</v>
      </c>
      <c r="B2520" s="6" t="s">
        <v>32</v>
      </c>
      <c r="C2520" s="6" t="s">
        <v>33</v>
      </c>
      <c r="D2520" s="6" t="s">
        <v>34</v>
      </c>
      <c r="E2520" s="6" t="s">
        <v>138</v>
      </c>
      <c r="F2520" s="6">
        <v>3323012009</v>
      </c>
      <c r="G2520" s="6" t="s">
        <v>71</v>
      </c>
      <c r="H2520" s="6" t="s">
        <v>72</v>
      </c>
      <c r="I2520" s="6">
        <v>15349602</v>
      </c>
      <c r="J2520" s="6" t="s">
        <v>8135</v>
      </c>
      <c r="K2520" s="6" t="s">
        <v>8136</v>
      </c>
      <c r="L2520" s="6" t="s">
        <v>8137</v>
      </c>
      <c r="M2520" s="6">
        <v>50</v>
      </c>
      <c r="N2520" s="6">
        <v>50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 t="s">
        <v>39</v>
      </c>
      <c r="U2520" s="6" t="s">
        <v>4394</v>
      </c>
      <c r="V2520" s="8">
        <v>46251.513888888891</v>
      </c>
      <c r="W2520" s="8">
        <v>46251.513888888891</v>
      </c>
      <c r="X2520" s="6" t="s">
        <v>40</v>
      </c>
      <c r="Y2520" s="6" t="s">
        <v>39</v>
      </c>
      <c r="Z2520" s="9">
        <v>1139640</v>
      </c>
      <c r="AA2520" s="6" t="s">
        <v>141</v>
      </c>
      <c r="AB2520" s="26" t="s">
        <v>8138</v>
      </c>
      <c r="AC2520" s="11" t="str">
        <f t="shared" si="324"/>
        <v>Klik Here Bestie</v>
      </c>
      <c r="AD2520" s="17" t="s">
        <v>4910</v>
      </c>
    </row>
    <row r="2521" spans="1:30" ht="14.25" customHeight="1" x14ac:dyDescent="0.3">
      <c r="A2521" s="5">
        <v>2519</v>
      </c>
      <c r="B2521" s="6" t="s">
        <v>32</v>
      </c>
      <c r="C2521" s="6" t="s">
        <v>33</v>
      </c>
      <c r="D2521" s="6" t="s">
        <v>34</v>
      </c>
      <c r="E2521" s="6" t="s">
        <v>138</v>
      </c>
      <c r="F2521" s="6">
        <v>3323012009</v>
      </c>
      <c r="G2521" s="6" t="s">
        <v>71</v>
      </c>
      <c r="H2521" s="6" t="s">
        <v>72</v>
      </c>
      <c r="I2521" s="6">
        <v>15898176</v>
      </c>
      <c r="J2521" s="6" t="s">
        <v>8139</v>
      </c>
      <c r="K2521" s="6" t="s">
        <v>4319</v>
      </c>
      <c r="L2521" s="6" t="s">
        <v>4320</v>
      </c>
      <c r="M2521" s="6">
        <v>0</v>
      </c>
      <c r="N2521" s="6">
        <v>25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 t="s">
        <v>39</v>
      </c>
      <c r="U2521" s="6" t="s">
        <v>7951</v>
      </c>
      <c r="V2521" s="8">
        <v>46258.611111111109</v>
      </c>
      <c r="W2521" s="8">
        <v>46258.611111111109</v>
      </c>
      <c r="X2521" s="6" t="s">
        <v>40</v>
      </c>
      <c r="Y2521" s="6" t="s">
        <v>39</v>
      </c>
      <c r="Z2521" s="9">
        <v>1136941</v>
      </c>
      <c r="AA2521" s="6" t="s">
        <v>151</v>
      </c>
      <c r="AB2521" s="26" t="s">
        <v>8140</v>
      </c>
      <c r="AC2521" s="11" t="str">
        <f t="shared" si="324"/>
        <v>Klik Here Bestie</v>
      </c>
      <c r="AD2521" s="17" t="s">
        <v>4910</v>
      </c>
    </row>
    <row r="2522" spans="1:30" ht="14.25" customHeight="1" x14ac:dyDescent="0.3">
      <c r="A2522" s="5">
        <v>2520</v>
      </c>
      <c r="B2522" s="6" t="s">
        <v>32</v>
      </c>
      <c r="C2522" s="6" t="s">
        <v>33</v>
      </c>
      <c r="D2522" s="6" t="s">
        <v>34</v>
      </c>
      <c r="E2522" s="6" t="s">
        <v>138</v>
      </c>
      <c r="F2522" s="6">
        <v>3323012009</v>
      </c>
      <c r="G2522" s="6" t="s">
        <v>71</v>
      </c>
      <c r="H2522" s="6" t="s">
        <v>72</v>
      </c>
      <c r="I2522" s="6">
        <v>15355665</v>
      </c>
      <c r="J2522" s="6" t="s">
        <v>8141</v>
      </c>
      <c r="K2522" s="6" t="s">
        <v>8142</v>
      </c>
      <c r="L2522" s="6" t="s">
        <v>2725</v>
      </c>
      <c r="M2522" s="6">
        <v>0</v>
      </c>
      <c r="N2522" s="6">
        <v>70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 t="s">
        <v>39</v>
      </c>
      <c r="U2522" s="6" t="s">
        <v>4394</v>
      </c>
      <c r="V2522" s="8">
        <v>46251.601388888892</v>
      </c>
      <c r="W2522" s="8">
        <v>46251.601388888892</v>
      </c>
      <c r="X2522" s="6" t="s">
        <v>40</v>
      </c>
      <c r="Y2522" s="6" t="s">
        <v>39</v>
      </c>
      <c r="Z2522" s="9">
        <v>95348</v>
      </c>
      <c r="AA2522" s="6" t="s">
        <v>4302</v>
      </c>
      <c r="AB2522" s="26" t="s">
        <v>8143</v>
      </c>
      <c r="AC2522" s="11" t="str">
        <f t="shared" si="324"/>
        <v>Klik Here Bestie</v>
      </c>
      <c r="AD2522" s="17" t="s">
        <v>4910</v>
      </c>
    </row>
    <row r="2523" spans="1:30" ht="14.25" customHeight="1" x14ac:dyDescent="0.3">
      <c r="A2523" s="5">
        <v>2521</v>
      </c>
      <c r="B2523" s="6" t="s">
        <v>32</v>
      </c>
      <c r="C2523" s="6" t="s">
        <v>33</v>
      </c>
      <c r="D2523" s="6" t="s">
        <v>34</v>
      </c>
      <c r="E2523" s="6" t="s">
        <v>138</v>
      </c>
      <c r="F2523" s="6">
        <v>3323012009</v>
      </c>
      <c r="G2523" s="6" t="s">
        <v>71</v>
      </c>
      <c r="H2523" s="6" t="s">
        <v>72</v>
      </c>
      <c r="I2523" s="6">
        <v>15469900</v>
      </c>
      <c r="J2523" s="6" t="s">
        <v>8144</v>
      </c>
      <c r="K2523" s="6" t="s">
        <v>8145</v>
      </c>
      <c r="L2523" s="6" t="s">
        <v>8146</v>
      </c>
      <c r="M2523" s="6">
        <v>0</v>
      </c>
      <c r="N2523" s="6">
        <v>210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 t="s">
        <v>39</v>
      </c>
      <c r="U2523" s="6" t="s">
        <v>7969</v>
      </c>
      <c r="V2523" s="8">
        <v>46253.504861111112</v>
      </c>
      <c r="W2523" s="8">
        <v>46253.504861111112</v>
      </c>
      <c r="X2523" s="6" t="s">
        <v>40</v>
      </c>
      <c r="Y2523" s="6" t="s">
        <v>39</v>
      </c>
      <c r="Z2523" s="9">
        <v>1139640</v>
      </c>
      <c r="AA2523" s="6" t="s">
        <v>141</v>
      </c>
      <c r="AB2523" s="26" t="s">
        <v>8147</v>
      </c>
      <c r="AC2523" s="11" t="str">
        <f t="shared" si="324"/>
        <v>Klik Here Bestie</v>
      </c>
      <c r="AD2523" s="17" t="s">
        <v>4910</v>
      </c>
    </row>
    <row r="2524" spans="1:30" ht="14.25" customHeight="1" x14ac:dyDescent="0.3">
      <c r="A2524" s="5">
        <v>2522</v>
      </c>
      <c r="B2524" s="6" t="s">
        <v>32</v>
      </c>
      <c r="C2524" s="6" t="s">
        <v>33</v>
      </c>
      <c r="D2524" s="6" t="s">
        <v>34</v>
      </c>
      <c r="E2524" s="6" t="s">
        <v>138</v>
      </c>
      <c r="F2524" s="6">
        <v>3323012009</v>
      </c>
      <c r="G2524" s="6" t="s">
        <v>71</v>
      </c>
      <c r="H2524" s="6" t="s">
        <v>72</v>
      </c>
      <c r="I2524" s="6">
        <v>15717100</v>
      </c>
      <c r="J2524" s="6" t="s">
        <v>8148</v>
      </c>
      <c r="K2524" s="6" t="s">
        <v>8149</v>
      </c>
      <c r="L2524" s="6" t="s">
        <v>8150</v>
      </c>
      <c r="M2524" s="6">
        <v>0</v>
      </c>
      <c r="N2524" s="6">
        <v>56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 t="s">
        <v>39</v>
      </c>
      <c r="U2524" s="6" t="s">
        <v>7933</v>
      </c>
      <c r="V2524" s="8">
        <v>46256.468055555553</v>
      </c>
      <c r="W2524" s="8">
        <v>46256.468055555553</v>
      </c>
      <c r="X2524" s="6" t="s">
        <v>40</v>
      </c>
      <c r="Y2524" s="6" t="s">
        <v>39</v>
      </c>
      <c r="Z2524" s="9">
        <v>95340</v>
      </c>
      <c r="AA2524" s="6" t="s">
        <v>557</v>
      </c>
      <c r="AB2524" s="26" t="s">
        <v>8151</v>
      </c>
      <c r="AC2524" s="11" t="str">
        <f t="shared" si="324"/>
        <v>Klik Here Bestie</v>
      </c>
      <c r="AD2524" s="17" t="s">
        <v>4910</v>
      </c>
    </row>
    <row r="2525" spans="1:30" ht="14.25" customHeight="1" x14ac:dyDescent="0.3">
      <c r="A2525" s="5">
        <v>2523</v>
      </c>
      <c r="B2525" s="6" t="s">
        <v>32</v>
      </c>
      <c r="C2525" s="6" t="s">
        <v>33</v>
      </c>
      <c r="D2525" s="6" t="s">
        <v>34</v>
      </c>
      <c r="E2525" s="6" t="s">
        <v>138</v>
      </c>
      <c r="F2525" s="6">
        <v>3323012009</v>
      </c>
      <c r="G2525" s="6" t="s">
        <v>71</v>
      </c>
      <c r="H2525" s="6" t="s">
        <v>72</v>
      </c>
      <c r="I2525" s="6">
        <v>15717323</v>
      </c>
      <c r="J2525" s="6" t="s">
        <v>8152</v>
      </c>
      <c r="K2525" s="6" t="s">
        <v>8149</v>
      </c>
      <c r="L2525" s="6" t="s">
        <v>8150</v>
      </c>
      <c r="M2525" s="6">
        <v>0</v>
      </c>
      <c r="N2525" s="6">
        <v>25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 t="s">
        <v>39</v>
      </c>
      <c r="U2525" s="27" t="s">
        <v>7933</v>
      </c>
      <c r="V2525" s="8">
        <v>46256.46875</v>
      </c>
      <c r="W2525" s="8">
        <v>46256.46875</v>
      </c>
      <c r="X2525" s="6" t="s">
        <v>40</v>
      </c>
      <c r="Y2525" s="6" t="s">
        <v>39</v>
      </c>
      <c r="Z2525" s="9">
        <v>95340</v>
      </c>
      <c r="AA2525" s="6" t="s">
        <v>557</v>
      </c>
      <c r="AB2525" s="26" t="s">
        <v>8153</v>
      </c>
      <c r="AC2525" s="11" t="str">
        <f t="shared" si="324"/>
        <v>Klik Here Bestie</v>
      </c>
      <c r="AD2525" s="17" t="s">
        <v>4910</v>
      </c>
    </row>
    <row r="2526" spans="1:30" ht="14.25" customHeight="1" x14ac:dyDescent="0.3">
      <c r="A2526" s="5">
        <v>2524</v>
      </c>
      <c r="B2526" s="6" t="s">
        <v>32</v>
      </c>
      <c r="C2526" s="6" t="s">
        <v>33</v>
      </c>
      <c r="D2526" s="6" t="s">
        <v>34</v>
      </c>
      <c r="E2526" s="6" t="s">
        <v>138</v>
      </c>
      <c r="F2526" s="6">
        <v>3323012009</v>
      </c>
      <c r="G2526" s="6" t="s">
        <v>71</v>
      </c>
      <c r="H2526" s="6" t="s">
        <v>72</v>
      </c>
      <c r="I2526" s="6">
        <v>16182709</v>
      </c>
      <c r="J2526" s="6" t="s">
        <v>8154</v>
      </c>
      <c r="K2526" s="6" t="s">
        <v>8155</v>
      </c>
      <c r="L2526" s="6" t="s">
        <v>4819</v>
      </c>
      <c r="M2526" s="6">
        <v>0</v>
      </c>
      <c r="N2526" s="6">
        <v>35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 t="s">
        <v>39</v>
      </c>
      <c r="U2526" s="6" t="s">
        <v>7919</v>
      </c>
      <c r="V2526" s="8">
        <v>46261.577777777777</v>
      </c>
      <c r="W2526" s="8">
        <v>46261.577777777777</v>
      </c>
      <c r="X2526" s="6" t="s">
        <v>40</v>
      </c>
      <c r="Y2526" s="6" t="s">
        <v>39</v>
      </c>
      <c r="Z2526" s="9">
        <v>1136941</v>
      </c>
      <c r="AA2526" s="6" t="s">
        <v>151</v>
      </c>
      <c r="AB2526" s="26" t="s">
        <v>8156</v>
      </c>
      <c r="AC2526" s="11" t="str">
        <f t="shared" si="324"/>
        <v>Klik Here Bestie</v>
      </c>
      <c r="AD2526" s="17" t="s">
        <v>4910</v>
      </c>
    </row>
    <row r="2527" spans="1:30" ht="14.25" customHeight="1" x14ac:dyDescent="0.3">
      <c r="A2527" s="5">
        <v>2525</v>
      </c>
      <c r="B2527" s="6" t="s">
        <v>32</v>
      </c>
      <c r="C2527" s="6" t="s">
        <v>33</v>
      </c>
      <c r="D2527" s="6" t="s">
        <v>34</v>
      </c>
      <c r="E2527" s="6" t="s">
        <v>138</v>
      </c>
      <c r="F2527" s="6">
        <v>3323012009</v>
      </c>
      <c r="G2527" s="6" t="s">
        <v>71</v>
      </c>
      <c r="H2527" s="6" t="s">
        <v>72</v>
      </c>
      <c r="I2527" s="6">
        <v>15528759</v>
      </c>
      <c r="J2527" s="6" t="s">
        <v>8157</v>
      </c>
      <c r="K2527" s="6" t="s">
        <v>8158</v>
      </c>
      <c r="L2527" s="6" t="s">
        <v>8159</v>
      </c>
      <c r="M2527" s="6">
        <v>0</v>
      </c>
      <c r="N2527" s="6">
        <v>100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 t="s">
        <v>39</v>
      </c>
      <c r="U2527" s="6" t="s">
        <v>7987</v>
      </c>
      <c r="V2527" s="8">
        <v>46254.411805555559</v>
      </c>
      <c r="W2527" s="8">
        <v>46254.411805555559</v>
      </c>
      <c r="X2527" s="6" t="s">
        <v>40</v>
      </c>
      <c r="Y2527" s="6" t="s">
        <v>39</v>
      </c>
      <c r="Z2527" s="9">
        <v>95340</v>
      </c>
      <c r="AA2527" s="6" t="s">
        <v>557</v>
      </c>
      <c r="AB2527" s="26" t="s">
        <v>8160</v>
      </c>
      <c r="AC2527" s="11" t="str">
        <f t="shared" si="324"/>
        <v>Klik Here Bestie</v>
      </c>
      <c r="AD2527" s="17" t="s">
        <v>4910</v>
      </c>
    </row>
    <row r="2528" spans="1:30" ht="14.25" customHeight="1" x14ac:dyDescent="0.3">
      <c r="A2528" s="5">
        <v>2526</v>
      </c>
      <c r="B2528" s="6" t="s">
        <v>32</v>
      </c>
      <c r="C2528" s="6" t="s">
        <v>33</v>
      </c>
      <c r="D2528" s="6" t="s">
        <v>34</v>
      </c>
      <c r="E2528" s="6" t="s">
        <v>138</v>
      </c>
      <c r="F2528" s="6">
        <v>3323012009</v>
      </c>
      <c r="G2528" s="6" t="s">
        <v>71</v>
      </c>
      <c r="H2528" s="6" t="s">
        <v>72</v>
      </c>
      <c r="I2528" s="6">
        <v>16057586</v>
      </c>
      <c r="J2528" s="6" t="s">
        <v>8161</v>
      </c>
      <c r="K2528" s="6" t="s">
        <v>8162</v>
      </c>
      <c r="L2528" s="6" t="s">
        <v>8163</v>
      </c>
      <c r="M2528" s="6">
        <v>0</v>
      </c>
      <c r="N2528" s="6">
        <v>75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 t="s">
        <v>39</v>
      </c>
      <c r="U2528" s="6" t="s">
        <v>7962</v>
      </c>
      <c r="V2528" s="8">
        <v>46260.470833333333</v>
      </c>
      <c r="W2528" s="8">
        <v>46260.470833333333</v>
      </c>
      <c r="X2528" s="6" t="s">
        <v>40</v>
      </c>
      <c r="Y2528" s="6" t="s">
        <v>39</v>
      </c>
      <c r="Z2528" s="9">
        <v>95340</v>
      </c>
      <c r="AA2528" s="6" t="s">
        <v>557</v>
      </c>
      <c r="AB2528" s="26" t="s">
        <v>8164</v>
      </c>
      <c r="AC2528" s="11" t="str">
        <f t="shared" si="324"/>
        <v>Klik Here Bestie</v>
      </c>
      <c r="AD2528" s="17" t="s">
        <v>4910</v>
      </c>
    </row>
    <row r="2529" spans="1:31" ht="14.25" customHeight="1" x14ac:dyDescent="0.3">
      <c r="A2529" s="5">
        <v>2527</v>
      </c>
      <c r="B2529" s="6" t="s">
        <v>32</v>
      </c>
      <c r="C2529" s="6" t="s">
        <v>33</v>
      </c>
      <c r="D2529" s="6" t="s">
        <v>34</v>
      </c>
      <c r="E2529" s="6" t="s">
        <v>138</v>
      </c>
      <c r="F2529" s="6">
        <v>3323012009</v>
      </c>
      <c r="G2529" s="6" t="s">
        <v>71</v>
      </c>
      <c r="H2529" s="6" t="s">
        <v>72</v>
      </c>
      <c r="I2529" s="6">
        <v>15850196</v>
      </c>
      <c r="J2529" s="6" t="s">
        <v>8165</v>
      </c>
      <c r="K2529" s="6" t="s">
        <v>8166</v>
      </c>
      <c r="L2529" s="6" t="s">
        <v>8167</v>
      </c>
      <c r="M2529" s="6">
        <v>55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 t="s">
        <v>39</v>
      </c>
      <c r="U2529" s="27" t="s">
        <v>7951</v>
      </c>
      <c r="V2529" s="8">
        <v>46258.373611111114</v>
      </c>
      <c r="W2529" s="8">
        <v>46258.373611111114</v>
      </c>
      <c r="X2529" s="6" t="s">
        <v>40</v>
      </c>
      <c r="Y2529" s="6" t="s">
        <v>39</v>
      </c>
      <c r="Z2529" s="9">
        <v>184799</v>
      </c>
      <c r="AA2529" s="6" t="s">
        <v>8168</v>
      </c>
      <c r="AB2529" s="26" t="s">
        <v>8169</v>
      </c>
      <c r="AC2529" s="11" t="str">
        <f t="shared" si="324"/>
        <v>Klik Here Bestie</v>
      </c>
      <c r="AD2529" s="17" t="s">
        <v>4910</v>
      </c>
    </row>
    <row r="2530" spans="1:31" ht="14.25" customHeight="1" x14ac:dyDescent="0.3">
      <c r="A2530" s="5">
        <v>2528</v>
      </c>
      <c r="B2530" s="6" t="s">
        <v>32</v>
      </c>
      <c r="C2530" s="6" t="s">
        <v>33</v>
      </c>
      <c r="D2530" s="6" t="s">
        <v>34</v>
      </c>
      <c r="E2530" s="6" t="s">
        <v>138</v>
      </c>
      <c r="F2530" s="6">
        <v>3323012009</v>
      </c>
      <c r="G2530" s="6" t="s">
        <v>71</v>
      </c>
      <c r="H2530" s="6" t="s">
        <v>72</v>
      </c>
      <c r="I2530" s="6">
        <v>15613580</v>
      </c>
      <c r="J2530" s="6" t="s">
        <v>8170</v>
      </c>
      <c r="K2530" s="6" t="s">
        <v>8171</v>
      </c>
      <c r="L2530" s="6" t="s">
        <v>8172</v>
      </c>
      <c r="M2530" s="6">
        <v>0</v>
      </c>
      <c r="N2530" s="6">
        <v>60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 t="s">
        <v>39</v>
      </c>
      <c r="U2530" s="27" t="s">
        <v>7926</v>
      </c>
      <c r="V2530" s="8">
        <v>46255.393055555556</v>
      </c>
      <c r="W2530" s="8">
        <v>46255.393055555556</v>
      </c>
      <c r="X2530" s="6" t="s">
        <v>40</v>
      </c>
      <c r="Y2530" s="6" t="s">
        <v>39</v>
      </c>
      <c r="Z2530" s="9">
        <v>1138850</v>
      </c>
      <c r="AA2530" s="6" t="s">
        <v>8105</v>
      </c>
      <c r="AB2530" s="26" t="s">
        <v>8173</v>
      </c>
      <c r="AC2530" s="11" t="str">
        <f t="shared" si="324"/>
        <v>Klik Here Bestie</v>
      </c>
      <c r="AD2530" s="17" t="s">
        <v>4910</v>
      </c>
    </row>
    <row r="2531" spans="1:31" ht="14.25" customHeight="1" x14ac:dyDescent="0.3">
      <c r="A2531" s="5">
        <v>2529</v>
      </c>
      <c r="B2531" s="6" t="s">
        <v>32</v>
      </c>
      <c r="C2531" s="6" t="s">
        <v>33</v>
      </c>
      <c r="D2531" s="6" t="s">
        <v>34</v>
      </c>
      <c r="E2531" s="6" t="s">
        <v>155</v>
      </c>
      <c r="F2531" s="6">
        <v>3323012010</v>
      </c>
      <c r="G2531" s="6" t="s">
        <v>35</v>
      </c>
      <c r="H2531" s="6" t="s">
        <v>36</v>
      </c>
      <c r="I2531" s="6">
        <v>15888479</v>
      </c>
      <c r="J2531" s="6" t="s">
        <v>8174</v>
      </c>
      <c r="K2531" s="6" t="s">
        <v>8175</v>
      </c>
      <c r="L2531" s="6" t="s">
        <v>8176</v>
      </c>
      <c r="M2531" s="6">
        <v>0</v>
      </c>
      <c r="N2531" s="6">
        <v>33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 t="s">
        <v>39</v>
      </c>
      <c r="U2531" s="27" t="s">
        <v>7951</v>
      </c>
      <c r="V2531" s="8">
        <v>46258.55972222222</v>
      </c>
      <c r="W2531" s="8">
        <v>46258.55972222222</v>
      </c>
      <c r="X2531" s="6" t="s">
        <v>40</v>
      </c>
      <c r="Y2531" s="6" t="s">
        <v>39</v>
      </c>
      <c r="Z2531" s="9">
        <v>1086637</v>
      </c>
      <c r="AA2531" s="6" t="s">
        <v>2553</v>
      </c>
      <c r="AB2531" s="26" t="s">
        <v>8177</v>
      </c>
      <c r="AC2531" s="11" t="str">
        <f t="shared" si="324"/>
        <v>Klik Here Bestie</v>
      </c>
      <c r="AD2531" s="17" t="s">
        <v>4910</v>
      </c>
    </row>
    <row r="2532" spans="1:31" ht="14.25" customHeight="1" x14ac:dyDescent="0.3">
      <c r="A2532" s="5">
        <v>2530</v>
      </c>
      <c r="B2532" s="6" t="s">
        <v>32</v>
      </c>
      <c r="C2532" s="6" t="s">
        <v>33</v>
      </c>
      <c r="D2532" s="6" t="s">
        <v>34</v>
      </c>
      <c r="E2532" s="6" t="s">
        <v>155</v>
      </c>
      <c r="F2532" s="6">
        <v>3323012010</v>
      </c>
      <c r="G2532" s="6" t="s">
        <v>35</v>
      </c>
      <c r="H2532" s="6" t="s">
        <v>36</v>
      </c>
      <c r="I2532" s="6">
        <v>15888661</v>
      </c>
      <c r="J2532" s="6" t="s">
        <v>8178</v>
      </c>
      <c r="K2532" s="6" t="s">
        <v>8175</v>
      </c>
      <c r="L2532" s="6" t="s">
        <v>8176</v>
      </c>
      <c r="M2532" s="6">
        <v>0</v>
      </c>
      <c r="N2532" s="6">
        <v>47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 t="s">
        <v>39</v>
      </c>
      <c r="U2532" s="27" t="s">
        <v>7951</v>
      </c>
      <c r="V2532" s="8">
        <v>46258.560416666667</v>
      </c>
      <c r="W2532" s="8">
        <v>46258.560416666667</v>
      </c>
      <c r="X2532" s="6" t="s">
        <v>40</v>
      </c>
      <c r="Y2532" s="6" t="s">
        <v>39</v>
      </c>
      <c r="Z2532" s="9">
        <v>1086637</v>
      </c>
      <c r="AA2532" s="6" t="s">
        <v>2553</v>
      </c>
      <c r="AB2532" s="26" t="s">
        <v>8179</v>
      </c>
      <c r="AC2532" s="11" t="str">
        <f t="shared" si="324"/>
        <v>Klik Here Bestie</v>
      </c>
      <c r="AD2532" s="17" t="s">
        <v>4910</v>
      </c>
    </row>
    <row r="2533" spans="1:31" ht="14.25" customHeight="1" x14ac:dyDescent="0.3">
      <c r="A2533" s="5">
        <v>2531</v>
      </c>
      <c r="B2533" s="6" t="s">
        <v>32</v>
      </c>
      <c r="C2533" s="6" t="s">
        <v>33</v>
      </c>
      <c r="D2533" s="6" t="s">
        <v>34</v>
      </c>
      <c r="E2533" s="6" t="s">
        <v>155</v>
      </c>
      <c r="F2533" s="6">
        <v>3323012010</v>
      </c>
      <c r="G2533" s="6" t="s">
        <v>35</v>
      </c>
      <c r="H2533" s="6" t="s">
        <v>36</v>
      </c>
      <c r="I2533" s="6">
        <v>16054071</v>
      </c>
      <c r="J2533" s="6" t="s">
        <v>8180</v>
      </c>
      <c r="K2533" s="6" t="s">
        <v>8181</v>
      </c>
      <c r="L2533" s="6" t="s">
        <v>7276</v>
      </c>
      <c r="M2533" s="6">
        <v>100</v>
      </c>
      <c r="N2533" s="6">
        <v>200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 t="s">
        <v>39</v>
      </c>
      <c r="U2533" s="27" t="s">
        <v>7962</v>
      </c>
      <c r="V2533" s="8">
        <v>46260.45208333333</v>
      </c>
      <c r="W2533" s="8">
        <v>46260.45208333333</v>
      </c>
      <c r="X2533" s="6" t="s">
        <v>40</v>
      </c>
      <c r="Y2533" s="6" t="s">
        <v>39</v>
      </c>
      <c r="Z2533" s="9">
        <v>1086637</v>
      </c>
      <c r="AA2533" s="6" t="s">
        <v>2553</v>
      </c>
      <c r="AB2533" s="26" t="s">
        <v>8182</v>
      </c>
      <c r="AC2533" s="11" t="str">
        <f t="shared" si="324"/>
        <v>Klik Here Bestie</v>
      </c>
      <c r="AD2533" s="17" t="s">
        <v>4910</v>
      </c>
    </row>
    <row r="2534" spans="1:31" ht="14.25" customHeight="1" x14ac:dyDescent="0.3">
      <c r="A2534" s="5">
        <v>2532</v>
      </c>
      <c r="B2534" s="6" t="s">
        <v>32</v>
      </c>
      <c r="C2534" s="6" t="s">
        <v>33</v>
      </c>
      <c r="D2534" s="6" t="s">
        <v>34</v>
      </c>
      <c r="E2534" s="6" t="s">
        <v>155</v>
      </c>
      <c r="F2534" s="6">
        <v>3323012010</v>
      </c>
      <c r="G2534" s="6" t="s">
        <v>35</v>
      </c>
      <c r="H2534" s="6" t="s">
        <v>36</v>
      </c>
      <c r="I2534" s="6">
        <v>15387030</v>
      </c>
      <c r="J2534" s="6" t="s">
        <v>8183</v>
      </c>
      <c r="K2534" s="6" t="s">
        <v>8184</v>
      </c>
      <c r="L2534" s="6" t="s">
        <v>8185</v>
      </c>
      <c r="M2534" s="6">
        <v>15</v>
      </c>
      <c r="N2534" s="6">
        <v>13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 t="s">
        <v>39</v>
      </c>
      <c r="U2534" s="27" t="s">
        <v>7958</v>
      </c>
      <c r="V2534" s="8">
        <v>46252.415277777778</v>
      </c>
      <c r="W2534" s="8">
        <v>46252.415277777778</v>
      </c>
      <c r="X2534" s="6" t="s">
        <v>40</v>
      </c>
      <c r="Y2534" s="6" t="s">
        <v>39</v>
      </c>
      <c r="Z2534" s="9">
        <v>95425</v>
      </c>
      <c r="AA2534" s="6" t="s">
        <v>1258</v>
      </c>
      <c r="AB2534" s="26" t="s">
        <v>8186</v>
      </c>
      <c r="AC2534" s="11" t="str">
        <f t="shared" si="324"/>
        <v>Klik Here Bestie</v>
      </c>
      <c r="AD2534" s="17" t="s">
        <v>4910</v>
      </c>
    </row>
    <row r="2535" spans="1:31" ht="14.25" customHeight="1" x14ac:dyDescent="0.3">
      <c r="A2535" s="5">
        <v>2533</v>
      </c>
      <c r="B2535" s="6" t="s">
        <v>32</v>
      </c>
      <c r="C2535" s="6" t="s">
        <v>33</v>
      </c>
      <c r="D2535" s="6" t="s">
        <v>34</v>
      </c>
      <c r="E2535" s="6" t="s">
        <v>155</v>
      </c>
      <c r="F2535" s="6">
        <v>3323012010</v>
      </c>
      <c r="G2535" s="6" t="s">
        <v>35</v>
      </c>
      <c r="H2535" s="6" t="s">
        <v>36</v>
      </c>
      <c r="I2535" s="6">
        <v>15387237</v>
      </c>
      <c r="J2535" s="6" t="s">
        <v>8187</v>
      </c>
      <c r="K2535" s="6" t="s">
        <v>8184</v>
      </c>
      <c r="L2535" s="6" t="s">
        <v>8185</v>
      </c>
      <c r="M2535" s="6">
        <v>0</v>
      </c>
      <c r="N2535" s="6">
        <v>38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 t="s">
        <v>39</v>
      </c>
      <c r="U2535" s="27" t="s">
        <v>7958</v>
      </c>
      <c r="V2535" s="8">
        <v>46252.416666666664</v>
      </c>
      <c r="W2535" s="8">
        <v>46252.416666666664</v>
      </c>
      <c r="X2535" s="6" t="s">
        <v>40</v>
      </c>
      <c r="Y2535" s="6" t="s">
        <v>39</v>
      </c>
      <c r="Z2535" s="9">
        <v>95425</v>
      </c>
      <c r="AA2535" s="6" t="s">
        <v>1258</v>
      </c>
      <c r="AB2535" s="26" t="s">
        <v>8188</v>
      </c>
      <c r="AC2535" s="11" t="str">
        <f t="shared" si="324"/>
        <v>Klik Here Bestie</v>
      </c>
      <c r="AD2535" s="17" t="s">
        <v>4910</v>
      </c>
    </row>
    <row r="2536" spans="1:31" ht="14.25" customHeight="1" x14ac:dyDescent="0.3">
      <c r="A2536" s="5">
        <v>2534</v>
      </c>
      <c r="B2536" s="6" t="s">
        <v>32</v>
      </c>
      <c r="C2536" s="6" t="s">
        <v>33</v>
      </c>
      <c r="D2536" s="6" t="s">
        <v>34</v>
      </c>
      <c r="E2536" s="6" t="s">
        <v>8189</v>
      </c>
      <c r="F2536" s="6">
        <v>3323012011</v>
      </c>
      <c r="G2536" s="6" t="s">
        <v>71</v>
      </c>
      <c r="H2536" s="6" t="s">
        <v>72</v>
      </c>
      <c r="I2536" s="6">
        <v>15568789</v>
      </c>
      <c r="J2536" s="6" t="s">
        <v>8190</v>
      </c>
      <c r="K2536" s="6" t="s">
        <v>8191</v>
      </c>
      <c r="L2536" s="6" t="s">
        <v>3951</v>
      </c>
      <c r="M2536" s="6">
        <v>0</v>
      </c>
      <c r="N2536" s="6">
        <v>60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 t="s">
        <v>39</v>
      </c>
      <c r="U2536" s="27" t="s">
        <v>7987</v>
      </c>
      <c r="V2536" s="8">
        <v>46254.649305555555</v>
      </c>
      <c r="W2536" s="8">
        <v>46254.649305555555</v>
      </c>
      <c r="X2536" s="6" t="s">
        <v>40</v>
      </c>
      <c r="Y2536" s="6" t="s">
        <v>39</v>
      </c>
      <c r="Z2536" s="9">
        <v>854622</v>
      </c>
      <c r="AA2536" s="6" t="s">
        <v>8192</v>
      </c>
      <c r="AB2536" s="26" t="s">
        <v>8193</v>
      </c>
      <c r="AC2536" s="11" t="str">
        <f t="shared" si="324"/>
        <v>Klik Here Bestie</v>
      </c>
      <c r="AE2536" s="16" t="s">
        <v>1653</v>
      </c>
    </row>
    <row r="2537" spans="1:31" ht="14.25" customHeight="1" x14ac:dyDescent="0.3">
      <c r="A2537" s="5">
        <v>2535</v>
      </c>
      <c r="B2537" s="6" t="s">
        <v>32</v>
      </c>
      <c r="C2537" s="6" t="s">
        <v>33</v>
      </c>
      <c r="D2537" s="6" t="s">
        <v>34</v>
      </c>
      <c r="E2537" s="6" t="s">
        <v>8189</v>
      </c>
      <c r="F2537" s="6">
        <v>3323012011</v>
      </c>
      <c r="G2537" s="6" t="s">
        <v>71</v>
      </c>
      <c r="H2537" s="6" t="s">
        <v>72</v>
      </c>
      <c r="I2537" s="6">
        <v>16175960</v>
      </c>
      <c r="J2537" s="6" t="s">
        <v>8194</v>
      </c>
      <c r="K2537" s="6" t="s">
        <v>8195</v>
      </c>
      <c r="L2537" s="6" t="s">
        <v>8196</v>
      </c>
      <c r="M2537" s="6">
        <v>0</v>
      </c>
      <c r="N2537" s="6">
        <v>100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 t="s">
        <v>39</v>
      </c>
      <c r="U2537" s="27" t="s">
        <v>7919</v>
      </c>
      <c r="V2537" s="8">
        <v>46261.540277777778</v>
      </c>
      <c r="W2537" s="8">
        <v>46261.540277777778</v>
      </c>
      <c r="X2537" s="6" t="s">
        <v>40</v>
      </c>
      <c r="Y2537" s="6" t="s">
        <v>39</v>
      </c>
      <c r="Z2537" s="9">
        <v>708313</v>
      </c>
      <c r="AA2537" s="6" t="s">
        <v>8197</v>
      </c>
      <c r="AB2537" s="26" t="s">
        <v>8198</v>
      </c>
      <c r="AC2537" s="11" t="str">
        <f t="shared" si="324"/>
        <v>Klik Here Bestie</v>
      </c>
      <c r="AD2537" s="17" t="s">
        <v>4910</v>
      </c>
    </row>
    <row r="2538" spans="1:31" ht="14.25" customHeight="1" x14ac:dyDescent="0.3">
      <c r="A2538" s="5">
        <v>2536</v>
      </c>
      <c r="B2538" s="6" t="s">
        <v>32</v>
      </c>
      <c r="C2538" s="6" t="s">
        <v>33</v>
      </c>
      <c r="D2538" s="6" t="s">
        <v>34</v>
      </c>
      <c r="E2538" s="6" t="s">
        <v>8189</v>
      </c>
      <c r="F2538" s="6">
        <v>3323012011</v>
      </c>
      <c r="G2538" s="6" t="s">
        <v>71</v>
      </c>
      <c r="H2538" s="6" t="s">
        <v>72</v>
      </c>
      <c r="I2538" s="6">
        <v>15843461</v>
      </c>
      <c r="J2538" s="6" t="s">
        <v>8199</v>
      </c>
      <c r="K2538" s="6" t="s">
        <v>8200</v>
      </c>
      <c r="L2538" s="6" t="s">
        <v>2346</v>
      </c>
      <c r="M2538" s="6">
        <v>0</v>
      </c>
      <c r="N2538" s="6">
        <v>44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 t="s">
        <v>39</v>
      </c>
      <c r="U2538" s="6" t="s">
        <v>7951</v>
      </c>
      <c r="V2538" s="8">
        <v>46258.341666666667</v>
      </c>
      <c r="W2538" s="8">
        <v>46258.341666666667</v>
      </c>
      <c r="X2538" s="6" t="s">
        <v>40</v>
      </c>
      <c r="Y2538" s="6" t="s">
        <v>39</v>
      </c>
      <c r="Z2538" s="9">
        <v>95706</v>
      </c>
      <c r="AA2538" s="6" t="s">
        <v>8201</v>
      </c>
      <c r="AB2538" s="26" t="s">
        <v>8202</v>
      </c>
      <c r="AC2538" s="11" t="str">
        <f t="shared" si="324"/>
        <v>Klik Here Bestie</v>
      </c>
      <c r="AD2538" s="17" t="s">
        <v>4910</v>
      </c>
    </row>
    <row r="2539" spans="1:31" ht="14.25" customHeight="1" x14ac:dyDescent="0.3">
      <c r="A2539" s="5">
        <v>2537</v>
      </c>
      <c r="B2539" s="6" t="s">
        <v>32</v>
      </c>
      <c r="C2539" s="6" t="s">
        <v>33</v>
      </c>
      <c r="D2539" s="6" t="s">
        <v>34</v>
      </c>
      <c r="E2539" s="6" t="s">
        <v>166</v>
      </c>
      <c r="F2539" s="6">
        <v>3323012012</v>
      </c>
      <c r="G2539" s="6" t="s">
        <v>35</v>
      </c>
      <c r="H2539" s="6" t="s">
        <v>36</v>
      </c>
      <c r="I2539" s="6">
        <v>15728599</v>
      </c>
      <c r="J2539" s="6" t="s">
        <v>8203</v>
      </c>
      <c r="K2539" s="6" t="s">
        <v>8204</v>
      </c>
      <c r="L2539" s="6" t="s">
        <v>5228</v>
      </c>
      <c r="M2539" s="6">
        <v>25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 t="s">
        <v>39</v>
      </c>
      <c r="U2539" s="6" t="s">
        <v>7933</v>
      </c>
      <c r="V2539" s="8">
        <v>46256.54583333333</v>
      </c>
      <c r="W2539" s="8">
        <v>46256.54583333333</v>
      </c>
      <c r="X2539" s="6" t="s">
        <v>40</v>
      </c>
      <c r="Y2539" s="6" t="s">
        <v>39</v>
      </c>
      <c r="Z2539" s="9">
        <v>95400</v>
      </c>
      <c r="AA2539" s="6" t="s">
        <v>976</v>
      </c>
      <c r="AB2539" s="26" t="s">
        <v>8205</v>
      </c>
      <c r="AC2539" s="11" t="str">
        <f t="shared" si="324"/>
        <v>Klik Here Bestie</v>
      </c>
      <c r="AD2539" s="17" t="s">
        <v>4910</v>
      </c>
    </row>
    <row r="2540" spans="1:31" ht="14.25" customHeight="1" x14ac:dyDescent="0.3">
      <c r="A2540" s="5">
        <v>2538</v>
      </c>
      <c r="B2540" s="6" t="s">
        <v>32</v>
      </c>
      <c r="C2540" s="6" t="s">
        <v>33</v>
      </c>
      <c r="D2540" s="6" t="s">
        <v>34</v>
      </c>
      <c r="E2540" s="6" t="s">
        <v>166</v>
      </c>
      <c r="F2540" s="6">
        <v>3323012012</v>
      </c>
      <c r="G2540" s="6" t="s">
        <v>35</v>
      </c>
      <c r="H2540" s="6" t="s">
        <v>36</v>
      </c>
      <c r="I2540" s="6">
        <v>15566530</v>
      </c>
      <c r="J2540" s="6" t="s">
        <v>8206</v>
      </c>
      <c r="K2540" s="6" t="s">
        <v>8207</v>
      </c>
      <c r="L2540" s="6" t="s">
        <v>8208</v>
      </c>
      <c r="M2540" s="6">
        <v>0</v>
      </c>
      <c r="N2540" s="6">
        <v>84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 t="s">
        <v>39</v>
      </c>
      <c r="U2540" s="6" t="s">
        <v>7987</v>
      </c>
      <c r="V2540" s="8">
        <v>46254.635416666664</v>
      </c>
      <c r="W2540" s="8">
        <v>46254.635416666664</v>
      </c>
      <c r="X2540" s="6" t="s">
        <v>40</v>
      </c>
      <c r="Y2540" s="6" t="s">
        <v>39</v>
      </c>
      <c r="Z2540" s="9">
        <v>95405</v>
      </c>
      <c r="AA2540" s="6" t="s">
        <v>8209</v>
      </c>
      <c r="AB2540" s="26" t="s">
        <v>8210</v>
      </c>
      <c r="AC2540" s="11" t="str">
        <f t="shared" si="324"/>
        <v>Klik Here Bestie</v>
      </c>
      <c r="AD2540" s="17" t="s">
        <v>4910</v>
      </c>
    </row>
    <row r="2541" spans="1:31" ht="14.25" customHeight="1" x14ac:dyDescent="0.3">
      <c r="A2541" s="5">
        <v>2539</v>
      </c>
      <c r="B2541" s="6" t="s">
        <v>32</v>
      </c>
      <c r="C2541" s="6" t="s">
        <v>33</v>
      </c>
      <c r="D2541" s="6" t="s">
        <v>34</v>
      </c>
      <c r="E2541" s="6" t="s">
        <v>166</v>
      </c>
      <c r="F2541" s="6">
        <v>3323012012</v>
      </c>
      <c r="G2541" s="6" t="s">
        <v>35</v>
      </c>
      <c r="H2541" s="6" t="s">
        <v>36</v>
      </c>
      <c r="I2541" s="6">
        <v>15566726</v>
      </c>
      <c r="J2541" s="6" t="s">
        <v>8211</v>
      </c>
      <c r="K2541" s="6" t="s">
        <v>8207</v>
      </c>
      <c r="L2541" s="6" t="s">
        <v>8208</v>
      </c>
      <c r="M2541" s="6">
        <v>37</v>
      </c>
      <c r="N2541" s="6">
        <v>45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 t="s">
        <v>39</v>
      </c>
      <c r="U2541" s="27" t="s">
        <v>7987</v>
      </c>
      <c r="V2541" s="8">
        <v>46254.636111111111</v>
      </c>
      <c r="W2541" s="8">
        <v>46254.636111111111</v>
      </c>
      <c r="X2541" s="6" t="s">
        <v>40</v>
      </c>
      <c r="Y2541" s="6" t="s">
        <v>39</v>
      </c>
      <c r="Z2541" s="9">
        <v>95405</v>
      </c>
      <c r="AA2541" s="6" t="s">
        <v>8209</v>
      </c>
      <c r="AB2541" s="26" t="s">
        <v>8212</v>
      </c>
      <c r="AC2541" s="11" t="str">
        <f t="shared" si="324"/>
        <v>Klik Here Bestie</v>
      </c>
      <c r="AD2541" s="17" t="s">
        <v>4910</v>
      </c>
    </row>
    <row r="2542" spans="1:31" ht="14.25" customHeight="1" x14ac:dyDescent="0.3">
      <c r="A2542" s="5">
        <v>2540</v>
      </c>
      <c r="B2542" s="6" t="s">
        <v>32</v>
      </c>
      <c r="C2542" s="6" t="s">
        <v>33</v>
      </c>
      <c r="D2542" s="6" t="s">
        <v>34</v>
      </c>
      <c r="E2542" s="6" t="s">
        <v>166</v>
      </c>
      <c r="F2542" s="6">
        <v>3323012012</v>
      </c>
      <c r="G2542" s="6" t="s">
        <v>35</v>
      </c>
      <c r="H2542" s="6" t="s">
        <v>36</v>
      </c>
      <c r="I2542" s="6">
        <v>16072062</v>
      </c>
      <c r="J2542" s="6" t="s">
        <v>8213</v>
      </c>
      <c r="K2542" s="6" t="s">
        <v>8214</v>
      </c>
      <c r="L2542" s="6" t="s">
        <v>8215</v>
      </c>
      <c r="M2542" s="6">
        <v>0</v>
      </c>
      <c r="N2542" s="6">
        <v>140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 t="s">
        <v>39</v>
      </c>
      <c r="U2542" s="27" t="s">
        <v>7962</v>
      </c>
      <c r="V2542" s="8">
        <v>46260.55972222222</v>
      </c>
      <c r="W2542" s="8">
        <v>46260.55972222222</v>
      </c>
      <c r="X2542" s="6" t="s">
        <v>40</v>
      </c>
      <c r="Y2542" s="6" t="s">
        <v>39</v>
      </c>
      <c r="Z2542" s="9">
        <v>95400</v>
      </c>
      <c r="AA2542" s="6" t="s">
        <v>976</v>
      </c>
      <c r="AB2542" s="26" t="s">
        <v>8216</v>
      </c>
      <c r="AC2542" s="11" t="str">
        <f t="shared" si="324"/>
        <v>Klik Here Bestie</v>
      </c>
      <c r="AD2542" s="17" t="s">
        <v>4910</v>
      </c>
    </row>
    <row r="2543" spans="1:31" ht="14.25" customHeight="1" x14ac:dyDescent="0.3">
      <c r="A2543" s="5">
        <v>2541</v>
      </c>
      <c r="B2543" s="6" t="s">
        <v>32</v>
      </c>
      <c r="C2543" s="6" t="s">
        <v>33</v>
      </c>
      <c r="D2543" s="6" t="s">
        <v>34</v>
      </c>
      <c r="E2543" s="6" t="s">
        <v>8217</v>
      </c>
      <c r="F2543" s="6">
        <v>3323012013</v>
      </c>
      <c r="G2543" s="6" t="s">
        <v>35</v>
      </c>
      <c r="H2543" s="6" t="s">
        <v>36</v>
      </c>
      <c r="I2543" s="6">
        <v>15599453</v>
      </c>
      <c r="J2543" s="6" t="s">
        <v>8218</v>
      </c>
      <c r="K2543" s="6" t="s">
        <v>8219</v>
      </c>
      <c r="L2543" s="6" t="s">
        <v>8220</v>
      </c>
      <c r="M2543" s="6">
        <v>75</v>
      </c>
      <c r="N2543" s="6">
        <v>90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 t="s">
        <v>39</v>
      </c>
      <c r="U2543" s="6" t="s">
        <v>7926</v>
      </c>
      <c r="V2543" s="8">
        <v>46255.333333333336</v>
      </c>
      <c r="W2543" s="8">
        <v>46255.333333333336</v>
      </c>
      <c r="X2543" s="6" t="s">
        <v>40</v>
      </c>
      <c r="Y2543" s="6" t="s">
        <v>39</v>
      </c>
      <c r="Z2543" s="9">
        <v>78567</v>
      </c>
      <c r="AA2543" s="6" t="s">
        <v>8221</v>
      </c>
      <c r="AB2543" s="26" t="s">
        <v>8222</v>
      </c>
      <c r="AC2543" s="11" t="str">
        <f t="shared" si="324"/>
        <v>Klik Here Bestie</v>
      </c>
      <c r="AD2543" s="17" t="s">
        <v>4910</v>
      </c>
    </row>
    <row r="2544" spans="1:31" ht="14.25" customHeight="1" x14ac:dyDescent="0.3">
      <c r="A2544" s="5">
        <v>2542</v>
      </c>
      <c r="B2544" s="6" t="s">
        <v>32</v>
      </c>
      <c r="C2544" s="6" t="s">
        <v>33</v>
      </c>
      <c r="D2544" s="6" t="s">
        <v>34</v>
      </c>
      <c r="E2544" s="6" t="s">
        <v>8217</v>
      </c>
      <c r="F2544" s="6">
        <v>3323012013</v>
      </c>
      <c r="G2544" s="6" t="s">
        <v>35</v>
      </c>
      <c r="H2544" s="6" t="s">
        <v>36</v>
      </c>
      <c r="I2544" s="6">
        <v>15599680</v>
      </c>
      <c r="J2544" s="6" t="s">
        <v>8223</v>
      </c>
      <c r="K2544" s="6" t="s">
        <v>8219</v>
      </c>
      <c r="L2544" s="6" t="s">
        <v>8220</v>
      </c>
      <c r="M2544" s="6">
        <v>0</v>
      </c>
      <c r="N2544" s="6">
        <v>105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 t="s">
        <v>39</v>
      </c>
      <c r="U2544" s="27" t="s">
        <v>7926</v>
      </c>
      <c r="V2544" s="8">
        <v>46255.334027777775</v>
      </c>
      <c r="W2544" s="8">
        <v>46255.334027777775</v>
      </c>
      <c r="X2544" s="6" t="s">
        <v>40</v>
      </c>
      <c r="Y2544" s="6" t="s">
        <v>39</v>
      </c>
      <c r="Z2544" s="9">
        <v>78567</v>
      </c>
      <c r="AA2544" s="6" t="s">
        <v>8221</v>
      </c>
      <c r="AB2544" s="26" t="s">
        <v>8224</v>
      </c>
      <c r="AC2544" s="11" t="str">
        <f t="shared" si="324"/>
        <v>Klik Here Bestie</v>
      </c>
      <c r="AD2544" s="17" t="s">
        <v>4910</v>
      </c>
    </row>
    <row r="2545" spans="1:30" ht="14.25" customHeight="1" x14ac:dyDescent="0.3">
      <c r="A2545" s="5">
        <v>2543</v>
      </c>
      <c r="B2545" s="6" t="s">
        <v>32</v>
      </c>
      <c r="C2545" s="6" t="s">
        <v>33</v>
      </c>
      <c r="D2545" s="6" t="s">
        <v>34</v>
      </c>
      <c r="E2545" s="6" t="s">
        <v>8217</v>
      </c>
      <c r="F2545" s="6">
        <v>3323012013</v>
      </c>
      <c r="G2545" s="6" t="s">
        <v>35</v>
      </c>
      <c r="H2545" s="6" t="s">
        <v>36</v>
      </c>
      <c r="I2545" s="6">
        <v>15730739</v>
      </c>
      <c r="J2545" s="6" t="s">
        <v>8225</v>
      </c>
      <c r="K2545" s="6" t="s">
        <v>8226</v>
      </c>
      <c r="L2545" s="6" t="s">
        <v>5733</v>
      </c>
      <c r="M2545" s="6">
        <v>65</v>
      </c>
      <c r="N2545" s="6">
        <v>69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 t="s">
        <v>39</v>
      </c>
      <c r="U2545" s="27" t="s">
        <v>7933</v>
      </c>
      <c r="V2545" s="8">
        <v>46256.561805555553</v>
      </c>
      <c r="W2545" s="8">
        <v>46256.561805555553</v>
      </c>
      <c r="X2545" s="6" t="s">
        <v>40</v>
      </c>
      <c r="Y2545" s="6" t="s">
        <v>39</v>
      </c>
      <c r="Z2545" s="9">
        <v>1158875</v>
      </c>
      <c r="AA2545" s="6" t="s">
        <v>58</v>
      </c>
      <c r="AB2545" s="26" t="s">
        <v>8227</v>
      </c>
      <c r="AC2545" s="11" t="str">
        <f t="shared" si="324"/>
        <v>Klik Here Bestie</v>
      </c>
      <c r="AD2545" s="17" t="s">
        <v>4910</v>
      </c>
    </row>
    <row r="2546" spans="1:30" ht="14.25" customHeight="1" x14ac:dyDescent="0.3">
      <c r="A2546" s="5">
        <v>2544</v>
      </c>
      <c r="B2546" s="6" t="s">
        <v>32</v>
      </c>
      <c r="C2546" s="6" t="s">
        <v>33</v>
      </c>
      <c r="D2546" s="6" t="s">
        <v>34</v>
      </c>
      <c r="E2546" s="6" t="s">
        <v>8217</v>
      </c>
      <c r="F2546" s="6">
        <v>3323012013</v>
      </c>
      <c r="G2546" s="6" t="s">
        <v>35</v>
      </c>
      <c r="H2546" s="6" t="s">
        <v>36</v>
      </c>
      <c r="I2546" s="6">
        <v>15743863</v>
      </c>
      <c r="J2546" s="6" t="s">
        <v>8228</v>
      </c>
      <c r="K2546" s="6" t="s">
        <v>8226</v>
      </c>
      <c r="L2546" s="6" t="s">
        <v>5733</v>
      </c>
      <c r="M2546" s="6">
        <v>0</v>
      </c>
      <c r="N2546" s="6">
        <v>91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 t="s">
        <v>39</v>
      </c>
      <c r="U2546" s="27" t="s">
        <v>7933</v>
      </c>
      <c r="V2546" s="8">
        <v>46256.64166666667</v>
      </c>
      <c r="W2546" s="8">
        <v>46256.64166666667</v>
      </c>
      <c r="X2546" s="6" t="s">
        <v>40</v>
      </c>
      <c r="Y2546" s="6" t="s">
        <v>39</v>
      </c>
      <c r="Z2546" s="9">
        <v>1158875</v>
      </c>
      <c r="AA2546" s="6" t="s">
        <v>58</v>
      </c>
      <c r="AB2546" s="26" t="s">
        <v>8229</v>
      </c>
      <c r="AC2546" s="11" t="str">
        <f t="shared" si="324"/>
        <v>Klik Here Bestie</v>
      </c>
      <c r="AD2546" s="17" t="s">
        <v>4910</v>
      </c>
    </row>
    <row r="2547" spans="1:30" ht="14.25" customHeight="1" x14ac:dyDescent="0.3">
      <c r="A2547" s="5">
        <v>2545</v>
      </c>
      <c r="B2547" s="6" t="s">
        <v>32</v>
      </c>
      <c r="C2547" s="6" t="s">
        <v>33</v>
      </c>
      <c r="D2547" s="6" t="s">
        <v>34</v>
      </c>
      <c r="E2547" s="6" t="s">
        <v>8217</v>
      </c>
      <c r="F2547" s="6">
        <v>3323012013</v>
      </c>
      <c r="G2547" s="6" t="s">
        <v>35</v>
      </c>
      <c r="H2547" s="6" t="s">
        <v>36</v>
      </c>
      <c r="I2547" s="6">
        <v>15743977</v>
      </c>
      <c r="J2547" s="6" t="s">
        <v>8230</v>
      </c>
      <c r="K2547" s="6" t="s">
        <v>8226</v>
      </c>
      <c r="L2547" s="6" t="s">
        <v>5733</v>
      </c>
      <c r="M2547" s="6">
        <v>0</v>
      </c>
      <c r="N2547" s="6">
        <v>9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 t="s">
        <v>39</v>
      </c>
      <c r="U2547" s="27" t="s">
        <v>7933</v>
      </c>
      <c r="V2547" s="8">
        <v>46256.643055555556</v>
      </c>
      <c r="W2547" s="8">
        <v>46256.643055555556</v>
      </c>
      <c r="X2547" s="6" t="s">
        <v>40</v>
      </c>
      <c r="Y2547" s="6" t="s">
        <v>39</v>
      </c>
      <c r="Z2547" s="9">
        <v>1158875</v>
      </c>
      <c r="AA2547" s="6" t="s">
        <v>58</v>
      </c>
      <c r="AB2547" s="26" t="s">
        <v>8231</v>
      </c>
      <c r="AC2547" s="11" t="str">
        <f t="shared" si="324"/>
        <v>Klik Here Bestie</v>
      </c>
      <c r="AD2547" s="17" t="s">
        <v>4910</v>
      </c>
    </row>
    <row r="2548" spans="1:30" ht="14.25" customHeight="1" x14ac:dyDescent="0.3">
      <c r="A2548" s="5">
        <v>2546</v>
      </c>
      <c r="B2548" s="6" t="s">
        <v>32</v>
      </c>
      <c r="C2548" s="6" t="s">
        <v>33</v>
      </c>
      <c r="D2548" s="6" t="s">
        <v>34</v>
      </c>
      <c r="E2548" s="6" t="s">
        <v>8217</v>
      </c>
      <c r="F2548" s="6">
        <v>3323012013</v>
      </c>
      <c r="G2548" s="6" t="s">
        <v>35</v>
      </c>
      <c r="H2548" s="6" t="s">
        <v>36</v>
      </c>
      <c r="I2548" s="6">
        <v>15391482</v>
      </c>
      <c r="J2548" s="6" t="s">
        <v>8232</v>
      </c>
      <c r="K2548" s="6" t="s">
        <v>8233</v>
      </c>
      <c r="L2548" s="6" t="s">
        <v>8234</v>
      </c>
      <c r="M2548" s="6">
        <v>0</v>
      </c>
      <c r="N2548" s="6">
        <v>105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 t="s">
        <v>39</v>
      </c>
      <c r="U2548" s="27" t="s">
        <v>7958</v>
      </c>
      <c r="V2548" s="8">
        <v>46252.444444444445</v>
      </c>
      <c r="W2548" s="8">
        <v>46252.444444444445</v>
      </c>
      <c r="X2548" s="6" t="s">
        <v>40</v>
      </c>
      <c r="Y2548" s="6" t="s">
        <v>39</v>
      </c>
      <c r="Z2548" s="9">
        <v>78567</v>
      </c>
      <c r="AA2548" s="6" t="s">
        <v>8221</v>
      </c>
      <c r="AB2548" s="26" t="s">
        <v>8235</v>
      </c>
      <c r="AC2548" s="11" t="str">
        <f t="shared" si="324"/>
        <v>Klik Here Bestie</v>
      </c>
      <c r="AD2548" s="17" t="s">
        <v>4910</v>
      </c>
    </row>
    <row r="2549" spans="1:30" ht="14.25" customHeight="1" x14ac:dyDescent="0.3">
      <c r="A2549" s="5">
        <v>2547</v>
      </c>
      <c r="B2549" s="6" t="s">
        <v>32</v>
      </c>
      <c r="C2549" s="6" t="s">
        <v>33</v>
      </c>
      <c r="D2549" s="6" t="s">
        <v>34</v>
      </c>
      <c r="E2549" s="6" t="s">
        <v>8217</v>
      </c>
      <c r="F2549" s="6">
        <v>3323012013</v>
      </c>
      <c r="G2549" s="6" t="s">
        <v>35</v>
      </c>
      <c r="H2549" s="6" t="s">
        <v>36</v>
      </c>
      <c r="I2549" s="6">
        <v>15391592</v>
      </c>
      <c r="J2549" s="6" t="s">
        <v>8236</v>
      </c>
      <c r="K2549" s="6" t="s">
        <v>8233</v>
      </c>
      <c r="L2549" s="6" t="s">
        <v>8234</v>
      </c>
      <c r="M2549" s="6">
        <v>100</v>
      </c>
      <c r="N2549" s="6">
        <v>120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 t="s">
        <v>39</v>
      </c>
      <c r="U2549" s="27" t="s">
        <v>7958</v>
      </c>
      <c r="V2549" s="8">
        <v>46252.445833333331</v>
      </c>
      <c r="W2549" s="8">
        <v>46252.445833333331</v>
      </c>
      <c r="X2549" s="6" t="s">
        <v>40</v>
      </c>
      <c r="Y2549" s="6" t="s">
        <v>39</v>
      </c>
      <c r="Z2549" s="9">
        <v>78567</v>
      </c>
      <c r="AA2549" s="6" t="s">
        <v>8221</v>
      </c>
      <c r="AB2549" s="26" t="s">
        <v>8237</v>
      </c>
      <c r="AC2549" s="11" t="str">
        <f t="shared" si="324"/>
        <v>Klik Here Bestie</v>
      </c>
      <c r="AD2549" s="17" t="s">
        <v>4910</v>
      </c>
    </row>
    <row r="2550" spans="1:30" ht="14.25" customHeight="1" x14ac:dyDescent="0.3">
      <c r="A2550" s="5">
        <v>2548</v>
      </c>
      <c r="B2550" s="6" t="s">
        <v>32</v>
      </c>
      <c r="C2550" s="6" t="s">
        <v>33</v>
      </c>
      <c r="D2550" s="6" t="s">
        <v>34</v>
      </c>
      <c r="E2550" s="6" t="s">
        <v>8217</v>
      </c>
      <c r="F2550" s="6">
        <v>3323012013</v>
      </c>
      <c r="G2550" s="6" t="s">
        <v>35</v>
      </c>
      <c r="H2550" s="6" t="s">
        <v>36</v>
      </c>
      <c r="I2550" s="6">
        <v>15642011</v>
      </c>
      <c r="J2550" s="6" t="s">
        <v>8238</v>
      </c>
      <c r="K2550" s="6" t="s">
        <v>8239</v>
      </c>
      <c r="L2550" s="6" t="s">
        <v>8240</v>
      </c>
      <c r="M2550" s="6">
        <v>27</v>
      </c>
      <c r="N2550" s="6">
        <v>25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 t="s">
        <v>39</v>
      </c>
      <c r="U2550" s="27" t="s">
        <v>7926</v>
      </c>
      <c r="V2550" s="8">
        <v>46255.581250000003</v>
      </c>
      <c r="W2550" s="8">
        <v>46255.581250000003</v>
      </c>
      <c r="X2550" s="6" t="s">
        <v>40</v>
      </c>
      <c r="Y2550" s="6" t="s">
        <v>39</v>
      </c>
      <c r="Z2550" s="9">
        <v>5029864</v>
      </c>
      <c r="AA2550" s="6" t="s">
        <v>169</v>
      </c>
      <c r="AB2550" s="26" t="s">
        <v>8241</v>
      </c>
      <c r="AC2550" s="11" t="str">
        <f t="shared" si="324"/>
        <v>Klik Here Bestie</v>
      </c>
      <c r="AD2550" s="17" t="s">
        <v>4910</v>
      </c>
    </row>
    <row r="2551" spans="1:30" ht="14.25" customHeight="1" x14ac:dyDescent="0.3">
      <c r="A2551" s="5">
        <v>2549</v>
      </c>
      <c r="B2551" s="6" t="s">
        <v>32</v>
      </c>
      <c r="C2551" s="6" t="s">
        <v>33</v>
      </c>
      <c r="D2551" s="6" t="s">
        <v>34</v>
      </c>
      <c r="E2551" s="6" t="s">
        <v>8217</v>
      </c>
      <c r="F2551" s="6">
        <v>3323012013</v>
      </c>
      <c r="G2551" s="6" t="s">
        <v>35</v>
      </c>
      <c r="H2551" s="6" t="s">
        <v>36</v>
      </c>
      <c r="I2551" s="6">
        <v>15642309</v>
      </c>
      <c r="J2551" s="6" t="s">
        <v>8242</v>
      </c>
      <c r="K2551" s="6" t="s">
        <v>8239</v>
      </c>
      <c r="L2551" s="6" t="s">
        <v>8240</v>
      </c>
      <c r="M2551" s="6">
        <v>0</v>
      </c>
      <c r="N2551" s="6">
        <v>35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 t="s">
        <v>39</v>
      </c>
      <c r="U2551" s="27" t="s">
        <v>7926</v>
      </c>
      <c r="V2551" s="8">
        <v>46255.581944444442</v>
      </c>
      <c r="W2551" s="8">
        <v>46255.581944444442</v>
      </c>
      <c r="X2551" s="6" t="s">
        <v>40</v>
      </c>
      <c r="Y2551" s="6" t="s">
        <v>39</v>
      </c>
      <c r="Z2551" s="9">
        <v>5029864</v>
      </c>
      <c r="AA2551" s="6" t="s">
        <v>169</v>
      </c>
      <c r="AB2551" s="26" t="s">
        <v>8243</v>
      </c>
      <c r="AC2551" s="11" t="str">
        <f t="shared" si="324"/>
        <v>Klik Here Bestie</v>
      </c>
      <c r="AD2551" s="17" t="s">
        <v>4910</v>
      </c>
    </row>
    <row r="2552" spans="1:30" ht="14.25" customHeight="1" x14ac:dyDescent="0.3">
      <c r="A2552" s="5">
        <v>2550</v>
      </c>
      <c r="B2552" s="6" t="s">
        <v>32</v>
      </c>
      <c r="C2552" s="6" t="s">
        <v>33</v>
      </c>
      <c r="D2552" s="6" t="s">
        <v>34</v>
      </c>
      <c r="E2552" s="6" t="s">
        <v>8217</v>
      </c>
      <c r="F2552" s="6">
        <v>3323012013</v>
      </c>
      <c r="G2552" s="6" t="s">
        <v>35</v>
      </c>
      <c r="H2552" s="6" t="s">
        <v>36</v>
      </c>
      <c r="I2552" s="6">
        <v>15405581</v>
      </c>
      <c r="J2552" s="6" t="s">
        <v>8244</v>
      </c>
      <c r="K2552" s="6" t="s">
        <v>8245</v>
      </c>
      <c r="L2552" s="6" t="s">
        <v>8246</v>
      </c>
      <c r="M2552" s="6">
        <v>0</v>
      </c>
      <c r="N2552" s="6">
        <v>161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 t="s">
        <v>39</v>
      </c>
      <c r="U2552" s="27" t="s">
        <v>7958</v>
      </c>
      <c r="V2552" s="8">
        <v>46252.563194444447</v>
      </c>
      <c r="W2552" s="8">
        <v>46252.563194444447</v>
      </c>
      <c r="X2552" s="6" t="s">
        <v>40</v>
      </c>
      <c r="Y2552" s="6" t="s">
        <v>39</v>
      </c>
      <c r="Z2552" s="9">
        <v>78561</v>
      </c>
      <c r="AA2552" s="6" t="s">
        <v>3331</v>
      </c>
      <c r="AB2552" s="26" t="s">
        <v>8247</v>
      </c>
      <c r="AC2552" s="11" t="str">
        <f t="shared" si="324"/>
        <v>Klik Here Bestie</v>
      </c>
      <c r="AD2552" s="17" t="s">
        <v>4910</v>
      </c>
    </row>
    <row r="2553" spans="1:30" ht="14.25" customHeight="1" x14ac:dyDescent="0.3">
      <c r="A2553" s="5">
        <v>2551</v>
      </c>
      <c r="B2553" s="6" t="s">
        <v>32</v>
      </c>
      <c r="C2553" s="6" t="s">
        <v>33</v>
      </c>
      <c r="D2553" s="6" t="s">
        <v>34</v>
      </c>
      <c r="E2553" s="6" t="s">
        <v>8217</v>
      </c>
      <c r="F2553" s="6">
        <v>3323012013</v>
      </c>
      <c r="G2553" s="6" t="s">
        <v>35</v>
      </c>
      <c r="H2553" s="6" t="s">
        <v>36</v>
      </c>
      <c r="I2553" s="6">
        <v>15865760</v>
      </c>
      <c r="J2553" s="6" t="s">
        <v>8248</v>
      </c>
      <c r="K2553" s="6" t="s">
        <v>8249</v>
      </c>
      <c r="L2553" s="6" t="s">
        <v>8250</v>
      </c>
      <c r="M2553" s="6">
        <v>0</v>
      </c>
      <c r="N2553" s="6">
        <v>56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 t="s">
        <v>39</v>
      </c>
      <c r="U2553" s="27" t="s">
        <v>7951</v>
      </c>
      <c r="V2553" s="8">
        <v>46258.441666666666</v>
      </c>
      <c r="W2553" s="8">
        <v>46258.441666666666</v>
      </c>
      <c r="X2553" s="6" t="s">
        <v>40</v>
      </c>
      <c r="Y2553" s="6" t="s">
        <v>39</v>
      </c>
      <c r="Z2553" s="9">
        <v>5029864</v>
      </c>
      <c r="AA2553" s="6" t="s">
        <v>169</v>
      </c>
      <c r="AB2553" s="26" t="s">
        <v>8251</v>
      </c>
      <c r="AC2553" s="11" t="str">
        <f t="shared" ref="AC2553:AC2807" si="325">HYPERLINK(AB2553,"Klik Here Bestie")</f>
        <v>Klik Here Bestie</v>
      </c>
      <c r="AD2553" s="17" t="s">
        <v>4910</v>
      </c>
    </row>
    <row r="2554" spans="1:30" ht="14.25" customHeight="1" x14ac:dyDescent="0.3">
      <c r="A2554" s="5">
        <v>2552</v>
      </c>
      <c r="B2554" s="6" t="s">
        <v>32</v>
      </c>
      <c r="C2554" s="6" t="s">
        <v>33</v>
      </c>
      <c r="D2554" s="6" t="s">
        <v>34</v>
      </c>
      <c r="E2554" s="6" t="s">
        <v>8217</v>
      </c>
      <c r="F2554" s="6">
        <v>3323012013</v>
      </c>
      <c r="G2554" s="6" t="s">
        <v>35</v>
      </c>
      <c r="H2554" s="6" t="s">
        <v>36</v>
      </c>
      <c r="I2554" s="6">
        <v>15476833</v>
      </c>
      <c r="J2554" s="6" t="s">
        <v>8252</v>
      </c>
      <c r="K2554" s="6">
        <v>3323013112650020</v>
      </c>
      <c r="L2554" s="6" t="s">
        <v>6403</v>
      </c>
      <c r="M2554" s="6">
        <v>47</v>
      </c>
      <c r="N2554" s="6">
        <v>57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 t="s">
        <v>39</v>
      </c>
      <c r="U2554" s="27" t="s">
        <v>7969</v>
      </c>
      <c r="V2554" s="8">
        <v>46253.567361111112</v>
      </c>
      <c r="W2554" s="8">
        <v>46253.567361111112</v>
      </c>
      <c r="X2554" s="6" t="s">
        <v>40</v>
      </c>
      <c r="Y2554" s="6" t="s">
        <v>39</v>
      </c>
      <c r="Z2554" s="9">
        <v>909831</v>
      </c>
      <c r="AA2554" s="6" t="s">
        <v>8253</v>
      </c>
      <c r="AB2554" s="26" t="s">
        <v>8254</v>
      </c>
      <c r="AC2554" s="11" t="str">
        <f t="shared" si="325"/>
        <v>Klik Here Bestie</v>
      </c>
      <c r="AD2554" s="17" t="s">
        <v>4910</v>
      </c>
    </row>
    <row r="2555" spans="1:30" ht="14.25" customHeight="1" x14ac:dyDescent="0.3">
      <c r="A2555" s="5">
        <v>2553</v>
      </c>
      <c r="B2555" s="6" t="s">
        <v>32</v>
      </c>
      <c r="C2555" s="6" t="s">
        <v>33</v>
      </c>
      <c r="D2555" s="6" t="s">
        <v>34</v>
      </c>
      <c r="E2555" s="6" t="s">
        <v>8217</v>
      </c>
      <c r="F2555" s="6">
        <v>3323012013</v>
      </c>
      <c r="G2555" s="6" t="s">
        <v>35</v>
      </c>
      <c r="H2555" s="6" t="s">
        <v>36</v>
      </c>
      <c r="I2555" s="6">
        <v>15477055</v>
      </c>
      <c r="J2555" s="6" t="s">
        <v>8255</v>
      </c>
      <c r="K2555" s="6">
        <v>3323013112650020</v>
      </c>
      <c r="L2555" s="6" t="s">
        <v>6403</v>
      </c>
      <c r="M2555" s="6">
        <v>0</v>
      </c>
      <c r="N2555" s="6">
        <v>66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 t="s">
        <v>39</v>
      </c>
      <c r="U2555" s="6" t="s">
        <v>7969</v>
      </c>
      <c r="V2555" s="8">
        <v>46253.568749999999</v>
      </c>
      <c r="W2555" s="8">
        <v>46253.568749999999</v>
      </c>
      <c r="X2555" s="6" t="s">
        <v>40</v>
      </c>
      <c r="Y2555" s="6" t="s">
        <v>39</v>
      </c>
      <c r="Z2555" s="9">
        <v>909831</v>
      </c>
      <c r="AA2555" s="6" t="s">
        <v>8253</v>
      </c>
      <c r="AB2555" s="26" t="s">
        <v>8256</v>
      </c>
      <c r="AC2555" s="11" t="str">
        <f t="shared" si="325"/>
        <v>Klik Here Bestie</v>
      </c>
      <c r="AD2555" s="17" t="s">
        <v>4910</v>
      </c>
    </row>
    <row r="2556" spans="1:30" ht="14.25" customHeight="1" x14ac:dyDescent="0.3">
      <c r="A2556" s="5">
        <v>2554</v>
      </c>
      <c r="B2556" s="6" t="s">
        <v>32</v>
      </c>
      <c r="C2556" s="6" t="s">
        <v>33</v>
      </c>
      <c r="D2556" s="6" t="s">
        <v>34</v>
      </c>
      <c r="E2556" s="6" t="s">
        <v>171</v>
      </c>
      <c r="F2556" s="6">
        <v>3323012014</v>
      </c>
      <c r="G2556" s="6" t="s">
        <v>35</v>
      </c>
      <c r="H2556" s="6" t="s">
        <v>36</v>
      </c>
      <c r="I2556" s="6">
        <v>15732107</v>
      </c>
      <c r="J2556" s="6" t="s">
        <v>8257</v>
      </c>
      <c r="K2556" s="6" t="s">
        <v>8258</v>
      </c>
      <c r="L2556" s="6" t="s">
        <v>8259</v>
      </c>
      <c r="M2556" s="6">
        <v>0</v>
      </c>
      <c r="N2556" s="6">
        <v>48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 t="s">
        <v>39</v>
      </c>
      <c r="U2556" s="6" t="s">
        <v>7933</v>
      </c>
      <c r="V2556" s="8">
        <v>46256.570138888892</v>
      </c>
      <c r="W2556" s="8">
        <v>46256.570138888892</v>
      </c>
      <c r="X2556" s="6" t="s">
        <v>40</v>
      </c>
      <c r="Y2556" s="6" t="s">
        <v>39</v>
      </c>
      <c r="Z2556" s="9">
        <v>95530</v>
      </c>
      <c r="AA2556" s="6" t="s">
        <v>957</v>
      </c>
      <c r="AB2556" s="26" t="s">
        <v>8260</v>
      </c>
      <c r="AC2556" s="11" t="str">
        <f t="shared" si="325"/>
        <v>Klik Here Bestie</v>
      </c>
      <c r="AD2556" s="17" t="s">
        <v>4910</v>
      </c>
    </row>
    <row r="2557" spans="1:30" ht="14.25" customHeight="1" x14ac:dyDescent="0.3">
      <c r="A2557" s="5">
        <v>2555</v>
      </c>
      <c r="B2557" s="6" t="s">
        <v>32</v>
      </c>
      <c r="C2557" s="6" t="s">
        <v>33</v>
      </c>
      <c r="D2557" s="6" t="s">
        <v>34</v>
      </c>
      <c r="E2557" s="6" t="s">
        <v>8261</v>
      </c>
      <c r="F2557" s="6">
        <v>3323012016</v>
      </c>
      <c r="G2557" s="6" t="s">
        <v>35</v>
      </c>
      <c r="H2557" s="6" t="s">
        <v>36</v>
      </c>
      <c r="I2557" s="6">
        <v>15412330</v>
      </c>
      <c r="J2557" s="6" t="s">
        <v>8262</v>
      </c>
      <c r="K2557" s="6" t="s">
        <v>8263</v>
      </c>
      <c r="L2557" s="6" t="s">
        <v>82</v>
      </c>
      <c r="M2557" s="6">
        <v>0</v>
      </c>
      <c r="N2557" s="6">
        <v>448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 t="s">
        <v>39</v>
      </c>
      <c r="U2557" s="27" t="s">
        <v>7958</v>
      </c>
      <c r="V2557" s="8">
        <v>46252.617361111108</v>
      </c>
      <c r="W2557" s="8">
        <v>46252.617361111108</v>
      </c>
      <c r="X2557" s="6" t="s">
        <v>40</v>
      </c>
      <c r="Y2557" s="6" t="s">
        <v>39</v>
      </c>
      <c r="Z2557" s="9">
        <v>95620</v>
      </c>
      <c r="AA2557" s="6" t="s">
        <v>8264</v>
      </c>
      <c r="AB2557" s="26" t="s">
        <v>8265</v>
      </c>
      <c r="AC2557" s="11" t="str">
        <f t="shared" si="325"/>
        <v>Klik Here Bestie</v>
      </c>
      <c r="AD2557" s="17" t="s">
        <v>4910</v>
      </c>
    </row>
    <row r="2558" spans="1:30" ht="14.25" customHeight="1" x14ac:dyDescent="0.3">
      <c r="A2558" s="5">
        <v>2556</v>
      </c>
      <c r="B2558" s="6" t="s">
        <v>32</v>
      </c>
      <c r="C2558" s="6" t="s">
        <v>33</v>
      </c>
      <c r="D2558" s="6" t="s">
        <v>34</v>
      </c>
      <c r="E2558" s="6" t="s">
        <v>8261</v>
      </c>
      <c r="F2558" s="6">
        <v>3323012016</v>
      </c>
      <c r="G2558" s="6" t="s">
        <v>35</v>
      </c>
      <c r="H2558" s="6" t="s">
        <v>36</v>
      </c>
      <c r="I2558" s="6">
        <v>15412403</v>
      </c>
      <c r="J2558" s="6" t="s">
        <v>8266</v>
      </c>
      <c r="K2558" s="6" t="s">
        <v>8263</v>
      </c>
      <c r="L2558" s="6" t="s">
        <v>82</v>
      </c>
      <c r="M2558" s="6">
        <v>5</v>
      </c>
      <c r="N2558" s="6">
        <v>6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 t="s">
        <v>39</v>
      </c>
      <c r="U2558" s="27" t="s">
        <v>7958</v>
      </c>
      <c r="V2558" s="8">
        <v>46252.618055555555</v>
      </c>
      <c r="W2558" s="8">
        <v>46252.618055555555</v>
      </c>
      <c r="X2558" s="6" t="s">
        <v>40</v>
      </c>
      <c r="Y2558" s="6" t="s">
        <v>39</v>
      </c>
      <c r="Z2558" s="9">
        <v>95620</v>
      </c>
      <c r="AA2558" s="6" t="s">
        <v>8264</v>
      </c>
      <c r="AB2558" s="26" t="s">
        <v>8267</v>
      </c>
      <c r="AC2558" s="11" t="str">
        <f t="shared" si="325"/>
        <v>Klik Here Bestie</v>
      </c>
      <c r="AD2558" s="17" t="s">
        <v>4910</v>
      </c>
    </row>
    <row r="2559" spans="1:30" ht="14.25" customHeight="1" x14ac:dyDescent="0.3">
      <c r="A2559" s="5">
        <v>2557</v>
      </c>
      <c r="B2559" s="6" t="s">
        <v>32</v>
      </c>
      <c r="C2559" s="6" t="s">
        <v>33</v>
      </c>
      <c r="D2559" s="6" t="s">
        <v>34</v>
      </c>
      <c r="E2559" s="6" t="s">
        <v>8261</v>
      </c>
      <c r="F2559" s="6">
        <v>3323012016</v>
      </c>
      <c r="G2559" s="6" t="s">
        <v>35</v>
      </c>
      <c r="H2559" s="6" t="s">
        <v>36</v>
      </c>
      <c r="I2559" s="6">
        <v>16077587</v>
      </c>
      <c r="J2559" s="6" t="s">
        <v>8268</v>
      </c>
      <c r="K2559" s="6" t="s">
        <v>8269</v>
      </c>
      <c r="L2559" s="6" t="s">
        <v>8270</v>
      </c>
      <c r="M2559" s="6">
        <v>0</v>
      </c>
      <c r="N2559" s="6">
        <v>85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 t="s">
        <v>39</v>
      </c>
      <c r="U2559" s="27" t="s">
        <v>7962</v>
      </c>
      <c r="V2559" s="8">
        <v>46260.590277777781</v>
      </c>
      <c r="W2559" s="8">
        <v>46260.590277777781</v>
      </c>
      <c r="X2559" s="6" t="s">
        <v>40</v>
      </c>
      <c r="Y2559" s="6" t="s">
        <v>39</v>
      </c>
      <c r="Z2559" s="9">
        <v>1048139</v>
      </c>
      <c r="AA2559" s="6" t="s">
        <v>5961</v>
      </c>
      <c r="AB2559" s="26" t="s">
        <v>8271</v>
      </c>
      <c r="AC2559" s="11" t="str">
        <f t="shared" si="325"/>
        <v>Klik Here Bestie</v>
      </c>
      <c r="AD2559" s="17" t="s">
        <v>4910</v>
      </c>
    </row>
    <row r="2560" spans="1:30" ht="14.25" customHeight="1" x14ac:dyDescent="0.3">
      <c r="A2560" s="5">
        <v>2558</v>
      </c>
      <c r="B2560" s="6" t="s">
        <v>32</v>
      </c>
      <c r="C2560" s="6" t="s">
        <v>33</v>
      </c>
      <c r="D2560" s="6" t="s">
        <v>34</v>
      </c>
      <c r="E2560" s="6" t="s">
        <v>8261</v>
      </c>
      <c r="F2560" s="6">
        <v>3323012016</v>
      </c>
      <c r="G2560" s="6" t="s">
        <v>35</v>
      </c>
      <c r="H2560" s="6" t="s">
        <v>36</v>
      </c>
      <c r="I2560" s="6">
        <v>16078031</v>
      </c>
      <c r="J2560" s="6" t="s">
        <v>8272</v>
      </c>
      <c r="K2560" s="6" t="s">
        <v>8269</v>
      </c>
      <c r="L2560" s="6" t="s">
        <v>8270</v>
      </c>
      <c r="M2560" s="6">
        <v>37</v>
      </c>
      <c r="N2560" s="6">
        <v>45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 t="s">
        <v>39</v>
      </c>
      <c r="U2560" s="27" t="s">
        <v>7962</v>
      </c>
      <c r="V2560" s="8">
        <v>46260.592361111114</v>
      </c>
      <c r="W2560" s="8">
        <v>46260.592361111114</v>
      </c>
      <c r="X2560" s="6" t="s">
        <v>40</v>
      </c>
      <c r="Y2560" s="6" t="s">
        <v>39</v>
      </c>
      <c r="Z2560" s="9">
        <v>1048139</v>
      </c>
      <c r="AA2560" s="6" t="s">
        <v>5961</v>
      </c>
      <c r="AB2560" s="26" t="s">
        <v>8273</v>
      </c>
      <c r="AC2560" s="11" t="str">
        <f t="shared" si="325"/>
        <v>Klik Here Bestie</v>
      </c>
      <c r="AD2560" s="17" t="s">
        <v>4910</v>
      </c>
    </row>
    <row r="2561" spans="1:30" ht="14.25" customHeight="1" x14ac:dyDescent="0.3">
      <c r="A2561" s="5">
        <v>2559</v>
      </c>
      <c r="B2561" s="6" t="s">
        <v>32</v>
      </c>
      <c r="C2561" s="6" t="s">
        <v>33</v>
      </c>
      <c r="D2561" s="6" t="s">
        <v>34</v>
      </c>
      <c r="E2561" s="6" t="s">
        <v>194</v>
      </c>
      <c r="F2561" s="6">
        <v>3323012017</v>
      </c>
      <c r="G2561" s="6" t="s">
        <v>35</v>
      </c>
      <c r="H2561" s="6" t="s">
        <v>36</v>
      </c>
      <c r="I2561" s="6">
        <v>15387632</v>
      </c>
      <c r="J2561" s="6" t="s">
        <v>8274</v>
      </c>
      <c r="K2561" s="6" t="s">
        <v>8275</v>
      </c>
      <c r="L2561" s="6" t="s">
        <v>8276</v>
      </c>
      <c r="M2561" s="6">
        <v>0</v>
      </c>
      <c r="N2561" s="6">
        <v>100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 t="s">
        <v>39</v>
      </c>
      <c r="U2561" s="27" t="s">
        <v>7958</v>
      </c>
      <c r="V2561" s="8">
        <v>46252.418749999997</v>
      </c>
      <c r="W2561" s="8">
        <v>46252.418749999997</v>
      </c>
      <c r="X2561" s="6" t="s">
        <v>40</v>
      </c>
      <c r="Y2561" s="6" t="s">
        <v>39</v>
      </c>
      <c r="Z2561" s="9">
        <v>95300</v>
      </c>
      <c r="AA2561" s="6" t="s">
        <v>203</v>
      </c>
      <c r="AB2561" s="26" t="s">
        <v>8277</v>
      </c>
      <c r="AC2561" s="11" t="str">
        <f t="shared" si="325"/>
        <v>Klik Here Bestie</v>
      </c>
      <c r="AD2561" s="17" t="s">
        <v>4910</v>
      </c>
    </row>
    <row r="2562" spans="1:30" ht="14.25" customHeight="1" x14ac:dyDescent="0.3">
      <c r="A2562" s="5">
        <v>2560</v>
      </c>
      <c r="B2562" s="6" t="s">
        <v>32</v>
      </c>
      <c r="C2562" s="6" t="s">
        <v>33</v>
      </c>
      <c r="D2562" s="6" t="s">
        <v>34</v>
      </c>
      <c r="E2562" s="6" t="s">
        <v>194</v>
      </c>
      <c r="F2562" s="6">
        <v>3323012017</v>
      </c>
      <c r="G2562" s="6" t="s">
        <v>35</v>
      </c>
      <c r="H2562" s="6" t="s">
        <v>36</v>
      </c>
      <c r="I2562" s="6">
        <v>15483069</v>
      </c>
      <c r="J2562" s="6" t="s">
        <v>8278</v>
      </c>
      <c r="K2562" s="6" t="s">
        <v>8275</v>
      </c>
      <c r="L2562" s="6" t="s">
        <v>8276</v>
      </c>
      <c r="M2562" s="6">
        <v>0</v>
      </c>
      <c r="N2562" s="6">
        <v>40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 t="s">
        <v>39</v>
      </c>
      <c r="U2562" s="27" t="s">
        <v>7969</v>
      </c>
      <c r="V2562" s="8">
        <v>46253.613888888889</v>
      </c>
      <c r="W2562" s="8">
        <v>46253.613888888889</v>
      </c>
      <c r="X2562" s="6" t="s">
        <v>40</v>
      </c>
      <c r="Y2562" s="6" t="s">
        <v>39</v>
      </c>
      <c r="Z2562" s="9">
        <v>95300</v>
      </c>
      <c r="AA2562" s="6" t="s">
        <v>203</v>
      </c>
      <c r="AB2562" s="26" t="s">
        <v>8279</v>
      </c>
      <c r="AC2562" s="11" t="str">
        <f t="shared" si="325"/>
        <v>Klik Here Bestie</v>
      </c>
      <c r="AD2562" s="17" t="s">
        <v>4910</v>
      </c>
    </row>
    <row r="2563" spans="1:30" ht="14.25" customHeight="1" x14ac:dyDescent="0.3">
      <c r="A2563" s="5">
        <v>2561</v>
      </c>
      <c r="B2563" s="6" t="s">
        <v>32</v>
      </c>
      <c r="C2563" s="6" t="s">
        <v>33</v>
      </c>
      <c r="D2563" s="6" t="s">
        <v>34</v>
      </c>
      <c r="E2563" s="6" t="s">
        <v>194</v>
      </c>
      <c r="F2563" s="6">
        <v>3323012017</v>
      </c>
      <c r="G2563" s="6" t="s">
        <v>35</v>
      </c>
      <c r="H2563" s="6" t="s">
        <v>36</v>
      </c>
      <c r="I2563" s="6">
        <v>15483236</v>
      </c>
      <c r="J2563" s="6" t="s">
        <v>8280</v>
      </c>
      <c r="K2563" s="6" t="s">
        <v>8275</v>
      </c>
      <c r="L2563" s="6" t="s">
        <v>8276</v>
      </c>
      <c r="M2563" s="6">
        <v>0</v>
      </c>
      <c r="N2563" s="6">
        <v>10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 t="s">
        <v>39</v>
      </c>
      <c r="U2563" s="27" t="s">
        <v>7969</v>
      </c>
      <c r="V2563" s="8">
        <v>46253.615277777775</v>
      </c>
      <c r="W2563" s="8">
        <v>46253.615277777775</v>
      </c>
      <c r="X2563" s="6" t="s">
        <v>40</v>
      </c>
      <c r="Y2563" s="6" t="s">
        <v>39</v>
      </c>
      <c r="Z2563" s="9">
        <v>95300</v>
      </c>
      <c r="AA2563" s="6" t="s">
        <v>203</v>
      </c>
      <c r="AB2563" s="26" t="s">
        <v>8281</v>
      </c>
      <c r="AC2563" s="11" t="str">
        <f t="shared" si="325"/>
        <v>Klik Here Bestie</v>
      </c>
      <c r="AD2563" s="17" t="s">
        <v>4910</v>
      </c>
    </row>
    <row r="2564" spans="1:30" ht="14.25" customHeight="1" x14ac:dyDescent="0.3">
      <c r="A2564" s="5">
        <v>2562</v>
      </c>
      <c r="B2564" s="6" t="s">
        <v>32</v>
      </c>
      <c r="C2564" s="6" t="s">
        <v>33</v>
      </c>
      <c r="D2564" s="6" t="s">
        <v>34</v>
      </c>
      <c r="E2564" s="6" t="s">
        <v>194</v>
      </c>
      <c r="F2564" s="6">
        <v>3323012017</v>
      </c>
      <c r="G2564" s="6" t="s">
        <v>35</v>
      </c>
      <c r="H2564" s="6" t="s">
        <v>36</v>
      </c>
      <c r="I2564" s="6">
        <v>15903855</v>
      </c>
      <c r="J2564" s="6" t="s">
        <v>8282</v>
      </c>
      <c r="K2564" s="6" t="s">
        <v>8283</v>
      </c>
      <c r="L2564" s="6" t="s">
        <v>8284</v>
      </c>
      <c r="M2564" s="6">
        <v>0</v>
      </c>
      <c r="N2564" s="6">
        <v>41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 t="s">
        <v>39</v>
      </c>
      <c r="U2564" s="27" t="s">
        <v>7951</v>
      </c>
      <c r="V2564" s="8">
        <v>46258.640972222223</v>
      </c>
      <c r="W2564" s="8">
        <v>46258.640972222223</v>
      </c>
      <c r="X2564" s="6" t="s">
        <v>40</v>
      </c>
      <c r="Y2564" s="6" t="s">
        <v>39</v>
      </c>
      <c r="Z2564" s="9">
        <v>95385</v>
      </c>
      <c r="AA2564" s="6" t="s">
        <v>197</v>
      </c>
      <c r="AB2564" s="26" t="s">
        <v>8285</v>
      </c>
      <c r="AC2564" s="11" t="str">
        <f t="shared" si="325"/>
        <v>Klik Here Bestie</v>
      </c>
      <c r="AD2564" s="17" t="s">
        <v>4910</v>
      </c>
    </row>
    <row r="2565" spans="1:30" ht="14.25" customHeight="1" x14ac:dyDescent="0.3">
      <c r="A2565" s="5">
        <v>2563</v>
      </c>
      <c r="B2565" s="6" t="s">
        <v>32</v>
      </c>
      <c r="C2565" s="6" t="s">
        <v>33</v>
      </c>
      <c r="D2565" s="6" t="s">
        <v>34</v>
      </c>
      <c r="E2565" s="6" t="s">
        <v>194</v>
      </c>
      <c r="F2565" s="6">
        <v>3323012017</v>
      </c>
      <c r="G2565" s="6" t="s">
        <v>35</v>
      </c>
      <c r="H2565" s="6" t="s">
        <v>36</v>
      </c>
      <c r="I2565" s="6">
        <v>15904022</v>
      </c>
      <c r="J2565" s="6" t="s">
        <v>8286</v>
      </c>
      <c r="K2565" s="6" t="s">
        <v>8283</v>
      </c>
      <c r="L2565" s="6" t="s">
        <v>8284</v>
      </c>
      <c r="M2565" s="6">
        <v>0</v>
      </c>
      <c r="N2565" s="6">
        <v>64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 t="s">
        <v>39</v>
      </c>
      <c r="U2565" s="27" t="s">
        <v>7951</v>
      </c>
      <c r="V2565" s="8">
        <v>46258.64166666667</v>
      </c>
      <c r="W2565" s="8">
        <v>46258.64166666667</v>
      </c>
      <c r="X2565" s="6" t="s">
        <v>40</v>
      </c>
      <c r="Y2565" s="6" t="s">
        <v>39</v>
      </c>
      <c r="Z2565" s="9">
        <v>95385</v>
      </c>
      <c r="AA2565" s="6" t="s">
        <v>197</v>
      </c>
      <c r="AB2565" s="26" t="s">
        <v>8287</v>
      </c>
      <c r="AC2565" s="11" t="str">
        <f t="shared" si="325"/>
        <v>Klik Here Bestie</v>
      </c>
      <c r="AD2565" s="17" t="s">
        <v>4910</v>
      </c>
    </row>
    <row r="2566" spans="1:30" ht="14.25" customHeight="1" x14ac:dyDescent="0.3">
      <c r="A2566" s="5">
        <v>2564</v>
      </c>
      <c r="B2566" s="6" t="s">
        <v>32</v>
      </c>
      <c r="C2566" s="6" t="s">
        <v>33</v>
      </c>
      <c r="D2566" s="6" t="s">
        <v>34</v>
      </c>
      <c r="E2566" s="6" t="s">
        <v>194</v>
      </c>
      <c r="F2566" s="6">
        <v>3323012017</v>
      </c>
      <c r="G2566" s="6" t="s">
        <v>35</v>
      </c>
      <c r="H2566" s="6" t="s">
        <v>36</v>
      </c>
      <c r="I2566" s="6">
        <v>16006830</v>
      </c>
      <c r="J2566" s="6" t="s">
        <v>8288</v>
      </c>
      <c r="K2566" s="6" t="s">
        <v>8289</v>
      </c>
      <c r="L2566" s="6" t="s">
        <v>8290</v>
      </c>
      <c r="M2566" s="6">
        <v>0</v>
      </c>
      <c r="N2566" s="6">
        <v>100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 t="s">
        <v>39</v>
      </c>
      <c r="U2566" s="27" t="s">
        <v>8291</v>
      </c>
      <c r="V2566" s="8">
        <v>46259.729861111111</v>
      </c>
      <c r="W2566" s="8">
        <v>46259.729861111111</v>
      </c>
      <c r="X2566" s="6" t="s">
        <v>40</v>
      </c>
      <c r="Y2566" s="6" t="s">
        <v>39</v>
      </c>
      <c r="Z2566" s="9">
        <v>95385</v>
      </c>
      <c r="AA2566" s="6" t="s">
        <v>197</v>
      </c>
      <c r="AB2566" s="26" t="s">
        <v>8292</v>
      </c>
      <c r="AC2566" s="11" t="str">
        <f t="shared" si="325"/>
        <v>Klik Here Bestie</v>
      </c>
      <c r="AD2566" s="17" t="s">
        <v>4910</v>
      </c>
    </row>
    <row r="2567" spans="1:30" ht="14.25" customHeight="1" x14ac:dyDescent="0.3">
      <c r="A2567" s="5">
        <v>2565</v>
      </c>
      <c r="B2567" s="6" t="s">
        <v>32</v>
      </c>
      <c r="C2567" s="6" t="s">
        <v>33</v>
      </c>
      <c r="D2567" s="6" t="s">
        <v>34</v>
      </c>
      <c r="E2567" s="6" t="s">
        <v>215</v>
      </c>
      <c r="F2567" s="6">
        <v>3323012018</v>
      </c>
      <c r="G2567" s="6" t="s">
        <v>79</v>
      </c>
      <c r="H2567" s="6" t="s">
        <v>80</v>
      </c>
      <c r="I2567" s="6">
        <v>15374558</v>
      </c>
      <c r="J2567" s="6" t="s">
        <v>8293</v>
      </c>
      <c r="K2567" s="6" t="s">
        <v>8294</v>
      </c>
      <c r="L2567" s="6" t="s">
        <v>8295</v>
      </c>
      <c r="M2567" s="6">
        <v>0</v>
      </c>
      <c r="N2567" s="6">
        <v>106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 t="s">
        <v>39</v>
      </c>
      <c r="U2567" s="27" t="s">
        <v>7958</v>
      </c>
      <c r="V2567" s="8">
        <v>46252.329861111109</v>
      </c>
      <c r="W2567" s="8">
        <v>46252.329861111109</v>
      </c>
      <c r="X2567" s="6" t="s">
        <v>40</v>
      </c>
      <c r="Y2567" s="6" t="s">
        <v>39</v>
      </c>
      <c r="Z2567" s="9">
        <v>177711</v>
      </c>
      <c r="AA2567" s="6" t="s">
        <v>3322</v>
      </c>
      <c r="AB2567" s="26" t="s">
        <v>8296</v>
      </c>
      <c r="AC2567" s="11" t="str">
        <f t="shared" si="325"/>
        <v>Klik Here Bestie</v>
      </c>
      <c r="AD2567" s="17" t="s">
        <v>4910</v>
      </c>
    </row>
    <row r="2568" spans="1:30" ht="14.25" customHeight="1" x14ac:dyDescent="0.3">
      <c r="A2568" s="5">
        <v>2566</v>
      </c>
      <c r="B2568" s="6" t="s">
        <v>32</v>
      </c>
      <c r="C2568" s="6" t="s">
        <v>33</v>
      </c>
      <c r="D2568" s="6" t="s">
        <v>34</v>
      </c>
      <c r="E2568" s="6" t="s">
        <v>215</v>
      </c>
      <c r="F2568" s="6">
        <v>3323012018</v>
      </c>
      <c r="G2568" s="6" t="s">
        <v>79</v>
      </c>
      <c r="H2568" s="6" t="s">
        <v>80</v>
      </c>
      <c r="I2568" s="6">
        <v>16075935</v>
      </c>
      <c r="J2568" s="6" t="s">
        <v>8297</v>
      </c>
      <c r="K2568" s="6" t="s">
        <v>8298</v>
      </c>
      <c r="L2568" s="6" t="s">
        <v>8299</v>
      </c>
      <c r="M2568" s="6">
        <v>0</v>
      </c>
      <c r="N2568" s="6">
        <v>255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 t="s">
        <v>39</v>
      </c>
      <c r="U2568" s="27" t="s">
        <v>7962</v>
      </c>
      <c r="V2568" s="8">
        <v>46260.581250000003</v>
      </c>
      <c r="W2568" s="8">
        <v>46260.581250000003</v>
      </c>
      <c r="X2568" s="6" t="s">
        <v>40</v>
      </c>
      <c r="Y2568" s="6" t="s">
        <v>39</v>
      </c>
      <c r="Z2568" s="9">
        <v>95569</v>
      </c>
      <c r="AA2568" s="6" t="s">
        <v>397</v>
      </c>
      <c r="AB2568" s="26" t="s">
        <v>8300</v>
      </c>
      <c r="AC2568" s="11" t="str">
        <f t="shared" si="325"/>
        <v>Klik Here Bestie</v>
      </c>
      <c r="AD2568" s="17" t="s">
        <v>4910</v>
      </c>
    </row>
    <row r="2569" spans="1:30" ht="14.25" customHeight="1" x14ac:dyDescent="0.3">
      <c r="A2569" s="5">
        <v>2567</v>
      </c>
      <c r="B2569" s="6" t="s">
        <v>32</v>
      </c>
      <c r="C2569" s="6" t="s">
        <v>33</v>
      </c>
      <c r="D2569" s="6" t="s">
        <v>34</v>
      </c>
      <c r="E2569" s="6" t="s">
        <v>4342</v>
      </c>
      <c r="F2569" s="6">
        <v>3323012019</v>
      </c>
      <c r="G2569" s="6" t="s">
        <v>71</v>
      </c>
      <c r="H2569" s="6" t="s">
        <v>72</v>
      </c>
      <c r="I2569" s="6">
        <v>16039278</v>
      </c>
      <c r="J2569" s="6" t="s">
        <v>8301</v>
      </c>
      <c r="K2569" s="6" t="s">
        <v>8302</v>
      </c>
      <c r="L2569" s="6" t="s">
        <v>8303</v>
      </c>
      <c r="M2569" s="6">
        <v>6</v>
      </c>
      <c r="N2569" s="6">
        <v>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 t="s">
        <v>39</v>
      </c>
      <c r="U2569" s="6" t="s">
        <v>7962</v>
      </c>
      <c r="V2569" s="8">
        <v>46260.375694444447</v>
      </c>
      <c r="W2569" s="8">
        <v>46260.375694444447</v>
      </c>
      <c r="X2569" s="6" t="s">
        <v>40</v>
      </c>
      <c r="Y2569" s="6" t="s">
        <v>39</v>
      </c>
      <c r="Z2569" s="9">
        <v>95605</v>
      </c>
      <c r="AA2569" s="6" t="s">
        <v>8304</v>
      </c>
      <c r="AB2569" s="26" t="s">
        <v>8305</v>
      </c>
      <c r="AC2569" s="11" t="str">
        <f t="shared" si="325"/>
        <v>Klik Here Bestie</v>
      </c>
      <c r="AD2569" s="17" t="s">
        <v>4910</v>
      </c>
    </row>
    <row r="2570" spans="1:30" ht="14.25" customHeight="1" x14ac:dyDescent="0.3">
      <c r="A2570" s="5">
        <v>2568</v>
      </c>
      <c r="B2570" s="6" t="s">
        <v>32</v>
      </c>
      <c r="C2570" s="6" t="s">
        <v>33</v>
      </c>
      <c r="D2570" s="6" t="s">
        <v>34</v>
      </c>
      <c r="E2570" s="6" t="s">
        <v>4342</v>
      </c>
      <c r="F2570" s="6">
        <v>3323012019</v>
      </c>
      <c r="G2570" s="6" t="s">
        <v>71</v>
      </c>
      <c r="H2570" s="6" t="s">
        <v>72</v>
      </c>
      <c r="I2570" s="6">
        <v>16039563</v>
      </c>
      <c r="J2570" s="6" t="s">
        <v>8306</v>
      </c>
      <c r="K2570" s="6" t="s">
        <v>8302</v>
      </c>
      <c r="L2570" s="6" t="s">
        <v>8303</v>
      </c>
      <c r="M2570" s="6">
        <v>0</v>
      </c>
      <c r="N2570" s="6">
        <v>19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 t="s">
        <v>39</v>
      </c>
      <c r="U2570" s="6" t="s">
        <v>7962</v>
      </c>
      <c r="V2570" s="8">
        <v>46260.37777777778</v>
      </c>
      <c r="W2570" s="8">
        <v>46260.37777777778</v>
      </c>
      <c r="X2570" s="6" t="s">
        <v>40</v>
      </c>
      <c r="Y2570" s="6" t="s">
        <v>39</v>
      </c>
      <c r="Z2570" s="9">
        <v>95605</v>
      </c>
      <c r="AA2570" s="6" t="s">
        <v>8304</v>
      </c>
      <c r="AB2570" s="26" t="s">
        <v>8307</v>
      </c>
      <c r="AC2570" s="11" t="str">
        <f t="shared" si="325"/>
        <v>Klik Here Bestie</v>
      </c>
      <c r="AD2570" s="17" t="s">
        <v>4910</v>
      </c>
    </row>
    <row r="2571" spans="1:30" ht="14.25" customHeight="1" x14ac:dyDescent="0.3">
      <c r="A2571" s="5">
        <v>2569</v>
      </c>
      <c r="B2571" s="6" t="s">
        <v>32</v>
      </c>
      <c r="C2571" s="6" t="s">
        <v>33</v>
      </c>
      <c r="D2571" s="6" t="s">
        <v>220</v>
      </c>
      <c r="E2571" s="6" t="s">
        <v>220</v>
      </c>
      <c r="F2571" s="6">
        <v>3323022001</v>
      </c>
      <c r="G2571" s="6" t="s">
        <v>221</v>
      </c>
      <c r="H2571" s="6" t="s">
        <v>222</v>
      </c>
      <c r="I2571" s="6">
        <v>15373530</v>
      </c>
      <c r="J2571" s="6" t="s">
        <v>8308</v>
      </c>
      <c r="K2571" s="6" t="s">
        <v>8309</v>
      </c>
      <c r="L2571" s="6" t="s">
        <v>8310</v>
      </c>
      <c r="M2571" s="6">
        <v>100</v>
      </c>
      <c r="N2571" s="6">
        <v>250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 t="s">
        <v>39</v>
      </c>
      <c r="U2571" s="6" t="s">
        <v>7958</v>
      </c>
      <c r="V2571" s="8">
        <v>46252.320833333331</v>
      </c>
      <c r="W2571" s="8">
        <v>46252.320833333331</v>
      </c>
      <c r="X2571" s="6" t="s">
        <v>40</v>
      </c>
      <c r="Y2571" s="6" t="s">
        <v>39</v>
      </c>
      <c r="Z2571" s="9">
        <v>94905</v>
      </c>
      <c r="AA2571" s="6" t="s">
        <v>225</v>
      </c>
      <c r="AB2571" s="26" t="s">
        <v>8311</v>
      </c>
      <c r="AC2571" s="11" t="str">
        <f t="shared" si="325"/>
        <v>Klik Here Bestie</v>
      </c>
      <c r="AD2571" s="17" t="s">
        <v>4910</v>
      </c>
    </row>
    <row r="2572" spans="1:30" ht="14.25" customHeight="1" x14ac:dyDescent="0.3">
      <c r="A2572" s="5">
        <v>2570</v>
      </c>
      <c r="B2572" s="6" t="s">
        <v>32</v>
      </c>
      <c r="C2572" s="6" t="s">
        <v>33</v>
      </c>
      <c r="D2572" s="6" t="s">
        <v>220</v>
      </c>
      <c r="E2572" s="6" t="s">
        <v>220</v>
      </c>
      <c r="F2572" s="6">
        <v>3323022001</v>
      </c>
      <c r="G2572" s="6" t="s">
        <v>221</v>
      </c>
      <c r="H2572" s="6" t="s">
        <v>222</v>
      </c>
      <c r="I2572" s="6">
        <v>15710452</v>
      </c>
      <c r="J2572" s="6" t="s">
        <v>8312</v>
      </c>
      <c r="K2572" s="6" t="s">
        <v>8313</v>
      </c>
      <c r="L2572" s="6" t="s">
        <v>7505</v>
      </c>
      <c r="M2572" s="6">
        <v>100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 t="s">
        <v>39</v>
      </c>
      <c r="U2572" s="6" t="s">
        <v>7933</v>
      </c>
      <c r="V2572" s="8">
        <v>46256.436805555553</v>
      </c>
      <c r="W2572" s="8">
        <v>46256.436805555553</v>
      </c>
      <c r="X2572" s="6" t="s">
        <v>40</v>
      </c>
      <c r="Y2572" s="6" t="s">
        <v>39</v>
      </c>
      <c r="Z2572" s="9">
        <v>94917</v>
      </c>
      <c r="AA2572" s="6" t="s">
        <v>1978</v>
      </c>
      <c r="AB2572" s="26" t="s">
        <v>8314</v>
      </c>
      <c r="AC2572" s="11" t="str">
        <f t="shared" si="325"/>
        <v>Klik Here Bestie</v>
      </c>
      <c r="AD2572" s="17" t="s">
        <v>4910</v>
      </c>
    </row>
    <row r="2573" spans="1:30" ht="14.25" customHeight="1" x14ac:dyDescent="0.3">
      <c r="A2573" s="5">
        <v>2571</v>
      </c>
      <c r="B2573" s="6" t="s">
        <v>32</v>
      </c>
      <c r="C2573" s="6" t="s">
        <v>33</v>
      </c>
      <c r="D2573" s="6" t="s">
        <v>220</v>
      </c>
      <c r="E2573" s="6" t="s">
        <v>220</v>
      </c>
      <c r="F2573" s="6">
        <v>3323022001</v>
      </c>
      <c r="G2573" s="6" t="s">
        <v>221</v>
      </c>
      <c r="H2573" s="6" t="s">
        <v>222</v>
      </c>
      <c r="I2573" s="6">
        <v>15693733</v>
      </c>
      <c r="J2573" s="6" t="s">
        <v>8315</v>
      </c>
      <c r="K2573" s="6" t="s">
        <v>8316</v>
      </c>
      <c r="L2573" s="6" t="s">
        <v>941</v>
      </c>
      <c r="M2573" s="6">
        <v>100</v>
      </c>
      <c r="N2573" s="6">
        <v>50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 t="s">
        <v>39</v>
      </c>
      <c r="U2573" s="6" t="s">
        <v>7933</v>
      </c>
      <c r="V2573" s="8">
        <v>46256.363194444442</v>
      </c>
      <c r="W2573" s="8">
        <v>46256.363194444442</v>
      </c>
      <c r="X2573" s="6" t="s">
        <v>40</v>
      </c>
      <c r="Y2573" s="6" t="s">
        <v>39</v>
      </c>
      <c r="Z2573" s="9">
        <v>94905</v>
      </c>
      <c r="AA2573" s="6" t="s">
        <v>225</v>
      </c>
      <c r="AB2573" s="26" t="s">
        <v>8317</v>
      </c>
      <c r="AC2573" s="11" t="str">
        <f t="shared" si="325"/>
        <v>Klik Here Bestie</v>
      </c>
      <c r="AD2573" s="17" t="s">
        <v>4910</v>
      </c>
    </row>
    <row r="2574" spans="1:30" ht="14.25" customHeight="1" x14ac:dyDescent="0.3">
      <c r="A2574" s="5">
        <v>2572</v>
      </c>
      <c r="B2574" s="6" t="s">
        <v>32</v>
      </c>
      <c r="C2574" s="6" t="s">
        <v>33</v>
      </c>
      <c r="D2574" s="6" t="s">
        <v>220</v>
      </c>
      <c r="E2574" s="6" t="s">
        <v>227</v>
      </c>
      <c r="F2574" s="6">
        <v>3323022002</v>
      </c>
      <c r="G2574" s="6" t="s">
        <v>221</v>
      </c>
      <c r="H2574" s="6" t="s">
        <v>222</v>
      </c>
      <c r="I2574" s="6">
        <v>15603356</v>
      </c>
      <c r="J2574" s="6" t="s">
        <v>8318</v>
      </c>
      <c r="K2574" s="6" t="s">
        <v>8319</v>
      </c>
      <c r="L2574" s="6" t="s">
        <v>8320</v>
      </c>
      <c r="M2574" s="6">
        <v>50</v>
      </c>
      <c r="N2574" s="6">
        <v>50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 t="s">
        <v>39</v>
      </c>
      <c r="U2574" s="6" t="s">
        <v>7926</v>
      </c>
      <c r="V2574" s="8">
        <v>46255.351388888892</v>
      </c>
      <c r="W2574" s="8">
        <v>46255.351388888892</v>
      </c>
      <c r="X2574" s="6" t="s">
        <v>40</v>
      </c>
      <c r="Y2574" s="6" t="s">
        <v>39</v>
      </c>
      <c r="Z2574" s="9">
        <v>94664</v>
      </c>
      <c r="AA2574" s="6" t="s">
        <v>234</v>
      </c>
      <c r="AB2574" s="26" t="s">
        <v>8321</v>
      </c>
      <c r="AC2574" s="11" t="str">
        <f t="shared" si="325"/>
        <v>Klik Here Bestie</v>
      </c>
      <c r="AD2574" s="17" t="s">
        <v>4910</v>
      </c>
    </row>
    <row r="2575" spans="1:30" ht="14.25" customHeight="1" x14ac:dyDescent="0.3">
      <c r="A2575" s="5">
        <v>2573</v>
      </c>
      <c r="B2575" s="6" t="s">
        <v>32</v>
      </c>
      <c r="C2575" s="6" t="s">
        <v>33</v>
      </c>
      <c r="D2575" s="6" t="s">
        <v>220</v>
      </c>
      <c r="E2575" s="6" t="s">
        <v>227</v>
      </c>
      <c r="F2575" s="6">
        <v>3323022002</v>
      </c>
      <c r="G2575" s="6" t="s">
        <v>221</v>
      </c>
      <c r="H2575" s="6" t="s">
        <v>222</v>
      </c>
      <c r="I2575" s="6">
        <v>15615311</v>
      </c>
      <c r="J2575" s="6" t="s">
        <v>8322</v>
      </c>
      <c r="K2575" s="6" t="s">
        <v>8323</v>
      </c>
      <c r="L2575" s="6" t="s">
        <v>8324</v>
      </c>
      <c r="M2575" s="6">
        <v>50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 t="s">
        <v>39</v>
      </c>
      <c r="U2575" s="6" t="s">
        <v>7926</v>
      </c>
      <c r="V2575" s="8">
        <v>46255.400694444441</v>
      </c>
      <c r="W2575" s="8">
        <v>46255.400694444441</v>
      </c>
      <c r="X2575" s="6" t="s">
        <v>40</v>
      </c>
      <c r="Y2575" s="6" t="s">
        <v>39</v>
      </c>
      <c r="Z2575" s="9">
        <v>94664</v>
      </c>
      <c r="AA2575" s="6" t="s">
        <v>234</v>
      </c>
      <c r="AB2575" s="26" t="s">
        <v>8325</v>
      </c>
      <c r="AC2575" s="11" t="str">
        <f t="shared" si="325"/>
        <v>Klik Here Bestie</v>
      </c>
      <c r="AD2575" s="17" t="s">
        <v>4910</v>
      </c>
    </row>
    <row r="2576" spans="1:30" ht="14.25" customHeight="1" x14ac:dyDescent="0.3">
      <c r="A2576" s="5">
        <v>2574</v>
      </c>
      <c r="B2576" s="6" t="s">
        <v>32</v>
      </c>
      <c r="C2576" s="6" t="s">
        <v>33</v>
      </c>
      <c r="D2576" s="6" t="s">
        <v>220</v>
      </c>
      <c r="E2576" s="6" t="s">
        <v>227</v>
      </c>
      <c r="F2576" s="6">
        <v>3323022002</v>
      </c>
      <c r="G2576" s="6" t="s">
        <v>221</v>
      </c>
      <c r="H2576" s="6" t="s">
        <v>222</v>
      </c>
      <c r="I2576" s="6">
        <v>15603955</v>
      </c>
      <c r="J2576" s="6" t="s">
        <v>8326</v>
      </c>
      <c r="K2576" s="6" t="s">
        <v>8327</v>
      </c>
      <c r="L2576" s="6" t="s">
        <v>6992</v>
      </c>
      <c r="M2576" s="6">
        <v>28</v>
      </c>
      <c r="N2576" s="6">
        <v>17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 t="s">
        <v>39</v>
      </c>
      <c r="U2576" s="6" t="s">
        <v>7926</v>
      </c>
      <c r="V2576" s="8">
        <v>46255.354166666664</v>
      </c>
      <c r="W2576" s="8">
        <v>46255.354166666664</v>
      </c>
      <c r="X2576" s="6" t="s">
        <v>40</v>
      </c>
      <c r="Y2576" s="6" t="s">
        <v>39</v>
      </c>
      <c r="Z2576" s="9">
        <v>94674</v>
      </c>
      <c r="AA2576" s="6" t="s">
        <v>230</v>
      </c>
      <c r="AB2576" s="26" t="s">
        <v>8328</v>
      </c>
      <c r="AC2576" s="11" t="str">
        <f t="shared" si="325"/>
        <v>Klik Here Bestie</v>
      </c>
      <c r="AD2576" s="17" t="s">
        <v>4910</v>
      </c>
    </row>
    <row r="2577" spans="1:30" ht="14.25" customHeight="1" x14ac:dyDescent="0.3">
      <c r="A2577" s="5">
        <v>2575</v>
      </c>
      <c r="B2577" s="6" t="s">
        <v>32</v>
      </c>
      <c r="C2577" s="6" t="s">
        <v>33</v>
      </c>
      <c r="D2577" s="6" t="s">
        <v>220</v>
      </c>
      <c r="E2577" s="6" t="s">
        <v>227</v>
      </c>
      <c r="F2577" s="6">
        <v>3323022002</v>
      </c>
      <c r="G2577" s="6" t="s">
        <v>221</v>
      </c>
      <c r="H2577" s="6" t="s">
        <v>222</v>
      </c>
      <c r="I2577" s="6">
        <v>15604181</v>
      </c>
      <c r="J2577" s="6" t="s">
        <v>8329</v>
      </c>
      <c r="K2577" s="6" t="s">
        <v>8327</v>
      </c>
      <c r="L2577" s="6" t="s">
        <v>6992</v>
      </c>
      <c r="M2577" s="6">
        <v>0</v>
      </c>
      <c r="N2577" s="6">
        <v>45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 t="s">
        <v>39</v>
      </c>
      <c r="U2577" s="6" t="s">
        <v>7926</v>
      </c>
      <c r="V2577" s="8">
        <v>46255.355555555558</v>
      </c>
      <c r="W2577" s="8">
        <v>46255.355555555558</v>
      </c>
      <c r="X2577" s="6" t="s">
        <v>40</v>
      </c>
      <c r="Y2577" s="6" t="s">
        <v>39</v>
      </c>
      <c r="Z2577" s="9">
        <v>94674</v>
      </c>
      <c r="AA2577" s="6" t="s">
        <v>230</v>
      </c>
      <c r="AB2577" s="26" t="s">
        <v>8330</v>
      </c>
      <c r="AC2577" s="11" t="str">
        <f t="shared" si="325"/>
        <v>Klik Here Bestie</v>
      </c>
      <c r="AD2577" s="17" t="s">
        <v>4910</v>
      </c>
    </row>
    <row r="2578" spans="1:30" ht="14.25" customHeight="1" x14ac:dyDescent="0.3">
      <c r="A2578" s="5">
        <v>2576</v>
      </c>
      <c r="B2578" s="6" t="s">
        <v>32</v>
      </c>
      <c r="C2578" s="6" t="s">
        <v>33</v>
      </c>
      <c r="D2578" s="6" t="s">
        <v>220</v>
      </c>
      <c r="E2578" s="6" t="s">
        <v>236</v>
      </c>
      <c r="F2578" s="6">
        <v>3323022003</v>
      </c>
      <c r="G2578" s="6" t="s">
        <v>237</v>
      </c>
      <c r="H2578" s="6" t="s">
        <v>238</v>
      </c>
      <c r="I2578" s="6">
        <v>15792274</v>
      </c>
      <c r="J2578" s="6" t="s">
        <v>8331</v>
      </c>
      <c r="K2578" s="6" t="s">
        <v>8332</v>
      </c>
      <c r="L2578" s="6" t="s">
        <v>8333</v>
      </c>
      <c r="M2578" s="6">
        <v>154</v>
      </c>
      <c r="N2578" s="6">
        <v>140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 t="s">
        <v>39</v>
      </c>
      <c r="U2578" s="27" t="s">
        <v>8334</v>
      </c>
      <c r="V2578" s="8">
        <v>46257.443749999999</v>
      </c>
      <c r="W2578" s="8">
        <v>46257.443749999999</v>
      </c>
      <c r="X2578" s="6" t="s">
        <v>40</v>
      </c>
      <c r="Y2578" s="6" t="s">
        <v>39</v>
      </c>
      <c r="Z2578" s="9">
        <v>74834</v>
      </c>
      <c r="AA2578" s="6" t="s">
        <v>8335</v>
      </c>
      <c r="AB2578" s="26" t="s">
        <v>8336</v>
      </c>
      <c r="AC2578" s="11" t="str">
        <f t="shared" si="325"/>
        <v>Klik Here Bestie</v>
      </c>
      <c r="AD2578" s="17" t="s">
        <v>4910</v>
      </c>
    </row>
    <row r="2579" spans="1:30" ht="14.25" customHeight="1" x14ac:dyDescent="0.3">
      <c r="A2579" s="5">
        <v>2577</v>
      </c>
      <c r="B2579" s="6" t="s">
        <v>32</v>
      </c>
      <c r="C2579" s="6" t="s">
        <v>33</v>
      </c>
      <c r="D2579" s="6" t="s">
        <v>220</v>
      </c>
      <c r="E2579" s="6" t="s">
        <v>236</v>
      </c>
      <c r="F2579" s="6">
        <v>3323022003</v>
      </c>
      <c r="G2579" s="6" t="s">
        <v>237</v>
      </c>
      <c r="H2579" s="6" t="s">
        <v>238</v>
      </c>
      <c r="I2579" s="6">
        <v>15792828</v>
      </c>
      <c r="J2579" s="6" t="s">
        <v>8337</v>
      </c>
      <c r="K2579" s="6" t="s">
        <v>8332</v>
      </c>
      <c r="L2579" s="6" t="s">
        <v>8333</v>
      </c>
      <c r="M2579" s="6">
        <v>0</v>
      </c>
      <c r="N2579" s="6">
        <v>107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 t="s">
        <v>39</v>
      </c>
      <c r="U2579" s="27" t="s">
        <v>8334</v>
      </c>
      <c r="V2579" s="8">
        <v>46257.447222222225</v>
      </c>
      <c r="W2579" s="8">
        <v>46257.447222222225</v>
      </c>
      <c r="X2579" s="6" t="s">
        <v>40</v>
      </c>
      <c r="Y2579" s="6" t="s">
        <v>39</v>
      </c>
      <c r="Z2579" s="9">
        <v>74834</v>
      </c>
      <c r="AA2579" s="6" t="s">
        <v>8335</v>
      </c>
      <c r="AB2579" s="26" t="s">
        <v>8338</v>
      </c>
      <c r="AC2579" s="11" t="str">
        <f t="shared" si="325"/>
        <v>Klik Here Bestie</v>
      </c>
      <c r="AD2579" s="17" t="s">
        <v>4910</v>
      </c>
    </row>
    <row r="2580" spans="1:30" ht="14.25" customHeight="1" x14ac:dyDescent="0.3">
      <c r="A2580" s="5">
        <v>2578</v>
      </c>
      <c r="B2580" s="6" t="s">
        <v>32</v>
      </c>
      <c r="C2580" s="6" t="s">
        <v>33</v>
      </c>
      <c r="D2580" s="6" t="s">
        <v>220</v>
      </c>
      <c r="E2580" s="6" t="s">
        <v>236</v>
      </c>
      <c r="F2580" s="6">
        <v>3323022003</v>
      </c>
      <c r="G2580" s="6" t="s">
        <v>237</v>
      </c>
      <c r="H2580" s="6" t="s">
        <v>238</v>
      </c>
      <c r="I2580" s="6">
        <v>15407201</v>
      </c>
      <c r="J2580" s="6" t="s">
        <v>8339</v>
      </c>
      <c r="K2580" s="6" t="s">
        <v>8340</v>
      </c>
      <c r="L2580" s="6" t="s">
        <v>8341</v>
      </c>
      <c r="M2580" s="6">
        <v>52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 t="s">
        <v>39</v>
      </c>
      <c r="U2580" s="27" t="s">
        <v>7958</v>
      </c>
      <c r="V2580" s="8">
        <v>46252.578472222223</v>
      </c>
      <c r="W2580" s="8">
        <v>46252.578472222223</v>
      </c>
      <c r="X2580" s="6" t="s">
        <v>40</v>
      </c>
      <c r="Y2580" s="6" t="s">
        <v>39</v>
      </c>
      <c r="Z2580" s="9">
        <v>960037</v>
      </c>
      <c r="AA2580" s="6" t="s">
        <v>50</v>
      </c>
      <c r="AB2580" s="26" t="s">
        <v>8342</v>
      </c>
      <c r="AC2580" s="11" t="str">
        <f t="shared" si="325"/>
        <v>Klik Here Bestie</v>
      </c>
      <c r="AD2580" s="17" t="s">
        <v>4910</v>
      </c>
    </row>
    <row r="2581" spans="1:30" ht="14.25" customHeight="1" x14ac:dyDescent="0.3">
      <c r="A2581" s="5">
        <v>2579</v>
      </c>
      <c r="B2581" s="6" t="s">
        <v>32</v>
      </c>
      <c r="C2581" s="6" t="s">
        <v>33</v>
      </c>
      <c r="D2581" s="6" t="s">
        <v>220</v>
      </c>
      <c r="E2581" s="6" t="s">
        <v>236</v>
      </c>
      <c r="F2581" s="6">
        <v>3323022003</v>
      </c>
      <c r="G2581" s="6" t="s">
        <v>237</v>
      </c>
      <c r="H2581" s="6" t="s">
        <v>238</v>
      </c>
      <c r="I2581" s="6">
        <v>15901310</v>
      </c>
      <c r="J2581" s="6" t="s">
        <v>8343</v>
      </c>
      <c r="K2581" s="6" t="s">
        <v>8344</v>
      </c>
      <c r="L2581" s="6" t="s">
        <v>8345</v>
      </c>
      <c r="M2581" s="6">
        <v>38</v>
      </c>
      <c r="N2581" s="6">
        <v>35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 t="s">
        <v>39</v>
      </c>
      <c r="U2581" s="6" t="s">
        <v>7951</v>
      </c>
      <c r="V2581" s="8">
        <v>46258.62777777778</v>
      </c>
      <c r="W2581" s="8">
        <v>46258.62777777778</v>
      </c>
      <c r="X2581" s="6" t="s">
        <v>40</v>
      </c>
      <c r="Y2581" s="6" t="s">
        <v>39</v>
      </c>
      <c r="Z2581" s="9">
        <v>1059523</v>
      </c>
      <c r="AA2581" s="6" t="s">
        <v>4379</v>
      </c>
      <c r="AB2581" s="26" t="s">
        <v>8346</v>
      </c>
      <c r="AC2581" s="11" t="str">
        <f t="shared" si="325"/>
        <v>Klik Here Bestie</v>
      </c>
      <c r="AD2581" s="17" t="s">
        <v>4910</v>
      </c>
    </row>
    <row r="2582" spans="1:30" ht="14.25" customHeight="1" x14ac:dyDescent="0.3">
      <c r="A2582" s="5">
        <v>2580</v>
      </c>
      <c r="B2582" s="6" t="s">
        <v>32</v>
      </c>
      <c r="C2582" s="6" t="s">
        <v>33</v>
      </c>
      <c r="D2582" s="6" t="s">
        <v>220</v>
      </c>
      <c r="E2582" s="6" t="s">
        <v>236</v>
      </c>
      <c r="F2582" s="6">
        <v>3323022003</v>
      </c>
      <c r="G2582" s="6" t="s">
        <v>237</v>
      </c>
      <c r="H2582" s="6" t="s">
        <v>238</v>
      </c>
      <c r="I2582" s="6">
        <v>15901755</v>
      </c>
      <c r="J2582" s="6" t="s">
        <v>8347</v>
      </c>
      <c r="K2582" s="6" t="s">
        <v>8344</v>
      </c>
      <c r="L2582" s="6" t="s">
        <v>8345</v>
      </c>
      <c r="M2582" s="6">
        <v>0</v>
      </c>
      <c r="N2582" s="6">
        <v>26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 t="s">
        <v>39</v>
      </c>
      <c r="U2582" s="6" t="s">
        <v>7951</v>
      </c>
      <c r="V2582" s="8">
        <v>46258.630555555559</v>
      </c>
      <c r="W2582" s="8">
        <v>46258.630555555559</v>
      </c>
      <c r="X2582" s="6" t="s">
        <v>40</v>
      </c>
      <c r="Y2582" s="6" t="s">
        <v>39</v>
      </c>
      <c r="Z2582" s="9">
        <v>1059523</v>
      </c>
      <c r="AA2582" s="6" t="s">
        <v>4379</v>
      </c>
      <c r="AB2582" s="26" t="s">
        <v>8348</v>
      </c>
      <c r="AC2582" s="11" t="str">
        <f t="shared" si="325"/>
        <v>Klik Here Bestie</v>
      </c>
      <c r="AD2582" s="17" t="s">
        <v>4910</v>
      </c>
    </row>
    <row r="2583" spans="1:30" ht="14.25" customHeight="1" x14ac:dyDescent="0.3">
      <c r="A2583" s="5">
        <v>2581</v>
      </c>
      <c r="B2583" s="6" t="s">
        <v>32</v>
      </c>
      <c r="C2583" s="6" t="s">
        <v>33</v>
      </c>
      <c r="D2583" s="6" t="s">
        <v>220</v>
      </c>
      <c r="E2583" s="6" t="s">
        <v>236</v>
      </c>
      <c r="F2583" s="6">
        <v>3323022003</v>
      </c>
      <c r="G2583" s="6" t="s">
        <v>237</v>
      </c>
      <c r="H2583" s="6" t="s">
        <v>238</v>
      </c>
      <c r="I2583" s="6">
        <v>15704045</v>
      </c>
      <c r="J2583" s="6" t="s">
        <v>8349</v>
      </c>
      <c r="K2583" s="6" t="s">
        <v>8350</v>
      </c>
      <c r="L2583" s="6" t="s">
        <v>8351</v>
      </c>
      <c r="M2583" s="6">
        <v>159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 t="s">
        <v>39</v>
      </c>
      <c r="U2583" s="27" t="s">
        <v>7933</v>
      </c>
      <c r="V2583" s="8">
        <v>46256.408333333333</v>
      </c>
      <c r="W2583" s="8">
        <v>46256.408333333333</v>
      </c>
      <c r="X2583" s="6" t="s">
        <v>40</v>
      </c>
      <c r="Y2583" s="6" t="s">
        <v>39</v>
      </c>
      <c r="Z2583" s="9">
        <v>74837</v>
      </c>
      <c r="AA2583" s="6" t="s">
        <v>245</v>
      </c>
      <c r="AB2583" s="26" t="s">
        <v>8352</v>
      </c>
      <c r="AC2583" s="11" t="str">
        <f t="shared" si="325"/>
        <v>Klik Here Bestie</v>
      </c>
      <c r="AD2583" s="17" t="s">
        <v>4910</v>
      </c>
    </row>
    <row r="2584" spans="1:30" ht="14.25" customHeight="1" x14ac:dyDescent="0.3">
      <c r="A2584" s="5">
        <v>2582</v>
      </c>
      <c r="B2584" s="6" t="s">
        <v>32</v>
      </c>
      <c r="C2584" s="6" t="s">
        <v>33</v>
      </c>
      <c r="D2584" s="6" t="s">
        <v>220</v>
      </c>
      <c r="E2584" s="6" t="s">
        <v>236</v>
      </c>
      <c r="F2584" s="6">
        <v>3323022003</v>
      </c>
      <c r="G2584" s="6" t="s">
        <v>237</v>
      </c>
      <c r="H2584" s="6" t="s">
        <v>238</v>
      </c>
      <c r="I2584" s="6">
        <v>15903263</v>
      </c>
      <c r="J2584" s="6" t="s">
        <v>8353</v>
      </c>
      <c r="K2584" s="6" t="s">
        <v>8350</v>
      </c>
      <c r="L2584" s="6" t="s">
        <v>8351</v>
      </c>
      <c r="M2584" s="6">
        <v>0</v>
      </c>
      <c r="N2584" s="6">
        <v>145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 t="s">
        <v>39</v>
      </c>
      <c r="U2584" s="27" t="s">
        <v>7951</v>
      </c>
      <c r="V2584" s="8">
        <v>46258.638194444444</v>
      </c>
      <c r="W2584" s="8">
        <v>46258.638194444444</v>
      </c>
      <c r="X2584" s="6" t="s">
        <v>40</v>
      </c>
      <c r="Y2584" s="6" t="s">
        <v>39</v>
      </c>
      <c r="Z2584" s="9">
        <v>74837</v>
      </c>
      <c r="AA2584" s="6" t="s">
        <v>245</v>
      </c>
      <c r="AB2584" s="26" t="s">
        <v>8354</v>
      </c>
      <c r="AC2584" s="11" t="str">
        <f t="shared" si="325"/>
        <v>Klik Here Bestie</v>
      </c>
      <c r="AD2584" s="17" t="s">
        <v>4910</v>
      </c>
    </row>
    <row r="2585" spans="1:30" ht="14.25" customHeight="1" x14ac:dyDescent="0.3">
      <c r="A2585" s="5">
        <v>2583</v>
      </c>
      <c r="B2585" s="6" t="s">
        <v>32</v>
      </c>
      <c r="C2585" s="6" t="s">
        <v>33</v>
      </c>
      <c r="D2585" s="6" t="s">
        <v>220</v>
      </c>
      <c r="E2585" s="6" t="s">
        <v>236</v>
      </c>
      <c r="F2585" s="6">
        <v>3323022003</v>
      </c>
      <c r="G2585" s="6" t="s">
        <v>237</v>
      </c>
      <c r="H2585" s="6" t="s">
        <v>238</v>
      </c>
      <c r="I2585" s="6">
        <v>15903533</v>
      </c>
      <c r="J2585" s="6" t="s">
        <v>8355</v>
      </c>
      <c r="K2585" s="6" t="s">
        <v>8350</v>
      </c>
      <c r="L2585" s="6" t="s">
        <v>8351</v>
      </c>
      <c r="M2585" s="6">
        <v>0</v>
      </c>
      <c r="N2585" s="6">
        <v>111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 t="s">
        <v>39</v>
      </c>
      <c r="U2585" s="27" t="s">
        <v>7951</v>
      </c>
      <c r="V2585" s="8">
        <v>46258.63958333333</v>
      </c>
      <c r="W2585" s="8">
        <v>46258.63958333333</v>
      </c>
      <c r="X2585" s="6" t="s">
        <v>40</v>
      </c>
      <c r="Y2585" s="6" t="s">
        <v>39</v>
      </c>
      <c r="Z2585" s="9">
        <v>74837</v>
      </c>
      <c r="AA2585" s="6" t="s">
        <v>245</v>
      </c>
      <c r="AB2585" s="26" t="s">
        <v>8356</v>
      </c>
      <c r="AC2585" s="11" t="str">
        <f t="shared" si="325"/>
        <v>Klik Here Bestie</v>
      </c>
      <c r="AD2585" s="17" t="s">
        <v>4910</v>
      </c>
    </row>
    <row r="2586" spans="1:30" ht="14.25" customHeight="1" x14ac:dyDescent="0.3">
      <c r="A2586" s="5">
        <v>2584</v>
      </c>
      <c r="B2586" s="6" t="s">
        <v>32</v>
      </c>
      <c r="C2586" s="6" t="s">
        <v>33</v>
      </c>
      <c r="D2586" s="6" t="s">
        <v>220</v>
      </c>
      <c r="E2586" s="6" t="s">
        <v>236</v>
      </c>
      <c r="F2586" s="6">
        <v>3323022003</v>
      </c>
      <c r="G2586" s="6" t="s">
        <v>237</v>
      </c>
      <c r="H2586" s="6" t="s">
        <v>238</v>
      </c>
      <c r="I2586" s="6">
        <v>15902430</v>
      </c>
      <c r="J2586" s="6" t="s">
        <v>8357</v>
      </c>
      <c r="K2586" s="6" t="s">
        <v>4376</v>
      </c>
      <c r="L2586" s="6" t="s">
        <v>4377</v>
      </c>
      <c r="M2586" s="6">
        <v>0</v>
      </c>
      <c r="N2586" s="6">
        <v>27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 t="s">
        <v>39</v>
      </c>
      <c r="U2586" s="27" t="s">
        <v>7951</v>
      </c>
      <c r="V2586" s="8">
        <v>46258.633333333331</v>
      </c>
      <c r="W2586" s="8">
        <v>46258.633333333331</v>
      </c>
      <c r="X2586" s="6" t="s">
        <v>40</v>
      </c>
      <c r="Y2586" s="6" t="s">
        <v>39</v>
      </c>
      <c r="Z2586" s="9">
        <v>1059523</v>
      </c>
      <c r="AA2586" s="6" t="s">
        <v>4379</v>
      </c>
      <c r="AB2586" s="26" t="s">
        <v>8358</v>
      </c>
      <c r="AC2586" s="11" t="str">
        <f t="shared" si="325"/>
        <v>Klik Here Bestie</v>
      </c>
      <c r="AD2586" s="17" t="s">
        <v>4910</v>
      </c>
    </row>
    <row r="2587" spans="1:30" ht="14.25" customHeight="1" x14ac:dyDescent="0.3">
      <c r="A2587" s="5">
        <v>2585</v>
      </c>
      <c r="B2587" s="6" t="s">
        <v>32</v>
      </c>
      <c r="C2587" s="6" t="s">
        <v>33</v>
      </c>
      <c r="D2587" s="6" t="s">
        <v>220</v>
      </c>
      <c r="E2587" s="6" t="s">
        <v>236</v>
      </c>
      <c r="F2587" s="6">
        <v>3323022003</v>
      </c>
      <c r="G2587" s="6" t="s">
        <v>237</v>
      </c>
      <c r="H2587" s="6" t="s">
        <v>238</v>
      </c>
      <c r="I2587" s="6">
        <v>15348077</v>
      </c>
      <c r="J2587" s="6" t="s">
        <v>8359</v>
      </c>
      <c r="K2587" s="6" t="s">
        <v>8360</v>
      </c>
      <c r="L2587" s="6" t="s">
        <v>8361</v>
      </c>
      <c r="M2587" s="6">
        <v>24</v>
      </c>
      <c r="N2587" s="6">
        <v>15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 t="s">
        <v>39</v>
      </c>
      <c r="U2587" s="6" t="s">
        <v>4394</v>
      </c>
      <c r="V2587" s="8">
        <v>46251.488194444442</v>
      </c>
      <c r="W2587" s="8">
        <v>46251.488194444442</v>
      </c>
      <c r="X2587" s="6" t="s">
        <v>40</v>
      </c>
      <c r="Y2587" s="6" t="s">
        <v>39</v>
      </c>
      <c r="Z2587" s="9">
        <v>960037</v>
      </c>
      <c r="AA2587" s="6" t="s">
        <v>50</v>
      </c>
      <c r="AB2587" s="26" t="s">
        <v>8362</v>
      </c>
      <c r="AC2587" s="11" t="str">
        <f t="shared" si="325"/>
        <v>Klik Here Bestie</v>
      </c>
      <c r="AD2587" s="17" t="s">
        <v>4910</v>
      </c>
    </row>
    <row r="2588" spans="1:30" ht="14.25" customHeight="1" x14ac:dyDescent="0.3">
      <c r="A2588" s="5">
        <v>2586</v>
      </c>
      <c r="B2588" s="6" t="s">
        <v>32</v>
      </c>
      <c r="C2588" s="6" t="s">
        <v>33</v>
      </c>
      <c r="D2588" s="6" t="s">
        <v>220</v>
      </c>
      <c r="E2588" s="6" t="s">
        <v>236</v>
      </c>
      <c r="F2588" s="6">
        <v>3323022003</v>
      </c>
      <c r="G2588" s="6" t="s">
        <v>237</v>
      </c>
      <c r="H2588" s="6" t="s">
        <v>238</v>
      </c>
      <c r="I2588" s="6">
        <v>15446119</v>
      </c>
      <c r="J2588" s="6" t="s">
        <v>8363</v>
      </c>
      <c r="K2588" s="6" t="s">
        <v>8364</v>
      </c>
      <c r="L2588" s="6" t="s">
        <v>8365</v>
      </c>
      <c r="M2588" s="6">
        <v>0</v>
      </c>
      <c r="N2588" s="6">
        <v>129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 t="s">
        <v>39</v>
      </c>
      <c r="U2588" s="6" t="s">
        <v>7969</v>
      </c>
      <c r="V2588" s="8">
        <v>46253.362500000003</v>
      </c>
      <c r="W2588" s="8">
        <v>46253.362500000003</v>
      </c>
      <c r="X2588" s="6" t="s">
        <v>40</v>
      </c>
      <c r="Y2588" s="6" t="s">
        <v>39</v>
      </c>
      <c r="Z2588" s="9">
        <v>1059523</v>
      </c>
      <c r="AA2588" s="6" t="s">
        <v>4379</v>
      </c>
      <c r="AB2588" s="26" t="s">
        <v>8366</v>
      </c>
      <c r="AC2588" s="11" t="str">
        <f t="shared" si="325"/>
        <v>Klik Here Bestie</v>
      </c>
      <c r="AD2588" s="17" t="s">
        <v>4910</v>
      </c>
    </row>
    <row r="2589" spans="1:30" ht="14.25" customHeight="1" x14ac:dyDescent="0.3">
      <c r="A2589" s="5">
        <v>2587</v>
      </c>
      <c r="B2589" s="6" t="s">
        <v>32</v>
      </c>
      <c r="C2589" s="6" t="s">
        <v>33</v>
      </c>
      <c r="D2589" s="6" t="s">
        <v>220</v>
      </c>
      <c r="E2589" s="6" t="s">
        <v>236</v>
      </c>
      <c r="F2589" s="6">
        <v>3323022003</v>
      </c>
      <c r="G2589" s="6" t="s">
        <v>237</v>
      </c>
      <c r="H2589" s="6" t="s">
        <v>238</v>
      </c>
      <c r="I2589" s="6">
        <v>15446603</v>
      </c>
      <c r="J2589" s="6" t="s">
        <v>8367</v>
      </c>
      <c r="K2589" s="6" t="s">
        <v>8364</v>
      </c>
      <c r="L2589" s="6" t="s">
        <v>8365</v>
      </c>
      <c r="M2589" s="6">
        <v>92</v>
      </c>
      <c r="N2589" s="6">
        <v>21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 t="s">
        <v>39</v>
      </c>
      <c r="U2589" s="6" t="s">
        <v>7969</v>
      </c>
      <c r="V2589" s="8">
        <v>46253.365277777775</v>
      </c>
      <c r="W2589" s="8">
        <v>46253.365277777775</v>
      </c>
      <c r="X2589" s="6" t="s">
        <v>40</v>
      </c>
      <c r="Y2589" s="6" t="s">
        <v>39</v>
      </c>
      <c r="Z2589" s="9">
        <v>1059523</v>
      </c>
      <c r="AA2589" s="6" t="s">
        <v>4379</v>
      </c>
      <c r="AB2589" s="26" t="s">
        <v>8368</v>
      </c>
      <c r="AC2589" s="11" t="str">
        <f t="shared" si="325"/>
        <v>Klik Here Bestie</v>
      </c>
      <c r="AD2589" s="17" t="s">
        <v>4910</v>
      </c>
    </row>
    <row r="2590" spans="1:30" ht="14.25" customHeight="1" x14ac:dyDescent="0.3">
      <c r="A2590" s="5">
        <v>2588</v>
      </c>
      <c r="B2590" s="6" t="s">
        <v>32</v>
      </c>
      <c r="C2590" s="6" t="s">
        <v>33</v>
      </c>
      <c r="D2590" s="6" t="s">
        <v>220</v>
      </c>
      <c r="E2590" s="6" t="s">
        <v>236</v>
      </c>
      <c r="F2590" s="6">
        <v>3323022003</v>
      </c>
      <c r="G2590" s="6" t="s">
        <v>237</v>
      </c>
      <c r="H2590" s="6" t="s">
        <v>238</v>
      </c>
      <c r="I2590" s="6">
        <v>15519870</v>
      </c>
      <c r="J2590" s="6" t="s">
        <v>8369</v>
      </c>
      <c r="K2590" s="6" t="s">
        <v>8370</v>
      </c>
      <c r="L2590" s="6" t="s">
        <v>8371</v>
      </c>
      <c r="M2590" s="6">
        <v>50</v>
      </c>
      <c r="N2590" s="6">
        <v>50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 t="s">
        <v>39</v>
      </c>
      <c r="U2590" s="6" t="s">
        <v>7987</v>
      </c>
      <c r="V2590" s="8">
        <v>46254.363194444442</v>
      </c>
      <c r="W2590" s="8">
        <v>46254.363194444442</v>
      </c>
      <c r="X2590" s="6" t="s">
        <v>40</v>
      </c>
      <c r="Y2590" s="6" t="s">
        <v>39</v>
      </c>
      <c r="Z2590" s="9">
        <v>74854</v>
      </c>
      <c r="AA2590" s="6" t="s">
        <v>241</v>
      </c>
      <c r="AB2590" s="26" t="s">
        <v>8372</v>
      </c>
      <c r="AC2590" s="11" t="str">
        <f t="shared" si="325"/>
        <v>Klik Here Bestie</v>
      </c>
      <c r="AD2590" s="17" t="s">
        <v>4910</v>
      </c>
    </row>
    <row r="2591" spans="1:30" ht="14.25" customHeight="1" x14ac:dyDescent="0.3">
      <c r="A2591" s="5">
        <v>2589</v>
      </c>
      <c r="B2591" s="6" t="s">
        <v>32</v>
      </c>
      <c r="C2591" s="6" t="s">
        <v>33</v>
      </c>
      <c r="D2591" s="6" t="s">
        <v>220</v>
      </c>
      <c r="E2591" s="6" t="s">
        <v>236</v>
      </c>
      <c r="F2591" s="6">
        <v>3323022003</v>
      </c>
      <c r="G2591" s="6" t="s">
        <v>237</v>
      </c>
      <c r="H2591" s="6" t="s">
        <v>238</v>
      </c>
      <c r="I2591" s="6">
        <v>15693347</v>
      </c>
      <c r="J2591" s="6" t="s">
        <v>8373</v>
      </c>
      <c r="K2591" s="6" t="s">
        <v>8374</v>
      </c>
      <c r="L2591" s="6" t="s">
        <v>8375</v>
      </c>
      <c r="M2591" s="6">
        <v>100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 t="s">
        <v>39</v>
      </c>
      <c r="U2591" s="6" t="s">
        <v>7933</v>
      </c>
      <c r="V2591" s="8">
        <v>46256.361111111109</v>
      </c>
      <c r="W2591" s="8">
        <v>46256.361111111109</v>
      </c>
      <c r="X2591" s="6" t="s">
        <v>40</v>
      </c>
      <c r="Y2591" s="6" t="s">
        <v>39</v>
      </c>
      <c r="Z2591" s="9">
        <v>74831</v>
      </c>
      <c r="AA2591" s="6" t="s">
        <v>546</v>
      </c>
      <c r="AB2591" s="26" t="s">
        <v>8376</v>
      </c>
      <c r="AC2591" s="11" t="str">
        <f t="shared" si="325"/>
        <v>Klik Here Bestie</v>
      </c>
      <c r="AD2591" s="17" t="s">
        <v>4910</v>
      </c>
    </row>
    <row r="2592" spans="1:30" ht="14.25" customHeight="1" x14ac:dyDescent="0.3">
      <c r="A2592" s="5">
        <v>2590</v>
      </c>
      <c r="B2592" s="6" t="s">
        <v>32</v>
      </c>
      <c r="C2592" s="6" t="s">
        <v>33</v>
      </c>
      <c r="D2592" s="6" t="s">
        <v>220</v>
      </c>
      <c r="E2592" s="6" t="s">
        <v>4891</v>
      </c>
      <c r="F2592" s="6">
        <v>3323022004</v>
      </c>
      <c r="G2592" s="6" t="s">
        <v>237</v>
      </c>
      <c r="H2592" s="6" t="s">
        <v>238</v>
      </c>
      <c r="I2592" s="6">
        <v>16074768</v>
      </c>
      <c r="J2592" s="6" t="s">
        <v>8377</v>
      </c>
      <c r="K2592" s="6" t="s">
        <v>8378</v>
      </c>
      <c r="L2592" s="6" t="s">
        <v>8379</v>
      </c>
      <c r="M2592" s="6">
        <v>120</v>
      </c>
      <c r="N2592" s="6">
        <v>100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 t="s">
        <v>39</v>
      </c>
      <c r="U2592" s="6" t="s">
        <v>7962</v>
      </c>
      <c r="V2592" s="8">
        <v>46260.574305555558</v>
      </c>
      <c r="W2592" s="8">
        <v>46260.574305555558</v>
      </c>
      <c r="X2592" s="6" t="s">
        <v>40</v>
      </c>
      <c r="Y2592" s="6" t="s">
        <v>39</v>
      </c>
      <c r="Z2592" s="9">
        <v>195903</v>
      </c>
      <c r="AA2592" s="6" t="s">
        <v>8380</v>
      </c>
      <c r="AB2592" s="26" t="s">
        <v>8381</v>
      </c>
      <c r="AC2592" s="11" t="str">
        <f t="shared" si="325"/>
        <v>Klik Here Bestie</v>
      </c>
      <c r="AD2592" s="17" t="s">
        <v>4910</v>
      </c>
    </row>
    <row r="2593" spans="1:30" ht="14.25" customHeight="1" x14ac:dyDescent="0.3">
      <c r="A2593" s="5">
        <v>2591</v>
      </c>
      <c r="B2593" s="6" t="s">
        <v>32</v>
      </c>
      <c r="C2593" s="6" t="s">
        <v>33</v>
      </c>
      <c r="D2593" s="6" t="s">
        <v>220</v>
      </c>
      <c r="E2593" s="6" t="s">
        <v>4891</v>
      </c>
      <c r="F2593" s="6">
        <v>3323022004</v>
      </c>
      <c r="G2593" s="6" t="s">
        <v>237</v>
      </c>
      <c r="H2593" s="6" t="s">
        <v>238</v>
      </c>
      <c r="I2593" s="6">
        <v>16058473</v>
      </c>
      <c r="J2593" s="6" t="s">
        <v>8382</v>
      </c>
      <c r="K2593" s="6" t="s">
        <v>8383</v>
      </c>
      <c r="L2593" s="6" t="s">
        <v>8384</v>
      </c>
      <c r="M2593" s="6">
        <v>16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 t="s">
        <v>39</v>
      </c>
      <c r="U2593" s="6" t="s">
        <v>7962</v>
      </c>
      <c r="V2593" s="8">
        <v>46260.475694444445</v>
      </c>
      <c r="W2593" s="8">
        <v>46260.475694444445</v>
      </c>
      <c r="X2593" s="6" t="s">
        <v>40</v>
      </c>
      <c r="Y2593" s="6" t="s">
        <v>39</v>
      </c>
      <c r="Z2593" s="9">
        <v>195690</v>
      </c>
      <c r="AA2593" s="6" t="s">
        <v>8385</v>
      </c>
      <c r="AB2593" s="26" t="s">
        <v>8386</v>
      </c>
      <c r="AC2593" s="11" t="str">
        <f t="shared" si="325"/>
        <v>Klik Here Bestie</v>
      </c>
      <c r="AD2593" s="17" t="s">
        <v>4910</v>
      </c>
    </row>
    <row r="2594" spans="1:30" ht="14.25" customHeight="1" x14ac:dyDescent="0.3">
      <c r="A2594" s="5">
        <v>2592</v>
      </c>
      <c r="B2594" s="6" t="s">
        <v>32</v>
      </c>
      <c r="C2594" s="6" t="s">
        <v>33</v>
      </c>
      <c r="D2594" s="6" t="s">
        <v>220</v>
      </c>
      <c r="E2594" s="6" t="s">
        <v>4891</v>
      </c>
      <c r="F2594" s="6">
        <v>3323022004</v>
      </c>
      <c r="G2594" s="6" t="s">
        <v>237</v>
      </c>
      <c r="H2594" s="6" t="s">
        <v>238</v>
      </c>
      <c r="I2594" s="6">
        <v>15848684</v>
      </c>
      <c r="J2594" s="6" t="s">
        <v>8387</v>
      </c>
      <c r="K2594" s="6" t="s">
        <v>8388</v>
      </c>
      <c r="L2594" s="6" t="s">
        <v>8389</v>
      </c>
      <c r="M2594" s="6">
        <v>0</v>
      </c>
      <c r="N2594" s="6">
        <v>41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 t="s">
        <v>39</v>
      </c>
      <c r="U2594" s="6" t="s">
        <v>7951</v>
      </c>
      <c r="V2594" s="8">
        <v>46258.367361111108</v>
      </c>
      <c r="W2594" s="8">
        <v>46258.367361111108</v>
      </c>
      <c r="X2594" s="6" t="s">
        <v>40</v>
      </c>
      <c r="Y2594" s="6" t="s">
        <v>39</v>
      </c>
      <c r="Z2594" s="9">
        <v>195643</v>
      </c>
      <c r="AA2594" s="6" t="s">
        <v>8390</v>
      </c>
      <c r="AB2594" s="26" t="s">
        <v>8391</v>
      </c>
      <c r="AC2594" s="11" t="str">
        <f t="shared" si="325"/>
        <v>Klik Here Bestie</v>
      </c>
      <c r="AD2594" s="17" t="s">
        <v>4910</v>
      </c>
    </row>
    <row r="2595" spans="1:30" ht="14.25" customHeight="1" x14ac:dyDescent="0.3">
      <c r="A2595" s="5">
        <v>2593</v>
      </c>
      <c r="B2595" s="6" t="s">
        <v>32</v>
      </c>
      <c r="C2595" s="6" t="s">
        <v>33</v>
      </c>
      <c r="D2595" s="6" t="s">
        <v>220</v>
      </c>
      <c r="E2595" s="6" t="s">
        <v>4891</v>
      </c>
      <c r="F2595" s="6">
        <v>3323022004</v>
      </c>
      <c r="G2595" s="6" t="s">
        <v>237</v>
      </c>
      <c r="H2595" s="6" t="s">
        <v>238</v>
      </c>
      <c r="I2595" s="6">
        <v>16075184</v>
      </c>
      <c r="J2595" s="6" t="s">
        <v>8392</v>
      </c>
      <c r="K2595" s="6" t="s">
        <v>8388</v>
      </c>
      <c r="L2595" s="6" t="s">
        <v>8389</v>
      </c>
      <c r="M2595" s="6">
        <v>50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 t="s">
        <v>39</v>
      </c>
      <c r="U2595" s="27" t="s">
        <v>7962</v>
      </c>
      <c r="V2595" s="8">
        <v>46260.57708333333</v>
      </c>
      <c r="W2595" s="8">
        <v>46260.57708333333</v>
      </c>
      <c r="X2595" s="6" t="s">
        <v>40</v>
      </c>
      <c r="Y2595" s="6" t="s">
        <v>39</v>
      </c>
      <c r="Z2595" s="9">
        <v>195643</v>
      </c>
      <c r="AA2595" s="6" t="s">
        <v>8390</v>
      </c>
      <c r="AB2595" s="26" t="s">
        <v>8393</v>
      </c>
      <c r="AC2595" s="11" t="str">
        <f t="shared" si="325"/>
        <v>Klik Here Bestie</v>
      </c>
      <c r="AD2595" s="17" t="s">
        <v>4910</v>
      </c>
    </row>
    <row r="2596" spans="1:30" ht="14.25" customHeight="1" x14ac:dyDescent="0.3">
      <c r="A2596" s="5">
        <v>2594</v>
      </c>
      <c r="B2596" s="6" t="s">
        <v>32</v>
      </c>
      <c r="C2596" s="6" t="s">
        <v>33</v>
      </c>
      <c r="D2596" s="6" t="s">
        <v>220</v>
      </c>
      <c r="E2596" s="6" t="s">
        <v>255</v>
      </c>
      <c r="F2596" s="6">
        <v>3323022005</v>
      </c>
      <c r="G2596" s="6" t="s">
        <v>221</v>
      </c>
      <c r="H2596" s="6" t="s">
        <v>222</v>
      </c>
      <c r="I2596" s="6">
        <v>15450420</v>
      </c>
      <c r="J2596" s="6" t="s">
        <v>8394</v>
      </c>
      <c r="K2596" s="6" t="s">
        <v>8395</v>
      </c>
      <c r="L2596" s="6" t="s">
        <v>8396</v>
      </c>
      <c r="M2596" s="6">
        <v>73</v>
      </c>
      <c r="N2596" s="6">
        <v>50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 t="s">
        <v>39</v>
      </c>
      <c r="U2596" s="27" t="s">
        <v>7969</v>
      </c>
      <c r="V2596" s="8">
        <v>46253.385416666664</v>
      </c>
      <c r="W2596" s="8">
        <v>46253.385416666664</v>
      </c>
      <c r="X2596" s="6" t="s">
        <v>40</v>
      </c>
      <c r="Y2596" s="6" t="s">
        <v>39</v>
      </c>
      <c r="Z2596" s="9">
        <v>1160775</v>
      </c>
      <c r="AA2596" s="6" t="s">
        <v>258</v>
      </c>
      <c r="AB2596" s="26" t="s">
        <v>8397</v>
      </c>
      <c r="AC2596" s="11" t="str">
        <f t="shared" si="325"/>
        <v>Klik Here Bestie</v>
      </c>
      <c r="AD2596" s="17" t="s">
        <v>4910</v>
      </c>
    </row>
    <row r="2597" spans="1:30" ht="14.25" customHeight="1" x14ac:dyDescent="0.3">
      <c r="A2597" s="5">
        <v>2595</v>
      </c>
      <c r="B2597" s="6" t="s">
        <v>32</v>
      </c>
      <c r="C2597" s="6" t="s">
        <v>33</v>
      </c>
      <c r="D2597" s="6" t="s">
        <v>220</v>
      </c>
      <c r="E2597" s="6" t="s">
        <v>8398</v>
      </c>
      <c r="F2597" s="6">
        <v>3323022006</v>
      </c>
      <c r="G2597" s="6" t="s">
        <v>237</v>
      </c>
      <c r="H2597" s="6" t="s">
        <v>238</v>
      </c>
      <c r="I2597" s="6">
        <v>16189298</v>
      </c>
      <c r="J2597" s="6" t="s">
        <v>8399</v>
      </c>
      <c r="K2597" s="6" t="s">
        <v>8400</v>
      </c>
      <c r="L2597" s="6" t="s">
        <v>8401</v>
      </c>
      <c r="M2597" s="6">
        <v>25</v>
      </c>
      <c r="N2597" s="6">
        <v>31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 t="s">
        <v>39</v>
      </c>
      <c r="U2597" s="27" t="s">
        <v>7919</v>
      </c>
      <c r="V2597" s="8">
        <v>46261.611805555556</v>
      </c>
      <c r="W2597" s="8">
        <v>46261.611805555556</v>
      </c>
      <c r="X2597" s="6" t="s">
        <v>40</v>
      </c>
      <c r="Y2597" s="6" t="s">
        <v>39</v>
      </c>
      <c r="Z2597" s="9">
        <v>891794</v>
      </c>
      <c r="AA2597" s="6" t="s">
        <v>946</v>
      </c>
      <c r="AB2597" s="26" t="s">
        <v>8402</v>
      </c>
      <c r="AC2597" s="11" t="str">
        <f t="shared" si="325"/>
        <v>Klik Here Bestie</v>
      </c>
      <c r="AD2597" s="17" t="s">
        <v>4910</v>
      </c>
    </row>
    <row r="2598" spans="1:30" ht="14.25" customHeight="1" x14ac:dyDescent="0.3">
      <c r="A2598" s="5">
        <v>2596</v>
      </c>
      <c r="B2598" s="6" t="s">
        <v>32</v>
      </c>
      <c r="C2598" s="6" t="s">
        <v>33</v>
      </c>
      <c r="D2598" s="6" t="s">
        <v>220</v>
      </c>
      <c r="E2598" s="6" t="s">
        <v>8398</v>
      </c>
      <c r="F2598" s="6">
        <v>3323022006</v>
      </c>
      <c r="G2598" s="6" t="s">
        <v>237</v>
      </c>
      <c r="H2598" s="6" t="s">
        <v>238</v>
      </c>
      <c r="I2598" s="6">
        <v>16192746</v>
      </c>
      <c r="J2598" s="6" t="s">
        <v>8403</v>
      </c>
      <c r="K2598" s="6" t="s">
        <v>8400</v>
      </c>
      <c r="L2598" s="6" t="s">
        <v>8401</v>
      </c>
      <c r="M2598" s="6">
        <v>0</v>
      </c>
      <c r="N2598" s="6">
        <v>19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 t="s">
        <v>39</v>
      </c>
      <c r="U2598" s="6" t="s">
        <v>7919</v>
      </c>
      <c r="V2598" s="8">
        <v>46261.629861111112</v>
      </c>
      <c r="W2598" s="8">
        <v>46261.629861111112</v>
      </c>
      <c r="X2598" s="6" t="s">
        <v>40</v>
      </c>
      <c r="Y2598" s="6" t="s">
        <v>39</v>
      </c>
      <c r="Z2598" s="9">
        <v>891794</v>
      </c>
      <c r="AA2598" s="6" t="s">
        <v>946</v>
      </c>
      <c r="AB2598" s="26" t="s">
        <v>8404</v>
      </c>
      <c r="AC2598" s="11" t="str">
        <f t="shared" si="325"/>
        <v>Klik Here Bestie</v>
      </c>
      <c r="AD2598" s="17" t="s">
        <v>4910</v>
      </c>
    </row>
    <row r="2599" spans="1:30" ht="14.25" customHeight="1" x14ac:dyDescent="0.3">
      <c r="A2599" s="5">
        <v>2597</v>
      </c>
      <c r="B2599" s="6" t="s">
        <v>32</v>
      </c>
      <c r="C2599" s="6" t="s">
        <v>33</v>
      </c>
      <c r="D2599" s="6" t="s">
        <v>220</v>
      </c>
      <c r="E2599" s="6" t="s">
        <v>8398</v>
      </c>
      <c r="F2599" s="6">
        <v>3323022006</v>
      </c>
      <c r="G2599" s="6" t="s">
        <v>237</v>
      </c>
      <c r="H2599" s="6" t="s">
        <v>238</v>
      </c>
      <c r="I2599" s="6">
        <v>16038937</v>
      </c>
      <c r="J2599" s="6" t="s">
        <v>8405</v>
      </c>
      <c r="K2599" s="6" t="s">
        <v>8406</v>
      </c>
      <c r="L2599" s="6" t="s">
        <v>5166</v>
      </c>
      <c r="M2599" s="6">
        <v>69</v>
      </c>
      <c r="N2599" s="6">
        <v>82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 t="s">
        <v>39</v>
      </c>
      <c r="U2599" s="6" t="s">
        <v>7962</v>
      </c>
      <c r="V2599" s="8">
        <v>46260.373611111114</v>
      </c>
      <c r="W2599" s="8">
        <v>46260.373611111114</v>
      </c>
      <c r="X2599" s="6" t="s">
        <v>40</v>
      </c>
      <c r="Y2599" s="6" t="s">
        <v>39</v>
      </c>
      <c r="Z2599" s="9">
        <v>95249</v>
      </c>
      <c r="AA2599" s="6" t="s">
        <v>8407</v>
      </c>
      <c r="AB2599" s="26" t="s">
        <v>8408</v>
      </c>
      <c r="AC2599" s="11" t="str">
        <f t="shared" si="325"/>
        <v>Klik Here Bestie</v>
      </c>
      <c r="AD2599" s="17" t="s">
        <v>4910</v>
      </c>
    </row>
    <row r="2600" spans="1:30" ht="14.25" customHeight="1" x14ac:dyDescent="0.3">
      <c r="A2600" s="5">
        <v>2598</v>
      </c>
      <c r="B2600" s="6" t="s">
        <v>32</v>
      </c>
      <c r="C2600" s="6" t="s">
        <v>33</v>
      </c>
      <c r="D2600" s="6" t="s">
        <v>220</v>
      </c>
      <c r="E2600" s="6" t="s">
        <v>8398</v>
      </c>
      <c r="F2600" s="6">
        <v>3323022006</v>
      </c>
      <c r="G2600" s="6" t="s">
        <v>237</v>
      </c>
      <c r="H2600" s="6" t="s">
        <v>238</v>
      </c>
      <c r="I2600" s="6">
        <v>16039412</v>
      </c>
      <c r="J2600" s="6" t="s">
        <v>8409</v>
      </c>
      <c r="K2600" s="6" t="s">
        <v>8406</v>
      </c>
      <c r="L2600" s="6" t="s">
        <v>5166</v>
      </c>
      <c r="M2600" s="6">
        <v>0</v>
      </c>
      <c r="N2600" s="6">
        <v>68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 t="s">
        <v>39</v>
      </c>
      <c r="U2600" s="27" t="s">
        <v>7962</v>
      </c>
      <c r="V2600" s="8">
        <v>46260.376388888886</v>
      </c>
      <c r="W2600" s="8">
        <v>46260.376388888886</v>
      </c>
      <c r="X2600" s="6" t="s">
        <v>40</v>
      </c>
      <c r="Y2600" s="6" t="s">
        <v>39</v>
      </c>
      <c r="Z2600" s="9">
        <v>95249</v>
      </c>
      <c r="AA2600" s="6" t="s">
        <v>8407</v>
      </c>
      <c r="AB2600" s="26" t="s">
        <v>8410</v>
      </c>
      <c r="AC2600" s="11" t="str">
        <f t="shared" si="325"/>
        <v>Klik Here Bestie</v>
      </c>
      <c r="AD2600" s="17" t="s">
        <v>4910</v>
      </c>
    </row>
    <row r="2601" spans="1:30" ht="14.25" customHeight="1" x14ac:dyDescent="0.3">
      <c r="A2601" s="5">
        <v>2599</v>
      </c>
      <c r="B2601" s="6" t="s">
        <v>32</v>
      </c>
      <c r="C2601" s="6" t="s">
        <v>33</v>
      </c>
      <c r="D2601" s="6" t="s">
        <v>220</v>
      </c>
      <c r="E2601" s="6" t="s">
        <v>8398</v>
      </c>
      <c r="F2601" s="6">
        <v>3323022006</v>
      </c>
      <c r="G2601" s="6" t="s">
        <v>237</v>
      </c>
      <c r="H2601" s="6" t="s">
        <v>238</v>
      </c>
      <c r="I2601" s="6">
        <v>16136814</v>
      </c>
      <c r="J2601" s="6" t="s">
        <v>8411</v>
      </c>
      <c r="K2601" s="6" t="s">
        <v>8412</v>
      </c>
      <c r="L2601" s="6" t="s">
        <v>8413</v>
      </c>
      <c r="M2601" s="6">
        <v>27</v>
      </c>
      <c r="N2601" s="6">
        <v>32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 t="s">
        <v>39</v>
      </c>
      <c r="U2601" s="27" t="s">
        <v>7919</v>
      </c>
      <c r="V2601" s="8">
        <v>46261.359027777777</v>
      </c>
      <c r="W2601" s="8">
        <v>46261.359027777777</v>
      </c>
      <c r="X2601" s="6" t="s">
        <v>40</v>
      </c>
      <c r="Y2601" s="6" t="s">
        <v>39</v>
      </c>
      <c r="Z2601" s="9">
        <v>1096730</v>
      </c>
      <c r="AA2601" s="6" t="s">
        <v>8414</v>
      </c>
      <c r="AB2601" s="26" t="s">
        <v>8415</v>
      </c>
      <c r="AC2601" s="11" t="str">
        <f t="shared" si="325"/>
        <v>Klik Here Bestie</v>
      </c>
      <c r="AD2601" s="17" t="s">
        <v>4910</v>
      </c>
    </row>
    <row r="2602" spans="1:30" ht="14.25" customHeight="1" x14ac:dyDescent="0.3">
      <c r="A2602" s="5">
        <v>2600</v>
      </c>
      <c r="B2602" s="6" t="s">
        <v>32</v>
      </c>
      <c r="C2602" s="6" t="s">
        <v>33</v>
      </c>
      <c r="D2602" s="6" t="s">
        <v>220</v>
      </c>
      <c r="E2602" s="6" t="s">
        <v>8398</v>
      </c>
      <c r="F2602" s="6">
        <v>3323022006</v>
      </c>
      <c r="G2602" s="6" t="s">
        <v>237</v>
      </c>
      <c r="H2602" s="6" t="s">
        <v>238</v>
      </c>
      <c r="I2602" s="6">
        <v>16137263</v>
      </c>
      <c r="J2602" s="6" t="s">
        <v>8416</v>
      </c>
      <c r="K2602" s="6" t="s">
        <v>8412</v>
      </c>
      <c r="L2602" s="6" t="s">
        <v>8413</v>
      </c>
      <c r="M2602" s="6">
        <v>0</v>
      </c>
      <c r="N2602" s="6">
        <v>33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 t="s">
        <v>39</v>
      </c>
      <c r="U2602" s="27" t="s">
        <v>7919</v>
      </c>
      <c r="V2602" s="8">
        <v>46261.36041666667</v>
      </c>
      <c r="W2602" s="8">
        <v>46261.36041666667</v>
      </c>
      <c r="X2602" s="6" t="s">
        <v>40</v>
      </c>
      <c r="Y2602" s="6" t="s">
        <v>39</v>
      </c>
      <c r="Z2602" s="9">
        <v>1096730</v>
      </c>
      <c r="AA2602" s="6" t="s">
        <v>8414</v>
      </c>
      <c r="AB2602" s="26" t="s">
        <v>8417</v>
      </c>
      <c r="AC2602" s="11" t="str">
        <f t="shared" si="325"/>
        <v>Klik Here Bestie</v>
      </c>
      <c r="AD2602" s="17" t="s">
        <v>4910</v>
      </c>
    </row>
    <row r="2603" spans="1:30" ht="14.25" customHeight="1" x14ac:dyDescent="0.3">
      <c r="A2603" s="5">
        <v>2601</v>
      </c>
      <c r="B2603" s="6" t="s">
        <v>32</v>
      </c>
      <c r="C2603" s="6" t="s">
        <v>33</v>
      </c>
      <c r="D2603" s="6" t="s">
        <v>220</v>
      </c>
      <c r="E2603" s="6" t="s">
        <v>8398</v>
      </c>
      <c r="F2603" s="6">
        <v>3323022006</v>
      </c>
      <c r="G2603" s="6" t="s">
        <v>237</v>
      </c>
      <c r="H2603" s="6" t="s">
        <v>238</v>
      </c>
      <c r="I2603" s="6">
        <v>16138432</v>
      </c>
      <c r="J2603" s="6" t="s">
        <v>8418</v>
      </c>
      <c r="K2603" s="6" t="s">
        <v>8419</v>
      </c>
      <c r="L2603" s="6" t="s">
        <v>8420</v>
      </c>
      <c r="M2603" s="6">
        <v>0</v>
      </c>
      <c r="N2603" s="6">
        <v>114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 t="s">
        <v>39</v>
      </c>
      <c r="U2603" s="27" t="s">
        <v>7919</v>
      </c>
      <c r="V2603" s="8">
        <v>46261.365972222222</v>
      </c>
      <c r="W2603" s="8">
        <v>46261.365972222222</v>
      </c>
      <c r="X2603" s="6" t="s">
        <v>40</v>
      </c>
      <c r="Y2603" s="6" t="s">
        <v>39</v>
      </c>
      <c r="Z2603" s="9">
        <v>891793</v>
      </c>
      <c r="AA2603" s="6" t="s">
        <v>8421</v>
      </c>
      <c r="AB2603" s="26" t="s">
        <v>8422</v>
      </c>
      <c r="AC2603" s="11" t="str">
        <f t="shared" si="325"/>
        <v>Klik Here Bestie</v>
      </c>
      <c r="AD2603" s="17" t="s">
        <v>4910</v>
      </c>
    </row>
    <row r="2604" spans="1:30" ht="14.25" customHeight="1" x14ac:dyDescent="0.3">
      <c r="A2604" s="5">
        <v>2602</v>
      </c>
      <c r="B2604" s="6" t="s">
        <v>32</v>
      </c>
      <c r="C2604" s="6" t="s">
        <v>33</v>
      </c>
      <c r="D2604" s="6" t="s">
        <v>220</v>
      </c>
      <c r="E2604" s="6" t="s">
        <v>8398</v>
      </c>
      <c r="F2604" s="6">
        <v>3323022006</v>
      </c>
      <c r="G2604" s="6" t="s">
        <v>237</v>
      </c>
      <c r="H2604" s="6" t="s">
        <v>238</v>
      </c>
      <c r="I2604" s="6">
        <v>16138703</v>
      </c>
      <c r="J2604" s="6" t="s">
        <v>8423</v>
      </c>
      <c r="K2604" s="6" t="s">
        <v>8419</v>
      </c>
      <c r="L2604" s="6" t="s">
        <v>8420</v>
      </c>
      <c r="M2604" s="6">
        <v>95</v>
      </c>
      <c r="N2604" s="6">
        <v>114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 t="s">
        <v>39</v>
      </c>
      <c r="U2604" s="27" t="s">
        <v>7919</v>
      </c>
      <c r="V2604" s="8">
        <v>46261.367361111108</v>
      </c>
      <c r="W2604" s="8">
        <v>46261.367361111108</v>
      </c>
      <c r="X2604" s="6" t="s">
        <v>40</v>
      </c>
      <c r="Y2604" s="6" t="s">
        <v>39</v>
      </c>
      <c r="Z2604" s="9">
        <v>891793</v>
      </c>
      <c r="AA2604" s="6" t="s">
        <v>8421</v>
      </c>
      <c r="AB2604" s="26" t="s">
        <v>8424</v>
      </c>
      <c r="AC2604" s="11" t="str">
        <f t="shared" si="325"/>
        <v>Klik Here Bestie</v>
      </c>
      <c r="AD2604" s="17" t="s">
        <v>4910</v>
      </c>
    </row>
    <row r="2605" spans="1:30" ht="14.25" customHeight="1" x14ac:dyDescent="0.3">
      <c r="A2605" s="5">
        <v>2603</v>
      </c>
      <c r="B2605" s="6" t="s">
        <v>32</v>
      </c>
      <c r="C2605" s="6" t="s">
        <v>33</v>
      </c>
      <c r="D2605" s="6" t="s">
        <v>220</v>
      </c>
      <c r="E2605" s="6" t="s">
        <v>8398</v>
      </c>
      <c r="F2605" s="6">
        <v>3323022006</v>
      </c>
      <c r="G2605" s="6" t="s">
        <v>237</v>
      </c>
      <c r="H2605" s="6" t="s">
        <v>238</v>
      </c>
      <c r="I2605" s="6">
        <v>16140177</v>
      </c>
      <c r="J2605" s="6" t="s">
        <v>8425</v>
      </c>
      <c r="K2605" s="6" t="s">
        <v>8426</v>
      </c>
      <c r="L2605" s="6" t="s">
        <v>8427</v>
      </c>
      <c r="M2605" s="6">
        <v>26</v>
      </c>
      <c r="N2605" s="6">
        <v>41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 t="s">
        <v>39</v>
      </c>
      <c r="U2605" s="27" t="s">
        <v>7919</v>
      </c>
      <c r="V2605" s="8">
        <v>46261.374305555553</v>
      </c>
      <c r="W2605" s="8">
        <v>46261.374305555553</v>
      </c>
      <c r="X2605" s="6" t="s">
        <v>40</v>
      </c>
      <c r="Y2605" s="6" t="s">
        <v>39</v>
      </c>
      <c r="Z2605" s="9">
        <v>891792</v>
      </c>
      <c r="AA2605" s="6" t="s">
        <v>8428</v>
      </c>
      <c r="AB2605" s="26" t="s">
        <v>8429</v>
      </c>
      <c r="AC2605" s="11" t="str">
        <f t="shared" si="325"/>
        <v>Klik Here Bestie</v>
      </c>
      <c r="AD2605" s="17" t="s">
        <v>4910</v>
      </c>
    </row>
    <row r="2606" spans="1:30" ht="14.25" customHeight="1" x14ac:dyDescent="0.3">
      <c r="A2606" s="5">
        <v>2604</v>
      </c>
      <c r="B2606" s="6" t="s">
        <v>32</v>
      </c>
      <c r="C2606" s="6" t="s">
        <v>33</v>
      </c>
      <c r="D2606" s="6" t="s">
        <v>220</v>
      </c>
      <c r="E2606" s="6" t="s">
        <v>270</v>
      </c>
      <c r="F2606" s="6">
        <v>3323022007</v>
      </c>
      <c r="G2606" s="6" t="s">
        <v>221</v>
      </c>
      <c r="H2606" s="6" t="s">
        <v>222</v>
      </c>
      <c r="I2606" s="6">
        <v>15619214</v>
      </c>
      <c r="J2606" s="6" t="s">
        <v>8430</v>
      </c>
      <c r="K2606" s="6" t="s">
        <v>8431</v>
      </c>
      <c r="L2606" s="6" t="s">
        <v>8432</v>
      </c>
      <c r="M2606" s="6">
        <v>35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 t="s">
        <v>39</v>
      </c>
      <c r="U2606" s="27" t="s">
        <v>7926</v>
      </c>
      <c r="V2606" s="8">
        <v>46255.417361111111</v>
      </c>
      <c r="W2606" s="8">
        <v>46255.417361111111</v>
      </c>
      <c r="X2606" s="6" t="s">
        <v>40</v>
      </c>
      <c r="Y2606" s="6" t="s">
        <v>39</v>
      </c>
      <c r="Z2606" s="9">
        <v>1137993</v>
      </c>
      <c r="AA2606" s="6" t="s">
        <v>962</v>
      </c>
      <c r="AB2606" s="26" t="s">
        <v>8433</v>
      </c>
      <c r="AC2606" s="11" t="str">
        <f t="shared" si="325"/>
        <v>Klik Here Bestie</v>
      </c>
      <c r="AD2606" s="17" t="s">
        <v>4910</v>
      </c>
    </row>
    <row r="2607" spans="1:30" ht="14.25" customHeight="1" x14ac:dyDescent="0.3">
      <c r="A2607" s="5">
        <v>2605</v>
      </c>
      <c r="B2607" s="6" t="s">
        <v>32</v>
      </c>
      <c r="C2607" s="6" t="s">
        <v>33</v>
      </c>
      <c r="D2607" s="6" t="s">
        <v>220</v>
      </c>
      <c r="E2607" s="6" t="s">
        <v>270</v>
      </c>
      <c r="F2607" s="6">
        <v>3323022007</v>
      </c>
      <c r="G2607" s="6" t="s">
        <v>221</v>
      </c>
      <c r="H2607" s="6" t="s">
        <v>222</v>
      </c>
      <c r="I2607" s="6">
        <v>15695780</v>
      </c>
      <c r="J2607" s="6" t="s">
        <v>8434</v>
      </c>
      <c r="K2607" s="6" t="s">
        <v>8435</v>
      </c>
      <c r="L2607" s="6" t="s">
        <v>8436</v>
      </c>
      <c r="M2607" s="6">
        <v>27</v>
      </c>
      <c r="N2607" s="6">
        <v>25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 t="s">
        <v>39</v>
      </c>
      <c r="U2607" s="27" t="s">
        <v>7933</v>
      </c>
      <c r="V2607" s="8">
        <v>46256.37222222222</v>
      </c>
      <c r="W2607" s="8">
        <v>46256.37222222222</v>
      </c>
      <c r="X2607" s="6" t="s">
        <v>40</v>
      </c>
      <c r="Y2607" s="6" t="s">
        <v>39</v>
      </c>
      <c r="Z2607" s="9">
        <v>95019</v>
      </c>
      <c r="AA2607" s="6" t="s">
        <v>300</v>
      </c>
      <c r="AB2607" s="26" t="s">
        <v>8437</v>
      </c>
      <c r="AC2607" s="11" t="str">
        <f t="shared" si="325"/>
        <v>Klik Here Bestie</v>
      </c>
      <c r="AD2607" s="17" t="s">
        <v>4910</v>
      </c>
    </row>
    <row r="2608" spans="1:30" ht="14.25" customHeight="1" x14ac:dyDescent="0.3">
      <c r="A2608" s="5">
        <v>2606</v>
      </c>
      <c r="B2608" s="6" t="s">
        <v>32</v>
      </c>
      <c r="C2608" s="6" t="s">
        <v>33</v>
      </c>
      <c r="D2608" s="6" t="s">
        <v>220</v>
      </c>
      <c r="E2608" s="6" t="s">
        <v>270</v>
      </c>
      <c r="F2608" s="6">
        <v>3323022007</v>
      </c>
      <c r="G2608" s="6" t="s">
        <v>221</v>
      </c>
      <c r="H2608" s="6" t="s">
        <v>222</v>
      </c>
      <c r="I2608" s="6">
        <v>15695941</v>
      </c>
      <c r="J2608" s="6" t="s">
        <v>8438</v>
      </c>
      <c r="K2608" s="6" t="s">
        <v>8435</v>
      </c>
      <c r="L2608" s="6" t="s">
        <v>8436</v>
      </c>
      <c r="M2608" s="6">
        <v>0</v>
      </c>
      <c r="N2608" s="6">
        <v>17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 t="s">
        <v>39</v>
      </c>
      <c r="U2608" s="27" t="s">
        <v>7933</v>
      </c>
      <c r="V2608" s="8">
        <v>46256.372916666667</v>
      </c>
      <c r="W2608" s="8">
        <v>46256.372916666667</v>
      </c>
      <c r="X2608" s="6" t="s">
        <v>40</v>
      </c>
      <c r="Y2608" s="6" t="s">
        <v>39</v>
      </c>
      <c r="Z2608" s="9">
        <v>95019</v>
      </c>
      <c r="AA2608" s="6" t="s">
        <v>300</v>
      </c>
      <c r="AB2608" s="26" t="s">
        <v>8439</v>
      </c>
      <c r="AC2608" s="11" t="str">
        <f t="shared" si="325"/>
        <v>Klik Here Bestie</v>
      </c>
      <c r="AD2608" s="17" t="s">
        <v>4910</v>
      </c>
    </row>
    <row r="2609" spans="1:30" ht="14.25" customHeight="1" x14ac:dyDescent="0.3">
      <c r="A2609" s="5">
        <v>2607</v>
      </c>
      <c r="B2609" s="6" t="s">
        <v>32</v>
      </c>
      <c r="C2609" s="6" t="s">
        <v>33</v>
      </c>
      <c r="D2609" s="6" t="s">
        <v>220</v>
      </c>
      <c r="E2609" s="6" t="s">
        <v>270</v>
      </c>
      <c r="F2609" s="6">
        <v>3323022007</v>
      </c>
      <c r="G2609" s="6" t="s">
        <v>221</v>
      </c>
      <c r="H2609" s="6" t="s">
        <v>222</v>
      </c>
      <c r="I2609" s="6">
        <v>15843832</v>
      </c>
      <c r="J2609" s="6" t="s">
        <v>8440</v>
      </c>
      <c r="K2609" s="6" t="s">
        <v>8441</v>
      </c>
      <c r="L2609" s="6" t="s">
        <v>8442</v>
      </c>
      <c r="M2609" s="6">
        <v>0</v>
      </c>
      <c r="N2609" s="6">
        <v>52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 t="s">
        <v>39</v>
      </c>
      <c r="U2609" s="27" t="s">
        <v>7951</v>
      </c>
      <c r="V2609" s="8">
        <v>46258.343055555553</v>
      </c>
      <c r="W2609" s="8">
        <v>46258.343055555553</v>
      </c>
      <c r="X2609" s="6" t="s">
        <v>40</v>
      </c>
      <c r="Y2609" s="6" t="s">
        <v>39</v>
      </c>
      <c r="Z2609" s="9">
        <v>95019</v>
      </c>
      <c r="AA2609" s="6" t="s">
        <v>300</v>
      </c>
      <c r="AB2609" s="26" t="s">
        <v>8443</v>
      </c>
      <c r="AC2609" s="11" t="str">
        <f t="shared" si="325"/>
        <v>Klik Here Bestie</v>
      </c>
      <c r="AD2609" s="17" t="s">
        <v>4910</v>
      </c>
    </row>
    <row r="2610" spans="1:30" ht="14.25" customHeight="1" x14ac:dyDescent="0.3">
      <c r="A2610" s="5">
        <v>2608</v>
      </c>
      <c r="B2610" s="6" t="s">
        <v>32</v>
      </c>
      <c r="C2610" s="6" t="s">
        <v>33</v>
      </c>
      <c r="D2610" s="6" t="s">
        <v>220</v>
      </c>
      <c r="E2610" s="6" t="s">
        <v>270</v>
      </c>
      <c r="F2610" s="6">
        <v>3323022007</v>
      </c>
      <c r="G2610" s="6" t="s">
        <v>221</v>
      </c>
      <c r="H2610" s="6" t="s">
        <v>222</v>
      </c>
      <c r="I2610" s="6">
        <v>15844063</v>
      </c>
      <c r="J2610" s="6" t="s">
        <v>8444</v>
      </c>
      <c r="K2610" s="6" t="s">
        <v>8441</v>
      </c>
      <c r="L2610" s="6" t="s">
        <v>8442</v>
      </c>
      <c r="M2610" s="6">
        <v>82</v>
      </c>
      <c r="N2610" s="6">
        <v>75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 t="s">
        <v>39</v>
      </c>
      <c r="U2610" s="27" t="s">
        <v>7951</v>
      </c>
      <c r="V2610" s="8">
        <v>46258.344444444447</v>
      </c>
      <c r="W2610" s="8">
        <v>46258.344444444447</v>
      </c>
      <c r="X2610" s="6" t="s">
        <v>40</v>
      </c>
      <c r="Y2610" s="6" t="s">
        <v>39</v>
      </c>
      <c r="Z2610" s="9">
        <v>95019</v>
      </c>
      <c r="AA2610" s="6" t="s">
        <v>300</v>
      </c>
      <c r="AB2610" s="26" t="s">
        <v>8445</v>
      </c>
      <c r="AC2610" s="11" t="str">
        <f t="shared" si="325"/>
        <v>Klik Here Bestie</v>
      </c>
      <c r="AD2610" s="17" t="s">
        <v>4910</v>
      </c>
    </row>
    <row r="2611" spans="1:30" ht="14.25" customHeight="1" x14ac:dyDescent="0.3">
      <c r="A2611" s="5">
        <v>2609</v>
      </c>
      <c r="B2611" s="6" t="s">
        <v>32</v>
      </c>
      <c r="C2611" s="6" t="s">
        <v>33</v>
      </c>
      <c r="D2611" s="6" t="s">
        <v>220</v>
      </c>
      <c r="E2611" s="6" t="s">
        <v>270</v>
      </c>
      <c r="F2611" s="6">
        <v>3323022007</v>
      </c>
      <c r="G2611" s="6" t="s">
        <v>221</v>
      </c>
      <c r="H2611" s="6" t="s">
        <v>222</v>
      </c>
      <c r="I2611" s="6">
        <v>15855678</v>
      </c>
      <c r="J2611" s="6" t="s">
        <v>8446</v>
      </c>
      <c r="K2611" s="6" t="s">
        <v>8447</v>
      </c>
      <c r="L2611" s="6" t="s">
        <v>8448</v>
      </c>
      <c r="M2611" s="6">
        <v>17</v>
      </c>
      <c r="N2611" s="6">
        <v>21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 t="s">
        <v>39</v>
      </c>
      <c r="U2611" s="27" t="s">
        <v>7951</v>
      </c>
      <c r="V2611" s="8">
        <v>46258.395833333336</v>
      </c>
      <c r="W2611" s="8">
        <v>46258.395833333336</v>
      </c>
      <c r="X2611" s="6" t="s">
        <v>40</v>
      </c>
      <c r="Y2611" s="6" t="s">
        <v>39</v>
      </c>
      <c r="Z2611" s="9">
        <v>1140906</v>
      </c>
      <c r="AA2611" s="6" t="s">
        <v>277</v>
      </c>
      <c r="AB2611" s="26" t="s">
        <v>8449</v>
      </c>
      <c r="AC2611" s="11" t="str">
        <f t="shared" si="325"/>
        <v>Klik Here Bestie</v>
      </c>
      <c r="AD2611" s="17" t="s">
        <v>4910</v>
      </c>
    </row>
    <row r="2612" spans="1:30" ht="14.25" customHeight="1" x14ac:dyDescent="0.3">
      <c r="A2612" s="5">
        <v>2610</v>
      </c>
      <c r="B2612" s="6" t="s">
        <v>32</v>
      </c>
      <c r="C2612" s="6" t="s">
        <v>33</v>
      </c>
      <c r="D2612" s="6" t="s">
        <v>220</v>
      </c>
      <c r="E2612" s="6" t="s">
        <v>270</v>
      </c>
      <c r="F2612" s="6">
        <v>3323022007</v>
      </c>
      <c r="G2612" s="6" t="s">
        <v>221</v>
      </c>
      <c r="H2612" s="6" t="s">
        <v>222</v>
      </c>
      <c r="I2612" s="6">
        <v>15855897</v>
      </c>
      <c r="J2612" s="6" t="s">
        <v>8450</v>
      </c>
      <c r="K2612" s="6" t="s">
        <v>8447</v>
      </c>
      <c r="L2612" s="6" t="s">
        <v>8448</v>
      </c>
      <c r="M2612" s="6">
        <v>0</v>
      </c>
      <c r="N2612" s="6">
        <v>24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 t="s">
        <v>39</v>
      </c>
      <c r="U2612" s="6" t="s">
        <v>7951</v>
      </c>
      <c r="V2612" s="8">
        <v>46258.397222222222</v>
      </c>
      <c r="W2612" s="8">
        <v>46258.397222222222</v>
      </c>
      <c r="X2612" s="6" t="s">
        <v>40</v>
      </c>
      <c r="Y2612" s="6" t="s">
        <v>39</v>
      </c>
      <c r="Z2612" s="9">
        <v>1140906</v>
      </c>
      <c r="AA2612" s="6" t="s">
        <v>277</v>
      </c>
      <c r="AB2612" s="26" t="s">
        <v>8451</v>
      </c>
      <c r="AC2612" s="11" t="str">
        <f t="shared" si="325"/>
        <v>Klik Here Bestie</v>
      </c>
      <c r="AD2612" s="17" t="s">
        <v>4910</v>
      </c>
    </row>
    <row r="2613" spans="1:30" ht="14.25" customHeight="1" x14ac:dyDescent="0.3">
      <c r="A2613" s="5">
        <v>2611</v>
      </c>
      <c r="B2613" s="6" t="s">
        <v>32</v>
      </c>
      <c r="C2613" s="6" t="s">
        <v>33</v>
      </c>
      <c r="D2613" s="6" t="s">
        <v>220</v>
      </c>
      <c r="E2613" s="6" t="s">
        <v>270</v>
      </c>
      <c r="F2613" s="6">
        <v>3323022007</v>
      </c>
      <c r="G2613" s="6" t="s">
        <v>221</v>
      </c>
      <c r="H2613" s="6" t="s">
        <v>222</v>
      </c>
      <c r="I2613" s="6">
        <v>15875644</v>
      </c>
      <c r="J2613" s="6" t="s">
        <v>8452</v>
      </c>
      <c r="K2613" s="6" t="s">
        <v>4409</v>
      </c>
      <c r="L2613" s="6" t="s">
        <v>4410</v>
      </c>
      <c r="M2613" s="6">
        <v>0</v>
      </c>
      <c r="N2613" s="6">
        <v>35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 t="s">
        <v>39</v>
      </c>
      <c r="U2613" s="6" t="s">
        <v>7951</v>
      </c>
      <c r="V2613" s="8">
        <v>46258.486111111109</v>
      </c>
      <c r="W2613" s="8">
        <v>46258.486111111109</v>
      </c>
      <c r="X2613" s="6" t="s">
        <v>40</v>
      </c>
      <c r="Y2613" s="6" t="s">
        <v>39</v>
      </c>
      <c r="Z2613" s="9">
        <v>95019</v>
      </c>
      <c r="AA2613" s="6" t="s">
        <v>300</v>
      </c>
      <c r="AB2613" s="26" t="s">
        <v>8453</v>
      </c>
      <c r="AC2613" s="11" t="str">
        <f t="shared" si="325"/>
        <v>Klik Here Bestie</v>
      </c>
      <c r="AD2613" s="17" t="s">
        <v>4910</v>
      </c>
    </row>
    <row r="2614" spans="1:30" ht="14.25" customHeight="1" x14ac:dyDescent="0.3">
      <c r="A2614" s="5">
        <v>2612</v>
      </c>
      <c r="B2614" s="6" t="s">
        <v>32</v>
      </c>
      <c r="C2614" s="6" t="s">
        <v>33</v>
      </c>
      <c r="D2614" s="6" t="s">
        <v>220</v>
      </c>
      <c r="E2614" s="6" t="s">
        <v>270</v>
      </c>
      <c r="F2614" s="6">
        <v>3323022007</v>
      </c>
      <c r="G2614" s="6" t="s">
        <v>221</v>
      </c>
      <c r="H2614" s="6" t="s">
        <v>222</v>
      </c>
      <c r="I2614" s="6">
        <v>16041132</v>
      </c>
      <c r="J2614" s="6" t="s">
        <v>8454</v>
      </c>
      <c r="K2614" s="6" t="s">
        <v>8455</v>
      </c>
      <c r="L2614" s="6" t="s">
        <v>8456</v>
      </c>
      <c r="M2614" s="6">
        <v>0</v>
      </c>
      <c r="N2614" s="6">
        <v>175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 t="s">
        <v>39</v>
      </c>
      <c r="U2614" s="27" t="s">
        <v>7962</v>
      </c>
      <c r="V2614" s="8">
        <v>46260.386805555558</v>
      </c>
      <c r="W2614" s="8">
        <v>46260.386805555558</v>
      </c>
      <c r="X2614" s="6" t="s">
        <v>40</v>
      </c>
      <c r="Y2614" s="6" t="s">
        <v>39</v>
      </c>
      <c r="Z2614" s="9">
        <v>95044</v>
      </c>
      <c r="AA2614" s="6" t="s">
        <v>273</v>
      </c>
      <c r="AB2614" s="26" t="s">
        <v>8457</v>
      </c>
      <c r="AC2614" s="11" t="str">
        <f t="shared" si="325"/>
        <v>Klik Here Bestie</v>
      </c>
      <c r="AD2614" s="17" t="s">
        <v>4910</v>
      </c>
    </row>
    <row r="2615" spans="1:30" ht="14.25" customHeight="1" x14ac:dyDescent="0.3">
      <c r="A2615" s="5">
        <v>2613</v>
      </c>
      <c r="B2615" s="6" t="s">
        <v>32</v>
      </c>
      <c r="C2615" s="6" t="s">
        <v>33</v>
      </c>
      <c r="D2615" s="6" t="s">
        <v>220</v>
      </c>
      <c r="E2615" s="6" t="s">
        <v>270</v>
      </c>
      <c r="F2615" s="6">
        <v>3323022007</v>
      </c>
      <c r="G2615" s="6" t="s">
        <v>221</v>
      </c>
      <c r="H2615" s="6" t="s">
        <v>222</v>
      </c>
      <c r="I2615" s="6">
        <v>16041369</v>
      </c>
      <c r="J2615" s="6" t="s">
        <v>8458</v>
      </c>
      <c r="K2615" s="6" t="s">
        <v>8455</v>
      </c>
      <c r="L2615" s="6" t="s">
        <v>8456</v>
      </c>
      <c r="M2615" s="6">
        <v>0</v>
      </c>
      <c r="N2615" s="6">
        <v>70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 t="s">
        <v>39</v>
      </c>
      <c r="U2615" s="27" t="s">
        <v>7962</v>
      </c>
      <c r="V2615" s="8">
        <v>46260.388888888891</v>
      </c>
      <c r="W2615" s="8">
        <v>46260.388888888891</v>
      </c>
      <c r="X2615" s="6" t="s">
        <v>40</v>
      </c>
      <c r="Y2615" s="6" t="s">
        <v>39</v>
      </c>
      <c r="Z2615" s="9">
        <v>95044</v>
      </c>
      <c r="AA2615" s="6" t="s">
        <v>273</v>
      </c>
      <c r="AB2615" s="26" t="s">
        <v>8459</v>
      </c>
      <c r="AC2615" s="11" t="str">
        <f t="shared" si="325"/>
        <v>Klik Here Bestie</v>
      </c>
      <c r="AD2615" s="17" t="s">
        <v>4910</v>
      </c>
    </row>
    <row r="2616" spans="1:30" ht="14.25" customHeight="1" x14ac:dyDescent="0.3">
      <c r="A2616" s="5">
        <v>2614</v>
      </c>
      <c r="B2616" s="6" t="s">
        <v>32</v>
      </c>
      <c r="C2616" s="6" t="s">
        <v>33</v>
      </c>
      <c r="D2616" s="6" t="s">
        <v>220</v>
      </c>
      <c r="E2616" s="6" t="s">
        <v>302</v>
      </c>
      <c r="F2616" s="6">
        <v>3323022008</v>
      </c>
      <c r="G2616" s="6" t="s">
        <v>237</v>
      </c>
      <c r="H2616" s="6" t="s">
        <v>238</v>
      </c>
      <c r="I2616" s="6">
        <v>15688542</v>
      </c>
      <c r="J2616" s="6" t="s">
        <v>8460</v>
      </c>
      <c r="K2616" s="6" t="s">
        <v>8461</v>
      </c>
      <c r="L2616" s="6" t="s">
        <v>304</v>
      </c>
      <c r="M2616" s="6">
        <v>0</v>
      </c>
      <c r="N2616" s="6">
        <v>250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 t="s">
        <v>39</v>
      </c>
      <c r="U2616" s="6" t="s">
        <v>7933</v>
      </c>
      <c r="V2616" s="8">
        <v>46256.338888888888</v>
      </c>
      <c r="W2616" s="8">
        <v>46256.338888888888</v>
      </c>
      <c r="X2616" s="6" t="s">
        <v>40</v>
      </c>
      <c r="Y2616" s="6" t="s">
        <v>39</v>
      </c>
      <c r="Z2616" s="9">
        <v>186690</v>
      </c>
      <c r="AA2616" s="6" t="s">
        <v>99</v>
      </c>
      <c r="AB2616" s="26" t="s">
        <v>8462</v>
      </c>
      <c r="AC2616" s="11" t="str">
        <f t="shared" si="325"/>
        <v>Klik Here Bestie</v>
      </c>
      <c r="AD2616" s="17" t="s">
        <v>4910</v>
      </c>
    </row>
    <row r="2617" spans="1:30" ht="14.25" customHeight="1" x14ac:dyDescent="0.3">
      <c r="A2617" s="5">
        <v>2615</v>
      </c>
      <c r="B2617" s="6" t="s">
        <v>32</v>
      </c>
      <c r="C2617" s="6" t="s">
        <v>33</v>
      </c>
      <c r="D2617" s="6" t="s">
        <v>220</v>
      </c>
      <c r="E2617" s="6" t="s">
        <v>302</v>
      </c>
      <c r="F2617" s="6">
        <v>3323022008</v>
      </c>
      <c r="G2617" s="6" t="s">
        <v>237</v>
      </c>
      <c r="H2617" s="6" t="s">
        <v>238</v>
      </c>
      <c r="I2617" s="6">
        <v>15900928</v>
      </c>
      <c r="J2617" s="6" t="s">
        <v>8463</v>
      </c>
      <c r="K2617" s="6" t="s">
        <v>8464</v>
      </c>
      <c r="L2617" s="6" t="s">
        <v>8465</v>
      </c>
      <c r="M2617" s="6">
        <v>0</v>
      </c>
      <c r="N2617" s="6">
        <v>30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 t="s">
        <v>39</v>
      </c>
      <c r="U2617" s="6" t="s">
        <v>7951</v>
      </c>
      <c r="V2617" s="8">
        <v>46258.625</v>
      </c>
      <c r="W2617" s="8">
        <v>46258.625</v>
      </c>
      <c r="X2617" s="6" t="s">
        <v>40</v>
      </c>
      <c r="Y2617" s="6" t="s">
        <v>39</v>
      </c>
      <c r="Z2617" s="9">
        <v>94540</v>
      </c>
      <c r="AA2617" s="6" t="s">
        <v>8466</v>
      </c>
      <c r="AB2617" s="26" t="s">
        <v>8467</v>
      </c>
      <c r="AC2617" s="11" t="str">
        <f t="shared" si="325"/>
        <v>Klik Here Bestie</v>
      </c>
      <c r="AD2617" s="17" t="s">
        <v>4910</v>
      </c>
    </row>
    <row r="2618" spans="1:30" ht="14.25" customHeight="1" x14ac:dyDescent="0.3">
      <c r="A2618" s="5">
        <v>2616</v>
      </c>
      <c r="B2618" s="6" t="s">
        <v>32</v>
      </c>
      <c r="C2618" s="6" t="s">
        <v>33</v>
      </c>
      <c r="D2618" s="6" t="s">
        <v>220</v>
      </c>
      <c r="E2618" s="6" t="s">
        <v>318</v>
      </c>
      <c r="F2618" s="6">
        <v>3323022009</v>
      </c>
      <c r="G2618" s="6" t="s">
        <v>319</v>
      </c>
      <c r="H2618" s="6" t="s">
        <v>320</v>
      </c>
      <c r="I2618" s="6">
        <v>16034077</v>
      </c>
      <c r="J2618" s="6" t="s">
        <v>8468</v>
      </c>
      <c r="K2618" s="6" t="s">
        <v>8469</v>
      </c>
      <c r="L2618" s="6" t="s">
        <v>8470</v>
      </c>
      <c r="M2618" s="6">
        <v>82</v>
      </c>
      <c r="N2618" s="6">
        <v>74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 t="s">
        <v>39</v>
      </c>
      <c r="U2618" s="27" t="s">
        <v>7962</v>
      </c>
      <c r="V2618" s="8">
        <v>46260.342361111114</v>
      </c>
      <c r="W2618" s="8">
        <v>46260.342361111114</v>
      </c>
      <c r="X2618" s="6" t="s">
        <v>40</v>
      </c>
      <c r="Y2618" s="6" t="s">
        <v>39</v>
      </c>
      <c r="Z2618" s="9">
        <v>95064</v>
      </c>
      <c r="AA2618" s="6" t="s">
        <v>331</v>
      </c>
      <c r="AB2618" s="26" t="s">
        <v>8471</v>
      </c>
      <c r="AC2618" s="11" t="str">
        <f t="shared" si="325"/>
        <v>Klik Here Bestie</v>
      </c>
      <c r="AD2618" s="17" t="s">
        <v>4910</v>
      </c>
    </row>
    <row r="2619" spans="1:30" ht="14.25" customHeight="1" x14ac:dyDescent="0.3">
      <c r="A2619" s="5">
        <v>2617</v>
      </c>
      <c r="B2619" s="6" t="s">
        <v>32</v>
      </c>
      <c r="C2619" s="6" t="s">
        <v>33</v>
      </c>
      <c r="D2619" s="6" t="s">
        <v>220</v>
      </c>
      <c r="E2619" s="6" t="s">
        <v>318</v>
      </c>
      <c r="F2619" s="6">
        <v>3323022009</v>
      </c>
      <c r="G2619" s="6" t="s">
        <v>319</v>
      </c>
      <c r="H2619" s="6" t="s">
        <v>320</v>
      </c>
      <c r="I2619" s="6">
        <v>15411103</v>
      </c>
      <c r="J2619" s="6" t="s">
        <v>8472</v>
      </c>
      <c r="K2619" s="6" t="s">
        <v>8473</v>
      </c>
      <c r="L2619" s="6" t="s">
        <v>8474</v>
      </c>
      <c r="M2619" s="6">
        <v>0</v>
      </c>
      <c r="N2619" s="6">
        <v>50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 t="s">
        <v>39</v>
      </c>
      <c r="U2619" s="27" t="s">
        <v>7958</v>
      </c>
      <c r="V2619" s="8">
        <v>46252.607638888891</v>
      </c>
      <c r="W2619" s="8">
        <v>46252.607638888891</v>
      </c>
      <c r="X2619" s="6" t="s">
        <v>40</v>
      </c>
      <c r="Y2619" s="6" t="s">
        <v>39</v>
      </c>
      <c r="Z2619" s="9">
        <v>95064</v>
      </c>
      <c r="AA2619" s="6" t="s">
        <v>331</v>
      </c>
      <c r="AB2619" s="26" t="s">
        <v>8475</v>
      </c>
      <c r="AC2619" s="11" t="str">
        <f t="shared" si="325"/>
        <v>Klik Here Bestie</v>
      </c>
      <c r="AD2619" s="17" t="s">
        <v>4910</v>
      </c>
    </row>
    <row r="2620" spans="1:30" ht="14.25" customHeight="1" x14ac:dyDescent="0.3">
      <c r="A2620" s="5">
        <v>2618</v>
      </c>
      <c r="B2620" s="6" t="s">
        <v>32</v>
      </c>
      <c r="C2620" s="6" t="s">
        <v>33</v>
      </c>
      <c r="D2620" s="6" t="s">
        <v>220</v>
      </c>
      <c r="E2620" s="6" t="s">
        <v>8476</v>
      </c>
      <c r="F2620" s="6">
        <v>3323022010</v>
      </c>
      <c r="G2620" s="6" t="s">
        <v>221</v>
      </c>
      <c r="H2620" s="6" t="s">
        <v>222</v>
      </c>
      <c r="I2620" s="6">
        <v>16038746</v>
      </c>
      <c r="J2620" s="6" t="s">
        <v>8477</v>
      </c>
      <c r="K2620" s="6" t="s">
        <v>8478</v>
      </c>
      <c r="L2620" s="6" t="s">
        <v>8479</v>
      </c>
      <c r="M2620" s="6">
        <v>50</v>
      </c>
      <c r="N2620" s="6">
        <v>50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 t="s">
        <v>39</v>
      </c>
      <c r="U2620" s="27" t="s">
        <v>7962</v>
      </c>
      <c r="V2620" s="8">
        <v>46260.372916666667</v>
      </c>
      <c r="W2620" s="8">
        <v>46260.372916666667</v>
      </c>
      <c r="X2620" s="6" t="s">
        <v>40</v>
      </c>
      <c r="Y2620" s="6" t="s">
        <v>39</v>
      </c>
      <c r="Z2620" s="9">
        <v>95144</v>
      </c>
      <c r="AA2620" s="6" t="s">
        <v>8480</v>
      </c>
      <c r="AB2620" s="26" t="s">
        <v>8481</v>
      </c>
      <c r="AC2620" s="11" t="str">
        <f t="shared" si="325"/>
        <v>Klik Here Bestie</v>
      </c>
      <c r="AD2620" s="17" t="s">
        <v>4910</v>
      </c>
    </row>
    <row r="2621" spans="1:30" ht="14.25" customHeight="1" x14ac:dyDescent="0.3">
      <c r="A2621" s="5">
        <v>2619</v>
      </c>
      <c r="B2621" s="6" t="s">
        <v>32</v>
      </c>
      <c r="C2621" s="6" t="s">
        <v>33</v>
      </c>
      <c r="D2621" s="6" t="s">
        <v>220</v>
      </c>
      <c r="E2621" s="6" t="s">
        <v>8476</v>
      </c>
      <c r="F2621" s="6">
        <v>3323022010</v>
      </c>
      <c r="G2621" s="6" t="s">
        <v>221</v>
      </c>
      <c r="H2621" s="6" t="s">
        <v>222</v>
      </c>
      <c r="I2621" s="6">
        <v>16039037</v>
      </c>
      <c r="J2621" s="6" t="s">
        <v>8482</v>
      </c>
      <c r="K2621" s="6" t="s">
        <v>8478</v>
      </c>
      <c r="L2621" s="6" t="s">
        <v>8479</v>
      </c>
      <c r="M2621" s="6">
        <v>0</v>
      </c>
      <c r="N2621" s="6">
        <v>50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 t="s">
        <v>39</v>
      </c>
      <c r="U2621" s="6" t="s">
        <v>7962</v>
      </c>
      <c r="V2621" s="8">
        <v>46260.374305555553</v>
      </c>
      <c r="W2621" s="8">
        <v>46260.374305555553</v>
      </c>
      <c r="X2621" s="6" t="s">
        <v>40</v>
      </c>
      <c r="Y2621" s="6" t="s">
        <v>39</v>
      </c>
      <c r="Z2621" s="9">
        <v>95144</v>
      </c>
      <c r="AA2621" s="6" t="s">
        <v>8480</v>
      </c>
      <c r="AB2621" s="26" t="s">
        <v>8483</v>
      </c>
      <c r="AC2621" s="11" t="str">
        <f t="shared" si="325"/>
        <v>Klik Here Bestie</v>
      </c>
      <c r="AD2621" s="17" t="s">
        <v>4910</v>
      </c>
    </row>
    <row r="2622" spans="1:30" ht="14.25" customHeight="1" x14ac:dyDescent="0.3">
      <c r="A2622" s="5">
        <v>2620</v>
      </c>
      <c r="B2622" s="6" t="s">
        <v>32</v>
      </c>
      <c r="C2622" s="6" t="s">
        <v>33</v>
      </c>
      <c r="D2622" s="6" t="s">
        <v>220</v>
      </c>
      <c r="E2622" s="6" t="s">
        <v>337</v>
      </c>
      <c r="F2622" s="6">
        <v>3323022011</v>
      </c>
      <c r="G2622" s="6" t="s">
        <v>319</v>
      </c>
      <c r="H2622" s="6" t="s">
        <v>320</v>
      </c>
      <c r="I2622" s="6">
        <v>15410323</v>
      </c>
      <c r="J2622" s="6" t="s">
        <v>8484</v>
      </c>
      <c r="K2622" s="6" t="s">
        <v>8485</v>
      </c>
      <c r="L2622" s="6" t="s">
        <v>8486</v>
      </c>
      <c r="M2622" s="6">
        <v>24</v>
      </c>
      <c r="N2622" s="6">
        <v>30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 t="s">
        <v>39</v>
      </c>
      <c r="U2622" s="6" t="s">
        <v>7958</v>
      </c>
      <c r="V2622" s="8">
        <v>46252.602083333331</v>
      </c>
      <c r="W2622" s="8">
        <v>46252.602083333331</v>
      </c>
      <c r="X2622" s="6" t="s">
        <v>40</v>
      </c>
      <c r="Y2622" s="6" t="s">
        <v>39</v>
      </c>
      <c r="Z2622" s="9">
        <v>95244</v>
      </c>
      <c r="AA2622" s="6" t="s">
        <v>346</v>
      </c>
      <c r="AB2622" s="26" t="s">
        <v>8487</v>
      </c>
      <c r="AC2622" s="11" t="str">
        <f t="shared" si="325"/>
        <v>Klik Here Bestie</v>
      </c>
      <c r="AD2622" s="17" t="s">
        <v>4910</v>
      </c>
    </row>
    <row r="2623" spans="1:30" ht="14.25" customHeight="1" x14ac:dyDescent="0.3">
      <c r="A2623" s="5">
        <v>2621</v>
      </c>
      <c r="B2623" s="6" t="s">
        <v>32</v>
      </c>
      <c r="C2623" s="6" t="s">
        <v>33</v>
      </c>
      <c r="D2623" s="6" t="s">
        <v>220</v>
      </c>
      <c r="E2623" s="6" t="s">
        <v>337</v>
      </c>
      <c r="F2623" s="6">
        <v>3323022011</v>
      </c>
      <c r="G2623" s="6" t="s">
        <v>319</v>
      </c>
      <c r="H2623" s="6" t="s">
        <v>320</v>
      </c>
      <c r="I2623" s="6">
        <v>15700490</v>
      </c>
      <c r="J2623" s="6" t="s">
        <v>8488</v>
      </c>
      <c r="K2623" s="6" t="s">
        <v>8489</v>
      </c>
      <c r="L2623" s="6" t="s">
        <v>5483</v>
      </c>
      <c r="M2623" s="6">
        <v>50</v>
      </c>
      <c r="N2623" s="6">
        <v>100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 t="s">
        <v>39</v>
      </c>
      <c r="U2623" s="6" t="s">
        <v>7933</v>
      </c>
      <c r="V2623" s="8">
        <v>46256.393055555556</v>
      </c>
      <c r="W2623" s="8">
        <v>46256.393055555556</v>
      </c>
      <c r="X2623" s="6" t="s">
        <v>40</v>
      </c>
      <c r="Y2623" s="6" t="s">
        <v>39</v>
      </c>
      <c r="Z2623" s="9">
        <v>95190</v>
      </c>
      <c r="AA2623" s="6" t="s">
        <v>8490</v>
      </c>
      <c r="AB2623" s="26" t="s">
        <v>8491</v>
      </c>
      <c r="AC2623" s="11" t="str">
        <f t="shared" si="325"/>
        <v>Klik Here Bestie</v>
      </c>
      <c r="AD2623" s="17" t="s">
        <v>4910</v>
      </c>
    </row>
    <row r="2624" spans="1:30" ht="14.25" customHeight="1" x14ac:dyDescent="0.3">
      <c r="A2624" s="5">
        <v>2622</v>
      </c>
      <c r="B2624" s="6" t="s">
        <v>32</v>
      </c>
      <c r="C2624" s="6" t="s">
        <v>33</v>
      </c>
      <c r="D2624" s="6" t="s">
        <v>220</v>
      </c>
      <c r="E2624" s="6" t="s">
        <v>352</v>
      </c>
      <c r="F2624" s="6">
        <v>3323022012</v>
      </c>
      <c r="G2624" s="6" t="s">
        <v>319</v>
      </c>
      <c r="H2624" s="6" t="s">
        <v>320</v>
      </c>
      <c r="I2624" s="6">
        <v>16194768</v>
      </c>
      <c r="J2624" s="6" t="s">
        <v>8492</v>
      </c>
      <c r="K2624" s="6" t="s">
        <v>8493</v>
      </c>
      <c r="L2624" s="6" t="s">
        <v>8494</v>
      </c>
      <c r="M2624" s="6">
        <v>0</v>
      </c>
      <c r="N2624" s="6">
        <v>86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 t="s">
        <v>39</v>
      </c>
      <c r="U2624" s="27" t="s">
        <v>7919</v>
      </c>
      <c r="V2624" s="8">
        <v>46261.640972222223</v>
      </c>
      <c r="W2624" s="8">
        <v>46261.640972222223</v>
      </c>
      <c r="X2624" s="6" t="s">
        <v>40</v>
      </c>
      <c r="Y2624" s="6" t="s">
        <v>39</v>
      </c>
      <c r="Z2624" s="9">
        <v>1069710</v>
      </c>
      <c r="AA2624" s="6" t="s">
        <v>2843</v>
      </c>
      <c r="AB2624" s="26" t="s">
        <v>8495</v>
      </c>
      <c r="AC2624" s="11" t="str">
        <f t="shared" si="325"/>
        <v>Klik Here Bestie</v>
      </c>
      <c r="AD2624" s="17" t="s">
        <v>4910</v>
      </c>
    </row>
    <row r="2625" spans="1:30" ht="14.25" customHeight="1" x14ac:dyDescent="0.3">
      <c r="A2625" s="5">
        <v>2623</v>
      </c>
      <c r="B2625" s="6" t="s">
        <v>32</v>
      </c>
      <c r="C2625" s="6" t="s">
        <v>33</v>
      </c>
      <c r="D2625" s="6" t="s">
        <v>220</v>
      </c>
      <c r="E2625" s="6" t="s">
        <v>352</v>
      </c>
      <c r="F2625" s="6">
        <v>3323022012</v>
      </c>
      <c r="G2625" s="6" t="s">
        <v>319</v>
      </c>
      <c r="H2625" s="6" t="s">
        <v>320</v>
      </c>
      <c r="I2625" s="6">
        <v>16195511</v>
      </c>
      <c r="J2625" s="6" t="s">
        <v>8496</v>
      </c>
      <c r="K2625" s="6" t="s">
        <v>8493</v>
      </c>
      <c r="L2625" s="6" t="s">
        <v>8494</v>
      </c>
      <c r="M2625" s="6">
        <v>0</v>
      </c>
      <c r="N2625" s="6">
        <v>14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 t="s">
        <v>39</v>
      </c>
      <c r="U2625" s="6" t="s">
        <v>7919</v>
      </c>
      <c r="V2625" s="8">
        <v>46261.645138888889</v>
      </c>
      <c r="W2625" s="8">
        <v>46261.645138888889</v>
      </c>
      <c r="X2625" s="6" t="s">
        <v>40</v>
      </c>
      <c r="Y2625" s="6" t="s">
        <v>39</v>
      </c>
      <c r="Z2625" s="9">
        <v>1069710</v>
      </c>
      <c r="AA2625" s="6" t="s">
        <v>2843</v>
      </c>
      <c r="AB2625" s="26" t="s">
        <v>8497</v>
      </c>
      <c r="AC2625" s="11" t="str">
        <f t="shared" si="325"/>
        <v>Klik Here Bestie</v>
      </c>
      <c r="AD2625" s="17" t="s">
        <v>4910</v>
      </c>
    </row>
    <row r="2626" spans="1:30" ht="14.25" customHeight="1" x14ac:dyDescent="0.3">
      <c r="A2626" s="5">
        <v>2624</v>
      </c>
      <c r="B2626" s="6" t="s">
        <v>32</v>
      </c>
      <c r="C2626" s="6" t="s">
        <v>33</v>
      </c>
      <c r="D2626" s="6" t="s">
        <v>220</v>
      </c>
      <c r="E2626" s="6" t="s">
        <v>352</v>
      </c>
      <c r="F2626" s="6">
        <v>3323022012</v>
      </c>
      <c r="G2626" s="6" t="s">
        <v>319</v>
      </c>
      <c r="H2626" s="6" t="s">
        <v>320</v>
      </c>
      <c r="I2626" s="6">
        <v>15543154</v>
      </c>
      <c r="J2626" s="6" t="s">
        <v>8498</v>
      </c>
      <c r="K2626" s="6" t="s">
        <v>8499</v>
      </c>
      <c r="L2626" s="6" t="s">
        <v>8500</v>
      </c>
      <c r="M2626" s="6">
        <v>0</v>
      </c>
      <c r="N2626" s="6">
        <v>50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 t="s">
        <v>39</v>
      </c>
      <c r="U2626" s="6" t="s">
        <v>7987</v>
      </c>
      <c r="V2626" s="8">
        <v>46254.489583333336</v>
      </c>
      <c r="W2626" s="8">
        <v>46254.489583333336</v>
      </c>
      <c r="X2626" s="6" t="s">
        <v>40</v>
      </c>
      <c r="Y2626" s="6" t="s">
        <v>39</v>
      </c>
      <c r="Z2626" s="9">
        <v>1069720</v>
      </c>
      <c r="AA2626" s="6" t="s">
        <v>115</v>
      </c>
      <c r="AB2626" s="26" t="s">
        <v>8501</v>
      </c>
      <c r="AC2626" s="11" t="str">
        <f t="shared" si="325"/>
        <v>Klik Here Bestie</v>
      </c>
      <c r="AD2626" s="17" t="s">
        <v>4910</v>
      </c>
    </row>
    <row r="2627" spans="1:30" ht="14.25" customHeight="1" x14ac:dyDescent="0.3">
      <c r="A2627" s="5">
        <v>2625</v>
      </c>
      <c r="B2627" s="6" t="s">
        <v>32</v>
      </c>
      <c r="C2627" s="6" t="s">
        <v>33</v>
      </c>
      <c r="D2627" s="6" t="s">
        <v>220</v>
      </c>
      <c r="E2627" s="6" t="s">
        <v>352</v>
      </c>
      <c r="F2627" s="6">
        <v>3323022012</v>
      </c>
      <c r="G2627" s="6" t="s">
        <v>319</v>
      </c>
      <c r="H2627" s="6" t="s">
        <v>320</v>
      </c>
      <c r="I2627" s="6">
        <v>16043261</v>
      </c>
      <c r="J2627" s="6" t="s">
        <v>8502</v>
      </c>
      <c r="K2627" s="6" t="s">
        <v>8503</v>
      </c>
      <c r="L2627" s="6" t="s">
        <v>1765</v>
      </c>
      <c r="M2627" s="6">
        <v>0</v>
      </c>
      <c r="N2627" s="6">
        <v>180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 t="s">
        <v>39</v>
      </c>
      <c r="U2627" s="6" t="s">
        <v>7962</v>
      </c>
      <c r="V2627" s="8">
        <v>46260.4</v>
      </c>
      <c r="W2627" s="8">
        <v>46260.4</v>
      </c>
      <c r="X2627" s="6" t="s">
        <v>40</v>
      </c>
      <c r="Y2627" s="6" t="s">
        <v>39</v>
      </c>
      <c r="Z2627" s="9">
        <v>95293</v>
      </c>
      <c r="AA2627" s="6" t="s">
        <v>2865</v>
      </c>
      <c r="AB2627" s="26" t="s">
        <v>8504</v>
      </c>
      <c r="AC2627" s="11" t="str">
        <f t="shared" si="325"/>
        <v>Klik Here Bestie</v>
      </c>
      <c r="AD2627" s="17" t="s">
        <v>4910</v>
      </c>
    </row>
    <row r="2628" spans="1:30" ht="14.25" customHeight="1" x14ac:dyDescent="0.3">
      <c r="A2628" s="5">
        <v>2626</v>
      </c>
      <c r="B2628" s="6" t="s">
        <v>32</v>
      </c>
      <c r="C2628" s="6" t="s">
        <v>33</v>
      </c>
      <c r="D2628" s="6" t="s">
        <v>220</v>
      </c>
      <c r="E2628" s="6" t="s">
        <v>352</v>
      </c>
      <c r="F2628" s="6">
        <v>3323022012</v>
      </c>
      <c r="G2628" s="6" t="s">
        <v>319</v>
      </c>
      <c r="H2628" s="6" t="s">
        <v>320</v>
      </c>
      <c r="I2628" s="6">
        <v>16043424</v>
      </c>
      <c r="J2628" s="6" t="s">
        <v>8505</v>
      </c>
      <c r="K2628" s="6" t="s">
        <v>8503</v>
      </c>
      <c r="L2628" s="6" t="s">
        <v>1765</v>
      </c>
      <c r="M2628" s="6">
        <v>166</v>
      </c>
      <c r="N2628" s="6">
        <v>200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 t="s">
        <v>39</v>
      </c>
      <c r="U2628" s="6" t="s">
        <v>7962</v>
      </c>
      <c r="V2628" s="8">
        <v>46260.401388888888</v>
      </c>
      <c r="W2628" s="8">
        <v>46260.401388888888</v>
      </c>
      <c r="X2628" s="6" t="s">
        <v>40</v>
      </c>
      <c r="Y2628" s="6" t="s">
        <v>39</v>
      </c>
      <c r="Z2628" s="9">
        <v>95293</v>
      </c>
      <c r="AA2628" s="6" t="s">
        <v>2865</v>
      </c>
      <c r="AB2628" s="26" t="s">
        <v>8506</v>
      </c>
      <c r="AC2628" s="11" t="str">
        <f t="shared" si="325"/>
        <v>Klik Here Bestie</v>
      </c>
      <c r="AD2628" s="17" t="s">
        <v>4910</v>
      </c>
    </row>
    <row r="2629" spans="1:30" ht="14.25" customHeight="1" x14ac:dyDescent="0.3">
      <c r="A2629" s="5">
        <v>2627</v>
      </c>
      <c r="B2629" s="6" t="s">
        <v>32</v>
      </c>
      <c r="C2629" s="6" t="s">
        <v>33</v>
      </c>
      <c r="D2629" s="6" t="s">
        <v>220</v>
      </c>
      <c r="E2629" s="6" t="s">
        <v>4157</v>
      </c>
      <c r="F2629" s="6">
        <v>3323022013</v>
      </c>
      <c r="G2629" s="6" t="s">
        <v>237</v>
      </c>
      <c r="H2629" s="6" t="s">
        <v>238</v>
      </c>
      <c r="I2629" s="6">
        <v>15406337</v>
      </c>
      <c r="J2629" s="6" t="s">
        <v>8507</v>
      </c>
      <c r="K2629" s="6" t="s">
        <v>8508</v>
      </c>
      <c r="L2629" s="6" t="s">
        <v>8509</v>
      </c>
      <c r="M2629" s="6">
        <v>0</v>
      </c>
      <c r="N2629" s="6">
        <v>50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 t="s">
        <v>39</v>
      </c>
      <c r="U2629" s="6" t="s">
        <v>7958</v>
      </c>
      <c r="V2629" s="8">
        <v>46252.570138888892</v>
      </c>
      <c r="W2629" s="8">
        <v>46252.570138888892</v>
      </c>
      <c r="X2629" s="6" t="s">
        <v>40</v>
      </c>
      <c r="Y2629" s="6" t="s">
        <v>39</v>
      </c>
      <c r="Z2629" s="9">
        <v>94344</v>
      </c>
      <c r="AA2629" s="6" t="s">
        <v>8510</v>
      </c>
      <c r="AB2629" s="26" t="s">
        <v>8511</v>
      </c>
      <c r="AC2629" s="11" t="str">
        <f t="shared" si="325"/>
        <v>Klik Here Bestie</v>
      </c>
      <c r="AD2629" s="17" t="s">
        <v>4910</v>
      </c>
    </row>
    <row r="2630" spans="1:30" ht="14.25" customHeight="1" x14ac:dyDescent="0.3">
      <c r="A2630" s="5">
        <v>2628</v>
      </c>
      <c r="B2630" s="6" t="s">
        <v>32</v>
      </c>
      <c r="C2630" s="6" t="s">
        <v>33</v>
      </c>
      <c r="D2630" s="6" t="s">
        <v>220</v>
      </c>
      <c r="E2630" s="6" t="s">
        <v>4157</v>
      </c>
      <c r="F2630" s="6">
        <v>3323022013</v>
      </c>
      <c r="G2630" s="6" t="s">
        <v>237</v>
      </c>
      <c r="H2630" s="6" t="s">
        <v>238</v>
      </c>
      <c r="I2630" s="6">
        <v>16184266</v>
      </c>
      <c r="J2630" s="6" t="s">
        <v>8512</v>
      </c>
      <c r="K2630" s="6" t="s">
        <v>8513</v>
      </c>
      <c r="L2630" s="6" t="s">
        <v>8514</v>
      </c>
      <c r="M2630" s="6">
        <v>37</v>
      </c>
      <c r="N2630" s="6">
        <v>45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 t="s">
        <v>39</v>
      </c>
      <c r="U2630" s="6" t="s">
        <v>7919</v>
      </c>
      <c r="V2630" s="8">
        <v>46261.585416666669</v>
      </c>
      <c r="W2630" s="8">
        <v>46261.585416666669</v>
      </c>
      <c r="X2630" s="6" t="s">
        <v>40</v>
      </c>
      <c r="Y2630" s="6" t="s">
        <v>39</v>
      </c>
      <c r="Z2630" s="9">
        <v>94415</v>
      </c>
      <c r="AA2630" s="6" t="s">
        <v>8515</v>
      </c>
      <c r="AB2630" s="26" t="s">
        <v>8516</v>
      </c>
      <c r="AC2630" s="11" t="str">
        <f t="shared" si="325"/>
        <v>Klik Here Bestie</v>
      </c>
      <c r="AD2630" s="17" t="s">
        <v>4910</v>
      </c>
    </row>
    <row r="2631" spans="1:30" ht="14.25" customHeight="1" x14ac:dyDescent="0.3">
      <c r="A2631" s="5">
        <v>2629</v>
      </c>
      <c r="B2631" s="6" t="s">
        <v>32</v>
      </c>
      <c r="C2631" s="6" t="s">
        <v>33</v>
      </c>
      <c r="D2631" s="6" t="s">
        <v>220</v>
      </c>
      <c r="E2631" s="6" t="s">
        <v>4157</v>
      </c>
      <c r="F2631" s="6">
        <v>3323022013</v>
      </c>
      <c r="G2631" s="6" t="s">
        <v>237</v>
      </c>
      <c r="H2631" s="6" t="s">
        <v>238</v>
      </c>
      <c r="I2631" s="6">
        <v>16184502</v>
      </c>
      <c r="J2631" s="6" t="s">
        <v>8517</v>
      </c>
      <c r="K2631" s="6" t="s">
        <v>8513</v>
      </c>
      <c r="L2631" s="6" t="s">
        <v>8514</v>
      </c>
      <c r="M2631" s="6">
        <v>0</v>
      </c>
      <c r="N2631" s="6">
        <v>21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 t="s">
        <v>39</v>
      </c>
      <c r="U2631" s="6" t="s">
        <v>7919</v>
      </c>
      <c r="V2631" s="8">
        <v>46261.586805555555</v>
      </c>
      <c r="W2631" s="8">
        <v>46261.586805555555</v>
      </c>
      <c r="X2631" s="6" t="s">
        <v>40</v>
      </c>
      <c r="Y2631" s="6" t="s">
        <v>39</v>
      </c>
      <c r="Z2631" s="9">
        <v>94415</v>
      </c>
      <c r="AA2631" s="6" t="s">
        <v>8515</v>
      </c>
      <c r="AB2631" s="26" t="s">
        <v>8518</v>
      </c>
      <c r="AC2631" s="11" t="str">
        <f t="shared" si="325"/>
        <v>Klik Here Bestie</v>
      </c>
      <c r="AD2631" s="17" t="s">
        <v>4910</v>
      </c>
    </row>
    <row r="2632" spans="1:30" ht="14.25" customHeight="1" x14ac:dyDescent="0.3">
      <c r="A2632" s="5">
        <v>2630</v>
      </c>
      <c r="B2632" s="6" t="s">
        <v>32</v>
      </c>
      <c r="C2632" s="6" t="s">
        <v>33</v>
      </c>
      <c r="D2632" s="6" t="s">
        <v>359</v>
      </c>
      <c r="E2632" s="6" t="s">
        <v>360</v>
      </c>
      <c r="F2632" s="6">
        <v>3323031001</v>
      </c>
      <c r="G2632" s="6" t="s">
        <v>361</v>
      </c>
      <c r="H2632" s="6" t="s">
        <v>362</v>
      </c>
      <c r="I2632" s="6">
        <v>15746611</v>
      </c>
      <c r="J2632" s="6" t="s">
        <v>8519</v>
      </c>
      <c r="K2632" s="6" t="s">
        <v>8520</v>
      </c>
      <c r="L2632" s="6" t="s">
        <v>8521</v>
      </c>
      <c r="M2632" s="6">
        <v>143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 t="s">
        <v>39</v>
      </c>
      <c r="U2632" s="27" t="s">
        <v>7933</v>
      </c>
      <c r="V2632" s="8">
        <v>46256.65902777778</v>
      </c>
      <c r="W2632" s="8">
        <v>46256.65902777778</v>
      </c>
      <c r="X2632" s="6" t="s">
        <v>40</v>
      </c>
      <c r="Y2632" s="6" t="s">
        <v>39</v>
      </c>
      <c r="Z2632" s="9">
        <v>922744</v>
      </c>
      <c r="AA2632" s="6" t="s">
        <v>365</v>
      </c>
      <c r="AB2632" s="26" t="s">
        <v>8522</v>
      </c>
      <c r="AC2632" s="11" t="str">
        <f t="shared" si="325"/>
        <v>Klik Here Bestie</v>
      </c>
      <c r="AD2632" s="12" t="s">
        <v>30</v>
      </c>
    </row>
    <row r="2633" spans="1:30" ht="14.25" customHeight="1" x14ac:dyDescent="0.3">
      <c r="A2633" s="5">
        <v>2631</v>
      </c>
      <c r="B2633" s="6" t="s">
        <v>32</v>
      </c>
      <c r="C2633" s="6" t="s">
        <v>33</v>
      </c>
      <c r="D2633" s="6" t="s">
        <v>359</v>
      </c>
      <c r="E2633" s="6" t="s">
        <v>360</v>
      </c>
      <c r="F2633" s="6">
        <v>3323031001</v>
      </c>
      <c r="G2633" s="6" t="s">
        <v>361</v>
      </c>
      <c r="H2633" s="6" t="s">
        <v>362</v>
      </c>
      <c r="I2633" s="6">
        <v>15746823</v>
      </c>
      <c r="J2633" s="6" t="s">
        <v>8523</v>
      </c>
      <c r="K2633" s="6" t="s">
        <v>8520</v>
      </c>
      <c r="L2633" s="6" t="s">
        <v>8521</v>
      </c>
      <c r="M2633" s="6">
        <v>0</v>
      </c>
      <c r="N2633" s="6">
        <v>112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 t="s">
        <v>39</v>
      </c>
      <c r="U2633" s="6" t="s">
        <v>7933</v>
      </c>
      <c r="V2633" s="8">
        <v>46256.661111111112</v>
      </c>
      <c r="W2633" s="8">
        <v>46256.661111111112</v>
      </c>
      <c r="X2633" s="6" t="s">
        <v>40</v>
      </c>
      <c r="Y2633" s="6" t="s">
        <v>39</v>
      </c>
      <c r="Z2633" s="9">
        <v>922744</v>
      </c>
      <c r="AA2633" s="6" t="s">
        <v>365</v>
      </c>
      <c r="AB2633" s="26" t="s">
        <v>8524</v>
      </c>
      <c r="AC2633" s="11" t="str">
        <f t="shared" si="325"/>
        <v>Klik Here Bestie</v>
      </c>
      <c r="AD2633" s="12" t="s">
        <v>30</v>
      </c>
    </row>
    <row r="2634" spans="1:30" ht="14.25" customHeight="1" x14ac:dyDescent="0.3">
      <c r="A2634" s="5">
        <v>2632</v>
      </c>
      <c r="B2634" s="6" t="s">
        <v>32</v>
      </c>
      <c r="C2634" s="6" t="s">
        <v>33</v>
      </c>
      <c r="D2634" s="6" t="s">
        <v>359</v>
      </c>
      <c r="E2634" s="6" t="s">
        <v>376</v>
      </c>
      <c r="F2634" s="6">
        <v>3323031007</v>
      </c>
      <c r="G2634" s="6" t="s">
        <v>377</v>
      </c>
      <c r="H2634" s="6" t="s">
        <v>378</v>
      </c>
      <c r="I2634" s="6">
        <v>15400282</v>
      </c>
      <c r="J2634" s="6" t="s">
        <v>8525</v>
      </c>
      <c r="K2634" s="6" t="s">
        <v>8526</v>
      </c>
      <c r="L2634" s="6" t="s">
        <v>8527</v>
      </c>
      <c r="M2634" s="6">
        <v>50</v>
      </c>
      <c r="N2634" s="6">
        <v>50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 t="s">
        <v>39</v>
      </c>
      <c r="U2634" s="6" t="s">
        <v>7958</v>
      </c>
      <c r="V2634" s="8">
        <v>46252.51458333333</v>
      </c>
      <c r="W2634" s="8">
        <v>46252.51458333333</v>
      </c>
      <c r="X2634" s="6" t="s">
        <v>40</v>
      </c>
      <c r="Y2634" s="6" t="s">
        <v>39</v>
      </c>
      <c r="Z2634" s="9">
        <v>96405</v>
      </c>
      <c r="AA2634" s="6" t="s">
        <v>381</v>
      </c>
      <c r="AB2634" s="26" t="s">
        <v>8528</v>
      </c>
      <c r="AC2634" s="11" t="str">
        <f t="shared" si="325"/>
        <v>Klik Here Bestie</v>
      </c>
      <c r="AD2634" s="12" t="s">
        <v>30</v>
      </c>
    </row>
    <row r="2635" spans="1:30" ht="14.25" customHeight="1" x14ac:dyDescent="0.3">
      <c r="A2635" s="5">
        <v>2633</v>
      </c>
      <c r="B2635" s="6" t="s">
        <v>32</v>
      </c>
      <c r="C2635" s="6" t="s">
        <v>33</v>
      </c>
      <c r="D2635" s="6" t="s">
        <v>359</v>
      </c>
      <c r="E2635" s="6" t="s">
        <v>383</v>
      </c>
      <c r="F2635" s="6">
        <v>3323031008</v>
      </c>
      <c r="G2635" s="6" t="s">
        <v>377</v>
      </c>
      <c r="H2635" s="6" t="s">
        <v>378</v>
      </c>
      <c r="I2635" s="6">
        <v>15389594</v>
      </c>
      <c r="J2635" s="6" t="s">
        <v>8529</v>
      </c>
      <c r="K2635" s="6" t="s">
        <v>8530</v>
      </c>
      <c r="L2635" s="6" t="s">
        <v>8531</v>
      </c>
      <c r="M2635" s="6">
        <v>161</v>
      </c>
      <c r="N2635" s="6">
        <v>147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 t="s">
        <v>39</v>
      </c>
      <c r="U2635" s="27" t="s">
        <v>7958</v>
      </c>
      <c r="V2635" s="8">
        <v>46252.431250000001</v>
      </c>
      <c r="W2635" s="8">
        <v>46252.431250000001</v>
      </c>
      <c r="X2635" s="6" t="s">
        <v>40</v>
      </c>
      <c r="Y2635" s="6" t="s">
        <v>39</v>
      </c>
      <c r="Z2635" s="9">
        <v>76143</v>
      </c>
      <c r="AA2635" s="6" t="s">
        <v>4446</v>
      </c>
      <c r="AB2635" s="26" t="s">
        <v>8532</v>
      </c>
      <c r="AC2635" s="11" t="str">
        <f t="shared" si="325"/>
        <v>Klik Here Bestie</v>
      </c>
      <c r="AD2635" s="12" t="s">
        <v>30</v>
      </c>
    </row>
    <row r="2636" spans="1:30" ht="14.25" customHeight="1" x14ac:dyDescent="0.3">
      <c r="A2636" s="5">
        <v>2634</v>
      </c>
      <c r="B2636" s="6" t="s">
        <v>32</v>
      </c>
      <c r="C2636" s="6" t="s">
        <v>33</v>
      </c>
      <c r="D2636" s="6" t="s">
        <v>359</v>
      </c>
      <c r="E2636" s="6" t="s">
        <v>388</v>
      </c>
      <c r="F2636" s="6">
        <v>3323031009</v>
      </c>
      <c r="G2636" s="6" t="s">
        <v>389</v>
      </c>
      <c r="H2636" s="6" t="s">
        <v>390</v>
      </c>
      <c r="I2636" s="6">
        <v>15523769</v>
      </c>
      <c r="J2636" s="6" t="s">
        <v>8533</v>
      </c>
      <c r="K2636" s="6" t="s">
        <v>8534</v>
      </c>
      <c r="L2636" s="6" t="s">
        <v>8535</v>
      </c>
      <c r="M2636" s="6">
        <v>74</v>
      </c>
      <c r="N2636" s="6">
        <v>54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 t="s">
        <v>39</v>
      </c>
      <c r="U2636" s="27" t="s">
        <v>7987</v>
      </c>
      <c r="V2636" s="8">
        <v>46254.386111111111</v>
      </c>
      <c r="W2636" s="8">
        <v>46254.386111111111</v>
      </c>
      <c r="X2636" s="6" t="s">
        <v>40</v>
      </c>
      <c r="Y2636" s="6" t="s">
        <v>39</v>
      </c>
      <c r="Z2636" s="9">
        <v>5099999</v>
      </c>
      <c r="AA2636" s="6" t="s">
        <v>393</v>
      </c>
      <c r="AB2636" s="26" t="s">
        <v>8536</v>
      </c>
      <c r="AC2636" s="11" t="str">
        <f t="shared" si="325"/>
        <v>Klik Here Bestie</v>
      </c>
      <c r="AD2636" s="12" t="s">
        <v>30</v>
      </c>
    </row>
    <row r="2637" spans="1:30" ht="14.25" customHeight="1" x14ac:dyDescent="0.3">
      <c r="A2637" s="5">
        <v>2635</v>
      </c>
      <c r="B2637" s="6" t="s">
        <v>32</v>
      </c>
      <c r="C2637" s="6" t="s">
        <v>33</v>
      </c>
      <c r="D2637" s="6" t="s">
        <v>359</v>
      </c>
      <c r="E2637" s="6" t="s">
        <v>388</v>
      </c>
      <c r="F2637" s="6">
        <v>3323031009</v>
      </c>
      <c r="G2637" s="6" t="s">
        <v>389</v>
      </c>
      <c r="H2637" s="6" t="s">
        <v>390</v>
      </c>
      <c r="I2637" s="6">
        <v>15469404</v>
      </c>
      <c r="J2637" s="6" t="s">
        <v>8537</v>
      </c>
      <c r="K2637" s="6" t="s">
        <v>8538</v>
      </c>
      <c r="L2637" s="6" t="s">
        <v>8539</v>
      </c>
      <c r="M2637" s="6">
        <v>171</v>
      </c>
      <c r="N2637" s="6">
        <v>50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 t="s">
        <v>39</v>
      </c>
      <c r="U2637" s="27" t="s">
        <v>7969</v>
      </c>
      <c r="V2637" s="8">
        <v>46253.500694444447</v>
      </c>
      <c r="W2637" s="8">
        <v>46253.500694444447</v>
      </c>
      <c r="X2637" s="6" t="s">
        <v>40</v>
      </c>
      <c r="Y2637" s="6" t="s">
        <v>39</v>
      </c>
      <c r="Z2637" s="9">
        <v>5099999</v>
      </c>
      <c r="AA2637" s="6" t="s">
        <v>393</v>
      </c>
      <c r="AB2637" s="26" t="s">
        <v>8540</v>
      </c>
      <c r="AC2637" s="11" t="str">
        <f t="shared" si="325"/>
        <v>Klik Here Bestie</v>
      </c>
      <c r="AD2637" s="12" t="s">
        <v>30</v>
      </c>
    </row>
    <row r="2638" spans="1:30" ht="14.25" customHeight="1" x14ac:dyDescent="0.3">
      <c r="A2638" s="5">
        <v>2636</v>
      </c>
      <c r="B2638" s="6" t="s">
        <v>32</v>
      </c>
      <c r="C2638" s="6" t="s">
        <v>33</v>
      </c>
      <c r="D2638" s="6" t="s">
        <v>359</v>
      </c>
      <c r="E2638" s="6" t="s">
        <v>388</v>
      </c>
      <c r="F2638" s="6">
        <v>3323031009</v>
      </c>
      <c r="G2638" s="6" t="s">
        <v>389</v>
      </c>
      <c r="H2638" s="6" t="s">
        <v>390</v>
      </c>
      <c r="I2638" s="6">
        <v>15466995</v>
      </c>
      <c r="J2638" s="6" t="s">
        <v>8541</v>
      </c>
      <c r="K2638" s="6" t="s">
        <v>8542</v>
      </c>
      <c r="L2638" s="6" t="s">
        <v>408</v>
      </c>
      <c r="M2638" s="6">
        <v>0</v>
      </c>
      <c r="N2638" s="6">
        <v>100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 t="s">
        <v>39</v>
      </c>
      <c r="U2638" s="6" t="s">
        <v>7969</v>
      </c>
      <c r="V2638" s="8">
        <v>46253.481249999997</v>
      </c>
      <c r="W2638" s="8">
        <v>46253.481249999997</v>
      </c>
      <c r="X2638" s="6" t="s">
        <v>40</v>
      </c>
      <c r="Y2638" s="6" t="s">
        <v>39</v>
      </c>
      <c r="Z2638" s="9">
        <v>76628</v>
      </c>
      <c r="AA2638" s="6" t="s">
        <v>409</v>
      </c>
      <c r="AB2638" s="26" t="s">
        <v>8543</v>
      </c>
      <c r="AC2638" s="11" t="str">
        <f t="shared" si="325"/>
        <v>Klik Here Bestie</v>
      </c>
      <c r="AD2638" s="12" t="s">
        <v>30</v>
      </c>
    </row>
    <row r="2639" spans="1:30" ht="14.25" customHeight="1" x14ac:dyDescent="0.3">
      <c r="A2639" s="5">
        <v>2637</v>
      </c>
      <c r="B2639" s="6" t="s">
        <v>32</v>
      </c>
      <c r="C2639" s="6" t="s">
        <v>33</v>
      </c>
      <c r="D2639" s="6" t="s">
        <v>359</v>
      </c>
      <c r="E2639" s="6" t="s">
        <v>388</v>
      </c>
      <c r="F2639" s="6">
        <v>3323031009</v>
      </c>
      <c r="G2639" s="6" t="s">
        <v>389</v>
      </c>
      <c r="H2639" s="6" t="s">
        <v>390</v>
      </c>
      <c r="I2639" s="6">
        <v>15543887</v>
      </c>
      <c r="J2639" s="6" t="s">
        <v>8544</v>
      </c>
      <c r="K2639" s="6" t="s">
        <v>8545</v>
      </c>
      <c r="L2639" s="6" t="s">
        <v>744</v>
      </c>
      <c r="M2639" s="6">
        <v>0</v>
      </c>
      <c r="N2639" s="6">
        <v>150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 t="s">
        <v>39</v>
      </c>
      <c r="U2639" s="6" t="s">
        <v>7987</v>
      </c>
      <c r="V2639" s="8">
        <v>46254.493750000001</v>
      </c>
      <c r="W2639" s="8">
        <v>46254.493750000001</v>
      </c>
      <c r="X2639" s="6" t="s">
        <v>40</v>
      </c>
      <c r="Y2639" s="6" t="s">
        <v>39</v>
      </c>
      <c r="Z2639" s="9">
        <v>76628</v>
      </c>
      <c r="AA2639" s="6" t="s">
        <v>409</v>
      </c>
      <c r="AB2639" s="26" t="s">
        <v>8546</v>
      </c>
      <c r="AC2639" s="11" t="str">
        <f t="shared" si="325"/>
        <v>Klik Here Bestie</v>
      </c>
      <c r="AD2639" s="12" t="s">
        <v>30</v>
      </c>
    </row>
    <row r="2640" spans="1:30" ht="14.25" customHeight="1" x14ac:dyDescent="0.3">
      <c r="A2640" s="5">
        <v>2638</v>
      </c>
      <c r="B2640" s="6" t="s">
        <v>32</v>
      </c>
      <c r="C2640" s="6" t="s">
        <v>33</v>
      </c>
      <c r="D2640" s="6" t="s">
        <v>359</v>
      </c>
      <c r="E2640" s="6" t="s">
        <v>388</v>
      </c>
      <c r="F2640" s="6">
        <v>3323031009</v>
      </c>
      <c r="G2640" s="6" t="s">
        <v>389</v>
      </c>
      <c r="H2640" s="6" t="s">
        <v>390</v>
      </c>
      <c r="I2640" s="6">
        <v>15544133</v>
      </c>
      <c r="J2640" s="6" t="s">
        <v>8547</v>
      </c>
      <c r="K2640" s="6" t="s">
        <v>8545</v>
      </c>
      <c r="L2640" s="6" t="s">
        <v>744</v>
      </c>
      <c r="M2640" s="6">
        <v>0</v>
      </c>
      <c r="N2640" s="6">
        <v>90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 t="s">
        <v>39</v>
      </c>
      <c r="U2640" s="6" t="s">
        <v>7987</v>
      </c>
      <c r="V2640" s="8">
        <v>46254.495138888888</v>
      </c>
      <c r="W2640" s="8">
        <v>46254.495138888888</v>
      </c>
      <c r="X2640" s="6" t="s">
        <v>40</v>
      </c>
      <c r="Y2640" s="6" t="s">
        <v>39</v>
      </c>
      <c r="Z2640" s="9">
        <v>76628</v>
      </c>
      <c r="AA2640" s="6" t="s">
        <v>409</v>
      </c>
      <c r="AB2640" s="26" t="s">
        <v>8548</v>
      </c>
      <c r="AC2640" s="11" t="str">
        <f t="shared" si="325"/>
        <v>Klik Here Bestie</v>
      </c>
      <c r="AD2640" s="12" t="s">
        <v>30</v>
      </c>
    </row>
    <row r="2641" spans="1:30" ht="14.25" customHeight="1" x14ac:dyDescent="0.3">
      <c r="A2641" s="5">
        <v>2639</v>
      </c>
      <c r="B2641" s="6" t="s">
        <v>32</v>
      </c>
      <c r="C2641" s="6" t="s">
        <v>33</v>
      </c>
      <c r="D2641" s="6" t="s">
        <v>359</v>
      </c>
      <c r="E2641" s="6" t="s">
        <v>388</v>
      </c>
      <c r="F2641" s="6">
        <v>3323031009</v>
      </c>
      <c r="G2641" s="6" t="s">
        <v>389</v>
      </c>
      <c r="H2641" s="6" t="s">
        <v>390</v>
      </c>
      <c r="I2641" s="6">
        <v>15447113</v>
      </c>
      <c r="J2641" s="6" t="s">
        <v>8549</v>
      </c>
      <c r="K2641" s="6" t="s">
        <v>8550</v>
      </c>
      <c r="L2641" s="6" t="s">
        <v>2108</v>
      </c>
      <c r="M2641" s="6">
        <v>219</v>
      </c>
      <c r="N2641" s="6">
        <v>199</v>
      </c>
      <c r="O2641" s="6">
        <v>0</v>
      </c>
      <c r="P2641" s="6">
        <v>0</v>
      </c>
      <c r="Q2641" s="6">
        <v>0</v>
      </c>
      <c r="R2641" s="6">
        <v>40</v>
      </c>
      <c r="S2641" s="6">
        <v>0</v>
      </c>
      <c r="T2641" s="6" t="s">
        <v>39</v>
      </c>
      <c r="U2641" s="6" t="s">
        <v>7969</v>
      </c>
      <c r="V2641" s="8">
        <v>46253.368055555555</v>
      </c>
      <c r="W2641" s="8">
        <v>46253.368055555555</v>
      </c>
      <c r="X2641" s="6" t="s">
        <v>40</v>
      </c>
      <c r="Y2641" s="6" t="s">
        <v>39</v>
      </c>
      <c r="Z2641" s="9">
        <v>5099999</v>
      </c>
      <c r="AA2641" s="6" t="s">
        <v>393</v>
      </c>
      <c r="AB2641" s="26" t="s">
        <v>8551</v>
      </c>
      <c r="AC2641" s="11" t="str">
        <f t="shared" si="325"/>
        <v>Klik Here Bestie</v>
      </c>
      <c r="AD2641" s="12" t="s">
        <v>30</v>
      </c>
    </row>
    <row r="2642" spans="1:30" ht="14.25" customHeight="1" x14ac:dyDescent="0.3">
      <c r="A2642" s="5">
        <v>2640</v>
      </c>
      <c r="B2642" s="6" t="s">
        <v>32</v>
      </c>
      <c r="C2642" s="6" t="s">
        <v>33</v>
      </c>
      <c r="D2642" s="6" t="s">
        <v>359</v>
      </c>
      <c r="E2642" s="6" t="s">
        <v>388</v>
      </c>
      <c r="F2642" s="6">
        <v>3323031009</v>
      </c>
      <c r="G2642" s="6" t="s">
        <v>389</v>
      </c>
      <c r="H2642" s="6" t="s">
        <v>390</v>
      </c>
      <c r="I2642" s="6">
        <v>15447176</v>
      </c>
      <c r="J2642" s="6" t="s">
        <v>8552</v>
      </c>
      <c r="K2642" s="6" t="s">
        <v>8550</v>
      </c>
      <c r="L2642" s="6" t="s">
        <v>2108</v>
      </c>
      <c r="M2642" s="6">
        <v>0</v>
      </c>
      <c r="N2642" s="6">
        <v>75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 t="s">
        <v>39</v>
      </c>
      <c r="U2642" s="6" t="s">
        <v>7969</v>
      </c>
      <c r="V2642" s="8">
        <v>46253.368055555555</v>
      </c>
      <c r="W2642" s="8">
        <v>46253.368055555555</v>
      </c>
      <c r="X2642" s="6" t="s">
        <v>40</v>
      </c>
      <c r="Y2642" s="6" t="s">
        <v>39</v>
      </c>
      <c r="Z2642" s="9">
        <v>5099999</v>
      </c>
      <c r="AA2642" s="6" t="s">
        <v>393</v>
      </c>
      <c r="AB2642" s="26" t="s">
        <v>8553</v>
      </c>
      <c r="AC2642" s="11" t="str">
        <f t="shared" si="325"/>
        <v>Klik Here Bestie</v>
      </c>
      <c r="AD2642" s="12" t="s">
        <v>30</v>
      </c>
    </row>
    <row r="2643" spans="1:30" ht="14.25" customHeight="1" x14ac:dyDescent="0.3">
      <c r="A2643" s="5">
        <v>2641</v>
      </c>
      <c r="B2643" s="6" t="s">
        <v>32</v>
      </c>
      <c r="C2643" s="6" t="s">
        <v>33</v>
      </c>
      <c r="D2643" s="6" t="s">
        <v>359</v>
      </c>
      <c r="E2643" s="6" t="s">
        <v>415</v>
      </c>
      <c r="F2643" s="6">
        <v>3323031010</v>
      </c>
      <c r="G2643" s="6" t="s">
        <v>389</v>
      </c>
      <c r="H2643" s="6" t="s">
        <v>390</v>
      </c>
      <c r="I2643" s="6">
        <v>16039964</v>
      </c>
      <c r="J2643" s="6" t="s">
        <v>8554</v>
      </c>
      <c r="K2643" s="6" t="s">
        <v>8555</v>
      </c>
      <c r="L2643" s="6" t="s">
        <v>8556</v>
      </c>
      <c r="M2643" s="6">
        <v>0</v>
      </c>
      <c r="N2643" s="6">
        <v>50</v>
      </c>
      <c r="O2643" s="6">
        <v>0</v>
      </c>
      <c r="P2643" s="6">
        <v>0</v>
      </c>
      <c r="Q2643" s="6">
        <v>0</v>
      </c>
      <c r="R2643" s="6">
        <v>45</v>
      </c>
      <c r="S2643" s="6">
        <v>0</v>
      </c>
      <c r="T2643" s="6" t="s">
        <v>39</v>
      </c>
      <c r="U2643" s="6" t="s">
        <v>7962</v>
      </c>
      <c r="V2643" s="8">
        <v>46260.380555555559</v>
      </c>
      <c r="W2643" s="8">
        <v>46260.380555555559</v>
      </c>
      <c r="X2643" s="6" t="s">
        <v>643</v>
      </c>
      <c r="Y2643" s="6" t="s">
        <v>8557</v>
      </c>
      <c r="Z2643" s="9">
        <v>948004</v>
      </c>
      <c r="AA2643" s="6" t="s">
        <v>458</v>
      </c>
      <c r="AB2643" s="26" t="s">
        <v>8558</v>
      </c>
      <c r="AC2643" s="11" t="str">
        <f t="shared" si="325"/>
        <v>Klik Here Bestie</v>
      </c>
      <c r="AD2643" s="12" t="s">
        <v>30</v>
      </c>
    </row>
    <row r="2644" spans="1:30" ht="14.25" customHeight="1" x14ac:dyDescent="0.3">
      <c r="A2644" s="5">
        <v>2642</v>
      </c>
      <c r="B2644" s="6" t="s">
        <v>32</v>
      </c>
      <c r="C2644" s="6" t="s">
        <v>33</v>
      </c>
      <c r="D2644" s="6" t="s">
        <v>359</v>
      </c>
      <c r="E2644" s="6" t="s">
        <v>415</v>
      </c>
      <c r="F2644" s="6">
        <v>3323031010</v>
      </c>
      <c r="G2644" s="6" t="s">
        <v>389</v>
      </c>
      <c r="H2644" s="6" t="s">
        <v>390</v>
      </c>
      <c r="I2644" s="6">
        <v>15561981</v>
      </c>
      <c r="J2644" s="6" t="s">
        <v>8559</v>
      </c>
      <c r="K2644" s="6" t="s">
        <v>8560</v>
      </c>
      <c r="L2644" s="6" t="s">
        <v>8561</v>
      </c>
      <c r="M2644" s="6">
        <v>37</v>
      </c>
      <c r="N2644" s="6">
        <v>29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 t="s">
        <v>39</v>
      </c>
      <c r="U2644" s="27" t="s">
        <v>7987</v>
      </c>
      <c r="V2644" s="8">
        <v>46254.609027777777</v>
      </c>
      <c r="W2644" s="8">
        <v>46254.609027777777</v>
      </c>
      <c r="X2644" s="6" t="s">
        <v>40</v>
      </c>
      <c r="Y2644" s="6" t="s">
        <v>39</v>
      </c>
      <c r="Z2644" s="9">
        <v>948551</v>
      </c>
      <c r="AA2644" s="6" t="s">
        <v>424</v>
      </c>
      <c r="AB2644" s="26" t="s">
        <v>8562</v>
      </c>
      <c r="AC2644" s="11" t="str">
        <f t="shared" si="325"/>
        <v>Klik Here Bestie</v>
      </c>
      <c r="AD2644" s="6" t="s">
        <v>30</v>
      </c>
    </row>
    <row r="2645" spans="1:30" ht="14.25" customHeight="1" x14ac:dyDescent="0.3">
      <c r="A2645" s="5">
        <v>2643</v>
      </c>
      <c r="B2645" s="6" t="s">
        <v>32</v>
      </c>
      <c r="C2645" s="6" t="s">
        <v>33</v>
      </c>
      <c r="D2645" s="6" t="s">
        <v>359</v>
      </c>
      <c r="E2645" s="6" t="s">
        <v>415</v>
      </c>
      <c r="F2645" s="6">
        <v>3323031010</v>
      </c>
      <c r="G2645" s="6" t="s">
        <v>389</v>
      </c>
      <c r="H2645" s="6" t="s">
        <v>390</v>
      </c>
      <c r="I2645" s="6">
        <v>15562306</v>
      </c>
      <c r="J2645" s="6" t="s">
        <v>8563</v>
      </c>
      <c r="K2645" s="6" t="s">
        <v>8560</v>
      </c>
      <c r="L2645" s="6" t="s">
        <v>8561</v>
      </c>
      <c r="M2645" s="6">
        <v>0</v>
      </c>
      <c r="N2645" s="6">
        <v>28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 t="s">
        <v>39</v>
      </c>
      <c r="U2645" s="6" t="s">
        <v>7987</v>
      </c>
      <c r="V2645" s="8">
        <v>46254.61041666667</v>
      </c>
      <c r="W2645" s="8">
        <v>46254.61041666667</v>
      </c>
      <c r="X2645" s="6" t="s">
        <v>40</v>
      </c>
      <c r="Y2645" s="6" t="s">
        <v>39</v>
      </c>
      <c r="Z2645" s="9">
        <v>948551</v>
      </c>
      <c r="AA2645" s="6" t="s">
        <v>424</v>
      </c>
      <c r="AB2645" s="26" t="s">
        <v>8564</v>
      </c>
      <c r="AC2645" s="11" t="str">
        <f t="shared" si="325"/>
        <v>Klik Here Bestie</v>
      </c>
      <c r="AD2645" s="6" t="s">
        <v>30</v>
      </c>
    </row>
    <row r="2646" spans="1:30" ht="14.25" customHeight="1" x14ac:dyDescent="0.3">
      <c r="A2646" s="5">
        <v>2644</v>
      </c>
      <c r="B2646" s="6" t="s">
        <v>32</v>
      </c>
      <c r="C2646" s="6" t="s">
        <v>33</v>
      </c>
      <c r="D2646" s="6" t="s">
        <v>359</v>
      </c>
      <c r="E2646" s="6" t="s">
        <v>415</v>
      </c>
      <c r="F2646" s="6">
        <v>3323031010</v>
      </c>
      <c r="G2646" s="6" t="s">
        <v>389</v>
      </c>
      <c r="H2646" s="6" t="s">
        <v>390</v>
      </c>
      <c r="I2646" s="6">
        <v>16193212</v>
      </c>
      <c r="J2646" s="6" t="s">
        <v>8565</v>
      </c>
      <c r="K2646" s="6" t="s">
        <v>8566</v>
      </c>
      <c r="L2646" s="6" t="s">
        <v>8432</v>
      </c>
      <c r="M2646" s="6">
        <v>0</v>
      </c>
      <c r="N2646" s="6">
        <v>160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 t="s">
        <v>39</v>
      </c>
      <c r="U2646" s="27" t="s">
        <v>7919</v>
      </c>
      <c r="V2646" s="8">
        <v>46261.632638888892</v>
      </c>
      <c r="W2646" s="8">
        <v>46261.632638888892</v>
      </c>
      <c r="X2646" s="6" t="s">
        <v>40</v>
      </c>
      <c r="Y2646" s="6" t="s">
        <v>39</v>
      </c>
      <c r="Z2646" s="9">
        <v>88008</v>
      </c>
      <c r="AA2646" s="6" t="s">
        <v>470</v>
      </c>
      <c r="AB2646" s="26" t="s">
        <v>8567</v>
      </c>
      <c r="AC2646" s="11" t="str">
        <f t="shared" si="325"/>
        <v>Klik Here Bestie</v>
      </c>
      <c r="AD2646" s="6" t="s">
        <v>30</v>
      </c>
    </row>
    <row r="2647" spans="1:30" ht="14.25" customHeight="1" x14ac:dyDescent="0.3">
      <c r="A2647" s="5">
        <v>2645</v>
      </c>
      <c r="B2647" s="6" t="s">
        <v>32</v>
      </c>
      <c r="C2647" s="6" t="s">
        <v>33</v>
      </c>
      <c r="D2647" s="6" t="s">
        <v>359</v>
      </c>
      <c r="E2647" s="6" t="s">
        <v>415</v>
      </c>
      <c r="F2647" s="6">
        <v>3323031010</v>
      </c>
      <c r="G2647" s="6" t="s">
        <v>389</v>
      </c>
      <c r="H2647" s="6" t="s">
        <v>390</v>
      </c>
      <c r="I2647" s="6">
        <v>15731076</v>
      </c>
      <c r="J2647" s="6" t="s">
        <v>8568</v>
      </c>
      <c r="K2647" s="6" t="s">
        <v>4474</v>
      </c>
      <c r="L2647" s="6" t="s">
        <v>423</v>
      </c>
      <c r="M2647" s="6">
        <v>0</v>
      </c>
      <c r="N2647" s="6">
        <v>50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 t="s">
        <v>39</v>
      </c>
      <c r="U2647" s="27" t="s">
        <v>7933</v>
      </c>
      <c r="V2647" s="8">
        <v>46256.564583333333</v>
      </c>
      <c r="W2647" s="8">
        <v>46256.564583333333</v>
      </c>
      <c r="X2647" s="6" t="s">
        <v>40</v>
      </c>
      <c r="Y2647" s="6" t="s">
        <v>39</v>
      </c>
      <c r="Z2647" s="9">
        <v>948551</v>
      </c>
      <c r="AA2647" s="6" t="s">
        <v>424</v>
      </c>
      <c r="AB2647" s="26" t="s">
        <v>8569</v>
      </c>
      <c r="AC2647" s="11" t="str">
        <f t="shared" si="325"/>
        <v>Klik Here Bestie</v>
      </c>
      <c r="AD2647" s="6" t="s">
        <v>30</v>
      </c>
    </row>
    <row r="2648" spans="1:30" ht="14.25" customHeight="1" x14ac:dyDescent="0.3">
      <c r="A2648" s="5">
        <v>2646</v>
      </c>
      <c r="B2648" s="6" t="s">
        <v>32</v>
      </c>
      <c r="C2648" s="6" t="s">
        <v>33</v>
      </c>
      <c r="D2648" s="6" t="s">
        <v>359</v>
      </c>
      <c r="E2648" s="6" t="s">
        <v>415</v>
      </c>
      <c r="F2648" s="6">
        <v>3323031010</v>
      </c>
      <c r="G2648" s="6" t="s">
        <v>389</v>
      </c>
      <c r="H2648" s="6" t="s">
        <v>390</v>
      </c>
      <c r="I2648" s="6">
        <v>16041339</v>
      </c>
      <c r="J2648" s="6" t="s">
        <v>8570</v>
      </c>
      <c r="K2648" s="6" t="s">
        <v>4474</v>
      </c>
      <c r="L2648" s="6" t="s">
        <v>423</v>
      </c>
      <c r="M2648" s="6">
        <v>0</v>
      </c>
      <c r="N2648" s="6">
        <v>50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 t="s">
        <v>39</v>
      </c>
      <c r="U2648" s="27" t="s">
        <v>7962</v>
      </c>
      <c r="V2648" s="8">
        <v>46260.388194444444</v>
      </c>
      <c r="W2648" s="8">
        <v>46260.388194444444</v>
      </c>
      <c r="X2648" s="6" t="s">
        <v>40</v>
      </c>
      <c r="Y2648" s="6" t="s">
        <v>39</v>
      </c>
      <c r="Z2648" s="9">
        <v>948551</v>
      </c>
      <c r="AA2648" s="6" t="s">
        <v>424</v>
      </c>
      <c r="AB2648" s="26" t="s">
        <v>8571</v>
      </c>
      <c r="AC2648" s="11" t="str">
        <f t="shared" si="325"/>
        <v>Klik Here Bestie</v>
      </c>
      <c r="AD2648" s="6" t="s">
        <v>30</v>
      </c>
    </row>
    <row r="2649" spans="1:30" ht="14.25" customHeight="1" x14ac:dyDescent="0.3">
      <c r="A2649" s="5">
        <v>2647</v>
      </c>
      <c r="B2649" s="6" t="s">
        <v>32</v>
      </c>
      <c r="C2649" s="6" t="s">
        <v>33</v>
      </c>
      <c r="D2649" s="6" t="s">
        <v>359</v>
      </c>
      <c r="E2649" s="6" t="s">
        <v>415</v>
      </c>
      <c r="F2649" s="6">
        <v>3323031010</v>
      </c>
      <c r="G2649" s="6" t="s">
        <v>389</v>
      </c>
      <c r="H2649" s="6" t="s">
        <v>390</v>
      </c>
      <c r="I2649" s="6">
        <v>15560481</v>
      </c>
      <c r="J2649" s="6" t="s">
        <v>8572</v>
      </c>
      <c r="K2649" s="6" t="s">
        <v>8573</v>
      </c>
      <c r="L2649" s="6" t="s">
        <v>8574</v>
      </c>
      <c r="M2649" s="6">
        <v>100</v>
      </c>
      <c r="N2649" s="6">
        <v>50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 t="s">
        <v>39</v>
      </c>
      <c r="U2649" s="6" t="s">
        <v>7987</v>
      </c>
      <c r="V2649" s="8">
        <v>46254.6</v>
      </c>
      <c r="W2649" s="8">
        <v>46254.6</v>
      </c>
      <c r="X2649" s="6" t="s">
        <v>40</v>
      </c>
      <c r="Y2649" s="6" t="s">
        <v>39</v>
      </c>
      <c r="Z2649" s="9">
        <v>88000</v>
      </c>
      <c r="AA2649" s="6" t="s">
        <v>487</v>
      </c>
      <c r="AB2649" s="26" t="s">
        <v>8575</v>
      </c>
      <c r="AC2649" s="11" t="str">
        <f t="shared" si="325"/>
        <v>Klik Here Bestie</v>
      </c>
      <c r="AD2649" s="6" t="s">
        <v>30</v>
      </c>
    </row>
    <row r="2650" spans="1:30" ht="14.25" customHeight="1" x14ac:dyDescent="0.3">
      <c r="A2650" s="5">
        <v>2648</v>
      </c>
      <c r="B2650" s="6" t="s">
        <v>32</v>
      </c>
      <c r="C2650" s="6" t="s">
        <v>33</v>
      </c>
      <c r="D2650" s="6" t="s">
        <v>359</v>
      </c>
      <c r="E2650" s="6" t="s">
        <v>415</v>
      </c>
      <c r="F2650" s="6">
        <v>3323031010</v>
      </c>
      <c r="G2650" s="6" t="s">
        <v>389</v>
      </c>
      <c r="H2650" s="6" t="s">
        <v>390</v>
      </c>
      <c r="I2650" s="6">
        <v>16179412</v>
      </c>
      <c r="J2650" s="6" t="s">
        <v>8576</v>
      </c>
      <c r="K2650" s="6" t="s">
        <v>8577</v>
      </c>
      <c r="L2650" s="6" t="s">
        <v>8578</v>
      </c>
      <c r="M2650" s="6">
        <v>240</v>
      </c>
      <c r="N2650" s="6">
        <v>250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 t="s">
        <v>39</v>
      </c>
      <c r="U2650" s="6" t="s">
        <v>7919</v>
      </c>
      <c r="V2650" s="8">
        <v>46261.561111111114</v>
      </c>
      <c r="W2650" s="8">
        <v>46261.561111111114</v>
      </c>
      <c r="X2650" s="6" t="s">
        <v>40</v>
      </c>
      <c r="Y2650" s="6" t="s">
        <v>39</v>
      </c>
      <c r="Z2650" s="9">
        <v>88011</v>
      </c>
      <c r="AA2650" s="6" t="s">
        <v>418</v>
      </c>
      <c r="AB2650" s="26" t="s">
        <v>8579</v>
      </c>
      <c r="AC2650" s="11" t="str">
        <f t="shared" si="325"/>
        <v>Klik Here Bestie</v>
      </c>
      <c r="AD2650" s="6" t="s">
        <v>30</v>
      </c>
    </row>
    <row r="2651" spans="1:30" ht="14.25" customHeight="1" x14ac:dyDescent="0.3">
      <c r="A2651" s="5">
        <v>2649</v>
      </c>
      <c r="B2651" s="6" t="s">
        <v>32</v>
      </c>
      <c r="C2651" s="6" t="s">
        <v>33</v>
      </c>
      <c r="D2651" s="6" t="s">
        <v>359</v>
      </c>
      <c r="E2651" s="6" t="s">
        <v>415</v>
      </c>
      <c r="F2651" s="6">
        <v>3323031010</v>
      </c>
      <c r="G2651" s="6" t="s">
        <v>389</v>
      </c>
      <c r="H2651" s="6" t="s">
        <v>390</v>
      </c>
      <c r="I2651" s="6">
        <v>16179683</v>
      </c>
      <c r="J2651" s="6" t="s">
        <v>8580</v>
      </c>
      <c r="K2651" s="6" t="s">
        <v>8577</v>
      </c>
      <c r="L2651" s="6" t="s">
        <v>8578</v>
      </c>
      <c r="M2651" s="6">
        <v>0</v>
      </c>
      <c r="N2651" s="6">
        <v>70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 t="s">
        <v>39</v>
      </c>
      <c r="U2651" s="27" t="s">
        <v>7919</v>
      </c>
      <c r="V2651" s="8">
        <v>46261.5625</v>
      </c>
      <c r="W2651" s="8">
        <v>46261.5625</v>
      </c>
      <c r="X2651" s="6" t="s">
        <v>40</v>
      </c>
      <c r="Y2651" s="6" t="s">
        <v>39</v>
      </c>
      <c r="Z2651" s="9">
        <v>88011</v>
      </c>
      <c r="AA2651" s="6" t="s">
        <v>418</v>
      </c>
      <c r="AB2651" s="26" t="s">
        <v>8581</v>
      </c>
      <c r="AC2651" s="11" t="str">
        <f t="shared" si="325"/>
        <v>Klik Here Bestie</v>
      </c>
      <c r="AD2651" s="6" t="s">
        <v>30</v>
      </c>
    </row>
    <row r="2652" spans="1:30" ht="14.25" customHeight="1" x14ac:dyDescent="0.3">
      <c r="A2652" s="5">
        <v>2650</v>
      </c>
      <c r="B2652" s="6" t="s">
        <v>32</v>
      </c>
      <c r="C2652" s="6" t="s">
        <v>33</v>
      </c>
      <c r="D2652" s="6" t="s">
        <v>359</v>
      </c>
      <c r="E2652" s="6" t="s">
        <v>415</v>
      </c>
      <c r="F2652" s="6">
        <v>3323031010</v>
      </c>
      <c r="G2652" s="6" t="s">
        <v>389</v>
      </c>
      <c r="H2652" s="6" t="s">
        <v>390</v>
      </c>
      <c r="I2652" s="6">
        <v>16039894</v>
      </c>
      <c r="J2652" s="6" t="s">
        <v>8582</v>
      </c>
      <c r="K2652" s="6" t="s">
        <v>8583</v>
      </c>
      <c r="L2652" s="6" t="s">
        <v>8584</v>
      </c>
      <c r="M2652" s="6">
        <v>32</v>
      </c>
      <c r="N2652" s="6">
        <v>0</v>
      </c>
      <c r="O2652" s="6">
        <v>0</v>
      </c>
      <c r="P2652" s="6">
        <v>0</v>
      </c>
      <c r="Q2652" s="6">
        <v>0</v>
      </c>
      <c r="R2652" s="6">
        <v>10</v>
      </c>
      <c r="S2652" s="6">
        <v>0</v>
      </c>
      <c r="T2652" s="6" t="s">
        <v>39</v>
      </c>
      <c r="U2652" s="6" t="s">
        <v>7962</v>
      </c>
      <c r="V2652" s="8">
        <v>46260.379861111112</v>
      </c>
      <c r="W2652" s="8">
        <v>46260.379861111112</v>
      </c>
      <c r="X2652" s="6" t="s">
        <v>643</v>
      </c>
      <c r="Y2652" s="6" t="s">
        <v>8557</v>
      </c>
      <c r="Z2652" s="9">
        <v>948004</v>
      </c>
      <c r="AA2652" s="6" t="s">
        <v>458</v>
      </c>
      <c r="AB2652" s="26" t="s">
        <v>8585</v>
      </c>
      <c r="AC2652" s="11" t="str">
        <f t="shared" si="325"/>
        <v>Klik Here Bestie</v>
      </c>
      <c r="AD2652" s="6" t="s">
        <v>30</v>
      </c>
    </row>
    <row r="2653" spans="1:30" ht="14.25" customHeight="1" x14ac:dyDescent="0.3">
      <c r="A2653" s="5">
        <v>2651</v>
      </c>
      <c r="B2653" s="6" t="s">
        <v>32</v>
      </c>
      <c r="C2653" s="6" t="s">
        <v>33</v>
      </c>
      <c r="D2653" s="6" t="s">
        <v>359</v>
      </c>
      <c r="E2653" s="6" t="s">
        <v>415</v>
      </c>
      <c r="F2653" s="6">
        <v>3323031010</v>
      </c>
      <c r="G2653" s="6" t="s">
        <v>389</v>
      </c>
      <c r="H2653" s="6" t="s">
        <v>390</v>
      </c>
      <c r="I2653" s="6">
        <v>15561340</v>
      </c>
      <c r="J2653" s="6" t="s">
        <v>8586</v>
      </c>
      <c r="K2653" s="6" t="s">
        <v>8587</v>
      </c>
      <c r="L2653" s="6" t="s">
        <v>799</v>
      </c>
      <c r="M2653" s="6">
        <v>52</v>
      </c>
      <c r="N2653" s="6">
        <v>47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 t="s">
        <v>39</v>
      </c>
      <c r="U2653" s="27" t="s">
        <v>7987</v>
      </c>
      <c r="V2653" s="8">
        <v>46254.605555555558</v>
      </c>
      <c r="W2653" s="8">
        <v>46254.605555555558</v>
      </c>
      <c r="X2653" s="6" t="s">
        <v>40</v>
      </c>
      <c r="Y2653" s="6" t="s">
        <v>39</v>
      </c>
      <c r="Z2653" s="9">
        <v>948551</v>
      </c>
      <c r="AA2653" s="6" t="s">
        <v>424</v>
      </c>
      <c r="AB2653" s="26" t="s">
        <v>8588</v>
      </c>
      <c r="AC2653" s="11" t="str">
        <f t="shared" si="325"/>
        <v>Klik Here Bestie</v>
      </c>
      <c r="AD2653" s="6" t="s">
        <v>30</v>
      </c>
    </row>
    <row r="2654" spans="1:30" ht="14.25" customHeight="1" x14ac:dyDescent="0.3">
      <c r="A2654" s="5">
        <v>2652</v>
      </c>
      <c r="B2654" s="6" t="s">
        <v>32</v>
      </c>
      <c r="C2654" s="6" t="s">
        <v>33</v>
      </c>
      <c r="D2654" s="6" t="s">
        <v>359</v>
      </c>
      <c r="E2654" s="6" t="s">
        <v>415</v>
      </c>
      <c r="F2654" s="6">
        <v>3323031010</v>
      </c>
      <c r="G2654" s="6" t="s">
        <v>389</v>
      </c>
      <c r="H2654" s="6" t="s">
        <v>390</v>
      </c>
      <c r="I2654" s="6">
        <v>15561453</v>
      </c>
      <c r="J2654" s="6" t="s">
        <v>8589</v>
      </c>
      <c r="K2654" s="6" t="s">
        <v>8587</v>
      </c>
      <c r="L2654" s="6" t="s">
        <v>799</v>
      </c>
      <c r="M2654" s="6">
        <v>0</v>
      </c>
      <c r="N2654" s="6">
        <v>16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 t="s">
        <v>39</v>
      </c>
      <c r="U2654" s="27" t="s">
        <v>7987</v>
      </c>
      <c r="V2654" s="8">
        <v>46254.606249999997</v>
      </c>
      <c r="W2654" s="8">
        <v>46254.606249999997</v>
      </c>
      <c r="X2654" s="6" t="s">
        <v>40</v>
      </c>
      <c r="Y2654" s="6" t="s">
        <v>39</v>
      </c>
      <c r="Z2654" s="9">
        <v>948551</v>
      </c>
      <c r="AA2654" s="6" t="s">
        <v>424</v>
      </c>
      <c r="AB2654" s="26" t="s">
        <v>8590</v>
      </c>
      <c r="AC2654" s="11" t="str">
        <f t="shared" si="325"/>
        <v>Klik Here Bestie</v>
      </c>
      <c r="AD2654" s="6" t="s">
        <v>30</v>
      </c>
    </row>
    <row r="2655" spans="1:30" ht="14.25" customHeight="1" x14ac:dyDescent="0.3">
      <c r="A2655" s="5">
        <v>2653</v>
      </c>
      <c r="B2655" s="6" t="s">
        <v>32</v>
      </c>
      <c r="C2655" s="6" t="s">
        <v>33</v>
      </c>
      <c r="D2655" s="6" t="s">
        <v>359</v>
      </c>
      <c r="E2655" s="6" t="s">
        <v>415</v>
      </c>
      <c r="F2655" s="6">
        <v>3323031010</v>
      </c>
      <c r="G2655" s="6" t="s">
        <v>389</v>
      </c>
      <c r="H2655" s="6" t="s">
        <v>390</v>
      </c>
      <c r="I2655" s="6">
        <v>16039880</v>
      </c>
      <c r="J2655" s="6" t="s">
        <v>8591</v>
      </c>
      <c r="K2655" s="6" t="s">
        <v>8592</v>
      </c>
      <c r="L2655" s="6" t="s">
        <v>8593</v>
      </c>
      <c r="M2655" s="6">
        <v>26</v>
      </c>
      <c r="N2655" s="6">
        <v>69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 t="s">
        <v>39</v>
      </c>
      <c r="U2655" s="6" t="s">
        <v>7962</v>
      </c>
      <c r="V2655" s="8">
        <v>46260.379861111112</v>
      </c>
      <c r="W2655" s="8">
        <v>46260.379861111112</v>
      </c>
      <c r="X2655" s="6" t="s">
        <v>643</v>
      </c>
      <c r="Y2655" s="6" t="s">
        <v>8557</v>
      </c>
      <c r="Z2655" s="9">
        <v>948004</v>
      </c>
      <c r="AA2655" s="6" t="s">
        <v>458</v>
      </c>
      <c r="AB2655" s="26" t="s">
        <v>8594</v>
      </c>
      <c r="AC2655" s="11" t="str">
        <f t="shared" si="325"/>
        <v>Klik Here Bestie</v>
      </c>
      <c r="AD2655" s="6" t="s">
        <v>30</v>
      </c>
    </row>
    <row r="2656" spans="1:30" ht="14.25" customHeight="1" x14ac:dyDescent="0.3">
      <c r="A2656" s="5">
        <v>2654</v>
      </c>
      <c r="B2656" s="6" t="s">
        <v>32</v>
      </c>
      <c r="C2656" s="6" t="s">
        <v>33</v>
      </c>
      <c r="D2656" s="6" t="s">
        <v>359</v>
      </c>
      <c r="E2656" s="6" t="s">
        <v>415</v>
      </c>
      <c r="F2656" s="6">
        <v>3323031010</v>
      </c>
      <c r="G2656" s="6" t="s">
        <v>389</v>
      </c>
      <c r="H2656" s="6" t="s">
        <v>390</v>
      </c>
      <c r="I2656" s="6">
        <v>16039959</v>
      </c>
      <c r="J2656" s="6" t="s">
        <v>8595</v>
      </c>
      <c r="K2656" s="6" t="s">
        <v>8596</v>
      </c>
      <c r="L2656" s="6" t="s">
        <v>8597</v>
      </c>
      <c r="M2656" s="6">
        <v>92</v>
      </c>
      <c r="N2656" s="6">
        <v>80</v>
      </c>
      <c r="O2656" s="6">
        <v>0</v>
      </c>
      <c r="P2656" s="6">
        <v>0</v>
      </c>
      <c r="Q2656" s="6">
        <v>0</v>
      </c>
      <c r="R2656" s="6">
        <v>42</v>
      </c>
      <c r="S2656" s="6">
        <v>0</v>
      </c>
      <c r="T2656" s="6" t="s">
        <v>39</v>
      </c>
      <c r="U2656" s="27" t="s">
        <v>7962</v>
      </c>
      <c r="V2656" s="8">
        <v>46260.380555555559</v>
      </c>
      <c r="W2656" s="8">
        <v>46260.380555555559</v>
      </c>
      <c r="X2656" s="6" t="s">
        <v>643</v>
      </c>
      <c r="Y2656" s="6" t="s">
        <v>8557</v>
      </c>
      <c r="Z2656" s="9">
        <v>948004</v>
      </c>
      <c r="AA2656" s="6" t="s">
        <v>458</v>
      </c>
      <c r="AB2656" s="26" t="s">
        <v>8598</v>
      </c>
      <c r="AC2656" s="11" t="str">
        <f t="shared" si="325"/>
        <v>Klik Here Bestie</v>
      </c>
      <c r="AD2656" s="6" t="s">
        <v>30</v>
      </c>
    </row>
    <row r="2657" spans="1:30" ht="14.25" customHeight="1" x14ac:dyDescent="0.3">
      <c r="A2657" s="5">
        <v>2655</v>
      </c>
      <c r="B2657" s="6" t="s">
        <v>32</v>
      </c>
      <c r="C2657" s="6" t="s">
        <v>33</v>
      </c>
      <c r="D2657" s="6" t="s">
        <v>359</v>
      </c>
      <c r="E2657" s="6" t="s">
        <v>415</v>
      </c>
      <c r="F2657" s="6">
        <v>3323031010</v>
      </c>
      <c r="G2657" s="6" t="s">
        <v>389</v>
      </c>
      <c r="H2657" s="6" t="s">
        <v>390</v>
      </c>
      <c r="I2657" s="6">
        <v>16039945</v>
      </c>
      <c r="J2657" s="6" t="s">
        <v>8599</v>
      </c>
      <c r="K2657" s="6" t="s">
        <v>8600</v>
      </c>
      <c r="L2657" s="6" t="s">
        <v>8601</v>
      </c>
      <c r="M2657" s="6">
        <v>10</v>
      </c>
      <c r="N2657" s="6">
        <v>5</v>
      </c>
      <c r="O2657" s="6">
        <v>0</v>
      </c>
      <c r="P2657" s="6">
        <v>0</v>
      </c>
      <c r="Q2657" s="6">
        <v>0</v>
      </c>
      <c r="R2657" s="6">
        <v>18</v>
      </c>
      <c r="S2657" s="6">
        <v>0</v>
      </c>
      <c r="T2657" s="6" t="s">
        <v>39</v>
      </c>
      <c r="U2657" s="6" t="s">
        <v>7962</v>
      </c>
      <c r="V2657" s="8">
        <v>46260.379861111112</v>
      </c>
      <c r="W2657" s="8">
        <v>46260.379861111112</v>
      </c>
      <c r="X2657" s="6" t="s">
        <v>643</v>
      </c>
      <c r="Y2657" s="6" t="s">
        <v>8557</v>
      </c>
      <c r="Z2657" s="9">
        <v>948004</v>
      </c>
      <c r="AA2657" s="6" t="s">
        <v>458</v>
      </c>
      <c r="AB2657" s="26" t="s">
        <v>8602</v>
      </c>
      <c r="AC2657" s="11" t="str">
        <f t="shared" si="325"/>
        <v>Klik Here Bestie</v>
      </c>
      <c r="AD2657" s="6" t="s">
        <v>30</v>
      </c>
    </row>
    <row r="2658" spans="1:30" ht="14.25" customHeight="1" x14ac:dyDescent="0.3">
      <c r="A2658" s="5">
        <v>2656</v>
      </c>
      <c r="B2658" s="6" t="s">
        <v>32</v>
      </c>
      <c r="C2658" s="6" t="s">
        <v>33</v>
      </c>
      <c r="D2658" s="6" t="s">
        <v>359</v>
      </c>
      <c r="E2658" s="6" t="s">
        <v>415</v>
      </c>
      <c r="F2658" s="6">
        <v>3323031010</v>
      </c>
      <c r="G2658" s="6" t="s">
        <v>389</v>
      </c>
      <c r="H2658" s="6" t="s">
        <v>390</v>
      </c>
      <c r="I2658" s="6">
        <v>16039928</v>
      </c>
      <c r="J2658" s="6" t="s">
        <v>8603</v>
      </c>
      <c r="K2658" s="6" t="s">
        <v>8604</v>
      </c>
      <c r="L2658" s="6" t="s">
        <v>8605</v>
      </c>
      <c r="M2658" s="6">
        <v>7</v>
      </c>
      <c r="N2658" s="6">
        <v>30</v>
      </c>
      <c r="O2658" s="6">
        <v>0</v>
      </c>
      <c r="P2658" s="6">
        <v>0</v>
      </c>
      <c r="Q2658" s="6">
        <v>0</v>
      </c>
      <c r="R2658" s="6">
        <v>90</v>
      </c>
      <c r="S2658" s="6">
        <v>0</v>
      </c>
      <c r="T2658" s="6" t="s">
        <v>39</v>
      </c>
      <c r="U2658" s="6" t="s">
        <v>7962</v>
      </c>
      <c r="V2658" s="8">
        <v>46260.379861111112</v>
      </c>
      <c r="W2658" s="8">
        <v>46260.379861111112</v>
      </c>
      <c r="X2658" s="6" t="s">
        <v>643</v>
      </c>
      <c r="Y2658" s="6" t="s">
        <v>8557</v>
      </c>
      <c r="Z2658" s="9">
        <v>948004</v>
      </c>
      <c r="AA2658" s="6" t="s">
        <v>458</v>
      </c>
      <c r="AB2658" s="26" t="s">
        <v>8606</v>
      </c>
      <c r="AC2658" s="11" t="str">
        <f t="shared" si="325"/>
        <v>Klik Here Bestie</v>
      </c>
      <c r="AD2658" s="6" t="s">
        <v>30</v>
      </c>
    </row>
    <row r="2659" spans="1:30" ht="14.25" customHeight="1" x14ac:dyDescent="0.3">
      <c r="A2659" s="5">
        <v>2657</v>
      </c>
      <c r="B2659" s="6" t="s">
        <v>32</v>
      </c>
      <c r="C2659" s="6" t="s">
        <v>33</v>
      </c>
      <c r="D2659" s="6" t="s">
        <v>359</v>
      </c>
      <c r="E2659" s="6" t="s">
        <v>415</v>
      </c>
      <c r="F2659" s="6">
        <v>3323031010</v>
      </c>
      <c r="G2659" s="6" t="s">
        <v>389</v>
      </c>
      <c r="H2659" s="6" t="s">
        <v>390</v>
      </c>
      <c r="I2659" s="6">
        <v>16039884</v>
      </c>
      <c r="J2659" s="6" t="s">
        <v>8607</v>
      </c>
      <c r="K2659" s="6" t="s">
        <v>8557</v>
      </c>
      <c r="L2659" s="6" t="s">
        <v>8608</v>
      </c>
      <c r="M2659" s="6">
        <v>23</v>
      </c>
      <c r="N2659" s="6">
        <v>12</v>
      </c>
      <c r="O2659" s="6">
        <v>0</v>
      </c>
      <c r="P2659" s="6">
        <v>0</v>
      </c>
      <c r="Q2659" s="6">
        <v>0</v>
      </c>
      <c r="R2659" s="6">
        <v>36</v>
      </c>
      <c r="S2659" s="6">
        <v>0</v>
      </c>
      <c r="T2659" s="6" t="s">
        <v>39</v>
      </c>
      <c r="U2659" s="6" t="s">
        <v>7962</v>
      </c>
      <c r="V2659" s="8">
        <v>46260.379861111112</v>
      </c>
      <c r="W2659" s="8">
        <v>46260.379861111112</v>
      </c>
      <c r="X2659" s="6" t="s">
        <v>643</v>
      </c>
      <c r="Y2659" s="6" t="s">
        <v>8557</v>
      </c>
      <c r="Z2659" s="9">
        <v>948004</v>
      </c>
      <c r="AA2659" s="6" t="s">
        <v>458</v>
      </c>
      <c r="AB2659" s="26" t="s">
        <v>8609</v>
      </c>
      <c r="AC2659" s="11" t="str">
        <f t="shared" si="325"/>
        <v>Klik Here Bestie</v>
      </c>
      <c r="AD2659" s="6" t="s">
        <v>30</v>
      </c>
    </row>
    <row r="2660" spans="1:30" ht="14.25" customHeight="1" x14ac:dyDescent="0.3">
      <c r="A2660" s="5">
        <v>2658</v>
      </c>
      <c r="B2660" s="6" t="s">
        <v>32</v>
      </c>
      <c r="C2660" s="6" t="s">
        <v>33</v>
      </c>
      <c r="D2660" s="6" t="s">
        <v>359</v>
      </c>
      <c r="E2660" s="6" t="s">
        <v>415</v>
      </c>
      <c r="F2660" s="6">
        <v>3323031010</v>
      </c>
      <c r="G2660" s="6" t="s">
        <v>389</v>
      </c>
      <c r="H2660" s="6" t="s">
        <v>390</v>
      </c>
      <c r="I2660" s="6">
        <v>16039954</v>
      </c>
      <c r="J2660" s="6" t="s">
        <v>8610</v>
      </c>
      <c r="K2660" s="6" t="s">
        <v>8611</v>
      </c>
      <c r="L2660" s="6" t="s">
        <v>8612</v>
      </c>
      <c r="M2660" s="6">
        <v>65</v>
      </c>
      <c r="N2660" s="6">
        <v>55</v>
      </c>
      <c r="O2660" s="6">
        <v>0</v>
      </c>
      <c r="P2660" s="6">
        <v>0</v>
      </c>
      <c r="Q2660" s="6">
        <v>0</v>
      </c>
      <c r="R2660" s="6">
        <v>34</v>
      </c>
      <c r="S2660" s="6">
        <v>0</v>
      </c>
      <c r="T2660" s="6" t="s">
        <v>39</v>
      </c>
      <c r="U2660" s="6" t="s">
        <v>7962</v>
      </c>
      <c r="V2660" s="8">
        <v>46260.379861111112</v>
      </c>
      <c r="W2660" s="8">
        <v>46260.379861111112</v>
      </c>
      <c r="X2660" s="6" t="s">
        <v>643</v>
      </c>
      <c r="Y2660" s="6" t="s">
        <v>8557</v>
      </c>
      <c r="Z2660" s="9">
        <v>948004</v>
      </c>
      <c r="AA2660" s="6" t="s">
        <v>458</v>
      </c>
      <c r="AB2660" s="26" t="s">
        <v>8613</v>
      </c>
      <c r="AC2660" s="11" t="str">
        <f t="shared" si="325"/>
        <v>Klik Here Bestie</v>
      </c>
      <c r="AD2660" s="6" t="s">
        <v>30</v>
      </c>
    </row>
    <row r="2661" spans="1:30" ht="14.25" customHeight="1" x14ac:dyDescent="0.3">
      <c r="A2661" s="5">
        <v>2659</v>
      </c>
      <c r="B2661" s="6" t="s">
        <v>32</v>
      </c>
      <c r="C2661" s="6" t="s">
        <v>33</v>
      </c>
      <c r="D2661" s="6" t="s">
        <v>359</v>
      </c>
      <c r="E2661" s="6" t="s">
        <v>415</v>
      </c>
      <c r="F2661" s="6">
        <v>3323031010</v>
      </c>
      <c r="G2661" s="6" t="s">
        <v>389</v>
      </c>
      <c r="H2661" s="6" t="s">
        <v>390</v>
      </c>
      <c r="I2661" s="6">
        <v>16039937</v>
      </c>
      <c r="J2661" s="6" t="s">
        <v>8614</v>
      </c>
      <c r="K2661" s="6" t="s">
        <v>8615</v>
      </c>
      <c r="L2661" s="6" t="s">
        <v>8616</v>
      </c>
      <c r="M2661" s="6">
        <v>68</v>
      </c>
      <c r="N2661" s="6">
        <v>12</v>
      </c>
      <c r="O2661" s="6">
        <v>0</v>
      </c>
      <c r="P2661" s="6">
        <v>0</v>
      </c>
      <c r="Q2661" s="6">
        <v>0</v>
      </c>
      <c r="R2661" s="6">
        <v>20</v>
      </c>
      <c r="S2661" s="6">
        <v>0</v>
      </c>
      <c r="T2661" s="6" t="s">
        <v>39</v>
      </c>
      <c r="U2661" s="6" t="s">
        <v>7962</v>
      </c>
      <c r="V2661" s="8">
        <v>46260.379861111112</v>
      </c>
      <c r="W2661" s="8">
        <v>46260.379861111112</v>
      </c>
      <c r="X2661" s="6" t="s">
        <v>643</v>
      </c>
      <c r="Y2661" s="6" t="s">
        <v>8557</v>
      </c>
      <c r="Z2661" s="9">
        <v>948004</v>
      </c>
      <c r="AA2661" s="6" t="s">
        <v>458</v>
      </c>
      <c r="AB2661" s="26" t="s">
        <v>8617</v>
      </c>
      <c r="AC2661" s="11" t="str">
        <f t="shared" si="325"/>
        <v>Klik Here Bestie</v>
      </c>
      <c r="AD2661" s="6" t="s">
        <v>30</v>
      </c>
    </row>
    <row r="2662" spans="1:30" ht="14.25" customHeight="1" x14ac:dyDescent="0.3">
      <c r="A2662" s="5">
        <v>2660</v>
      </c>
      <c r="B2662" s="6" t="s">
        <v>32</v>
      </c>
      <c r="C2662" s="6" t="s">
        <v>33</v>
      </c>
      <c r="D2662" s="6" t="s">
        <v>359</v>
      </c>
      <c r="E2662" s="6" t="s">
        <v>415</v>
      </c>
      <c r="F2662" s="6">
        <v>3323031010</v>
      </c>
      <c r="G2662" s="6" t="s">
        <v>389</v>
      </c>
      <c r="H2662" s="6" t="s">
        <v>390</v>
      </c>
      <c r="I2662" s="6">
        <v>15553652</v>
      </c>
      <c r="J2662" s="6" t="s">
        <v>8618</v>
      </c>
      <c r="K2662" s="6" t="s">
        <v>4494</v>
      </c>
      <c r="L2662" s="6" t="s">
        <v>2909</v>
      </c>
      <c r="M2662" s="6">
        <v>100</v>
      </c>
      <c r="N2662" s="6">
        <v>35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 t="s">
        <v>39</v>
      </c>
      <c r="U2662" s="27" t="s">
        <v>7987</v>
      </c>
      <c r="V2662" s="8">
        <v>46254.558333333334</v>
      </c>
      <c r="W2662" s="8">
        <v>46254.558333333334</v>
      </c>
      <c r="X2662" s="6" t="s">
        <v>40</v>
      </c>
      <c r="Y2662" s="6" t="s">
        <v>39</v>
      </c>
      <c r="Z2662" s="9">
        <v>88009</v>
      </c>
      <c r="AA2662" s="6" t="s">
        <v>449</v>
      </c>
      <c r="AB2662" s="26" t="s">
        <v>8619</v>
      </c>
      <c r="AC2662" s="11" t="str">
        <f t="shared" si="325"/>
        <v>Klik Here Bestie</v>
      </c>
      <c r="AD2662" s="6" t="s">
        <v>30</v>
      </c>
    </row>
    <row r="2663" spans="1:30" ht="14.25" customHeight="1" x14ac:dyDescent="0.3">
      <c r="A2663" s="5">
        <v>2661</v>
      </c>
      <c r="B2663" s="6" t="s">
        <v>32</v>
      </c>
      <c r="C2663" s="6" t="s">
        <v>33</v>
      </c>
      <c r="D2663" s="6" t="s">
        <v>359</v>
      </c>
      <c r="E2663" s="6" t="s">
        <v>415</v>
      </c>
      <c r="F2663" s="6">
        <v>3323031010</v>
      </c>
      <c r="G2663" s="6" t="s">
        <v>389</v>
      </c>
      <c r="H2663" s="6" t="s">
        <v>390</v>
      </c>
      <c r="I2663" s="6">
        <v>16073882</v>
      </c>
      <c r="J2663" s="6" t="s">
        <v>8620</v>
      </c>
      <c r="K2663" s="6" t="s">
        <v>4494</v>
      </c>
      <c r="L2663" s="6" t="s">
        <v>2909</v>
      </c>
      <c r="M2663" s="6">
        <v>0</v>
      </c>
      <c r="N2663" s="6">
        <v>200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 t="s">
        <v>39</v>
      </c>
      <c r="U2663" s="27" t="s">
        <v>7962</v>
      </c>
      <c r="V2663" s="8">
        <v>46260.570138888892</v>
      </c>
      <c r="W2663" s="8">
        <v>46260.570138888892</v>
      </c>
      <c r="X2663" s="6" t="s">
        <v>40</v>
      </c>
      <c r="Y2663" s="6" t="s">
        <v>39</v>
      </c>
      <c r="Z2663" s="9">
        <v>88009</v>
      </c>
      <c r="AA2663" s="6" t="s">
        <v>449</v>
      </c>
      <c r="AB2663" s="26" t="s">
        <v>8621</v>
      </c>
      <c r="AC2663" s="11" t="str">
        <f t="shared" si="325"/>
        <v>Klik Here Bestie</v>
      </c>
      <c r="AD2663" s="6" t="s">
        <v>30</v>
      </c>
    </row>
    <row r="2664" spans="1:30" ht="14.25" customHeight="1" x14ac:dyDescent="0.3">
      <c r="A2664" s="5">
        <v>2662</v>
      </c>
      <c r="B2664" s="6" t="s">
        <v>32</v>
      </c>
      <c r="C2664" s="6" t="s">
        <v>33</v>
      </c>
      <c r="D2664" s="6" t="s">
        <v>359</v>
      </c>
      <c r="E2664" s="6" t="s">
        <v>415</v>
      </c>
      <c r="F2664" s="6">
        <v>3323031010</v>
      </c>
      <c r="G2664" s="6" t="s">
        <v>389</v>
      </c>
      <c r="H2664" s="6" t="s">
        <v>390</v>
      </c>
      <c r="I2664" s="6">
        <v>16039909</v>
      </c>
      <c r="J2664" s="6" t="s">
        <v>8622</v>
      </c>
      <c r="K2664" s="6" t="s">
        <v>8623</v>
      </c>
      <c r="L2664" s="6" t="s">
        <v>8624</v>
      </c>
      <c r="M2664" s="6">
        <v>20</v>
      </c>
      <c r="N2664" s="6">
        <v>14</v>
      </c>
      <c r="O2664" s="6">
        <v>0</v>
      </c>
      <c r="P2664" s="6">
        <v>0</v>
      </c>
      <c r="Q2664" s="6">
        <v>0</v>
      </c>
      <c r="R2664" s="6">
        <v>21</v>
      </c>
      <c r="S2664" s="6">
        <v>0</v>
      </c>
      <c r="T2664" s="6" t="s">
        <v>39</v>
      </c>
      <c r="U2664" s="27" t="s">
        <v>7962</v>
      </c>
      <c r="V2664" s="8">
        <v>46260.379861111112</v>
      </c>
      <c r="W2664" s="8">
        <v>46260.379861111112</v>
      </c>
      <c r="X2664" s="6" t="s">
        <v>643</v>
      </c>
      <c r="Y2664" s="6" t="s">
        <v>8557</v>
      </c>
      <c r="Z2664" s="9">
        <v>948004</v>
      </c>
      <c r="AA2664" s="6" t="s">
        <v>458</v>
      </c>
      <c r="AB2664" s="26" t="s">
        <v>8625</v>
      </c>
      <c r="AC2664" s="11" t="str">
        <f t="shared" si="325"/>
        <v>Klik Here Bestie</v>
      </c>
      <c r="AD2664" s="6" t="s">
        <v>30</v>
      </c>
    </row>
    <row r="2665" spans="1:30" ht="14.25" customHeight="1" x14ac:dyDescent="0.3">
      <c r="A2665" s="5">
        <v>2663</v>
      </c>
      <c r="B2665" s="6" t="s">
        <v>32</v>
      </c>
      <c r="C2665" s="6" t="s">
        <v>33</v>
      </c>
      <c r="D2665" s="6" t="s">
        <v>359</v>
      </c>
      <c r="E2665" s="6" t="s">
        <v>415</v>
      </c>
      <c r="F2665" s="6">
        <v>3323031010</v>
      </c>
      <c r="G2665" s="6" t="s">
        <v>389</v>
      </c>
      <c r="H2665" s="6" t="s">
        <v>390</v>
      </c>
      <c r="I2665" s="6">
        <v>15560638</v>
      </c>
      <c r="J2665" s="6" t="s">
        <v>8626</v>
      </c>
      <c r="K2665" s="6" t="s">
        <v>8627</v>
      </c>
      <c r="L2665" s="6" t="s">
        <v>3232</v>
      </c>
      <c r="M2665" s="6">
        <v>192</v>
      </c>
      <c r="N2665" s="6">
        <v>8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 t="s">
        <v>39</v>
      </c>
      <c r="U2665" s="27" t="s">
        <v>7987</v>
      </c>
      <c r="V2665" s="8">
        <v>46254.601388888892</v>
      </c>
      <c r="W2665" s="8">
        <v>46254.601388888892</v>
      </c>
      <c r="X2665" s="6" t="s">
        <v>40</v>
      </c>
      <c r="Y2665" s="6" t="s">
        <v>39</v>
      </c>
      <c r="Z2665" s="9">
        <v>948551</v>
      </c>
      <c r="AA2665" s="6" t="s">
        <v>424</v>
      </c>
      <c r="AB2665" s="26" t="s">
        <v>8628</v>
      </c>
      <c r="AC2665" s="11" t="str">
        <f t="shared" si="325"/>
        <v>Klik Here Bestie</v>
      </c>
      <c r="AD2665" s="6" t="s">
        <v>30</v>
      </c>
    </row>
    <row r="2666" spans="1:30" ht="14.25" customHeight="1" x14ac:dyDescent="0.3">
      <c r="A2666" s="5">
        <v>2664</v>
      </c>
      <c r="B2666" s="6" t="s">
        <v>32</v>
      </c>
      <c r="C2666" s="6" t="s">
        <v>33</v>
      </c>
      <c r="D2666" s="6" t="s">
        <v>359</v>
      </c>
      <c r="E2666" s="6" t="s">
        <v>415</v>
      </c>
      <c r="F2666" s="6">
        <v>3323031010</v>
      </c>
      <c r="G2666" s="6" t="s">
        <v>389</v>
      </c>
      <c r="H2666" s="6" t="s">
        <v>390</v>
      </c>
      <c r="I2666" s="6">
        <v>15561747</v>
      </c>
      <c r="J2666" s="6" t="s">
        <v>8629</v>
      </c>
      <c r="K2666" s="6" t="s">
        <v>8627</v>
      </c>
      <c r="L2666" s="6" t="s">
        <v>3232</v>
      </c>
      <c r="M2666" s="6">
        <v>0</v>
      </c>
      <c r="N2666" s="6">
        <v>117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 t="s">
        <v>39</v>
      </c>
      <c r="U2666" s="27" t="s">
        <v>7987</v>
      </c>
      <c r="V2666" s="8">
        <v>46254.607638888891</v>
      </c>
      <c r="W2666" s="8">
        <v>46254.607638888891</v>
      </c>
      <c r="X2666" s="6" t="s">
        <v>40</v>
      </c>
      <c r="Y2666" s="6" t="s">
        <v>39</v>
      </c>
      <c r="Z2666" s="9">
        <v>948551</v>
      </c>
      <c r="AA2666" s="6" t="s">
        <v>424</v>
      </c>
      <c r="AB2666" s="26" t="s">
        <v>8630</v>
      </c>
      <c r="AC2666" s="11" t="str">
        <f t="shared" si="325"/>
        <v>Klik Here Bestie</v>
      </c>
      <c r="AD2666" s="6" t="s">
        <v>30</v>
      </c>
    </row>
    <row r="2667" spans="1:30" ht="14.25" customHeight="1" x14ac:dyDescent="0.3">
      <c r="A2667" s="5">
        <v>2665</v>
      </c>
      <c r="B2667" s="6" t="s">
        <v>32</v>
      </c>
      <c r="C2667" s="6" t="s">
        <v>33</v>
      </c>
      <c r="D2667" s="6" t="s">
        <v>359</v>
      </c>
      <c r="E2667" s="6" t="s">
        <v>415</v>
      </c>
      <c r="F2667" s="6">
        <v>3323031010</v>
      </c>
      <c r="G2667" s="6" t="s">
        <v>389</v>
      </c>
      <c r="H2667" s="6" t="s">
        <v>390</v>
      </c>
      <c r="I2667" s="6">
        <v>15744054</v>
      </c>
      <c r="J2667" s="6" t="s">
        <v>8631</v>
      </c>
      <c r="K2667" s="6" t="s">
        <v>8632</v>
      </c>
      <c r="L2667" s="6" t="s">
        <v>486</v>
      </c>
      <c r="M2667" s="6">
        <v>50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 t="s">
        <v>39</v>
      </c>
      <c r="U2667" s="6" t="s">
        <v>7933</v>
      </c>
      <c r="V2667" s="8">
        <v>46256.643750000003</v>
      </c>
      <c r="W2667" s="8">
        <v>46256.643750000003</v>
      </c>
      <c r="X2667" s="6" t="s">
        <v>40</v>
      </c>
      <c r="Y2667" s="6" t="s">
        <v>39</v>
      </c>
      <c r="Z2667" s="9">
        <v>88000</v>
      </c>
      <c r="AA2667" s="6" t="s">
        <v>487</v>
      </c>
      <c r="AB2667" s="26" t="s">
        <v>8633</v>
      </c>
      <c r="AC2667" s="11" t="str">
        <f t="shared" si="325"/>
        <v>Klik Here Bestie</v>
      </c>
      <c r="AD2667" s="6" t="s">
        <v>30</v>
      </c>
    </row>
    <row r="2668" spans="1:30" ht="14.25" customHeight="1" x14ac:dyDescent="0.3">
      <c r="A2668" s="5">
        <v>2666</v>
      </c>
      <c r="B2668" s="6" t="s">
        <v>32</v>
      </c>
      <c r="C2668" s="6" t="s">
        <v>33</v>
      </c>
      <c r="D2668" s="6" t="s">
        <v>359</v>
      </c>
      <c r="E2668" s="6" t="s">
        <v>415</v>
      </c>
      <c r="F2668" s="6">
        <v>3323031010</v>
      </c>
      <c r="G2668" s="6" t="s">
        <v>389</v>
      </c>
      <c r="H2668" s="6" t="s">
        <v>390</v>
      </c>
      <c r="I2668" s="6">
        <v>15877889</v>
      </c>
      <c r="J2668" s="6" t="s">
        <v>8634</v>
      </c>
      <c r="K2668" s="6" t="s">
        <v>8635</v>
      </c>
      <c r="L2668" s="6" t="s">
        <v>2537</v>
      </c>
      <c r="M2668" s="6">
        <v>100</v>
      </c>
      <c r="N2668" s="6">
        <v>102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 t="s">
        <v>39</v>
      </c>
      <c r="U2668" s="6" t="s">
        <v>7951</v>
      </c>
      <c r="V2668" s="8">
        <v>46258.496527777781</v>
      </c>
      <c r="W2668" s="8">
        <v>46258.496527777781</v>
      </c>
      <c r="X2668" s="6" t="s">
        <v>40</v>
      </c>
      <c r="Y2668" s="6" t="s">
        <v>39</v>
      </c>
      <c r="Z2668" s="9">
        <v>5022172</v>
      </c>
      <c r="AA2668" s="6" t="s">
        <v>481</v>
      </c>
      <c r="AB2668" s="26" t="s">
        <v>8636</v>
      </c>
      <c r="AC2668" s="11" t="str">
        <f t="shared" si="325"/>
        <v>Klik Here Bestie</v>
      </c>
      <c r="AD2668" s="6" t="s">
        <v>30</v>
      </c>
    </row>
    <row r="2669" spans="1:30" ht="14.25" customHeight="1" x14ac:dyDescent="0.3">
      <c r="A2669" s="5">
        <v>2667</v>
      </c>
      <c r="B2669" s="6" t="s">
        <v>32</v>
      </c>
      <c r="C2669" s="6" t="s">
        <v>33</v>
      </c>
      <c r="D2669" s="6" t="s">
        <v>359</v>
      </c>
      <c r="E2669" s="6" t="s">
        <v>415</v>
      </c>
      <c r="F2669" s="6">
        <v>3323031010</v>
      </c>
      <c r="G2669" s="6" t="s">
        <v>389</v>
      </c>
      <c r="H2669" s="6" t="s">
        <v>390</v>
      </c>
      <c r="I2669" s="6">
        <v>15877983</v>
      </c>
      <c r="J2669" s="6" t="s">
        <v>8637</v>
      </c>
      <c r="K2669" s="6" t="s">
        <v>8635</v>
      </c>
      <c r="L2669" s="6" t="s">
        <v>2537</v>
      </c>
      <c r="M2669" s="6">
        <v>0</v>
      </c>
      <c r="N2669" s="6">
        <v>50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 t="s">
        <v>39</v>
      </c>
      <c r="U2669" s="6" t="s">
        <v>7951</v>
      </c>
      <c r="V2669" s="8">
        <v>46258.49722222222</v>
      </c>
      <c r="W2669" s="8">
        <v>46258.49722222222</v>
      </c>
      <c r="X2669" s="6" t="s">
        <v>40</v>
      </c>
      <c r="Y2669" s="6" t="s">
        <v>39</v>
      </c>
      <c r="Z2669" s="9">
        <v>5022172</v>
      </c>
      <c r="AA2669" s="6" t="s">
        <v>481</v>
      </c>
      <c r="AB2669" s="26" t="s">
        <v>8638</v>
      </c>
      <c r="AC2669" s="11" t="str">
        <f t="shared" si="325"/>
        <v>Klik Here Bestie</v>
      </c>
      <c r="AD2669" s="6" t="s">
        <v>30</v>
      </c>
    </row>
    <row r="2670" spans="1:30" ht="14.25" customHeight="1" x14ac:dyDescent="0.3">
      <c r="A2670" s="5">
        <v>2668</v>
      </c>
      <c r="B2670" s="6" t="s">
        <v>32</v>
      </c>
      <c r="C2670" s="6" t="s">
        <v>33</v>
      </c>
      <c r="D2670" s="6" t="s">
        <v>359</v>
      </c>
      <c r="E2670" s="6" t="s">
        <v>415</v>
      </c>
      <c r="F2670" s="6">
        <v>3323031010</v>
      </c>
      <c r="G2670" s="6" t="s">
        <v>389</v>
      </c>
      <c r="H2670" s="6" t="s">
        <v>390</v>
      </c>
      <c r="I2670" s="6">
        <v>15382523</v>
      </c>
      <c r="J2670" s="6" t="s">
        <v>8639</v>
      </c>
      <c r="K2670" s="6" t="s">
        <v>4501</v>
      </c>
      <c r="L2670" s="6" t="s">
        <v>4502</v>
      </c>
      <c r="M2670" s="6">
        <v>50</v>
      </c>
      <c r="N2670" s="6">
        <v>150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 t="s">
        <v>39</v>
      </c>
      <c r="U2670" s="6" t="s">
        <v>7958</v>
      </c>
      <c r="V2670" s="8">
        <v>46252.388888888891</v>
      </c>
      <c r="W2670" s="8">
        <v>46252.388888888891</v>
      </c>
      <c r="X2670" s="6" t="s">
        <v>40</v>
      </c>
      <c r="Y2670" s="6" t="s">
        <v>39</v>
      </c>
      <c r="Z2670" s="9">
        <v>948004</v>
      </c>
      <c r="AA2670" s="6" t="s">
        <v>458</v>
      </c>
      <c r="AB2670" s="26" t="s">
        <v>8640</v>
      </c>
      <c r="AC2670" s="11" t="str">
        <f t="shared" si="325"/>
        <v>Klik Here Bestie</v>
      </c>
      <c r="AD2670" s="6" t="s">
        <v>30</v>
      </c>
    </row>
    <row r="2671" spans="1:30" ht="14.25" customHeight="1" x14ac:dyDescent="0.3">
      <c r="A2671" s="5">
        <v>2669</v>
      </c>
      <c r="B2671" s="6" t="s">
        <v>32</v>
      </c>
      <c r="C2671" s="6" t="s">
        <v>33</v>
      </c>
      <c r="D2671" s="6" t="s">
        <v>359</v>
      </c>
      <c r="E2671" s="6" t="s">
        <v>415</v>
      </c>
      <c r="F2671" s="6">
        <v>3323031010</v>
      </c>
      <c r="G2671" s="6" t="s">
        <v>389</v>
      </c>
      <c r="H2671" s="6" t="s">
        <v>390</v>
      </c>
      <c r="I2671" s="6">
        <v>15382657</v>
      </c>
      <c r="J2671" s="6" t="s">
        <v>8641</v>
      </c>
      <c r="K2671" s="6" t="s">
        <v>4501</v>
      </c>
      <c r="L2671" s="6" t="s">
        <v>4502</v>
      </c>
      <c r="M2671" s="6">
        <v>0</v>
      </c>
      <c r="N2671" s="6">
        <v>64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 t="s">
        <v>39</v>
      </c>
      <c r="U2671" s="6" t="s">
        <v>7958</v>
      </c>
      <c r="V2671" s="8">
        <v>46252.38958333333</v>
      </c>
      <c r="W2671" s="8">
        <v>46252.38958333333</v>
      </c>
      <c r="X2671" s="6" t="s">
        <v>40</v>
      </c>
      <c r="Y2671" s="6" t="s">
        <v>39</v>
      </c>
      <c r="Z2671" s="9">
        <v>948004</v>
      </c>
      <c r="AA2671" s="6" t="s">
        <v>458</v>
      </c>
      <c r="AB2671" s="26" t="s">
        <v>8642</v>
      </c>
      <c r="AC2671" s="11" t="str">
        <f t="shared" si="325"/>
        <v>Klik Here Bestie</v>
      </c>
      <c r="AD2671" s="6" t="s">
        <v>30</v>
      </c>
    </row>
    <row r="2672" spans="1:30" ht="14.25" customHeight="1" x14ac:dyDescent="0.3">
      <c r="A2672" s="5">
        <v>2670</v>
      </c>
      <c r="B2672" s="6" t="s">
        <v>32</v>
      </c>
      <c r="C2672" s="6" t="s">
        <v>33</v>
      </c>
      <c r="D2672" s="6" t="s">
        <v>359</v>
      </c>
      <c r="E2672" s="6" t="s">
        <v>415</v>
      </c>
      <c r="F2672" s="6">
        <v>3323031010</v>
      </c>
      <c r="G2672" s="6" t="s">
        <v>389</v>
      </c>
      <c r="H2672" s="6" t="s">
        <v>390</v>
      </c>
      <c r="I2672" s="6">
        <v>16039931</v>
      </c>
      <c r="J2672" s="6" t="s">
        <v>8643</v>
      </c>
      <c r="K2672" s="6" t="s">
        <v>4501</v>
      </c>
      <c r="L2672" s="6" t="s">
        <v>4502</v>
      </c>
      <c r="M2672" s="6">
        <v>20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 t="s">
        <v>39</v>
      </c>
      <c r="U2672" s="6" t="s">
        <v>7962</v>
      </c>
      <c r="V2672" s="8">
        <v>46260.379861111112</v>
      </c>
      <c r="W2672" s="8">
        <v>46260.379861111112</v>
      </c>
      <c r="X2672" s="6" t="s">
        <v>643</v>
      </c>
      <c r="Y2672" s="6" t="s">
        <v>8557</v>
      </c>
      <c r="Z2672" s="9">
        <v>948004</v>
      </c>
      <c r="AA2672" s="6" t="s">
        <v>458</v>
      </c>
      <c r="AB2672" s="26" t="s">
        <v>8644</v>
      </c>
      <c r="AC2672" s="11" t="str">
        <f t="shared" si="325"/>
        <v>Klik Here Bestie</v>
      </c>
      <c r="AD2672" s="6" t="s">
        <v>30</v>
      </c>
    </row>
    <row r="2673" spans="1:30" ht="14.25" customHeight="1" x14ac:dyDescent="0.3">
      <c r="A2673" s="5">
        <v>2671</v>
      </c>
      <c r="B2673" s="6" t="s">
        <v>32</v>
      </c>
      <c r="C2673" s="6" t="s">
        <v>33</v>
      </c>
      <c r="D2673" s="6" t="s">
        <v>359</v>
      </c>
      <c r="E2673" s="6" t="s">
        <v>415</v>
      </c>
      <c r="F2673" s="6">
        <v>3323031010</v>
      </c>
      <c r="G2673" s="6" t="s">
        <v>389</v>
      </c>
      <c r="H2673" s="6" t="s">
        <v>390</v>
      </c>
      <c r="I2673" s="6">
        <v>16039900</v>
      </c>
      <c r="J2673" s="6" t="s">
        <v>8645</v>
      </c>
      <c r="K2673" s="6" t="s">
        <v>8646</v>
      </c>
      <c r="L2673" s="6" t="s">
        <v>881</v>
      </c>
      <c r="M2673" s="6">
        <v>15</v>
      </c>
      <c r="N2673" s="6">
        <v>12</v>
      </c>
      <c r="O2673" s="6">
        <v>0</v>
      </c>
      <c r="P2673" s="6">
        <v>0</v>
      </c>
      <c r="Q2673" s="6">
        <v>0</v>
      </c>
      <c r="R2673" s="6">
        <v>20</v>
      </c>
      <c r="S2673" s="6">
        <v>0</v>
      </c>
      <c r="T2673" s="6" t="s">
        <v>39</v>
      </c>
      <c r="U2673" s="6" t="s">
        <v>7962</v>
      </c>
      <c r="V2673" s="8">
        <v>46260.379861111112</v>
      </c>
      <c r="W2673" s="8">
        <v>46260.379861111112</v>
      </c>
      <c r="X2673" s="6" t="s">
        <v>643</v>
      </c>
      <c r="Y2673" s="6" t="s">
        <v>8557</v>
      </c>
      <c r="Z2673" s="9">
        <v>948004</v>
      </c>
      <c r="AA2673" s="6" t="s">
        <v>458</v>
      </c>
      <c r="AB2673" s="26" t="s">
        <v>8647</v>
      </c>
      <c r="AC2673" s="11" t="str">
        <f t="shared" si="325"/>
        <v>Klik Here Bestie</v>
      </c>
      <c r="AD2673" s="6" t="s">
        <v>30</v>
      </c>
    </row>
    <row r="2674" spans="1:30" ht="14.25" customHeight="1" x14ac:dyDescent="0.3">
      <c r="A2674" s="5">
        <v>2672</v>
      </c>
      <c r="B2674" s="6" t="s">
        <v>32</v>
      </c>
      <c r="C2674" s="6" t="s">
        <v>33</v>
      </c>
      <c r="D2674" s="6" t="s">
        <v>359</v>
      </c>
      <c r="E2674" s="6" t="s">
        <v>415</v>
      </c>
      <c r="F2674" s="6">
        <v>3323031010</v>
      </c>
      <c r="G2674" s="6" t="s">
        <v>389</v>
      </c>
      <c r="H2674" s="6" t="s">
        <v>390</v>
      </c>
      <c r="I2674" s="6">
        <v>16039968</v>
      </c>
      <c r="J2674" s="6" t="s">
        <v>8648</v>
      </c>
      <c r="K2674" s="6" t="s">
        <v>8649</v>
      </c>
      <c r="L2674" s="6" t="s">
        <v>8650</v>
      </c>
      <c r="M2674" s="6">
        <v>41</v>
      </c>
      <c r="N2674" s="6">
        <v>37</v>
      </c>
      <c r="O2674" s="6">
        <v>0</v>
      </c>
      <c r="P2674" s="6">
        <v>0</v>
      </c>
      <c r="Q2674" s="6">
        <v>0</v>
      </c>
      <c r="R2674" s="6">
        <v>10</v>
      </c>
      <c r="S2674" s="6">
        <v>0</v>
      </c>
      <c r="T2674" s="6" t="s">
        <v>39</v>
      </c>
      <c r="U2674" s="6" t="s">
        <v>7962</v>
      </c>
      <c r="V2674" s="8">
        <v>46260.380555555559</v>
      </c>
      <c r="W2674" s="8">
        <v>46260.380555555559</v>
      </c>
      <c r="X2674" s="6" t="s">
        <v>643</v>
      </c>
      <c r="Y2674" s="6" t="s">
        <v>8557</v>
      </c>
      <c r="Z2674" s="9">
        <v>948004</v>
      </c>
      <c r="AA2674" s="6" t="s">
        <v>458</v>
      </c>
      <c r="AB2674" s="26" t="s">
        <v>8651</v>
      </c>
      <c r="AC2674" s="11" t="str">
        <f t="shared" si="325"/>
        <v>Klik Here Bestie</v>
      </c>
      <c r="AD2674" s="6" t="s">
        <v>30</v>
      </c>
    </row>
    <row r="2675" spans="1:30" ht="14.25" customHeight="1" x14ac:dyDescent="0.3">
      <c r="A2675" s="5">
        <v>2673</v>
      </c>
      <c r="B2675" s="6" t="s">
        <v>32</v>
      </c>
      <c r="C2675" s="6" t="s">
        <v>33</v>
      </c>
      <c r="D2675" s="6" t="s">
        <v>359</v>
      </c>
      <c r="E2675" s="6" t="s">
        <v>415</v>
      </c>
      <c r="F2675" s="6">
        <v>3323031010</v>
      </c>
      <c r="G2675" s="6" t="s">
        <v>389</v>
      </c>
      <c r="H2675" s="6" t="s">
        <v>390</v>
      </c>
      <c r="I2675" s="6">
        <v>15451766</v>
      </c>
      <c r="J2675" s="6" t="s">
        <v>8652</v>
      </c>
      <c r="K2675" s="6" t="s">
        <v>8653</v>
      </c>
      <c r="L2675" s="6" t="s">
        <v>5166</v>
      </c>
      <c r="M2675" s="6">
        <v>90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 t="s">
        <v>39</v>
      </c>
      <c r="U2675" s="6" t="s">
        <v>7969</v>
      </c>
      <c r="V2675" s="8">
        <v>46253.392361111109</v>
      </c>
      <c r="W2675" s="8">
        <v>46253.392361111109</v>
      </c>
      <c r="X2675" s="6" t="s">
        <v>40</v>
      </c>
      <c r="Y2675" s="6" t="s">
        <v>39</v>
      </c>
      <c r="Z2675" s="9">
        <v>88000</v>
      </c>
      <c r="AA2675" s="6" t="s">
        <v>487</v>
      </c>
      <c r="AB2675" s="26" t="s">
        <v>8654</v>
      </c>
      <c r="AC2675" s="11" t="str">
        <f t="shared" si="325"/>
        <v>Klik Here Bestie</v>
      </c>
      <c r="AD2675" s="6" t="s">
        <v>30</v>
      </c>
    </row>
    <row r="2676" spans="1:30" ht="14.25" customHeight="1" x14ac:dyDescent="0.3">
      <c r="A2676" s="5">
        <v>2674</v>
      </c>
      <c r="B2676" s="6" t="s">
        <v>32</v>
      </c>
      <c r="C2676" s="6" t="s">
        <v>33</v>
      </c>
      <c r="D2676" s="6" t="s">
        <v>359</v>
      </c>
      <c r="E2676" s="6" t="s">
        <v>415</v>
      </c>
      <c r="F2676" s="6">
        <v>3323031010</v>
      </c>
      <c r="G2676" s="6" t="s">
        <v>389</v>
      </c>
      <c r="H2676" s="6" t="s">
        <v>390</v>
      </c>
      <c r="I2676" s="6">
        <v>16077406</v>
      </c>
      <c r="J2676" s="6" t="s">
        <v>8655</v>
      </c>
      <c r="K2676" s="6" t="s">
        <v>8656</v>
      </c>
      <c r="L2676" s="6" t="s">
        <v>8657</v>
      </c>
      <c r="M2676" s="6">
        <v>200</v>
      </c>
      <c r="N2676" s="6">
        <v>50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 t="s">
        <v>39</v>
      </c>
      <c r="U2676" s="6" t="s">
        <v>7962</v>
      </c>
      <c r="V2676" s="8">
        <v>46260.589583333334</v>
      </c>
      <c r="W2676" s="8">
        <v>46260.589583333334</v>
      </c>
      <c r="X2676" s="6" t="s">
        <v>40</v>
      </c>
      <c r="Y2676" s="6" t="s">
        <v>39</v>
      </c>
      <c r="Z2676" s="9">
        <v>5022172</v>
      </c>
      <c r="AA2676" s="6" t="s">
        <v>481</v>
      </c>
      <c r="AB2676" s="26" t="s">
        <v>8658</v>
      </c>
      <c r="AC2676" s="11" t="str">
        <f t="shared" si="325"/>
        <v>Klik Here Bestie</v>
      </c>
      <c r="AD2676" s="6" t="s">
        <v>30</v>
      </c>
    </row>
    <row r="2677" spans="1:30" ht="14.25" customHeight="1" x14ac:dyDescent="0.3">
      <c r="A2677" s="5">
        <v>2675</v>
      </c>
      <c r="B2677" s="6" t="s">
        <v>32</v>
      </c>
      <c r="C2677" s="6" t="s">
        <v>33</v>
      </c>
      <c r="D2677" s="6" t="s">
        <v>359</v>
      </c>
      <c r="E2677" s="6" t="s">
        <v>415</v>
      </c>
      <c r="F2677" s="6">
        <v>3323031010</v>
      </c>
      <c r="G2677" s="6" t="s">
        <v>389</v>
      </c>
      <c r="H2677" s="6" t="s">
        <v>390</v>
      </c>
      <c r="I2677" s="6">
        <v>16077615</v>
      </c>
      <c r="J2677" s="6" t="s">
        <v>8659</v>
      </c>
      <c r="K2677" s="6" t="s">
        <v>8656</v>
      </c>
      <c r="L2677" s="6" t="s">
        <v>8657</v>
      </c>
      <c r="M2677" s="6">
        <v>0</v>
      </c>
      <c r="N2677" s="6">
        <v>40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 t="s">
        <v>39</v>
      </c>
      <c r="U2677" s="6" t="s">
        <v>7962</v>
      </c>
      <c r="V2677" s="8">
        <v>46260.590277777781</v>
      </c>
      <c r="W2677" s="8">
        <v>46260.590277777781</v>
      </c>
      <c r="X2677" s="6" t="s">
        <v>40</v>
      </c>
      <c r="Y2677" s="6" t="s">
        <v>39</v>
      </c>
      <c r="Z2677" s="9">
        <v>5022172</v>
      </c>
      <c r="AA2677" s="6" t="s">
        <v>481</v>
      </c>
      <c r="AB2677" s="26" t="s">
        <v>8660</v>
      </c>
      <c r="AC2677" s="11" t="str">
        <f t="shared" si="325"/>
        <v>Klik Here Bestie</v>
      </c>
      <c r="AD2677" s="6" t="s">
        <v>30</v>
      </c>
    </row>
    <row r="2678" spans="1:30" ht="14.25" customHeight="1" x14ac:dyDescent="0.3">
      <c r="A2678" s="5">
        <v>2676</v>
      </c>
      <c r="B2678" s="6" t="s">
        <v>32</v>
      </c>
      <c r="C2678" s="6" t="s">
        <v>33</v>
      </c>
      <c r="D2678" s="6" t="s">
        <v>359</v>
      </c>
      <c r="E2678" s="6" t="s">
        <v>415</v>
      </c>
      <c r="F2678" s="6">
        <v>3323031010</v>
      </c>
      <c r="G2678" s="6" t="s">
        <v>389</v>
      </c>
      <c r="H2678" s="6" t="s">
        <v>390</v>
      </c>
      <c r="I2678" s="6">
        <v>16065267</v>
      </c>
      <c r="J2678" s="6" t="s">
        <v>8661</v>
      </c>
      <c r="K2678" s="6" t="s">
        <v>8662</v>
      </c>
      <c r="L2678" s="6" t="s">
        <v>6623</v>
      </c>
      <c r="M2678" s="6">
        <v>0</v>
      </c>
      <c r="N2678" s="6">
        <v>83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 t="s">
        <v>39</v>
      </c>
      <c r="U2678" s="6" t="s">
        <v>7962</v>
      </c>
      <c r="V2678" s="8">
        <v>46260.517361111109</v>
      </c>
      <c r="W2678" s="8">
        <v>46260.517361111109</v>
      </c>
      <c r="X2678" s="6" t="s">
        <v>40</v>
      </c>
      <c r="Y2678" s="6" t="s">
        <v>39</v>
      </c>
      <c r="Z2678" s="9">
        <v>948551</v>
      </c>
      <c r="AA2678" s="6" t="s">
        <v>424</v>
      </c>
      <c r="AB2678" s="26" t="s">
        <v>8663</v>
      </c>
      <c r="AC2678" s="11" t="str">
        <f t="shared" si="325"/>
        <v>Klik Here Bestie</v>
      </c>
      <c r="AD2678" s="6" t="s">
        <v>30</v>
      </c>
    </row>
    <row r="2679" spans="1:30" ht="14.25" customHeight="1" x14ac:dyDescent="0.3">
      <c r="A2679" s="5">
        <v>2677</v>
      </c>
      <c r="B2679" s="6" t="s">
        <v>32</v>
      </c>
      <c r="C2679" s="6" t="s">
        <v>33</v>
      </c>
      <c r="D2679" s="6" t="s">
        <v>359</v>
      </c>
      <c r="E2679" s="6" t="s">
        <v>415</v>
      </c>
      <c r="F2679" s="6">
        <v>3323031010</v>
      </c>
      <c r="G2679" s="6" t="s">
        <v>389</v>
      </c>
      <c r="H2679" s="6" t="s">
        <v>390</v>
      </c>
      <c r="I2679" s="6">
        <v>16065490</v>
      </c>
      <c r="J2679" s="6" t="s">
        <v>8664</v>
      </c>
      <c r="K2679" s="6" t="s">
        <v>8662</v>
      </c>
      <c r="L2679" s="6" t="s">
        <v>6623</v>
      </c>
      <c r="M2679" s="6">
        <v>0</v>
      </c>
      <c r="N2679" s="6">
        <v>36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 t="s">
        <v>39</v>
      </c>
      <c r="U2679" s="6" t="s">
        <v>7962</v>
      </c>
      <c r="V2679" s="8">
        <v>46260.518055555556</v>
      </c>
      <c r="W2679" s="8">
        <v>46260.518055555556</v>
      </c>
      <c r="X2679" s="6" t="s">
        <v>40</v>
      </c>
      <c r="Y2679" s="6" t="s">
        <v>39</v>
      </c>
      <c r="Z2679" s="9">
        <v>948551</v>
      </c>
      <c r="AA2679" s="6" t="s">
        <v>424</v>
      </c>
      <c r="AB2679" s="26" t="s">
        <v>8665</v>
      </c>
      <c r="AC2679" s="11" t="str">
        <f t="shared" si="325"/>
        <v>Klik Here Bestie</v>
      </c>
      <c r="AD2679" s="6" t="s">
        <v>30</v>
      </c>
    </row>
    <row r="2680" spans="1:30" ht="14.25" customHeight="1" x14ac:dyDescent="0.3">
      <c r="A2680" s="5">
        <v>2678</v>
      </c>
      <c r="B2680" s="6" t="s">
        <v>32</v>
      </c>
      <c r="C2680" s="6" t="s">
        <v>33</v>
      </c>
      <c r="D2680" s="6" t="s">
        <v>359</v>
      </c>
      <c r="E2680" s="6" t="s">
        <v>415</v>
      </c>
      <c r="F2680" s="6">
        <v>3323031010</v>
      </c>
      <c r="G2680" s="6" t="s">
        <v>389</v>
      </c>
      <c r="H2680" s="6" t="s">
        <v>390</v>
      </c>
      <c r="I2680" s="6">
        <v>15878160</v>
      </c>
      <c r="J2680" s="6" t="s">
        <v>8666</v>
      </c>
      <c r="K2680" s="6" t="s">
        <v>8667</v>
      </c>
      <c r="L2680" s="6" t="s">
        <v>504</v>
      </c>
      <c r="M2680" s="6">
        <v>0</v>
      </c>
      <c r="N2680" s="6">
        <v>100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 t="s">
        <v>39</v>
      </c>
      <c r="U2680" s="6" t="s">
        <v>7951</v>
      </c>
      <c r="V2680" s="8">
        <v>46258.498611111114</v>
      </c>
      <c r="W2680" s="8">
        <v>46258.498611111114</v>
      </c>
      <c r="X2680" s="6" t="s">
        <v>40</v>
      </c>
      <c r="Y2680" s="6" t="s">
        <v>39</v>
      </c>
      <c r="Z2680" s="9">
        <v>88008</v>
      </c>
      <c r="AA2680" s="6" t="s">
        <v>470</v>
      </c>
      <c r="AB2680" s="26" t="s">
        <v>8668</v>
      </c>
      <c r="AC2680" s="11" t="str">
        <f t="shared" si="325"/>
        <v>Klik Here Bestie</v>
      </c>
      <c r="AD2680" s="6" t="s">
        <v>30</v>
      </c>
    </row>
    <row r="2681" spans="1:30" ht="14.25" customHeight="1" x14ac:dyDescent="0.3">
      <c r="A2681" s="5">
        <v>2679</v>
      </c>
      <c r="B2681" s="6" t="s">
        <v>32</v>
      </c>
      <c r="C2681" s="6" t="s">
        <v>33</v>
      </c>
      <c r="D2681" s="6" t="s">
        <v>359</v>
      </c>
      <c r="E2681" s="6" t="s">
        <v>415</v>
      </c>
      <c r="F2681" s="6">
        <v>3323031010</v>
      </c>
      <c r="G2681" s="6" t="s">
        <v>389</v>
      </c>
      <c r="H2681" s="6" t="s">
        <v>390</v>
      </c>
      <c r="I2681" s="6">
        <v>15483687</v>
      </c>
      <c r="J2681" s="6" t="s">
        <v>8669</v>
      </c>
      <c r="K2681" s="6" t="s">
        <v>8670</v>
      </c>
      <c r="L2681" s="6" t="s">
        <v>8671</v>
      </c>
      <c r="M2681" s="6">
        <v>0</v>
      </c>
      <c r="N2681" s="6">
        <v>217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 t="s">
        <v>39</v>
      </c>
      <c r="U2681" s="6" t="s">
        <v>7969</v>
      </c>
      <c r="V2681" s="8">
        <v>46253.619444444441</v>
      </c>
      <c r="W2681" s="8">
        <v>46253.619444444441</v>
      </c>
      <c r="X2681" s="6" t="s">
        <v>40</v>
      </c>
      <c r="Y2681" s="6" t="s">
        <v>39</v>
      </c>
      <c r="Z2681" s="9">
        <v>88000</v>
      </c>
      <c r="AA2681" s="6" t="s">
        <v>487</v>
      </c>
      <c r="AB2681" s="26" t="s">
        <v>8672</v>
      </c>
      <c r="AC2681" s="11" t="str">
        <f t="shared" si="325"/>
        <v>Klik Here Bestie</v>
      </c>
      <c r="AD2681" s="6" t="s">
        <v>30</v>
      </c>
    </row>
    <row r="2682" spans="1:30" ht="14.25" customHeight="1" x14ac:dyDescent="0.3">
      <c r="A2682" s="5">
        <v>2680</v>
      </c>
      <c r="B2682" s="6" t="s">
        <v>32</v>
      </c>
      <c r="C2682" s="6" t="s">
        <v>33</v>
      </c>
      <c r="D2682" s="6" t="s">
        <v>359</v>
      </c>
      <c r="E2682" s="6" t="s">
        <v>415</v>
      </c>
      <c r="F2682" s="6">
        <v>3323031010</v>
      </c>
      <c r="G2682" s="6" t="s">
        <v>389</v>
      </c>
      <c r="H2682" s="6" t="s">
        <v>390</v>
      </c>
      <c r="I2682" s="6">
        <v>16039906</v>
      </c>
      <c r="J2682" s="6" t="s">
        <v>8673</v>
      </c>
      <c r="K2682" s="6" t="s">
        <v>4505</v>
      </c>
      <c r="L2682" s="6" t="s">
        <v>511</v>
      </c>
      <c r="M2682" s="6">
        <v>0</v>
      </c>
      <c r="N2682" s="6">
        <v>100</v>
      </c>
      <c r="O2682" s="6">
        <v>0</v>
      </c>
      <c r="P2682" s="6">
        <v>0</v>
      </c>
      <c r="Q2682" s="6">
        <v>0</v>
      </c>
      <c r="R2682" s="6">
        <v>100</v>
      </c>
      <c r="S2682" s="6">
        <v>0</v>
      </c>
      <c r="T2682" s="6" t="s">
        <v>39</v>
      </c>
      <c r="U2682" s="6" t="s">
        <v>7962</v>
      </c>
      <c r="V2682" s="8">
        <v>46260.379861111112</v>
      </c>
      <c r="W2682" s="8">
        <v>46260.379861111112</v>
      </c>
      <c r="X2682" s="6" t="s">
        <v>643</v>
      </c>
      <c r="Y2682" s="6" t="s">
        <v>8557</v>
      </c>
      <c r="Z2682" s="9">
        <v>948004</v>
      </c>
      <c r="AA2682" s="6" t="s">
        <v>458</v>
      </c>
      <c r="AB2682" s="26" t="s">
        <v>8674</v>
      </c>
      <c r="AC2682" s="11" t="str">
        <f t="shared" si="325"/>
        <v>Klik Here Bestie</v>
      </c>
      <c r="AD2682" s="6" t="s">
        <v>30</v>
      </c>
    </row>
    <row r="2683" spans="1:30" ht="14.25" customHeight="1" x14ac:dyDescent="0.3">
      <c r="A2683" s="5">
        <v>2681</v>
      </c>
      <c r="B2683" s="6" t="s">
        <v>32</v>
      </c>
      <c r="C2683" s="6" t="s">
        <v>33</v>
      </c>
      <c r="D2683" s="6" t="s">
        <v>359</v>
      </c>
      <c r="E2683" s="6" t="s">
        <v>415</v>
      </c>
      <c r="F2683" s="6">
        <v>3323031010</v>
      </c>
      <c r="G2683" s="6" t="s">
        <v>389</v>
      </c>
      <c r="H2683" s="6" t="s">
        <v>390</v>
      </c>
      <c r="I2683" s="6">
        <v>15559493</v>
      </c>
      <c r="J2683" s="6" t="s">
        <v>8675</v>
      </c>
      <c r="K2683" s="6" t="s">
        <v>8676</v>
      </c>
      <c r="L2683" s="6" t="s">
        <v>8677</v>
      </c>
      <c r="M2683" s="6">
        <v>84</v>
      </c>
      <c r="N2683" s="6">
        <v>77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 t="s">
        <v>39</v>
      </c>
      <c r="U2683" s="6" t="s">
        <v>7987</v>
      </c>
      <c r="V2683" s="8">
        <v>46254.594444444447</v>
      </c>
      <c r="W2683" s="8">
        <v>46254.594444444447</v>
      </c>
      <c r="X2683" s="6" t="s">
        <v>40</v>
      </c>
      <c r="Y2683" s="6" t="s">
        <v>39</v>
      </c>
      <c r="Z2683" s="9">
        <v>948004</v>
      </c>
      <c r="AA2683" s="6" t="s">
        <v>458</v>
      </c>
      <c r="AB2683" s="26" t="s">
        <v>8678</v>
      </c>
      <c r="AC2683" s="11" t="str">
        <f t="shared" si="325"/>
        <v>Klik Here Bestie</v>
      </c>
      <c r="AD2683" s="6" t="s">
        <v>30</v>
      </c>
    </row>
    <row r="2684" spans="1:30" ht="14.25" customHeight="1" x14ac:dyDescent="0.3">
      <c r="A2684" s="5">
        <v>2682</v>
      </c>
      <c r="B2684" s="6" t="s">
        <v>32</v>
      </c>
      <c r="C2684" s="6" t="s">
        <v>33</v>
      </c>
      <c r="D2684" s="6" t="s">
        <v>359</v>
      </c>
      <c r="E2684" s="6" t="s">
        <v>415</v>
      </c>
      <c r="F2684" s="6">
        <v>3323031010</v>
      </c>
      <c r="G2684" s="6" t="s">
        <v>389</v>
      </c>
      <c r="H2684" s="6" t="s">
        <v>390</v>
      </c>
      <c r="I2684" s="6">
        <v>15559707</v>
      </c>
      <c r="J2684" s="6" t="s">
        <v>8679</v>
      </c>
      <c r="K2684" s="6" t="s">
        <v>8676</v>
      </c>
      <c r="L2684" s="6" t="s">
        <v>8677</v>
      </c>
      <c r="M2684" s="6">
        <v>0</v>
      </c>
      <c r="N2684" s="6">
        <v>26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 t="s">
        <v>39</v>
      </c>
      <c r="U2684" s="27" t="s">
        <v>7987</v>
      </c>
      <c r="V2684" s="8">
        <v>46254.595833333333</v>
      </c>
      <c r="W2684" s="8">
        <v>46254.595833333333</v>
      </c>
      <c r="X2684" s="6" t="s">
        <v>40</v>
      </c>
      <c r="Y2684" s="6" t="s">
        <v>39</v>
      </c>
      <c r="Z2684" s="9">
        <v>948004</v>
      </c>
      <c r="AA2684" s="6" t="s">
        <v>458</v>
      </c>
      <c r="AB2684" s="26" t="s">
        <v>8680</v>
      </c>
      <c r="AC2684" s="11" t="str">
        <f t="shared" si="325"/>
        <v>Klik Here Bestie</v>
      </c>
      <c r="AD2684" s="6" t="s">
        <v>30</v>
      </c>
    </row>
    <row r="2685" spans="1:30" ht="14.25" customHeight="1" x14ac:dyDescent="0.3">
      <c r="A2685" s="5">
        <v>2683</v>
      </c>
      <c r="B2685" s="6" t="s">
        <v>32</v>
      </c>
      <c r="C2685" s="6" t="s">
        <v>33</v>
      </c>
      <c r="D2685" s="6" t="s">
        <v>359</v>
      </c>
      <c r="E2685" s="6" t="s">
        <v>415</v>
      </c>
      <c r="F2685" s="6">
        <v>3323031010</v>
      </c>
      <c r="G2685" s="6" t="s">
        <v>389</v>
      </c>
      <c r="H2685" s="6" t="s">
        <v>390</v>
      </c>
      <c r="I2685" s="6">
        <v>16039952</v>
      </c>
      <c r="J2685" s="6" t="s">
        <v>8681</v>
      </c>
      <c r="K2685" s="6" t="s">
        <v>8676</v>
      </c>
      <c r="L2685" s="6" t="s">
        <v>8677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25</v>
      </c>
      <c r="S2685" s="6">
        <v>0</v>
      </c>
      <c r="T2685" s="6" t="s">
        <v>39</v>
      </c>
      <c r="U2685" s="27" t="s">
        <v>7962</v>
      </c>
      <c r="V2685" s="8">
        <v>46260.379861111112</v>
      </c>
      <c r="W2685" s="8">
        <v>46260.379861111112</v>
      </c>
      <c r="X2685" s="6" t="s">
        <v>643</v>
      </c>
      <c r="Y2685" s="6" t="s">
        <v>8557</v>
      </c>
      <c r="Z2685" s="9">
        <v>948004</v>
      </c>
      <c r="AA2685" s="6" t="s">
        <v>458</v>
      </c>
      <c r="AB2685" s="26" t="s">
        <v>8682</v>
      </c>
      <c r="AC2685" s="11" t="str">
        <f t="shared" si="325"/>
        <v>Klik Here Bestie</v>
      </c>
      <c r="AD2685" s="6" t="s">
        <v>30</v>
      </c>
    </row>
    <row r="2686" spans="1:30" ht="14.25" customHeight="1" x14ac:dyDescent="0.3">
      <c r="A2686" s="5">
        <v>2684</v>
      </c>
      <c r="B2686" s="6" t="s">
        <v>32</v>
      </c>
      <c r="C2686" s="6" t="s">
        <v>33</v>
      </c>
      <c r="D2686" s="6" t="s">
        <v>359</v>
      </c>
      <c r="E2686" s="6" t="s">
        <v>415</v>
      </c>
      <c r="F2686" s="6">
        <v>3323031010</v>
      </c>
      <c r="G2686" s="6" t="s">
        <v>389</v>
      </c>
      <c r="H2686" s="6" t="s">
        <v>390</v>
      </c>
      <c r="I2686" s="6">
        <v>16086093</v>
      </c>
      <c r="J2686" s="6" t="s">
        <v>8683</v>
      </c>
      <c r="K2686" s="6" t="s">
        <v>8684</v>
      </c>
      <c r="L2686" s="6" t="s">
        <v>522</v>
      </c>
      <c r="M2686" s="6">
        <v>66</v>
      </c>
      <c r="N2686" s="6">
        <v>60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 t="s">
        <v>39</v>
      </c>
      <c r="U2686" s="27" t="s">
        <v>7962</v>
      </c>
      <c r="V2686" s="8">
        <v>46260.633333333331</v>
      </c>
      <c r="W2686" s="8">
        <v>46260.633333333331</v>
      </c>
      <c r="X2686" s="6" t="s">
        <v>40</v>
      </c>
      <c r="Y2686" s="6" t="s">
        <v>39</v>
      </c>
      <c r="Z2686" s="9">
        <v>948551</v>
      </c>
      <c r="AA2686" s="6" t="s">
        <v>424</v>
      </c>
      <c r="AB2686" s="26" t="s">
        <v>8685</v>
      </c>
      <c r="AC2686" s="11" t="str">
        <f t="shared" si="325"/>
        <v>Klik Here Bestie</v>
      </c>
      <c r="AD2686" s="6" t="s">
        <v>30</v>
      </c>
    </row>
    <row r="2687" spans="1:30" ht="14.25" customHeight="1" x14ac:dyDescent="0.3">
      <c r="A2687" s="5">
        <v>2685</v>
      </c>
      <c r="B2687" s="6" t="s">
        <v>32</v>
      </c>
      <c r="C2687" s="6" t="s">
        <v>33</v>
      </c>
      <c r="D2687" s="6" t="s">
        <v>359</v>
      </c>
      <c r="E2687" s="6" t="s">
        <v>415</v>
      </c>
      <c r="F2687" s="6">
        <v>3323031010</v>
      </c>
      <c r="G2687" s="6" t="s">
        <v>389</v>
      </c>
      <c r="H2687" s="6" t="s">
        <v>390</v>
      </c>
      <c r="I2687" s="6">
        <v>16086318</v>
      </c>
      <c r="J2687" s="6" t="s">
        <v>8686</v>
      </c>
      <c r="K2687" s="6" t="s">
        <v>8684</v>
      </c>
      <c r="L2687" s="6" t="s">
        <v>522</v>
      </c>
      <c r="M2687" s="6">
        <v>0</v>
      </c>
      <c r="N2687" s="6">
        <v>20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 t="s">
        <v>39</v>
      </c>
      <c r="U2687" s="6" t="s">
        <v>7962</v>
      </c>
      <c r="V2687" s="8">
        <v>46260.634722222225</v>
      </c>
      <c r="W2687" s="8">
        <v>46260.634722222225</v>
      </c>
      <c r="X2687" s="6" t="s">
        <v>40</v>
      </c>
      <c r="Y2687" s="6" t="s">
        <v>39</v>
      </c>
      <c r="Z2687" s="9">
        <v>948551</v>
      </c>
      <c r="AA2687" s="6" t="s">
        <v>424</v>
      </c>
      <c r="AB2687" s="26" t="s">
        <v>8687</v>
      </c>
      <c r="AC2687" s="11" t="str">
        <f t="shared" si="325"/>
        <v>Klik Here Bestie</v>
      </c>
      <c r="AD2687" s="6" t="s">
        <v>30</v>
      </c>
    </row>
    <row r="2688" spans="1:30" ht="14.25" customHeight="1" x14ac:dyDescent="0.3">
      <c r="A2688" s="5">
        <v>2686</v>
      </c>
      <c r="B2688" s="6" t="s">
        <v>32</v>
      </c>
      <c r="C2688" s="6" t="s">
        <v>33</v>
      </c>
      <c r="D2688" s="6" t="s">
        <v>359</v>
      </c>
      <c r="E2688" s="6" t="s">
        <v>415</v>
      </c>
      <c r="F2688" s="6">
        <v>3323031010</v>
      </c>
      <c r="G2688" s="6" t="s">
        <v>389</v>
      </c>
      <c r="H2688" s="6" t="s">
        <v>390</v>
      </c>
      <c r="I2688" s="6">
        <v>16039970</v>
      </c>
      <c r="J2688" s="6" t="s">
        <v>8688</v>
      </c>
      <c r="K2688" s="6" t="s">
        <v>8689</v>
      </c>
      <c r="L2688" s="6" t="s">
        <v>8690</v>
      </c>
      <c r="M2688" s="6">
        <v>96</v>
      </c>
      <c r="N2688" s="6">
        <v>87</v>
      </c>
      <c r="O2688" s="6">
        <v>0</v>
      </c>
      <c r="P2688" s="6">
        <v>0</v>
      </c>
      <c r="Q2688" s="6">
        <v>0</v>
      </c>
      <c r="R2688" s="6">
        <v>28</v>
      </c>
      <c r="S2688" s="6">
        <v>0</v>
      </c>
      <c r="T2688" s="6" t="s">
        <v>39</v>
      </c>
      <c r="U2688" s="27" t="s">
        <v>7962</v>
      </c>
      <c r="V2688" s="8">
        <v>46260.380555555559</v>
      </c>
      <c r="W2688" s="8">
        <v>46260.380555555559</v>
      </c>
      <c r="X2688" s="6" t="s">
        <v>643</v>
      </c>
      <c r="Y2688" s="6" t="s">
        <v>8557</v>
      </c>
      <c r="Z2688" s="9">
        <v>948004</v>
      </c>
      <c r="AA2688" s="6" t="s">
        <v>458</v>
      </c>
      <c r="AB2688" s="26" t="s">
        <v>8691</v>
      </c>
      <c r="AC2688" s="11" t="str">
        <f t="shared" si="325"/>
        <v>Klik Here Bestie</v>
      </c>
      <c r="AD2688" s="6" t="s">
        <v>30</v>
      </c>
    </row>
    <row r="2689" spans="1:30" ht="14.25" customHeight="1" x14ac:dyDescent="0.3">
      <c r="A2689" s="5">
        <v>2687</v>
      </c>
      <c r="B2689" s="6" t="s">
        <v>32</v>
      </c>
      <c r="C2689" s="6" t="s">
        <v>33</v>
      </c>
      <c r="D2689" s="6" t="s">
        <v>359</v>
      </c>
      <c r="E2689" s="6" t="s">
        <v>415</v>
      </c>
      <c r="F2689" s="6">
        <v>3323031010</v>
      </c>
      <c r="G2689" s="6" t="s">
        <v>389</v>
      </c>
      <c r="H2689" s="6" t="s">
        <v>390</v>
      </c>
      <c r="I2689" s="6">
        <v>16039916</v>
      </c>
      <c r="J2689" s="6" t="s">
        <v>8692</v>
      </c>
      <c r="K2689" s="6" t="s">
        <v>8693</v>
      </c>
      <c r="L2689" s="6" t="s">
        <v>8694</v>
      </c>
      <c r="M2689" s="6">
        <v>87</v>
      </c>
      <c r="N2689" s="6">
        <v>75</v>
      </c>
      <c r="O2689" s="6">
        <v>0</v>
      </c>
      <c r="P2689" s="6">
        <v>0</v>
      </c>
      <c r="Q2689" s="6">
        <v>0</v>
      </c>
      <c r="R2689" s="6">
        <v>40</v>
      </c>
      <c r="S2689" s="6">
        <v>0</v>
      </c>
      <c r="T2689" s="6" t="s">
        <v>39</v>
      </c>
      <c r="U2689" s="27" t="s">
        <v>7962</v>
      </c>
      <c r="V2689" s="8">
        <v>46260.379861111112</v>
      </c>
      <c r="W2689" s="8">
        <v>46260.379861111112</v>
      </c>
      <c r="X2689" s="6" t="s">
        <v>643</v>
      </c>
      <c r="Y2689" s="6" t="s">
        <v>8557</v>
      </c>
      <c r="Z2689" s="9">
        <v>948004</v>
      </c>
      <c r="AA2689" s="6" t="s">
        <v>458</v>
      </c>
      <c r="AB2689" s="26" t="s">
        <v>8695</v>
      </c>
      <c r="AC2689" s="11" t="str">
        <f t="shared" si="325"/>
        <v>Klik Here Bestie</v>
      </c>
      <c r="AD2689" s="6" t="s">
        <v>30</v>
      </c>
    </row>
    <row r="2690" spans="1:30" ht="14.25" customHeight="1" x14ac:dyDescent="0.3">
      <c r="A2690" s="5">
        <v>2688</v>
      </c>
      <c r="B2690" s="6" t="s">
        <v>32</v>
      </c>
      <c r="C2690" s="6" t="s">
        <v>33</v>
      </c>
      <c r="D2690" s="6" t="s">
        <v>359</v>
      </c>
      <c r="E2690" s="6" t="s">
        <v>415</v>
      </c>
      <c r="F2690" s="6">
        <v>3323031010</v>
      </c>
      <c r="G2690" s="6" t="s">
        <v>389</v>
      </c>
      <c r="H2690" s="6" t="s">
        <v>390</v>
      </c>
      <c r="I2690" s="6">
        <v>15558847</v>
      </c>
      <c r="J2690" s="6" t="s">
        <v>8696</v>
      </c>
      <c r="K2690" s="6" t="s">
        <v>4529</v>
      </c>
      <c r="L2690" s="6" t="s">
        <v>532</v>
      </c>
      <c r="M2690" s="6">
        <v>45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 t="s">
        <v>39</v>
      </c>
      <c r="U2690" s="6" t="s">
        <v>7987</v>
      </c>
      <c r="V2690" s="8">
        <v>46254.590277777781</v>
      </c>
      <c r="W2690" s="8">
        <v>46254.590277777781</v>
      </c>
      <c r="X2690" s="6" t="s">
        <v>40</v>
      </c>
      <c r="Y2690" s="6" t="s">
        <v>39</v>
      </c>
      <c r="Z2690" s="9">
        <v>88009</v>
      </c>
      <c r="AA2690" s="6" t="s">
        <v>449</v>
      </c>
      <c r="AB2690" s="26" t="s">
        <v>8697</v>
      </c>
      <c r="AC2690" s="11" t="str">
        <f t="shared" si="325"/>
        <v>Klik Here Bestie</v>
      </c>
      <c r="AD2690" s="6" t="s">
        <v>30</v>
      </c>
    </row>
    <row r="2691" spans="1:30" ht="14.25" customHeight="1" x14ac:dyDescent="0.3">
      <c r="A2691" s="5">
        <v>2689</v>
      </c>
      <c r="B2691" s="6" t="s">
        <v>32</v>
      </c>
      <c r="C2691" s="6" t="s">
        <v>33</v>
      </c>
      <c r="D2691" s="6" t="s">
        <v>359</v>
      </c>
      <c r="E2691" s="6" t="s">
        <v>415</v>
      </c>
      <c r="F2691" s="6">
        <v>3323031010</v>
      </c>
      <c r="G2691" s="6" t="s">
        <v>389</v>
      </c>
      <c r="H2691" s="6" t="s">
        <v>390</v>
      </c>
      <c r="I2691" s="6">
        <v>16039888</v>
      </c>
      <c r="J2691" s="6" t="s">
        <v>8698</v>
      </c>
      <c r="K2691" s="6" t="s">
        <v>8699</v>
      </c>
      <c r="L2691" s="6" t="s">
        <v>8700</v>
      </c>
      <c r="M2691" s="6">
        <v>55</v>
      </c>
      <c r="N2691" s="6">
        <v>50</v>
      </c>
      <c r="O2691" s="6">
        <v>0</v>
      </c>
      <c r="P2691" s="6">
        <v>0</v>
      </c>
      <c r="Q2691" s="6">
        <v>0</v>
      </c>
      <c r="R2691" s="6">
        <v>16</v>
      </c>
      <c r="S2691" s="6">
        <v>0</v>
      </c>
      <c r="T2691" s="6" t="s">
        <v>39</v>
      </c>
      <c r="U2691" s="6" t="s">
        <v>7962</v>
      </c>
      <c r="V2691" s="8">
        <v>46260.379861111112</v>
      </c>
      <c r="W2691" s="8">
        <v>46260.379861111112</v>
      </c>
      <c r="X2691" s="6" t="s">
        <v>643</v>
      </c>
      <c r="Y2691" s="6" t="s">
        <v>8557</v>
      </c>
      <c r="Z2691" s="9">
        <v>948004</v>
      </c>
      <c r="AA2691" s="6" t="s">
        <v>458</v>
      </c>
      <c r="AB2691" s="26" t="s">
        <v>8701</v>
      </c>
      <c r="AC2691" s="11" t="str">
        <f t="shared" si="325"/>
        <v>Klik Here Bestie</v>
      </c>
      <c r="AD2691" s="6" t="s">
        <v>30</v>
      </c>
    </row>
    <row r="2692" spans="1:30" ht="14.25" customHeight="1" x14ac:dyDescent="0.3">
      <c r="A2692" s="5">
        <v>2690</v>
      </c>
      <c r="B2692" s="6" t="s">
        <v>32</v>
      </c>
      <c r="C2692" s="6" t="s">
        <v>33</v>
      </c>
      <c r="D2692" s="6" t="s">
        <v>359</v>
      </c>
      <c r="E2692" s="6" t="s">
        <v>415</v>
      </c>
      <c r="F2692" s="6">
        <v>3323031010</v>
      </c>
      <c r="G2692" s="6" t="s">
        <v>389</v>
      </c>
      <c r="H2692" s="6" t="s">
        <v>390</v>
      </c>
      <c r="I2692" s="6">
        <v>16039941</v>
      </c>
      <c r="J2692" s="6" t="s">
        <v>8702</v>
      </c>
      <c r="K2692" s="6" t="s">
        <v>8703</v>
      </c>
      <c r="L2692" s="6" t="s">
        <v>8704</v>
      </c>
      <c r="M2692" s="6">
        <v>27</v>
      </c>
      <c r="N2692" s="6">
        <v>25</v>
      </c>
      <c r="O2692" s="6">
        <v>0</v>
      </c>
      <c r="P2692" s="6">
        <v>0</v>
      </c>
      <c r="Q2692" s="6">
        <v>0</v>
      </c>
      <c r="R2692" s="6">
        <v>8</v>
      </c>
      <c r="S2692" s="6">
        <v>0</v>
      </c>
      <c r="T2692" s="6" t="s">
        <v>39</v>
      </c>
      <c r="U2692" s="6" t="s">
        <v>7962</v>
      </c>
      <c r="V2692" s="8">
        <v>46260.379861111112</v>
      </c>
      <c r="W2692" s="8">
        <v>46260.379861111112</v>
      </c>
      <c r="X2692" s="6" t="s">
        <v>643</v>
      </c>
      <c r="Y2692" s="6" t="s">
        <v>8557</v>
      </c>
      <c r="Z2692" s="9">
        <v>948004</v>
      </c>
      <c r="AA2692" s="6" t="s">
        <v>458</v>
      </c>
      <c r="AB2692" s="26" t="s">
        <v>8705</v>
      </c>
      <c r="AC2692" s="11" t="str">
        <f t="shared" si="325"/>
        <v>Klik Here Bestie</v>
      </c>
      <c r="AD2692" s="6" t="s">
        <v>30</v>
      </c>
    </row>
    <row r="2693" spans="1:30" ht="14.25" customHeight="1" x14ac:dyDescent="0.3">
      <c r="A2693" s="5">
        <v>2691</v>
      </c>
      <c r="B2693" s="6" t="s">
        <v>32</v>
      </c>
      <c r="C2693" s="6" t="s">
        <v>33</v>
      </c>
      <c r="D2693" s="6" t="s">
        <v>359</v>
      </c>
      <c r="E2693" s="6" t="s">
        <v>415</v>
      </c>
      <c r="F2693" s="6">
        <v>3323031010</v>
      </c>
      <c r="G2693" s="6" t="s">
        <v>389</v>
      </c>
      <c r="H2693" s="6" t="s">
        <v>390</v>
      </c>
      <c r="I2693" s="6">
        <v>15443459</v>
      </c>
      <c r="J2693" s="6" t="s">
        <v>8706</v>
      </c>
      <c r="K2693" s="6" t="s">
        <v>8707</v>
      </c>
      <c r="L2693" s="6" t="s">
        <v>8708</v>
      </c>
      <c r="M2693" s="6">
        <v>132</v>
      </c>
      <c r="N2693" s="6">
        <v>120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 t="s">
        <v>39</v>
      </c>
      <c r="U2693" s="27" t="s">
        <v>7969</v>
      </c>
      <c r="V2693" s="8">
        <v>46253.347222222219</v>
      </c>
      <c r="W2693" s="8">
        <v>46253.347222222219</v>
      </c>
      <c r="X2693" s="6" t="s">
        <v>40</v>
      </c>
      <c r="Y2693" s="6" t="s">
        <v>39</v>
      </c>
      <c r="Z2693" s="9">
        <v>88011</v>
      </c>
      <c r="AA2693" s="6" t="s">
        <v>418</v>
      </c>
      <c r="AB2693" s="26" t="s">
        <v>8709</v>
      </c>
      <c r="AC2693" s="11" t="str">
        <f t="shared" si="325"/>
        <v>Klik Here Bestie</v>
      </c>
      <c r="AD2693" s="6" t="s">
        <v>30</v>
      </c>
    </row>
    <row r="2694" spans="1:30" ht="14.25" customHeight="1" x14ac:dyDescent="0.3">
      <c r="A2694" s="5">
        <v>2692</v>
      </c>
      <c r="B2694" s="6" t="s">
        <v>32</v>
      </c>
      <c r="C2694" s="6" t="s">
        <v>33</v>
      </c>
      <c r="D2694" s="6" t="s">
        <v>359</v>
      </c>
      <c r="E2694" s="6" t="s">
        <v>415</v>
      </c>
      <c r="F2694" s="6">
        <v>3323031010</v>
      </c>
      <c r="G2694" s="6" t="s">
        <v>389</v>
      </c>
      <c r="H2694" s="6" t="s">
        <v>390</v>
      </c>
      <c r="I2694" s="6">
        <v>15443678</v>
      </c>
      <c r="J2694" s="6" t="s">
        <v>8710</v>
      </c>
      <c r="K2694" s="6" t="s">
        <v>8707</v>
      </c>
      <c r="L2694" s="6" t="s">
        <v>8708</v>
      </c>
      <c r="M2694" s="6">
        <v>0</v>
      </c>
      <c r="N2694" s="6">
        <v>40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 t="s">
        <v>39</v>
      </c>
      <c r="U2694" s="27" t="s">
        <v>7969</v>
      </c>
      <c r="V2694" s="8">
        <v>46253.348611111112</v>
      </c>
      <c r="W2694" s="8">
        <v>46253.348611111112</v>
      </c>
      <c r="X2694" s="6" t="s">
        <v>40</v>
      </c>
      <c r="Y2694" s="6" t="s">
        <v>39</v>
      </c>
      <c r="Z2694" s="9">
        <v>88011</v>
      </c>
      <c r="AA2694" s="6" t="s">
        <v>418</v>
      </c>
      <c r="AB2694" s="26" t="s">
        <v>8711</v>
      </c>
      <c r="AC2694" s="11" t="str">
        <f t="shared" si="325"/>
        <v>Klik Here Bestie</v>
      </c>
      <c r="AD2694" s="6" t="s">
        <v>30</v>
      </c>
    </row>
    <row r="2695" spans="1:30" ht="14.25" customHeight="1" x14ac:dyDescent="0.3">
      <c r="A2695" s="5">
        <v>2693</v>
      </c>
      <c r="B2695" s="6" t="s">
        <v>32</v>
      </c>
      <c r="C2695" s="6" t="s">
        <v>33</v>
      </c>
      <c r="D2695" s="6" t="s">
        <v>359</v>
      </c>
      <c r="E2695" s="6" t="s">
        <v>415</v>
      </c>
      <c r="F2695" s="6">
        <v>3323031010</v>
      </c>
      <c r="G2695" s="6" t="s">
        <v>389</v>
      </c>
      <c r="H2695" s="6" t="s">
        <v>390</v>
      </c>
      <c r="I2695" s="6">
        <v>16039875</v>
      </c>
      <c r="J2695" s="6" t="s">
        <v>8712</v>
      </c>
      <c r="K2695" s="6" t="s">
        <v>8713</v>
      </c>
      <c r="L2695" s="6" t="s">
        <v>8714</v>
      </c>
      <c r="M2695" s="6">
        <v>25</v>
      </c>
      <c r="N2695" s="6">
        <v>14</v>
      </c>
      <c r="O2695" s="6">
        <v>0</v>
      </c>
      <c r="P2695" s="6">
        <v>0</v>
      </c>
      <c r="Q2695" s="6">
        <v>0</v>
      </c>
      <c r="R2695" s="6">
        <v>37</v>
      </c>
      <c r="S2695" s="6">
        <v>0</v>
      </c>
      <c r="T2695" s="6" t="s">
        <v>39</v>
      </c>
      <c r="U2695" s="6" t="s">
        <v>7962</v>
      </c>
      <c r="V2695" s="8">
        <v>46260.379861111112</v>
      </c>
      <c r="W2695" s="8">
        <v>46260.379861111112</v>
      </c>
      <c r="X2695" s="6" t="s">
        <v>643</v>
      </c>
      <c r="Y2695" s="6" t="s">
        <v>8557</v>
      </c>
      <c r="Z2695" s="9">
        <v>948004</v>
      </c>
      <c r="AA2695" s="6" t="s">
        <v>458</v>
      </c>
      <c r="AB2695" s="26" t="s">
        <v>8715</v>
      </c>
      <c r="AC2695" s="11" t="str">
        <f t="shared" si="325"/>
        <v>Klik Here Bestie</v>
      </c>
      <c r="AD2695" s="6" t="s">
        <v>30</v>
      </c>
    </row>
    <row r="2696" spans="1:30" ht="14.25" customHeight="1" x14ac:dyDescent="0.3">
      <c r="A2696" s="5">
        <v>2694</v>
      </c>
      <c r="B2696" s="6" t="s">
        <v>32</v>
      </c>
      <c r="C2696" s="6" t="s">
        <v>33</v>
      </c>
      <c r="D2696" s="6" t="s">
        <v>359</v>
      </c>
      <c r="E2696" s="6" t="s">
        <v>544</v>
      </c>
      <c r="F2696" s="6">
        <v>3323031012</v>
      </c>
      <c r="G2696" s="6" t="s">
        <v>389</v>
      </c>
      <c r="H2696" s="6" t="s">
        <v>390</v>
      </c>
      <c r="I2696" s="6">
        <v>15651824</v>
      </c>
      <c r="J2696" s="6" t="s">
        <v>8716</v>
      </c>
      <c r="K2696" s="6" t="s">
        <v>8717</v>
      </c>
      <c r="L2696" s="6" t="s">
        <v>8718</v>
      </c>
      <c r="M2696" s="6">
        <v>24</v>
      </c>
      <c r="N2696" s="6">
        <v>17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 t="s">
        <v>39</v>
      </c>
      <c r="U2696" s="27" t="s">
        <v>7926</v>
      </c>
      <c r="V2696" s="8">
        <v>46255.628472222219</v>
      </c>
      <c r="W2696" s="8">
        <v>46255.628472222219</v>
      </c>
      <c r="X2696" s="6" t="s">
        <v>643</v>
      </c>
      <c r="Y2696" s="6" t="s">
        <v>8719</v>
      </c>
      <c r="Z2696" s="9">
        <v>76436</v>
      </c>
      <c r="AA2696" s="6" t="s">
        <v>571</v>
      </c>
      <c r="AB2696" s="26" t="s">
        <v>8720</v>
      </c>
      <c r="AC2696" s="11" t="str">
        <f t="shared" si="325"/>
        <v>Klik Here Bestie</v>
      </c>
      <c r="AD2696" s="6" t="s">
        <v>30</v>
      </c>
    </row>
    <row r="2697" spans="1:30" ht="14.25" customHeight="1" x14ac:dyDescent="0.3">
      <c r="A2697" s="5">
        <v>2695</v>
      </c>
      <c r="B2697" s="6" t="s">
        <v>32</v>
      </c>
      <c r="C2697" s="6" t="s">
        <v>33</v>
      </c>
      <c r="D2697" s="6" t="s">
        <v>359</v>
      </c>
      <c r="E2697" s="6" t="s">
        <v>544</v>
      </c>
      <c r="F2697" s="6">
        <v>3323031012</v>
      </c>
      <c r="G2697" s="6" t="s">
        <v>389</v>
      </c>
      <c r="H2697" s="6" t="s">
        <v>390</v>
      </c>
      <c r="I2697" s="6">
        <v>15651850</v>
      </c>
      <c r="J2697" s="6" t="s">
        <v>8721</v>
      </c>
      <c r="K2697" s="6" t="s">
        <v>8722</v>
      </c>
      <c r="L2697" s="6" t="s">
        <v>8723</v>
      </c>
      <c r="M2697" s="6">
        <v>38</v>
      </c>
      <c r="N2697" s="6">
        <v>35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 t="s">
        <v>39</v>
      </c>
      <c r="U2697" s="27" t="s">
        <v>7926</v>
      </c>
      <c r="V2697" s="8">
        <v>46255.628472222219</v>
      </c>
      <c r="W2697" s="8">
        <v>46255.628472222219</v>
      </c>
      <c r="X2697" s="6" t="s">
        <v>643</v>
      </c>
      <c r="Y2697" s="6" t="s">
        <v>8719</v>
      </c>
      <c r="Z2697" s="9">
        <v>76436</v>
      </c>
      <c r="AA2697" s="6" t="s">
        <v>571</v>
      </c>
      <c r="AB2697" s="26" t="s">
        <v>8724</v>
      </c>
      <c r="AC2697" s="11" t="str">
        <f t="shared" si="325"/>
        <v>Klik Here Bestie</v>
      </c>
      <c r="AD2697" s="6" t="s">
        <v>30</v>
      </c>
    </row>
    <row r="2698" spans="1:30" ht="14.25" customHeight="1" x14ac:dyDescent="0.3">
      <c r="A2698" s="5">
        <v>2696</v>
      </c>
      <c r="B2698" s="6" t="s">
        <v>32</v>
      </c>
      <c r="C2698" s="6" t="s">
        <v>33</v>
      </c>
      <c r="D2698" s="6" t="s">
        <v>359</v>
      </c>
      <c r="E2698" s="6" t="s">
        <v>544</v>
      </c>
      <c r="F2698" s="6">
        <v>3323031012</v>
      </c>
      <c r="G2698" s="6" t="s">
        <v>389</v>
      </c>
      <c r="H2698" s="6" t="s">
        <v>390</v>
      </c>
      <c r="I2698" s="6">
        <v>15651867</v>
      </c>
      <c r="J2698" s="6" t="s">
        <v>8725</v>
      </c>
      <c r="K2698" s="6" t="s">
        <v>8726</v>
      </c>
      <c r="L2698" s="6" t="s">
        <v>8727</v>
      </c>
      <c r="M2698" s="6">
        <v>29</v>
      </c>
      <c r="N2698" s="6">
        <v>72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 t="s">
        <v>39</v>
      </c>
      <c r="U2698" s="6" t="s">
        <v>7926</v>
      </c>
      <c r="V2698" s="8">
        <v>46255.628472222219</v>
      </c>
      <c r="W2698" s="8">
        <v>46255.628472222219</v>
      </c>
      <c r="X2698" s="6" t="s">
        <v>643</v>
      </c>
      <c r="Y2698" s="6" t="s">
        <v>8719</v>
      </c>
      <c r="Z2698" s="9">
        <v>76436</v>
      </c>
      <c r="AA2698" s="6" t="s">
        <v>571</v>
      </c>
      <c r="AB2698" s="26" t="s">
        <v>8728</v>
      </c>
      <c r="AC2698" s="11" t="str">
        <f t="shared" si="325"/>
        <v>Klik Here Bestie</v>
      </c>
      <c r="AD2698" s="6" t="s">
        <v>30</v>
      </c>
    </row>
    <row r="2699" spans="1:30" ht="14.25" customHeight="1" x14ac:dyDescent="0.3">
      <c r="A2699" s="5">
        <v>2697</v>
      </c>
      <c r="B2699" s="6" t="s">
        <v>32</v>
      </c>
      <c r="C2699" s="6" t="s">
        <v>33</v>
      </c>
      <c r="D2699" s="6" t="s">
        <v>359</v>
      </c>
      <c r="E2699" s="6" t="s">
        <v>544</v>
      </c>
      <c r="F2699" s="6">
        <v>3323031012</v>
      </c>
      <c r="G2699" s="6" t="s">
        <v>389</v>
      </c>
      <c r="H2699" s="6" t="s">
        <v>390</v>
      </c>
      <c r="I2699" s="6">
        <v>15651907</v>
      </c>
      <c r="J2699" s="6" t="s">
        <v>8729</v>
      </c>
      <c r="K2699" s="6" t="s">
        <v>8730</v>
      </c>
      <c r="L2699" s="6" t="s">
        <v>8731</v>
      </c>
      <c r="M2699" s="6">
        <v>0</v>
      </c>
      <c r="N2699" s="6">
        <v>87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 t="s">
        <v>39</v>
      </c>
      <c r="U2699" s="27" t="s">
        <v>7926</v>
      </c>
      <c r="V2699" s="8">
        <v>46255.628472222219</v>
      </c>
      <c r="W2699" s="8">
        <v>46255.628472222219</v>
      </c>
      <c r="X2699" s="6" t="s">
        <v>643</v>
      </c>
      <c r="Y2699" s="6" t="s">
        <v>8719</v>
      </c>
      <c r="Z2699" s="9">
        <v>76436</v>
      </c>
      <c r="AA2699" s="6" t="s">
        <v>571</v>
      </c>
      <c r="AB2699" s="26" t="s">
        <v>8732</v>
      </c>
      <c r="AC2699" s="11" t="str">
        <f t="shared" si="325"/>
        <v>Klik Here Bestie</v>
      </c>
      <c r="AD2699" s="6" t="s">
        <v>30</v>
      </c>
    </row>
    <row r="2700" spans="1:30" ht="14.25" customHeight="1" x14ac:dyDescent="0.3">
      <c r="A2700" s="5">
        <v>2698</v>
      </c>
      <c r="B2700" s="6" t="s">
        <v>32</v>
      </c>
      <c r="C2700" s="6" t="s">
        <v>33</v>
      </c>
      <c r="D2700" s="6" t="s">
        <v>359</v>
      </c>
      <c r="E2700" s="6" t="s">
        <v>544</v>
      </c>
      <c r="F2700" s="6">
        <v>3323031012</v>
      </c>
      <c r="G2700" s="6" t="s">
        <v>389</v>
      </c>
      <c r="H2700" s="6" t="s">
        <v>390</v>
      </c>
      <c r="I2700" s="6">
        <v>15651840</v>
      </c>
      <c r="J2700" s="6" t="s">
        <v>8733</v>
      </c>
      <c r="K2700" s="6" t="s">
        <v>8734</v>
      </c>
      <c r="L2700" s="6" t="s">
        <v>8735</v>
      </c>
      <c r="M2700" s="6">
        <v>115</v>
      </c>
      <c r="N2700" s="6">
        <v>105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 t="s">
        <v>39</v>
      </c>
      <c r="U2700" s="27" t="s">
        <v>7926</v>
      </c>
      <c r="V2700" s="8">
        <v>46255.628472222219</v>
      </c>
      <c r="W2700" s="8">
        <v>46255.628472222219</v>
      </c>
      <c r="X2700" s="6" t="s">
        <v>643</v>
      </c>
      <c r="Y2700" s="6" t="s">
        <v>8719</v>
      </c>
      <c r="Z2700" s="9">
        <v>76436</v>
      </c>
      <c r="AA2700" s="6" t="s">
        <v>571</v>
      </c>
      <c r="AB2700" s="26" t="s">
        <v>8736</v>
      </c>
      <c r="AC2700" s="11" t="str">
        <f t="shared" si="325"/>
        <v>Klik Here Bestie</v>
      </c>
      <c r="AD2700" s="6" t="s">
        <v>30</v>
      </c>
    </row>
    <row r="2701" spans="1:30" ht="14.25" customHeight="1" x14ac:dyDescent="0.3">
      <c r="A2701" s="5">
        <v>2699</v>
      </c>
      <c r="B2701" s="6" t="s">
        <v>32</v>
      </c>
      <c r="C2701" s="6" t="s">
        <v>33</v>
      </c>
      <c r="D2701" s="6" t="s">
        <v>359</v>
      </c>
      <c r="E2701" s="6" t="s">
        <v>544</v>
      </c>
      <c r="F2701" s="6">
        <v>3323031012</v>
      </c>
      <c r="G2701" s="6" t="s">
        <v>389</v>
      </c>
      <c r="H2701" s="6" t="s">
        <v>390</v>
      </c>
      <c r="I2701" s="6">
        <v>15651848</v>
      </c>
      <c r="J2701" s="6" t="s">
        <v>8737</v>
      </c>
      <c r="K2701" s="6" t="s">
        <v>8738</v>
      </c>
      <c r="L2701" s="6" t="s">
        <v>1703</v>
      </c>
      <c r="M2701" s="6">
        <v>35</v>
      </c>
      <c r="N2701" s="6">
        <v>32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 t="s">
        <v>39</v>
      </c>
      <c r="U2701" s="27" t="s">
        <v>7926</v>
      </c>
      <c r="V2701" s="8">
        <v>46255.628472222219</v>
      </c>
      <c r="W2701" s="8">
        <v>46255.628472222219</v>
      </c>
      <c r="X2701" s="6" t="s">
        <v>643</v>
      </c>
      <c r="Y2701" s="6" t="s">
        <v>8719</v>
      </c>
      <c r="Z2701" s="9">
        <v>76436</v>
      </c>
      <c r="AA2701" s="6" t="s">
        <v>571</v>
      </c>
      <c r="AB2701" s="26" t="s">
        <v>8739</v>
      </c>
      <c r="AC2701" s="11" t="str">
        <f t="shared" si="325"/>
        <v>Klik Here Bestie</v>
      </c>
      <c r="AD2701" s="6" t="s">
        <v>30</v>
      </c>
    </row>
    <row r="2702" spans="1:30" ht="14.25" customHeight="1" x14ac:dyDescent="0.3">
      <c r="A2702" s="5">
        <v>2700</v>
      </c>
      <c r="B2702" s="6" t="s">
        <v>32</v>
      </c>
      <c r="C2702" s="6" t="s">
        <v>33</v>
      </c>
      <c r="D2702" s="6" t="s">
        <v>359</v>
      </c>
      <c r="E2702" s="6" t="s">
        <v>544</v>
      </c>
      <c r="F2702" s="6">
        <v>3323031012</v>
      </c>
      <c r="G2702" s="6" t="s">
        <v>389</v>
      </c>
      <c r="H2702" s="6" t="s">
        <v>390</v>
      </c>
      <c r="I2702" s="6">
        <v>15651855</v>
      </c>
      <c r="J2702" s="6" t="s">
        <v>8740</v>
      </c>
      <c r="K2702" s="6" t="s">
        <v>8741</v>
      </c>
      <c r="L2702" s="6" t="s">
        <v>8742</v>
      </c>
      <c r="M2702" s="6">
        <v>35</v>
      </c>
      <c r="N2702" s="6">
        <v>27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 t="s">
        <v>39</v>
      </c>
      <c r="U2702" s="27" t="s">
        <v>7926</v>
      </c>
      <c r="V2702" s="8">
        <v>46255.628472222219</v>
      </c>
      <c r="W2702" s="8">
        <v>46255.628472222219</v>
      </c>
      <c r="X2702" s="6" t="s">
        <v>643</v>
      </c>
      <c r="Y2702" s="6" t="s">
        <v>8719</v>
      </c>
      <c r="Z2702" s="9">
        <v>76436</v>
      </c>
      <c r="AA2702" s="6" t="s">
        <v>571</v>
      </c>
      <c r="AB2702" s="26" t="s">
        <v>8743</v>
      </c>
      <c r="AC2702" s="11" t="str">
        <f t="shared" si="325"/>
        <v>Klik Here Bestie</v>
      </c>
    </row>
    <row r="2703" spans="1:30" ht="14.25" customHeight="1" x14ac:dyDescent="0.3">
      <c r="A2703" s="5">
        <v>2701</v>
      </c>
      <c r="B2703" s="6" t="s">
        <v>32</v>
      </c>
      <c r="C2703" s="6" t="s">
        <v>33</v>
      </c>
      <c r="D2703" s="6" t="s">
        <v>359</v>
      </c>
      <c r="E2703" s="6" t="s">
        <v>544</v>
      </c>
      <c r="F2703" s="6">
        <v>3323031012</v>
      </c>
      <c r="G2703" s="6" t="s">
        <v>389</v>
      </c>
      <c r="H2703" s="6" t="s">
        <v>390</v>
      </c>
      <c r="I2703" s="6">
        <v>15907806</v>
      </c>
      <c r="J2703" s="6" t="s">
        <v>8744</v>
      </c>
      <c r="K2703" s="6" t="s">
        <v>8745</v>
      </c>
      <c r="L2703" s="6" t="s">
        <v>599</v>
      </c>
      <c r="M2703" s="6">
        <v>0</v>
      </c>
      <c r="N2703" s="6">
        <v>119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 t="s">
        <v>39</v>
      </c>
      <c r="U2703" s="27" t="s">
        <v>7951</v>
      </c>
      <c r="V2703" s="8">
        <v>46258.665277777778</v>
      </c>
      <c r="W2703" s="8">
        <v>46258.665277777778</v>
      </c>
      <c r="X2703" s="6" t="s">
        <v>40</v>
      </c>
      <c r="Y2703" s="6" t="s">
        <v>39</v>
      </c>
      <c r="Z2703" s="9">
        <v>76429</v>
      </c>
      <c r="AA2703" s="6" t="s">
        <v>557</v>
      </c>
      <c r="AB2703" s="26" t="s">
        <v>8746</v>
      </c>
      <c r="AC2703" s="11" t="str">
        <f t="shared" si="325"/>
        <v>Klik Here Bestie</v>
      </c>
    </row>
    <row r="2704" spans="1:30" ht="14.25" customHeight="1" x14ac:dyDescent="0.3">
      <c r="A2704" s="5">
        <v>2702</v>
      </c>
      <c r="B2704" s="6" t="s">
        <v>32</v>
      </c>
      <c r="C2704" s="6" t="s">
        <v>33</v>
      </c>
      <c r="D2704" s="6" t="s">
        <v>359</v>
      </c>
      <c r="E2704" s="6" t="s">
        <v>544</v>
      </c>
      <c r="F2704" s="6">
        <v>3323031012</v>
      </c>
      <c r="G2704" s="6" t="s">
        <v>389</v>
      </c>
      <c r="H2704" s="6" t="s">
        <v>390</v>
      </c>
      <c r="I2704" s="6">
        <v>15442844</v>
      </c>
      <c r="J2704" s="6" t="s">
        <v>8747</v>
      </c>
      <c r="K2704" s="6" t="s">
        <v>4563</v>
      </c>
      <c r="L2704" s="6" t="s">
        <v>562</v>
      </c>
      <c r="M2704" s="6">
        <v>0</v>
      </c>
      <c r="N2704" s="6">
        <v>50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 t="s">
        <v>39</v>
      </c>
      <c r="U2704" s="27" t="s">
        <v>7969</v>
      </c>
      <c r="V2704" s="8">
        <v>46253.34375</v>
      </c>
      <c r="W2704" s="8">
        <v>46253.34375</v>
      </c>
      <c r="X2704" s="6" t="s">
        <v>40</v>
      </c>
      <c r="Y2704" s="6" t="s">
        <v>39</v>
      </c>
      <c r="Z2704" s="9">
        <v>76429</v>
      </c>
      <c r="AA2704" s="6" t="s">
        <v>557</v>
      </c>
      <c r="AB2704" s="26" t="s">
        <v>8748</v>
      </c>
      <c r="AC2704" s="11" t="str">
        <f t="shared" si="325"/>
        <v>Klik Here Bestie</v>
      </c>
    </row>
    <row r="2705" spans="1:29" ht="14.25" customHeight="1" x14ac:dyDescent="0.3">
      <c r="A2705" s="5">
        <v>2703</v>
      </c>
      <c r="B2705" s="6" t="s">
        <v>32</v>
      </c>
      <c r="C2705" s="6" t="s">
        <v>33</v>
      </c>
      <c r="D2705" s="6" t="s">
        <v>359</v>
      </c>
      <c r="E2705" s="6" t="s">
        <v>544</v>
      </c>
      <c r="F2705" s="6">
        <v>3323031012</v>
      </c>
      <c r="G2705" s="6" t="s">
        <v>389</v>
      </c>
      <c r="H2705" s="6" t="s">
        <v>390</v>
      </c>
      <c r="I2705" s="6">
        <v>15442931</v>
      </c>
      <c r="J2705" s="6" t="s">
        <v>8749</v>
      </c>
      <c r="K2705" s="6" t="s">
        <v>4563</v>
      </c>
      <c r="L2705" s="6" t="s">
        <v>562</v>
      </c>
      <c r="M2705" s="6">
        <v>0</v>
      </c>
      <c r="N2705" s="6">
        <v>70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 t="s">
        <v>39</v>
      </c>
      <c r="U2705" s="6" t="s">
        <v>7969</v>
      </c>
      <c r="V2705" s="8">
        <v>46253.344444444447</v>
      </c>
      <c r="W2705" s="8">
        <v>46253.344444444447</v>
      </c>
      <c r="X2705" s="6" t="s">
        <v>40</v>
      </c>
      <c r="Y2705" s="6" t="s">
        <v>39</v>
      </c>
      <c r="Z2705" s="9">
        <v>76429</v>
      </c>
      <c r="AA2705" s="6" t="s">
        <v>557</v>
      </c>
      <c r="AB2705" s="26" t="s">
        <v>8750</v>
      </c>
      <c r="AC2705" s="11" t="str">
        <f t="shared" si="325"/>
        <v>Klik Here Bestie</v>
      </c>
    </row>
    <row r="2706" spans="1:29" ht="14.25" customHeight="1" x14ac:dyDescent="0.3">
      <c r="A2706" s="5">
        <v>2704</v>
      </c>
      <c r="B2706" s="6" t="s">
        <v>32</v>
      </c>
      <c r="C2706" s="6" t="s">
        <v>33</v>
      </c>
      <c r="D2706" s="6" t="s">
        <v>359</v>
      </c>
      <c r="E2706" s="6" t="s">
        <v>544</v>
      </c>
      <c r="F2706" s="6">
        <v>3323031012</v>
      </c>
      <c r="G2706" s="6" t="s">
        <v>389</v>
      </c>
      <c r="H2706" s="6" t="s">
        <v>390</v>
      </c>
      <c r="I2706" s="6">
        <v>15651834</v>
      </c>
      <c r="J2706" s="6" t="s">
        <v>8751</v>
      </c>
      <c r="K2706" s="6" t="s">
        <v>8752</v>
      </c>
      <c r="L2706" s="6" t="s">
        <v>8753</v>
      </c>
      <c r="M2706" s="6">
        <v>0</v>
      </c>
      <c r="N2706" s="6">
        <v>42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 t="s">
        <v>39</v>
      </c>
      <c r="U2706" s="27" t="s">
        <v>7926</v>
      </c>
      <c r="V2706" s="8">
        <v>46255.628472222219</v>
      </c>
      <c r="W2706" s="8">
        <v>46255.628472222219</v>
      </c>
      <c r="X2706" s="6" t="s">
        <v>643</v>
      </c>
      <c r="Y2706" s="6" t="s">
        <v>8719</v>
      </c>
      <c r="Z2706" s="9">
        <v>76436</v>
      </c>
      <c r="AA2706" s="6" t="s">
        <v>571</v>
      </c>
      <c r="AB2706" s="26" t="s">
        <v>8754</v>
      </c>
      <c r="AC2706" s="11" t="str">
        <f t="shared" si="325"/>
        <v>Klik Here Bestie</v>
      </c>
    </row>
    <row r="2707" spans="1:29" ht="14.25" customHeight="1" x14ac:dyDescent="0.3">
      <c r="A2707" s="5">
        <v>2705</v>
      </c>
      <c r="B2707" s="6" t="s">
        <v>32</v>
      </c>
      <c r="C2707" s="6" t="s">
        <v>33</v>
      </c>
      <c r="D2707" s="6" t="s">
        <v>359</v>
      </c>
      <c r="E2707" s="6" t="s">
        <v>544</v>
      </c>
      <c r="F2707" s="6">
        <v>3323031012</v>
      </c>
      <c r="G2707" s="6" t="s">
        <v>389</v>
      </c>
      <c r="H2707" s="6" t="s">
        <v>390</v>
      </c>
      <c r="I2707" s="6">
        <v>15651857</v>
      </c>
      <c r="J2707" s="6" t="s">
        <v>8755</v>
      </c>
      <c r="K2707" s="6" t="s">
        <v>8756</v>
      </c>
      <c r="L2707" s="6" t="s">
        <v>2076</v>
      </c>
      <c r="M2707" s="6">
        <v>24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 t="s">
        <v>39</v>
      </c>
      <c r="U2707" s="6" t="s">
        <v>7926</v>
      </c>
      <c r="V2707" s="8">
        <v>46255.628472222219</v>
      </c>
      <c r="W2707" s="8">
        <v>46255.628472222219</v>
      </c>
      <c r="X2707" s="6" t="s">
        <v>643</v>
      </c>
      <c r="Y2707" s="6" t="s">
        <v>8719</v>
      </c>
      <c r="Z2707" s="9">
        <v>76436</v>
      </c>
      <c r="AA2707" s="6" t="s">
        <v>571</v>
      </c>
      <c r="AB2707" s="26" t="s">
        <v>8757</v>
      </c>
      <c r="AC2707" s="11" t="str">
        <f t="shared" si="325"/>
        <v>Klik Here Bestie</v>
      </c>
    </row>
    <row r="2708" spans="1:29" ht="14.25" customHeight="1" x14ac:dyDescent="0.3">
      <c r="A2708" s="5">
        <v>2706</v>
      </c>
      <c r="B2708" s="6" t="s">
        <v>32</v>
      </c>
      <c r="C2708" s="6" t="s">
        <v>33</v>
      </c>
      <c r="D2708" s="6" t="s">
        <v>359</v>
      </c>
      <c r="E2708" s="6" t="s">
        <v>544</v>
      </c>
      <c r="F2708" s="6">
        <v>3323031012</v>
      </c>
      <c r="G2708" s="6" t="s">
        <v>389</v>
      </c>
      <c r="H2708" s="6" t="s">
        <v>390</v>
      </c>
      <c r="I2708" s="6">
        <v>16040500</v>
      </c>
      <c r="J2708" s="6" t="s">
        <v>8758</v>
      </c>
      <c r="K2708" s="6" t="s">
        <v>8759</v>
      </c>
      <c r="L2708" s="6" t="s">
        <v>570</v>
      </c>
      <c r="M2708" s="6">
        <v>0</v>
      </c>
      <c r="N2708" s="6">
        <v>25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 t="s">
        <v>39</v>
      </c>
      <c r="U2708" s="6" t="s">
        <v>7962</v>
      </c>
      <c r="V2708" s="8">
        <v>46260.383333333331</v>
      </c>
      <c r="W2708" s="8">
        <v>46260.383333333331</v>
      </c>
      <c r="X2708" s="6" t="s">
        <v>40</v>
      </c>
      <c r="Y2708" s="6" t="s">
        <v>39</v>
      </c>
      <c r="Z2708" s="9">
        <v>76436</v>
      </c>
      <c r="AA2708" s="6" t="s">
        <v>571</v>
      </c>
      <c r="AB2708" s="26" t="s">
        <v>8760</v>
      </c>
      <c r="AC2708" s="11" t="str">
        <f t="shared" si="325"/>
        <v>Klik Here Bestie</v>
      </c>
    </row>
    <row r="2709" spans="1:29" ht="14.25" customHeight="1" x14ac:dyDescent="0.3">
      <c r="A2709" s="5">
        <v>2707</v>
      </c>
      <c r="B2709" s="6" t="s">
        <v>32</v>
      </c>
      <c r="C2709" s="6" t="s">
        <v>33</v>
      </c>
      <c r="D2709" s="6" t="s">
        <v>359</v>
      </c>
      <c r="E2709" s="6" t="s">
        <v>544</v>
      </c>
      <c r="F2709" s="6">
        <v>3323031012</v>
      </c>
      <c r="G2709" s="6" t="s">
        <v>389</v>
      </c>
      <c r="H2709" s="6" t="s">
        <v>390</v>
      </c>
      <c r="I2709" s="6">
        <v>16040725</v>
      </c>
      <c r="J2709" s="6" t="s">
        <v>8761</v>
      </c>
      <c r="K2709" s="6" t="s">
        <v>8759</v>
      </c>
      <c r="L2709" s="6" t="s">
        <v>570</v>
      </c>
      <c r="M2709" s="6">
        <v>0</v>
      </c>
      <c r="N2709" s="6">
        <v>25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 t="s">
        <v>39</v>
      </c>
      <c r="U2709" s="6" t="s">
        <v>7962</v>
      </c>
      <c r="V2709" s="8">
        <v>46260.384722222225</v>
      </c>
      <c r="W2709" s="8">
        <v>46260.384722222225</v>
      </c>
      <c r="X2709" s="6" t="s">
        <v>40</v>
      </c>
      <c r="Y2709" s="6" t="s">
        <v>39</v>
      </c>
      <c r="Z2709" s="9">
        <v>76436</v>
      </c>
      <c r="AA2709" s="6" t="s">
        <v>571</v>
      </c>
      <c r="AB2709" s="26" t="s">
        <v>8762</v>
      </c>
      <c r="AC2709" s="11" t="str">
        <f t="shared" si="325"/>
        <v>Klik Here Bestie</v>
      </c>
    </row>
    <row r="2710" spans="1:29" ht="14.25" customHeight="1" x14ac:dyDescent="0.3">
      <c r="A2710" s="5">
        <v>2708</v>
      </c>
      <c r="B2710" s="6" t="s">
        <v>32</v>
      </c>
      <c r="C2710" s="6" t="s">
        <v>33</v>
      </c>
      <c r="D2710" s="6" t="s">
        <v>359</v>
      </c>
      <c r="E2710" s="6" t="s">
        <v>544</v>
      </c>
      <c r="F2710" s="6">
        <v>3323031012</v>
      </c>
      <c r="G2710" s="6" t="s">
        <v>389</v>
      </c>
      <c r="H2710" s="6" t="s">
        <v>390</v>
      </c>
      <c r="I2710" s="6">
        <v>15651904</v>
      </c>
      <c r="J2710" s="6" t="s">
        <v>8763</v>
      </c>
      <c r="K2710" s="6" t="s">
        <v>8764</v>
      </c>
      <c r="L2710" s="6" t="s">
        <v>57</v>
      </c>
      <c r="M2710" s="6">
        <v>110</v>
      </c>
      <c r="N2710" s="6">
        <v>100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 t="s">
        <v>39</v>
      </c>
      <c r="U2710" s="6" t="s">
        <v>7926</v>
      </c>
      <c r="V2710" s="8">
        <v>46255.628472222219</v>
      </c>
      <c r="W2710" s="8">
        <v>46255.628472222219</v>
      </c>
      <c r="X2710" s="6" t="s">
        <v>643</v>
      </c>
      <c r="Y2710" s="6" t="s">
        <v>8719</v>
      </c>
      <c r="Z2710" s="9">
        <v>76436</v>
      </c>
      <c r="AA2710" s="6" t="s">
        <v>571</v>
      </c>
      <c r="AB2710" s="26" t="s">
        <v>8765</v>
      </c>
      <c r="AC2710" s="11" t="str">
        <f t="shared" si="325"/>
        <v>Klik Here Bestie</v>
      </c>
    </row>
    <row r="2711" spans="1:29" ht="14.25" customHeight="1" x14ac:dyDescent="0.3">
      <c r="A2711" s="5">
        <v>2709</v>
      </c>
      <c r="B2711" s="6" t="s">
        <v>32</v>
      </c>
      <c r="C2711" s="6" t="s">
        <v>33</v>
      </c>
      <c r="D2711" s="6" t="s">
        <v>359</v>
      </c>
      <c r="E2711" s="6" t="s">
        <v>544</v>
      </c>
      <c r="F2711" s="6">
        <v>3323031012</v>
      </c>
      <c r="G2711" s="6" t="s">
        <v>389</v>
      </c>
      <c r="H2711" s="6" t="s">
        <v>390</v>
      </c>
      <c r="I2711" s="6">
        <v>15651832</v>
      </c>
      <c r="J2711" s="6" t="s">
        <v>8766</v>
      </c>
      <c r="K2711" s="6" t="s">
        <v>8767</v>
      </c>
      <c r="L2711" s="6" t="s">
        <v>8768</v>
      </c>
      <c r="M2711" s="6">
        <v>74</v>
      </c>
      <c r="N2711" s="6">
        <v>67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 t="s">
        <v>39</v>
      </c>
      <c r="U2711" s="6" t="s">
        <v>7926</v>
      </c>
      <c r="V2711" s="8">
        <v>46255.628472222219</v>
      </c>
      <c r="W2711" s="8">
        <v>46255.628472222219</v>
      </c>
      <c r="X2711" s="6" t="s">
        <v>643</v>
      </c>
      <c r="Y2711" s="6" t="s">
        <v>8719</v>
      </c>
      <c r="Z2711" s="9">
        <v>76436</v>
      </c>
      <c r="AA2711" s="6" t="s">
        <v>571</v>
      </c>
      <c r="AB2711" s="26" t="s">
        <v>8769</v>
      </c>
      <c r="AC2711" s="11" t="str">
        <f t="shared" si="325"/>
        <v>Klik Here Bestie</v>
      </c>
    </row>
    <row r="2712" spans="1:29" ht="14.25" customHeight="1" x14ac:dyDescent="0.3">
      <c r="A2712" s="5">
        <v>2710</v>
      </c>
      <c r="B2712" s="6" t="s">
        <v>32</v>
      </c>
      <c r="C2712" s="6" t="s">
        <v>33</v>
      </c>
      <c r="D2712" s="6" t="s">
        <v>359</v>
      </c>
      <c r="E2712" s="6" t="s">
        <v>544</v>
      </c>
      <c r="F2712" s="6">
        <v>3323031012</v>
      </c>
      <c r="G2712" s="6" t="s">
        <v>389</v>
      </c>
      <c r="H2712" s="6" t="s">
        <v>390</v>
      </c>
      <c r="I2712" s="6">
        <v>15480263</v>
      </c>
      <c r="J2712" s="6" t="s">
        <v>8770</v>
      </c>
      <c r="K2712" s="6" t="s">
        <v>8771</v>
      </c>
      <c r="L2712" s="6" t="s">
        <v>8772</v>
      </c>
      <c r="M2712" s="6">
        <v>55</v>
      </c>
      <c r="N2712" s="6">
        <v>50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 t="s">
        <v>39</v>
      </c>
      <c r="U2712" s="6" t="s">
        <v>7969</v>
      </c>
      <c r="V2712" s="8">
        <v>46253.59375</v>
      </c>
      <c r="W2712" s="8">
        <v>46253.59375</v>
      </c>
      <c r="X2712" s="6" t="s">
        <v>40</v>
      </c>
      <c r="Y2712" s="6" t="s">
        <v>39</v>
      </c>
      <c r="Z2712" s="9">
        <v>76429</v>
      </c>
      <c r="AA2712" s="6" t="s">
        <v>557</v>
      </c>
      <c r="AB2712" s="26" t="s">
        <v>8773</v>
      </c>
      <c r="AC2712" s="11" t="str">
        <f t="shared" si="325"/>
        <v>Klik Here Bestie</v>
      </c>
    </row>
    <row r="2713" spans="1:29" ht="14.25" customHeight="1" x14ac:dyDescent="0.3">
      <c r="A2713" s="5">
        <v>2711</v>
      </c>
      <c r="B2713" s="6" t="s">
        <v>32</v>
      </c>
      <c r="C2713" s="6" t="s">
        <v>33</v>
      </c>
      <c r="D2713" s="6" t="s">
        <v>359</v>
      </c>
      <c r="E2713" s="6" t="s">
        <v>544</v>
      </c>
      <c r="F2713" s="6">
        <v>3323031012</v>
      </c>
      <c r="G2713" s="6" t="s">
        <v>389</v>
      </c>
      <c r="H2713" s="6" t="s">
        <v>390</v>
      </c>
      <c r="I2713" s="6">
        <v>15651884</v>
      </c>
      <c r="J2713" s="6" t="s">
        <v>8774</v>
      </c>
      <c r="K2713" s="6" t="s">
        <v>8775</v>
      </c>
      <c r="L2713" s="6" t="s">
        <v>8259</v>
      </c>
      <c r="M2713" s="6">
        <v>32</v>
      </c>
      <c r="N2713" s="6">
        <v>30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 t="s">
        <v>39</v>
      </c>
      <c r="U2713" s="6" t="s">
        <v>7926</v>
      </c>
      <c r="V2713" s="8">
        <v>46255.628472222219</v>
      </c>
      <c r="W2713" s="8">
        <v>46255.628472222219</v>
      </c>
      <c r="X2713" s="6" t="s">
        <v>643</v>
      </c>
      <c r="Y2713" s="6" t="s">
        <v>8719</v>
      </c>
      <c r="Z2713" s="9">
        <v>76436</v>
      </c>
      <c r="AA2713" s="6" t="s">
        <v>571</v>
      </c>
      <c r="AB2713" s="26" t="s">
        <v>8776</v>
      </c>
      <c r="AC2713" s="11" t="str">
        <f t="shared" si="325"/>
        <v>Klik Here Bestie</v>
      </c>
    </row>
    <row r="2714" spans="1:29" ht="14.25" customHeight="1" x14ac:dyDescent="0.3">
      <c r="A2714" s="5">
        <v>2712</v>
      </c>
      <c r="B2714" s="6" t="s">
        <v>32</v>
      </c>
      <c r="C2714" s="6" t="s">
        <v>33</v>
      </c>
      <c r="D2714" s="6" t="s">
        <v>359</v>
      </c>
      <c r="E2714" s="6" t="s">
        <v>544</v>
      </c>
      <c r="F2714" s="6">
        <v>3323031012</v>
      </c>
      <c r="G2714" s="6" t="s">
        <v>389</v>
      </c>
      <c r="H2714" s="6" t="s">
        <v>390</v>
      </c>
      <c r="I2714" s="6">
        <v>15651873</v>
      </c>
      <c r="J2714" s="6" t="s">
        <v>8777</v>
      </c>
      <c r="K2714" s="6" t="s">
        <v>8778</v>
      </c>
      <c r="L2714" s="6" t="s">
        <v>7813</v>
      </c>
      <c r="M2714" s="6">
        <v>30</v>
      </c>
      <c r="N2714" s="6">
        <v>27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 t="s">
        <v>39</v>
      </c>
      <c r="U2714" s="6" t="s">
        <v>7926</v>
      </c>
      <c r="V2714" s="8">
        <v>46255.628472222219</v>
      </c>
      <c r="W2714" s="8">
        <v>46255.628472222219</v>
      </c>
      <c r="X2714" s="6" t="s">
        <v>643</v>
      </c>
      <c r="Y2714" s="6" t="s">
        <v>8719</v>
      </c>
      <c r="Z2714" s="9">
        <v>76436</v>
      </c>
      <c r="AA2714" s="6" t="s">
        <v>571</v>
      </c>
      <c r="AB2714" s="26" t="s">
        <v>8779</v>
      </c>
      <c r="AC2714" s="11" t="str">
        <f t="shared" si="325"/>
        <v>Klik Here Bestie</v>
      </c>
    </row>
    <row r="2715" spans="1:29" ht="14.25" customHeight="1" x14ac:dyDescent="0.3">
      <c r="A2715" s="5">
        <v>2713</v>
      </c>
      <c r="B2715" s="6" t="s">
        <v>32</v>
      </c>
      <c r="C2715" s="6" t="s">
        <v>33</v>
      </c>
      <c r="D2715" s="6" t="s">
        <v>359</v>
      </c>
      <c r="E2715" s="6" t="s">
        <v>544</v>
      </c>
      <c r="F2715" s="6">
        <v>3323031012</v>
      </c>
      <c r="G2715" s="6" t="s">
        <v>389</v>
      </c>
      <c r="H2715" s="6" t="s">
        <v>390</v>
      </c>
      <c r="I2715" s="6">
        <v>15651894</v>
      </c>
      <c r="J2715" s="6" t="s">
        <v>8780</v>
      </c>
      <c r="K2715" s="6" t="s">
        <v>8781</v>
      </c>
      <c r="L2715" s="6" t="s">
        <v>8782</v>
      </c>
      <c r="M2715" s="6">
        <v>27</v>
      </c>
      <c r="N2715" s="6">
        <v>25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 t="s">
        <v>39</v>
      </c>
      <c r="U2715" s="6" t="s">
        <v>7926</v>
      </c>
      <c r="V2715" s="8">
        <v>46255.628472222219</v>
      </c>
      <c r="W2715" s="8">
        <v>46255.628472222219</v>
      </c>
      <c r="X2715" s="6" t="s">
        <v>643</v>
      </c>
      <c r="Y2715" s="6" t="s">
        <v>8719</v>
      </c>
      <c r="Z2715" s="9">
        <v>76436</v>
      </c>
      <c r="AA2715" s="6" t="s">
        <v>571</v>
      </c>
      <c r="AB2715" s="26" t="s">
        <v>8783</v>
      </c>
      <c r="AC2715" s="11" t="str">
        <f t="shared" si="325"/>
        <v>Klik Here Bestie</v>
      </c>
    </row>
    <row r="2716" spans="1:29" ht="14.25" customHeight="1" x14ac:dyDescent="0.3">
      <c r="A2716" s="5">
        <v>2714</v>
      </c>
      <c r="B2716" s="6" t="s">
        <v>32</v>
      </c>
      <c r="C2716" s="6" t="s">
        <v>33</v>
      </c>
      <c r="D2716" s="6" t="s">
        <v>359</v>
      </c>
      <c r="E2716" s="6" t="s">
        <v>544</v>
      </c>
      <c r="F2716" s="6">
        <v>3323031012</v>
      </c>
      <c r="G2716" s="6" t="s">
        <v>389</v>
      </c>
      <c r="H2716" s="6" t="s">
        <v>390</v>
      </c>
      <c r="I2716" s="6">
        <v>15481070</v>
      </c>
      <c r="J2716" s="6" t="s">
        <v>8784</v>
      </c>
      <c r="K2716" s="6" t="s">
        <v>8785</v>
      </c>
      <c r="L2716" s="6" t="s">
        <v>8786</v>
      </c>
      <c r="M2716" s="6">
        <v>65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 t="s">
        <v>39</v>
      </c>
      <c r="U2716" s="6" t="s">
        <v>7969</v>
      </c>
      <c r="V2716" s="8">
        <v>46253.599999999999</v>
      </c>
      <c r="W2716" s="8">
        <v>46253.599999999999</v>
      </c>
      <c r="X2716" s="6" t="s">
        <v>40</v>
      </c>
      <c r="Y2716" s="6" t="s">
        <v>39</v>
      </c>
      <c r="Z2716" s="9">
        <v>76426</v>
      </c>
      <c r="AA2716" s="6" t="s">
        <v>546</v>
      </c>
      <c r="AB2716" s="26" t="s">
        <v>8787</v>
      </c>
      <c r="AC2716" s="11" t="str">
        <f t="shared" si="325"/>
        <v>Klik Here Bestie</v>
      </c>
    </row>
    <row r="2717" spans="1:29" ht="14.25" customHeight="1" x14ac:dyDescent="0.3">
      <c r="A2717" s="5">
        <v>2715</v>
      </c>
      <c r="B2717" s="6" t="s">
        <v>32</v>
      </c>
      <c r="C2717" s="6" t="s">
        <v>33</v>
      </c>
      <c r="D2717" s="6" t="s">
        <v>359</v>
      </c>
      <c r="E2717" s="6" t="s">
        <v>544</v>
      </c>
      <c r="F2717" s="6">
        <v>3323031012</v>
      </c>
      <c r="G2717" s="6" t="s">
        <v>389</v>
      </c>
      <c r="H2717" s="6" t="s">
        <v>390</v>
      </c>
      <c r="I2717" s="6">
        <v>15484658</v>
      </c>
      <c r="J2717" s="6" t="s">
        <v>8788</v>
      </c>
      <c r="K2717" s="6" t="s">
        <v>8789</v>
      </c>
      <c r="L2717" s="6" t="s">
        <v>8790</v>
      </c>
      <c r="M2717" s="6">
        <v>0</v>
      </c>
      <c r="N2717" s="6">
        <v>34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 t="s">
        <v>39</v>
      </c>
      <c r="U2717" s="6" t="s">
        <v>7969</v>
      </c>
      <c r="V2717" s="8">
        <v>46253.626388888886</v>
      </c>
      <c r="W2717" s="8">
        <v>46253.626388888886</v>
      </c>
      <c r="X2717" s="6" t="s">
        <v>40</v>
      </c>
      <c r="Y2717" s="6" t="s">
        <v>39</v>
      </c>
      <c r="Z2717" s="9">
        <v>76426</v>
      </c>
      <c r="AA2717" s="6" t="s">
        <v>546</v>
      </c>
      <c r="AB2717" s="26" t="s">
        <v>8791</v>
      </c>
      <c r="AC2717" s="11" t="str">
        <f t="shared" si="325"/>
        <v>Klik Here Bestie</v>
      </c>
    </row>
    <row r="2718" spans="1:29" ht="14.25" customHeight="1" x14ac:dyDescent="0.3">
      <c r="A2718" s="5">
        <v>2716</v>
      </c>
      <c r="B2718" s="6" t="s">
        <v>32</v>
      </c>
      <c r="C2718" s="6" t="s">
        <v>33</v>
      </c>
      <c r="D2718" s="6" t="s">
        <v>359</v>
      </c>
      <c r="E2718" s="6" t="s">
        <v>544</v>
      </c>
      <c r="F2718" s="6">
        <v>3323031012</v>
      </c>
      <c r="G2718" s="6" t="s">
        <v>389</v>
      </c>
      <c r="H2718" s="6" t="s">
        <v>390</v>
      </c>
      <c r="I2718" s="6">
        <v>15484739</v>
      </c>
      <c r="J2718" s="6" t="s">
        <v>8792</v>
      </c>
      <c r="K2718" s="6" t="s">
        <v>8789</v>
      </c>
      <c r="L2718" s="6" t="s">
        <v>8790</v>
      </c>
      <c r="M2718" s="6">
        <v>0</v>
      </c>
      <c r="N2718" s="6">
        <v>71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 t="s">
        <v>39</v>
      </c>
      <c r="U2718" s="6" t="s">
        <v>7969</v>
      </c>
      <c r="V2718" s="8">
        <v>46253.627083333333</v>
      </c>
      <c r="W2718" s="8">
        <v>46253.627083333333</v>
      </c>
      <c r="X2718" s="6" t="s">
        <v>40</v>
      </c>
      <c r="Y2718" s="6" t="s">
        <v>39</v>
      </c>
      <c r="Z2718" s="9">
        <v>76426</v>
      </c>
      <c r="AA2718" s="6" t="s">
        <v>546</v>
      </c>
      <c r="AB2718" s="26" t="s">
        <v>8793</v>
      </c>
      <c r="AC2718" s="11" t="str">
        <f t="shared" si="325"/>
        <v>Klik Here Bestie</v>
      </c>
    </row>
    <row r="2719" spans="1:29" ht="14.25" customHeight="1" x14ac:dyDescent="0.3">
      <c r="A2719" s="5">
        <v>2717</v>
      </c>
      <c r="B2719" s="6" t="s">
        <v>32</v>
      </c>
      <c r="C2719" s="6" t="s">
        <v>33</v>
      </c>
      <c r="D2719" s="6" t="s">
        <v>359</v>
      </c>
      <c r="E2719" s="6" t="s">
        <v>544</v>
      </c>
      <c r="F2719" s="6">
        <v>3323031012</v>
      </c>
      <c r="G2719" s="6" t="s">
        <v>389</v>
      </c>
      <c r="H2719" s="6" t="s">
        <v>390</v>
      </c>
      <c r="I2719" s="6">
        <v>15651872</v>
      </c>
      <c r="J2719" s="6" t="s">
        <v>8794</v>
      </c>
      <c r="K2719" s="6" t="s">
        <v>8795</v>
      </c>
      <c r="L2719" s="6" t="s">
        <v>8796</v>
      </c>
      <c r="M2719" s="6">
        <v>13</v>
      </c>
      <c r="N2719" s="6">
        <v>12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 t="s">
        <v>39</v>
      </c>
      <c r="U2719" s="27" t="s">
        <v>7926</v>
      </c>
      <c r="V2719" s="8">
        <v>46255.628472222219</v>
      </c>
      <c r="W2719" s="8">
        <v>46255.628472222219</v>
      </c>
      <c r="X2719" s="6" t="s">
        <v>643</v>
      </c>
      <c r="Y2719" s="6" t="s">
        <v>8719</v>
      </c>
      <c r="Z2719" s="9">
        <v>76436</v>
      </c>
      <c r="AA2719" s="6" t="s">
        <v>571</v>
      </c>
      <c r="AB2719" s="26" t="s">
        <v>8797</v>
      </c>
      <c r="AC2719" s="11" t="str">
        <f t="shared" si="325"/>
        <v>Klik Here Bestie</v>
      </c>
    </row>
    <row r="2720" spans="1:29" ht="14.25" customHeight="1" x14ac:dyDescent="0.3">
      <c r="A2720" s="5">
        <v>2718</v>
      </c>
      <c r="B2720" s="6" t="s">
        <v>32</v>
      </c>
      <c r="C2720" s="6" t="s">
        <v>33</v>
      </c>
      <c r="D2720" s="6" t="s">
        <v>359</v>
      </c>
      <c r="E2720" s="6" t="s">
        <v>544</v>
      </c>
      <c r="F2720" s="6">
        <v>3323031012</v>
      </c>
      <c r="G2720" s="6" t="s">
        <v>389</v>
      </c>
      <c r="H2720" s="6" t="s">
        <v>390</v>
      </c>
      <c r="I2720" s="6">
        <v>15651880</v>
      </c>
      <c r="J2720" s="6" t="s">
        <v>8798</v>
      </c>
      <c r="K2720" s="6" t="s">
        <v>8719</v>
      </c>
      <c r="L2720" s="6" t="s">
        <v>6435</v>
      </c>
      <c r="M2720" s="6">
        <v>13</v>
      </c>
      <c r="N2720" s="6">
        <v>12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 t="s">
        <v>39</v>
      </c>
      <c r="U2720" s="6" t="s">
        <v>7926</v>
      </c>
      <c r="V2720" s="8">
        <v>46255.628472222219</v>
      </c>
      <c r="W2720" s="8">
        <v>46255.628472222219</v>
      </c>
      <c r="X2720" s="6" t="s">
        <v>643</v>
      </c>
      <c r="Y2720" s="6" t="s">
        <v>8719</v>
      </c>
      <c r="Z2720" s="9">
        <v>76436</v>
      </c>
      <c r="AA2720" s="6" t="s">
        <v>571</v>
      </c>
      <c r="AB2720" s="26" t="s">
        <v>8799</v>
      </c>
      <c r="AC2720" s="11" t="str">
        <f t="shared" si="325"/>
        <v>Klik Here Bestie</v>
      </c>
    </row>
    <row r="2721" spans="1:29" ht="14.25" customHeight="1" x14ac:dyDescent="0.3">
      <c r="A2721" s="5">
        <v>2719</v>
      </c>
      <c r="B2721" s="6" t="s">
        <v>32</v>
      </c>
      <c r="C2721" s="6" t="s">
        <v>33</v>
      </c>
      <c r="D2721" s="6" t="s">
        <v>359</v>
      </c>
      <c r="E2721" s="6" t="s">
        <v>544</v>
      </c>
      <c r="F2721" s="6">
        <v>3323031012</v>
      </c>
      <c r="G2721" s="6" t="s">
        <v>389</v>
      </c>
      <c r="H2721" s="6" t="s">
        <v>390</v>
      </c>
      <c r="I2721" s="6">
        <v>15651839</v>
      </c>
      <c r="J2721" s="6" t="s">
        <v>8800</v>
      </c>
      <c r="K2721" s="6" t="s">
        <v>8801</v>
      </c>
      <c r="L2721" s="6" t="s">
        <v>8196</v>
      </c>
      <c r="M2721" s="6">
        <v>50</v>
      </c>
      <c r="N2721" s="6">
        <v>46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 t="s">
        <v>39</v>
      </c>
      <c r="U2721" s="6" t="s">
        <v>7926</v>
      </c>
      <c r="V2721" s="8">
        <v>46255.628472222219</v>
      </c>
      <c r="W2721" s="8">
        <v>46255.628472222219</v>
      </c>
      <c r="X2721" s="6" t="s">
        <v>643</v>
      </c>
      <c r="Y2721" s="6" t="s">
        <v>8719</v>
      </c>
      <c r="Z2721" s="9">
        <v>76436</v>
      </c>
      <c r="AA2721" s="6" t="s">
        <v>571</v>
      </c>
      <c r="AB2721" s="26" t="s">
        <v>8802</v>
      </c>
      <c r="AC2721" s="11" t="str">
        <f t="shared" si="325"/>
        <v>Klik Here Bestie</v>
      </c>
    </row>
    <row r="2722" spans="1:29" ht="14.25" customHeight="1" x14ac:dyDescent="0.3">
      <c r="A2722" s="5">
        <v>2720</v>
      </c>
      <c r="B2722" s="6" t="s">
        <v>32</v>
      </c>
      <c r="C2722" s="6" t="s">
        <v>33</v>
      </c>
      <c r="D2722" s="6" t="s">
        <v>359</v>
      </c>
      <c r="E2722" s="6" t="s">
        <v>544</v>
      </c>
      <c r="F2722" s="6">
        <v>3323031012</v>
      </c>
      <c r="G2722" s="6" t="s">
        <v>389</v>
      </c>
      <c r="H2722" s="6" t="s">
        <v>390</v>
      </c>
      <c r="I2722" s="6">
        <v>15651862</v>
      </c>
      <c r="J2722" s="6" t="s">
        <v>8803</v>
      </c>
      <c r="K2722" s="6" t="s">
        <v>8804</v>
      </c>
      <c r="L2722" s="6" t="s">
        <v>8805</v>
      </c>
      <c r="M2722" s="6">
        <v>34</v>
      </c>
      <c r="N2722" s="6">
        <v>22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 t="s">
        <v>39</v>
      </c>
      <c r="U2722" s="6" t="s">
        <v>7926</v>
      </c>
      <c r="V2722" s="8">
        <v>46255.628472222219</v>
      </c>
      <c r="W2722" s="8">
        <v>46255.628472222219</v>
      </c>
      <c r="X2722" s="6" t="s">
        <v>643</v>
      </c>
      <c r="Y2722" s="6" t="s">
        <v>8719</v>
      </c>
      <c r="Z2722" s="9">
        <v>76436</v>
      </c>
      <c r="AA2722" s="6" t="s">
        <v>571</v>
      </c>
      <c r="AB2722" s="26" t="s">
        <v>8806</v>
      </c>
      <c r="AC2722" s="11" t="str">
        <f t="shared" si="325"/>
        <v>Klik Here Bestie</v>
      </c>
    </row>
    <row r="2723" spans="1:29" ht="14.25" customHeight="1" x14ac:dyDescent="0.3">
      <c r="A2723" s="5">
        <v>2721</v>
      </c>
      <c r="B2723" s="6" t="s">
        <v>32</v>
      </c>
      <c r="C2723" s="6" t="s">
        <v>33</v>
      </c>
      <c r="D2723" s="6" t="s">
        <v>359</v>
      </c>
      <c r="E2723" s="6" t="s">
        <v>544</v>
      </c>
      <c r="F2723" s="6">
        <v>3323031012</v>
      </c>
      <c r="G2723" s="6" t="s">
        <v>389</v>
      </c>
      <c r="H2723" s="6" t="s">
        <v>390</v>
      </c>
      <c r="I2723" s="6">
        <v>15651823</v>
      </c>
      <c r="J2723" s="6" t="s">
        <v>8807</v>
      </c>
      <c r="K2723" s="6" t="s">
        <v>8808</v>
      </c>
      <c r="L2723" s="6" t="s">
        <v>8809</v>
      </c>
      <c r="M2723" s="6">
        <v>43</v>
      </c>
      <c r="N2723" s="6">
        <v>40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 t="s">
        <v>39</v>
      </c>
      <c r="U2723" s="6" t="s">
        <v>7926</v>
      </c>
      <c r="V2723" s="8">
        <v>46255.628472222219</v>
      </c>
      <c r="W2723" s="8">
        <v>46255.628472222219</v>
      </c>
      <c r="X2723" s="6" t="s">
        <v>643</v>
      </c>
      <c r="Y2723" s="6" t="s">
        <v>8719</v>
      </c>
      <c r="Z2723" s="9">
        <v>76436</v>
      </c>
      <c r="AA2723" s="6" t="s">
        <v>571</v>
      </c>
      <c r="AB2723" s="26" t="s">
        <v>8810</v>
      </c>
      <c r="AC2723" s="11" t="str">
        <f t="shared" si="325"/>
        <v>Klik Here Bestie</v>
      </c>
    </row>
    <row r="2724" spans="1:29" ht="14.25" customHeight="1" x14ac:dyDescent="0.3">
      <c r="A2724" s="5">
        <v>2722</v>
      </c>
      <c r="B2724" s="6" t="s">
        <v>32</v>
      </c>
      <c r="C2724" s="6" t="s">
        <v>33</v>
      </c>
      <c r="D2724" s="6" t="s">
        <v>359</v>
      </c>
      <c r="E2724" s="6" t="s">
        <v>544</v>
      </c>
      <c r="F2724" s="6">
        <v>3323031012</v>
      </c>
      <c r="G2724" s="6" t="s">
        <v>389</v>
      </c>
      <c r="H2724" s="6" t="s">
        <v>390</v>
      </c>
      <c r="I2724" s="6">
        <v>15651844</v>
      </c>
      <c r="J2724" s="6" t="s">
        <v>8811</v>
      </c>
      <c r="K2724" s="6" t="s">
        <v>8812</v>
      </c>
      <c r="L2724" s="6" t="s">
        <v>1661</v>
      </c>
      <c r="M2724" s="6">
        <v>48</v>
      </c>
      <c r="N2724" s="6">
        <v>44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 t="s">
        <v>39</v>
      </c>
      <c r="U2724" s="6" t="s">
        <v>7926</v>
      </c>
      <c r="V2724" s="8">
        <v>46255.628472222219</v>
      </c>
      <c r="W2724" s="8">
        <v>46255.628472222219</v>
      </c>
      <c r="X2724" s="6" t="s">
        <v>643</v>
      </c>
      <c r="Y2724" s="6" t="s">
        <v>8719</v>
      </c>
      <c r="Z2724" s="9">
        <v>76436</v>
      </c>
      <c r="AA2724" s="6" t="s">
        <v>571</v>
      </c>
      <c r="AB2724" s="26" t="s">
        <v>8813</v>
      </c>
      <c r="AC2724" s="11" t="str">
        <f t="shared" si="325"/>
        <v>Klik Here Bestie</v>
      </c>
    </row>
    <row r="2725" spans="1:29" ht="14.25" customHeight="1" x14ac:dyDescent="0.3">
      <c r="A2725" s="5">
        <v>2723</v>
      </c>
      <c r="B2725" s="6" t="s">
        <v>32</v>
      </c>
      <c r="C2725" s="6" t="s">
        <v>33</v>
      </c>
      <c r="D2725" s="6" t="s">
        <v>359</v>
      </c>
      <c r="E2725" s="6" t="s">
        <v>4602</v>
      </c>
      <c r="F2725" s="6">
        <v>3323031013</v>
      </c>
      <c r="G2725" s="6" t="s">
        <v>389</v>
      </c>
      <c r="H2725" s="6" t="s">
        <v>390</v>
      </c>
      <c r="I2725" s="6">
        <v>15410333</v>
      </c>
      <c r="J2725" s="6" t="s">
        <v>8814</v>
      </c>
      <c r="K2725" s="6" t="s">
        <v>8815</v>
      </c>
      <c r="L2725" s="6" t="s">
        <v>2059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103</v>
      </c>
      <c r="S2725" s="6">
        <v>0</v>
      </c>
      <c r="T2725" s="6" t="s">
        <v>39</v>
      </c>
      <c r="U2725" s="27" t="s">
        <v>7958</v>
      </c>
      <c r="V2725" s="8">
        <v>46252.602777777778</v>
      </c>
      <c r="W2725" s="8">
        <v>46252.602777777778</v>
      </c>
      <c r="X2725" s="6" t="s">
        <v>40</v>
      </c>
      <c r="Y2725" s="6" t="s">
        <v>39</v>
      </c>
      <c r="Z2725" s="9">
        <v>5065591</v>
      </c>
      <c r="AA2725" s="6" t="s">
        <v>8816</v>
      </c>
      <c r="AB2725" s="26" t="s">
        <v>8817</v>
      </c>
      <c r="AC2725" s="11" t="str">
        <f t="shared" si="325"/>
        <v>Klik Here Bestie</v>
      </c>
    </row>
    <row r="2726" spans="1:29" ht="14.25" customHeight="1" x14ac:dyDescent="0.3">
      <c r="A2726" s="5">
        <v>2724</v>
      </c>
      <c r="B2726" s="6" t="s">
        <v>32</v>
      </c>
      <c r="C2726" s="6" t="s">
        <v>33</v>
      </c>
      <c r="D2726" s="6" t="s">
        <v>359</v>
      </c>
      <c r="E2726" s="6" t="s">
        <v>4602</v>
      </c>
      <c r="F2726" s="6">
        <v>3323031013</v>
      </c>
      <c r="G2726" s="6" t="s">
        <v>389</v>
      </c>
      <c r="H2726" s="6" t="s">
        <v>390</v>
      </c>
      <c r="I2726" s="6">
        <v>15737998</v>
      </c>
      <c r="J2726" s="6" t="s">
        <v>8818</v>
      </c>
      <c r="K2726" s="6" t="s">
        <v>8815</v>
      </c>
      <c r="L2726" s="6" t="s">
        <v>2059</v>
      </c>
      <c r="M2726" s="6">
        <v>181</v>
      </c>
      <c r="N2726" s="6">
        <v>138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 t="s">
        <v>39</v>
      </c>
      <c r="U2726" s="27" t="s">
        <v>7933</v>
      </c>
      <c r="V2726" s="8">
        <v>46256.605555555558</v>
      </c>
      <c r="W2726" s="8">
        <v>46256.605555555558</v>
      </c>
      <c r="X2726" s="6" t="s">
        <v>40</v>
      </c>
      <c r="Y2726" s="6" t="s">
        <v>39</v>
      </c>
      <c r="Z2726" s="9">
        <v>5065591</v>
      </c>
      <c r="AA2726" s="6" t="s">
        <v>8816</v>
      </c>
      <c r="AB2726" s="26" t="s">
        <v>8819</v>
      </c>
      <c r="AC2726" s="11" t="str">
        <f t="shared" si="325"/>
        <v>Klik Here Bestie</v>
      </c>
    </row>
    <row r="2727" spans="1:29" ht="14.25" customHeight="1" x14ac:dyDescent="0.3">
      <c r="A2727" s="5">
        <v>2725</v>
      </c>
      <c r="B2727" s="6" t="s">
        <v>32</v>
      </c>
      <c r="C2727" s="6" t="s">
        <v>33</v>
      </c>
      <c r="D2727" s="6" t="s">
        <v>359</v>
      </c>
      <c r="E2727" s="6" t="s">
        <v>4602</v>
      </c>
      <c r="F2727" s="6">
        <v>3323031013</v>
      </c>
      <c r="G2727" s="6" t="s">
        <v>389</v>
      </c>
      <c r="H2727" s="6" t="s">
        <v>390</v>
      </c>
      <c r="I2727" s="6">
        <v>15738360</v>
      </c>
      <c r="J2727" s="6" t="s">
        <v>8820</v>
      </c>
      <c r="K2727" s="6" t="s">
        <v>8815</v>
      </c>
      <c r="L2727" s="6" t="s">
        <v>2059</v>
      </c>
      <c r="M2727" s="6">
        <v>0</v>
      </c>
      <c r="N2727" s="6">
        <v>30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 t="s">
        <v>39</v>
      </c>
      <c r="U2727" s="6" t="s">
        <v>7933</v>
      </c>
      <c r="V2727" s="8">
        <v>46256.607638888891</v>
      </c>
      <c r="W2727" s="8">
        <v>46256.607638888891</v>
      </c>
      <c r="X2727" s="6" t="s">
        <v>40</v>
      </c>
      <c r="Y2727" s="6" t="s">
        <v>39</v>
      </c>
      <c r="Z2727" s="9">
        <v>5065591</v>
      </c>
      <c r="AA2727" s="6" t="s">
        <v>8816</v>
      </c>
      <c r="AB2727" s="26" t="s">
        <v>8821</v>
      </c>
      <c r="AC2727" s="11" t="str">
        <f t="shared" si="325"/>
        <v>Klik Here Bestie</v>
      </c>
    </row>
    <row r="2728" spans="1:29" ht="14.25" customHeight="1" x14ac:dyDescent="0.3">
      <c r="A2728" s="5">
        <v>2726</v>
      </c>
      <c r="B2728" s="6" t="s">
        <v>32</v>
      </c>
      <c r="C2728" s="6" t="s">
        <v>33</v>
      </c>
      <c r="D2728" s="6" t="s">
        <v>359</v>
      </c>
      <c r="E2728" s="6" t="s">
        <v>4602</v>
      </c>
      <c r="F2728" s="6">
        <v>3323031013</v>
      </c>
      <c r="G2728" s="6" t="s">
        <v>389</v>
      </c>
      <c r="H2728" s="6" t="s">
        <v>390</v>
      </c>
      <c r="I2728" s="6">
        <v>15464714</v>
      </c>
      <c r="J2728" s="6" t="s">
        <v>8822</v>
      </c>
      <c r="K2728" s="6" t="s">
        <v>8823</v>
      </c>
      <c r="L2728" s="6" t="s">
        <v>8824</v>
      </c>
      <c r="M2728" s="6">
        <v>0</v>
      </c>
      <c r="N2728" s="6">
        <v>43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 t="s">
        <v>39</v>
      </c>
      <c r="U2728" s="27" t="s">
        <v>7969</v>
      </c>
      <c r="V2728" s="8">
        <v>46253.46597222222</v>
      </c>
      <c r="W2728" s="8">
        <v>46253.46597222222</v>
      </c>
      <c r="X2728" s="6" t="s">
        <v>40</v>
      </c>
      <c r="Y2728" s="6" t="s">
        <v>39</v>
      </c>
      <c r="Z2728" s="9">
        <v>187964</v>
      </c>
      <c r="AA2728" s="6" t="s">
        <v>600</v>
      </c>
      <c r="AB2728" s="26" t="s">
        <v>8825</v>
      </c>
      <c r="AC2728" s="11" t="str">
        <f t="shared" si="325"/>
        <v>Klik Here Bestie</v>
      </c>
    </row>
    <row r="2729" spans="1:29" ht="14.25" customHeight="1" x14ac:dyDescent="0.3">
      <c r="A2729" s="5">
        <v>2727</v>
      </c>
      <c r="B2729" s="6" t="s">
        <v>32</v>
      </c>
      <c r="C2729" s="6" t="s">
        <v>33</v>
      </c>
      <c r="D2729" s="6" t="s">
        <v>359</v>
      </c>
      <c r="E2729" s="6" t="s">
        <v>4602</v>
      </c>
      <c r="F2729" s="6">
        <v>3323031013</v>
      </c>
      <c r="G2729" s="6" t="s">
        <v>389</v>
      </c>
      <c r="H2729" s="6" t="s">
        <v>390</v>
      </c>
      <c r="I2729" s="6">
        <v>15859293</v>
      </c>
      <c r="J2729" s="6" t="s">
        <v>8826</v>
      </c>
      <c r="K2729" s="6" t="s">
        <v>8827</v>
      </c>
      <c r="L2729" s="6" t="s">
        <v>8828</v>
      </c>
      <c r="M2729" s="6">
        <v>161</v>
      </c>
      <c r="N2729" s="6">
        <v>124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 t="s">
        <v>39</v>
      </c>
      <c r="U2729" s="27" t="s">
        <v>7951</v>
      </c>
      <c r="V2729" s="8">
        <v>46258.413194444445</v>
      </c>
      <c r="W2729" s="8">
        <v>46258.413194444445</v>
      </c>
      <c r="X2729" s="6" t="s">
        <v>40</v>
      </c>
      <c r="Y2729" s="6" t="s">
        <v>39</v>
      </c>
      <c r="Z2729" s="9">
        <v>5065591</v>
      </c>
      <c r="AA2729" s="6" t="s">
        <v>8816</v>
      </c>
      <c r="AB2729" s="26" t="s">
        <v>8829</v>
      </c>
      <c r="AC2729" s="11" t="str">
        <f t="shared" si="325"/>
        <v>Klik Here Bestie</v>
      </c>
    </row>
    <row r="2730" spans="1:29" ht="14.25" customHeight="1" x14ac:dyDescent="0.3">
      <c r="A2730" s="5">
        <v>2728</v>
      </c>
      <c r="B2730" s="6" t="s">
        <v>32</v>
      </c>
      <c r="C2730" s="6" t="s">
        <v>33</v>
      </c>
      <c r="D2730" s="6" t="s">
        <v>359</v>
      </c>
      <c r="E2730" s="6" t="s">
        <v>4602</v>
      </c>
      <c r="F2730" s="6">
        <v>3323031013</v>
      </c>
      <c r="G2730" s="6" t="s">
        <v>389</v>
      </c>
      <c r="H2730" s="6" t="s">
        <v>390</v>
      </c>
      <c r="I2730" s="6">
        <v>15859447</v>
      </c>
      <c r="J2730" s="6" t="s">
        <v>8830</v>
      </c>
      <c r="K2730" s="6" t="s">
        <v>8827</v>
      </c>
      <c r="L2730" s="6" t="s">
        <v>8828</v>
      </c>
      <c r="M2730" s="6">
        <v>0</v>
      </c>
      <c r="N2730" s="6">
        <v>33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 t="s">
        <v>39</v>
      </c>
      <c r="U2730" s="27" t="s">
        <v>7951</v>
      </c>
      <c r="V2730" s="8">
        <v>46258.413888888892</v>
      </c>
      <c r="W2730" s="8">
        <v>46258.413888888892</v>
      </c>
      <c r="X2730" s="6" t="s">
        <v>40</v>
      </c>
      <c r="Y2730" s="6" t="s">
        <v>39</v>
      </c>
      <c r="Z2730" s="9">
        <v>5065591</v>
      </c>
      <c r="AA2730" s="6" t="s">
        <v>8816</v>
      </c>
      <c r="AB2730" s="26" t="s">
        <v>8831</v>
      </c>
      <c r="AC2730" s="11" t="str">
        <f t="shared" si="325"/>
        <v>Klik Here Bestie</v>
      </c>
    </row>
    <row r="2731" spans="1:29" ht="14.25" customHeight="1" x14ac:dyDescent="0.3">
      <c r="A2731" s="5">
        <v>2729</v>
      </c>
      <c r="B2731" s="6" t="s">
        <v>32</v>
      </c>
      <c r="C2731" s="6" t="s">
        <v>33</v>
      </c>
      <c r="D2731" s="6" t="s">
        <v>359</v>
      </c>
      <c r="E2731" s="6" t="s">
        <v>4602</v>
      </c>
      <c r="F2731" s="6">
        <v>3323031013</v>
      </c>
      <c r="G2731" s="6" t="s">
        <v>389</v>
      </c>
      <c r="H2731" s="6" t="s">
        <v>390</v>
      </c>
      <c r="I2731" s="6">
        <v>16188450</v>
      </c>
      <c r="J2731" s="6" t="s">
        <v>8832</v>
      </c>
      <c r="K2731" s="6" t="s">
        <v>8833</v>
      </c>
      <c r="L2731" s="6" t="s">
        <v>8834</v>
      </c>
      <c r="M2731" s="6">
        <v>250</v>
      </c>
      <c r="N2731" s="6">
        <v>250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 t="s">
        <v>39</v>
      </c>
      <c r="U2731" s="6" t="s">
        <v>7919</v>
      </c>
      <c r="V2731" s="8">
        <v>46261.606944444444</v>
      </c>
      <c r="W2731" s="8">
        <v>46261.606944444444</v>
      </c>
      <c r="X2731" s="6" t="s">
        <v>40</v>
      </c>
      <c r="Y2731" s="6" t="s">
        <v>39</v>
      </c>
      <c r="Z2731" s="9">
        <v>96399</v>
      </c>
      <c r="AA2731" s="6" t="s">
        <v>4609</v>
      </c>
      <c r="AB2731" s="26" t="s">
        <v>8835</v>
      </c>
      <c r="AC2731" s="11" t="str">
        <f t="shared" si="325"/>
        <v>Klik Here Bestie</v>
      </c>
    </row>
    <row r="2732" spans="1:29" ht="14.25" customHeight="1" x14ac:dyDescent="0.3">
      <c r="A2732" s="5">
        <v>2730</v>
      </c>
      <c r="B2732" s="6" t="s">
        <v>32</v>
      </c>
      <c r="C2732" s="6" t="s">
        <v>33</v>
      </c>
      <c r="D2732" s="6" t="s">
        <v>359</v>
      </c>
      <c r="E2732" s="6" t="s">
        <v>4602</v>
      </c>
      <c r="F2732" s="6">
        <v>3323031013</v>
      </c>
      <c r="G2732" s="6" t="s">
        <v>389</v>
      </c>
      <c r="H2732" s="6" t="s">
        <v>390</v>
      </c>
      <c r="I2732" s="6">
        <v>15739206</v>
      </c>
      <c r="J2732" s="6" t="s">
        <v>8836</v>
      </c>
      <c r="K2732" s="6" t="s">
        <v>8837</v>
      </c>
      <c r="L2732" s="6" t="s">
        <v>8838</v>
      </c>
      <c r="M2732" s="6">
        <v>238</v>
      </c>
      <c r="N2732" s="6">
        <v>180</v>
      </c>
      <c r="O2732" s="6">
        <v>0</v>
      </c>
      <c r="P2732" s="6">
        <v>0</v>
      </c>
      <c r="Q2732" s="6">
        <v>0</v>
      </c>
      <c r="R2732" s="6">
        <v>80</v>
      </c>
      <c r="S2732" s="6">
        <v>0</v>
      </c>
      <c r="T2732" s="6" t="s">
        <v>39</v>
      </c>
      <c r="U2732" s="6" t="s">
        <v>7933</v>
      </c>
      <c r="V2732" s="8">
        <v>46256.612500000003</v>
      </c>
      <c r="W2732" s="8">
        <v>46256.612500000003</v>
      </c>
      <c r="X2732" s="6" t="s">
        <v>40</v>
      </c>
      <c r="Y2732" s="6" t="s">
        <v>39</v>
      </c>
      <c r="Z2732" s="9">
        <v>5065591</v>
      </c>
      <c r="AA2732" s="6" t="s">
        <v>8816</v>
      </c>
      <c r="AB2732" s="26" t="s">
        <v>8839</v>
      </c>
      <c r="AC2732" s="11" t="str">
        <f t="shared" si="325"/>
        <v>Klik Here Bestie</v>
      </c>
    </row>
    <row r="2733" spans="1:29" ht="14.25" customHeight="1" x14ac:dyDescent="0.3">
      <c r="A2733" s="5">
        <v>2731</v>
      </c>
      <c r="B2733" s="6" t="s">
        <v>32</v>
      </c>
      <c r="C2733" s="6" t="s">
        <v>33</v>
      </c>
      <c r="D2733" s="6" t="s">
        <v>359</v>
      </c>
      <c r="E2733" s="6" t="s">
        <v>4602</v>
      </c>
      <c r="F2733" s="6">
        <v>3323031013</v>
      </c>
      <c r="G2733" s="6" t="s">
        <v>389</v>
      </c>
      <c r="H2733" s="6" t="s">
        <v>390</v>
      </c>
      <c r="I2733" s="6">
        <v>15739602</v>
      </c>
      <c r="J2733" s="6" t="s">
        <v>8840</v>
      </c>
      <c r="K2733" s="6" t="s">
        <v>8837</v>
      </c>
      <c r="L2733" s="6" t="s">
        <v>8838</v>
      </c>
      <c r="M2733" s="6">
        <v>0</v>
      </c>
      <c r="N2733" s="6">
        <v>33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 t="s">
        <v>39</v>
      </c>
      <c r="U2733" s="6" t="s">
        <v>7933</v>
      </c>
      <c r="V2733" s="8">
        <v>46256.614583333336</v>
      </c>
      <c r="W2733" s="8">
        <v>46256.614583333336</v>
      </c>
      <c r="X2733" s="6" t="s">
        <v>40</v>
      </c>
      <c r="Y2733" s="6" t="s">
        <v>39</v>
      </c>
      <c r="Z2733" s="9">
        <v>5065591</v>
      </c>
      <c r="AA2733" s="6" t="s">
        <v>8816</v>
      </c>
      <c r="AB2733" s="26" t="s">
        <v>8841</v>
      </c>
      <c r="AC2733" s="11" t="str">
        <f t="shared" si="325"/>
        <v>Klik Here Bestie</v>
      </c>
    </row>
    <row r="2734" spans="1:29" ht="14.25" customHeight="1" x14ac:dyDescent="0.3">
      <c r="A2734" s="5">
        <v>2732</v>
      </c>
      <c r="B2734" s="6" t="s">
        <v>32</v>
      </c>
      <c r="C2734" s="6" t="s">
        <v>33</v>
      </c>
      <c r="D2734" s="6" t="s">
        <v>359</v>
      </c>
      <c r="E2734" s="6" t="s">
        <v>4602</v>
      </c>
      <c r="F2734" s="6">
        <v>3323031013</v>
      </c>
      <c r="G2734" s="6" t="s">
        <v>389</v>
      </c>
      <c r="H2734" s="6" t="s">
        <v>390</v>
      </c>
      <c r="I2734" s="6">
        <v>15378356</v>
      </c>
      <c r="J2734" s="6" t="s">
        <v>8842</v>
      </c>
      <c r="K2734" s="6" t="s">
        <v>8843</v>
      </c>
      <c r="L2734" s="6" t="s">
        <v>599</v>
      </c>
      <c r="M2734" s="6">
        <v>52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 t="s">
        <v>39</v>
      </c>
      <c r="U2734" s="6" t="s">
        <v>7958</v>
      </c>
      <c r="V2734" s="8">
        <v>46252.362500000003</v>
      </c>
      <c r="W2734" s="8">
        <v>46252.362500000003</v>
      </c>
      <c r="X2734" s="6" t="s">
        <v>40</v>
      </c>
      <c r="Y2734" s="6" t="s">
        <v>39</v>
      </c>
      <c r="Z2734" s="9">
        <v>96396</v>
      </c>
      <c r="AA2734" s="6" t="s">
        <v>245</v>
      </c>
      <c r="AB2734" s="26" t="s">
        <v>8844</v>
      </c>
      <c r="AC2734" s="11" t="str">
        <f t="shared" si="325"/>
        <v>Klik Here Bestie</v>
      </c>
    </row>
    <row r="2735" spans="1:29" ht="14.25" customHeight="1" x14ac:dyDescent="0.3">
      <c r="A2735" s="5">
        <v>2733</v>
      </c>
      <c r="B2735" s="6" t="s">
        <v>32</v>
      </c>
      <c r="C2735" s="6" t="s">
        <v>33</v>
      </c>
      <c r="D2735" s="6" t="s">
        <v>359</v>
      </c>
      <c r="E2735" s="6" t="s">
        <v>4602</v>
      </c>
      <c r="F2735" s="6">
        <v>3323031013</v>
      </c>
      <c r="G2735" s="6" t="s">
        <v>389</v>
      </c>
      <c r="H2735" s="6" t="s">
        <v>390</v>
      </c>
      <c r="I2735" s="6">
        <v>16183678</v>
      </c>
      <c r="J2735" s="6" t="s">
        <v>8845</v>
      </c>
      <c r="K2735" s="6" t="s">
        <v>8846</v>
      </c>
      <c r="L2735" s="6" t="s">
        <v>8847</v>
      </c>
      <c r="M2735" s="6">
        <v>100</v>
      </c>
      <c r="N2735" s="6">
        <v>100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 t="s">
        <v>39</v>
      </c>
      <c r="U2735" s="27" t="s">
        <v>7919</v>
      </c>
      <c r="V2735" s="8">
        <v>46261.582638888889</v>
      </c>
      <c r="W2735" s="8">
        <v>46261.582638888889</v>
      </c>
      <c r="X2735" s="6" t="s">
        <v>40</v>
      </c>
      <c r="Y2735" s="6" t="s">
        <v>39</v>
      </c>
      <c r="Z2735" s="9">
        <v>96394</v>
      </c>
      <c r="AA2735" s="6" t="s">
        <v>4424</v>
      </c>
      <c r="AB2735" s="26" t="s">
        <v>8848</v>
      </c>
      <c r="AC2735" s="11" t="str">
        <f t="shared" si="325"/>
        <v>Klik Here Bestie</v>
      </c>
    </row>
    <row r="2736" spans="1:29" ht="14.25" customHeight="1" x14ac:dyDescent="0.3">
      <c r="A2736" s="5">
        <v>2734</v>
      </c>
      <c r="B2736" s="6" t="s">
        <v>32</v>
      </c>
      <c r="C2736" s="6" t="s">
        <v>33</v>
      </c>
      <c r="D2736" s="6" t="s">
        <v>359</v>
      </c>
      <c r="E2736" s="6" t="s">
        <v>4602</v>
      </c>
      <c r="F2736" s="6">
        <v>3323031013</v>
      </c>
      <c r="G2736" s="6" t="s">
        <v>389</v>
      </c>
      <c r="H2736" s="6" t="s">
        <v>390</v>
      </c>
      <c r="I2736" s="6">
        <v>15901827</v>
      </c>
      <c r="J2736" s="6" t="s">
        <v>8849</v>
      </c>
      <c r="K2736" s="6" t="s">
        <v>4607</v>
      </c>
      <c r="L2736" s="6" t="s">
        <v>4608</v>
      </c>
      <c r="M2736" s="6">
        <v>50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 t="s">
        <v>39</v>
      </c>
      <c r="U2736" s="6" t="s">
        <v>7951</v>
      </c>
      <c r="V2736" s="8">
        <v>46258.630555555559</v>
      </c>
      <c r="W2736" s="8">
        <v>46258.630555555559</v>
      </c>
      <c r="X2736" s="6" t="s">
        <v>40</v>
      </c>
      <c r="Y2736" s="6" t="s">
        <v>39</v>
      </c>
      <c r="Z2736" s="9">
        <v>96399</v>
      </c>
      <c r="AA2736" s="6" t="s">
        <v>4609</v>
      </c>
      <c r="AB2736" s="26" t="s">
        <v>8850</v>
      </c>
      <c r="AC2736" s="11" t="str">
        <f t="shared" si="325"/>
        <v>Klik Here Bestie</v>
      </c>
    </row>
    <row r="2737" spans="1:30" ht="14.25" customHeight="1" x14ac:dyDescent="0.3">
      <c r="A2737" s="5">
        <v>2735</v>
      </c>
      <c r="B2737" s="6" t="s">
        <v>32</v>
      </c>
      <c r="C2737" s="6" t="s">
        <v>33</v>
      </c>
      <c r="D2737" s="6" t="s">
        <v>359</v>
      </c>
      <c r="E2737" s="6" t="s">
        <v>4602</v>
      </c>
      <c r="F2737" s="6">
        <v>3323031013</v>
      </c>
      <c r="G2737" s="6" t="s">
        <v>389</v>
      </c>
      <c r="H2737" s="6" t="s">
        <v>390</v>
      </c>
      <c r="I2737" s="6">
        <v>15520805</v>
      </c>
      <c r="J2737" s="6" t="s">
        <v>8851</v>
      </c>
      <c r="K2737" s="6" t="s">
        <v>8852</v>
      </c>
      <c r="L2737" s="6" t="s">
        <v>8853</v>
      </c>
      <c r="M2737" s="6">
        <v>121</v>
      </c>
      <c r="N2737" s="6">
        <v>179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 t="s">
        <v>39</v>
      </c>
      <c r="U2737" s="6" t="s">
        <v>7987</v>
      </c>
      <c r="V2737" s="8">
        <v>46254.368750000001</v>
      </c>
      <c r="W2737" s="8">
        <v>46254.368750000001</v>
      </c>
      <c r="X2737" s="6" t="s">
        <v>40</v>
      </c>
      <c r="Y2737" s="6" t="s">
        <v>39</v>
      </c>
      <c r="Z2737" s="9">
        <v>187964</v>
      </c>
      <c r="AA2737" s="6" t="s">
        <v>600</v>
      </c>
      <c r="AB2737" s="26" t="s">
        <v>8854</v>
      </c>
      <c r="AC2737" s="11" t="str">
        <f t="shared" si="325"/>
        <v>Klik Here Bestie</v>
      </c>
    </row>
    <row r="2738" spans="1:30" ht="14.25" customHeight="1" x14ac:dyDescent="0.3">
      <c r="A2738" s="5">
        <v>2736</v>
      </c>
      <c r="B2738" s="6" t="s">
        <v>32</v>
      </c>
      <c r="C2738" s="6" t="s">
        <v>33</v>
      </c>
      <c r="D2738" s="6" t="s">
        <v>359</v>
      </c>
      <c r="E2738" s="6" t="s">
        <v>4602</v>
      </c>
      <c r="F2738" s="6">
        <v>3323031013</v>
      </c>
      <c r="G2738" s="6" t="s">
        <v>389</v>
      </c>
      <c r="H2738" s="6" t="s">
        <v>390</v>
      </c>
      <c r="I2738" s="6">
        <v>15521031</v>
      </c>
      <c r="J2738" s="6" t="s">
        <v>8855</v>
      </c>
      <c r="K2738" s="6" t="s">
        <v>8852</v>
      </c>
      <c r="L2738" s="6" t="s">
        <v>8853</v>
      </c>
      <c r="M2738" s="6">
        <v>0</v>
      </c>
      <c r="N2738" s="6">
        <v>86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 t="s">
        <v>39</v>
      </c>
      <c r="U2738" s="6" t="s">
        <v>7987</v>
      </c>
      <c r="V2738" s="8">
        <v>46254.370138888888</v>
      </c>
      <c r="W2738" s="8">
        <v>46254.370138888888</v>
      </c>
      <c r="X2738" s="6" t="s">
        <v>40</v>
      </c>
      <c r="Y2738" s="6" t="s">
        <v>39</v>
      </c>
      <c r="Z2738" s="9">
        <v>187964</v>
      </c>
      <c r="AA2738" s="6" t="s">
        <v>600</v>
      </c>
      <c r="AB2738" s="26" t="s">
        <v>8856</v>
      </c>
      <c r="AC2738" s="11" t="str">
        <f t="shared" si="325"/>
        <v>Klik Here Bestie</v>
      </c>
    </row>
    <row r="2739" spans="1:30" ht="14.25" customHeight="1" x14ac:dyDescent="0.3">
      <c r="A2739" s="5">
        <v>2737</v>
      </c>
      <c r="B2739" s="6" t="s">
        <v>32</v>
      </c>
      <c r="C2739" s="6" t="s">
        <v>33</v>
      </c>
      <c r="D2739" s="6" t="s">
        <v>359</v>
      </c>
      <c r="E2739" s="6" t="s">
        <v>4602</v>
      </c>
      <c r="F2739" s="6">
        <v>3323031013</v>
      </c>
      <c r="G2739" s="6" t="s">
        <v>389</v>
      </c>
      <c r="H2739" s="6" t="s">
        <v>390</v>
      </c>
      <c r="I2739" s="6">
        <v>15852885</v>
      </c>
      <c r="J2739" s="6" t="s">
        <v>8857</v>
      </c>
      <c r="K2739" s="6" t="s">
        <v>8858</v>
      </c>
      <c r="L2739" s="6" t="s">
        <v>8859</v>
      </c>
      <c r="M2739" s="6">
        <v>100</v>
      </c>
      <c r="N2739" s="6">
        <v>120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 t="s">
        <v>39</v>
      </c>
      <c r="U2739" s="6" t="s">
        <v>7951</v>
      </c>
      <c r="V2739" s="8">
        <v>46258.384722222225</v>
      </c>
      <c r="W2739" s="8">
        <v>46258.384722222225</v>
      </c>
      <c r="X2739" s="6" t="s">
        <v>40</v>
      </c>
      <c r="Y2739" s="6" t="s">
        <v>39</v>
      </c>
      <c r="Z2739" s="9">
        <v>96396</v>
      </c>
      <c r="AA2739" s="6" t="s">
        <v>245</v>
      </c>
      <c r="AB2739" s="26" t="s">
        <v>8860</v>
      </c>
      <c r="AC2739" s="11" t="str">
        <f t="shared" si="325"/>
        <v>Klik Here Bestie</v>
      </c>
    </row>
    <row r="2740" spans="1:30" ht="14.25" customHeight="1" x14ac:dyDescent="0.3">
      <c r="A2740" s="5">
        <v>2738</v>
      </c>
      <c r="B2740" s="6" t="s">
        <v>32</v>
      </c>
      <c r="C2740" s="6" t="s">
        <v>33</v>
      </c>
      <c r="D2740" s="6" t="s">
        <v>359</v>
      </c>
      <c r="E2740" s="6" t="s">
        <v>4602</v>
      </c>
      <c r="F2740" s="6">
        <v>3323031013</v>
      </c>
      <c r="G2740" s="6" t="s">
        <v>389</v>
      </c>
      <c r="H2740" s="6" t="s">
        <v>390</v>
      </c>
      <c r="I2740" s="6">
        <v>15853178</v>
      </c>
      <c r="J2740" s="6" t="s">
        <v>8861</v>
      </c>
      <c r="K2740" s="6" t="s">
        <v>8858</v>
      </c>
      <c r="L2740" s="6" t="s">
        <v>8859</v>
      </c>
      <c r="M2740" s="6">
        <v>0</v>
      </c>
      <c r="N2740" s="6">
        <v>33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 t="s">
        <v>39</v>
      </c>
      <c r="U2740" s="6" t="s">
        <v>7951</v>
      </c>
      <c r="V2740" s="8">
        <v>46258.385416666664</v>
      </c>
      <c r="W2740" s="8">
        <v>46258.385416666664</v>
      </c>
      <c r="X2740" s="6" t="s">
        <v>40</v>
      </c>
      <c r="Y2740" s="6" t="s">
        <v>39</v>
      </c>
      <c r="Z2740" s="9">
        <v>96396</v>
      </c>
      <c r="AA2740" s="6" t="s">
        <v>245</v>
      </c>
      <c r="AB2740" s="26" t="s">
        <v>8862</v>
      </c>
      <c r="AC2740" s="11" t="str">
        <f t="shared" si="325"/>
        <v>Klik Here Bestie</v>
      </c>
    </row>
    <row r="2741" spans="1:30" ht="14.25" customHeight="1" x14ac:dyDescent="0.3">
      <c r="A2741" s="5">
        <v>2739</v>
      </c>
      <c r="B2741" s="6" t="s">
        <v>32</v>
      </c>
      <c r="C2741" s="6" t="s">
        <v>33</v>
      </c>
      <c r="D2741" s="6" t="s">
        <v>359</v>
      </c>
      <c r="E2741" s="6" t="s">
        <v>576</v>
      </c>
      <c r="F2741" s="6">
        <v>3323031014</v>
      </c>
      <c r="G2741" s="6" t="s">
        <v>370</v>
      </c>
      <c r="H2741" s="6" t="s">
        <v>371</v>
      </c>
      <c r="I2741" s="6">
        <v>16140361</v>
      </c>
      <c r="J2741" s="6" t="s">
        <v>8863</v>
      </c>
      <c r="K2741" s="6" t="s">
        <v>8864</v>
      </c>
      <c r="L2741" s="6" t="s">
        <v>8865</v>
      </c>
      <c r="M2741" s="6">
        <v>82</v>
      </c>
      <c r="N2741" s="6">
        <v>75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 t="s">
        <v>39</v>
      </c>
      <c r="U2741" s="6" t="s">
        <v>7919</v>
      </c>
      <c r="V2741" s="8">
        <v>46261.375</v>
      </c>
      <c r="W2741" s="8">
        <v>46261.375</v>
      </c>
      <c r="X2741" s="6" t="s">
        <v>40</v>
      </c>
      <c r="Y2741" s="6" t="s">
        <v>39</v>
      </c>
      <c r="Z2741" s="9">
        <v>78372</v>
      </c>
      <c r="AA2741" s="6" t="s">
        <v>579</v>
      </c>
      <c r="AB2741" s="26" t="s">
        <v>8866</v>
      </c>
      <c r="AC2741" s="11" t="str">
        <f t="shared" si="325"/>
        <v>Klik Here Bestie</v>
      </c>
    </row>
    <row r="2742" spans="1:30" ht="14.25" customHeight="1" x14ac:dyDescent="0.3">
      <c r="A2742" s="5">
        <v>2740</v>
      </c>
      <c r="B2742" s="6" t="s">
        <v>32</v>
      </c>
      <c r="C2742" s="6" t="s">
        <v>33</v>
      </c>
      <c r="D2742" s="6" t="s">
        <v>359</v>
      </c>
      <c r="E2742" s="6" t="s">
        <v>576</v>
      </c>
      <c r="F2742" s="6">
        <v>3323031014</v>
      </c>
      <c r="G2742" s="6" t="s">
        <v>370</v>
      </c>
      <c r="H2742" s="6" t="s">
        <v>371</v>
      </c>
      <c r="I2742" s="6">
        <v>16140543</v>
      </c>
      <c r="J2742" s="6" t="s">
        <v>8867</v>
      </c>
      <c r="K2742" s="6" t="s">
        <v>8864</v>
      </c>
      <c r="L2742" s="6" t="s">
        <v>8865</v>
      </c>
      <c r="M2742" s="6">
        <v>0</v>
      </c>
      <c r="N2742" s="6">
        <v>30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 t="s">
        <v>39</v>
      </c>
      <c r="U2742" s="6" t="s">
        <v>7919</v>
      </c>
      <c r="V2742" s="8">
        <v>46261.375694444447</v>
      </c>
      <c r="W2742" s="8">
        <v>46261.375694444447</v>
      </c>
      <c r="X2742" s="6" t="s">
        <v>40</v>
      </c>
      <c r="Y2742" s="6" t="s">
        <v>39</v>
      </c>
      <c r="Z2742" s="9">
        <v>78372</v>
      </c>
      <c r="AA2742" s="6" t="s">
        <v>579</v>
      </c>
      <c r="AB2742" s="26" t="s">
        <v>8868</v>
      </c>
      <c r="AC2742" s="11" t="str">
        <f t="shared" si="325"/>
        <v>Klik Here Bestie</v>
      </c>
    </row>
    <row r="2743" spans="1:30" ht="14.25" customHeight="1" x14ac:dyDescent="0.3">
      <c r="A2743" s="5">
        <v>2741</v>
      </c>
      <c r="B2743" s="6" t="s">
        <v>32</v>
      </c>
      <c r="C2743" s="6" t="s">
        <v>33</v>
      </c>
      <c r="D2743" s="6" t="s">
        <v>359</v>
      </c>
      <c r="E2743" s="6" t="s">
        <v>576</v>
      </c>
      <c r="F2743" s="6">
        <v>3323031014</v>
      </c>
      <c r="G2743" s="6" t="s">
        <v>370</v>
      </c>
      <c r="H2743" s="6" t="s">
        <v>371</v>
      </c>
      <c r="I2743" s="6">
        <v>15415622</v>
      </c>
      <c r="J2743" s="6" t="s">
        <v>8869</v>
      </c>
      <c r="K2743" s="6" t="s">
        <v>8870</v>
      </c>
      <c r="L2743" s="6" t="s">
        <v>8871</v>
      </c>
      <c r="M2743" s="6">
        <v>0</v>
      </c>
      <c r="N2743" s="6">
        <v>100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 t="s">
        <v>39</v>
      </c>
      <c r="U2743" s="6" t="s">
        <v>7958</v>
      </c>
      <c r="V2743" s="8">
        <v>46252.643055555556</v>
      </c>
      <c r="W2743" s="8">
        <v>46252.643055555556</v>
      </c>
      <c r="X2743" s="6" t="s">
        <v>40</v>
      </c>
      <c r="Y2743" s="6" t="s">
        <v>39</v>
      </c>
      <c r="Z2743" s="9">
        <v>78372</v>
      </c>
      <c r="AA2743" s="6" t="s">
        <v>579</v>
      </c>
      <c r="AB2743" s="26" t="s">
        <v>8872</v>
      </c>
      <c r="AC2743" s="11" t="str">
        <f t="shared" si="325"/>
        <v>Klik Here Bestie</v>
      </c>
    </row>
    <row r="2744" spans="1:30" ht="14.25" customHeight="1" x14ac:dyDescent="0.3">
      <c r="A2744" s="5">
        <v>2742</v>
      </c>
      <c r="B2744" s="6" t="s">
        <v>32</v>
      </c>
      <c r="C2744" s="6" t="s">
        <v>33</v>
      </c>
      <c r="D2744" s="6" t="s">
        <v>359</v>
      </c>
      <c r="E2744" s="6" t="s">
        <v>576</v>
      </c>
      <c r="F2744" s="6">
        <v>3323031014</v>
      </c>
      <c r="G2744" s="6" t="s">
        <v>370</v>
      </c>
      <c r="H2744" s="6" t="s">
        <v>371</v>
      </c>
      <c r="I2744" s="6">
        <v>15639014</v>
      </c>
      <c r="J2744" s="6" t="s">
        <v>8873</v>
      </c>
      <c r="K2744" s="6" t="s">
        <v>8874</v>
      </c>
      <c r="L2744" s="6" t="s">
        <v>587</v>
      </c>
      <c r="M2744" s="6">
        <v>200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 t="s">
        <v>39</v>
      </c>
      <c r="U2744" s="6" t="s">
        <v>7926</v>
      </c>
      <c r="V2744" s="8">
        <v>46255.564583333333</v>
      </c>
      <c r="W2744" s="8">
        <v>46255.564583333333</v>
      </c>
      <c r="X2744" s="6" t="s">
        <v>40</v>
      </c>
      <c r="Y2744" s="6" t="s">
        <v>39</v>
      </c>
      <c r="Z2744" s="9">
        <v>78372</v>
      </c>
      <c r="AA2744" s="6" t="s">
        <v>579</v>
      </c>
      <c r="AB2744" s="26" t="s">
        <v>8875</v>
      </c>
      <c r="AC2744" s="11" t="str">
        <f t="shared" si="325"/>
        <v>Klik Here Bestie</v>
      </c>
    </row>
    <row r="2745" spans="1:30" ht="14.25" customHeight="1" x14ac:dyDescent="0.3">
      <c r="A2745" s="5">
        <v>2743</v>
      </c>
      <c r="B2745" s="6" t="s">
        <v>32</v>
      </c>
      <c r="C2745" s="6" t="s">
        <v>33</v>
      </c>
      <c r="D2745" s="6" t="s">
        <v>359</v>
      </c>
      <c r="E2745" s="6" t="s">
        <v>576</v>
      </c>
      <c r="F2745" s="6">
        <v>3323031014</v>
      </c>
      <c r="G2745" s="6" t="s">
        <v>370</v>
      </c>
      <c r="H2745" s="6" t="s">
        <v>371</v>
      </c>
      <c r="I2745" s="6">
        <v>15539671</v>
      </c>
      <c r="J2745" s="6" t="s">
        <v>8876</v>
      </c>
      <c r="K2745" s="6" t="s">
        <v>8877</v>
      </c>
      <c r="L2745" s="6" t="s">
        <v>8878</v>
      </c>
      <c r="M2745" s="6">
        <v>0</v>
      </c>
      <c r="N2745" s="6">
        <v>62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 t="s">
        <v>39</v>
      </c>
      <c r="U2745" s="6" t="s">
        <v>7987</v>
      </c>
      <c r="V2745" s="8">
        <v>46254.472916666666</v>
      </c>
      <c r="W2745" s="8">
        <v>46254.472916666666</v>
      </c>
      <c r="X2745" s="6" t="s">
        <v>40</v>
      </c>
      <c r="Y2745" s="6" t="s">
        <v>39</v>
      </c>
      <c r="Z2745" s="9">
        <v>78370</v>
      </c>
      <c r="AA2745" s="6" t="s">
        <v>4640</v>
      </c>
      <c r="AB2745" s="26" t="s">
        <v>8879</v>
      </c>
      <c r="AC2745" s="11" t="str">
        <f t="shared" si="325"/>
        <v>Klik Here Bestie</v>
      </c>
    </row>
    <row r="2746" spans="1:30" ht="14.25" customHeight="1" x14ac:dyDescent="0.3">
      <c r="A2746" s="5">
        <v>2744</v>
      </c>
      <c r="B2746" s="6" t="s">
        <v>32</v>
      </c>
      <c r="C2746" s="6" t="s">
        <v>33</v>
      </c>
      <c r="D2746" s="6" t="s">
        <v>359</v>
      </c>
      <c r="E2746" s="6" t="s">
        <v>576</v>
      </c>
      <c r="F2746" s="6">
        <v>3323031014</v>
      </c>
      <c r="G2746" s="6" t="s">
        <v>370</v>
      </c>
      <c r="H2746" s="6" t="s">
        <v>371</v>
      </c>
      <c r="I2746" s="6">
        <v>15539839</v>
      </c>
      <c r="J2746" s="6" t="s">
        <v>8880</v>
      </c>
      <c r="K2746" s="6" t="s">
        <v>8877</v>
      </c>
      <c r="L2746" s="6" t="s">
        <v>8878</v>
      </c>
      <c r="M2746" s="6">
        <v>0</v>
      </c>
      <c r="N2746" s="6">
        <v>24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 t="s">
        <v>39</v>
      </c>
      <c r="U2746" s="27" t="s">
        <v>7987</v>
      </c>
      <c r="V2746" s="8">
        <v>46254.474305555559</v>
      </c>
      <c r="W2746" s="8">
        <v>46254.474305555559</v>
      </c>
      <c r="X2746" s="6" t="s">
        <v>40</v>
      </c>
      <c r="Y2746" s="6" t="s">
        <v>39</v>
      </c>
      <c r="Z2746" s="9">
        <v>78370</v>
      </c>
      <c r="AA2746" s="6" t="s">
        <v>4640</v>
      </c>
      <c r="AB2746" s="26" t="s">
        <v>8881</v>
      </c>
      <c r="AC2746" s="11" t="str">
        <f t="shared" si="325"/>
        <v>Klik Here Bestie</v>
      </c>
    </row>
    <row r="2747" spans="1:30" ht="14.25" customHeight="1" x14ac:dyDescent="0.3">
      <c r="A2747" s="5">
        <v>2745</v>
      </c>
      <c r="B2747" s="6" t="s">
        <v>32</v>
      </c>
      <c r="C2747" s="6" t="s">
        <v>33</v>
      </c>
      <c r="D2747" s="6" t="s">
        <v>359</v>
      </c>
      <c r="E2747" s="6" t="s">
        <v>576</v>
      </c>
      <c r="F2747" s="6">
        <v>3323031014</v>
      </c>
      <c r="G2747" s="6" t="s">
        <v>370</v>
      </c>
      <c r="H2747" s="6" t="s">
        <v>371</v>
      </c>
      <c r="I2747" s="6">
        <v>15740939</v>
      </c>
      <c r="J2747" s="6" t="s">
        <v>8882</v>
      </c>
      <c r="K2747" s="6" t="s">
        <v>8883</v>
      </c>
      <c r="L2747" s="6" t="s">
        <v>8884</v>
      </c>
      <c r="M2747" s="6">
        <v>85</v>
      </c>
      <c r="N2747" s="6">
        <v>66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 t="s">
        <v>39</v>
      </c>
      <c r="U2747" s="27" t="s">
        <v>7933</v>
      </c>
      <c r="V2747" s="8">
        <v>46256.62222222222</v>
      </c>
      <c r="W2747" s="8">
        <v>46256.62222222222</v>
      </c>
      <c r="X2747" s="6" t="s">
        <v>40</v>
      </c>
      <c r="Y2747" s="6" t="s">
        <v>39</v>
      </c>
      <c r="Z2747" s="9">
        <v>78369</v>
      </c>
      <c r="AA2747" s="6" t="s">
        <v>4625</v>
      </c>
      <c r="AB2747" s="26" t="s">
        <v>8885</v>
      </c>
      <c r="AC2747" s="11" t="str">
        <f t="shared" si="325"/>
        <v>Klik Here Bestie</v>
      </c>
    </row>
    <row r="2748" spans="1:30" ht="14.25" customHeight="1" x14ac:dyDescent="0.3">
      <c r="A2748" s="5">
        <v>2746</v>
      </c>
      <c r="B2748" s="6" t="s">
        <v>32</v>
      </c>
      <c r="C2748" s="6" t="s">
        <v>33</v>
      </c>
      <c r="D2748" s="6" t="s">
        <v>359</v>
      </c>
      <c r="E2748" s="6" t="s">
        <v>576</v>
      </c>
      <c r="F2748" s="6">
        <v>3323031014</v>
      </c>
      <c r="G2748" s="6" t="s">
        <v>370</v>
      </c>
      <c r="H2748" s="6" t="s">
        <v>371</v>
      </c>
      <c r="I2748" s="6">
        <v>15741060</v>
      </c>
      <c r="J2748" s="6" t="s">
        <v>8886</v>
      </c>
      <c r="K2748" s="6" t="s">
        <v>8883</v>
      </c>
      <c r="L2748" s="6" t="s">
        <v>8884</v>
      </c>
      <c r="M2748" s="6">
        <v>0</v>
      </c>
      <c r="N2748" s="6">
        <v>31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 t="s">
        <v>39</v>
      </c>
      <c r="U2748" s="6" t="s">
        <v>7933</v>
      </c>
      <c r="V2748" s="8">
        <v>46256.622916666667</v>
      </c>
      <c r="W2748" s="8">
        <v>46256.622916666667</v>
      </c>
      <c r="X2748" s="6" t="s">
        <v>40</v>
      </c>
      <c r="Y2748" s="6" t="s">
        <v>39</v>
      </c>
      <c r="Z2748" s="9">
        <v>78369</v>
      </c>
      <c r="AA2748" s="6" t="s">
        <v>4625</v>
      </c>
      <c r="AB2748" s="26" t="s">
        <v>8887</v>
      </c>
      <c r="AC2748" s="11" t="str">
        <f t="shared" si="325"/>
        <v>Klik Here Bestie</v>
      </c>
    </row>
    <row r="2749" spans="1:30" ht="14.25" customHeight="1" x14ac:dyDescent="0.3">
      <c r="A2749" s="5">
        <v>2747</v>
      </c>
      <c r="B2749" s="6" t="s">
        <v>32</v>
      </c>
      <c r="C2749" s="6" t="s">
        <v>33</v>
      </c>
      <c r="D2749" s="6" t="s">
        <v>359</v>
      </c>
      <c r="E2749" s="6" t="s">
        <v>592</v>
      </c>
      <c r="F2749" s="6">
        <v>3323031015</v>
      </c>
      <c r="G2749" s="6" t="s">
        <v>370</v>
      </c>
      <c r="H2749" s="6" t="s">
        <v>371</v>
      </c>
      <c r="I2749" s="6">
        <v>15737765</v>
      </c>
      <c r="J2749" s="6" t="s">
        <v>8888</v>
      </c>
      <c r="K2749" s="6" t="s">
        <v>8889</v>
      </c>
      <c r="L2749" s="6" t="s">
        <v>8890</v>
      </c>
      <c r="M2749" s="6">
        <v>60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 t="s">
        <v>39</v>
      </c>
      <c r="U2749" s="27" t="s">
        <v>7933</v>
      </c>
      <c r="V2749" s="8">
        <v>46256.604166666664</v>
      </c>
      <c r="W2749" s="8">
        <v>46256.604166666664</v>
      </c>
      <c r="X2749" s="6" t="s">
        <v>40</v>
      </c>
      <c r="Y2749" s="6" t="s">
        <v>39</v>
      </c>
      <c r="Z2749" s="9">
        <v>78365</v>
      </c>
      <c r="AA2749" s="6" t="s">
        <v>594</v>
      </c>
      <c r="AB2749" s="26" t="s">
        <v>8891</v>
      </c>
      <c r="AC2749" s="11" t="str">
        <f t="shared" si="325"/>
        <v>Klik Here Bestie</v>
      </c>
    </row>
    <row r="2750" spans="1:30" ht="14.25" customHeight="1" x14ac:dyDescent="0.3">
      <c r="A2750" s="5">
        <v>2748</v>
      </c>
      <c r="B2750" s="6" t="s">
        <v>32</v>
      </c>
      <c r="C2750" s="6" t="s">
        <v>33</v>
      </c>
      <c r="D2750" s="6" t="s">
        <v>359</v>
      </c>
      <c r="E2750" s="6" t="s">
        <v>8892</v>
      </c>
      <c r="F2750" s="6">
        <v>3323031016</v>
      </c>
      <c r="G2750" s="6" t="s">
        <v>389</v>
      </c>
      <c r="H2750" s="6" t="s">
        <v>390</v>
      </c>
      <c r="I2750" s="6">
        <v>15523933</v>
      </c>
      <c r="J2750" s="6" t="s">
        <v>8893</v>
      </c>
      <c r="K2750" s="6" t="s">
        <v>8894</v>
      </c>
      <c r="L2750" s="6" t="s">
        <v>8895</v>
      </c>
      <c r="M2750" s="6">
        <v>0</v>
      </c>
      <c r="N2750" s="6">
        <v>150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 t="s">
        <v>39</v>
      </c>
      <c r="U2750" s="27" t="s">
        <v>7987</v>
      </c>
      <c r="V2750" s="8">
        <v>46254.386805555558</v>
      </c>
      <c r="W2750" s="8">
        <v>46254.386805555558</v>
      </c>
      <c r="X2750" s="6" t="s">
        <v>40</v>
      </c>
      <c r="Y2750" s="6" t="s">
        <v>39</v>
      </c>
      <c r="Z2750" s="9">
        <v>78383</v>
      </c>
      <c r="AA2750" s="6" t="s">
        <v>8896</v>
      </c>
      <c r="AB2750" s="26" t="s">
        <v>8897</v>
      </c>
      <c r="AC2750" s="11" t="str">
        <f t="shared" si="325"/>
        <v>Klik Here Bestie</v>
      </c>
      <c r="AD2750" s="6" t="s">
        <v>30</v>
      </c>
    </row>
    <row r="2751" spans="1:30" ht="14.25" customHeight="1" x14ac:dyDescent="0.3">
      <c r="A2751" s="5">
        <v>2749</v>
      </c>
      <c r="B2751" s="6" t="s">
        <v>32</v>
      </c>
      <c r="C2751" s="6" t="s">
        <v>33</v>
      </c>
      <c r="D2751" s="6" t="s">
        <v>359</v>
      </c>
      <c r="E2751" s="6" t="s">
        <v>8892</v>
      </c>
      <c r="F2751" s="6">
        <v>3323031016</v>
      </c>
      <c r="G2751" s="6" t="s">
        <v>389</v>
      </c>
      <c r="H2751" s="6" t="s">
        <v>390</v>
      </c>
      <c r="I2751" s="6">
        <v>15737708</v>
      </c>
      <c r="J2751" s="6" t="s">
        <v>8898</v>
      </c>
      <c r="K2751" s="6" t="s">
        <v>8899</v>
      </c>
      <c r="L2751" s="6" t="s">
        <v>2742</v>
      </c>
      <c r="M2751" s="6">
        <v>53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 t="s">
        <v>39</v>
      </c>
      <c r="U2751" s="27" t="s">
        <v>7933</v>
      </c>
      <c r="V2751" s="8">
        <v>46256.603472222225</v>
      </c>
      <c r="W2751" s="8">
        <v>46256.603472222225</v>
      </c>
      <c r="X2751" s="6" t="s">
        <v>40</v>
      </c>
      <c r="Y2751" s="6" t="s">
        <v>39</v>
      </c>
      <c r="Z2751" s="9">
        <v>78383</v>
      </c>
      <c r="AA2751" s="6" t="s">
        <v>8896</v>
      </c>
      <c r="AB2751" s="26" t="s">
        <v>8900</v>
      </c>
      <c r="AC2751" s="11" t="str">
        <f t="shared" si="325"/>
        <v>Klik Here Bestie</v>
      </c>
      <c r="AD2751" s="6" t="s">
        <v>30</v>
      </c>
    </row>
    <row r="2752" spans="1:30" ht="14.25" customHeight="1" x14ac:dyDescent="0.3">
      <c r="A2752" s="5">
        <v>2750</v>
      </c>
      <c r="B2752" s="6" t="s">
        <v>32</v>
      </c>
      <c r="C2752" s="6" t="s">
        <v>33</v>
      </c>
      <c r="D2752" s="6" t="s">
        <v>359</v>
      </c>
      <c r="E2752" s="6" t="s">
        <v>602</v>
      </c>
      <c r="F2752" s="6">
        <v>3323031018</v>
      </c>
      <c r="G2752" s="6" t="s">
        <v>377</v>
      </c>
      <c r="H2752" s="6" t="s">
        <v>378</v>
      </c>
      <c r="I2752" s="6">
        <v>15400137</v>
      </c>
      <c r="J2752" s="6" t="s">
        <v>8901</v>
      </c>
      <c r="K2752" s="6" t="s">
        <v>8902</v>
      </c>
      <c r="L2752" s="6" t="s">
        <v>8903</v>
      </c>
      <c r="M2752" s="6">
        <v>0</v>
      </c>
      <c r="N2752" s="6">
        <v>50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 t="s">
        <v>39</v>
      </c>
      <c r="U2752" s="6" t="s">
        <v>7958</v>
      </c>
      <c r="V2752" s="8">
        <v>46252.512499999997</v>
      </c>
      <c r="W2752" s="8">
        <v>46252.512499999997</v>
      </c>
      <c r="X2752" s="6" t="s">
        <v>40</v>
      </c>
      <c r="Y2752" s="6" t="s">
        <v>39</v>
      </c>
      <c r="Z2752" s="9">
        <v>76209</v>
      </c>
      <c r="AA2752" s="6" t="s">
        <v>8904</v>
      </c>
      <c r="AB2752" s="26" t="s">
        <v>8905</v>
      </c>
      <c r="AC2752" s="11" t="str">
        <f t="shared" si="325"/>
        <v>Klik Here Bestie</v>
      </c>
      <c r="AD2752" s="6" t="s">
        <v>30</v>
      </c>
    </row>
    <row r="2753" spans="1:30" ht="14.25" customHeight="1" x14ac:dyDescent="0.3">
      <c r="A2753" s="5">
        <v>2751</v>
      </c>
      <c r="B2753" s="6" t="s">
        <v>32</v>
      </c>
      <c r="C2753" s="6" t="s">
        <v>33</v>
      </c>
      <c r="D2753" s="6" t="s">
        <v>359</v>
      </c>
      <c r="E2753" s="6" t="s">
        <v>602</v>
      </c>
      <c r="F2753" s="6">
        <v>3323031018</v>
      </c>
      <c r="G2753" s="6" t="s">
        <v>377</v>
      </c>
      <c r="H2753" s="6" t="s">
        <v>378</v>
      </c>
      <c r="I2753" s="6">
        <v>15892833</v>
      </c>
      <c r="J2753" s="6" t="s">
        <v>8906</v>
      </c>
      <c r="K2753" s="6" t="s">
        <v>8907</v>
      </c>
      <c r="L2753" s="6" t="s">
        <v>8908</v>
      </c>
      <c r="M2753" s="6">
        <v>0</v>
      </c>
      <c r="N2753" s="6">
        <v>124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 t="s">
        <v>39</v>
      </c>
      <c r="U2753" s="6" t="s">
        <v>7951</v>
      </c>
      <c r="V2753" s="8">
        <v>46258.584027777775</v>
      </c>
      <c r="W2753" s="8">
        <v>46258.584027777775</v>
      </c>
      <c r="X2753" s="6" t="s">
        <v>40</v>
      </c>
      <c r="Y2753" s="6" t="s">
        <v>39</v>
      </c>
      <c r="Z2753" s="9">
        <v>76223</v>
      </c>
      <c r="AA2753" s="6" t="s">
        <v>620</v>
      </c>
      <c r="AB2753" s="26" t="s">
        <v>8909</v>
      </c>
      <c r="AC2753" s="11" t="str">
        <f t="shared" si="325"/>
        <v>Klik Here Bestie</v>
      </c>
      <c r="AD2753" s="6" t="s">
        <v>30</v>
      </c>
    </row>
    <row r="2754" spans="1:30" ht="14.25" customHeight="1" x14ac:dyDescent="0.3">
      <c r="A2754" s="5">
        <v>2752</v>
      </c>
      <c r="B2754" s="6" t="s">
        <v>32</v>
      </c>
      <c r="C2754" s="6" t="s">
        <v>33</v>
      </c>
      <c r="D2754" s="6" t="s">
        <v>359</v>
      </c>
      <c r="E2754" s="6" t="s">
        <v>602</v>
      </c>
      <c r="F2754" s="6">
        <v>3323031018</v>
      </c>
      <c r="G2754" s="6" t="s">
        <v>377</v>
      </c>
      <c r="H2754" s="6" t="s">
        <v>378</v>
      </c>
      <c r="I2754" s="6">
        <v>15893012</v>
      </c>
      <c r="J2754" s="6" t="s">
        <v>8910</v>
      </c>
      <c r="K2754" s="6" t="s">
        <v>8907</v>
      </c>
      <c r="L2754" s="6" t="s">
        <v>8908</v>
      </c>
      <c r="M2754" s="6">
        <v>0</v>
      </c>
      <c r="N2754" s="6">
        <v>74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 t="s">
        <v>39</v>
      </c>
      <c r="U2754" s="6" t="s">
        <v>7951</v>
      </c>
      <c r="V2754" s="8">
        <v>46258.584722222222</v>
      </c>
      <c r="W2754" s="8">
        <v>46258.584722222222</v>
      </c>
      <c r="X2754" s="6" t="s">
        <v>40</v>
      </c>
      <c r="Y2754" s="6" t="s">
        <v>39</v>
      </c>
      <c r="Z2754" s="9">
        <v>76223</v>
      </c>
      <c r="AA2754" s="6" t="s">
        <v>620</v>
      </c>
      <c r="AB2754" s="26" t="s">
        <v>8911</v>
      </c>
      <c r="AC2754" s="11" t="str">
        <f t="shared" si="325"/>
        <v>Klik Here Bestie</v>
      </c>
      <c r="AD2754" s="6" t="s">
        <v>30</v>
      </c>
    </row>
    <row r="2755" spans="1:30" ht="14.25" customHeight="1" x14ac:dyDescent="0.3">
      <c r="A2755" s="5">
        <v>2753</v>
      </c>
      <c r="B2755" s="6" t="s">
        <v>32</v>
      </c>
      <c r="C2755" s="6" t="s">
        <v>33</v>
      </c>
      <c r="D2755" s="6" t="s">
        <v>359</v>
      </c>
      <c r="E2755" s="6" t="s">
        <v>602</v>
      </c>
      <c r="F2755" s="6">
        <v>3323031018</v>
      </c>
      <c r="G2755" s="6" t="s">
        <v>377</v>
      </c>
      <c r="H2755" s="6" t="s">
        <v>378</v>
      </c>
      <c r="I2755" s="6">
        <v>15723527</v>
      </c>
      <c r="J2755" s="6" t="s">
        <v>8912</v>
      </c>
      <c r="K2755" s="6" t="s">
        <v>8913</v>
      </c>
      <c r="L2755" s="6" t="s">
        <v>8914</v>
      </c>
      <c r="M2755" s="6">
        <v>0</v>
      </c>
      <c r="N2755" s="6">
        <v>100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 t="s">
        <v>39</v>
      </c>
      <c r="U2755" s="6" t="s">
        <v>7933</v>
      </c>
      <c r="V2755" s="8">
        <v>46256.509722222225</v>
      </c>
      <c r="W2755" s="8">
        <v>46256.509722222225</v>
      </c>
      <c r="X2755" s="6" t="s">
        <v>40</v>
      </c>
      <c r="Y2755" s="6" t="s">
        <v>39</v>
      </c>
      <c r="Z2755" s="9">
        <v>76223</v>
      </c>
      <c r="AA2755" s="6" t="s">
        <v>620</v>
      </c>
      <c r="AB2755" s="26" t="s">
        <v>8915</v>
      </c>
      <c r="AC2755" s="11" t="str">
        <f t="shared" si="325"/>
        <v>Klik Here Bestie</v>
      </c>
      <c r="AD2755" s="6" t="s">
        <v>30</v>
      </c>
    </row>
    <row r="2756" spans="1:30" ht="14.25" customHeight="1" x14ac:dyDescent="0.3">
      <c r="A2756" s="5">
        <v>2754</v>
      </c>
      <c r="B2756" s="6" t="s">
        <v>32</v>
      </c>
      <c r="C2756" s="6" t="s">
        <v>33</v>
      </c>
      <c r="D2756" s="6" t="s">
        <v>359</v>
      </c>
      <c r="E2756" s="6" t="s">
        <v>602</v>
      </c>
      <c r="F2756" s="6">
        <v>3323031018</v>
      </c>
      <c r="G2756" s="6" t="s">
        <v>377</v>
      </c>
      <c r="H2756" s="6" t="s">
        <v>378</v>
      </c>
      <c r="I2756" s="6">
        <v>15404301</v>
      </c>
      <c r="J2756" s="6" t="s">
        <v>8916</v>
      </c>
      <c r="K2756" s="6" t="s">
        <v>8917</v>
      </c>
      <c r="L2756" s="6" t="s">
        <v>616</v>
      </c>
      <c r="M2756" s="6">
        <v>66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 t="s">
        <v>39</v>
      </c>
      <c r="U2756" s="6" t="s">
        <v>7958</v>
      </c>
      <c r="V2756" s="8">
        <v>46252.553472222222</v>
      </c>
      <c r="W2756" s="8">
        <v>46252.553472222222</v>
      </c>
      <c r="X2756" s="6" t="s">
        <v>40</v>
      </c>
      <c r="Y2756" s="6" t="s">
        <v>39</v>
      </c>
      <c r="Z2756" s="9">
        <v>76333</v>
      </c>
      <c r="AA2756" s="6" t="s">
        <v>605</v>
      </c>
      <c r="AB2756" s="26" t="s">
        <v>8918</v>
      </c>
      <c r="AC2756" s="11" t="str">
        <f t="shared" si="325"/>
        <v>Klik Here Bestie</v>
      </c>
      <c r="AD2756" s="6" t="s">
        <v>30</v>
      </c>
    </row>
    <row r="2757" spans="1:30" ht="14.25" customHeight="1" x14ac:dyDescent="0.3">
      <c r="A2757" s="5">
        <v>2755</v>
      </c>
      <c r="B2757" s="6" t="s">
        <v>32</v>
      </c>
      <c r="C2757" s="6" t="s">
        <v>33</v>
      </c>
      <c r="D2757" s="6" t="s">
        <v>359</v>
      </c>
      <c r="E2757" s="6" t="s">
        <v>602</v>
      </c>
      <c r="F2757" s="6">
        <v>3323031018</v>
      </c>
      <c r="G2757" s="6" t="s">
        <v>377</v>
      </c>
      <c r="H2757" s="6" t="s">
        <v>378</v>
      </c>
      <c r="I2757" s="6">
        <v>15535498</v>
      </c>
      <c r="J2757" s="6" t="s">
        <v>8919</v>
      </c>
      <c r="K2757" s="6" t="s">
        <v>8920</v>
      </c>
      <c r="L2757" s="6" t="s">
        <v>619</v>
      </c>
      <c r="M2757" s="6">
        <v>100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 t="s">
        <v>39</v>
      </c>
      <c r="U2757" s="27" t="s">
        <v>7987</v>
      </c>
      <c r="V2757" s="8">
        <v>46254.444444444445</v>
      </c>
      <c r="W2757" s="8">
        <v>46254.444444444445</v>
      </c>
      <c r="X2757" s="6" t="s">
        <v>40</v>
      </c>
      <c r="Y2757" s="6" t="s">
        <v>39</v>
      </c>
      <c r="Z2757" s="9">
        <v>76223</v>
      </c>
      <c r="AA2757" s="6" t="s">
        <v>620</v>
      </c>
      <c r="AB2757" s="26" t="s">
        <v>8921</v>
      </c>
      <c r="AC2757" s="11" t="str">
        <f t="shared" si="325"/>
        <v>Klik Here Bestie</v>
      </c>
      <c r="AD2757" s="6" t="s">
        <v>30</v>
      </c>
    </row>
    <row r="2758" spans="1:30" ht="14.25" customHeight="1" x14ac:dyDescent="0.3">
      <c r="A2758" s="5">
        <v>2756</v>
      </c>
      <c r="B2758" s="6" t="s">
        <v>32</v>
      </c>
      <c r="C2758" s="6" t="s">
        <v>33</v>
      </c>
      <c r="D2758" s="6" t="s">
        <v>359</v>
      </c>
      <c r="E2758" s="6" t="s">
        <v>622</v>
      </c>
      <c r="F2758" s="6">
        <v>3323031022</v>
      </c>
      <c r="G2758" s="6" t="s">
        <v>623</v>
      </c>
      <c r="H2758" s="6" t="s">
        <v>624</v>
      </c>
      <c r="I2758" s="6">
        <v>16176493</v>
      </c>
      <c r="J2758" s="6" t="s">
        <v>8922</v>
      </c>
      <c r="K2758" s="6" t="s">
        <v>8923</v>
      </c>
      <c r="L2758" s="6" t="s">
        <v>8924</v>
      </c>
      <c r="M2758" s="6">
        <v>50</v>
      </c>
      <c r="N2758" s="6">
        <v>50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 t="s">
        <v>39</v>
      </c>
      <c r="U2758" s="6" t="s">
        <v>7919</v>
      </c>
      <c r="V2758" s="8">
        <v>46261.543055555558</v>
      </c>
      <c r="W2758" s="8">
        <v>46261.543055555558</v>
      </c>
      <c r="X2758" s="6" t="s">
        <v>40</v>
      </c>
      <c r="Y2758" s="6" t="s">
        <v>39</v>
      </c>
      <c r="Z2758" s="9">
        <v>94900</v>
      </c>
      <c r="AA2758" s="6" t="s">
        <v>3780</v>
      </c>
      <c r="AB2758" s="26" t="s">
        <v>8925</v>
      </c>
      <c r="AC2758" s="11" t="str">
        <f t="shared" si="325"/>
        <v>Klik Here Bestie</v>
      </c>
      <c r="AD2758" s="6" t="s">
        <v>30</v>
      </c>
    </row>
    <row r="2759" spans="1:30" ht="14.25" customHeight="1" x14ac:dyDescent="0.3">
      <c r="A2759" s="5">
        <v>2757</v>
      </c>
      <c r="B2759" s="6" t="s">
        <v>32</v>
      </c>
      <c r="C2759" s="6" t="s">
        <v>33</v>
      </c>
      <c r="D2759" s="6" t="s">
        <v>359</v>
      </c>
      <c r="E2759" s="6" t="s">
        <v>622</v>
      </c>
      <c r="F2759" s="6">
        <v>3323031022</v>
      </c>
      <c r="G2759" s="6" t="s">
        <v>623</v>
      </c>
      <c r="H2759" s="6" t="s">
        <v>624</v>
      </c>
      <c r="I2759" s="6">
        <v>15562918</v>
      </c>
      <c r="J2759" s="6" t="s">
        <v>8926</v>
      </c>
      <c r="K2759" s="6" t="s">
        <v>8927</v>
      </c>
      <c r="L2759" s="6" t="s">
        <v>8928</v>
      </c>
      <c r="M2759" s="6">
        <v>5</v>
      </c>
      <c r="N2759" s="6">
        <v>50</v>
      </c>
      <c r="O2759" s="6">
        <v>0</v>
      </c>
      <c r="P2759" s="6">
        <v>0</v>
      </c>
      <c r="Q2759" s="6">
        <v>0</v>
      </c>
      <c r="R2759" s="6">
        <v>20</v>
      </c>
      <c r="S2759" s="6">
        <v>0</v>
      </c>
      <c r="T2759" s="6" t="s">
        <v>39</v>
      </c>
      <c r="U2759" s="6" t="s">
        <v>7987</v>
      </c>
      <c r="V2759" s="8">
        <v>46254.613888888889</v>
      </c>
      <c r="W2759" s="8">
        <v>46254.613888888889</v>
      </c>
      <c r="X2759" s="6" t="s">
        <v>40</v>
      </c>
      <c r="Y2759" s="6" t="s">
        <v>39</v>
      </c>
      <c r="Z2759" s="9">
        <v>946398</v>
      </c>
      <c r="AA2759" s="6" t="s">
        <v>633</v>
      </c>
      <c r="AB2759" s="26" t="s">
        <v>8929</v>
      </c>
      <c r="AC2759" s="11" t="str">
        <f t="shared" si="325"/>
        <v>Klik Here Bestie</v>
      </c>
      <c r="AD2759" s="6" t="s">
        <v>30</v>
      </c>
    </row>
    <row r="2760" spans="1:30" ht="14.25" customHeight="1" x14ac:dyDescent="0.3">
      <c r="A2760" s="5">
        <v>2758</v>
      </c>
      <c r="B2760" s="6" t="s">
        <v>32</v>
      </c>
      <c r="C2760" s="6" t="s">
        <v>33</v>
      </c>
      <c r="D2760" s="6" t="s">
        <v>359</v>
      </c>
      <c r="E2760" s="6" t="s">
        <v>622</v>
      </c>
      <c r="F2760" s="6">
        <v>3323031022</v>
      </c>
      <c r="G2760" s="6" t="s">
        <v>623</v>
      </c>
      <c r="H2760" s="6" t="s">
        <v>624</v>
      </c>
      <c r="I2760" s="6">
        <v>15731661</v>
      </c>
      <c r="J2760" s="6" t="s">
        <v>8930</v>
      </c>
      <c r="K2760" s="6" t="s">
        <v>8931</v>
      </c>
      <c r="L2760" s="6" t="s">
        <v>8932</v>
      </c>
      <c r="M2760" s="6">
        <v>72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 t="s">
        <v>39</v>
      </c>
      <c r="U2760" s="6" t="s">
        <v>7933</v>
      </c>
      <c r="V2760" s="8">
        <v>46256.567361111112</v>
      </c>
      <c r="W2760" s="8">
        <v>46256.567361111112</v>
      </c>
      <c r="X2760" s="6" t="s">
        <v>40</v>
      </c>
      <c r="Y2760" s="6" t="s">
        <v>39</v>
      </c>
      <c r="Z2760" s="9">
        <v>946398</v>
      </c>
      <c r="AA2760" s="6" t="s">
        <v>633</v>
      </c>
      <c r="AB2760" s="26" t="s">
        <v>8933</v>
      </c>
      <c r="AC2760" s="11" t="str">
        <f t="shared" si="325"/>
        <v>Klik Here Bestie</v>
      </c>
      <c r="AD2760" s="6" t="s">
        <v>30</v>
      </c>
    </row>
    <row r="2761" spans="1:30" ht="14.25" customHeight="1" x14ac:dyDescent="0.3">
      <c r="A2761" s="5">
        <v>2759</v>
      </c>
      <c r="B2761" s="6" t="s">
        <v>32</v>
      </c>
      <c r="C2761" s="6" t="s">
        <v>33</v>
      </c>
      <c r="D2761" s="6" t="s">
        <v>359</v>
      </c>
      <c r="E2761" s="6" t="s">
        <v>622</v>
      </c>
      <c r="F2761" s="6">
        <v>3323031022</v>
      </c>
      <c r="G2761" s="6" t="s">
        <v>623</v>
      </c>
      <c r="H2761" s="6" t="s">
        <v>624</v>
      </c>
      <c r="I2761" s="6">
        <v>15733091</v>
      </c>
      <c r="J2761" s="6" t="s">
        <v>8934</v>
      </c>
      <c r="K2761" s="6" t="s">
        <v>8931</v>
      </c>
      <c r="L2761" s="6" t="s">
        <v>8932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360</v>
      </c>
      <c r="S2761" s="6">
        <v>0</v>
      </c>
      <c r="T2761" s="6" t="s">
        <v>39</v>
      </c>
      <c r="U2761" s="6" t="s">
        <v>7933</v>
      </c>
      <c r="V2761" s="8">
        <v>46256.575694444444</v>
      </c>
      <c r="W2761" s="8">
        <v>46256.575694444444</v>
      </c>
      <c r="X2761" s="6" t="s">
        <v>40</v>
      </c>
      <c r="Y2761" s="6" t="s">
        <v>39</v>
      </c>
      <c r="Z2761" s="9">
        <v>946398</v>
      </c>
      <c r="AA2761" s="6" t="s">
        <v>633</v>
      </c>
      <c r="AB2761" s="26" t="s">
        <v>8935</v>
      </c>
      <c r="AC2761" s="11" t="str">
        <f t="shared" si="325"/>
        <v>Klik Here Bestie</v>
      </c>
      <c r="AD2761" s="6" t="s">
        <v>30</v>
      </c>
    </row>
    <row r="2762" spans="1:30" ht="14.25" customHeight="1" x14ac:dyDescent="0.3">
      <c r="A2762" s="5">
        <v>2760</v>
      </c>
      <c r="B2762" s="6" t="s">
        <v>32</v>
      </c>
      <c r="C2762" s="6" t="s">
        <v>33</v>
      </c>
      <c r="D2762" s="6" t="s">
        <v>359</v>
      </c>
      <c r="E2762" s="6" t="s">
        <v>622</v>
      </c>
      <c r="F2762" s="6">
        <v>3323031022</v>
      </c>
      <c r="G2762" s="6" t="s">
        <v>623</v>
      </c>
      <c r="H2762" s="6" t="s">
        <v>624</v>
      </c>
      <c r="I2762" s="6">
        <v>15896342</v>
      </c>
      <c r="J2762" s="6" t="s">
        <v>8936</v>
      </c>
      <c r="K2762" s="6" t="s">
        <v>8937</v>
      </c>
      <c r="L2762" s="6" t="s">
        <v>7187</v>
      </c>
      <c r="M2762" s="6">
        <v>35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 t="s">
        <v>39</v>
      </c>
      <c r="U2762" s="6" t="s">
        <v>7951</v>
      </c>
      <c r="V2762" s="8">
        <v>46258.601388888892</v>
      </c>
      <c r="W2762" s="8">
        <v>46258.601388888892</v>
      </c>
      <c r="X2762" s="6" t="s">
        <v>40</v>
      </c>
      <c r="Y2762" s="6" t="s">
        <v>39</v>
      </c>
      <c r="Z2762" s="9">
        <v>94879</v>
      </c>
      <c r="AA2762" s="6" t="s">
        <v>546</v>
      </c>
      <c r="AB2762" s="26" t="s">
        <v>8938</v>
      </c>
      <c r="AC2762" s="11" t="str">
        <f t="shared" si="325"/>
        <v>Klik Here Bestie</v>
      </c>
      <c r="AD2762" s="6" t="s">
        <v>30</v>
      </c>
    </row>
    <row r="2763" spans="1:30" ht="14.25" customHeight="1" x14ac:dyDescent="0.3">
      <c r="A2763" s="5">
        <v>2761</v>
      </c>
      <c r="B2763" s="6" t="s">
        <v>32</v>
      </c>
      <c r="C2763" s="6" t="s">
        <v>33</v>
      </c>
      <c r="D2763" s="6" t="s">
        <v>359</v>
      </c>
      <c r="E2763" s="6" t="s">
        <v>640</v>
      </c>
      <c r="F2763" s="6">
        <v>3323031025</v>
      </c>
      <c r="G2763" s="6" t="s">
        <v>623</v>
      </c>
      <c r="H2763" s="6" t="s">
        <v>624</v>
      </c>
      <c r="I2763" s="6">
        <v>16165885</v>
      </c>
      <c r="J2763" s="6" t="s">
        <v>8939</v>
      </c>
      <c r="K2763" s="6" t="s">
        <v>8940</v>
      </c>
      <c r="L2763" s="6" t="s">
        <v>8941</v>
      </c>
      <c r="M2763" s="6">
        <v>66</v>
      </c>
      <c r="N2763" s="6">
        <v>60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 t="s">
        <v>39</v>
      </c>
      <c r="U2763" s="6" t="s">
        <v>7919</v>
      </c>
      <c r="V2763" s="8">
        <v>46261.479861111111</v>
      </c>
      <c r="W2763" s="8">
        <v>46261.479861111111</v>
      </c>
      <c r="X2763" s="6" t="s">
        <v>40</v>
      </c>
      <c r="Y2763" s="6" t="s">
        <v>39</v>
      </c>
      <c r="Z2763" s="9">
        <v>96270</v>
      </c>
      <c r="AA2763" s="6" t="s">
        <v>174</v>
      </c>
      <c r="AB2763" s="26" t="s">
        <v>8942</v>
      </c>
      <c r="AC2763" s="11" t="str">
        <f t="shared" si="325"/>
        <v>Klik Here Bestie</v>
      </c>
      <c r="AD2763" s="6" t="s">
        <v>30</v>
      </c>
    </row>
    <row r="2764" spans="1:30" ht="14.25" customHeight="1" x14ac:dyDescent="0.3">
      <c r="A2764" s="5">
        <v>2762</v>
      </c>
      <c r="B2764" s="6" t="s">
        <v>32</v>
      </c>
      <c r="C2764" s="6" t="s">
        <v>33</v>
      </c>
      <c r="D2764" s="6" t="s">
        <v>359</v>
      </c>
      <c r="E2764" s="6" t="s">
        <v>640</v>
      </c>
      <c r="F2764" s="6">
        <v>3323031025</v>
      </c>
      <c r="G2764" s="6" t="s">
        <v>623</v>
      </c>
      <c r="H2764" s="6" t="s">
        <v>624</v>
      </c>
      <c r="I2764" s="6">
        <v>16166152</v>
      </c>
      <c r="J2764" s="6" t="s">
        <v>8943</v>
      </c>
      <c r="K2764" s="6" t="s">
        <v>8940</v>
      </c>
      <c r="L2764" s="6" t="s">
        <v>8941</v>
      </c>
      <c r="M2764" s="6">
        <v>0</v>
      </c>
      <c r="N2764" s="6">
        <v>25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 t="s">
        <v>39</v>
      </c>
      <c r="U2764" s="6" t="s">
        <v>7919</v>
      </c>
      <c r="V2764" s="8">
        <v>46261.481249999997</v>
      </c>
      <c r="W2764" s="8">
        <v>46261.481249999997</v>
      </c>
      <c r="X2764" s="6" t="s">
        <v>40</v>
      </c>
      <c r="Y2764" s="6" t="s">
        <v>39</v>
      </c>
      <c r="Z2764" s="9">
        <v>96270</v>
      </c>
      <c r="AA2764" s="6" t="s">
        <v>174</v>
      </c>
      <c r="AB2764" s="26" t="s">
        <v>8944</v>
      </c>
      <c r="AC2764" s="11" t="str">
        <f t="shared" si="325"/>
        <v>Klik Here Bestie</v>
      </c>
      <c r="AD2764" s="6" t="s">
        <v>30</v>
      </c>
    </row>
    <row r="2765" spans="1:30" ht="14.25" customHeight="1" x14ac:dyDescent="0.3">
      <c r="A2765" s="5">
        <v>2763</v>
      </c>
      <c r="B2765" s="6" t="s">
        <v>32</v>
      </c>
      <c r="C2765" s="6" t="s">
        <v>33</v>
      </c>
      <c r="D2765" s="6" t="s">
        <v>359</v>
      </c>
      <c r="E2765" s="6" t="s">
        <v>699</v>
      </c>
      <c r="F2765" s="6">
        <v>3323031026</v>
      </c>
      <c r="G2765" s="6" t="s">
        <v>623</v>
      </c>
      <c r="H2765" s="6" t="s">
        <v>624</v>
      </c>
      <c r="I2765" s="6">
        <v>15859282</v>
      </c>
      <c r="J2765" s="6" t="s">
        <v>8945</v>
      </c>
      <c r="K2765" s="6" t="s">
        <v>8946</v>
      </c>
      <c r="L2765" s="6" t="s">
        <v>8947</v>
      </c>
      <c r="M2765" s="6">
        <v>123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 t="s">
        <v>39</v>
      </c>
      <c r="U2765" s="6" t="s">
        <v>7951</v>
      </c>
      <c r="V2765" s="8">
        <v>46258.413194444445</v>
      </c>
      <c r="W2765" s="8">
        <v>46258.413194444445</v>
      </c>
      <c r="X2765" s="6" t="s">
        <v>40</v>
      </c>
      <c r="Y2765" s="6" t="s">
        <v>39</v>
      </c>
      <c r="Z2765" s="9">
        <v>96457</v>
      </c>
      <c r="AA2765" s="6" t="s">
        <v>546</v>
      </c>
      <c r="AB2765" s="26" t="s">
        <v>8948</v>
      </c>
      <c r="AC2765" s="11" t="str">
        <f t="shared" si="325"/>
        <v>Klik Here Bestie</v>
      </c>
      <c r="AD2765" s="6" t="s">
        <v>30</v>
      </c>
    </row>
    <row r="2766" spans="1:30" ht="14.25" customHeight="1" x14ac:dyDescent="0.3">
      <c r="A2766" s="5">
        <v>2764</v>
      </c>
      <c r="B2766" s="6" t="s">
        <v>32</v>
      </c>
      <c r="C2766" s="6" t="s">
        <v>33</v>
      </c>
      <c r="D2766" s="6" t="s">
        <v>359</v>
      </c>
      <c r="E2766" s="6" t="s">
        <v>699</v>
      </c>
      <c r="F2766" s="6">
        <v>3323031026</v>
      </c>
      <c r="G2766" s="6" t="s">
        <v>623</v>
      </c>
      <c r="H2766" s="6" t="s">
        <v>624</v>
      </c>
      <c r="I2766" s="6">
        <v>16178727</v>
      </c>
      <c r="J2766" s="6" t="s">
        <v>8949</v>
      </c>
      <c r="K2766" s="6" t="s">
        <v>8946</v>
      </c>
      <c r="L2766" s="6" t="s">
        <v>8947</v>
      </c>
      <c r="M2766" s="6">
        <v>60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 t="s">
        <v>39</v>
      </c>
      <c r="U2766" s="6" t="s">
        <v>7919</v>
      </c>
      <c r="V2766" s="8">
        <v>46261.556250000001</v>
      </c>
      <c r="W2766" s="8">
        <v>46261.556250000001</v>
      </c>
      <c r="X2766" s="6" t="s">
        <v>40</v>
      </c>
      <c r="Y2766" s="6" t="s">
        <v>39</v>
      </c>
      <c r="Z2766" s="9">
        <v>96457</v>
      </c>
      <c r="AA2766" s="6" t="s">
        <v>546</v>
      </c>
      <c r="AB2766" s="26" t="s">
        <v>8950</v>
      </c>
      <c r="AC2766" s="11" t="str">
        <f t="shared" si="325"/>
        <v>Klik Here Bestie</v>
      </c>
      <c r="AD2766" s="6" t="s">
        <v>30</v>
      </c>
    </row>
    <row r="2767" spans="1:30" ht="14.25" customHeight="1" x14ac:dyDescent="0.3">
      <c r="A2767" s="5">
        <v>2765</v>
      </c>
      <c r="B2767" s="6" t="s">
        <v>32</v>
      </c>
      <c r="C2767" s="6" t="s">
        <v>33</v>
      </c>
      <c r="D2767" s="6" t="s">
        <v>359</v>
      </c>
      <c r="E2767" s="6" t="s">
        <v>699</v>
      </c>
      <c r="F2767" s="6">
        <v>3323031026</v>
      </c>
      <c r="G2767" s="6" t="s">
        <v>623</v>
      </c>
      <c r="H2767" s="6" t="s">
        <v>624</v>
      </c>
      <c r="I2767" s="6">
        <v>16178936</v>
      </c>
      <c r="J2767" s="6" t="s">
        <v>8951</v>
      </c>
      <c r="K2767" s="6" t="s">
        <v>8946</v>
      </c>
      <c r="L2767" s="6" t="s">
        <v>8947</v>
      </c>
      <c r="M2767" s="6">
        <v>40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 t="s">
        <v>39</v>
      </c>
      <c r="U2767" s="27" t="s">
        <v>7919</v>
      </c>
      <c r="V2767" s="8">
        <v>46261.557638888888</v>
      </c>
      <c r="W2767" s="8">
        <v>46261.557638888888</v>
      </c>
      <c r="X2767" s="6" t="s">
        <v>40</v>
      </c>
      <c r="Y2767" s="6" t="s">
        <v>39</v>
      </c>
      <c r="Z2767" s="9">
        <v>96457</v>
      </c>
      <c r="AA2767" s="6" t="s">
        <v>546</v>
      </c>
      <c r="AB2767" s="26" t="s">
        <v>8952</v>
      </c>
      <c r="AC2767" s="11" t="str">
        <f t="shared" si="325"/>
        <v>Klik Here Bestie</v>
      </c>
      <c r="AD2767" s="6" t="s">
        <v>30</v>
      </c>
    </row>
    <row r="2768" spans="1:30" ht="14.25" customHeight="1" x14ac:dyDescent="0.3">
      <c r="A2768" s="5">
        <v>2766</v>
      </c>
      <c r="B2768" s="6" t="s">
        <v>32</v>
      </c>
      <c r="C2768" s="6" t="s">
        <v>33</v>
      </c>
      <c r="D2768" s="6" t="s">
        <v>359</v>
      </c>
      <c r="E2768" s="6" t="s">
        <v>699</v>
      </c>
      <c r="F2768" s="6">
        <v>3323031026</v>
      </c>
      <c r="G2768" s="6" t="s">
        <v>623</v>
      </c>
      <c r="H2768" s="6" t="s">
        <v>624</v>
      </c>
      <c r="I2768" s="6">
        <v>15884860</v>
      </c>
      <c r="J2768" s="6" t="s">
        <v>8953</v>
      </c>
      <c r="K2768" s="6" t="s">
        <v>8954</v>
      </c>
      <c r="L2768" s="6" t="s">
        <v>8955</v>
      </c>
      <c r="M2768" s="6">
        <v>0</v>
      </c>
      <c r="N2768" s="6">
        <v>50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 t="s">
        <v>39</v>
      </c>
      <c r="U2768" s="6" t="s">
        <v>7951</v>
      </c>
      <c r="V2768" s="8">
        <v>46258.536805555559</v>
      </c>
      <c r="W2768" s="8">
        <v>46258.536805555559</v>
      </c>
      <c r="X2768" s="6" t="s">
        <v>40</v>
      </c>
      <c r="Y2768" s="6" t="s">
        <v>39</v>
      </c>
      <c r="Z2768" s="9">
        <v>96447</v>
      </c>
      <c r="AA2768" s="6" t="s">
        <v>704</v>
      </c>
      <c r="AB2768" s="26" t="s">
        <v>8956</v>
      </c>
      <c r="AC2768" s="11" t="str">
        <f t="shared" si="325"/>
        <v>Klik Here Bestie</v>
      </c>
      <c r="AD2768" s="6" t="s">
        <v>30</v>
      </c>
    </row>
    <row r="2769" spans="1:30" ht="14.25" customHeight="1" x14ac:dyDescent="0.3">
      <c r="A2769" s="5">
        <v>2767</v>
      </c>
      <c r="B2769" s="6" t="s">
        <v>32</v>
      </c>
      <c r="C2769" s="6" t="s">
        <v>33</v>
      </c>
      <c r="D2769" s="6" t="s">
        <v>359</v>
      </c>
      <c r="E2769" s="6" t="s">
        <v>699</v>
      </c>
      <c r="F2769" s="6">
        <v>3323031026</v>
      </c>
      <c r="G2769" s="6" t="s">
        <v>623</v>
      </c>
      <c r="H2769" s="6" t="s">
        <v>624</v>
      </c>
      <c r="I2769" s="6">
        <v>16180547</v>
      </c>
      <c r="J2769" s="6" t="s">
        <v>8957</v>
      </c>
      <c r="K2769" s="6" t="s">
        <v>8958</v>
      </c>
      <c r="L2769" s="6" t="s">
        <v>8959</v>
      </c>
      <c r="M2769" s="6">
        <v>220</v>
      </c>
      <c r="N2769" s="6">
        <v>200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 t="s">
        <v>39</v>
      </c>
      <c r="U2769" s="27" t="s">
        <v>7919</v>
      </c>
      <c r="V2769" s="8">
        <v>46261.566666666666</v>
      </c>
      <c r="W2769" s="8">
        <v>46261.566666666666</v>
      </c>
      <c r="X2769" s="6" t="s">
        <v>40</v>
      </c>
      <c r="Y2769" s="6" t="s">
        <v>39</v>
      </c>
      <c r="Z2769" s="9">
        <v>96449</v>
      </c>
      <c r="AA2769" s="6" t="s">
        <v>708</v>
      </c>
      <c r="AB2769" s="26" t="s">
        <v>8960</v>
      </c>
      <c r="AC2769" s="11" t="str">
        <f t="shared" si="325"/>
        <v>Klik Here Bestie</v>
      </c>
      <c r="AD2769" s="6" t="s">
        <v>30</v>
      </c>
    </row>
    <row r="2770" spans="1:30" ht="14.25" customHeight="1" x14ac:dyDescent="0.3">
      <c r="A2770" s="5">
        <v>2768</v>
      </c>
      <c r="B2770" s="6" t="s">
        <v>32</v>
      </c>
      <c r="C2770" s="6" t="s">
        <v>33</v>
      </c>
      <c r="D2770" s="6" t="s">
        <v>359</v>
      </c>
      <c r="E2770" s="6" t="s">
        <v>699</v>
      </c>
      <c r="F2770" s="6">
        <v>3323031026</v>
      </c>
      <c r="G2770" s="6" t="s">
        <v>623</v>
      </c>
      <c r="H2770" s="6" t="s">
        <v>624</v>
      </c>
      <c r="I2770" s="6">
        <v>16180776</v>
      </c>
      <c r="J2770" s="6" t="s">
        <v>8961</v>
      </c>
      <c r="K2770" s="6" t="s">
        <v>8958</v>
      </c>
      <c r="L2770" s="6" t="s">
        <v>8959</v>
      </c>
      <c r="M2770" s="6">
        <v>25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 t="s">
        <v>39</v>
      </c>
      <c r="U2770" s="6" t="s">
        <v>7919</v>
      </c>
      <c r="V2770" s="8">
        <v>46261.568055555559</v>
      </c>
      <c r="W2770" s="8">
        <v>46261.568055555559</v>
      </c>
      <c r="X2770" s="6" t="s">
        <v>40</v>
      </c>
      <c r="Y2770" s="6" t="s">
        <v>39</v>
      </c>
      <c r="Z2770" s="9">
        <v>96449</v>
      </c>
      <c r="AA2770" s="6" t="s">
        <v>708</v>
      </c>
      <c r="AB2770" s="26" t="s">
        <v>8962</v>
      </c>
      <c r="AC2770" s="11" t="str">
        <f t="shared" si="325"/>
        <v>Klik Here Bestie</v>
      </c>
      <c r="AD2770" s="6" t="s">
        <v>30</v>
      </c>
    </row>
    <row r="2771" spans="1:30" ht="14.25" customHeight="1" x14ac:dyDescent="0.3">
      <c r="A2771" s="5">
        <v>2769</v>
      </c>
      <c r="B2771" s="6" t="s">
        <v>32</v>
      </c>
      <c r="C2771" s="6" t="s">
        <v>33</v>
      </c>
      <c r="D2771" s="6" t="s">
        <v>359</v>
      </c>
      <c r="E2771" s="6" t="s">
        <v>719</v>
      </c>
      <c r="F2771" s="6">
        <v>3323032011</v>
      </c>
      <c r="G2771" s="6" t="s">
        <v>389</v>
      </c>
      <c r="H2771" s="6" t="s">
        <v>390</v>
      </c>
      <c r="I2771" s="6">
        <v>16044311</v>
      </c>
      <c r="J2771" s="6" t="s">
        <v>8963</v>
      </c>
      <c r="K2771" s="6" t="s">
        <v>8964</v>
      </c>
      <c r="L2771" s="6" t="s">
        <v>8965</v>
      </c>
      <c r="M2771" s="6">
        <v>0</v>
      </c>
      <c r="N2771" s="6">
        <v>50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 t="s">
        <v>39</v>
      </c>
      <c r="U2771" s="27" t="s">
        <v>7962</v>
      </c>
      <c r="V2771" s="8">
        <v>46260.404861111114</v>
      </c>
      <c r="W2771" s="8">
        <v>46260.404861111114</v>
      </c>
      <c r="X2771" s="6" t="s">
        <v>40</v>
      </c>
      <c r="Y2771" s="6" t="s">
        <v>39</v>
      </c>
      <c r="Z2771" s="9">
        <v>5100244</v>
      </c>
      <c r="AA2771" s="6" t="s">
        <v>7360</v>
      </c>
      <c r="AB2771" s="26" t="s">
        <v>8966</v>
      </c>
      <c r="AC2771" s="11" t="str">
        <f t="shared" si="325"/>
        <v>Klik Here Bestie</v>
      </c>
    </row>
    <row r="2772" spans="1:30" ht="14.25" customHeight="1" x14ac:dyDescent="0.3">
      <c r="A2772" s="5">
        <v>2770</v>
      </c>
      <c r="B2772" s="6" t="s">
        <v>32</v>
      </c>
      <c r="C2772" s="6" t="s">
        <v>33</v>
      </c>
      <c r="D2772" s="6" t="s">
        <v>359</v>
      </c>
      <c r="E2772" s="6" t="s">
        <v>719</v>
      </c>
      <c r="F2772" s="6">
        <v>3323032011</v>
      </c>
      <c r="G2772" s="6" t="s">
        <v>389</v>
      </c>
      <c r="H2772" s="6" t="s">
        <v>390</v>
      </c>
      <c r="I2772" s="6">
        <v>15553442</v>
      </c>
      <c r="J2772" s="6" t="s">
        <v>8967</v>
      </c>
      <c r="K2772" s="6" t="s">
        <v>8968</v>
      </c>
      <c r="L2772" s="6" t="s">
        <v>8969</v>
      </c>
      <c r="M2772" s="6">
        <v>0</v>
      </c>
      <c r="N2772" s="6">
        <v>40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 t="s">
        <v>39</v>
      </c>
      <c r="U2772" s="27" t="s">
        <v>7987</v>
      </c>
      <c r="V2772" s="8">
        <v>46254.556250000001</v>
      </c>
      <c r="W2772" s="8">
        <v>46254.556250000001</v>
      </c>
      <c r="X2772" s="6" t="s">
        <v>40</v>
      </c>
      <c r="Y2772" s="6" t="s">
        <v>39</v>
      </c>
      <c r="Z2772" s="9">
        <v>5100244</v>
      </c>
      <c r="AA2772" s="6" t="s">
        <v>7360</v>
      </c>
      <c r="AB2772" s="26" t="s">
        <v>8970</v>
      </c>
      <c r="AC2772" s="11" t="str">
        <f t="shared" si="325"/>
        <v>Klik Here Bestie</v>
      </c>
    </row>
    <row r="2773" spans="1:30" ht="14.25" customHeight="1" x14ac:dyDescent="0.3">
      <c r="A2773" s="5">
        <v>2771</v>
      </c>
      <c r="B2773" s="6" t="s">
        <v>32</v>
      </c>
      <c r="C2773" s="6" t="s">
        <v>33</v>
      </c>
      <c r="D2773" s="6" t="s">
        <v>359</v>
      </c>
      <c r="E2773" s="6" t="s">
        <v>719</v>
      </c>
      <c r="F2773" s="6">
        <v>3323032011</v>
      </c>
      <c r="G2773" s="6" t="s">
        <v>389</v>
      </c>
      <c r="H2773" s="6" t="s">
        <v>390</v>
      </c>
      <c r="I2773" s="6">
        <v>15553515</v>
      </c>
      <c r="J2773" s="6" t="s">
        <v>8971</v>
      </c>
      <c r="K2773" s="6" t="s">
        <v>8968</v>
      </c>
      <c r="L2773" s="6" t="s">
        <v>8969</v>
      </c>
      <c r="M2773" s="6">
        <v>0</v>
      </c>
      <c r="N2773" s="6">
        <v>42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 t="s">
        <v>39</v>
      </c>
      <c r="U2773" s="6" t="s">
        <v>7987</v>
      </c>
      <c r="V2773" s="8">
        <v>46254.556944444441</v>
      </c>
      <c r="W2773" s="8">
        <v>46254.556944444441</v>
      </c>
      <c r="X2773" s="6" t="s">
        <v>40</v>
      </c>
      <c r="Y2773" s="6" t="s">
        <v>39</v>
      </c>
      <c r="Z2773" s="9">
        <v>5100244</v>
      </c>
      <c r="AA2773" s="6" t="s">
        <v>7360</v>
      </c>
      <c r="AB2773" s="26" t="s">
        <v>8972</v>
      </c>
      <c r="AC2773" s="11" t="str">
        <f t="shared" si="325"/>
        <v>Klik Here Bestie</v>
      </c>
    </row>
    <row r="2774" spans="1:30" ht="14.25" customHeight="1" x14ac:dyDescent="0.3">
      <c r="A2774" s="5">
        <v>2772</v>
      </c>
      <c r="B2774" s="6" t="s">
        <v>32</v>
      </c>
      <c r="C2774" s="6" t="s">
        <v>33</v>
      </c>
      <c r="D2774" s="6" t="s">
        <v>359</v>
      </c>
      <c r="E2774" s="6" t="s">
        <v>719</v>
      </c>
      <c r="F2774" s="6">
        <v>3323032011</v>
      </c>
      <c r="G2774" s="6" t="s">
        <v>389</v>
      </c>
      <c r="H2774" s="6" t="s">
        <v>390</v>
      </c>
      <c r="I2774" s="6">
        <v>16080430</v>
      </c>
      <c r="J2774" s="6" t="s">
        <v>8973</v>
      </c>
      <c r="K2774" s="6" t="s">
        <v>8974</v>
      </c>
      <c r="L2774" s="6" t="s">
        <v>8975</v>
      </c>
      <c r="M2774" s="6">
        <v>255</v>
      </c>
      <c r="N2774" s="6">
        <v>232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 t="s">
        <v>39</v>
      </c>
      <c r="U2774" s="27" t="s">
        <v>7962</v>
      </c>
      <c r="V2774" s="8">
        <v>46260.603472222225</v>
      </c>
      <c r="W2774" s="8">
        <v>46260.603472222225</v>
      </c>
      <c r="X2774" s="6" t="s">
        <v>40</v>
      </c>
      <c r="Y2774" s="6" t="s">
        <v>39</v>
      </c>
      <c r="Z2774" s="9">
        <v>5100244</v>
      </c>
      <c r="AA2774" s="6" t="s">
        <v>7360</v>
      </c>
      <c r="AB2774" s="26" t="s">
        <v>8976</v>
      </c>
      <c r="AC2774" s="11" t="str">
        <f t="shared" si="325"/>
        <v>Klik Here Bestie</v>
      </c>
    </row>
    <row r="2775" spans="1:30" ht="14.25" customHeight="1" x14ac:dyDescent="0.3">
      <c r="A2775" s="5">
        <v>2773</v>
      </c>
      <c r="B2775" s="6" t="s">
        <v>32</v>
      </c>
      <c r="C2775" s="6" t="s">
        <v>33</v>
      </c>
      <c r="D2775" s="6" t="s">
        <v>359</v>
      </c>
      <c r="E2775" s="6" t="s">
        <v>719</v>
      </c>
      <c r="F2775" s="6">
        <v>3323032011</v>
      </c>
      <c r="G2775" s="6" t="s">
        <v>389</v>
      </c>
      <c r="H2775" s="6" t="s">
        <v>390</v>
      </c>
      <c r="I2775" s="6">
        <v>16080647</v>
      </c>
      <c r="J2775" s="6" t="s">
        <v>8977</v>
      </c>
      <c r="K2775" s="6" t="s">
        <v>8974</v>
      </c>
      <c r="L2775" s="6" t="s">
        <v>8975</v>
      </c>
      <c r="M2775" s="6">
        <v>0</v>
      </c>
      <c r="N2775" s="6">
        <v>73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 t="s">
        <v>39</v>
      </c>
      <c r="U2775" s="6" t="s">
        <v>7962</v>
      </c>
      <c r="V2775" s="8">
        <v>46260.604861111111</v>
      </c>
      <c r="W2775" s="8">
        <v>46260.604861111111</v>
      </c>
      <c r="X2775" s="6" t="s">
        <v>40</v>
      </c>
      <c r="Y2775" s="6" t="s">
        <v>39</v>
      </c>
      <c r="Z2775" s="9">
        <v>5100244</v>
      </c>
      <c r="AA2775" s="6" t="s">
        <v>7360</v>
      </c>
      <c r="AB2775" s="26" t="s">
        <v>8978</v>
      </c>
      <c r="AC2775" s="11" t="str">
        <f t="shared" si="325"/>
        <v>Klik Here Bestie</v>
      </c>
    </row>
    <row r="2776" spans="1:30" ht="14.25" customHeight="1" x14ac:dyDescent="0.3">
      <c r="A2776" s="5">
        <v>2774</v>
      </c>
      <c r="B2776" s="6" t="s">
        <v>32</v>
      </c>
      <c r="C2776" s="6" t="s">
        <v>33</v>
      </c>
      <c r="D2776" s="6" t="s">
        <v>359</v>
      </c>
      <c r="E2776" s="6" t="s">
        <v>719</v>
      </c>
      <c r="F2776" s="6">
        <v>3323032011</v>
      </c>
      <c r="G2776" s="6" t="s">
        <v>389</v>
      </c>
      <c r="H2776" s="6" t="s">
        <v>390</v>
      </c>
      <c r="I2776" s="6">
        <v>16083092</v>
      </c>
      <c r="J2776" s="6" t="s">
        <v>8979</v>
      </c>
      <c r="K2776" s="6" t="s">
        <v>8980</v>
      </c>
      <c r="L2776" s="6" t="s">
        <v>8981</v>
      </c>
      <c r="M2776" s="6">
        <v>0</v>
      </c>
      <c r="N2776" s="6">
        <v>50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 t="s">
        <v>39</v>
      </c>
      <c r="U2776" s="27" t="s">
        <v>7962</v>
      </c>
      <c r="V2776" s="8">
        <v>46260.617361111108</v>
      </c>
      <c r="W2776" s="8">
        <v>46260.617361111108</v>
      </c>
      <c r="X2776" s="6" t="s">
        <v>40</v>
      </c>
      <c r="Y2776" s="6" t="s">
        <v>39</v>
      </c>
      <c r="Z2776" s="9">
        <v>76660</v>
      </c>
      <c r="AA2776" s="6" t="s">
        <v>397</v>
      </c>
      <c r="AB2776" s="26" t="s">
        <v>8982</v>
      </c>
      <c r="AC2776" s="11" t="str">
        <f t="shared" si="325"/>
        <v>Klik Here Bestie</v>
      </c>
    </row>
    <row r="2777" spans="1:30" ht="14.25" customHeight="1" x14ac:dyDescent="0.3">
      <c r="A2777" s="5">
        <v>2775</v>
      </c>
      <c r="B2777" s="6" t="s">
        <v>32</v>
      </c>
      <c r="C2777" s="6" t="s">
        <v>33</v>
      </c>
      <c r="D2777" s="6" t="s">
        <v>359</v>
      </c>
      <c r="E2777" s="6" t="s">
        <v>719</v>
      </c>
      <c r="F2777" s="6">
        <v>3323032011</v>
      </c>
      <c r="G2777" s="6" t="s">
        <v>389</v>
      </c>
      <c r="H2777" s="6" t="s">
        <v>390</v>
      </c>
      <c r="I2777" s="6">
        <v>15405930</v>
      </c>
      <c r="J2777" s="6" t="s">
        <v>8983</v>
      </c>
      <c r="K2777" s="6" t="s">
        <v>8984</v>
      </c>
      <c r="L2777" s="6" t="s">
        <v>6829</v>
      </c>
      <c r="M2777" s="6">
        <v>100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 t="s">
        <v>39</v>
      </c>
      <c r="U2777" s="6" t="s">
        <v>7958</v>
      </c>
      <c r="V2777" s="8">
        <v>46252.566666666666</v>
      </c>
      <c r="W2777" s="8">
        <v>46252.566666666666</v>
      </c>
      <c r="X2777" s="6" t="s">
        <v>40</v>
      </c>
      <c r="Y2777" s="6" t="s">
        <v>39</v>
      </c>
      <c r="Z2777" s="9">
        <v>76660</v>
      </c>
      <c r="AA2777" s="6" t="s">
        <v>397</v>
      </c>
      <c r="AB2777" s="26" t="s">
        <v>8985</v>
      </c>
      <c r="AC2777" s="11" t="str">
        <f t="shared" si="325"/>
        <v>Klik Here Bestie</v>
      </c>
    </row>
    <row r="2778" spans="1:30" ht="14.25" customHeight="1" x14ac:dyDescent="0.3">
      <c r="A2778" s="5">
        <v>2776</v>
      </c>
      <c r="B2778" s="6" t="s">
        <v>32</v>
      </c>
      <c r="C2778" s="6" t="s">
        <v>33</v>
      </c>
      <c r="D2778" s="6" t="s">
        <v>359</v>
      </c>
      <c r="E2778" s="6" t="s">
        <v>719</v>
      </c>
      <c r="F2778" s="6">
        <v>3323032011</v>
      </c>
      <c r="G2778" s="6" t="s">
        <v>389</v>
      </c>
      <c r="H2778" s="6" t="s">
        <v>390</v>
      </c>
      <c r="I2778" s="6">
        <v>15484930</v>
      </c>
      <c r="J2778" s="6" t="s">
        <v>8986</v>
      </c>
      <c r="K2778" s="6" t="s">
        <v>8987</v>
      </c>
      <c r="L2778" s="6" t="s">
        <v>8988</v>
      </c>
      <c r="M2778" s="6">
        <v>81</v>
      </c>
      <c r="N2778" s="6">
        <v>119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 t="s">
        <v>39</v>
      </c>
      <c r="U2778" s="6" t="s">
        <v>7969</v>
      </c>
      <c r="V2778" s="8">
        <v>46253.629166666666</v>
      </c>
      <c r="W2778" s="8">
        <v>46253.629166666666</v>
      </c>
      <c r="X2778" s="6" t="s">
        <v>40</v>
      </c>
      <c r="Y2778" s="6" t="s">
        <v>39</v>
      </c>
      <c r="Z2778" s="9">
        <v>5100244</v>
      </c>
      <c r="AA2778" s="6" t="s">
        <v>7360</v>
      </c>
      <c r="AB2778" s="26" t="s">
        <v>8989</v>
      </c>
      <c r="AC2778" s="11" t="str">
        <f t="shared" si="325"/>
        <v>Klik Here Bestie</v>
      </c>
    </row>
    <row r="2779" spans="1:30" ht="14.25" customHeight="1" x14ac:dyDescent="0.3">
      <c r="A2779" s="5">
        <v>2777</v>
      </c>
      <c r="B2779" s="6" t="s">
        <v>32</v>
      </c>
      <c r="C2779" s="6" t="s">
        <v>33</v>
      </c>
      <c r="D2779" s="6" t="s">
        <v>359</v>
      </c>
      <c r="E2779" s="6" t="s">
        <v>719</v>
      </c>
      <c r="F2779" s="6">
        <v>3323032011</v>
      </c>
      <c r="G2779" s="6" t="s">
        <v>389</v>
      </c>
      <c r="H2779" s="6" t="s">
        <v>390</v>
      </c>
      <c r="I2779" s="6">
        <v>15485004</v>
      </c>
      <c r="J2779" s="6" t="s">
        <v>8990</v>
      </c>
      <c r="K2779" s="6" t="s">
        <v>8987</v>
      </c>
      <c r="L2779" s="6" t="s">
        <v>8988</v>
      </c>
      <c r="M2779" s="6">
        <v>0</v>
      </c>
      <c r="N2779" s="6">
        <v>52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 t="s">
        <v>39</v>
      </c>
      <c r="U2779" s="6" t="s">
        <v>7969</v>
      </c>
      <c r="V2779" s="8">
        <v>46253.629861111112</v>
      </c>
      <c r="W2779" s="8">
        <v>46253.629861111112</v>
      </c>
      <c r="X2779" s="6" t="s">
        <v>40</v>
      </c>
      <c r="Y2779" s="6" t="s">
        <v>39</v>
      </c>
      <c r="Z2779" s="9">
        <v>5100244</v>
      </c>
      <c r="AA2779" s="6" t="s">
        <v>7360</v>
      </c>
      <c r="AB2779" s="26" t="s">
        <v>8991</v>
      </c>
      <c r="AC2779" s="11" t="str">
        <f t="shared" si="325"/>
        <v>Klik Here Bestie</v>
      </c>
    </row>
    <row r="2780" spans="1:30" ht="14.25" customHeight="1" x14ac:dyDescent="0.3">
      <c r="A2780" s="5">
        <v>2778</v>
      </c>
      <c r="B2780" s="6" t="s">
        <v>32</v>
      </c>
      <c r="C2780" s="6" t="s">
        <v>33</v>
      </c>
      <c r="D2780" s="6" t="s">
        <v>359</v>
      </c>
      <c r="E2780" s="6" t="s">
        <v>719</v>
      </c>
      <c r="F2780" s="6">
        <v>3323032011</v>
      </c>
      <c r="G2780" s="6" t="s">
        <v>389</v>
      </c>
      <c r="H2780" s="6" t="s">
        <v>390</v>
      </c>
      <c r="I2780" s="6">
        <v>15643669</v>
      </c>
      <c r="J2780" s="6" t="s">
        <v>8992</v>
      </c>
      <c r="K2780" s="6" t="s">
        <v>8993</v>
      </c>
      <c r="L2780" s="6" t="s">
        <v>8994</v>
      </c>
      <c r="M2780" s="6">
        <v>0</v>
      </c>
      <c r="N2780" s="6">
        <v>50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 t="s">
        <v>39</v>
      </c>
      <c r="U2780" s="6" t="s">
        <v>7926</v>
      </c>
      <c r="V2780" s="8">
        <v>46255.588194444441</v>
      </c>
      <c r="W2780" s="8">
        <v>46255.588194444441</v>
      </c>
      <c r="X2780" s="6" t="s">
        <v>40</v>
      </c>
      <c r="Y2780" s="6" t="s">
        <v>39</v>
      </c>
      <c r="Z2780" s="9">
        <v>76660</v>
      </c>
      <c r="AA2780" s="6" t="s">
        <v>397</v>
      </c>
      <c r="AB2780" s="26" t="s">
        <v>8995</v>
      </c>
      <c r="AC2780" s="11" t="str">
        <f t="shared" si="325"/>
        <v>Klik Here Bestie</v>
      </c>
    </row>
    <row r="2781" spans="1:30" ht="14.25" customHeight="1" x14ac:dyDescent="0.3">
      <c r="A2781" s="5">
        <v>2779</v>
      </c>
      <c r="B2781" s="6" t="s">
        <v>32</v>
      </c>
      <c r="C2781" s="6" t="s">
        <v>33</v>
      </c>
      <c r="D2781" s="6" t="s">
        <v>359</v>
      </c>
      <c r="E2781" s="6" t="s">
        <v>719</v>
      </c>
      <c r="F2781" s="6">
        <v>3323032011</v>
      </c>
      <c r="G2781" s="6" t="s">
        <v>389</v>
      </c>
      <c r="H2781" s="6" t="s">
        <v>390</v>
      </c>
      <c r="I2781" s="6">
        <v>15643939</v>
      </c>
      <c r="J2781" s="6" t="s">
        <v>8996</v>
      </c>
      <c r="K2781" s="6" t="s">
        <v>8993</v>
      </c>
      <c r="L2781" s="6" t="s">
        <v>8994</v>
      </c>
      <c r="M2781" s="6">
        <v>0</v>
      </c>
      <c r="N2781" s="6">
        <v>50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 t="s">
        <v>39</v>
      </c>
      <c r="U2781" s="27" t="s">
        <v>7926</v>
      </c>
      <c r="V2781" s="8">
        <v>46255.589583333334</v>
      </c>
      <c r="W2781" s="8">
        <v>46255.589583333334</v>
      </c>
      <c r="X2781" s="6" t="s">
        <v>40</v>
      </c>
      <c r="Y2781" s="6" t="s">
        <v>39</v>
      </c>
      <c r="Z2781" s="9">
        <v>76660</v>
      </c>
      <c r="AA2781" s="6" t="s">
        <v>397</v>
      </c>
      <c r="AB2781" s="26" t="s">
        <v>8997</v>
      </c>
      <c r="AC2781" s="11" t="str">
        <f t="shared" si="325"/>
        <v>Klik Here Bestie</v>
      </c>
    </row>
    <row r="2782" spans="1:30" ht="14.25" customHeight="1" x14ac:dyDescent="0.3">
      <c r="A2782" s="5">
        <v>2780</v>
      </c>
      <c r="B2782" s="6" t="s">
        <v>32</v>
      </c>
      <c r="C2782" s="6" t="s">
        <v>33</v>
      </c>
      <c r="D2782" s="6" t="s">
        <v>359</v>
      </c>
      <c r="E2782" s="6" t="s">
        <v>719</v>
      </c>
      <c r="F2782" s="6">
        <v>3323032011</v>
      </c>
      <c r="G2782" s="6" t="s">
        <v>389</v>
      </c>
      <c r="H2782" s="6" t="s">
        <v>390</v>
      </c>
      <c r="I2782" s="6">
        <v>15891902</v>
      </c>
      <c r="J2782" s="6" t="s">
        <v>8998</v>
      </c>
      <c r="K2782" s="6" t="s">
        <v>8999</v>
      </c>
      <c r="L2782" s="6" t="s">
        <v>9000</v>
      </c>
      <c r="M2782" s="6">
        <v>100</v>
      </c>
      <c r="N2782" s="6">
        <v>128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 t="s">
        <v>39</v>
      </c>
      <c r="U2782" s="6" t="s">
        <v>7951</v>
      </c>
      <c r="V2782" s="8">
        <v>46258.57916666667</v>
      </c>
      <c r="W2782" s="8">
        <v>46258.57916666667</v>
      </c>
      <c r="X2782" s="6" t="s">
        <v>40</v>
      </c>
      <c r="Y2782" s="6" t="s">
        <v>39</v>
      </c>
      <c r="Z2782" s="9">
        <v>76668</v>
      </c>
      <c r="AA2782" s="6" t="s">
        <v>732</v>
      </c>
      <c r="AB2782" s="26" t="s">
        <v>9001</v>
      </c>
      <c r="AC2782" s="11" t="str">
        <f t="shared" si="325"/>
        <v>Klik Here Bestie</v>
      </c>
    </row>
    <row r="2783" spans="1:30" ht="14.25" customHeight="1" x14ac:dyDescent="0.3">
      <c r="A2783" s="5">
        <v>2781</v>
      </c>
      <c r="B2783" s="6" t="s">
        <v>32</v>
      </c>
      <c r="C2783" s="6" t="s">
        <v>33</v>
      </c>
      <c r="D2783" s="6" t="s">
        <v>359</v>
      </c>
      <c r="E2783" s="6" t="s">
        <v>719</v>
      </c>
      <c r="F2783" s="6">
        <v>3323032011</v>
      </c>
      <c r="G2783" s="6" t="s">
        <v>389</v>
      </c>
      <c r="H2783" s="6" t="s">
        <v>390</v>
      </c>
      <c r="I2783" s="6">
        <v>15892084</v>
      </c>
      <c r="J2783" s="6" t="s">
        <v>9002</v>
      </c>
      <c r="K2783" s="6" t="s">
        <v>8999</v>
      </c>
      <c r="L2783" s="6" t="s">
        <v>9000</v>
      </c>
      <c r="M2783" s="6">
        <v>0</v>
      </c>
      <c r="N2783" s="6">
        <v>26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 t="s">
        <v>39</v>
      </c>
      <c r="U2783" s="6" t="s">
        <v>7951</v>
      </c>
      <c r="V2783" s="8">
        <v>46258.579861111109</v>
      </c>
      <c r="W2783" s="8">
        <v>46258.579861111109</v>
      </c>
      <c r="X2783" s="6" t="s">
        <v>40</v>
      </c>
      <c r="Y2783" s="6" t="s">
        <v>39</v>
      </c>
      <c r="Z2783" s="9">
        <v>76668</v>
      </c>
      <c r="AA2783" s="6" t="s">
        <v>732</v>
      </c>
      <c r="AB2783" s="26" t="s">
        <v>9003</v>
      </c>
      <c r="AC2783" s="11" t="str">
        <f t="shared" si="325"/>
        <v>Klik Here Bestie</v>
      </c>
    </row>
    <row r="2784" spans="1:30" ht="14.25" customHeight="1" x14ac:dyDescent="0.3">
      <c r="A2784" s="5">
        <v>2782</v>
      </c>
      <c r="B2784" s="6" t="s">
        <v>32</v>
      </c>
      <c r="C2784" s="6" t="s">
        <v>33</v>
      </c>
      <c r="D2784" s="6" t="s">
        <v>359</v>
      </c>
      <c r="E2784" s="6" t="s">
        <v>719</v>
      </c>
      <c r="F2784" s="6">
        <v>3323032011</v>
      </c>
      <c r="G2784" s="6" t="s">
        <v>389</v>
      </c>
      <c r="H2784" s="6" t="s">
        <v>390</v>
      </c>
      <c r="I2784" s="6">
        <v>15404002</v>
      </c>
      <c r="J2784" s="6" t="s">
        <v>9004</v>
      </c>
      <c r="K2784" s="6" t="s">
        <v>9005</v>
      </c>
      <c r="L2784" s="6" t="s">
        <v>9006</v>
      </c>
      <c r="M2784" s="6">
        <v>82</v>
      </c>
      <c r="N2784" s="6">
        <v>75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 t="s">
        <v>39</v>
      </c>
      <c r="U2784" s="6" t="s">
        <v>7958</v>
      </c>
      <c r="V2784" s="8">
        <v>46252.550694444442</v>
      </c>
      <c r="W2784" s="8">
        <v>46252.550694444442</v>
      </c>
      <c r="X2784" s="6" t="s">
        <v>40</v>
      </c>
      <c r="Y2784" s="6" t="s">
        <v>39</v>
      </c>
      <c r="Z2784" s="9">
        <v>76668</v>
      </c>
      <c r="AA2784" s="6" t="s">
        <v>732</v>
      </c>
      <c r="AB2784" s="26" t="s">
        <v>9007</v>
      </c>
      <c r="AC2784" s="11" t="str">
        <f t="shared" si="325"/>
        <v>Klik Here Bestie</v>
      </c>
    </row>
    <row r="2785" spans="1:30" ht="14.25" customHeight="1" x14ac:dyDescent="0.3">
      <c r="A2785" s="5">
        <v>2783</v>
      </c>
      <c r="B2785" s="6" t="s">
        <v>32</v>
      </c>
      <c r="C2785" s="6" t="s">
        <v>33</v>
      </c>
      <c r="D2785" s="6" t="s">
        <v>359</v>
      </c>
      <c r="E2785" s="6" t="s">
        <v>719</v>
      </c>
      <c r="F2785" s="6">
        <v>3323032011</v>
      </c>
      <c r="G2785" s="6" t="s">
        <v>389</v>
      </c>
      <c r="H2785" s="6" t="s">
        <v>390</v>
      </c>
      <c r="I2785" s="6">
        <v>15404057</v>
      </c>
      <c r="J2785" s="6" t="s">
        <v>9008</v>
      </c>
      <c r="K2785" s="6" t="s">
        <v>9005</v>
      </c>
      <c r="L2785" s="6" t="s">
        <v>9006</v>
      </c>
      <c r="M2785" s="6">
        <v>0</v>
      </c>
      <c r="N2785" s="6">
        <v>25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 t="s">
        <v>39</v>
      </c>
      <c r="U2785" s="6" t="s">
        <v>7958</v>
      </c>
      <c r="V2785" s="8">
        <v>46252.551388888889</v>
      </c>
      <c r="W2785" s="8">
        <v>46252.551388888889</v>
      </c>
      <c r="X2785" s="6" t="s">
        <v>40</v>
      </c>
      <c r="Y2785" s="6" t="s">
        <v>39</v>
      </c>
      <c r="Z2785" s="9">
        <v>76668</v>
      </c>
      <c r="AA2785" s="6" t="s">
        <v>732</v>
      </c>
      <c r="AB2785" s="26" t="s">
        <v>9009</v>
      </c>
      <c r="AC2785" s="11" t="str">
        <f t="shared" si="325"/>
        <v>Klik Here Bestie</v>
      </c>
    </row>
    <row r="2786" spans="1:30" ht="14.25" customHeight="1" x14ac:dyDescent="0.3">
      <c r="A2786" s="5">
        <v>2784</v>
      </c>
      <c r="B2786" s="6" t="s">
        <v>32</v>
      </c>
      <c r="C2786" s="6" t="s">
        <v>33</v>
      </c>
      <c r="D2786" s="6" t="s">
        <v>359</v>
      </c>
      <c r="E2786" s="6" t="s">
        <v>739</v>
      </c>
      <c r="F2786" s="6">
        <v>3323032017</v>
      </c>
      <c r="G2786" s="6" t="s">
        <v>377</v>
      </c>
      <c r="H2786" s="6" t="s">
        <v>378</v>
      </c>
      <c r="I2786" s="6">
        <v>15400035</v>
      </c>
      <c r="J2786" s="6" t="s">
        <v>9010</v>
      </c>
      <c r="K2786" s="6" t="s">
        <v>9011</v>
      </c>
      <c r="L2786" s="6" t="s">
        <v>9012</v>
      </c>
      <c r="M2786" s="6">
        <v>0</v>
      </c>
      <c r="N2786" s="6">
        <v>100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 t="s">
        <v>39</v>
      </c>
      <c r="U2786" s="6" t="s">
        <v>7958</v>
      </c>
      <c r="V2786" s="8">
        <v>46252.511805555558</v>
      </c>
      <c r="W2786" s="8">
        <v>46252.511805555558</v>
      </c>
      <c r="X2786" s="6" t="s">
        <v>40</v>
      </c>
      <c r="Y2786" s="6" t="s">
        <v>39</v>
      </c>
      <c r="Z2786" s="9">
        <v>78379</v>
      </c>
      <c r="AA2786" s="6" t="s">
        <v>397</v>
      </c>
      <c r="AB2786" s="26" t="s">
        <v>9013</v>
      </c>
      <c r="AC2786" s="11" t="str">
        <f t="shared" si="325"/>
        <v>Klik Here Bestie</v>
      </c>
      <c r="AD2786" s="6" t="s">
        <v>30</v>
      </c>
    </row>
    <row r="2787" spans="1:30" ht="14.25" customHeight="1" x14ac:dyDescent="0.3">
      <c r="A2787" s="5">
        <v>2785</v>
      </c>
      <c r="B2787" s="6" t="s">
        <v>32</v>
      </c>
      <c r="C2787" s="6" t="s">
        <v>33</v>
      </c>
      <c r="D2787" s="6" t="s">
        <v>359</v>
      </c>
      <c r="E2787" s="6" t="s">
        <v>749</v>
      </c>
      <c r="F2787" s="6">
        <v>3323032020</v>
      </c>
      <c r="G2787" s="6" t="s">
        <v>370</v>
      </c>
      <c r="H2787" s="6" t="s">
        <v>371</v>
      </c>
      <c r="I2787" s="6">
        <v>15894276</v>
      </c>
      <c r="J2787" s="6" t="s">
        <v>9014</v>
      </c>
      <c r="K2787" s="6" t="s">
        <v>9015</v>
      </c>
      <c r="L2787" s="6" t="s">
        <v>783</v>
      </c>
      <c r="M2787" s="6">
        <v>66</v>
      </c>
      <c r="N2787" s="6">
        <v>56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 t="s">
        <v>39</v>
      </c>
      <c r="U2787" s="27" t="s">
        <v>7951</v>
      </c>
      <c r="V2787" s="8">
        <v>46258.590277777781</v>
      </c>
      <c r="W2787" s="8">
        <v>46258.590277777781</v>
      </c>
      <c r="X2787" s="6" t="s">
        <v>643</v>
      </c>
      <c r="Y2787" s="6" t="s">
        <v>9016</v>
      </c>
      <c r="Z2787" s="9">
        <v>76453</v>
      </c>
      <c r="AA2787" s="6" t="s">
        <v>756</v>
      </c>
      <c r="AB2787" s="26" t="s">
        <v>9017</v>
      </c>
      <c r="AC2787" s="11" t="str">
        <f t="shared" si="325"/>
        <v>Klik Here Bestie</v>
      </c>
    </row>
    <row r="2788" spans="1:30" ht="14.25" customHeight="1" x14ac:dyDescent="0.3">
      <c r="A2788" s="5">
        <v>2786</v>
      </c>
      <c r="B2788" s="6" t="s">
        <v>32</v>
      </c>
      <c r="C2788" s="6" t="s">
        <v>33</v>
      </c>
      <c r="D2788" s="6" t="s">
        <v>359</v>
      </c>
      <c r="E2788" s="6" t="s">
        <v>749</v>
      </c>
      <c r="F2788" s="6">
        <v>3323032020</v>
      </c>
      <c r="G2788" s="6" t="s">
        <v>370</v>
      </c>
      <c r="H2788" s="6" t="s">
        <v>371</v>
      </c>
      <c r="I2788" s="6">
        <v>15894269</v>
      </c>
      <c r="J2788" s="6" t="s">
        <v>9018</v>
      </c>
      <c r="K2788" s="6" t="s">
        <v>9019</v>
      </c>
      <c r="L2788" s="6" t="s">
        <v>855</v>
      </c>
      <c r="M2788" s="6">
        <v>28</v>
      </c>
      <c r="N2788" s="6">
        <v>24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 t="s">
        <v>39</v>
      </c>
      <c r="U2788" s="6" t="s">
        <v>7951</v>
      </c>
      <c r="V2788" s="8">
        <v>46258.590277777781</v>
      </c>
      <c r="W2788" s="8">
        <v>46258.590277777781</v>
      </c>
      <c r="X2788" s="6" t="s">
        <v>643</v>
      </c>
      <c r="Y2788" s="6" t="s">
        <v>9016</v>
      </c>
      <c r="Z2788" s="9">
        <v>76453</v>
      </c>
      <c r="AA2788" s="6" t="s">
        <v>756</v>
      </c>
      <c r="AB2788" s="26" t="s">
        <v>9020</v>
      </c>
      <c r="AC2788" s="11" t="str">
        <f t="shared" si="325"/>
        <v>Klik Here Bestie</v>
      </c>
    </row>
    <row r="2789" spans="1:30" ht="14.25" customHeight="1" x14ac:dyDescent="0.3">
      <c r="A2789" s="5">
        <v>2787</v>
      </c>
      <c r="B2789" s="6" t="s">
        <v>32</v>
      </c>
      <c r="C2789" s="6" t="s">
        <v>33</v>
      </c>
      <c r="D2789" s="6" t="s">
        <v>359</v>
      </c>
      <c r="E2789" s="6" t="s">
        <v>749</v>
      </c>
      <c r="F2789" s="6">
        <v>3323032020</v>
      </c>
      <c r="G2789" s="6" t="s">
        <v>370</v>
      </c>
      <c r="H2789" s="6" t="s">
        <v>371</v>
      </c>
      <c r="I2789" s="6">
        <v>15894252</v>
      </c>
      <c r="J2789" s="6" t="s">
        <v>9021</v>
      </c>
      <c r="K2789" s="6" t="s">
        <v>9022</v>
      </c>
      <c r="L2789" s="6" t="s">
        <v>861</v>
      </c>
      <c r="M2789" s="6">
        <v>45</v>
      </c>
      <c r="N2789" s="6">
        <v>38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 t="s">
        <v>39</v>
      </c>
      <c r="U2789" s="27" t="s">
        <v>7951</v>
      </c>
      <c r="V2789" s="8">
        <v>46258.590277777781</v>
      </c>
      <c r="W2789" s="8">
        <v>46258.590277777781</v>
      </c>
      <c r="X2789" s="6" t="s">
        <v>643</v>
      </c>
      <c r="Y2789" s="6" t="s">
        <v>9016</v>
      </c>
      <c r="Z2789" s="9">
        <v>76453</v>
      </c>
      <c r="AA2789" s="6" t="s">
        <v>756</v>
      </c>
      <c r="AB2789" s="26" t="s">
        <v>9023</v>
      </c>
      <c r="AC2789" s="11" t="str">
        <f t="shared" si="325"/>
        <v>Klik Here Bestie</v>
      </c>
    </row>
    <row r="2790" spans="1:30" ht="14.25" customHeight="1" x14ac:dyDescent="0.3">
      <c r="A2790" s="5">
        <v>2788</v>
      </c>
      <c r="B2790" s="6" t="s">
        <v>32</v>
      </c>
      <c r="C2790" s="6" t="s">
        <v>33</v>
      </c>
      <c r="D2790" s="6" t="s">
        <v>359</v>
      </c>
      <c r="E2790" s="6" t="s">
        <v>749</v>
      </c>
      <c r="F2790" s="6">
        <v>3323032020</v>
      </c>
      <c r="G2790" s="6" t="s">
        <v>370</v>
      </c>
      <c r="H2790" s="6" t="s">
        <v>371</v>
      </c>
      <c r="I2790" s="6">
        <v>15894264</v>
      </c>
      <c r="J2790" s="6" t="s">
        <v>9024</v>
      </c>
      <c r="K2790" s="6" t="s">
        <v>9016</v>
      </c>
      <c r="L2790" s="6" t="s">
        <v>870</v>
      </c>
      <c r="M2790" s="6">
        <v>45</v>
      </c>
      <c r="N2790" s="6">
        <v>38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 t="s">
        <v>39</v>
      </c>
      <c r="U2790" s="6" t="s">
        <v>7951</v>
      </c>
      <c r="V2790" s="8">
        <v>46258.590277777781</v>
      </c>
      <c r="W2790" s="8">
        <v>46258.590277777781</v>
      </c>
      <c r="X2790" s="6" t="s">
        <v>643</v>
      </c>
      <c r="Y2790" s="6" t="s">
        <v>9016</v>
      </c>
      <c r="Z2790" s="9">
        <v>76453</v>
      </c>
      <c r="AA2790" s="6" t="s">
        <v>756</v>
      </c>
      <c r="AB2790" s="26" t="s">
        <v>9025</v>
      </c>
      <c r="AC2790" s="11" t="str">
        <f t="shared" si="325"/>
        <v>Klik Here Bestie</v>
      </c>
    </row>
    <row r="2791" spans="1:30" ht="14.25" customHeight="1" x14ac:dyDescent="0.3">
      <c r="A2791" s="5">
        <v>2789</v>
      </c>
      <c r="B2791" s="6" t="s">
        <v>32</v>
      </c>
      <c r="C2791" s="6" t="s">
        <v>33</v>
      </c>
      <c r="D2791" s="6" t="s">
        <v>359</v>
      </c>
      <c r="E2791" s="6" t="s">
        <v>749</v>
      </c>
      <c r="F2791" s="6">
        <v>3323032020</v>
      </c>
      <c r="G2791" s="6" t="s">
        <v>370</v>
      </c>
      <c r="H2791" s="6" t="s">
        <v>371</v>
      </c>
      <c r="I2791" s="6">
        <v>15894279</v>
      </c>
      <c r="J2791" s="6" t="s">
        <v>9026</v>
      </c>
      <c r="K2791" s="6" t="s">
        <v>9027</v>
      </c>
      <c r="L2791" s="6" t="s">
        <v>870</v>
      </c>
      <c r="M2791" s="6">
        <v>40</v>
      </c>
      <c r="N2791" s="6">
        <v>30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 t="s">
        <v>39</v>
      </c>
      <c r="U2791" s="6" t="s">
        <v>7951</v>
      </c>
      <c r="V2791" s="8">
        <v>46258.590277777781</v>
      </c>
      <c r="W2791" s="8">
        <v>46258.590277777781</v>
      </c>
      <c r="X2791" s="6" t="s">
        <v>643</v>
      </c>
      <c r="Y2791" s="6" t="s">
        <v>9016</v>
      </c>
      <c r="Z2791" s="9">
        <v>76453</v>
      </c>
      <c r="AA2791" s="6" t="s">
        <v>756</v>
      </c>
      <c r="AB2791" s="26" t="s">
        <v>9028</v>
      </c>
      <c r="AC2791" s="11" t="str">
        <f t="shared" si="325"/>
        <v>Klik Here Bestie</v>
      </c>
    </row>
    <row r="2792" spans="1:30" ht="14.25" customHeight="1" x14ac:dyDescent="0.3">
      <c r="A2792" s="5">
        <v>2790</v>
      </c>
      <c r="B2792" s="6" t="s">
        <v>32</v>
      </c>
      <c r="C2792" s="6" t="s">
        <v>33</v>
      </c>
      <c r="D2792" s="6" t="s">
        <v>359</v>
      </c>
      <c r="E2792" s="6" t="s">
        <v>749</v>
      </c>
      <c r="F2792" s="6">
        <v>3323032020</v>
      </c>
      <c r="G2792" s="6" t="s">
        <v>370</v>
      </c>
      <c r="H2792" s="6" t="s">
        <v>371</v>
      </c>
      <c r="I2792" s="6">
        <v>15894260</v>
      </c>
      <c r="J2792" s="6" t="s">
        <v>9029</v>
      </c>
      <c r="K2792" s="6" t="s">
        <v>9030</v>
      </c>
      <c r="L2792" s="6" t="s">
        <v>875</v>
      </c>
      <c r="M2792" s="6">
        <v>94</v>
      </c>
      <c r="N2792" s="6">
        <v>80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 t="s">
        <v>39</v>
      </c>
      <c r="U2792" s="6" t="s">
        <v>7951</v>
      </c>
      <c r="V2792" s="8">
        <v>46258.590277777781</v>
      </c>
      <c r="W2792" s="8">
        <v>46258.590277777781</v>
      </c>
      <c r="X2792" s="6" t="s">
        <v>643</v>
      </c>
      <c r="Y2792" s="6" t="s">
        <v>9016</v>
      </c>
      <c r="Z2792" s="9">
        <v>76453</v>
      </c>
      <c r="AA2792" s="6" t="s">
        <v>756</v>
      </c>
      <c r="AB2792" s="26" t="s">
        <v>9031</v>
      </c>
      <c r="AC2792" s="11" t="str">
        <f t="shared" si="325"/>
        <v>Klik Here Bestie</v>
      </c>
    </row>
    <row r="2793" spans="1:30" ht="14.25" customHeight="1" x14ac:dyDescent="0.3">
      <c r="A2793" s="5">
        <v>2791</v>
      </c>
      <c r="B2793" s="6" t="s">
        <v>32</v>
      </c>
      <c r="C2793" s="6" t="s">
        <v>33</v>
      </c>
      <c r="D2793" s="6" t="s">
        <v>359</v>
      </c>
      <c r="E2793" s="6" t="s">
        <v>749</v>
      </c>
      <c r="F2793" s="6">
        <v>3323032020</v>
      </c>
      <c r="G2793" s="6" t="s">
        <v>370</v>
      </c>
      <c r="H2793" s="6" t="s">
        <v>371</v>
      </c>
      <c r="I2793" s="6">
        <v>15894238</v>
      </c>
      <c r="J2793" s="6" t="s">
        <v>9032</v>
      </c>
      <c r="K2793" s="6" t="s">
        <v>9033</v>
      </c>
      <c r="L2793" s="6" t="s">
        <v>881</v>
      </c>
      <c r="M2793" s="6">
        <v>52</v>
      </c>
      <c r="N2793" s="6">
        <v>45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 t="s">
        <v>39</v>
      </c>
      <c r="U2793" s="6" t="s">
        <v>7951</v>
      </c>
      <c r="V2793" s="8">
        <v>46258.590277777781</v>
      </c>
      <c r="W2793" s="8">
        <v>46258.590277777781</v>
      </c>
      <c r="X2793" s="6" t="s">
        <v>643</v>
      </c>
      <c r="Y2793" s="6" t="s">
        <v>9016</v>
      </c>
      <c r="Z2793" s="9">
        <v>76453</v>
      </c>
      <c r="AA2793" s="6" t="s">
        <v>756</v>
      </c>
      <c r="AB2793" s="26" t="s">
        <v>9034</v>
      </c>
      <c r="AC2793" s="11" t="str">
        <f t="shared" si="325"/>
        <v>Klik Here Bestie</v>
      </c>
    </row>
    <row r="2794" spans="1:30" ht="14.25" customHeight="1" x14ac:dyDescent="0.3">
      <c r="A2794" s="5">
        <v>2792</v>
      </c>
      <c r="B2794" s="6" t="s">
        <v>32</v>
      </c>
      <c r="C2794" s="6" t="s">
        <v>33</v>
      </c>
      <c r="D2794" s="6" t="s">
        <v>359</v>
      </c>
      <c r="E2794" s="6" t="s">
        <v>749</v>
      </c>
      <c r="F2794" s="6">
        <v>3323032020</v>
      </c>
      <c r="G2794" s="6" t="s">
        <v>370</v>
      </c>
      <c r="H2794" s="6" t="s">
        <v>371</v>
      </c>
      <c r="I2794" s="6">
        <v>16059229</v>
      </c>
      <c r="J2794" s="6" t="s">
        <v>9035</v>
      </c>
      <c r="K2794" s="6" t="s">
        <v>9036</v>
      </c>
      <c r="L2794" s="6" t="s">
        <v>5724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84</v>
      </c>
      <c r="S2794" s="6">
        <v>0</v>
      </c>
      <c r="T2794" s="6" t="s">
        <v>39</v>
      </c>
      <c r="U2794" s="27" t="s">
        <v>7962</v>
      </c>
      <c r="V2794" s="8">
        <v>46260.479166666664</v>
      </c>
      <c r="W2794" s="8">
        <v>46260.479166666664</v>
      </c>
      <c r="X2794" s="6" t="s">
        <v>40</v>
      </c>
      <c r="Y2794" s="6" t="s">
        <v>39</v>
      </c>
      <c r="Z2794" s="9">
        <v>76453</v>
      </c>
      <c r="AA2794" s="6" t="s">
        <v>756</v>
      </c>
      <c r="AB2794" s="26" t="s">
        <v>9037</v>
      </c>
      <c r="AC2794" s="11" t="str">
        <f t="shared" si="325"/>
        <v>Klik Here Bestie</v>
      </c>
    </row>
    <row r="2795" spans="1:30" ht="14.25" customHeight="1" x14ac:dyDescent="0.3">
      <c r="A2795" s="5">
        <v>2793</v>
      </c>
      <c r="B2795" s="6" t="s">
        <v>32</v>
      </c>
      <c r="C2795" s="6" t="s">
        <v>33</v>
      </c>
      <c r="D2795" s="6" t="s">
        <v>359</v>
      </c>
      <c r="E2795" s="6" t="s">
        <v>749</v>
      </c>
      <c r="F2795" s="6">
        <v>3323032020</v>
      </c>
      <c r="G2795" s="6" t="s">
        <v>370</v>
      </c>
      <c r="H2795" s="6" t="s">
        <v>371</v>
      </c>
      <c r="I2795" s="6">
        <v>15894248</v>
      </c>
      <c r="J2795" s="6" t="s">
        <v>9038</v>
      </c>
      <c r="K2795" s="6" t="s">
        <v>9039</v>
      </c>
      <c r="L2795" s="6" t="s">
        <v>884</v>
      </c>
      <c r="M2795" s="6">
        <v>28</v>
      </c>
      <c r="N2795" s="6">
        <v>24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 t="s">
        <v>39</v>
      </c>
      <c r="U2795" s="27" t="s">
        <v>7951</v>
      </c>
      <c r="V2795" s="8">
        <v>46258.590277777781</v>
      </c>
      <c r="W2795" s="8">
        <v>46258.590277777781</v>
      </c>
      <c r="X2795" s="6" t="s">
        <v>643</v>
      </c>
      <c r="Y2795" s="6" t="s">
        <v>9016</v>
      </c>
      <c r="Z2795" s="9">
        <v>76453</v>
      </c>
      <c r="AA2795" s="6" t="s">
        <v>756</v>
      </c>
      <c r="AB2795" s="26" t="s">
        <v>9040</v>
      </c>
      <c r="AC2795" s="11" t="str">
        <f t="shared" si="325"/>
        <v>Klik Here Bestie</v>
      </c>
    </row>
    <row r="2796" spans="1:30" ht="14.25" customHeight="1" x14ac:dyDescent="0.3">
      <c r="A2796" s="5">
        <v>2794</v>
      </c>
      <c r="B2796" s="6" t="s">
        <v>32</v>
      </c>
      <c r="C2796" s="6" t="s">
        <v>33</v>
      </c>
      <c r="D2796" s="6" t="s">
        <v>359</v>
      </c>
      <c r="E2796" s="6" t="s">
        <v>749</v>
      </c>
      <c r="F2796" s="6">
        <v>3323032020</v>
      </c>
      <c r="G2796" s="6" t="s">
        <v>370</v>
      </c>
      <c r="H2796" s="6" t="s">
        <v>371</v>
      </c>
      <c r="I2796" s="6">
        <v>15697196</v>
      </c>
      <c r="J2796" s="6" t="s">
        <v>9041</v>
      </c>
      <c r="K2796" s="6" t="s">
        <v>9042</v>
      </c>
      <c r="L2796" s="6" t="s">
        <v>3017</v>
      </c>
      <c r="M2796" s="6">
        <v>676</v>
      </c>
      <c r="N2796" s="6">
        <v>510</v>
      </c>
      <c r="O2796" s="6">
        <v>0</v>
      </c>
      <c r="P2796" s="6">
        <v>0</v>
      </c>
      <c r="Q2796" s="6">
        <v>0</v>
      </c>
      <c r="R2796" s="6">
        <v>765</v>
      </c>
      <c r="S2796" s="6">
        <v>0</v>
      </c>
      <c r="T2796" s="6" t="s">
        <v>39</v>
      </c>
      <c r="U2796" s="6" t="s">
        <v>7933</v>
      </c>
      <c r="V2796" s="8">
        <v>46256.379166666666</v>
      </c>
      <c r="W2796" s="8">
        <v>46256.379166666666</v>
      </c>
      <c r="X2796" s="6" t="s">
        <v>40</v>
      </c>
      <c r="Y2796" s="6" t="s">
        <v>39</v>
      </c>
      <c r="Z2796" s="9">
        <v>76468</v>
      </c>
      <c r="AA2796" s="6" t="s">
        <v>787</v>
      </c>
      <c r="AB2796" s="26" t="s">
        <v>9043</v>
      </c>
      <c r="AC2796" s="11" t="str">
        <f t="shared" si="325"/>
        <v>Klik Here Bestie</v>
      </c>
    </row>
    <row r="2797" spans="1:30" ht="14.25" customHeight="1" x14ac:dyDescent="0.3">
      <c r="A2797" s="5">
        <v>2795</v>
      </c>
      <c r="B2797" s="6" t="s">
        <v>32</v>
      </c>
      <c r="C2797" s="6" t="s">
        <v>33</v>
      </c>
      <c r="D2797" s="6" t="s">
        <v>359</v>
      </c>
      <c r="E2797" s="6" t="s">
        <v>749</v>
      </c>
      <c r="F2797" s="6">
        <v>3323032020</v>
      </c>
      <c r="G2797" s="6" t="s">
        <v>370</v>
      </c>
      <c r="H2797" s="6" t="s">
        <v>371</v>
      </c>
      <c r="I2797" s="6">
        <v>15697416</v>
      </c>
      <c r="J2797" s="6" t="s">
        <v>9044</v>
      </c>
      <c r="K2797" s="6" t="s">
        <v>9042</v>
      </c>
      <c r="L2797" s="6" t="s">
        <v>3017</v>
      </c>
      <c r="M2797" s="6">
        <v>0</v>
      </c>
      <c r="N2797" s="6">
        <v>170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 t="s">
        <v>39</v>
      </c>
      <c r="U2797" s="6" t="s">
        <v>7933</v>
      </c>
      <c r="V2797" s="8">
        <v>46256.379861111112</v>
      </c>
      <c r="W2797" s="8">
        <v>46256.379861111112</v>
      </c>
      <c r="X2797" s="6" t="s">
        <v>40</v>
      </c>
      <c r="Y2797" s="6" t="s">
        <v>39</v>
      </c>
      <c r="Z2797" s="9">
        <v>76468</v>
      </c>
      <c r="AA2797" s="6" t="s">
        <v>787</v>
      </c>
      <c r="AB2797" s="26" t="s">
        <v>9045</v>
      </c>
      <c r="AC2797" s="11" t="str">
        <f t="shared" si="325"/>
        <v>Klik Here Bestie</v>
      </c>
    </row>
    <row r="2798" spans="1:30" ht="14.25" customHeight="1" x14ac:dyDescent="0.3">
      <c r="A2798" s="5">
        <v>2796</v>
      </c>
      <c r="B2798" s="6" t="s">
        <v>32</v>
      </c>
      <c r="C2798" s="6" t="s">
        <v>33</v>
      </c>
      <c r="D2798" s="6" t="s">
        <v>359</v>
      </c>
      <c r="E2798" s="6" t="s">
        <v>749</v>
      </c>
      <c r="F2798" s="6">
        <v>3323032020</v>
      </c>
      <c r="G2798" s="6" t="s">
        <v>370</v>
      </c>
      <c r="H2798" s="6" t="s">
        <v>371</v>
      </c>
      <c r="I2798" s="6">
        <v>15894244</v>
      </c>
      <c r="J2798" s="6" t="s">
        <v>9046</v>
      </c>
      <c r="K2798" s="6" t="s">
        <v>9047</v>
      </c>
      <c r="L2798" s="6" t="s">
        <v>917</v>
      </c>
      <c r="M2798" s="6">
        <v>49</v>
      </c>
      <c r="N2798" s="6">
        <v>42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 t="s">
        <v>39</v>
      </c>
      <c r="U2798" s="6" t="s">
        <v>7951</v>
      </c>
      <c r="V2798" s="8">
        <v>46258.590277777781</v>
      </c>
      <c r="W2798" s="8">
        <v>46258.590277777781</v>
      </c>
      <c r="X2798" s="6" t="s">
        <v>643</v>
      </c>
      <c r="Y2798" s="6" t="s">
        <v>9016</v>
      </c>
      <c r="Z2798" s="9">
        <v>76453</v>
      </c>
      <c r="AA2798" s="6" t="s">
        <v>756</v>
      </c>
      <c r="AB2798" s="26" t="s">
        <v>9048</v>
      </c>
      <c r="AC2798" s="11" t="str">
        <f t="shared" si="325"/>
        <v>Klik Here Bestie</v>
      </c>
    </row>
    <row r="2799" spans="1:30" ht="14.25" customHeight="1" x14ac:dyDescent="0.3">
      <c r="A2799" s="5">
        <v>2797</v>
      </c>
      <c r="B2799" s="6" t="s">
        <v>32</v>
      </c>
      <c r="C2799" s="6" t="s">
        <v>33</v>
      </c>
      <c r="D2799" s="6" t="s">
        <v>359</v>
      </c>
      <c r="E2799" s="6" t="s">
        <v>922</v>
      </c>
      <c r="F2799" s="6">
        <v>3323032021</v>
      </c>
      <c r="G2799" s="6" t="s">
        <v>370</v>
      </c>
      <c r="H2799" s="6" t="s">
        <v>371</v>
      </c>
      <c r="I2799" s="6">
        <v>15402871</v>
      </c>
      <c r="J2799" s="6" t="s">
        <v>9049</v>
      </c>
      <c r="K2799" s="6" t="s">
        <v>9050</v>
      </c>
      <c r="L2799" s="6" t="s">
        <v>9051</v>
      </c>
      <c r="M2799" s="6">
        <v>0</v>
      </c>
      <c r="N2799" s="6">
        <v>100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 t="s">
        <v>39</v>
      </c>
      <c r="U2799" s="27" t="s">
        <v>7958</v>
      </c>
      <c r="V2799" s="8">
        <v>46252.540277777778</v>
      </c>
      <c r="W2799" s="8">
        <v>46252.540277777778</v>
      </c>
      <c r="X2799" s="6" t="s">
        <v>40</v>
      </c>
      <c r="Y2799" s="6" t="s">
        <v>39</v>
      </c>
      <c r="Z2799" s="9">
        <v>76365</v>
      </c>
      <c r="AA2799" s="6" t="s">
        <v>925</v>
      </c>
      <c r="AB2799" s="26" t="s">
        <v>9052</v>
      </c>
      <c r="AC2799" s="11" t="str">
        <f t="shared" si="325"/>
        <v>Klik Here Bestie</v>
      </c>
    </row>
    <row r="2800" spans="1:30" ht="14.25" customHeight="1" x14ac:dyDescent="0.3">
      <c r="A2800" s="5">
        <v>2798</v>
      </c>
      <c r="B2800" s="6" t="s">
        <v>32</v>
      </c>
      <c r="C2800" s="6" t="s">
        <v>33</v>
      </c>
      <c r="D2800" s="6" t="s">
        <v>359</v>
      </c>
      <c r="E2800" s="6" t="s">
        <v>922</v>
      </c>
      <c r="F2800" s="6">
        <v>3323032021</v>
      </c>
      <c r="G2800" s="6" t="s">
        <v>370</v>
      </c>
      <c r="H2800" s="6" t="s">
        <v>371</v>
      </c>
      <c r="I2800" s="6">
        <v>15402935</v>
      </c>
      <c r="J2800" s="6" t="s">
        <v>9053</v>
      </c>
      <c r="K2800" s="6" t="s">
        <v>9050</v>
      </c>
      <c r="L2800" s="6" t="s">
        <v>9051</v>
      </c>
      <c r="M2800" s="6">
        <v>0</v>
      </c>
      <c r="N2800" s="6">
        <v>50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 t="s">
        <v>39</v>
      </c>
      <c r="U2800" s="6" t="s">
        <v>7958</v>
      </c>
      <c r="V2800" s="8">
        <v>46252.540972222225</v>
      </c>
      <c r="W2800" s="8">
        <v>46252.540972222225</v>
      </c>
      <c r="X2800" s="6" t="s">
        <v>40</v>
      </c>
      <c r="Y2800" s="6" t="s">
        <v>39</v>
      </c>
      <c r="Z2800" s="9">
        <v>76365</v>
      </c>
      <c r="AA2800" s="6" t="s">
        <v>925</v>
      </c>
      <c r="AB2800" s="26" t="s">
        <v>9054</v>
      </c>
      <c r="AC2800" s="11" t="str">
        <f t="shared" si="325"/>
        <v>Klik Here Bestie</v>
      </c>
    </row>
    <row r="2801" spans="1:29" ht="14.25" customHeight="1" x14ac:dyDescent="0.3">
      <c r="A2801" s="5">
        <v>2799</v>
      </c>
      <c r="B2801" s="6" t="s">
        <v>32</v>
      </c>
      <c r="C2801" s="6" t="s">
        <v>33</v>
      </c>
      <c r="D2801" s="6" t="s">
        <v>359</v>
      </c>
      <c r="E2801" s="6" t="s">
        <v>922</v>
      </c>
      <c r="F2801" s="6">
        <v>3323032021</v>
      </c>
      <c r="G2801" s="6" t="s">
        <v>370</v>
      </c>
      <c r="H2801" s="6" t="s">
        <v>371</v>
      </c>
      <c r="I2801" s="6">
        <v>16187779</v>
      </c>
      <c r="J2801" s="6" t="s">
        <v>9055</v>
      </c>
      <c r="K2801" s="6" t="s">
        <v>9056</v>
      </c>
      <c r="L2801" s="6" t="s">
        <v>9057</v>
      </c>
      <c r="M2801" s="6">
        <v>58</v>
      </c>
      <c r="N2801" s="6">
        <v>100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 t="s">
        <v>39</v>
      </c>
      <c r="U2801" s="6" t="s">
        <v>7919</v>
      </c>
      <c r="V2801" s="8">
        <v>46261.602083333331</v>
      </c>
      <c r="W2801" s="8">
        <v>46261.602083333331</v>
      </c>
      <c r="X2801" s="6" t="s">
        <v>40</v>
      </c>
      <c r="Y2801" s="6" t="s">
        <v>39</v>
      </c>
      <c r="Z2801" s="9">
        <v>76365</v>
      </c>
      <c r="AA2801" s="6" t="s">
        <v>925</v>
      </c>
      <c r="AB2801" s="26" t="s">
        <v>9058</v>
      </c>
      <c r="AC2801" s="11" t="str">
        <f t="shared" si="325"/>
        <v>Klik Here Bestie</v>
      </c>
    </row>
    <row r="2802" spans="1:29" ht="14.25" customHeight="1" x14ac:dyDescent="0.3">
      <c r="A2802" s="5">
        <v>2800</v>
      </c>
      <c r="B2802" s="6" t="s">
        <v>32</v>
      </c>
      <c r="C2802" s="6" t="s">
        <v>33</v>
      </c>
      <c r="D2802" s="6" t="s">
        <v>359</v>
      </c>
      <c r="E2802" s="6" t="s">
        <v>922</v>
      </c>
      <c r="F2802" s="6">
        <v>3323032021</v>
      </c>
      <c r="G2802" s="6" t="s">
        <v>370</v>
      </c>
      <c r="H2802" s="6" t="s">
        <v>371</v>
      </c>
      <c r="I2802" s="6">
        <v>15552881</v>
      </c>
      <c r="J2802" s="6" t="s">
        <v>9059</v>
      </c>
      <c r="K2802" s="6" t="s">
        <v>9060</v>
      </c>
      <c r="L2802" s="6" t="s">
        <v>9061</v>
      </c>
      <c r="M2802" s="6">
        <v>100</v>
      </c>
      <c r="N2802" s="6">
        <v>150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 t="s">
        <v>39</v>
      </c>
      <c r="U2802" s="6" t="s">
        <v>7987</v>
      </c>
      <c r="V2802" s="8">
        <v>46254.552083333336</v>
      </c>
      <c r="W2802" s="8">
        <v>46254.552083333336</v>
      </c>
      <c r="X2802" s="6" t="s">
        <v>40</v>
      </c>
      <c r="Y2802" s="6" t="s">
        <v>39</v>
      </c>
      <c r="Z2802" s="9">
        <v>76365</v>
      </c>
      <c r="AA2802" s="6" t="s">
        <v>925</v>
      </c>
      <c r="AB2802" s="26" t="s">
        <v>9062</v>
      </c>
      <c r="AC2802" s="11" t="str">
        <f t="shared" si="325"/>
        <v>Klik Here Bestie</v>
      </c>
    </row>
    <row r="2803" spans="1:29" ht="14.25" customHeight="1" x14ac:dyDescent="0.3">
      <c r="A2803" s="5">
        <v>2801</v>
      </c>
      <c r="B2803" s="6" t="s">
        <v>32</v>
      </c>
      <c r="C2803" s="6" t="s">
        <v>33</v>
      </c>
      <c r="D2803" s="6" t="s">
        <v>359</v>
      </c>
      <c r="E2803" s="6" t="s">
        <v>922</v>
      </c>
      <c r="F2803" s="6">
        <v>3323032021</v>
      </c>
      <c r="G2803" s="6" t="s">
        <v>370</v>
      </c>
      <c r="H2803" s="6" t="s">
        <v>371</v>
      </c>
      <c r="I2803" s="6">
        <v>15562487</v>
      </c>
      <c r="J2803" s="6" t="s">
        <v>9063</v>
      </c>
      <c r="K2803" s="6" t="s">
        <v>9064</v>
      </c>
      <c r="L2803" s="6" t="s">
        <v>9065</v>
      </c>
      <c r="M2803" s="6">
        <v>69</v>
      </c>
      <c r="N2803" s="6">
        <v>58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 t="s">
        <v>39</v>
      </c>
      <c r="U2803" s="6" t="s">
        <v>7987</v>
      </c>
      <c r="V2803" s="8">
        <v>46254.611111111109</v>
      </c>
      <c r="W2803" s="8">
        <v>46254.611111111109</v>
      </c>
      <c r="X2803" s="6" t="s">
        <v>40</v>
      </c>
      <c r="Y2803" s="6" t="s">
        <v>39</v>
      </c>
      <c r="Z2803" s="9">
        <v>76371</v>
      </c>
      <c r="AA2803" s="6" t="s">
        <v>4742</v>
      </c>
      <c r="AB2803" s="26" t="s">
        <v>9066</v>
      </c>
      <c r="AC2803" s="11" t="str">
        <f t="shared" si="325"/>
        <v>Klik Here Bestie</v>
      </c>
    </row>
    <row r="2804" spans="1:29" ht="14.25" customHeight="1" x14ac:dyDescent="0.3">
      <c r="A2804" s="5">
        <v>2802</v>
      </c>
      <c r="B2804" s="6" t="s">
        <v>32</v>
      </c>
      <c r="C2804" s="6" t="s">
        <v>33</v>
      </c>
      <c r="D2804" s="6" t="s">
        <v>359</v>
      </c>
      <c r="E2804" s="6" t="s">
        <v>922</v>
      </c>
      <c r="F2804" s="6">
        <v>3323032021</v>
      </c>
      <c r="G2804" s="6" t="s">
        <v>370</v>
      </c>
      <c r="H2804" s="6" t="s">
        <v>371</v>
      </c>
      <c r="I2804" s="6">
        <v>15888749</v>
      </c>
      <c r="J2804" s="6" t="s">
        <v>9067</v>
      </c>
      <c r="K2804" s="6" t="s">
        <v>9068</v>
      </c>
      <c r="L2804" s="6" t="s">
        <v>9069</v>
      </c>
      <c r="M2804" s="6">
        <v>0</v>
      </c>
      <c r="N2804" s="6">
        <v>217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 t="s">
        <v>39</v>
      </c>
      <c r="U2804" s="27" t="s">
        <v>7951</v>
      </c>
      <c r="V2804" s="8">
        <v>46258.561805555553</v>
      </c>
      <c r="W2804" s="8">
        <v>46258.561805555553</v>
      </c>
      <c r="X2804" s="6" t="s">
        <v>40</v>
      </c>
      <c r="Y2804" s="6" t="s">
        <v>39</v>
      </c>
      <c r="Z2804" s="9">
        <v>76371</v>
      </c>
      <c r="AA2804" s="6" t="s">
        <v>4742</v>
      </c>
      <c r="AB2804" s="26" t="s">
        <v>9070</v>
      </c>
      <c r="AC2804" s="11" t="str">
        <f t="shared" si="325"/>
        <v>Klik Here Bestie</v>
      </c>
    </row>
    <row r="2805" spans="1:29" ht="14.25" customHeight="1" x14ac:dyDescent="0.3">
      <c r="A2805" s="5">
        <v>2803</v>
      </c>
      <c r="B2805" s="6" t="s">
        <v>32</v>
      </c>
      <c r="C2805" s="6" t="s">
        <v>33</v>
      </c>
      <c r="D2805" s="6" t="s">
        <v>359</v>
      </c>
      <c r="E2805" s="6" t="s">
        <v>922</v>
      </c>
      <c r="F2805" s="6">
        <v>3323032021</v>
      </c>
      <c r="G2805" s="6" t="s">
        <v>370</v>
      </c>
      <c r="H2805" s="6" t="s">
        <v>371</v>
      </c>
      <c r="I2805" s="6">
        <v>15889017</v>
      </c>
      <c r="J2805" s="6" t="s">
        <v>9071</v>
      </c>
      <c r="K2805" s="6" t="s">
        <v>9068</v>
      </c>
      <c r="L2805" s="6" t="s">
        <v>9069</v>
      </c>
      <c r="M2805" s="6">
        <v>0</v>
      </c>
      <c r="N2805" s="6">
        <v>105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 t="s">
        <v>39</v>
      </c>
      <c r="U2805" s="27" t="s">
        <v>7951</v>
      </c>
      <c r="V2805" s="8">
        <v>46258.563194444447</v>
      </c>
      <c r="W2805" s="8">
        <v>46258.563194444447</v>
      </c>
      <c r="X2805" s="6" t="s">
        <v>40</v>
      </c>
      <c r="Y2805" s="6" t="s">
        <v>39</v>
      </c>
      <c r="Z2805" s="9">
        <v>76371</v>
      </c>
      <c r="AA2805" s="6" t="s">
        <v>4742</v>
      </c>
      <c r="AB2805" s="26" t="s">
        <v>9072</v>
      </c>
      <c r="AC2805" s="11" t="str">
        <f t="shared" si="325"/>
        <v>Klik Here Bestie</v>
      </c>
    </row>
    <row r="2806" spans="1:29" ht="14.25" customHeight="1" x14ac:dyDescent="0.3">
      <c r="A2806" s="5">
        <v>2804</v>
      </c>
      <c r="B2806" s="6" t="s">
        <v>32</v>
      </c>
      <c r="C2806" s="6" t="s">
        <v>33</v>
      </c>
      <c r="D2806" s="6" t="s">
        <v>359</v>
      </c>
      <c r="E2806" s="6" t="s">
        <v>922</v>
      </c>
      <c r="F2806" s="6">
        <v>3323032021</v>
      </c>
      <c r="G2806" s="6" t="s">
        <v>370</v>
      </c>
      <c r="H2806" s="6" t="s">
        <v>371</v>
      </c>
      <c r="I2806" s="6">
        <v>15375832</v>
      </c>
      <c r="J2806" s="6" t="s">
        <v>9073</v>
      </c>
      <c r="K2806" s="6" t="s">
        <v>9074</v>
      </c>
      <c r="L2806" s="6" t="s">
        <v>9075</v>
      </c>
      <c r="M2806" s="6">
        <v>0</v>
      </c>
      <c r="N2806" s="6">
        <v>142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 t="s">
        <v>39</v>
      </c>
      <c r="U2806" s="6" t="s">
        <v>7958</v>
      </c>
      <c r="V2806" s="8">
        <v>46252.341666666667</v>
      </c>
      <c r="W2806" s="8">
        <v>46252.341666666667</v>
      </c>
      <c r="X2806" s="6" t="s">
        <v>40</v>
      </c>
      <c r="Y2806" s="6" t="s">
        <v>39</v>
      </c>
      <c r="Z2806" s="9">
        <v>76365</v>
      </c>
      <c r="AA2806" s="6" t="s">
        <v>925</v>
      </c>
      <c r="AB2806" s="26" t="s">
        <v>9076</v>
      </c>
      <c r="AC2806" s="11" t="str">
        <f t="shared" si="325"/>
        <v>Klik Here Bestie</v>
      </c>
    </row>
    <row r="2807" spans="1:29" ht="14.25" customHeight="1" x14ac:dyDescent="0.3">
      <c r="A2807" s="5">
        <v>2805</v>
      </c>
      <c r="B2807" s="6" t="s">
        <v>32</v>
      </c>
      <c r="C2807" s="6" t="s">
        <v>33</v>
      </c>
      <c r="D2807" s="6" t="s">
        <v>359</v>
      </c>
      <c r="E2807" s="6" t="s">
        <v>922</v>
      </c>
      <c r="F2807" s="6">
        <v>3323032021</v>
      </c>
      <c r="G2807" s="6" t="s">
        <v>370</v>
      </c>
      <c r="H2807" s="6" t="s">
        <v>371</v>
      </c>
      <c r="I2807" s="6">
        <v>15538943</v>
      </c>
      <c r="J2807" s="6" t="s">
        <v>9077</v>
      </c>
      <c r="K2807" s="6" t="s">
        <v>9078</v>
      </c>
      <c r="L2807" s="6" t="s">
        <v>9079</v>
      </c>
      <c r="M2807" s="6">
        <v>70</v>
      </c>
      <c r="N2807" s="6">
        <v>59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 t="s">
        <v>39</v>
      </c>
      <c r="U2807" s="27" t="s">
        <v>7987</v>
      </c>
      <c r="V2807" s="8">
        <v>46254.468055555553</v>
      </c>
      <c r="W2807" s="8">
        <v>46254.468055555553</v>
      </c>
      <c r="X2807" s="6" t="s">
        <v>40</v>
      </c>
      <c r="Y2807" s="6" t="s">
        <v>39</v>
      </c>
      <c r="Z2807" s="9">
        <v>921864</v>
      </c>
      <c r="AA2807" s="6" t="s">
        <v>929</v>
      </c>
      <c r="AB2807" s="26" t="s">
        <v>9080</v>
      </c>
      <c r="AC2807" s="11" t="str">
        <f t="shared" si="325"/>
        <v>Klik Here Bestie</v>
      </c>
    </row>
    <row r="2808" spans="1:29" ht="14.25" customHeight="1" x14ac:dyDescent="0.3">
      <c r="A2808" s="5">
        <v>2806</v>
      </c>
      <c r="B2808" s="6" t="s">
        <v>32</v>
      </c>
      <c r="C2808" s="6" t="s">
        <v>33</v>
      </c>
      <c r="D2808" s="6" t="s">
        <v>359</v>
      </c>
      <c r="E2808" s="6" t="s">
        <v>922</v>
      </c>
      <c r="F2808" s="6">
        <v>3323032021</v>
      </c>
      <c r="G2808" s="6" t="s">
        <v>370</v>
      </c>
      <c r="H2808" s="6" t="s">
        <v>371</v>
      </c>
      <c r="I2808" s="6">
        <v>15561422</v>
      </c>
      <c r="J2808" s="6" t="s">
        <v>9081</v>
      </c>
      <c r="K2808" s="6" t="s">
        <v>9082</v>
      </c>
      <c r="L2808" s="6" t="s">
        <v>9083</v>
      </c>
      <c r="M2808" s="6">
        <v>175</v>
      </c>
      <c r="N2808" s="6">
        <v>159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 t="s">
        <v>39</v>
      </c>
      <c r="U2808" s="27" t="s">
        <v>7987</v>
      </c>
      <c r="V2808" s="8">
        <v>46254.606249999997</v>
      </c>
      <c r="W2808" s="8">
        <v>46254.606249999997</v>
      </c>
      <c r="X2808" s="6" t="s">
        <v>40</v>
      </c>
      <c r="Y2808" s="6" t="s">
        <v>39</v>
      </c>
      <c r="Z2808" s="9">
        <v>921864</v>
      </c>
      <c r="AA2808" s="6" t="s">
        <v>929</v>
      </c>
      <c r="AB2808" s="26" t="s">
        <v>9084</v>
      </c>
      <c r="AC2808" s="11" t="str">
        <f t="shared" ref="AC2808:AC3062" si="326">HYPERLINK(AB2808,"Klik Here Bestie")</f>
        <v>Klik Here Bestie</v>
      </c>
    </row>
    <row r="2809" spans="1:29" ht="14.25" customHeight="1" x14ac:dyDescent="0.3">
      <c r="A2809" s="5">
        <v>2807</v>
      </c>
      <c r="B2809" s="6" t="s">
        <v>32</v>
      </c>
      <c r="C2809" s="6" t="s">
        <v>33</v>
      </c>
      <c r="D2809" s="6" t="s">
        <v>359</v>
      </c>
      <c r="E2809" s="6" t="s">
        <v>922</v>
      </c>
      <c r="F2809" s="6">
        <v>3323032021</v>
      </c>
      <c r="G2809" s="6" t="s">
        <v>370</v>
      </c>
      <c r="H2809" s="6" t="s">
        <v>371</v>
      </c>
      <c r="I2809" s="6">
        <v>15561564</v>
      </c>
      <c r="J2809" s="6" t="s">
        <v>9085</v>
      </c>
      <c r="K2809" s="6" t="s">
        <v>9082</v>
      </c>
      <c r="L2809" s="6" t="s">
        <v>9083</v>
      </c>
      <c r="M2809" s="6">
        <v>0</v>
      </c>
      <c r="N2809" s="6">
        <v>77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 t="s">
        <v>39</v>
      </c>
      <c r="U2809" s="6" t="s">
        <v>7987</v>
      </c>
      <c r="V2809" s="8">
        <v>46254.606944444444</v>
      </c>
      <c r="W2809" s="8">
        <v>46254.606944444444</v>
      </c>
      <c r="X2809" s="6" t="s">
        <v>40</v>
      </c>
      <c r="Y2809" s="6" t="s">
        <v>39</v>
      </c>
      <c r="Z2809" s="9">
        <v>921864</v>
      </c>
      <c r="AA2809" s="6" t="s">
        <v>929</v>
      </c>
      <c r="AB2809" s="26" t="s">
        <v>9086</v>
      </c>
      <c r="AC2809" s="11" t="str">
        <f t="shared" si="326"/>
        <v>Klik Here Bestie</v>
      </c>
    </row>
    <row r="2810" spans="1:29" ht="14.25" customHeight="1" x14ac:dyDescent="0.3">
      <c r="A2810" s="5">
        <v>2808</v>
      </c>
      <c r="B2810" s="6" t="s">
        <v>32</v>
      </c>
      <c r="C2810" s="6" t="s">
        <v>33</v>
      </c>
      <c r="D2810" s="6" t="s">
        <v>359</v>
      </c>
      <c r="E2810" s="6" t="s">
        <v>922</v>
      </c>
      <c r="F2810" s="6">
        <v>3323032021</v>
      </c>
      <c r="G2810" s="6" t="s">
        <v>370</v>
      </c>
      <c r="H2810" s="6" t="s">
        <v>371</v>
      </c>
      <c r="I2810" s="6">
        <v>15888214</v>
      </c>
      <c r="J2810" s="6" t="s">
        <v>9087</v>
      </c>
      <c r="K2810" s="6" t="s">
        <v>9088</v>
      </c>
      <c r="L2810" s="6" t="s">
        <v>7630</v>
      </c>
      <c r="M2810" s="6">
        <v>159</v>
      </c>
      <c r="N2810" s="6">
        <v>145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 t="s">
        <v>39</v>
      </c>
      <c r="U2810" s="27" t="s">
        <v>7951</v>
      </c>
      <c r="V2810" s="8">
        <v>46258.557638888888</v>
      </c>
      <c r="W2810" s="8">
        <v>46258.557638888888</v>
      </c>
      <c r="X2810" s="6" t="s">
        <v>40</v>
      </c>
      <c r="Y2810" s="6" t="s">
        <v>39</v>
      </c>
      <c r="Z2810" s="9">
        <v>76371</v>
      </c>
      <c r="AA2810" s="6" t="s">
        <v>4742</v>
      </c>
      <c r="AB2810" s="26" t="s">
        <v>9089</v>
      </c>
      <c r="AC2810" s="11" t="str">
        <f t="shared" si="326"/>
        <v>Klik Here Bestie</v>
      </c>
    </row>
    <row r="2811" spans="1:29" ht="14.25" customHeight="1" x14ac:dyDescent="0.3">
      <c r="A2811" s="5">
        <v>2809</v>
      </c>
      <c r="B2811" s="6" t="s">
        <v>32</v>
      </c>
      <c r="C2811" s="6" t="s">
        <v>33</v>
      </c>
      <c r="D2811" s="6" t="s">
        <v>359</v>
      </c>
      <c r="E2811" s="6" t="s">
        <v>922</v>
      </c>
      <c r="F2811" s="6">
        <v>3323032021</v>
      </c>
      <c r="G2811" s="6" t="s">
        <v>370</v>
      </c>
      <c r="H2811" s="6" t="s">
        <v>371</v>
      </c>
      <c r="I2811" s="6">
        <v>15888374</v>
      </c>
      <c r="J2811" s="6" t="s">
        <v>9090</v>
      </c>
      <c r="K2811" s="6" t="s">
        <v>9088</v>
      </c>
      <c r="L2811" s="6" t="s">
        <v>7630</v>
      </c>
      <c r="M2811" s="6">
        <v>0</v>
      </c>
      <c r="N2811" s="6">
        <v>70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 t="s">
        <v>39</v>
      </c>
      <c r="U2811" s="6" t="s">
        <v>7951</v>
      </c>
      <c r="V2811" s="8">
        <v>46258.558333333334</v>
      </c>
      <c r="W2811" s="8">
        <v>46258.558333333334</v>
      </c>
      <c r="X2811" s="6" t="s">
        <v>40</v>
      </c>
      <c r="Y2811" s="6" t="s">
        <v>39</v>
      </c>
      <c r="Z2811" s="9">
        <v>76371</v>
      </c>
      <c r="AA2811" s="6" t="s">
        <v>4742</v>
      </c>
      <c r="AB2811" s="26" t="s">
        <v>9091</v>
      </c>
      <c r="AC2811" s="11" t="str">
        <f t="shared" si="326"/>
        <v>Klik Here Bestie</v>
      </c>
    </row>
    <row r="2812" spans="1:29" ht="14.25" customHeight="1" x14ac:dyDescent="0.3">
      <c r="A2812" s="5">
        <v>2810</v>
      </c>
      <c r="B2812" s="6" t="s">
        <v>32</v>
      </c>
      <c r="C2812" s="6" t="s">
        <v>33</v>
      </c>
      <c r="D2812" s="6" t="s">
        <v>359</v>
      </c>
      <c r="E2812" s="6" t="s">
        <v>934</v>
      </c>
      <c r="F2812" s="6">
        <v>3323032024</v>
      </c>
      <c r="G2812" s="6" t="s">
        <v>370</v>
      </c>
      <c r="H2812" s="6" t="s">
        <v>371</v>
      </c>
      <c r="I2812" s="6">
        <v>15715903</v>
      </c>
      <c r="J2812" s="6" t="s">
        <v>9092</v>
      </c>
      <c r="K2812" s="6" t="s">
        <v>9093</v>
      </c>
      <c r="L2812" s="6" t="s">
        <v>9094</v>
      </c>
      <c r="M2812" s="6">
        <v>0</v>
      </c>
      <c r="N2812" s="6">
        <v>54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 t="s">
        <v>39</v>
      </c>
      <c r="U2812" s="6" t="s">
        <v>7933</v>
      </c>
      <c r="V2812" s="8">
        <v>46256.462500000001</v>
      </c>
      <c r="W2812" s="8">
        <v>46256.462500000001</v>
      </c>
      <c r="X2812" s="6" t="s">
        <v>40</v>
      </c>
      <c r="Y2812" s="6" t="s">
        <v>39</v>
      </c>
      <c r="Z2812" s="9">
        <v>854368</v>
      </c>
      <c r="AA2812" s="6" t="s">
        <v>9095</v>
      </c>
      <c r="AB2812" s="26" t="s">
        <v>9096</v>
      </c>
      <c r="AC2812" s="11" t="str">
        <f t="shared" si="326"/>
        <v>Klik Here Bestie</v>
      </c>
    </row>
    <row r="2813" spans="1:29" ht="14.25" customHeight="1" x14ac:dyDescent="0.3">
      <c r="A2813" s="5">
        <v>2811</v>
      </c>
      <c r="B2813" s="6" t="s">
        <v>32</v>
      </c>
      <c r="C2813" s="6" t="s">
        <v>33</v>
      </c>
      <c r="D2813" s="6" t="s">
        <v>359</v>
      </c>
      <c r="E2813" s="6" t="s">
        <v>934</v>
      </c>
      <c r="F2813" s="6">
        <v>3323032024</v>
      </c>
      <c r="G2813" s="6" t="s">
        <v>370</v>
      </c>
      <c r="H2813" s="6" t="s">
        <v>371</v>
      </c>
      <c r="I2813" s="6">
        <v>15716061</v>
      </c>
      <c r="J2813" s="6" t="s">
        <v>9097</v>
      </c>
      <c r="K2813" s="6" t="s">
        <v>9093</v>
      </c>
      <c r="L2813" s="6" t="s">
        <v>9094</v>
      </c>
      <c r="M2813" s="6">
        <v>0</v>
      </c>
      <c r="N2813" s="6">
        <v>38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 t="s">
        <v>39</v>
      </c>
      <c r="U2813" s="6" t="s">
        <v>7933</v>
      </c>
      <c r="V2813" s="8">
        <v>46256.463194444441</v>
      </c>
      <c r="W2813" s="8">
        <v>46256.463194444441</v>
      </c>
      <c r="X2813" s="6" t="s">
        <v>40</v>
      </c>
      <c r="Y2813" s="6" t="s">
        <v>39</v>
      </c>
      <c r="Z2813" s="9">
        <v>854368</v>
      </c>
      <c r="AA2813" s="6" t="s">
        <v>9095</v>
      </c>
      <c r="AB2813" s="26" t="s">
        <v>9098</v>
      </c>
      <c r="AC2813" s="11" t="str">
        <f t="shared" si="326"/>
        <v>Klik Here Bestie</v>
      </c>
    </row>
    <row r="2814" spans="1:29" ht="14.25" customHeight="1" x14ac:dyDescent="0.3">
      <c r="A2814" s="5">
        <v>2812</v>
      </c>
      <c r="B2814" s="6" t="s">
        <v>32</v>
      </c>
      <c r="C2814" s="6" t="s">
        <v>33</v>
      </c>
      <c r="D2814" s="6" t="s">
        <v>359</v>
      </c>
      <c r="E2814" s="6" t="s">
        <v>934</v>
      </c>
      <c r="F2814" s="6">
        <v>3323032024</v>
      </c>
      <c r="G2814" s="6" t="s">
        <v>370</v>
      </c>
      <c r="H2814" s="6" t="s">
        <v>371</v>
      </c>
      <c r="I2814" s="6">
        <v>15468416</v>
      </c>
      <c r="J2814" s="6" t="s">
        <v>9099</v>
      </c>
      <c r="K2814" s="6" t="s">
        <v>9100</v>
      </c>
      <c r="L2814" s="6" t="s">
        <v>9101</v>
      </c>
      <c r="M2814" s="6">
        <v>168</v>
      </c>
      <c r="N2814" s="6">
        <v>152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 t="s">
        <v>39</v>
      </c>
      <c r="U2814" s="6" t="s">
        <v>7969</v>
      </c>
      <c r="V2814" s="8">
        <v>46253.491666666669</v>
      </c>
      <c r="W2814" s="8">
        <v>46253.491666666669</v>
      </c>
      <c r="X2814" s="6" t="s">
        <v>643</v>
      </c>
      <c r="Y2814" s="6" t="s">
        <v>9102</v>
      </c>
      <c r="Z2814" s="9">
        <v>76501</v>
      </c>
      <c r="AA2814" s="6" t="s">
        <v>4424</v>
      </c>
      <c r="AB2814" s="26" t="s">
        <v>9103</v>
      </c>
      <c r="AC2814" s="11" t="str">
        <f t="shared" si="326"/>
        <v>Klik Here Bestie</v>
      </c>
    </row>
    <row r="2815" spans="1:29" ht="14.25" customHeight="1" x14ac:dyDescent="0.3">
      <c r="A2815" s="5">
        <v>2813</v>
      </c>
      <c r="B2815" s="6" t="s">
        <v>32</v>
      </c>
      <c r="C2815" s="6" t="s">
        <v>33</v>
      </c>
      <c r="D2815" s="6" t="s">
        <v>359</v>
      </c>
      <c r="E2815" s="6" t="s">
        <v>934</v>
      </c>
      <c r="F2815" s="6">
        <v>3323032024</v>
      </c>
      <c r="G2815" s="6" t="s">
        <v>370</v>
      </c>
      <c r="H2815" s="6" t="s">
        <v>371</v>
      </c>
      <c r="I2815" s="6">
        <v>15468419</v>
      </c>
      <c r="J2815" s="6" t="s">
        <v>9104</v>
      </c>
      <c r="K2815" s="6" t="s">
        <v>9105</v>
      </c>
      <c r="L2815" s="6" t="s">
        <v>9106</v>
      </c>
      <c r="M2815" s="6">
        <v>80</v>
      </c>
      <c r="N2815" s="6">
        <v>74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 t="s">
        <v>39</v>
      </c>
      <c r="U2815" s="6" t="s">
        <v>7969</v>
      </c>
      <c r="V2815" s="8">
        <v>46253.491666666669</v>
      </c>
      <c r="W2815" s="8">
        <v>46253.491666666669</v>
      </c>
      <c r="X2815" s="6" t="s">
        <v>643</v>
      </c>
      <c r="Y2815" s="6" t="s">
        <v>9102</v>
      </c>
      <c r="Z2815" s="9">
        <v>76501</v>
      </c>
      <c r="AA2815" s="6" t="s">
        <v>4424</v>
      </c>
      <c r="AB2815" s="26" t="s">
        <v>9107</v>
      </c>
      <c r="AC2815" s="11" t="str">
        <f t="shared" si="326"/>
        <v>Klik Here Bestie</v>
      </c>
    </row>
    <row r="2816" spans="1:29" ht="14.25" customHeight="1" x14ac:dyDescent="0.3">
      <c r="A2816" s="5">
        <v>2814</v>
      </c>
      <c r="B2816" s="6" t="s">
        <v>32</v>
      </c>
      <c r="C2816" s="6" t="s">
        <v>33</v>
      </c>
      <c r="D2816" s="6" t="s">
        <v>359</v>
      </c>
      <c r="E2816" s="6" t="s">
        <v>934</v>
      </c>
      <c r="F2816" s="6">
        <v>3323032024</v>
      </c>
      <c r="G2816" s="6" t="s">
        <v>370</v>
      </c>
      <c r="H2816" s="6" t="s">
        <v>371</v>
      </c>
      <c r="I2816" s="6">
        <v>15469343</v>
      </c>
      <c r="J2816" s="6" t="s">
        <v>9108</v>
      </c>
      <c r="K2816" s="6" t="s">
        <v>9105</v>
      </c>
      <c r="L2816" s="6" t="s">
        <v>9106</v>
      </c>
      <c r="M2816" s="6">
        <v>0</v>
      </c>
      <c r="N2816" s="6">
        <v>52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 t="s">
        <v>39</v>
      </c>
      <c r="U2816" s="6" t="s">
        <v>7969</v>
      </c>
      <c r="V2816" s="8">
        <v>46253.5</v>
      </c>
      <c r="W2816" s="8">
        <v>46253.5</v>
      </c>
      <c r="X2816" s="6" t="s">
        <v>40</v>
      </c>
      <c r="Y2816" s="6" t="s">
        <v>39</v>
      </c>
      <c r="Z2816" s="9">
        <v>76501</v>
      </c>
      <c r="AA2816" s="6" t="s">
        <v>4424</v>
      </c>
      <c r="AB2816" s="26" t="s">
        <v>9109</v>
      </c>
      <c r="AC2816" s="11" t="str">
        <f t="shared" si="326"/>
        <v>Klik Here Bestie</v>
      </c>
    </row>
    <row r="2817" spans="1:30" ht="14.25" customHeight="1" x14ac:dyDescent="0.3">
      <c r="A2817" s="5">
        <v>2815</v>
      </c>
      <c r="B2817" s="6" t="s">
        <v>32</v>
      </c>
      <c r="C2817" s="6" t="s">
        <v>33</v>
      </c>
      <c r="D2817" s="6" t="s">
        <v>359</v>
      </c>
      <c r="E2817" s="6" t="s">
        <v>934</v>
      </c>
      <c r="F2817" s="6">
        <v>3323032024</v>
      </c>
      <c r="G2817" s="6" t="s">
        <v>370</v>
      </c>
      <c r="H2817" s="6" t="s">
        <v>371</v>
      </c>
      <c r="I2817" s="6">
        <v>15629073</v>
      </c>
      <c r="J2817" s="6" t="s">
        <v>9110</v>
      </c>
      <c r="K2817" s="6" t="s">
        <v>9111</v>
      </c>
      <c r="L2817" s="6" t="s">
        <v>9112</v>
      </c>
      <c r="M2817" s="6">
        <v>68</v>
      </c>
      <c r="N2817" s="6">
        <v>62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 t="s">
        <v>39</v>
      </c>
      <c r="U2817" s="6" t="s">
        <v>7926</v>
      </c>
      <c r="V2817" s="8">
        <v>46255.46597222222</v>
      </c>
      <c r="W2817" s="8">
        <v>46255.46597222222</v>
      </c>
      <c r="X2817" s="6" t="s">
        <v>40</v>
      </c>
      <c r="Y2817" s="6" t="s">
        <v>39</v>
      </c>
      <c r="Z2817" s="9">
        <v>76494</v>
      </c>
      <c r="AA2817" s="6" t="s">
        <v>458</v>
      </c>
      <c r="AB2817" s="26" t="s">
        <v>9113</v>
      </c>
      <c r="AC2817" s="11" t="str">
        <f t="shared" si="326"/>
        <v>Klik Here Bestie</v>
      </c>
    </row>
    <row r="2818" spans="1:30" ht="14.25" customHeight="1" x14ac:dyDescent="0.3">
      <c r="A2818" s="5">
        <v>2816</v>
      </c>
      <c r="B2818" s="6" t="s">
        <v>32</v>
      </c>
      <c r="C2818" s="6" t="s">
        <v>33</v>
      </c>
      <c r="D2818" s="6" t="s">
        <v>359</v>
      </c>
      <c r="E2818" s="6" t="s">
        <v>934</v>
      </c>
      <c r="F2818" s="6">
        <v>3323032024</v>
      </c>
      <c r="G2818" s="6" t="s">
        <v>370</v>
      </c>
      <c r="H2818" s="6" t="s">
        <v>371</v>
      </c>
      <c r="I2818" s="6">
        <v>15468414</v>
      </c>
      <c r="J2818" s="6" t="s">
        <v>9114</v>
      </c>
      <c r="K2818" s="6" t="s">
        <v>9102</v>
      </c>
      <c r="L2818" s="6" t="s">
        <v>9115</v>
      </c>
      <c r="M2818" s="6">
        <v>68</v>
      </c>
      <c r="N2818" s="6">
        <v>62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 t="s">
        <v>39</v>
      </c>
      <c r="U2818" s="27" t="s">
        <v>7969</v>
      </c>
      <c r="V2818" s="8">
        <v>46253.491666666669</v>
      </c>
      <c r="W2818" s="8">
        <v>46253.491666666669</v>
      </c>
      <c r="X2818" s="6" t="s">
        <v>643</v>
      </c>
      <c r="Y2818" s="6" t="s">
        <v>9102</v>
      </c>
      <c r="Z2818" s="9">
        <v>76501</v>
      </c>
      <c r="AA2818" s="6" t="s">
        <v>4424</v>
      </c>
      <c r="AB2818" s="26" t="s">
        <v>9116</v>
      </c>
      <c r="AC2818" s="11" t="str">
        <f t="shared" si="326"/>
        <v>Klik Here Bestie</v>
      </c>
    </row>
    <row r="2819" spans="1:30" ht="14.25" customHeight="1" x14ac:dyDescent="0.3">
      <c r="A2819" s="5">
        <v>2817</v>
      </c>
      <c r="B2819" s="6" t="s">
        <v>32</v>
      </c>
      <c r="C2819" s="6" t="s">
        <v>33</v>
      </c>
      <c r="D2819" s="6" t="s">
        <v>359</v>
      </c>
      <c r="E2819" s="6" t="s">
        <v>934</v>
      </c>
      <c r="F2819" s="6">
        <v>3323032024</v>
      </c>
      <c r="G2819" s="6" t="s">
        <v>370</v>
      </c>
      <c r="H2819" s="6" t="s">
        <v>371</v>
      </c>
      <c r="I2819" s="6">
        <v>15469065</v>
      </c>
      <c r="J2819" s="6" t="s">
        <v>9117</v>
      </c>
      <c r="K2819" s="6" t="s">
        <v>9102</v>
      </c>
      <c r="L2819" s="6" t="s">
        <v>9115</v>
      </c>
      <c r="M2819" s="6">
        <v>0</v>
      </c>
      <c r="N2819" s="6">
        <v>44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 t="s">
        <v>39</v>
      </c>
      <c r="U2819" s="6" t="s">
        <v>7969</v>
      </c>
      <c r="V2819" s="8">
        <v>46253.49722222222</v>
      </c>
      <c r="W2819" s="8">
        <v>46253.49722222222</v>
      </c>
      <c r="X2819" s="6" t="s">
        <v>40</v>
      </c>
      <c r="Y2819" s="6" t="s">
        <v>39</v>
      </c>
      <c r="Z2819" s="9">
        <v>76501</v>
      </c>
      <c r="AA2819" s="6" t="s">
        <v>4424</v>
      </c>
      <c r="AB2819" s="26" t="s">
        <v>9118</v>
      </c>
      <c r="AC2819" s="11" t="str">
        <f t="shared" si="326"/>
        <v>Klik Here Bestie</v>
      </c>
    </row>
    <row r="2820" spans="1:30" ht="14.25" customHeight="1" x14ac:dyDescent="0.3">
      <c r="A2820" s="5">
        <v>2818</v>
      </c>
      <c r="B2820" s="6" t="s">
        <v>32</v>
      </c>
      <c r="C2820" s="6" t="s">
        <v>33</v>
      </c>
      <c r="D2820" s="6" t="s">
        <v>944</v>
      </c>
      <c r="E2820" s="6" t="s">
        <v>944</v>
      </c>
      <c r="F2820" s="6">
        <v>3323042001</v>
      </c>
      <c r="G2820" s="6" t="s">
        <v>945</v>
      </c>
      <c r="H2820" s="6" t="s">
        <v>946</v>
      </c>
      <c r="I2820" s="6">
        <v>15741952</v>
      </c>
      <c r="J2820" s="6" t="s">
        <v>9119</v>
      </c>
      <c r="K2820" s="6" t="s">
        <v>9120</v>
      </c>
      <c r="L2820" s="6" t="s">
        <v>9121</v>
      </c>
      <c r="M2820" s="6">
        <v>50</v>
      </c>
      <c r="N2820" s="6">
        <v>100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 t="s">
        <v>39</v>
      </c>
      <c r="U2820" s="6" t="s">
        <v>7933</v>
      </c>
      <c r="V2820" s="8">
        <v>46256.629861111112</v>
      </c>
      <c r="W2820" s="8">
        <v>46256.629861111112</v>
      </c>
      <c r="X2820" s="6" t="s">
        <v>40</v>
      </c>
      <c r="Y2820" s="6" t="s">
        <v>39</v>
      </c>
      <c r="Z2820" s="9">
        <v>88097</v>
      </c>
      <c r="AA2820" s="6" t="s">
        <v>4758</v>
      </c>
      <c r="AB2820" s="26" t="s">
        <v>9122</v>
      </c>
      <c r="AC2820" s="11" t="str">
        <f t="shared" si="326"/>
        <v>Klik Here Bestie</v>
      </c>
      <c r="AD2820" s="12" t="s">
        <v>30</v>
      </c>
    </row>
    <row r="2821" spans="1:30" ht="14.25" customHeight="1" x14ac:dyDescent="0.3">
      <c r="A2821" s="5">
        <v>2819</v>
      </c>
      <c r="B2821" s="6" t="s">
        <v>32</v>
      </c>
      <c r="C2821" s="6" t="s">
        <v>33</v>
      </c>
      <c r="D2821" s="6" t="s">
        <v>944</v>
      </c>
      <c r="E2821" s="6" t="s">
        <v>944</v>
      </c>
      <c r="F2821" s="6">
        <v>3323042001</v>
      </c>
      <c r="G2821" s="6" t="s">
        <v>945</v>
      </c>
      <c r="H2821" s="6" t="s">
        <v>946</v>
      </c>
      <c r="I2821" s="6">
        <v>15528975</v>
      </c>
      <c r="J2821" s="6" t="s">
        <v>9123</v>
      </c>
      <c r="K2821" s="6" t="s">
        <v>9124</v>
      </c>
      <c r="L2821" s="6" t="s">
        <v>9125</v>
      </c>
      <c r="M2821" s="6">
        <v>660</v>
      </c>
      <c r="N2821" s="6">
        <v>600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 t="s">
        <v>39</v>
      </c>
      <c r="U2821" s="27" t="s">
        <v>7987</v>
      </c>
      <c r="V2821" s="8">
        <v>46254.412499999999</v>
      </c>
      <c r="W2821" s="8">
        <v>46254.412499999999</v>
      </c>
      <c r="X2821" s="6" t="s">
        <v>40</v>
      </c>
      <c r="Y2821" s="6" t="s">
        <v>39</v>
      </c>
      <c r="Z2821" s="9">
        <v>88097</v>
      </c>
      <c r="AA2821" s="6" t="s">
        <v>4758</v>
      </c>
      <c r="AB2821" s="26" t="s">
        <v>9126</v>
      </c>
      <c r="AC2821" s="11" t="str">
        <f t="shared" si="326"/>
        <v>Klik Here Bestie</v>
      </c>
      <c r="AD2821" s="12" t="s">
        <v>30</v>
      </c>
    </row>
    <row r="2822" spans="1:30" ht="14.25" customHeight="1" x14ac:dyDescent="0.3">
      <c r="A2822" s="5">
        <v>2820</v>
      </c>
      <c r="B2822" s="6" t="s">
        <v>32</v>
      </c>
      <c r="C2822" s="6" t="s">
        <v>33</v>
      </c>
      <c r="D2822" s="6" t="s">
        <v>944</v>
      </c>
      <c r="E2822" s="6" t="s">
        <v>954</v>
      </c>
      <c r="F2822" s="6">
        <v>3323042002</v>
      </c>
      <c r="G2822" s="6" t="s">
        <v>945</v>
      </c>
      <c r="H2822" s="6" t="s">
        <v>946</v>
      </c>
      <c r="I2822" s="6">
        <v>15908323</v>
      </c>
      <c r="J2822" s="6" t="s">
        <v>9127</v>
      </c>
      <c r="K2822" s="6" t="s">
        <v>9128</v>
      </c>
      <c r="L2822" s="6" t="s">
        <v>629</v>
      </c>
      <c r="M2822" s="6">
        <v>100</v>
      </c>
      <c r="N2822" s="6">
        <v>160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 t="s">
        <v>39</v>
      </c>
      <c r="U2822" s="6" t="s">
        <v>7951</v>
      </c>
      <c r="V2822" s="8">
        <v>46258.667361111111</v>
      </c>
      <c r="W2822" s="8">
        <v>46258.667361111111</v>
      </c>
      <c r="X2822" s="6" t="s">
        <v>40</v>
      </c>
      <c r="Y2822" s="6" t="s">
        <v>39</v>
      </c>
      <c r="Z2822" s="9">
        <v>78050</v>
      </c>
      <c r="AA2822" s="6" t="s">
        <v>4774</v>
      </c>
      <c r="AB2822" s="26" t="s">
        <v>9129</v>
      </c>
      <c r="AC2822" s="11" t="str">
        <f t="shared" si="326"/>
        <v>Klik Here Bestie</v>
      </c>
      <c r="AD2822" s="12" t="s">
        <v>30</v>
      </c>
    </row>
    <row r="2823" spans="1:30" ht="14.25" customHeight="1" x14ac:dyDescent="0.3">
      <c r="A2823" s="5">
        <v>2821</v>
      </c>
      <c r="B2823" s="6" t="s">
        <v>32</v>
      </c>
      <c r="C2823" s="6" t="s">
        <v>33</v>
      </c>
      <c r="D2823" s="6" t="s">
        <v>944</v>
      </c>
      <c r="E2823" s="6" t="s">
        <v>954</v>
      </c>
      <c r="F2823" s="6">
        <v>3323042002</v>
      </c>
      <c r="G2823" s="6" t="s">
        <v>945</v>
      </c>
      <c r="H2823" s="6" t="s">
        <v>946</v>
      </c>
      <c r="I2823" s="6">
        <v>15713207</v>
      </c>
      <c r="J2823" s="6" t="s">
        <v>9130</v>
      </c>
      <c r="K2823" s="6" t="s">
        <v>9131</v>
      </c>
      <c r="L2823" s="6" t="s">
        <v>9132</v>
      </c>
      <c r="M2823" s="6">
        <v>50</v>
      </c>
      <c r="N2823" s="6">
        <v>50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 t="s">
        <v>39</v>
      </c>
      <c r="U2823" s="6" t="s">
        <v>7933</v>
      </c>
      <c r="V2823" s="8">
        <v>46256.449305555558</v>
      </c>
      <c r="W2823" s="8">
        <v>46256.449305555558</v>
      </c>
      <c r="X2823" s="6" t="s">
        <v>40</v>
      </c>
      <c r="Y2823" s="6" t="s">
        <v>39</v>
      </c>
      <c r="Z2823" s="9">
        <v>78025</v>
      </c>
      <c r="AA2823" s="6" t="s">
        <v>957</v>
      </c>
      <c r="AB2823" s="26" t="s">
        <v>9133</v>
      </c>
      <c r="AC2823" s="11" t="str">
        <f t="shared" si="326"/>
        <v>Klik Here Bestie</v>
      </c>
      <c r="AD2823" s="12" t="s">
        <v>30</v>
      </c>
    </row>
    <row r="2824" spans="1:30" ht="14.25" customHeight="1" x14ac:dyDescent="0.3">
      <c r="A2824" s="5">
        <v>2822</v>
      </c>
      <c r="B2824" s="6" t="s">
        <v>32</v>
      </c>
      <c r="C2824" s="6" t="s">
        <v>33</v>
      </c>
      <c r="D2824" s="6" t="s">
        <v>944</v>
      </c>
      <c r="E2824" s="6" t="s">
        <v>954</v>
      </c>
      <c r="F2824" s="6">
        <v>3323042002</v>
      </c>
      <c r="G2824" s="6" t="s">
        <v>945</v>
      </c>
      <c r="H2824" s="6" t="s">
        <v>946</v>
      </c>
      <c r="I2824" s="6">
        <v>15397881</v>
      </c>
      <c r="J2824" s="6" t="s">
        <v>9134</v>
      </c>
      <c r="K2824" s="6" t="s">
        <v>9135</v>
      </c>
      <c r="L2824" s="6" t="s">
        <v>9136</v>
      </c>
      <c r="M2824" s="6">
        <v>0</v>
      </c>
      <c r="N2824" s="6">
        <v>500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 t="s">
        <v>39</v>
      </c>
      <c r="U2824" s="6" t="s">
        <v>7958</v>
      </c>
      <c r="V2824" s="8">
        <v>46252.491666666669</v>
      </c>
      <c r="W2824" s="8">
        <v>46252.491666666669</v>
      </c>
      <c r="X2824" s="6" t="s">
        <v>40</v>
      </c>
      <c r="Y2824" s="6" t="s">
        <v>39</v>
      </c>
      <c r="Z2824" s="9">
        <v>78018</v>
      </c>
      <c r="AA2824" s="6" t="s">
        <v>9137</v>
      </c>
      <c r="AB2824" s="26" t="s">
        <v>9138</v>
      </c>
      <c r="AC2824" s="11" t="str">
        <f t="shared" si="326"/>
        <v>Klik Here Bestie</v>
      </c>
      <c r="AD2824" s="12" t="s">
        <v>30</v>
      </c>
    </row>
    <row r="2825" spans="1:30" ht="14.25" customHeight="1" x14ac:dyDescent="0.3">
      <c r="A2825" s="5">
        <v>2823</v>
      </c>
      <c r="B2825" s="6" t="s">
        <v>32</v>
      </c>
      <c r="C2825" s="6" t="s">
        <v>33</v>
      </c>
      <c r="D2825" s="6" t="s">
        <v>944</v>
      </c>
      <c r="E2825" s="6" t="s">
        <v>954</v>
      </c>
      <c r="F2825" s="6">
        <v>3323042002</v>
      </c>
      <c r="G2825" s="6" t="s">
        <v>945</v>
      </c>
      <c r="H2825" s="6" t="s">
        <v>946</v>
      </c>
      <c r="I2825" s="6">
        <v>15734919</v>
      </c>
      <c r="J2825" s="6" t="s">
        <v>9139</v>
      </c>
      <c r="K2825" s="6" t="s">
        <v>9140</v>
      </c>
      <c r="L2825" s="6" t="s">
        <v>9141</v>
      </c>
      <c r="M2825" s="6">
        <v>290</v>
      </c>
      <c r="N2825" s="6">
        <v>250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 t="s">
        <v>39</v>
      </c>
      <c r="U2825" s="27" t="s">
        <v>7933</v>
      </c>
      <c r="V2825" s="8">
        <v>46256.586805555555</v>
      </c>
      <c r="W2825" s="8">
        <v>46256.586805555555</v>
      </c>
      <c r="X2825" s="6" t="s">
        <v>40</v>
      </c>
      <c r="Y2825" s="6" t="s">
        <v>39</v>
      </c>
      <c r="Z2825" s="9">
        <v>78046</v>
      </c>
      <c r="AA2825" s="6" t="s">
        <v>169</v>
      </c>
      <c r="AB2825" s="26" t="s">
        <v>9142</v>
      </c>
      <c r="AC2825" s="11" t="str">
        <f t="shared" si="326"/>
        <v>Klik Here Bestie</v>
      </c>
      <c r="AD2825" s="12" t="s">
        <v>30</v>
      </c>
    </row>
    <row r="2826" spans="1:30" ht="14.25" customHeight="1" x14ac:dyDescent="0.3">
      <c r="A2826" s="5">
        <v>2824</v>
      </c>
      <c r="B2826" s="6" t="s">
        <v>32</v>
      </c>
      <c r="C2826" s="6" t="s">
        <v>33</v>
      </c>
      <c r="D2826" s="6" t="s">
        <v>944</v>
      </c>
      <c r="E2826" s="6" t="s">
        <v>959</v>
      </c>
      <c r="F2826" s="6">
        <v>3323042003</v>
      </c>
      <c r="G2826" s="6" t="s">
        <v>945</v>
      </c>
      <c r="H2826" s="6" t="s">
        <v>946</v>
      </c>
      <c r="I2826" s="6">
        <v>16139034</v>
      </c>
      <c r="J2826" s="6" t="s">
        <v>9143</v>
      </c>
      <c r="K2826" s="6" t="s">
        <v>9144</v>
      </c>
      <c r="L2826" s="6" t="s">
        <v>9145</v>
      </c>
      <c r="M2826" s="6">
        <v>192</v>
      </c>
      <c r="N2826" s="6">
        <v>174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 t="s">
        <v>39</v>
      </c>
      <c r="U2826" s="27" t="s">
        <v>7919</v>
      </c>
      <c r="V2826" s="8">
        <v>46261.368750000001</v>
      </c>
      <c r="W2826" s="8">
        <v>46261.368750000001</v>
      </c>
      <c r="X2826" s="6" t="s">
        <v>40</v>
      </c>
      <c r="Y2826" s="6" t="s">
        <v>39</v>
      </c>
      <c r="Z2826" s="9">
        <v>87749</v>
      </c>
      <c r="AA2826" s="6" t="s">
        <v>966</v>
      </c>
      <c r="AB2826" s="26" t="s">
        <v>9146</v>
      </c>
      <c r="AC2826" s="11" t="str">
        <f t="shared" si="326"/>
        <v>Klik Here Bestie</v>
      </c>
      <c r="AD2826" s="12" t="s">
        <v>30</v>
      </c>
    </row>
    <row r="2827" spans="1:30" ht="14.25" customHeight="1" x14ac:dyDescent="0.3">
      <c r="A2827" s="5">
        <v>2825</v>
      </c>
      <c r="B2827" s="6" t="s">
        <v>32</v>
      </c>
      <c r="C2827" s="6" t="s">
        <v>33</v>
      </c>
      <c r="D2827" s="6" t="s">
        <v>944</v>
      </c>
      <c r="E2827" s="6" t="s">
        <v>959</v>
      </c>
      <c r="F2827" s="6">
        <v>3323042003</v>
      </c>
      <c r="G2827" s="6" t="s">
        <v>945</v>
      </c>
      <c r="H2827" s="6" t="s">
        <v>946</v>
      </c>
      <c r="I2827" s="6">
        <v>16148114</v>
      </c>
      <c r="J2827" s="6" t="s">
        <v>9147</v>
      </c>
      <c r="K2827" s="6" t="s">
        <v>9148</v>
      </c>
      <c r="L2827" s="6" t="s">
        <v>9149</v>
      </c>
      <c r="M2827" s="6">
        <v>0</v>
      </c>
      <c r="N2827" s="6">
        <v>100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 t="s">
        <v>39</v>
      </c>
      <c r="U2827" s="27" t="s">
        <v>7919</v>
      </c>
      <c r="V2827" s="8">
        <v>46261.407638888886</v>
      </c>
      <c r="W2827" s="8">
        <v>46261.407638888886</v>
      </c>
      <c r="X2827" s="6" t="s">
        <v>40</v>
      </c>
      <c r="Y2827" s="6" t="s">
        <v>39</v>
      </c>
      <c r="Z2827" s="9">
        <v>87757</v>
      </c>
      <c r="AA2827" s="6" t="s">
        <v>962</v>
      </c>
      <c r="AB2827" s="26" t="s">
        <v>9150</v>
      </c>
      <c r="AC2827" s="11" t="str">
        <f t="shared" si="326"/>
        <v>Klik Here Bestie</v>
      </c>
      <c r="AD2827" s="12" t="s">
        <v>30</v>
      </c>
    </row>
    <row r="2828" spans="1:30" ht="14.25" customHeight="1" x14ac:dyDescent="0.3">
      <c r="A2828" s="5">
        <v>2826</v>
      </c>
      <c r="B2828" s="6" t="s">
        <v>32</v>
      </c>
      <c r="C2828" s="6" t="s">
        <v>33</v>
      </c>
      <c r="D2828" s="6" t="s">
        <v>944</v>
      </c>
      <c r="E2828" s="6" t="s">
        <v>959</v>
      </c>
      <c r="F2828" s="6">
        <v>3323042003</v>
      </c>
      <c r="G2828" s="6" t="s">
        <v>945</v>
      </c>
      <c r="H2828" s="6" t="s">
        <v>946</v>
      </c>
      <c r="I2828" s="6">
        <v>15702956</v>
      </c>
      <c r="J2828" s="6" t="s">
        <v>9151</v>
      </c>
      <c r="K2828" s="6" t="s">
        <v>9152</v>
      </c>
      <c r="L2828" s="6" t="s">
        <v>4197</v>
      </c>
      <c r="M2828" s="6">
        <v>50</v>
      </c>
      <c r="N2828" s="6">
        <v>100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 t="s">
        <v>39</v>
      </c>
      <c r="U2828" s="27" t="s">
        <v>7933</v>
      </c>
      <c r="V2828" s="8">
        <v>46256.40347222222</v>
      </c>
      <c r="W2828" s="8">
        <v>46256.40347222222</v>
      </c>
      <c r="X2828" s="6" t="s">
        <v>40</v>
      </c>
      <c r="Y2828" s="6" t="s">
        <v>39</v>
      </c>
      <c r="Z2828" s="9">
        <v>87755</v>
      </c>
      <c r="AA2828" s="6" t="s">
        <v>976</v>
      </c>
      <c r="AB2828" s="26" t="s">
        <v>9153</v>
      </c>
      <c r="AC2828" s="11" t="str">
        <f t="shared" si="326"/>
        <v>Klik Here Bestie</v>
      </c>
      <c r="AD2828" s="12" t="s">
        <v>30</v>
      </c>
    </row>
    <row r="2829" spans="1:30" ht="14.25" customHeight="1" x14ac:dyDescent="0.3">
      <c r="A2829" s="5">
        <v>2827</v>
      </c>
      <c r="B2829" s="6" t="s">
        <v>32</v>
      </c>
      <c r="C2829" s="6" t="s">
        <v>33</v>
      </c>
      <c r="D2829" s="6" t="s">
        <v>944</v>
      </c>
      <c r="E2829" s="6" t="s">
        <v>981</v>
      </c>
      <c r="F2829" s="6">
        <v>3323042004</v>
      </c>
      <c r="G2829" s="6" t="s">
        <v>982</v>
      </c>
      <c r="H2829" s="6" t="s">
        <v>983</v>
      </c>
      <c r="I2829" s="6">
        <v>15619848</v>
      </c>
      <c r="J2829" s="6" t="s">
        <v>9154</v>
      </c>
      <c r="K2829" s="6" t="s">
        <v>9155</v>
      </c>
      <c r="L2829" s="6" t="s">
        <v>9156</v>
      </c>
      <c r="M2829" s="6">
        <v>52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 t="s">
        <v>39</v>
      </c>
      <c r="U2829" s="27" t="s">
        <v>7926</v>
      </c>
      <c r="V2829" s="8">
        <v>46255.420138888891</v>
      </c>
      <c r="W2829" s="8">
        <v>46255.420138888891</v>
      </c>
      <c r="X2829" s="6" t="s">
        <v>40</v>
      </c>
      <c r="Y2829" s="6" t="s">
        <v>39</v>
      </c>
      <c r="Z2829" s="9">
        <v>88118</v>
      </c>
      <c r="AA2829" s="6" t="s">
        <v>594</v>
      </c>
      <c r="AB2829" s="26" t="s">
        <v>9157</v>
      </c>
      <c r="AC2829" s="11" t="str">
        <f t="shared" si="326"/>
        <v>Klik Here Bestie</v>
      </c>
      <c r="AD2829" s="12" t="s">
        <v>30</v>
      </c>
    </row>
    <row r="2830" spans="1:30" ht="14.25" customHeight="1" x14ac:dyDescent="0.3">
      <c r="A2830" s="5">
        <v>2828</v>
      </c>
      <c r="B2830" s="6" t="s">
        <v>32</v>
      </c>
      <c r="C2830" s="6" t="s">
        <v>33</v>
      </c>
      <c r="D2830" s="6" t="s">
        <v>944</v>
      </c>
      <c r="E2830" s="6" t="s">
        <v>999</v>
      </c>
      <c r="F2830" s="6">
        <v>3323042005</v>
      </c>
      <c r="G2830" s="6" t="s">
        <v>982</v>
      </c>
      <c r="H2830" s="6" t="s">
        <v>983</v>
      </c>
      <c r="I2830" s="6">
        <v>15488073</v>
      </c>
      <c r="J2830" s="6" t="s">
        <v>9158</v>
      </c>
      <c r="K2830" s="6" t="s">
        <v>9159</v>
      </c>
      <c r="L2830" s="6" t="s">
        <v>9160</v>
      </c>
      <c r="M2830" s="6">
        <v>0</v>
      </c>
      <c r="N2830" s="6">
        <v>118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 t="s">
        <v>39</v>
      </c>
      <c r="U2830" s="6" t="s">
        <v>7969</v>
      </c>
      <c r="V2830" s="8">
        <v>46253.65</v>
      </c>
      <c r="W2830" s="8">
        <v>46253.65</v>
      </c>
      <c r="X2830" s="6" t="s">
        <v>40</v>
      </c>
      <c r="Y2830" s="6" t="s">
        <v>39</v>
      </c>
      <c r="Z2830" s="9">
        <v>88139</v>
      </c>
      <c r="AA2830" s="6" t="s">
        <v>4804</v>
      </c>
      <c r="AB2830" s="26" t="s">
        <v>9161</v>
      </c>
      <c r="AC2830" s="11" t="str">
        <f t="shared" si="326"/>
        <v>Klik Here Bestie</v>
      </c>
      <c r="AD2830" s="12" t="s">
        <v>30</v>
      </c>
    </row>
    <row r="2831" spans="1:30" ht="14.25" customHeight="1" x14ac:dyDescent="0.3">
      <c r="A2831" s="5">
        <v>2829</v>
      </c>
      <c r="B2831" s="6" t="s">
        <v>32</v>
      </c>
      <c r="C2831" s="6" t="s">
        <v>33</v>
      </c>
      <c r="D2831" s="6" t="s">
        <v>944</v>
      </c>
      <c r="E2831" s="6" t="s">
        <v>999</v>
      </c>
      <c r="F2831" s="6">
        <v>3323042005</v>
      </c>
      <c r="G2831" s="6" t="s">
        <v>982</v>
      </c>
      <c r="H2831" s="6" t="s">
        <v>983</v>
      </c>
      <c r="I2831" s="6">
        <v>15534352</v>
      </c>
      <c r="J2831" s="6" t="s">
        <v>9162</v>
      </c>
      <c r="K2831" s="6" t="s">
        <v>9163</v>
      </c>
      <c r="L2831" s="6" t="s">
        <v>9164</v>
      </c>
      <c r="M2831" s="6">
        <v>300</v>
      </c>
      <c r="N2831" s="6">
        <v>350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 t="s">
        <v>39</v>
      </c>
      <c r="U2831" s="6" t="s">
        <v>7987</v>
      </c>
      <c r="V2831" s="8">
        <v>46254.4375</v>
      </c>
      <c r="W2831" s="8">
        <v>46254.4375</v>
      </c>
      <c r="X2831" s="6" t="s">
        <v>40</v>
      </c>
      <c r="Y2831" s="6" t="s">
        <v>39</v>
      </c>
      <c r="Z2831" s="9">
        <v>215330</v>
      </c>
      <c r="AA2831" s="6" t="s">
        <v>9165</v>
      </c>
      <c r="AB2831" s="26" t="s">
        <v>9166</v>
      </c>
      <c r="AC2831" s="11" t="str">
        <f t="shared" si="326"/>
        <v>Klik Here Bestie</v>
      </c>
      <c r="AD2831" s="12" t="s">
        <v>30</v>
      </c>
    </row>
    <row r="2832" spans="1:30" ht="14.25" customHeight="1" x14ac:dyDescent="0.3">
      <c r="A2832" s="5">
        <v>2830</v>
      </c>
      <c r="B2832" s="6" t="s">
        <v>32</v>
      </c>
      <c r="C2832" s="6" t="s">
        <v>33</v>
      </c>
      <c r="D2832" s="6" t="s">
        <v>944</v>
      </c>
      <c r="E2832" s="6" t="s">
        <v>1018</v>
      </c>
      <c r="F2832" s="6">
        <v>3323042006</v>
      </c>
      <c r="G2832" s="6" t="s">
        <v>982</v>
      </c>
      <c r="H2832" s="6" t="s">
        <v>983</v>
      </c>
      <c r="I2832" s="6">
        <v>15879499</v>
      </c>
      <c r="J2832" s="6" t="s">
        <v>9167</v>
      </c>
      <c r="K2832" s="6" t="s">
        <v>9168</v>
      </c>
      <c r="L2832" s="6" t="s">
        <v>9169</v>
      </c>
      <c r="M2832" s="6">
        <v>0</v>
      </c>
      <c r="N2832" s="6">
        <v>196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 t="s">
        <v>39</v>
      </c>
      <c r="U2832" s="6" t="s">
        <v>7951</v>
      </c>
      <c r="V2832" s="8">
        <v>46258.506249999999</v>
      </c>
      <c r="W2832" s="8">
        <v>46258.506249999999</v>
      </c>
      <c r="X2832" s="6" t="s">
        <v>40</v>
      </c>
      <c r="Y2832" s="6" t="s">
        <v>39</v>
      </c>
      <c r="Z2832" s="9">
        <v>88160</v>
      </c>
      <c r="AA2832" s="6" t="s">
        <v>2663</v>
      </c>
      <c r="AB2832" s="26" t="s">
        <v>9170</v>
      </c>
      <c r="AC2832" s="11" t="str">
        <f t="shared" si="326"/>
        <v>Klik Here Bestie</v>
      </c>
      <c r="AD2832" s="12" t="s">
        <v>30</v>
      </c>
    </row>
    <row r="2833" spans="1:30" ht="14.25" customHeight="1" x14ac:dyDescent="0.3">
      <c r="A2833" s="5">
        <v>2831</v>
      </c>
      <c r="B2833" s="6" t="s">
        <v>32</v>
      </c>
      <c r="C2833" s="6" t="s">
        <v>33</v>
      </c>
      <c r="D2833" s="6" t="s">
        <v>944</v>
      </c>
      <c r="E2833" s="6" t="s">
        <v>1018</v>
      </c>
      <c r="F2833" s="6">
        <v>3323042006</v>
      </c>
      <c r="G2833" s="6" t="s">
        <v>982</v>
      </c>
      <c r="H2833" s="6" t="s">
        <v>983</v>
      </c>
      <c r="I2833" s="6">
        <v>15353760</v>
      </c>
      <c r="J2833" s="6" t="s">
        <v>9171</v>
      </c>
      <c r="K2833" s="6" t="s">
        <v>9172</v>
      </c>
      <c r="L2833" s="6" t="s">
        <v>2614</v>
      </c>
      <c r="M2833" s="6">
        <v>0</v>
      </c>
      <c r="N2833" s="6">
        <v>488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 t="s">
        <v>39</v>
      </c>
      <c r="U2833" s="27" t="s">
        <v>4394</v>
      </c>
      <c r="V2833" s="8">
        <v>46251.57708333333</v>
      </c>
      <c r="W2833" s="8">
        <v>46251.57708333333</v>
      </c>
      <c r="X2833" s="6" t="s">
        <v>40</v>
      </c>
      <c r="Y2833" s="6" t="s">
        <v>39</v>
      </c>
      <c r="Z2833" s="9">
        <v>88153</v>
      </c>
      <c r="AA2833" s="6" t="s">
        <v>169</v>
      </c>
      <c r="AB2833" s="26" t="s">
        <v>9173</v>
      </c>
      <c r="AC2833" s="11" t="str">
        <f t="shared" si="326"/>
        <v>Klik Here Bestie</v>
      </c>
      <c r="AD2833" s="12" t="s">
        <v>30</v>
      </c>
    </row>
    <row r="2834" spans="1:30" ht="14.25" customHeight="1" x14ac:dyDescent="0.3">
      <c r="A2834" s="5">
        <v>2832</v>
      </c>
      <c r="B2834" s="6" t="s">
        <v>32</v>
      </c>
      <c r="C2834" s="6" t="s">
        <v>33</v>
      </c>
      <c r="D2834" s="6" t="s">
        <v>944</v>
      </c>
      <c r="E2834" s="6" t="s">
        <v>1018</v>
      </c>
      <c r="F2834" s="6">
        <v>3323042006</v>
      </c>
      <c r="G2834" s="6" t="s">
        <v>982</v>
      </c>
      <c r="H2834" s="6" t="s">
        <v>983</v>
      </c>
      <c r="I2834" s="6">
        <v>15786279</v>
      </c>
      <c r="J2834" s="6" t="s">
        <v>9174</v>
      </c>
      <c r="K2834" s="6" t="s">
        <v>9175</v>
      </c>
      <c r="L2834" s="6" t="s">
        <v>9176</v>
      </c>
      <c r="M2834" s="6">
        <v>0</v>
      </c>
      <c r="N2834" s="6">
        <v>150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 t="s">
        <v>39</v>
      </c>
      <c r="U2834" s="27" t="s">
        <v>8334</v>
      </c>
      <c r="V2834" s="8">
        <v>46257.40625</v>
      </c>
      <c r="W2834" s="8">
        <v>46257.40625</v>
      </c>
      <c r="X2834" s="6" t="s">
        <v>40</v>
      </c>
      <c r="Y2834" s="6" t="s">
        <v>39</v>
      </c>
      <c r="Z2834" s="9">
        <v>88157</v>
      </c>
      <c r="AA2834" s="6" t="s">
        <v>3065</v>
      </c>
      <c r="AB2834" s="26" t="s">
        <v>9177</v>
      </c>
      <c r="AC2834" s="11" t="str">
        <f t="shared" si="326"/>
        <v>Klik Here Bestie</v>
      </c>
      <c r="AD2834" s="12" t="s">
        <v>30</v>
      </c>
    </row>
    <row r="2835" spans="1:30" ht="14.25" customHeight="1" x14ac:dyDescent="0.3">
      <c r="A2835" s="5">
        <v>2833</v>
      </c>
      <c r="B2835" s="6" t="s">
        <v>32</v>
      </c>
      <c r="C2835" s="6" t="s">
        <v>33</v>
      </c>
      <c r="D2835" s="6" t="s">
        <v>944</v>
      </c>
      <c r="E2835" s="6" t="s">
        <v>1018</v>
      </c>
      <c r="F2835" s="6">
        <v>3323042006</v>
      </c>
      <c r="G2835" s="6" t="s">
        <v>982</v>
      </c>
      <c r="H2835" s="6" t="s">
        <v>983</v>
      </c>
      <c r="I2835" s="6">
        <v>15854867</v>
      </c>
      <c r="J2835" s="6" t="s">
        <v>9178</v>
      </c>
      <c r="K2835" s="6" t="s">
        <v>9179</v>
      </c>
      <c r="L2835" s="6" t="s">
        <v>9180</v>
      </c>
      <c r="M2835" s="6">
        <v>0</v>
      </c>
      <c r="N2835" s="6">
        <v>438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 t="s">
        <v>39</v>
      </c>
      <c r="U2835" s="27" t="s">
        <v>7951</v>
      </c>
      <c r="V2835" s="8">
        <v>46258.393055555556</v>
      </c>
      <c r="W2835" s="8">
        <v>46258.393055555556</v>
      </c>
      <c r="X2835" s="6" t="s">
        <v>40</v>
      </c>
      <c r="Y2835" s="6" t="s">
        <v>39</v>
      </c>
      <c r="Z2835" s="9">
        <v>88157</v>
      </c>
      <c r="AA2835" s="6" t="s">
        <v>3065</v>
      </c>
      <c r="AB2835" s="26" t="s">
        <v>9181</v>
      </c>
      <c r="AC2835" s="11" t="str">
        <f t="shared" si="326"/>
        <v>Klik Here Bestie</v>
      </c>
      <c r="AD2835" s="12" t="s">
        <v>30</v>
      </c>
    </row>
    <row r="2836" spans="1:30" ht="14.25" customHeight="1" x14ac:dyDescent="0.3">
      <c r="A2836" s="5">
        <v>2834</v>
      </c>
      <c r="B2836" s="6" t="s">
        <v>32</v>
      </c>
      <c r="C2836" s="6" t="s">
        <v>33</v>
      </c>
      <c r="D2836" s="6" t="s">
        <v>944</v>
      </c>
      <c r="E2836" s="6" t="s">
        <v>1018</v>
      </c>
      <c r="F2836" s="6">
        <v>3323042006</v>
      </c>
      <c r="G2836" s="6" t="s">
        <v>982</v>
      </c>
      <c r="H2836" s="6" t="s">
        <v>983</v>
      </c>
      <c r="I2836" s="6">
        <v>15635858</v>
      </c>
      <c r="J2836" s="6" t="s">
        <v>9182</v>
      </c>
      <c r="K2836" s="6" t="s">
        <v>9183</v>
      </c>
      <c r="L2836" s="6" t="s">
        <v>9184</v>
      </c>
      <c r="M2836" s="6">
        <v>0</v>
      </c>
      <c r="N2836" s="6">
        <v>318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 t="s">
        <v>39</v>
      </c>
      <c r="U2836" s="6" t="s">
        <v>7926</v>
      </c>
      <c r="V2836" s="8">
        <v>46255.54791666667</v>
      </c>
      <c r="W2836" s="8">
        <v>46255.54791666667</v>
      </c>
      <c r="X2836" s="6" t="s">
        <v>40</v>
      </c>
      <c r="Y2836" s="6" t="s">
        <v>39</v>
      </c>
      <c r="Z2836" s="9">
        <v>88153</v>
      </c>
      <c r="AA2836" s="6" t="s">
        <v>169</v>
      </c>
      <c r="AB2836" s="26" t="s">
        <v>9185</v>
      </c>
      <c r="AC2836" s="11" t="str">
        <f t="shared" si="326"/>
        <v>Klik Here Bestie</v>
      </c>
      <c r="AD2836" s="12" t="s">
        <v>30</v>
      </c>
    </row>
    <row r="2837" spans="1:30" ht="14.25" customHeight="1" x14ac:dyDescent="0.3">
      <c r="A2837" s="5">
        <v>2835</v>
      </c>
      <c r="B2837" s="6" t="s">
        <v>32</v>
      </c>
      <c r="C2837" s="6" t="s">
        <v>33</v>
      </c>
      <c r="D2837" s="6" t="s">
        <v>944</v>
      </c>
      <c r="E2837" s="6" t="s">
        <v>1018</v>
      </c>
      <c r="F2837" s="6">
        <v>3323042006</v>
      </c>
      <c r="G2837" s="6" t="s">
        <v>982</v>
      </c>
      <c r="H2837" s="6" t="s">
        <v>983</v>
      </c>
      <c r="I2837" s="6">
        <v>15879676</v>
      </c>
      <c r="J2837" s="6" t="s">
        <v>9186</v>
      </c>
      <c r="K2837" s="6" t="s">
        <v>9187</v>
      </c>
      <c r="L2837" s="6" t="s">
        <v>9188</v>
      </c>
      <c r="M2837" s="6">
        <v>0</v>
      </c>
      <c r="N2837" s="6">
        <v>306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 t="s">
        <v>39</v>
      </c>
      <c r="U2837" s="6" t="s">
        <v>7951</v>
      </c>
      <c r="V2837" s="8">
        <v>46258.506944444445</v>
      </c>
      <c r="W2837" s="8">
        <v>46258.506944444445</v>
      </c>
      <c r="X2837" s="6" t="s">
        <v>40</v>
      </c>
      <c r="Y2837" s="6" t="s">
        <v>39</v>
      </c>
      <c r="Z2837" s="9">
        <v>88160</v>
      </c>
      <c r="AA2837" s="6" t="s">
        <v>2663</v>
      </c>
      <c r="AB2837" s="26" t="s">
        <v>9189</v>
      </c>
      <c r="AC2837" s="11" t="str">
        <f t="shared" si="326"/>
        <v>Klik Here Bestie</v>
      </c>
      <c r="AD2837" s="12" t="s">
        <v>30</v>
      </c>
    </row>
    <row r="2838" spans="1:30" ht="14.25" customHeight="1" x14ac:dyDescent="0.3">
      <c r="A2838" s="5">
        <v>2836</v>
      </c>
      <c r="B2838" s="6" t="s">
        <v>32</v>
      </c>
      <c r="C2838" s="6" t="s">
        <v>33</v>
      </c>
      <c r="D2838" s="6" t="s">
        <v>944</v>
      </c>
      <c r="E2838" s="6" t="s">
        <v>1018</v>
      </c>
      <c r="F2838" s="6">
        <v>3323042006</v>
      </c>
      <c r="G2838" s="6" t="s">
        <v>982</v>
      </c>
      <c r="H2838" s="6" t="s">
        <v>983</v>
      </c>
      <c r="I2838" s="6">
        <v>16042573</v>
      </c>
      <c r="J2838" s="6" t="s">
        <v>9190</v>
      </c>
      <c r="K2838" s="6" t="s">
        <v>9191</v>
      </c>
      <c r="L2838" s="6" t="s">
        <v>9192</v>
      </c>
      <c r="M2838" s="6">
        <v>0</v>
      </c>
      <c r="N2838" s="6">
        <v>704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 t="s">
        <v>39</v>
      </c>
      <c r="U2838" s="27" t="s">
        <v>7962</v>
      </c>
      <c r="V2838" s="8">
        <v>46260.395833333336</v>
      </c>
      <c r="W2838" s="8">
        <v>46260.395833333336</v>
      </c>
      <c r="X2838" s="6" t="s">
        <v>40</v>
      </c>
      <c r="Y2838" s="6" t="s">
        <v>39</v>
      </c>
      <c r="Z2838" s="9">
        <v>88156</v>
      </c>
      <c r="AA2838" s="6" t="s">
        <v>424</v>
      </c>
      <c r="AB2838" s="26" t="s">
        <v>9193</v>
      </c>
      <c r="AC2838" s="11" t="str">
        <f t="shared" si="326"/>
        <v>Klik Here Bestie</v>
      </c>
      <c r="AD2838" s="12" t="s">
        <v>30</v>
      </c>
    </row>
    <row r="2839" spans="1:30" ht="14.25" customHeight="1" x14ac:dyDescent="0.3">
      <c r="A2839" s="5">
        <v>2837</v>
      </c>
      <c r="B2839" s="6" t="s">
        <v>32</v>
      </c>
      <c r="C2839" s="6" t="s">
        <v>33</v>
      </c>
      <c r="D2839" s="6" t="s">
        <v>944</v>
      </c>
      <c r="E2839" s="6" t="s">
        <v>1018</v>
      </c>
      <c r="F2839" s="6">
        <v>3323042006</v>
      </c>
      <c r="G2839" s="6" t="s">
        <v>982</v>
      </c>
      <c r="H2839" s="6" t="s">
        <v>983</v>
      </c>
      <c r="I2839" s="6">
        <v>15659439</v>
      </c>
      <c r="J2839" s="6" t="s">
        <v>9194</v>
      </c>
      <c r="K2839" s="6" t="s">
        <v>9195</v>
      </c>
      <c r="L2839" s="6" t="s">
        <v>9196</v>
      </c>
      <c r="M2839" s="6">
        <v>0</v>
      </c>
      <c r="N2839" s="6">
        <v>860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 t="s">
        <v>39</v>
      </c>
      <c r="U2839" s="6" t="s">
        <v>7926</v>
      </c>
      <c r="V2839" s="8">
        <v>46255.669444444444</v>
      </c>
      <c r="W2839" s="8">
        <v>46255.669444444444</v>
      </c>
      <c r="X2839" s="6" t="s">
        <v>40</v>
      </c>
      <c r="Y2839" s="6" t="s">
        <v>39</v>
      </c>
      <c r="Z2839" s="9">
        <v>88153</v>
      </c>
      <c r="AA2839" s="6" t="s">
        <v>169</v>
      </c>
      <c r="AB2839" s="26" t="s">
        <v>9197</v>
      </c>
      <c r="AC2839" s="11" t="str">
        <f t="shared" si="326"/>
        <v>Klik Here Bestie</v>
      </c>
      <c r="AD2839" s="12" t="s">
        <v>30</v>
      </c>
    </row>
    <row r="2840" spans="1:30" ht="14.25" customHeight="1" x14ac:dyDescent="0.3">
      <c r="A2840" s="5">
        <v>2838</v>
      </c>
      <c r="B2840" s="6" t="s">
        <v>32</v>
      </c>
      <c r="C2840" s="6" t="s">
        <v>33</v>
      </c>
      <c r="D2840" s="6" t="s">
        <v>944</v>
      </c>
      <c r="E2840" s="6" t="s">
        <v>1018</v>
      </c>
      <c r="F2840" s="6">
        <v>3323042006</v>
      </c>
      <c r="G2840" s="6" t="s">
        <v>982</v>
      </c>
      <c r="H2840" s="6" t="s">
        <v>983</v>
      </c>
      <c r="I2840" s="6">
        <v>15718085</v>
      </c>
      <c r="J2840" s="6" t="s">
        <v>9198</v>
      </c>
      <c r="K2840" s="6" t="s">
        <v>9199</v>
      </c>
      <c r="L2840" s="6" t="s">
        <v>1072</v>
      </c>
      <c r="M2840" s="6">
        <v>0</v>
      </c>
      <c r="N2840" s="6">
        <v>352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 t="s">
        <v>39</v>
      </c>
      <c r="U2840" s="6" t="s">
        <v>7933</v>
      </c>
      <c r="V2840" s="8">
        <v>46256.474999999999</v>
      </c>
      <c r="W2840" s="8">
        <v>46256.474999999999</v>
      </c>
      <c r="X2840" s="6" t="s">
        <v>40</v>
      </c>
      <c r="Y2840" s="6" t="s">
        <v>39</v>
      </c>
      <c r="Z2840" s="9">
        <v>88160</v>
      </c>
      <c r="AA2840" s="6" t="s">
        <v>2663</v>
      </c>
      <c r="AB2840" s="26" t="s">
        <v>9200</v>
      </c>
      <c r="AC2840" s="11" t="str">
        <f t="shared" si="326"/>
        <v>Klik Here Bestie</v>
      </c>
      <c r="AD2840" s="12" t="s">
        <v>30</v>
      </c>
    </row>
    <row r="2841" spans="1:30" ht="14.25" customHeight="1" x14ac:dyDescent="0.3">
      <c r="A2841" s="5">
        <v>2839</v>
      </c>
      <c r="B2841" s="6" t="s">
        <v>32</v>
      </c>
      <c r="C2841" s="6" t="s">
        <v>33</v>
      </c>
      <c r="D2841" s="6" t="s">
        <v>944</v>
      </c>
      <c r="E2841" s="6" t="s">
        <v>1018</v>
      </c>
      <c r="F2841" s="6">
        <v>3323042006</v>
      </c>
      <c r="G2841" s="6" t="s">
        <v>982</v>
      </c>
      <c r="H2841" s="6" t="s">
        <v>983</v>
      </c>
      <c r="I2841" s="6">
        <v>15773903</v>
      </c>
      <c r="J2841" s="6" t="s">
        <v>9201</v>
      </c>
      <c r="K2841" s="6" t="s">
        <v>9202</v>
      </c>
      <c r="L2841" s="6" t="s">
        <v>244</v>
      </c>
      <c r="M2841" s="6">
        <v>0</v>
      </c>
      <c r="N2841" s="6">
        <v>232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 t="s">
        <v>39</v>
      </c>
      <c r="U2841" s="6" t="s">
        <v>8334</v>
      </c>
      <c r="V2841" s="8">
        <v>46257.317361111112</v>
      </c>
      <c r="W2841" s="8">
        <v>46257.317361111112</v>
      </c>
      <c r="X2841" s="6" t="s">
        <v>40</v>
      </c>
      <c r="Y2841" s="6" t="s">
        <v>39</v>
      </c>
      <c r="Z2841" s="9">
        <v>88156</v>
      </c>
      <c r="AA2841" s="6" t="s">
        <v>424</v>
      </c>
      <c r="AB2841" s="26" t="s">
        <v>9203</v>
      </c>
      <c r="AC2841" s="11" t="str">
        <f t="shared" si="326"/>
        <v>Klik Here Bestie</v>
      </c>
      <c r="AD2841" s="12" t="s">
        <v>30</v>
      </c>
    </row>
    <row r="2842" spans="1:30" ht="14.25" customHeight="1" x14ac:dyDescent="0.3">
      <c r="A2842" s="5">
        <v>2840</v>
      </c>
      <c r="B2842" s="6" t="s">
        <v>32</v>
      </c>
      <c r="C2842" s="6" t="s">
        <v>33</v>
      </c>
      <c r="D2842" s="6" t="s">
        <v>944</v>
      </c>
      <c r="E2842" s="6" t="s">
        <v>1018</v>
      </c>
      <c r="F2842" s="6">
        <v>3323042006</v>
      </c>
      <c r="G2842" s="6" t="s">
        <v>982</v>
      </c>
      <c r="H2842" s="6" t="s">
        <v>983</v>
      </c>
      <c r="I2842" s="6">
        <v>16042741</v>
      </c>
      <c r="J2842" s="6" t="s">
        <v>9204</v>
      </c>
      <c r="K2842" s="6" t="s">
        <v>9205</v>
      </c>
      <c r="L2842" s="6" t="s">
        <v>9206</v>
      </c>
      <c r="M2842" s="6">
        <v>0</v>
      </c>
      <c r="N2842" s="6">
        <v>300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 t="s">
        <v>39</v>
      </c>
      <c r="U2842" s="6" t="s">
        <v>7962</v>
      </c>
      <c r="V2842" s="8">
        <v>46260.396527777775</v>
      </c>
      <c r="W2842" s="8">
        <v>46260.396527777775</v>
      </c>
      <c r="X2842" s="6" t="s">
        <v>40</v>
      </c>
      <c r="Y2842" s="6" t="s">
        <v>39</v>
      </c>
      <c r="Z2842" s="9">
        <v>88156</v>
      </c>
      <c r="AA2842" s="6" t="s">
        <v>424</v>
      </c>
      <c r="AB2842" s="26" t="s">
        <v>9207</v>
      </c>
      <c r="AC2842" s="11" t="str">
        <f t="shared" si="326"/>
        <v>Klik Here Bestie</v>
      </c>
      <c r="AD2842" s="12" t="s">
        <v>30</v>
      </c>
    </row>
    <row r="2843" spans="1:30" ht="14.25" customHeight="1" x14ac:dyDescent="0.3">
      <c r="A2843" s="5">
        <v>2841</v>
      </c>
      <c r="B2843" s="6" t="s">
        <v>32</v>
      </c>
      <c r="C2843" s="6" t="s">
        <v>33</v>
      </c>
      <c r="D2843" s="6" t="s">
        <v>944</v>
      </c>
      <c r="E2843" s="6" t="s">
        <v>1018</v>
      </c>
      <c r="F2843" s="6">
        <v>3323042006</v>
      </c>
      <c r="G2843" s="6" t="s">
        <v>982</v>
      </c>
      <c r="H2843" s="6" t="s">
        <v>983</v>
      </c>
      <c r="I2843" s="6">
        <v>15554633</v>
      </c>
      <c r="J2843" s="6" t="s">
        <v>9208</v>
      </c>
      <c r="K2843" s="6" t="s">
        <v>9209</v>
      </c>
      <c r="L2843" s="6" t="s">
        <v>7570</v>
      </c>
      <c r="M2843" s="6">
        <v>0</v>
      </c>
      <c r="N2843" s="6">
        <v>602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 t="s">
        <v>39</v>
      </c>
      <c r="U2843" s="27" t="s">
        <v>7987</v>
      </c>
      <c r="V2843" s="8">
        <v>46254.564583333333</v>
      </c>
      <c r="W2843" s="8">
        <v>46254.564583333333</v>
      </c>
      <c r="X2843" s="6" t="s">
        <v>40</v>
      </c>
      <c r="Y2843" s="6" t="s">
        <v>39</v>
      </c>
      <c r="Z2843" s="9">
        <v>88156</v>
      </c>
      <c r="AA2843" s="6" t="s">
        <v>424</v>
      </c>
      <c r="AB2843" s="26" t="s">
        <v>9210</v>
      </c>
      <c r="AC2843" s="11" t="str">
        <f t="shared" si="326"/>
        <v>Klik Here Bestie</v>
      </c>
      <c r="AD2843" s="12" t="s">
        <v>30</v>
      </c>
    </row>
    <row r="2844" spans="1:30" ht="14.25" customHeight="1" x14ac:dyDescent="0.3">
      <c r="A2844" s="5">
        <v>2842</v>
      </c>
      <c r="B2844" s="6" t="s">
        <v>32</v>
      </c>
      <c r="C2844" s="6" t="s">
        <v>33</v>
      </c>
      <c r="D2844" s="6" t="s">
        <v>944</v>
      </c>
      <c r="E2844" s="6" t="s">
        <v>1018</v>
      </c>
      <c r="F2844" s="6">
        <v>3323042006</v>
      </c>
      <c r="G2844" s="6" t="s">
        <v>982</v>
      </c>
      <c r="H2844" s="6" t="s">
        <v>983</v>
      </c>
      <c r="I2844" s="6">
        <v>15728483</v>
      </c>
      <c r="J2844" s="6" t="s">
        <v>9211</v>
      </c>
      <c r="K2844" s="6" t="s">
        <v>9212</v>
      </c>
      <c r="L2844" s="6" t="s">
        <v>7570</v>
      </c>
      <c r="M2844" s="6">
        <v>0</v>
      </c>
      <c r="N2844" s="6">
        <v>404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 t="s">
        <v>39</v>
      </c>
      <c r="U2844" s="27" t="s">
        <v>7933</v>
      </c>
      <c r="V2844" s="8">
        <v>46256.544444444444</v>
      </c>
      <c r="W2844" s="8">
        <v>46256.544444444444</v>
      </c>
      <c r="X2844" s="6" t="s">
        <v>40</v>
      </c>
      <c r="Y2844" s="6" t="s">
        <v>39</v>
      </c>
      <c r="Z2844" s="9">
        <v>88157</v>
      </c>
      <c r="AA2844" s="6" t="s">
        <v>3065</v>
      </c>
      <c r="AB2844" s="26" t="s">
        <v>9213</v>
      </c>
      <c r="AC2844" s="11" t="str">
        <f t="shared" si="326"/>
        <v>Klik Here Bestie</v>
      </c>
      <c r="AD2844" s="12" t="s">
        <v>30</v>
      </c>
    </row>
    <row r="2845" spans="1:30" ht="14.25" customHeight="1" x14ac:dyDescent="0.3">
      <c r="A2845" s="5">
        <v>2843</v>
      </c>
      <c r="B2845" s="6" t="s">
        <v>32</v>
      </c>
      <c r="C2845" s="6" t="s">
        <v>33</v>
      </c>
      <c r="D2845" s="6" t="s">
        <v>944</v>
      </c>
      <c r="E2845" s="6" t="s">
        <v>1018</v>
      </c>
      <c r="F2845" s="6">
        <v>3323042006</v>
      </c>
      <c r="G2845" s="6" t="s">
        <v>982</v>
      </c>
      <c r="H2845" s="6" t="s">
        <v>983</v>
      </c>
      <c r="I2845" s="6">
        <v>15879303</v>
      </c>
      <c r="J2845" s="6" t="s">
        <v>9214</v>
      </c>
      <c r="K2845" s="6" t="s">
        <v>9215</v>
      </c>
      <c r="L2845" s="6" t="s">
        <v>5166</v>
      </c>
      <c r="M2845" s="6">
        <v>0</v>
      </c>
      <c r="N2845" s="6">
        <v>246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 t="s">
        <v>39</v>
      </c>
      <c r="U2845" s="27" t="s">
        <v>7951</v>
      </c>
      <c r="V2845" s="8">
        <v>46258.504166666666</v>
      </c>
      <c r="W2845" s="8">
        <v>46258.504166666666</v>
      </c>
      <c r="X2845" s="6" t="s">
        <v>40</v>
      </c>
      <c r="Y2845" s="6" t="s">
        <v>39</v>
      </c>
      <c r="Z2845" s="9">
        <v>88160</v>
      </c>
      <c r="AA2845" s="6" t="s">
        <v>2663</v>
      </c>
      <c r="AB2845" s="26" t="s">
        <v>9216</v>
      </c>
      <c r="AC2845" s="11" t="str">
        <f t="shared" si="326"/>
        <v>Klik Here Bestie</v>
      </c>
      <c r="AD2845" s="12" t="s">
        <v>30</v>
      </c>
    </row>
    <row r="2846" spans="1:30" ht="14.25" customHeight="1" x14ac:dyDescent="0.3">
      <c r="A2846" s="5">
        <v>2844</v>
      </c>
      <c r="B2846" s="6" t="s">
        <v>32</v>
      </c>
      <c r="C2846" s="6" t="s">
        <v>33</v>
      </c>
      <c r="D2846" s="6" t="s">
        <v>944</v>
      </c>
      <c r="E2846" s="6" t="s">
        <v>1018</v>
      </c>
      <c r="F2846" s="6">
        <v>3323042006</v>
      </c>
      <c r="G2846" s="6" t="s">
        <v>982</v>
      </c>
      <c r="H2846" s="6" t="s">
        <v>983</v>
      </c>
      <c r="I2846" s="6">
        <v>15803202</v>
      </c>
      <c r="J2846" s="6" t="s">
        <v>9217</v>
      </c>
      <c r="K2846" s="6" t="s">
        <v>9218</v>
      </c>
      <c r="L2846" s="6" t="s">
        <v>9219</v>
      </c>
      <c r="M2846" s="6">
        <v>0</v>
      </c>
      <c r="N2846" s="6">
        <v>514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 t="s">
        <v>39</v>
      </c>
      <c r="U2846" s="6" t="s">
        <v>8334</v>
      </c>
      <c r="V2846" s="8">
        <v>46257.546527777777</v>
      </c>
      <c r="W2846" s="8">
        <v>46257.546527777777</v>
      </c>
      <c r="X2846" s="6" t="s">
        <v>40</v>
      </c>
      <c r="Y2846" s="6" t="s">
        <v>39</v>
      </c>
      <c r="Z2846" s="9">
        <v>88157</v>
      </c>
      <c r="AA2846" s="6" t="s">
        <v>3065</v>
      </c>
      <c r="AB2846" s="26" t="s">
        <v>9220</v>
      </c>
      <c r="AC2846" s="11" t="str">
        <f t="shared" si="326"/>
        <v>Klik Here Bestie</v>
      </c>
      <c r="AD2846" s="12" t="s">
        <v>30</v>
      </c>
    </row>
    <row r="2847" spans="1:30" ht="14.25" customHeight="1" x14ac:dyDescent="0.3">
      <c r="A2847" s="5">
        <v>2845</v>
      </c>
      <c r="B2847" s="6" t="s">
        <v>32</v>
      </c>
      <c r="C2847" s="6" t="s">
        <v>33</v>
      </c>
      <c r="D2847" s="6" t="s">
        <v>944</v>
      </c>
      <c r="E2847" s="6" t="s">
        <v>1018</v>
      </c>
      <c r="F2847" s="6">
        <v>3323042006</v>
      </c>
      <c r="G2847" s="6" t="s">
        <v>982</v>
      </c>
      <c r="H2847" s="6" t="s">
        <v>983</v>
      </c>
      <c r="I2847" s="6">
        <v>15613594</v>
      </c>
      <c r="J2847" s="6" t="s">
        <v>9221</v>
      </c>
      <c r="K2847" s="6" t="s">
        <v>9222</v>
      </c>
      <c r="L2847" s="6" t="s">
        <v>3627</v>
      </c>
      <c r="M2847" s="6">
        <v>0</v>
      </c>
      <c r="N2847" s="6">
        <v>438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 t="s">
        <v>39</v>
      </c>
      <c r="U2847" s="6" t="s">
        <v>7926</v>
      </c>
      <c r="V2847" s="8">
        <v>46255.393055555556</v>
      </c>
      <c r="W2847" s="8">
        <v>46255.393055555556</v>
      </c>
      <c r="X2847" s="6" t="s">
        <v>40</v>
      </c>
      <c r="Y2847" s="6" t="s">
        <v>39</v>
      </c>
      <c r="Z2847" s="9">
        <v>88157</v>
      </c>
      <c r="AA2847" s="6" t="s">
        <v>3065</v>
      </c>
      <c r="AB2847" s="26" t="s">
        <v>9223</v>
      </c>
      <c r="AC2847" s="11" t="str">
        <f t="shared" si="326"/>
        <v>Klik Here Bestie</v>
      </c>
      <c r="AD2847" s="12" t="s">
        <v>30</v>
      </c>
    </row>
    <row r="2848" spans="1:30" ht="14.25" customHeight="1" x14ac:dyDescent="0.3">
      <c r="A2848" s="5">
        <v>2846</v>
      </c>
      <c r="B2848" s="6" t="s">
        <v>32</v>
      </c>
      <c r="C2848" s="6" t="s">
        <v>33</v>
      </c>
      <c r="D2848" s="6" t="s">
        <v>944</v>
      </c>
      <c r="E2848" s="6" t="s">
        <v>1018</v>
      </c>
      <c r="F2848" s="6">
        <v>3323042006</v>
      </c>
      <c r="G2848" s="6" t="s">
        <v>982</v>
      </c>
      <c r="H2848" s="6" t="s">
        <v>983</v>
      </c>
      <c r="I2848" s="6">
        <v>15717924</v>
      </c>
      <c r="J2848" s="6" t="s">
        <v>9224</v>
      </c>
      <c r="K2848" s="6" t="s">
        <v>9225</v>
      </c>
      <c r="L2848" s="6" t="s">
        <v>9226</v>
      </c>
      <c r="M2848" s="6">
        <v>0</v>
      </c>
      <c r="N2848" s="6">
        <v>720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 t="s">
        <v>39</v>
      </c>
      <c r="U2848" s="6" t="s">
        <v>7933</v>
      </c>
      <c r="V2848" s="8">
        <v>46256.473611111112</v>
      </c>
      <c r="W2848" s="8">
        <v>46256.473611111112</v>
      </c>
      <c r="X2848" s="6" t="s">
        <v>40</v>
      </c>
      <c r="Y2848" s="6" t="s">
        <v>39</v>
      </c>
      <c r="Z2848" s="9">
        <v>88160</v>
      </c>
      <c r="AA2848" s="6" t="s">
        <v>2663</v>
      </c>
      <c r="AB2848" s="26" t="s">
        <v>9227</v>
      </c>
      <c r="AC2848" s="11" t="str">
        <f t="shared" si="326"/>
        <v>Klik Here Bestie</v>
      </c>
      <c r="AD2848" s="12" t="s">
        <v>30</v>
      </c>
    </row>
    <row r="2849" spans="1:30" ht="14.25" customHeight="1" x14ac:dyDescent="0.3">
      <c r="A2849" s="5">
        <v>2847</v>
      </c>
      <c r="B2849" s="6" t="s">
        <v>32</v>
      </c>
      <c r="C2849" s="6" t="s">
        <v>33</v>
      </c>
      <c r="D2849" s="6" t="s">
        <v>944</v>
      </c>
      <c r="E2849" s="6" t="s">
        <v>1018</v>
      </c>
      <c r="F2849" s="6">
        <v>3323042006</v>
      </c>
      <c r="G2849" s="6" t="s">
        <v>982</v>
      </c>
      <c r="H2849" s="6" t="s">
        <v>983</v>
      </c>
      <c r="I2849" s="6">
        <v>16070907</v>
      </c>
      <c r="J2849" s="6" t="s">
        <v>9228</v>
      </c>
      <c r="K2849" s="6" t="s">
        <v>9229</v>
      </c>
      <c r="L2849" s="6" t="s">
        <v>9230</v>
      </c>
      <c r="M2849" s="6">
        <v>0</v>
      </c>
      <c r="N2849" s="6">
        <v>790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 t="s">
        <v>39</v>
      </c>
      <c r="U2849" s="6" t="s">
        <v>7962</v>
      </c>
      <c r="V2849" s="8">
        <v>46260.550694444442</v>
      </c>
      <c r="W2849" s="8">
        <v>46260.550694444442</v>
      </c>
      <c r="X2849" s="6" t="s">
        <v>40</v>
      </c>
      <c r="Y2849" s="6" t="s">
        <v>39</v>
      </c>
      <c r="Z2849" s="9">
        <v>88156</v>
      </c>
      <c r="AA2849" s="6" t="s">
        <v>424</v>
      </c>
      <c r="AB2849" s="26" t="s">
        <v>9231</v>
      </c>
      <c r="AC2849" s="11" t="str">
        <f t="shared" si="326"/>
        <v>Klik Here Bestie</v>
      </c>
      <c r="AD2849" s="12" t="s">
        <v>30</v>
      </c>
    </row>
    <row r="2850" spans="1:30" ht="14.25" customHeight="1" x14ac:dyDescent="0.3">
      <c r="A2850" s="5">
        <v>2848</v>
      </c>
      <c r="B2850" s="6" t="s">
        <v>32</v>
      </c>
      <c r="C2850" s="6" t="s">
        <v>33</v>
      </c>
      <c r="D2850" s="6" t="s">
        <v>944</v>
      </c>
      <c r="E2850" s="6" t="s">
        <v>1018</v>
      </c>
      <c r="F2850" s="6">
        <v>3323042006</v>
      </c>
      <c r="G2850" s="6" t="s">
        <v>982</v>
      </c>
      <c r="H2850" s="6" t="s">
        <v>983</v>
      </c>
      <c r="I2850" s="6">
        <v>15636997</v>
      </c>
      <c r="J2850" s="6" t="s">
        <v>9232</v>
      </c>
      <c r="K2850" s="6" t="s">
        <v>9233</v>
      </c>
      <c r="L2850" s="6" t="s">
        <v>9234</v>
      </c>
      <c r="M2850" s="6">
        <v>0</v>
      </c>
      <c r="N2850" s="6">
        <v>236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 t="s">
        <v>39</v>
      </c>
      <c r="U2850" s="27" t="s">
        <v>7926</v>
      </c>
      <c r="V2850" s="8">
        <v>46255.554166666669</v>
      </c>
      <c r="W2850" s="8">
        <v>46255.554166666669</v>
      </c>
      <c r="X2850" s="6" t="s">
        <v>40</v>
      </c>
      <c r="Y2850" s="6" t="s">
        <v>39</v>
      </c>
      <c r="Z2850" s="9">
        <v>88153</v>
      </c>
      <c r="AA2850" s="6" t="s">
        <v>169</v>
      </c>
      <c r="AB2850" s="26" t="s">
        <v>9235</v>
      </c>
      <c r="AC2850" s="11" t="str">
        <f t="shared" si="326"/>
        <v>Klik Here Bestie</v>
      </c>
      <c r="AD2850" s="12" t="s">
        <v>30</v>
      </c>
    </row>
    <row r="2851" spans="1:30" ht="14.25" customHeight="1" x14ac:dyDescent="0.3">
      <c r="A2851" s="5">
        <v>2849</v>
      </c>
      <c r="B2851" s="6" t="s">
        <v>32</v>
      </c>
      <c r="C2851" s="6" t="s">
        <v>33</v>
      </c>
      <c r="D2851" s="6" t="s">
        <v>944</v>
      </c>
      <c r="E2851" s="6" t="s">
        <v>1018</v>
      </c>
      <c r="F2851" s="6">
        <v>3323042006</v>
      </c>
      <c r="G2851" s="6" t="s">
        <v>982</v>
      </c>
      <c r="H2851" s="6" t="s">
        <v>983</v>
      </c>
      <c r="I2851" s="6">
        <v>15464497</v>
      </c>
      <c r="J2851" s="6" t="s">
        <v>9236</v>
      </c>
      <c r="K2851" s="6" t="s">
        <v>9237</v>
      </c>
      <c r="L2851" s="6" t="s">
        <v>9238</v>
      </c>
      <c r="M2851" s="6">
        <v>0</v>
      </c>
      <c r="N2851" s="6">
        <v>438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 t="s">
        <v>39</v>
      </c>
      <c r="U2851" s="27" t="s">
        <v>7969</v>
      </c>
      <c r="V2851" s="8">
        <v>46253.465277777781</v>
      </c>
      <c r="W2851" s="8">
        <v>46253.465277777781</v>
      </c>
      <c r="X2851" s="6" t="s">
        <v>40</v>
      </c>
      <c r="Y2851" s="6" t="s">
        <v>39</v>
      </c>
      <c r="Z2851" s="9">
        <v>88157</v>
      </c>
      <c r="AA2851" s="6" t="s">
        <v>3065</v>
      </c>
      <c r="AB2851" s="26" t="s">
        <v>9239</v>
      </c>
      <c r="AC2851" s="11" t="str">
        <f t="shared" si="326"/>
        <v>Klik Here Bestie</v>
      </c>
      <c r="AD2851" s="12" t="s">
        <v>30</v>
      </c>
    </row>
    <row r="2852" spans="1:30" ht="14.25" customHeight="1" x14ac:dyDescent="0.3">
      <c r="A2852" s="5">
        <v>2850</v>
      </c>
      <c r="B2852" s="6" t="s">
        <v>32</v>
      </c>
      <c r="C2852" s="6" t="s">
        <v>33</v>
      </c>
      <c r="D2852" s="6" t="s">
        <v>944</v>
      </c>
      <c r="E2852" s="6" t="s">
        <v>4868</v>
      </c>
      <c r="F2852" s="6">
        <v>3323042008</v>
      </c>
      <c r="G2852" s="6" t="s">
        <v>982</v>
      </c>
      <c r="H2852" s="6" t="s">
        <v>983</v>
      </c>
      <c r="I2852" s="6">
        <v>15722502</v>
      </c>
      <c r="J2852" s="6" t="s">
        <v>9240</v>
      </c>
      <c r="K2852" s="6" t="s">
        <v>9241</v>
      </c>
      <c r="L2852" s="6" t="s">
        <v>9242</v>
      </c>
      <c r="M2852" s="6">
        <v>200</v>
      </c>
      <c r="N2852" s="6">
        <v>240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 t="s">
        <v>39</v>
      </c>
      <c r="U2852" s="27" t="s">
        <v>7933</v>
      </c>
      <c r="V2852" s="8">
        <v>46256.50277777778</v>
      </c>
      <c r="W2852" s="8">
        <v>46256.50277777778</v>
      </c>
      <c r="X2852" s="6" t="s">
        <v>40</v>
      </c>
      <c r="Y2852" s="6" t="s">
        <v>39</v>
      </c>
      <c r="Z2852" s="9">
        <v>88059</v>
      </c>
      <c r="AA2852" s="6" t="s">
        <v>9243</v>
      </c>
      <c r="AB2852" s="26" t="s">
        <v>9244</v>
      </c>
      <c r="AC2852" s="11" t="str">
        <f t="shared" si="326"/>
        <v>Klik Here Bestie</v>
      </c>
      <c r="AD2852" s="12" t="s">
        <v>30</v>
      </c>
    </row>
    <row r="2853" spans="1:30" ht="14.25" customHeight="1" x14ac:dyDescent="0.3">
      <c r="A2853" s="5">
        <v>2851</v>
      </c>
      <c r="B2853" s="6" t="s">
        <v>32</v>
      </c>
      <c r="C2853" s="6" t="s">
        <v>33</v>
      </c>
      <c r="D2853" s="6" t="s">
        <v>944</v>
      </c>
      <c r="E2853" s="6" t="s">
        <v>4868</v>
      </c>
      <c r="F2853" s="6">
        <v>3323042008</v>
      </c>
      <c r="G2853" s="6" t="s">
        <v>982</v>
      </c>
      <c r="H2853" s="6" t="s">
        <v>983</v>
      </c>
      <c r="I2853" s="6">
        <v>15722575</v>
      </c>
      <c r="J2853" s="6" t="s">
        <v>9245</v>
      </c>
      <c r="K2853" s="6" t="s">
        <v>9241</v>
      </c>
      <c r="L2853" s="6" t="s">
        <v>9242</v>
      </c>
      <c r="M2853" s="6">
        <v>0</v>
      </c>
      <c r="N2853" s="6">
        <v>946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 t="s">
        <v>39</v>
      </c>
      <c r="U2853" s="6" t="s">
        <v>7933</v>
      </c>
      <c r="V2853" s="8">
        <v>46256.503472222219</v>
      </c>
      <c r="W2853" s="8">
        <v>46256.503472222219</v>
      </c>
      <c r="X2853" s="6" t="s">
        <v>40</v>
      </c>
      <c r="Y2853" s="6" t="s">
        <v>39</v>
      </c>
      <c r="Z2853" s="9">
        <v>88059</v>
      </c>
      <c r="AA2853" s="6" t="s">
        <v>9243</v>
      </c>
      <c r="AB2853" s="26" t="s">
        <v>9246</v>
      </c>
      <c r="AC2853" s="11" t="str">
        <f t="shared" si="326"/>
        <v>Klik Here Bestie</v>
      </c>
      <c r="AD2853" s="12" t="s">
        <v>30</v>
      </c>
    </row>
    <row r="2854" spans="1:30" ht="14.25" customHeight="1" x14ac:dyDescent="0.3">
      <c r="A2854" s="5">
        <v>2852</v>
      </c>
      <c r="B2854" s="6" t="s">
        <v>32</v>
      </c>
      <c r="C2854" s="6" t="s">
        <v>33</v>
      </c>
      <c r="D2854" s="6" t="s">
        <v>944</v>
      </c>
      <c r="E2854" s="6" t="s">
        <v>4873</v>
      </c>
      <c r="F2854" s="6">
        <v>3323042009</v>
      </c>
      <c r="G2854" s="6" t="s">
        <v>982</v>
      </c>
      <c r="H2854" s="6" t="s">
        <v>983</v>
      </c>
      <c r="I2854" s="6">
        <v>15890964</v>
      </c>
      <c r="J2854" s="6" t="s">
        <v>9247</v>
      </c>
      <c r="K2854" s="6" t="s">
        <v>9248</v>
      </c>
      <c r="L2854" s="6" t="s">
        <v>9249</v>
      </c>
      <c r="M2854" s="6">
        <v>0</v>
      </c>
      <c r="N2854" s="6">
        <v>120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 t="s">
        <v>39</v>
      </c>
      <c r="U2854" s="27" t="s">
        <v>7951</v>
      </c>
      <c r="V2854" s="8">
        <v>46258.574305555558</v>
      </c>
      <c r="W2854" s="8">
        <v>46258.574305555558</v>
      </c>
      <c r="X2854" s="6" t="s">
        <v>40</v>
      </c>
      <c r="Y2854" s="6" t="s">
        <v>39</v>
      </c>
      <c r="Z2854" s="9">
        <v>77987</v>
      </c>
      <c r="AA2854" s="6" t="s">
        <v>424</v>
      </c>
      <c r="AB2854" s="26" t="s">
        <v>9250</v>
      </c>
      <c r="AC2854" s="11" t="str">
        <f t="shared" si="326"/>
        <v>Klik Here Bestie</v>
      </c>
      <c r="AD2854" s="12" t="s">
        <v>30</v>
      </c>
    </row>
    <row r="2855" spans="1:30" ht="14.25" customHeight="1" x14ac:dyDescent="0.3">
      <c r="A2855" s="5">
        <v>2853</v>
      </c>
      <c r="B2855" s="6" t="s">
        <v>32</v>
      </c>
      <c r="C2855" s="6" t="s">
        <v>33</v>
      </c>
      <c r="D2855" s="6" t="s">
        <v>944</v>
      </c>
      <c r="E2855" s="6" t="s">
        <v>4873</v>
      </c>
      <c r="F2855" s="6">
        <v>3323042009</v>
      </c>
      <c r="G2855" s="6" t="s">
        <v>982</v>
      </c>
      <c r="H2855" s="6" t="s">
        <v>983</v>
      </c>
      <c r="I2855" s="6">
        <v>15532653</v>
      </c>
      <c r="J2855" s="6" t="s">
        <v>9251</v>
      </c>
      <c r="K2855" s="6" t="s">
        <v>9252</v>
      </c>
      <c r="L2855" s="6" t="s">
        <v>9253</v>
      </c>
      <c r="M2855" s="6">
        <v>0</v>
      </c>
      <c r="N2855" s="6">
        <v>534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 t="s">
        <v>39</v>
      </c>
      <c r="U2855" s="6" t="s">
        <v>7987</v>
      </c>
      <c r="V2855" s="8">
        <v>46254.433333333334</v>
      </c>
      <c r="W2855" s="8">
        <v>46254.433333333334</v>
      </c>
      <c r="X2855" s="6" t="s">
        <v>40</v>
      </c>
      <c r="Y2855" s="6" t="s">
        <v>39</v>
      </c>
      <c r="Z2855" s="9">
        <v>77979</v>
      </c>
      <c r="AA2855" s="6" t="s">
        <v>2663</v>
      </c>
      <c r="AB2855" s="26" t="s">
        <v>9254</v>
      </c>
      <c r="AC2855" s="11" t="str">
        <f t="shared" si="326"/>
        <v>Klik Here Bestie</v>
      </c>
      <c r="AD2855" s="12" t="s">
        <v>30</v>
      </c>
    </row>
    <row r="2856" spans="1:30" ht="14.25" customHeight="1" x14ac:dyDescent="0.3">
      <c r="A2856" s="5">
        <v>2854</v>
      </c>
      <c r="B2856" s="6" t="s">
        <v>32</v>
      </c>
      <c r="C2856" s="6" t="s">
        <v>33</v>
      </c>
      <c r="D2856" s="6" t="s">
        <v>944</v>
      </c>
      <c r="E2856" s="6" t="s">
        <v>4873</v>
      </c>
      <c r="F2856" s="6">
        <v>3323042009</v>
      </c>
      <c r="G2856" s="6" t="s">
        <v>982</v>
      </c>
      <c r="H2856" s="6" t="s">
        <v>983</v>
      </c>
      <c r="I2856" s="6">
        <v>15535827</v>
      </c>
      <c r="J2856" s="6" t="s">
        <v>9255</v>
      </c>
      <c r="K2856" s="6" t="s">
        <v>9256</v>
      </c>
      <c r="L2856" s="6" t="s">
        <v>9257</v>
      </c>
      <c r="M2856" s="6">
        <v>0</v>
      </c>
      <c r="N2856" s="6">
        <v>448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 t="s">
        <v>39</v>
      </c>
      <c r="U2856" s="6" t="s">
        <v>7987</v>
      </c>
      <c r="V2856" s="8">
        <v>46254.449305555558</v>
      </c>
      <c r="W2856" s="8">
        <v>46254.449305555558</v>
      </c>
      <c r="X2856" s="6" t="s">
        <v>40</v>
      </c>
      <c r="Y2856" s="6" t="s">
        <v>39</v>
      </c>
      <c r="Z2856" s="9">
        <v>77987</v>
      </c>
      <c r="AA2856" s="6" t="s">
        <v>424</v>
      </c>
      <c r="AB2856" s="26" t="s">
        <v>9258</v>
      </c>
      <c r="AC2856" s="11" t="str">
        <f t="shared" si="326"/>
        <v>Klik Here Bestie</v>
      </c>
      <c r="AD2856" s="12" t="s">
        <v>30</v>
      </c>
    </row>
    <row r="2857" spans="1:30" ht="14.25" customHeight="1" x14ac:dyDescent="0.3">
      <c r="A2857" s="5">
        <v>2855</v>
      </c>
      <c r="B2857" s="6" t="s">
        <v>32</v>
      </c>
      <c r="C2857" s="6" t="s">
        <v>33</v>
      </c>
      <c r="D2857" s="6" t="s">
        <v>944</v>
      </c>
      <c r="E2857" s="6" t="s">
        <v>4873</v>
      </c>
      <c r="F2857" s="6">
        <v>3323042009</v>
      </c>
      <c r="G2857" s="6" t="s">
        <v>982</v>
      </c>
      <c r="H2857" s="6" t="s">
        <v>983</v>
      </c>
      <c r="I2857" s="6">
        <v>15536085</v>
      </c>
      <c r="J2857" s="6" t="s">
        <v>9259</v>
      </c>
      <c r="K2857" s="6" t="s">
        <v>9256</v>
      </c>
      <c r="L2857" s="6" t="s">
        <v>9257</v>
      </c>
      <c r="M2857" s="6">
        <v>0</v>
      </c>
      <c r="N2857" s="6">
        <v>210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 t="s">
        <v>39</v>
      </c>
      <c r="U2857" s="6" t="s">
        <v>7987</v>
      </c>
      <c r="V2857" s="8">
        <v>46254.451388888891</v>
      </c>
      <c r="W2857" s="8">
        <v>46254.451388888891</v>
      </c>
      <c r="X2857" s="6" t="s">
        <v>40</v>
      </c>
      <c r="Y2857" s="6" t="s">
        <v>39</v>
      </c>
      <c r="Z2857" s="9">
        <v>77987</v>
      </c>
      <c r="AA2857" s="6" t="s">
        <v>424</v>
      </c>
      <c r="AB2857" s="26" t="s">
        <v>9260</v>
      </c>
      <c r="AC2857" s="11" t="str">
        <f t="shared" si="326"/>
        <v>Klik Here Bestie</v>
      </c>
      <c r="AD2857" s="12" t="s">
        <v>30</v>
      </c>
    </row>
    <row r="2858" spans="1:30" ht="14.25" customHeight="1" x14ac:dyDescent="0.3">
      <c r="A2858" s="5">
        <v>2856</v>
      </c>
      <c r="B2858" s="6" t="s">
        <v>32</v>
      </c>
      <c r="C2858" s="6" t="s">
        <v>33</v>
      </c>
      <c r="D2858" s="6" t="s">
        <v>944</v>
      </c>
      <c r="E2858" s="6" t="s">
        <v>4873</v>
      </c>
      <c r="F2858" s="6">
        <v>3323042009</v>
      </c>
      <c r="G2858" s="6" t="s">
        <v>982</v>
      </c>
      <c r="H2858" s="6" t="s">
        <v>983</v>
      </c>
      <c r="I2858" s="6">
        <v>15536258</v>
      </c>
      <c r="J2858" s="6" t="s">
        <v>9261</v>
      </c>
      <c r="K2858" s="6" t="s">
        <v>9256</v>
      </c>
      <c r="L2858" s="6" t="s">
        <v>9257</v>
      </c>
      <c r="M2858" s="6">
        <v>318</v>
      </c>
      <c r="N2858" s="6">
        <v>290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 t="s">
        <v>39</v>
      </c>
      <c r="U2858" s="6" t="s">
        <v>7987</v>
      </c>
      <c r="V2858" s="8">
        <v>46254.45208333333</v>
      </c>
      <c r="W2858" s="8">
        <v>46254.45208333333</v>
      </c>
      <c r="X2858" s="6" t="s">
        <v>40</v>
      </c>
      <c r="Y2858" s="6" t="s">
        <v>39</v>
      </c>
      <c r="Z2858" s="9">
        <v>77987</v>
      </c>
      <c r="AA2858" s="6" t="s">
        <v>424</v>
      </c>
      <c r="AB2858" s="26" t="s">
        <v>9262</v>
      </c>
      <c r="AC2858" s="11" t="str">
        <f t="shared" si="326"/>
        <v>Klik Here Bestie</v>
      </c>
      <c r="AD2858" s="12" t="s">
        <v>30</v>
      </c>
    </row>
    <row r="2859" spans="1:30" ht="14.25" customHeight="1" x14ac:dyDescent="0.3">
      <c r="A2859" s="5">
        <v>2857</v>
      </c>
      <c r="B2859" s="6" t="s">
        <v>32</v>
      </c>
      <c r="C2859" s="6" t="s">
        <v>33</v>
      </c>
      <c r="D2859" s="6" t="s">
        <v>944</v>
      </c>
      <c r="E2859" s="6" t="s">
        <v>1043</v>
      </c>
      <c r="F2859" s="6">
        <v>3323042010</v>
      </c>
      <c r="G2859" s="6" t="s">
        <v>1044</v>
      </c>
      <c r="H2859" s="6" t="s">
        <v>1045</v>
      </c>
      <c r="I2859" s="6">
        <v>15846365</v>
      </c>
      <c r="J2859" s="6" t="s">
        <v>9263</v>
      </c>
      <c r="K2859" s="6" t="s">
        <v>9264</v>
      </c>
      <c r="L2859" s="6" t="s">
        <v>9265</v>
      </c>
      <c r="M2859" s="6">
        <v>0</v>
      </c>
      <c r="N2859" s="6">
        <v>112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 t="s">
        <v>39</v>
      </c>
      <c r="U2859" s="6" t="s">
        <v>7951</v>
      </c>
      <c r="V2859" s="8">
        <v>46258.356249999997</v>
      </c>
      <c r="W2859" s="8">
        <v>46258.356249999997</v>
      </c>
      <c r="X2859" s="6" t="s">
        <v>40</v>
      </c>
      <c r="Y2859" s="6" t="s">
        <v>39</v>
      </c>
      <c r="Z2859" s="9">
        <v>946200</v>
      </c>
      <c r="AA2859" s="6" t="s">
        <v>3131</v>
      </c>
      <c r="AB2859" s="26" t="s">
        <v>9266</v>
      </c>
      <c r="AC2859" s="11" t="str">
        <f t="shared" si="326"/>
        <v>Klik Here Bestie</v>
      </c>
      <c r="AD2859" s="12" t="s">
        <v>30</v>
      </c>
    </row>
    <row r="2860" spans="1:30" ht="14.25" customHeight="1" x14ac:dyDescent="0.3">
      <c r="A2860" s="5">
        <v>2858</v>
      </c>
      <c r="B2860" s="6" t="s">
        <v>32</v>
      </c>
      <c r="C2860" s="6" t="s">
        <v>33</v>
      </c>
      <c r="D2860" s="6" t="s">
        <v>944</v>
      </c>
      <c r="E2860" s="6" t="s">
        <v>1043</v>
      </c>
      <c r="F2860" s="6">
        <v>3323042010</v>
      </c>
      <c r="G2860" s="6" t="s">
        <v>1044</v>
      </c>
      <c r="H2860" s="6" t="s">
        <v>1045</v>
      </c>
      <c r="I2860" s="6">
        <v>15946386</v>
      </c>
      <c r="J2860" s="6" t="s">
        <v>9267</v>
      </c>
      <c r="K2860" s="6" t="s">
        <v>9268</v>
      </c>
      <c r="L2860" s="6" t="s">
        <v>9269</v>
      </c>
      <c r="M2860" s="6">
        <v>0</v>
      </c>
      <c r="N2860" s="6">
        <v>576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 t="s">
        <v>39</v>
      </c>
      <c r="U2860" s="6" t="s">
        <v>8291</v>
      </c>
      <c r="V2860" s="8">
        <v>46259.34652777778</v>
      </c>
      <c r="W2860" s="8">
        <v>46259.34652777778</v>
      </c>
      <c r="X2860" s="6" t="s">
        <v>40</v>
      </c>
      <c r="Y2860" s="6" t="s">
        <v>39</v>
      </c>
      <c r="Z2860" s="9">
        <v>88127</v>
      </c>
      <c r="AA2860" s="6" t="s">
        <v>966</v>
      </c>
      <c r="AB2860" s="26" t="s">
        <v>9270</v>
      </c>
      <c r="AC2860" s="11" t="str">
        <f t="shared" si="326"/>
        <v>Klik Here Bestie</v>
      </c>
      <c r="AD2860" s="12" t="s">
        <v>30</v>
      </c>
    </row>
    <row r="2861" spans="1:30" ht="14.25" customHeight="1" x14ac:dyDescent="0.3">
      <c r="A2861" s="5">
        <v>2859</v>
      </c>
      <c r="B2861" s="6" t="s">
        <v>32</v>
      </c>
      <c r="C2861" s="6" t="s">
        <v>33</v>
      </c>
      <c r="D2861" s="6" t="s">
        <v>944</v>
      </c>
      <c r="E2861" s="6" t="s">
        <v>1043</v>
      </c>
      <c r="F2861" s="6">
        <v>3323042010</v>
      </c>
      <c r="G2861" s="6" t="s">
        <v>1044</v>
      </c>
      <c r="H2861" s="6" t="s">
        <v>1045</v>
      </c>
      <c r="I2861" s="6">
        <v>15496853</v>
      </c>
      <c r="J2861" s="6" t="s">
        <v>9271</v>
      </c>
      <c r="K2861" s="6" t="s">
        <v>9272</v>
      </c>
      <c r="L2861" s="6" t="s">
        <v>9273</v>
      </c>
      <c r="M2861" s="6">
        <v>0</v>
      </c>
      <c r="N2861" s="6">
        <v>362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 t="s">
        <v>39</v>
      </c>
      <c r="U2861" s="6" t="s">
        <v>7969</v>
      </c>
      <c r="V2861" s="8">
        <v>46253.724305555559</v>
      </c>
      <c r="W2861" s="8">
        <v>46253.724305555559</v>
      </c>
      <c r="X2861" s="6" t="s">
        <v>40</v>
      </c>
      <c r="Y2861" s="6" t="s">
        <v>39</v>
      </c>
      <c r="Z2861" s="9">
        <v>88129</v>
      </c>
      <c r="AA2861" s="6" t="s">
        <v>169</v>
      </c>
      <c r="AB2861" s="26" t="s">
        <v>9274</v>
      </c>
      <c r="AC2861" s="11" t="str">
        <f t="shared" si="326"/>
        <v>Klik Here Bestie</v>
      </c>
      <c r="AD2861" s="12" t="s">
        <v>30</v>
      </c>
    </row>
    <row r="2862" spans="1:30" ht="14.25" customHeight="1" x14ac:dyDescent="0.3">
      <c r="A2862" s="5">
        <v>2860</v>
      </c>
      <c r="B2862" s="6" t="s">
        <v>32</v>
      </c>
      <c r="C2862" s="6" t="s">
        <v>33</v>
      </c>
      <c r="D2862" s="6" t="s">
        <v>944</v>
      </c>
      <c r="E2862" s="6" t="s">
        <v>1062</v>
      </c>
      <c r="F2862" s="6">
        <v>3323042011</v>
      </c>
      <c r="G2862" s="6" t="s">
        <v>1044</v>
      </c>
      <c r="H2862" s="6" t="s">
        <v>1045</v>
      </c>
      <c r="I2862" s="6">
        <v>15498545</v>
      </c>
      <c r="J2862" s="6" t="s">
        <v>9275</v>
      </c>
      <c r="K2862" s="6" t="s">
        <v>9276</v>
      </c>
      <c r="L2862" s="6" t="s">
        <v>9277</v>
      </c>
      <c r="M2862" s="6">
        <v>0</v>
      </c>
      <c r="N2862" s="6">
        <v>498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 t="s">
        <v>39</v>
      </c>
      <c r="U2862" s="6" t="s">
        <v>7969</v>
      </c>
      <c r="V2862" s="8">
        <v>46253.741666666669</v>
      </c>
      <c r="W2862" s="8">
        <v>46253.741666666669</v>
      </c>
      <c r="X2862" s="6" t="s">
        <v>40</v>
      </c>
      <c r="Y2862" s="6" t="s">
        <v>39</v>
      </c>
      <c r="Z2862" s="9">
        <v>87765</v>
      </c>
      <c r="AA2862" s="6" t="s">
        <v>4889</v>
      </c>
      <c r="AB2862" s="26" t="s">
        <v>9278</v>
      </c>
      <c r="AC2862" s="11" t="str">
        <f t="shared" si="326"/>
        <v>Klik Here Bestie</v>
      </c>
      <c r="AD2862" s="12" t="s">
        <v>30</v>
      </c>
    </row>
    <row r="2863" spans="1:30" ht="14.25" customHeight="1" x14ac:dyDescent="0.3">
      <c r="A2863" s="5">
        <v>2861</v>
      </c>
      <c r="B2863" s="6" t="s">
        <v>32</v>
      </c>
      <c r="C2863" s="6" t="s">
        <v>33</v>
      </c>
      <c r="D2863" s="6" t="s">
        <v>944</v>
      </c>
      <c r="E2863" s="6" t="s">
        <v>1062</v>
      </c>
      <c r="F2863" s="6">
        <v>3323042011</v>
      </c>
      <c r="G2863" s="6" t="s">
        <v>1044</v>
      </c>
      <c r="H2863" s="6" t="s">
        <v>1045</v>
      </c>
      <c r="I2863" s="6">
        <v>15519470</v>
      </c>
      <c r="J2863" s="6" t="s">
        <v>9279</v>
      </c>
      <c r="K2863" s="6" t="s">
        <v>9280</v>
      </c>
      <c r="L2863" s="6" t="s">
        <v>9281</v>
      </c>
      <c r="M2863" s="6">
        <v>330</v>
      </c>
      <c r="N2863" s="6">
        <v>300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 t="s">
        <v>39</v>
      </c>
      <c r="U2863" s="6" t="s">
        <v>7987</v>
      </c>
      <c r="V2863" s="8">
        <v>46254.361111111109</v>
      </c>
      <c r="W2863" s="8">
        <v>46254.361111111109</v>
      </c>
      <c r="X2863" s="6" t="s">
        <v>40</v>
      </c>
      <c r="Y2863" s="6" t="s">
        <v>39</v>
      </c>
      <c r="Z2863" s="9">
        <v>87763</v>
      </c>
      <c r="AA2863" s="6" t="s">
        <v>1065</v>
      </c>
      <c r="AB2863" s="26" t="s">
        <v>9282</v>
      </c>
      <c r="AC2863" s="11" t="str">
        <f t="shared" si="326"/>
        <v>Klik Here Bestie</v>
      </c>
      <c r="AD2863" s="12" t="s">
        <v>30</v>
      </c>
    </row>
    <row r="2864" spans="1:30" ht="14.25" customHeight="1" x14ac:dyDescent="0.3">
      <c r="A2864" s="5">
        <v>2862</v>
      </c>
      <c r="B2864" s="6" t="s">
        <v>32</v>
      </c>
      <c r="C2864" s="6" t="s">
        <v>33</v>
      </c>
      <c r="D2864" s="6" t="s">
        <v>944</v>
      </c>
      <c r="E2864" s="6" t="s">
        <v>1062</v>
      </c>
      <c r="F2864" s="6">
        <v>3323042011</v>
      </c>
      <c r="G2864" s="6" t="s">
        <v>1044</v>
      </c>
      <c r="H2864" s="6" t="s">
        <v>1045</v>
      </c>
      <c r="I2864" s="6">
        <v>15537393</v>
      </c>
      <c r="J2864" s="6" t="s">
        <v>9283</v>
      </c>
      <c r="K2864" s="6" t="s">
        <v>9284</v>
      </c>
      <c r="L2864" s="6" t="s">
        <v>9285</v>
      </c>
      <c r="M2864" s="6">
        <v>0</v>
      </c>
      <c r="N2864" s="6">
        <v>104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 t="s">
        <v>39</v>
      </c>
      <c r="U2864" s="27" t="s">
        <v>7987</v>
      </c>
      <c r="V2864" s="8">
        <v>46254.457638888889</v>
      </c>
      <c r="W2864" s="8">
        <v>46254.457638888889</v>
      </c>
      <c r="X2864" s="6" t="s">
        <v>40</v>
      </c>
      <c r="Y2864" s="6" t="s">
        <v>39</v>
      </c>
      <c r="Z2864" s="9">
        <v>87761</v>
      </c>
      <c r="AA2864" s="6" t="s">
        <v>9286</v>
      </c>
      <c r="AB2864" s="26" t="s">
        <v>9287</v>
      </c>
      <c r="AC2864" s="11" t="str">
        <f t="shared" si="326"/>
        <v>Klik Here Bestie</v>
      </c>
      <c r="AD2864" s="12" t="s">
        <v>30</v>
      </c>
    </row>
    <row r="2865" spans="1:31" ht="14.25" customHeight="1" x14ac:dyDescent="0.3">
      <c r="A2865" s="5">
        <v>2863</v>
      </c>
      <c r="B2865" s="6" t="s">
        <v>32</v>
      </c>
      <c r="C2865" s="6" t="s">
        <v>33</v>
      </c>
      <c r="D2865" s="6" t="s">
        <v>944</v>
      </c>
      <c r="E2865" s="6" t="s">
        <v>1062</v>
      </c>
      <c r="F2865" s="6">
        <v>3323042011</v>
      </c>
      <c r="G2865" s="6" t="s">
        <v>1044</v>
      </c>
      <c r="H2865" s="6" t="s">
        <v>1045</v>
      </c>
      <c r="I2865" s="6">
        <v>16052563</v>
      </c>
      <c r="J2865" s="6" t="s">
        <v>9288</v>
      </c>
      <c r="K2865" s="6" t="s">
        <v>9289</v>
      </c>
      <c r="L2865" s="6" t="s">
        <v>9290</v>
      </c>
      <c r="M2865" s="6">
        <v>0</v>
      </c>
      <c r="N2865" s="6">
        <v>474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 t="s">
        <v>39</v>
      </c>
      <c r="U2865" s="27" t="s">
        <v>7962</v>
      </c>
      <c r="V2865" s="8">
        <v>46260.443749999999</v>
      </c>
      <c r="W2865" s="8">
        <v>46260.443749999999</v>
      </c>
      <c r="X2865" s="6" t="s">
        <v>40</v>
      </c>
      <c r="Y2865" s="6" t="s">
        <v>39</v>
      </c>
      <c r="Z2865" s="9">
        <v>87777</v>
      </c>
      <c r="AA2865" s="6" t="s">
        <v>9291</v>
      </c>
      <c r="AB2865" s="26" t="s">
        <v>9292</v>
      </c>
      <c r="AC2865" s="11" t="str">
        <f t="shared" si="326"/>
        <v>Klik Here Bestie</v>
      </c>
      <c r="AD2865" s="12" t="s">
        <v>30</v>
      </c>
    </row>
    <row r="2866" spans="1:31" ht="14.25" customHeight="1" x14ac:dyDescent="0.3">
      <c r="A2866" s="5">
        <v>2864</v>
      </c>
      <c r="B2866" s="6" t="s">
        <v>32</v>
      </c>
      <c r="C2866" s="6" t="s">
        <v>33</v>
      </c>
      <c r="D2866" s="6" t="s">
        <v>944</v>
      </c>
      <c r="E2866" s="6" t="s">
        <v>1062</v>
      </c>
      <c r="F2866" s="6">
        <v>3323042011</v>
      </c>
      <c r="G2866" s="6" t="s">
        <v>1044</v>
      </c>
      <c r="H2866" s="6" t="s">
        <v>1045</v>
      </c>
      <c r="I2866" s="6">
        <v>16101118</v>
      </c>
      <c r="J2866" s="6" t="s">
        <v>9293</v>
      </c>
      <c r="K2866" s="6" t="s">
        <v>9294</v>
      </c>
      <c r="L2866" s="6" t="s">
        <v>9295</v>
      </c>
      <c r="M2866" s="6">
        <v>192</v>
      </c>
      <c r="N2866" s="6">
        <v>174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 t="s">
        <v>39</v>
      </c>
      <c r="U2866" s="27" t="s">
        <v>7962</v>
      </c>
      <c r="V2866" s="8">
        <v>46260.720833333333</v>
      </c>
      <c r="W2866" s="8">
        <v>46260.720833333333</v>
      </c>
      <c r="X2866" s="6" t="s">
        <v>40</v>
      </c>
      <c r="Y2866" s="6" t="s">
        <v>39</v>
      </c>
      <c r="Z2866" s="9">
        <v>87775</v>
      </c>
      <c r="AA2866" s="6" t="s">
        <v>9296</v>
      </c>
      <c r="AB2866" s="26" t="s">
        <v>9297</v>
      </c>
      <c r="AC2866" s="11" t="str">
        <f t="shared" si="326"/>
        <v>Klik Here Bestie</v>
      </c>
      <c r="AD2866" s="12" t="s">
        <v>30</v>
      </c>
    </row>
    <row r="2867" spans="1:31" ht="14.25" customHeight="1" x14ac:dyDescent="0.3">
      <c r="A2867" s="5">
        <v>2865</v>
      </c>
      <c r="B2867" s="6" t="s">
        <v>32</v>
      </c>
      <c r="C2867" s="6" t="s">
        <v>33</v>
      </c>
      <c r="D2867" s="6" t="s">
        <v>944</v>
      </c>
      <c r="E2867" s="6" t="s">
        <v>1062</v>
      </c>
      <c r="F2867" s="6">
        <v>3323042011</v>
      </c>
      <c r="G2867" s="6" t="s">
        <v>1044</v>
      </c>
      <c r="H2867" s="6" t="s">
        <v>1045</v>
      </c>
      <c r="I2867" s="6">
        <v>15915390</v>
      </c>
      <c r="J2867" s="6" t="s">
        <v>9298</v>
      </c>
      <c r="K2867" s="6" t="s">
        <v>9299</v>
      </c>
      <c r="L2867" s="6" t="s">
        <v>9300</v>
      </c>
      <c r="M2867" s="6">
        <v>0</v>
      </c>
      <c r="N2867" s="6">
        <v>474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 t="s">
        <v>39</v>
      </c>
      <c r="U2867" s="6" t="s">
        <v>7951</v>
      </c>
      <c r="V2867" s="8">
        <v>46258.706250000003</v>
      </c>
      <c r="W2867" s="8">
        <v>46258.706250000003</v>
      </c>
      <c r="X2867" s="6" t="s">
        <v>40</v>
      </c>
      <c r="Y2867" s="6" t="s">
        <v>39</v>
      </c>
      <c r="Z2867" s="9">
        <v>87761</v>
      </c>
      <c r="AA2867" s="6" t="s">
        <v>9286</v>
      </c>
      <c r="AB2867" s="26" t="s">
        <v>9301</v>
      </c>
      <c r="AC2867" s="11" t="str">
        <f t="shared" si="326"/>
        <v>Klik Here Bestie</v>
      </c>
      <c r="AD2867" s="12" t="s">
        <v>30</v>
      </c>
    </row>
    <row r="2868" spans="1:31" ht="14.25" customHeight="1" x14ac:dyDescent="0.3">
      <c r="A2868" s="5">
        <v>2866</v>
      </c>
      <c r="B2868" s="6" t="s">
        <v>32</v>
      </c>
      <c r="C2868" s="6" t="s">
        <v>33</v>
      </c>
      <c r="D2868" s="6" t="s">
        <v>944</v>
      </c>
      <c r="E2868" s="6" t="s">
        <v>1070</v>
      </c>
      <c r="F2868" s="6">
        <v>3323042012</v>
      </c>
      <c r="G2868" s="6" t="s">
        <v>1044</v>
      </c>
      <c r="H2868" s="6" t="s">
        <v>1045</v>
      </c>
      <c r="I2868" s="6">
        <v>15637064</v>
      </c>
      <c r="J2868" s="6" t="s">
        <v>9302</v>
      </c>
      <c r="K2868" s="6" t="s">
        <v>9303</v>
      </c>
      <c r="L2868" s="6" t="s">
        <v>9304</v>
      </c>
      <c r="M2868" s="6">
        <v>0</v>
      </c>
      <c r="N2868" s="6">
        <v>602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 t="s">
        <v>39</v>
      </c>
      <c r="U2868" s="6" t="s">
        <v>7926</v>
      </c>
      <c r="V2868" s="8">
        <v>46255.554861111108</v>
      </c>
      <c r="W2868" s="8">
        <v>46255.554861111108</v>
      </c>
      <c r="X2868" s="6" t="s">
        <v>40</v>
      </c>
      <c r="Y2868" s="6" t="s">
        <v>39</v>
      </c>
      <c r="Z2868" s="9">
        <v>88048</v>
      </c>
      <c r="AA2868" s="6" t="s">
        <v>169</v>
      </c>
      <c r="AB2868" s="26" t="s">
        <v>9305</v>
      </c>
      <c r="AC2868" s="11" t="str">
        <f t="shared" si="326"/>
        <v>Klik Here Bestie</v>
      </c>
      <c r="AD2868" s="12" t="s">
        <v>30</v>
      </c>
    </row>
    <row r="2869" spans="1:31" ht="14.25" customHeight="1" x14ac:dyDescent="0.3">
      <c r="A2869" s="5">
        <v>2867</v>
      </c>
      <c r="B2869" s="6" t="s">
        <v>32</v>
      </c>
      <c r="C2869" s="6" t="s">
        <v>33</v>
      </c>
      <c r="D2869" s="6" t="s">
        <v>944</v>
      </c>
      <c r="E2869" s="6" t="s">
        <v>1070</v>
      </c>
      <c r="F2869" s="6">
        <v>3323042012</v>
      </c>
      <c r="G2869" s="6" t="s">
        <v>1044</v>
      </c>
      <c r="H2869" s="6" t="s">
        <v>1045</v>
      </c>
      <c r="I2869" s="6">
        <v>16097093</v>
      </c>
      <c r="J2869" s="6" t="s">
        <v>9306</v>
      </c>
      <c r="K2869" s="6" t="s">
        <v>9307</v>
      </c>
      <c r="L2869" s="6" t="s">
        <v>9308</v>
      </c>
      <c r="M2869" s="6">
        <v>0</v>
      </c>
      <c r="N2869" s="6">
        <v>168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 t="s">
        <v>39</v>
      </c>
      <c r="U2869" s="6" t="s">
        <v>7962</v>
      </c>
      <c r="V2869" s="8">
        <v>46260.693749999999</v>
      </c>
      <c r="W2869" s="8">
        <v>46260.693749999999</v>
      </c>
      <c r="X2869" s="6" t="s">
        <v>40</v>
      </c>
      <c r="Y2869" s="6" t="s">
        <v>39</v>
      </c>
      <c r="Z2869" s="9">
        <v>88055</v>
      </c>
      <c r="AA2869" s="6" t="s">
        <v>9309</v>
      </c>
      <c r="AB2869" s="26" t="s">
        <v>9310</v>
      </c>
      <c r="AC2869" s="11" t="str">
        <f t="shared" si="326"/>
        <v>Klik Here Bestie</v>
      </c>
      <c r="AD2869" s="12" t="s">
        <v>30</v>
      </c>
    </row>
    <row r="2870" spans="1:31" ht="14.25" customHeight="1" x14ac:dyDescent="0.3">
      <c r="A2870" s="5">
        <v>2868</v>
      </c>
      <c r="B2870" s="6" t="s">
        <v>32</v>
      </c>
      <c r="C2870" s="6" t="s">
        <v>33</v>
      </c>
      <c r="D2870" s="6" t="s">
        <v>944</v>
      </c>
      <c r="E2870" s="6" t="s">
        <v>4891</v>
      </c>
      <c r="F2870" s="6">
        <v>3323042014</v>
      </c>
      <c r="G2870" s="6" t="s">
        <v>1044</v>
      </c>
      <c r="H2870" s="6" t="s">
        <v>1045</v>
      </c>
      <c r="I2870" s="6">
        <v>16179895</v>
      </c>
      <c r="J2870" s="6" t="s">
        <v>9311</v>
      </c>
      <c r="K2870" s="6" t="s">
        <v>9312</v>
      </c>
      <c r="L2870" s="6" t="s">
        <v>9313</v>
      </c>
      <c r="M2870" s="6">
        <v>280</v>
      </c>
      <c r="N2870" s="6">
        <v>336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 t="s">
        <v>39</v>
      </c>
      <c r="U2870" s="6" t="s">
        <v>7919</v>
      </c>
      <c r="V2870" s="8">
        <v>46261.563888888886</v>
      </c>
      <c r="W2870" s="8">
        <v>46261.563888888886</v>
      </c>
      <c r="X2870" s="6" t="s">
        <v>40</v>
      </c>
      <c r="Y2870" s="6" t="s">
        <v>39</v>
      </c>
      <c r="Z2870" s="9">
        <v>78001</v>
      </c>
      <c r="AA2870" s="6" t="s">
        <v>9314</v>
      </c>
      <c r="AB2870" s="26" t="s">
        <v>9315</v>
      </c>
      <c r="AC2870" s="11" t="str">
        <f t="shared" si="326"/>
        <v>Klik Here Bestie</v>
      </c>
      <c r="AD2870" s="12" t="s">
        <v>30</v>
      </c>
    </row>
    <row r="2871" spans="1:31" ht="14.25" customHeight="1" x14ac:dyDescent="0.3">
      <c r="A2871" s="5">
        <v>2869</v>
      </c>
      <c r="B2871" s="6" t="s">
        <v>32</v>
      </c>
      <c r="C2871" s="6" t="s">
        <v>33</v>
      </c>
      <c r="D2871" s="6" t="s">
        <v>944</v>
      </c>
      <c r="E2871" s="6" t="s">
        <v>4891</v>
      </c>
      <c r="F2871" s="6">
        <v>3323042014</v>
      </c>
      <c r="G2871" s="6" t="s">
        <v>1044</v>
      </c>
      <c r="H2871" s="6" t="s">
        <v>1045</v>
      </c>
      <c r="I2871" s="6">
        <v>16179195</v>
      </c>
      <c r="J2871" s="6" t="s">
        <v>9316</v>
      </c>
      <c r="K2871" s="6" t="s">
        <v>9317</v>
      </c>
      <c r="L2871" s="6" t="s">
        <v>5013</v>
      </c>
      <c r="M2871" s="6">
        <v>950</v>
      </c>
      <c r="N2871" s="6">
        <v>1140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 t="s">
        <v>39</v>
      </c>
      <c r="U2871" s="6" t="s">
        <v>7919</v>
      </c>
      <c r="V2871" s="8">
        <v>46261.559027777781</v>
      </c>
      <c r="W2871" s="8">
        <v>46261.559027777781</v>
      </c>
      <c r="X2871" s="6" t="s">
        <v>40</v>
      </c>
      <c r="Y2871" s="6" t="s">
        <v>39</v>
      </c>
      <c r="Z2871" s="9">
        <v>78001</v>
      </c>
      <c r="AA2871" s="6" t="s">
        <v>9314</v>
      </c>
      <c r="AB2871" s="26" t="s">
        <v>9318</v>
      </c>
      <c r="AC2871" s="11" t="str">
        <f t="shared" si="326"/>
        <v>Klik Here Bestie</v>
      </c>
      <c r="AD2871" s="12" t="s">
        <v>30</v>
      </c>
    </row>
    <row r="2872" spans="1:31" ht="14.25" customHeight="1" x14ac:dyDescent="0.3">
      <c r="A2872" s="5">
        <v>2870</v>
      </c>
      <c r="B2872" s="6" t="s">
        <v>32</v>
      </c>
      <c r="C2872" s="6" t="s">
        <v>33</v>
      </c>
      <c r="D2872" s="6" t="s">
        <v>944</v>
      </c>
      <c r="E2872" s="6" t="s">
        <v>4891</v>
      </c>
      <c r="F2872" s="6">
        <v>3323042014</v>
      </c>
      <c r="G2872" s="6" t="s">
        <v>1044</v>
      </c>
      <c r="H2872" s="6" t="s">
        <v>1045</v>
      </c>
      <c r="I2872" s="6">
        <v>16180211</v>
      </c>
      <c r="J2872" s="6" t="s">
        <v>9319</v>
      </c>
      <c r="K2872" s="6" t="s">
        <v>9320</v>
      </c>
      <c r="L2872" s="6" t="s">
        <v>5013</v>
      </c>
      <c r="M2872" s="6">
        <v>950</v>
      </c>
      <c r="N2872" s="6">
        <v>1140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 t="s">
        <v>39</v>
      </c>
      <c r="U2872" s="6" t="s">
        <v>7919</v>
      </c>
      <c r="V2872" s="8">
        <v>46261.56527777778</v>
      </c>
      <c r="W2872" s="8">
        <v>46261.56527777778</v>
      </c>
      <c r="X2872" s="6" t="s">
        <v>40</v>
      </c>
      <c r="Y2872" s="6" t="s">
        <v>39</v>
      </c>
      <c r="Z2872" s="9">
        <v>78001</v>
      </c>
      <c r="AA2872" s="6" t="s">
        <v>9314</v>
      </c>
      <c r="AB2872" s="26" t="s">
        <v>9321</v>
      </c>
      <c r="AC2872" s="11" t="str">
        <f t="shared" si="326"/>
        <v>Klik Here Bestie</v>
      </c>
      <c r="AD2872" s="12" t="s">
        <v>30</v>
      </c>
    </row>
    <row r="2873" spans="1:31" ht="14.25" customHeight="1" x14ac:dyDescent="0.3">
      <c r="A2873" s="5">
        <v>2871</v>
      </c>
      <c r="B2873" s="6" t="s">
        <v>32</v>
      </c>
      <c r="C2873" s="6" t="s">
        <v>33</v>
      </c>
      <c r="D2873" s="6" t="s">
        <v>944</v>
      </c>
      <c r="E2873" s="6" t="s">
        <v>4891</v>
      </c>
      <c r="F2873" s="6">
        <v>3323042014</v>
      </c>
      <c r="G2873" s="6" t="s">
        <v>1044</v>
      </c>
      <c r="H2873" s="6" t="s">
        <v>1045</v>
      </c>
      <c r="I2873" s="6">
        <v>16177018</v>
      </c>
      <c r="J2873" s="6" t="s">
        <v>9322</v>
      </c>
      <c r="K2873" s="6" t="s">
        <v>9323</v>
      </c>
      <c r="L2873" s="6" t="s">
        <v>5220</v>
      </c>
      <c r="M2873" s="6">
        <v>550</v>
      </c>
      <c r="N2873" s="6">
        <v>660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 t="s">
        <v>39</v>
      </c>
      <c r="U2873" s="6" t="s">
        <v>7919</v>
      </c>
      <c r="V2873" s="8">
        <v>46261.54583333333</v>
      </c>
      <c r="W2873" s="8">
        <v>46261.54583333333</v>
      </c>
      <c r="X2873" s="6" t="s">
        <v>40</v>
      </c>
      <c r="Y2873" s="6" t="s">
        <v>39</v>
      </c>
      <c r="Z2873" s="9">
        <v>78001</v>
      </c>
      <c r="AA2873" s="6" t="s">
        <v>9314</v>
      </c>
      <c r="AB2873" s="26" t="s">
        <v>9324</v>
      </c>
      <c r="AC2873" s="11" t="str">
        <f t="shared" si="326"/>
        <v>Klik Here Bestie</v>
      </c>
      <c r="AD2873" s="12" t="s">
        <v>30</v>
      </c>
    </row>
    <row r="2874" spans="1:31" ht="14.25" customHeight="1" x14ac:dyDescent="0.3">
      <c r="A2874" s="5">
        <v>2872</v>
      </c>
      <c r="B2874" s="6" t="s">
        <v>32</v>
      </c>
      <c r="C2874" s="6" t="s">
        <v>33</v>
      </c>
      <c r="D2874" s="6" t="s">
        <v>944</v>
      </c>
      <c r="E2874" s="6" t="s">
        <v>4891</v>
      </c>
      <c r="F2874" s="6">
        <v>3323042014</v>
      </c>
      <c r="G2874" s="6" t="s">
        <v>1044</v>
      </c>
      <c r="H2874" s="6" t="s">
        <v>1045</v>
      </c>
      <c r="I2874" s="6">
        <v>16178878</v>
      </c>
      <c r="J2874" s="6" t="s">
        <v>9325</v>
      </c>
      <c r="K2874" s="6" t="s">
        <v>9326</v>
      </c>
      <c r="L2874" s="6" t="s">
        <v>9327</v>
      </c>
      <c r="M2874" s="6">
        <v>564</v>
      </c>
      <c r="N2874" s="6">
        <v>678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 t="s">
        <v>39</v>
      </c>
      <c r="U2874" s="6" t="s">
        <v>7919</v>
      </c>
      <c r="V2874" s="8">
        <v>46261.556944444441</v>
      </c>
      <c r="W2874" s="8">
        <v>46261.556944444441</v>
      </c>
      <c r="X2874" s="6" t="s">
        <v>40</v>
      </c>
      <c r="Y2874" s="6" t="s">
        <v>39</v>
      </c>
      <c r="Z2874" s="9">
        <v>78001</v>
      </c>
      <c r="AA2874" s="6" t="s">
        <v>9314</v>
      </c>
      <c r="AB2874" s="26" t="s">
        <v>9328</v>
      </c>
      <c r="AC2874" s="11" t="str">
        <f t="shared" si="326"/>
        <v>Klik Here Bestie</v>
      </c>
      <c r="AD2874" s="12" t="s">
        <v>30</v>
      </c>
    </row>
    <row r="2875" spans="1:31" ht="14.25" customHeight="1" x14ac:dyDescent="0.3">
      <c r="A2875" s="5">
        <v>2873</v>
      </c>
      <c r="B2875" s="6" t="s">
        <v>32</v>
      </c>
      <c r="C2875" s="6" t="s">
        <v>33</v>
      </c>
      <c r="D2875" s="6" t="s">
        <v>944</v>
      </c>
      <c r="E2875" s="6" t="s">
        <v>4891</v>
      </c>
      <c r="F2875" s="6">
        <v>3323042014</v>
      </c>
      <c r="G2875" s="6" t="s">
        <v>1044</v>
      </c>
      <c r="H2875" s="6" t="s">
        <v>1045</v>
      </c>
      <c r="I2875" s="6">
        <v>16186849</v>
      </c>
      <c r="J2875" s="6" t="s">
        <v>9329</v>
      </c>
      <c r="K2875" s="6" t="s">
        <v>9330</v>
      </c>
      <c r="L2875" s="6" t="s">
        <v>9331</v>
      </c>
      <c r="M2875" s="6">
        <v>464</v>
      </c>
      <c r="N2875" s="6">
        <v>558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 t="s">
        <v>39</v>
      </c>
      <c r="U2875" s="6" t="s">
        <v>7919</v>
      </c>
      <c r="V2875" s="8">
        <v>46261.597222222219</v>
      </c>
      <c r="W2875" s="8">
        <v>46261.597222222219</v>
      </c>
      <c r="X2875" s="6" t="s">
        <v>40</v>
      </c>
      <c r="Y2875" s="6" t="s">
        <v>39</v>
      </c>
      <c r="Z2875" s="9">
        <v>78001</v>
      </c>
      <c r="AA2875" s="6" t="s">
        <v>9314</v>
      </c>
      <c r="AB2875" s="26" t="s">
        <v>9332</v>
      </c>
      <c r="AC2875" s="11" t="str">
        <f t="shared" si="326"/>
        <v>Klik Here Bestie</v>
      </c>
      <c r="AD2875" s="17" t="s">
        <v>39</v>
      </c>
      <c r="AE2875" s="17" t="s">
        <v>9333</v>
      </c>
    </row>
    <row r="2876" spans="1:31" ht="14.25" customHeight="1" x14ac:dyDescent="0.3">
      <c r="A2876" s="5">
        <v>2874</v>
      </c>
      <c r="B2876" s="6" t="s">
        <v>32</v>
      </c>
      <c r="C2876" s="6" t="s">
        <v>33</v>
      </c>
      <c r="D2876" s="6" t="s">
        <v>944</v>
      </c>
      <c r="E2876" s="6" t="s">
        <v>4891</v>
      </c>
      <c r="F2876" s="6">
        <v>3323042014</v>
      </c>
      <c r="G2876" s="6" t="s">
        <v>1044</v>
      </c>
      <c r="H2876" s="6" t="s">
        <v>1045</v>
      </c>
      <c r="I2876" s="6">
        <v>16178004</v>
      </c>
      <c r="J2876" s="6" t="s">
        <v>9334</v>
      </c>
      <c r="K2876" s="6" t="s">
        <v>9335</v>
      </c>
      <c r="L2876" s="6" t="s">
        <v>9336</v>
      </c>
      <c r="M2876" s="6">
        <v>654</v>
      </c>
      <c r="N2876" s="6">
        <v>786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 t="s">
        <v>39</v>
      </c>
      <c r="U2876" s="6" t="s">
        <v>7919</v>
      </c>
      <c r="V2876" s="8">
        <v>46261.552777777775</v>
      </c>
      <c r="W2876" s="8">
        <v>46261.552777777775</v>
      </c>
      <c r="X2876" s="6" t="s">
        <v>40</v>
      </c>
      <c r="Y2876" s="6" t="s">
        <v>39</v>
      </c>
      <c r="Z2876" s="9">
        <v>78001</v>
      </c>
      <c r="AA2876" s="6" t="s">
        <v>9314</v>
      </c>
      <c r="AB2876" s="26" t="s">
        <v>9337</v>
      </c>
      <c r="AC2876" s="11" t="str">
        <f t="shared" si="326"/>
        <v>Klik Here Bestie</v>
      </c>
      <c r="AD2876" s="12" t="s">
        <v>30</v>
      </c>
    </row>
    <row r="2877" spans="1:31" ht="14.25" customHeight="1" x14ac:dyDescent="0.3">
      <c r="A2877" s="5">
        <v>2875</v>
      </c>
      <c r="B2877" s="6" t="s">
        <v>32</v>
      </c>
      <c r="C2877" s="6" t="s">
        <v>33</v>
      </c>
      <c r="D2877" s="6" t="s">
        <v>1074</v>
      </c>
      <c r="E2877" s="6" t="s">
        <v>1074</v>
      </c>
      <c r="F2877" s="6">
        <v>3323052001</v>
      </c>
      <c r="G2877" s="6" t="s">
        <v>1075</v>
      </c>
      <c r="H2877" s="6" t="s">
        <v>1076</v>
      </c>
      <c r="I2877" s="6">
        <v>15510737</v>
      </c>
      <c r="J2877" s="6" t="s">
        <v>9338</v>
      </c>
      <c r="K2877" s="6" t="s">
        <v>9339</v>
      </c>
      <c r="L2877" s="6" t="s">
        <v>9340</v>
      </c>
      <c r="M2877" s="6">
        <v>29</v>
      </c>
      <c r="N2877" s="6">
        <v>72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 t="s">
        <v>39</v>
      </c>
      <c r="U2877" s="6" t="s">
        <v>7987</v>
      </c>
      <c r="V2877" s="8">
        <v>46254.298611111109</v>
      </c>
      <c r="W2877" s="8">
        <v>46254.298611111109</v>
      </c>
      <c r="X2877" s="6" t="s">
        <v>40</v>
      </c>
      <c r="Y2877" s="6" t="s">
        <v>39</v>
      </c>
      <c r="Z2877" s="9">
        <v>89205</v>
      </c>
      <c r="AA2877" s="6" t="s">
        <v>9341</v>
      </c>
      <c r="AB2877" s="26" t="s">
        <v>9342</v>
      </c>
      <c r="AC2877" s="11" t="str">
        <f t="shared" si="326"/>
        <v>Klik Here Bestie</v>
      </c>
      <c r="AD2877" s="17" t="s">
        <v>4910</v>
      </c>
    </row>
    <row r="2878" spans="1:31" ht="14.25" customHeight="1" x14ac:dyDescent="0.3">
      <c r="A2878" s="5">
        <v>2876</v>
      </c>
      <c r="B2878" s="6" t="s">
        <v>32</v>
      </c>
      <c r="C2878" s="6" t="s">
        <v>33</v>
      </c>
      <c r="D2878" s="6" t="s">
        <v>1074</v>
      </c>
      <c r="E2878" s="6" t="s">
        <v>1074</v>
      </c>
      <c r="F2878" s="6">
        <v>3323052001</v>
      </c>
      <c r="G2878" s="6" t="s">
        <v>1075</v>
      </c>
      <c r="H2878" s="6" t="s">
        <v>1076</v>
      </c>
      <c r="I2878" s="6">
        <v>15945526</v>
      </c>
      <c r="J2878" s="6" t="s">
        <v>9343</v>
      </c>
      <c r="K2878" s="6" t="s">
        <v>9344</v>
      </c>
      <c r="L2878" s="6" t="s">
        <v>9345</v>
      </c>
      <c r="M2878" s="6">
        <v>23</v>
      </c>
      <c r="N2878" s="6">
        <v>23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 t="s">
        <v>39</v>
      </c>
      <c r="U2878" s="27" t="s">
        <v>8291</v>
      </c>
      <c r="V2878" s="8">
        <v>46259.341666666667</v>
      </c>
      <c r="W2878" s="8">
        <v>46259.341666666667</v>
      </c>
      <c r="X2878" s="6" t="s">
        <v>40</v>
      </c>
      <c r="Y2878" s="6" t="s">
        <v>39</v>
      </c>
      <c r="Z2878" s="9">
        <v>89230</v>
      </c>
      <c r="AA2878" s="6" t="s">
        <v>1241</v>
      </c>
      <c r="AB2878" s="26" t="s">
        <v>9346</v>
      </c>
      <c r="AC2878" s="11" t="str">
        <f t="shared" si="326"/>
        <v>Klik Here Bestie</v>
      </c>
      <c r="AD2878" s="17" t="s">
        <v>4910</v>
      </c>
    </row>
    <row r="2879" spans="1:31" ht="14.25" customHeight="1" x14ac:dyDescent="0.3">
      <c r="A2879" s="5">
        <v>2877</v>
      </c>
      <c r="B2879" s="6" t="s">
        <v>32</v>
      </c>
      <c r="C2879" s="6" t="s">
        <v>33</v>
      </c>
      <c r="D2879" s="6" t="s">
        <v>1074</v>
      </c>
      <c r="E2879" s="6" t="s">
        <v>1074</v>
      </c>
      <c r="F2879" s="6">
        <v>3323052001</v>
      </c>
      <c r="G2879" s="6" t="s">
        <v>1075</v>
      </c>
      <c r="H2879" s="6" t="s">
        <v>1076</v>
      </c>
      <c r="I2879" s="6">
        <v>15945905</v>
      </c>
      <c r="J2879" s="6" t="s">
        <v>9347</v>
      </c>
      <c r="K2879" s="6" t="s">
        <v>9344</v>
      </c>
      <c r="L2879" s="6" t="s">
        <v>9345</v>
      </c>
      <c r="M2879" s="6">
        <v>0</v>
      </c>
      <c r="N2879" s="6">
        <v>27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 t="s">
        <v>39</v>
      </c>
      <c r="U2879" s="6" t="s">
        <v>8291</v>
      </c>
      <c r="V2879" s="8">
        <v>46259.343055555553</v>
      </c>
      <c r="W2879" s="8">
        <v>46259.343055555553</v>
      </c>
      <c r="X2879" s="6" t="s">
        <v>40</v>
      </c>
      <c r="Y2879" s="6" t="s">
        <v>39</v>
      </c>
      <c r="Z2879" s="9">
        <v>89230</v>
      </c>
      <c r="AA2879" s="6" t="s">
        <v>1241</v>
      </c>
      <c r="AB2879" s="26" t="s">
        <v>9348</v>
      </c>
      <c r="AC2879" s="11" t="str">
        <f t="shared" si="326"/>
        <v>Klik Here Bestie</v>
      </c>
      <c r="AD2879" s="17" t="s">
        <v>4910</v>
      </c>
    </row>
    <row r="2880" spans="1:31" ht="14.25" customHeight="1" x14ac:dyDescent="0.3">
      <c r="A2880" s="5">
        <v>2878</v>
      </c>
      <c r="B2880" s="6" t="s">
        <v>32</v>
      </c>
      <c r="C2880" s="6" t="s">
        <v>33</v>
      </c>
      <c r="D2880" s="6" t="s">
        <v>1074</v>
      </c>
      <c r="E2880" s="6" t="s">
        <v>1074</v>
      </c>
      <c r="F2880" s="6">
        <v>3323052001</v>
      </c>
      <c r="G2880" s="6" t="s">
        <v>1075</v>
      </c>
      <c r="H2880" s="6" t="s">
        <v>1076</v>
      </c>
      <c r="I2880" s="6">
        <v>15554883</v>
      </c>
      <c r="J2880" s="6" t="s">
        <v>9349</v>
      </c>
      <c r="K2880" s="6" t="s">
        <v>9350</v>
      </c>
      <c r="L2880" s="6" t="s">
        <v>1307</v>
      </c>
      <c r="M2880" s="6">
        <v>42</v>
      </c>
      <c r="N2880" s="6">
        <v>38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 t="s">
        <v>39</v>
      </c>
      <c r="U2880" s="6" t="s">
        <v>7987</v>
      </c>
      <c r="V2880" s="8">
        <v>46254.566666666666</v>
      </c>
      <c r="W2880" s="8">
        <v>46254.566666666666</v>
      </c>
      <c r="X2880" s="6" t="s">
        <v>40</v>
      </c>
      <c r="Y2880" s="6" t="s">
        <v>39</v>
      </c>
      <c r="Z2880" s="9">
        <v>89334</v>
      </c>
      <c r="AA2880" s="6" t="s">
        <v>169</v>
      </c>
      <c r="AB2880" s="26" t="s">
        <v>9351</v>
      </c>
      <c r="AC2880" s="11" t="str">
        <f t="shared" si="326"/>
        <v>Klik Here Bestie</v>
      </c>
      <c r="AD2880" s="17" t="s">
        <v>4910</v>
      </c>
    </row>
    <row r="2881" spans="1:31" ht="14.25" customHeight="1" x14ac:dyDescent="0.3">
      <c r="A2881" s="5">
        <v>2879</v>
      </c>
      <c r="B2881" s="6" t="s">
        <v>32</v>
      </c>
      <c r="C2881" s="6" t="s">
        <v>33</v>
      </c>
      <c r="D2881" s="6" t="s">
        <v>1074</v>
      </c>
      <c r="E2881" s="6" t="s">
        <v>1083</v>
      </c>
      <c r="F2881" s="6">
        <v>3323052002</v>
      </c>
      <c r="G2881" s="6" t="s">
        <v>1075</v>
      </c>
      <c r="H2881" s="6" t="s">
        <v>1076</v>
      </c>
      <c r="I2881" s="6">
        <v>15977681</v>
      </c>
      <c r="J2881" s="6" t="s">
        <v>9352</v>
      </c>
      <c r="K2881" s="6" t="s">
        <v>9353</v>
      </c>
      <c r="L2881" s="6" t="s">
        <v>9176</v>
      </c>
      <c r="M2881" s="6">
        <v>12</v>
      </c>
      <c r="N2881" s="6">
        <v>15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 t="s">
        <v>39</v>
      </c>
      <c r="U2881" s="6" t="s">
        <v>8291</v>
      </c>
      <c r="V2881" s="8">
        <v>46259.519444444442</v>
      </c>
      <c r="W2881" s="8">
        <v>46259.519444444442</v>
      </c>
      <c r="X2881" s="6" t="s">
        <v>40</v>
      </c>
      <c r="Y2881" s="6" t="s">
        <v>39</v>
      </c>
      <c r="Z2881" s="9">
        <v>204743</v>
      </c>
      <c r="AA2881" s="6" t="s">
        <v>1099</v>
      </c>
      <c r="AB2881" s="26" t="s">
        <v>9354</v>
      </c>
      <c r="AC2881" s="11" t="str">
        <f t="shared" si="326"/>
        <v>Klik Here Bestie</v>
      </c>
      <c r="AD2881" s="17" t="s">
        <v>4910</v>
      </c>
    </row>
    <row r="2882" spans="1:31" ht="14.25" customHeight="1" x14ac:dyDescent="0.3">
      <c r="A2882" s="5">
        <v>2880</v>
      </c>
      <c r="B2882" s="6" t="s">
        <v>32</v>
      </c>
      <c r="C2882" s="6" t="s">
        <v>33</v>
      </c>
      <c r="D2882" s="6" t="s">
        <v>1074</v>
      </c>
      <c r="E2882" s="6" t="s">
        <v>1083</v>
      </c>
      <c r="F2882" s="6">
        <v>3323052002</v>
      </c>
      <c r="G2882" s="6" t="s">
        <v>1075</v>
      </c>
      <c r="H2882" s="6" t="s">
        <v>1076</v>
      </c>
      <c r="I2882" s="6">
        <v>15540428</v>
      </c>
      <c r="J2882" s="6" t="s">
        <v>9355</v>
      </c>
      <c r="K2882" s="6" t="s">
        <v>9356</v>
      </c>
      <c r="L2882" s="6" t="s">
        <v>1085</v>
      </c>
      <c r="M2882" s="6">
        <v>0</v>
      </c>
      <c r="N2882" s="6">
        <v>50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 t="s">
        <v>39</v>
      </c>
      <c r="U2882" s="27" t="s">
        <v>7987</v>
      </c>
      <c r="V2882" s="8">
        <v>46254.476388888892</v>
      </c>
      <c r="W2882" s="8">
        <v>46254.476388888892</v>
      </c>
      <c r="X2882" s="6" t="s">
        <v>40</v>
      </c>
      <c r="Y2882" s="6" t="s">
        <v>39</v>
      </c>
      <c r="Z2882" s="9">
        <v>77637</v>
      </c>
      <c r="AA2882" s="6" t="s">
        <v>1086</v>
      </c>
      <c r="AB2882" s="26" t="s">
        <v>9357</v>
      </c>
      <c r="AC2882" s="11" t="str">
        <f t="shared" si="326"/>
        <v>Klik Here Bestie</v>
      </c>
      <c r="AD2882" s="17" t="s">
        <v>4910</v>
      </c>
    </row>
    <row r="2883" spans="1:31" ht="14.25" customHeight="1" x14ac:dyDescent="0.3">
      <c r="A2883" s="5">
        <v>2881</v>
      </c>
      <c r="B2883" s="6" t="s">
        <v>32</v>
      </c>
      <c r="C2883" s="6" t="s">
        <v>33</v>
      </c>
      <c r="D2883" s="6" t="s">
        <v>1074</v>
      </c>
      <c r="E2883" s="6" t="s">
        <v>1083</v>
      </c>
      <c r="F2883" s="6">
        <v>3323052002</v>
      </c>
      <c r="G2883" s="6" t="s">
        <v>1075</v>
      </c>
      <c r="H2883" s="6" t="s">
        <v>1076</v>
      </c>
      <c r="I2883" s="6">
        <v>15619791</v>
      </c>
      <c r="J2883" s="6" t="s">
        <v>9358</v>
      </c>
      <c r="K2883" s="6" t="s">
        <v>9359</v>
      </c>
      <c r="L2883" s="6" t="s">
        <v>9360</v>
      </c>
      <c r="M2883" s="6">
        <v>100</v>
      </c>
      <c r="N2883" s="6">
        <v>50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 t="s">
        <v>39</v>
      </c>
      <c r="U2883" s="6" t="s">
        <v>7926</v>
      </c>
      <c r="V2883" s="8">
        <v>46255.419444444444</v>
      </c>
      <c r="W2883" s="8">
        <v>46255.419444444444</v>
      </c>
      <c r="X2883" s="6" t="s">
        <v>40</v>
      </c>
      <c r="Y2883" s="6" t="s">
        <v>39</v>
      </c>
      <c r="Z2883" s="9">
        <v>204743</v>
      </c>
      <c r="AA2883" s="6" t="s">
        <v>1099</v>
      </c>
      <c r="AB2883" s="26" t="s">
        <v>9361</v>
      </c>
      <c r="AC2883" s="11" t="str">
        <f t="shared" si="326"/>
        <v>Klik Here Bestie</v>
      </c>
      <c r="AD2883" s="17" t="s">
        <v>4910</v>
      </c>
    </row>
    <row r="2884" spans="1:31" ht="14.25" customHeight="1" x14ac:dyDescent="0.3">
      <c r="A2884" s="5">
        <v>2882</v>
      </c>
      <c r="B2884" s="6" t="s">
        <v>32</v>
      </c>
      <c r="C2884" s="6" t="s">
        <v>33</v>
      </c>
      <c r="D2884" s="6" t="s">
        <v>1074</v>
      </c>
      <c r="E2884" s="6" t="s">
        <v>1083</v>
      </c>
      <c r="F2884" s="6">
        <v>3323052002</v>
      </c>
      <c r="G2884" s="6" t="s">
        <v>1075</v>
      </c>
      <c r="H2884" s="6" t="s">
        <v>1076</v>
      </c>
      <c r="I2884" s="6">
        <v>15949293</v>
      </c>
      <c r="J2884" s="6" t="s">
        <v>9362</v>
      </c>
      <c r="K2884" s="6" t="s">
        <v>9363</v>
      </c>
      <c r="L2884" s="6" t="s">
        <v>9364</v>
      </c>
      <c r="M2884" s="6">
        <v>100</v>
      </c>
      <c r="N2884" s="6">
        <v>100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 t="s">
        <v>39</v>
      </c>
      <c r="U2884" s="27" t="s">
        <v>8291</v>
      </c>
      <c r="V2884" s="8">
        <v>46259.365277777775</v>
      </c>
      <c r="W2884" s="8">
        <v>46259.365277777775</v>
      </c>
      <c r="X2884" s="6" t="s">
        <v>40</v>
      </c>
      <c r="Y2884" s="6" t="s">
        <v>39</v>
      </c>
      <c r="Z2884" s="9">
        <v>77621</v>
      </c>
      <c r="AA2884" s="6" t="s">
        <v>9365</v>
      </c>
      <c r="AB2884" s="26" t="s">
        <v>9366</v>
      </c>
      <c r="AC2884" s="11" t="str">
        <f t="shared" si="326"/>
        <v>Klik Here Bestie</v>
      </c>
      <c r="AD2884" s="17" t="s">
        <v>4910</v>
      </c>
    </row>
    <row r="2885" spans="1:31" ht="14.25" customHeight="1" x14ac:dyDescent="0.3">
      <c r="A2885" s="5">
        <v>2883</v>
      </c>
      <c r="B2885" s="6" t="s">
        <v>32</v>
      </c>
      <c r="C2885" s="6" t="s">
        <v>33</v>
      </c>
      <c r="D2885" s="6" t="s">
        <v>1074</v>
      </c>
      <c r="E2885" s="6" t="s">
        <v>1083</v>
      </c>
      <c r="F2885" s="6">
        <v>3323052002</v>
      </c>
      <c r="G2885" s="6" t="s">
        <v>1075</v>
      </c>
      <c r="H2885" s="6" t="s">
        <v>1076</v>
      </c>
      <c r="I2885" s="6">
        <v>15729702</v>
      </c>
      <c r="J2885" s="6" t="s">
        <v>9367</v>
      </c>
      <c r="K2885" s="6" t="s">
        <v>9368</v>
      </c>
      <c r="L2885" s="6" t="s">
        <v>9369</v>
      </c>
      <c r="M2885" s="6">
        <v>88</v>
      </c>
      <c r="N2885" s="6">
        <v>26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 t="s">
        <v>39</v>
      </c>
      <c r="U2885" s="27" t="s">
        <v>7933</v>
      </c>
      <c r="V2885" s="8">
        <v>46256.554861111108</v>
      </c>
      <c r="W2885" s="8">
        <v>46256.554861111108</v>
      </c>
      <c r="X2885" s="6" t="s">
        <v>40</v>
      </c>
      <c r="Y2885" s="6" t="s">
        <v>39</v>
      </c>
      <c r="Z2885" s="9">
        <v>77621</v>
      </c>
      <c r="AA2885" s="6" t="s">
        <v>9365</v>
      </c>
      <c r="AB2885" s="26" t="s">
        <v>9370</v>
      </c>
      <c r="AC2885" s="11" t="str">
        <f t="shared" si="326"/>
        <v>Klik Here Bestie</v>
      </c>
      <c r="AD2885" s="17" t="s">
        <v>4910</v>
      </c>
    </row>
    <row r="2886" spans="1:31" ht="14.25" customHeight="1" x14ac:dyDescent="0.3">
      <c r="A2886" s="5">
        <v>2884</v>
      </c>
      <c r="B2886" s="6" t="s">
        <v>32</v>
      </c>
      <c r="C2886" s="6" t="s">
        <v>33</v>
      </c>
      <c r="D2886" s="6" t="s">
        <v>1074</v>
      </c>
      <c r="E2886" s="6" t="s">
        <v>1083</v>
      </c>
      <c r="F2886" s="6">
        <v>3323052002</v>
      </c>
      <c r="G2886" s="6" t="s">
        <v>1075</v>
      </c>
      <c r="H2886" s="6" t="s">
        <v>1076</v>
      </c>
      <c r="I2886" s="6">
        <v>16054147</v>
      </c>
      <c r="J2886" s="6" t="s">
        <v>9371</v>
      </c>
      <c r="K2886" s="6" t="s">
        <v>9372</v>
      </c>
      <c r="L2886" s="6" t="s">
        <v>9373</v>
      </c>
      <c r="M2886" s="6">
        <v>0</v>
      </c>
      <c r="N2886" s="6">
        <v>100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 t="s">
        <v>39</v>
      </c>
      <c r="U2886" s="27" t="s">
        <v>7962</v>
      </c>
      <c r="V2886" s="8">
        <v>46260.45208333333</v>
      </c>
      <c r="W2886" s="8">
        <v>46260.45208333333</v>
      </c>
      <c r="X2886" s="6" t="s">
        <v>40</v>
      </c>
      <c r="Y2886" s="6" t="s">
        <v>39</v>
      </c>
      <c r="Z2886" s="9">
        <v>77635</v>
      </c>
      <c r="AA2886" s="6" t="s">
        <v>1065</v>
      </c>
      <c r="AB2886" s="26" t="s">
        <v>9374</v>
      </c>
      <c r="AC2886" s="11" t="str">
        <f t="shared" si="326"/>
        <v>Klik Here Bestie</v>
      </c>
      <c r="AD2886" s="17" t="s">
        <v>4910</v>
      </c>
    </row>
    <row r="2887" spans="1:31" ht="14.25" customHeight="1" x14ac:dyDescent="0.3">
      <c r="A2887" s="5">
        <v>2885</v>
      </c>
      <c r="B2887" s="6" t="s">
        <v>32</v>
      </c>
      <c r="C2887" s="6" t="s">
        <v>33</v>
      </c>
      <c r="D2887" s="6" t="s">
        <v>1074</v>
      </c>
      <c r="E2887" s="6" t="s">
        <v>1083</v>
      </c>
      <c r="F2887" s="6">
        <v>3323052002</v>
      </c>
      <c r="G2887" s="6" t="s">
        <v>1075</v>
      </c>
      <c r="H2887" s="6" t="s">
        <v>1076</v>
      </c>
      <c r="I2887" s="6">
        <v>15882738</v>
      </c>
      <c r="J2887" s="6" t="s">
        <v>9375</v>
      </c>
      <c r="K2887" s="6" t="s">
        <v>9376</v>
      </c>
      <c r="L2887" s="6" t="s">
        <v>9377</v>
      </c>
      <c r="M2887" s="6">
        <v>70</v>
      </c>
      <c r="N2887" s="6">
        <v>50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 t="s">
        <v>39</v>
      </c>
      <c r="U2887" s="6" t="s">
        <v>7951</v>
      </c>
      <c r="V2887" s="8">
        <v>46258.523611111108</v>
      </c>
      <c r="W2887" s="8">
        <v>46258.523611111108</v>
      </c>
      <c r="X2887" s="6" t="s">
        <v>40</v>
      </c>
      <c r="Y2887" s="6" t="s">
        <v>39</v>
      </c>
      <c r="Z2887" s="9">
        <v>77639</v>
      </c>
      <c r="AA2887" s="6" t="s">
        <v>1037</v>
      </c>
      <c r="AB2887" s="26" t="s">
        <v>9378</v>
      </c>
      <c r="AC2887" s="11" t="str">
        <f t="shared" si="326"/>
        <v>Klik Here Bestie</v>
      </c>
      <c r="AD2887" s="17" t="s">
        <v>4910</v>
      </c>
    </row>
    <row r="2888" spans="1:31" ht="14.25" customHeight="1" x14ac:dyDescent="0.3">
      <c r="A2888" s="5">
        <v>2886</v>
      </c>
      <c r="B2888" s="6" t="s">
        <v>32</v>
      </c>
      <c r="C2888" s="6" t="s">
        <v>33</v>
      </c>
      <c r="D2888" s="6" t="s">
        <v>1074</v>
      </c>
      <c r="E2888" s="6" t="s">
        <v>1083</v>
      </c>
      <c r="F2888" s="6">
        <v>3323052002</v>
      </c>
      <c r="G2888" s="6" t="s">
        <v>1075</v>
      </c>
      <c r="H2888" s="6" t="s">
        <v>1076</v>
      </c>
      <c r="I2888" s="6">
        <v>15956169</v>
      </c>
      <c r="J2888" s="6" t="s">
        <v>9379</v>
      </c>
      <c r="K2888" s="6" t="s">
        <v>9380</v>
      </c>
      <c r="L2888" s="6" t="s">
        <v>2281</v>
      </c>
      <c r="M2888" s="6">
        <v>0</v>
      </c>
      <c r="N2888" s="6">
        <v>50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 t="s">
        <v>39</v>
      </c>
      <c r="U2888" s="6" t="s">
        <v>8291</v>
      </c>
      <c r="V2888" s="8">
        <v>46259.4</v>
      </c>
      <c r="W2888" s="8">
        <v>46259.4</v>
      </c>
      <c r="X2888" s="6" t="s">
        <v>40</v>
      </c>
      <c r="Y2888" s="6" t="s">
        <v>39</v>
      </c>
      <c r="Z2888" s="9">
        <v>77628</v>
      </c>
      <c r="AA2888" s="6" t="s">
        <v>9381</v>
      </c>
      <c r="AB2888" s="26" t="s">
        <v>9382</v>
      </c>
      <c r="AC2888" s="11" t="str">
        <f t="shared" si="326"/>
        <v>Klik Here Bestie</v>
      </c>
      <c r="AD2888" s="17" t="s">
        <v>4910</v>
      </c>
    </row>
    <row r="2889" spans="1:31" ht="14.25" customHeight="1" x14ac:dyDescent="0.3">
      <c r="A2889" s="5">
        <v>2887</v>
      </c>
      <c r="B2889" s="6" t="s">
        <v>32</v>
      </c>
      <c r="C2889" s="6" t="s">
        <v>33</v>
      </c>
      <c r="D2889" s="6" t="s">
        <v>1074</v>
      </c>
      <c r="E2889" s="6" t="s">
        <v>1138</v>
      </c>
      <c r="F2889" s="6">
        <v>3323052006</v>
      </c>
      <c r="G2889" s="6" t="s">
        <v>1075</v>
      </c>
      <c r="H2889" s="6" t="s">
        <v>1076</v>
      </c>
      <c r="I2889" s="6">
        <v>16061972</v>
      </c>
      <c r="J2889" s="6" t="s">
        <v>9383</v>
      </c>
      <c r="K2889" s="6" t="s">
        <v>9384</v>
      </c>
      <c r="L2889" s="6" t="s">
        <v>9385</v>
      </c>
      <c r="M2889" s="6">
        <v>117</v>
      </c>
      <c r="N2889" s="6">
        <v>117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 t="s">
        <v>39</v>
      </c>
      <c r="U2889" s="27" t="s">
        <v>7962</v>
      </c>
      <c r="V2889" s="8">
        <v>46260.494444444441</v>
      </c>
      <c r="W2889" s="8">
        <v>46260.494444444441</v>
      </c>
      <c r="X2889" s="6" t="s">
        <v>40</v>
      </c>
      <c r="Y2889" s="6" t="s">
        <v>39</v>
      </c>
      <c r="Z2889" s="9">
        <v>93091</v>
      </c>
      <c r="AA2889" s="6" t="s">
        <v>4920</v>
      </c>
      <c r="AB2889" s="26" t="s">
        <v>9386</v>
      </c>
      <c r="AC2889" s="11" t="str">
        <f t="shared" si="326"/>
        <v>Klik Here Bestie</v>
      </c>
      <c r="AD2889" s="17" t="s">
        <v>4910</v>
      </c>
    </row>
    <row r="2890" spans="1:31" ht="14.25" customHeight="1" x14ac:dyDescent="0.3">
      <c r="A2890" s="5">
        <v>2888</v>
      </c>
      <c r="B2890" s="6" t="s">
        <v>32</v>
      </c>
      <c r="C2890" s="6" t="s">
        <v>33</v>
      </c>
      <c r="D2890" s="6" t="s">
        <v>1074</v>
      </c>
      <c r="E2890" s="6" t="s">
        <v>1138</v>
      </c>
      <c r="F2890" s="6">
        <v>3323052006</v>
      </c>
      <c r="G2890" s="6" t="s">
        <v>1075</v>
      </c>
      <c r="H2890" s="6" t="s">
        <v>1076</v>
      </c>
      <c r="I2890" s="6">
        <v>16062394</v>
      </c>
      <c r="J2890" s="6" t="s">
        <v>9387</v>
      </c>
      <c r="K2890" s="6" t="s">
        <v>9384</v>
      </c>
      <c r="L2890" s="6" t="s">
        <v>9385</v>
      </c>
      <c r="M2890" s="6">
        <v>0</v>
      </c>
      <c r="N2890" s="6">
        <v>83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 t="s">
        <v>39</v>
      </c>
      <c r="U2890" s="6" t="s">
        <v>7962</v>
      </c>
      <c r="V2890" s="8">
        <v>46260.496527777781</v>
      </c>
      <c r="W2890" s="8">
        <v>46260.496527777781</v>
      </c>
      <c r="X2890" s="6" t="s">
        <v>40</v>
      </c>
      <c r="Y2890" s="6" t="s">
        <v>39</v>
      </c>
      <c r="Z2890" s="9">
        <v>93091</v>
      </c>
      <c r="AA2890" s="6" t="s">
        <v>4920</v>
      </c>
      <c r="AB2890" s="26" t="s">
        <v>9388</v>
      </c>
      <c r="AC2890" s="11" t="str">
        <f t="shared" si="326"/>
        <v>Klik Here Bestie</v>
      </c>
      <c r="AE2890" s="16" t="s">
        <v>1653</v>
      </c>
    </row>
    <row r="2891" spans="1:31" ht="14.25" customHeight="1" x14ac:dyDescent="0.3">
      <c r="A2891" s="5">
        <v>2889</v>
      </c>
      <c r="B2891" s="6" t="s">
        <v>32</v>
      </c>
      <c r="C2891" s="6" t="s">
        <v>33</v>
      </c>
      <c r="D2891" s="6" t="s">
        <v>1074</v>
      </c>
      <c r="E2891" s="6" t="s">
        <v>1138</v>
      </c>
      <c r="F2891" s="6">
        <v>3323052006</v>
      </c>
      <c r="G2891" s="6" t="s">
        <v>1075</v>
      </c>
      <c r="H2891" s="6" t="s">
        <v>1076</v>
      </c>
      <c r="I2891" s="6">
        <v>15943068</v>
      </c>
      <c r="J2891" s="6" t="s">
        <v>9389</v>
      </c>
      <c r="K2891" s="6" t="s">
        <v>9390</v>
      </c>
      <c r="L2891" s="6" t="s">
        <v>9391</v>
      </c>
      <c r="M2891" s="6">
        <v>45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 t="s">
        <v>39</v>
      </c>
      <c r="U2891" s="6" t="s">
        <v>8291</v>
      </c>
      <c r="V2891" s="8">
        <v>46259.324305555558</v>
      </c>
      <c r="W2891" s="8">
        <v>46259.324305555558</v>
      </c>
      <c r="X2891" s="6" t="s">
        <v>40</v>
      </c>
      <c r="Y2891" s="6" t="s">
        <v>39</v>
      </c>
      <c r="Z2891" s="9">
        <v>93027</v>
      </c>
      <c r="AA2891" s="6" t="s">
        <v>1145</v>
      </c>
      <c r="AB2891" s="26" t="s">
        <v>9392</v>
      </c>
      <c r="AC2891" s="11" t="str">
        <f t="shared" si="326"/>
        <v>Klik Here Bestie</v>
      </c>
      <c r="AD2891" s="17" t="s">
        <v>4910</v>
      </c>
    </row>
    <row r="2892" spans="1:31" ht="14.25" customHeight="1" x14ac:dyDescent="0.3">
      <c r="A2892" s="5">
        <v>2890</v>
      </c>
      <c r="B2892" s="6" t="s">
        <v>32</v>
      </c>
      <c r="C2892" s="6" t="s">
        <v>33</v>
      </c>
      <c r="D2892" s="6" t="s">
        <v>1074</v>
      </c>
      <c r="E2892" s="6" t="s">
        <v>1138</v>
      </c>
      <c r="F2892" s="6">
        <v>3323052006</v>
      </c>
      <c r="G2892" s="6" t="s">
        <v>1075</v>
      </c>
      <c r="H2892" s="6" t="s">
        <v>1076</v>
      </c>
      <c r="I2892" s="6">
        <v>15875682</v>
      </c>
      <c r="J2892" s="6" t="s">
        <v>9393</v>
      </c>
      <c r="K2892" s="6" t="s">
        <v>9394</v>
      </c>
      <c r="L2892" s="6" t="s">
        <v>9395</v>
      </c>
      <c r="M2892" s="6">
        <v>82</v>
      </c>
      <c r="N2892" s="6">
        <v>82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 t="s">
        <v>39</v>
      </c>
      <c r="U2892" s="27" t="s">
        <v>7951</v>
      </c>
      <c r="V2892" s="8">
        <v>46258.486111111109</v>
      </c>
      <c r="W2892" s="8">
        <v>46258.486111111109</v>
      </c>
      <c r="X2892" s="6" t="s">
        <v>40</v>
      </c>
      <c r="Y2892" s="6" t="s">
        <v>39</v>
      </c>
      <c r="Z2892" s="9">
        <v>93055</v>
      </c>
      <c r="AA2892" s="6" t="s">
        <v>1198</v>
      </c>
      <c r="AB2892" s="26" t="s">
        <v>9396</v>
      </c>
      <c r="AC2892" s="11" t="str">
        <f t="shared" si="326"/>
        <v>Klik Here Bestie</v>
      </c>
      <c r="AD2892" s="17" t="s">
        <v>4910</v>
      </c>
    </row>
    <row r="2893" spans="1:31" ht="14.25" customHeight="1" x14ac:dyDescent="0.3">
      <c r="A2893" s="5">
        <v>2891</v>
      </c>
      <c r="B2893" s="6" t="s">
        <v>32</v>
      </c>
      <c r="C2893" s="6" t="s">
        <v>33</v>
      </c>
      <c r="D2893" s="6" t="s">
        <v>1074</v>
      </c>
      <c r="E2893" s="6" t="s">
        <v>1138</v>
      </c>
      <c r="F2893" s="6">
        <v>3323052006</v>
      </c>
      <c r="G2893" s="6" t="s">
        <v>1075</v>
      </c>
      <c r="H2893" s="6" t="s">
        <v>1076</v>
      </c>
      <c r="I2893" s="6">
        <v>15875862</v>
      </c>
      <c r="J2893" s="6" t="s">
        <v>9397</v>
      </c>
      <c r="K2893" s="6" t="s">
        <v>9394</v>
      </c>
      <c r="L2893" s="6" t="s">
        <v>9395</v>
      </c>
      <c r="M2893" s="6">
        <v>0</v>
      </c>
      <c r="N2893" s="6">
        <v>116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 t="s">
        <v>39</v>
      </c>
      <c r="U2893" s="27" t="s">
        <v>7951</v>
      </c>
      <c r="V2893" s="8">
        <v>46258.486805555556</v>
      </c>
      <c r="W2893" s="8">
        <v>46258.486805555556</v>
      </c>
      <c r="X2893" s="6" t="s">
        <v>40</v>
      </c>
      <c r="Y2893" s="6" t="s">
        <v>39</v>
      </c>
      <c r="Z2893" s="9">
        <v>93055</v>
      </c>
      <c r="AA2893" s="6" t="s">
        <v>1198</v>
      </c>
      <c r="AB2893" s="26" t="s">
        <v>9398</v>
      </c>
      <c r="AC2893" s="11" t="str">
        <f t="shared" si="326"/>
        <v>Klik Here Bestie</v>
      </c>
      <c r="AD2893" s="17" t="s">
        <v>4910</v>
      </c>
    </row>
    <row r="2894" spans="1:31" ht="14.25" customHeight="1" x14ac:dyDescent="0.3">
      <c r="A2894" s="5">
        <v>2892</v>
      </c>
      <c r="B2894" s="6" t="s">
        <v>32</v>
      </c>
      <c r="C2894" s="6" t="s">
        <v>33</v>
      </c>
      <c r="D2894" s="6" t="s">
        <v>1074</v>
      </c>
      <c r="E2894" s="6" t="s">
        <v>1161</v>
      </c>
      <c r="F2894" s="6">
        <v>3323052007</v>
      </c>
      <c r="G2894" s="6" t="s">
        <v>1162</v>
      </c>
      <c r="H2894" s="6" t="s">
        <v>1163</v>
      </c>
      <c r="I2894" s="6">
        <v>15655136</v>
      </c>
      <c r="J2894" s="6" t="s">
        <v>9399</v>
      </c>
      <c r="K2894" s="6" t="s">
        <v>9400</v>
      </c>
      <c r="L2894" s="6" t="s">
        <v>9401</v>
      </c>
      <c r="M2894" s="6">
        <v>50</v>
      </c>
      <c r="N2894" s="6">
        <v>50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 t="s">
        <v>39</v>
      </c>
      <c r="U2894" s="27" t="s">
        <v>7926</v>
      </c>
      <c r="V2894" s="8">
        <v>46255.645138888889</v>
      </c>
      <c r="W2894" s="8">
        <v>46255.645138888889</v>
      </c>
      <c r="X2894" s="6" t="s">
        <v>40</v>
      </c>
      <c r="Y2894" s="6" t="s">
        <v>39</v>
      </c>
      <c r="Z2894" s="9">
        <v>89793</v>
      </c>
      <c r="AA2894" s="6" t="s">
        <v>5993</v>
      </c>
      <c r="AB2894" s="26" t="s">
        <v>9402</v>
      </c>
      <c r="AC2894" s="11" t="str">
        <f t="shared" si="326"/>
        <v>Klik Here Bestie</v>
      </c>
      <c r="AD2894" s="17" t="s">
        <v>4910</v>
      </c>
    </row>
    <row r="2895" spans="1:31" ht="14.25" customHeight="1" x14ac:dyDescent="0.3">
      <c r="A2895" s="5">
        <v>2893</v>
      </c>
      <c r="B2895" s="6" t="s">
        <v>32</v>
      </c>
      <c r="C2895" s="6" t="s">
        <v>33</v>
      </c>
      <c r="D2895" s="6" t="s">
        <v>1074</v>
      </c>
      <c r="E2895" s="6" t="s">
        <v>1161</v>
      </c>
      <c r="F2895" s="6">
        <v>3323052007</v>
      </c>
      <c r="G2895" s="6" t="s">
        <v>1162</v>
      </c>
      <c r="H2895" s="6" t="s">
        <v>1163</v>
      </c>
      <c r="I2895" s="6">
        <v>15408693</v>
      </c>
      <c r="J2895" s="6" t="s">
        <v>9403</v>
      </c>
      <c r="K2895" s="6" t="s">
        <v>9404</v>
      </c>
      <c r="L2895" s="6" t="s">
        <v>9405</v>
      </c>
      <c r="M2895" s="6">
        <v>61</v>
      </c>
      <c r="N2895" s="6">
        <v>55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 t="s">
        <v>39</v>
      </c>
      <c r="U2895" s="27" t="s">
        <v>7958</v>
      </c>
      <c r="V2895" s="8">
        <v>46252.589583333334</v>
      </c>
      <c r="W2895" s="8">
        <v>46252.589583333334</v>
      </c>
      <c r="X2895" s="6" t="s">
        <v>40</v>
      </c>
      <c r="Y2895" s="6" t="s">
        <v>39</v>
      </c>
      <c r="Z2895" s="9">
        <v>89890</v>
      </c>
      <c r="AA2895" s="6" t="s">
        <v>9406</v>
      </c>
      <c r="AB2895" s="26" t="s">
        <v>9407</v>
      </c>
      <c r="AC2895" s="11" t="str">
        <f t="shared" si="326"/>
        <v>Klik Here Bestie</v>
      </c>
      <c r="AD2895" s="17" t="s">
        <v>4910</v>
      </c>
    </row>
    <row r="2896" spans="1:31" ht="14.25" customHeight="1" x14ac:dyDescent="0.3">
      <c r="A2896" s="5">
        <v>2894</v>
      </c>
      <c r="B2896" s="6" t="s">
        <v>32</v>
      </c>
      <c r="C2896" s="6" t="s">
        <v>33</v>
      </c>
      <c r="D2896" s="6" t="s">
        <v>1074</v>
      </c>
      <c r="E2896" s="6" t="s">
        <v>1161</v>
      </c>
      <c r="F2896" s="6">
        <v>3323052007</v>
      </c>
      <c r="G2896" s="6" t="s">
        <v>1162</v>
      </c>
      <c r="H2896" s="6" t="s">
        <v>1163</v>
      </c>
      <c r="I2896" s="6">
        <v>15408821</v>
      </c>
      <c r="J2896" s="6" t="s">
        <v>9408</v>
      </c>
      <c r="K2896" s="6" t="s">
        <v>9404</v>
      </c>
      <c r="L2896" s="6" t="s">
        <v>9405</v>
      </c>
      <c r="M2896" s="6">
        <v>0</v>
      </c>
      <c r="N2896" s="6">
        <v>178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 t="s">
        <v>39</v>
      </c>
      <c r="U2896" s="27" t="s">
        <v>7958</v>
      </c>
      <c r="V2896" s="8">
        <v>46252.590277777781</v>
      </c>
      <c r="W2896" s="8">
        <v>46252.590277777781</v>
      </c>
      <c r="X2896" s="6" t="s">
        <v>40</v>
      </c>
      <c r="Y2896" s="6" t="s">
        <v>39</v>
      </c>
      <c r="Z2896" s="9">
        <v>89890</v>
      </c>
      <c r="AA2896" s="6" t="s">
        <v>9406</v>
      </c>
      <c r="AB2896" s="26" t="s">
        <v>9409</v>
      </c>
      <c r="AC2896" s="11" t="str">
        <f t="shared" si="326"/>
        <v>Klik Here Bestie</v>
      </c>
      <c r="AD2896" s="17" t="s">
        <v>4910</v>
      </c>
    </row>
    <row r="2897" spans="1:30" ht="14.25" customHeight="1" x14ac:dyDescent="0.3">
      <c r="A2897" s="5">
        <v>2895</v>
      </c>
      <c r="B2897" s="6" t="s">
        <v>32</v>
      </c>
      <c r="C2897" s="6" t="s">
        <v>33</v>
      </c>
      <c r="D2897" s="6" t="s">
        <v>1074</v>
      </c>
      <c r="E2897" s="6" t="s">
        <v>1161</v>
      </c>
      <c r="F2897" s="6">
        <v>3323052007</v>
      </c>
      <c r="G2897" s="6" t="s">
        <v>1162</v>
      </c>
      <c r="H2897" s="6" t="s">
        <v>1163</v>
      </c>
      <c r="I2897" s="6">
        <v>15408915</v>
      </c>
      <c r="J2897" s="6" t="s">
        <v>9410</v>
      </c>
      <c r="K2897" s="6" t="s">
        <v>9404</v>
      </c>
      <c r="L2897" s="6" t="s">
        <v>9405</v>
      </c>
      <c r="M2897" s="6">
        <v>31</v>
      </c>
      <c r="N2897" s="6">
        <v>32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 t="s">
        <v>39</v>
      </c>
      <c r="U2897" s="27" t="s">
        <v>7958</v>
      </c>
      <c r="V2897" s="8">
        <v>46252.59097222222</v>
      </c>
      <c r="W2897" s="8">
        <v>46252.59097222222</v>
      </c>
      <c r="X2897" s="6" t="s">
        <v>40</v>
      </c>
      <c r="Y2897" s="6" t="s">
        <v>39</v>
      </c>
      <c r="Z2897" s="9">
        <v>89890</v>
      </c>
      <c r="AA2897" s="6" t="s">
        <v>9406</v>
      </c>
      <c r="AB2897" s="26" t="s">
        <v>9411</v>
      </c>
      <c r="AC2897" s="11" t="str">
        <f t="shared" si="326"/>
        <v>Klik Here Bestie</v>
      </c>
      <c r="AD2897" s="17" t="s">
        <v>4910</v>
      </c>
    </row>
    <row r="2898" spans="1:30" ht="14.25" customHeight="1" x14ac:dyDescent="0.3">
      <c r="A2898" s="5">
        <v>2896</v>
      </c>
      <c r="B2898" s="6" t="s">
        <v>32</v>
      </c>
      <c r="C2898" s="6" t="s">
        <v>33</v>
      </c>
      <c r="D2898" s="6" t="s">
        <v>1074</v>
      </c>
      <c r="E2898" s="6" t="s">
        <v>1161</v>
      </c>
      <c r="F2898" s="6">
        <v>3323052007</v>
      </c>
      <c r="G2898" s="6" t="s">
        <v>1162</v>
      </c>
      <c r="H2898" s="6" t="s">
        <v>1163</v>
      </c>
      <c r="I2898" s="6">
        <v>15462230</v>
      </c>
      <c r="J2898" s="6" t="s">
        <v>9412</v>
      </c>
      <c r="K2898" s="6" t="s">
        <v>9413</v>
      </c>
      <c r="L2898" s="6" t="s">
        <v>9414</v>
      </c>
      <c r="M2898" s="6">
        <v>19</v>
      </c>
      <c r="N2898" s="6">
        <v>20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 t="s">
        <v>39</v>
      </c>
      <c r="U2898" s="27" t="s">
        <v>7969</v>
      </c>
      <c r="V2898" s="8">
        <v>46253.453472222223</v>
      </c>
      <c r="W2898" s="8">
        <v>46253.453472222223</v>
      </c>
      <c r="X2898" s="6" t="s">
        <v>40</v>
      </c>
      <c r="Y2898" s="6" t="s">
        <v>39</v>
      </c>
      <c r="Z2898" s="9">
        <v>89882</v>
      </c>
      <c r="AA2898" s="6" t="s">
        <v>1177</v>
      </c>
      <c r="AB2898" s="26" t="s">
        <v>9415</v>
      </c>
      <c r="AC2898" s="11" t="str">
        <f t="shared" si="326"/>
        <v>Klik Here Bestie</v>
      </c>
      <c r="AD2898" s="17" t="s">
        <v>4910</v>
      </c>
    </row>
    <row r="2899" spans="1:30" ht="14.25" customHeight="1" x14ac:dyDescent="0.3">
      <c r="A2899" s="5">
        <v>2897</v>
      </c>
      <c r="B2899" s="6" t="s">
        <v>32</v>
      </c>
      <c r="C2899" s="6" t="s">
        <v>33</v>
      </c>
      <c r="D2899" s="6" t="s">
        <v>1074</v>
      </c>
      <c r="E2899" s="6" t="s">
        <v>1161</v>
      </c>
      <c r="F2899" s="6">
        <v>3323052007</v>
      </c>
      <c r="G2899" s="6" t="s">
        <v>1162</v>
      </c>
      <c r="H2899" s="6" t="s">
        <v>1163</v>
      </c>
      <c r="I2899" s="6">
        <v>15462403</v>
      </c>
      <c r="J2899" s="6" t="s">
        <v>9416</v>
      </c>
      <c r="K2899" s="6" t="s">
        <v>9413</v>
      </c>
      <c r="L2899" s="6" t="s">
        <v>9414</v>
      </c>
      <c r="M2899" s="6">
        <v>0</v>
      </c>
      <c r="N2899" s="6">
        <v>111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 t="s">
        <v>39</v>
      </c>
      <c r="U2899" s="6" t="s">
        <v>7969</v>
      </c>
      <c r="V2899" s="8">
        <v>46253.454861111109</v>
      </c>
      <c r="W2899" s="8">
        <v>46253.454861111109</v>
      </c>
      <c r="X2899" s="6" t="s">
        <v>40</v>
      </c>
      <c r="Y2899" s="6" t="s">
        <v>39</v>
      </c>
      <c r="Z2899" s="9">
        <v>89882</v>
      </c>
      <c r="AA2899" s="6" t="s">
        <v>1177</v>
      </c>
      <c r="AB2899" s="26" t="s">
        <v>9417</v>
      </c>
      <c r="AC2899" s="11" t="str">
        <f t="shared" si="326"/>
        <v>Klik Here Bestie</v>
      </c>
      <c r="AD2899" s="17" t="s">
        <v>4910</v>
      </c>
    </row>
    <row r="2900" spans="1:30" ht="14.25" customHeight="1" x14ac:dyDescent="0.3">
      <c r="A2900" s="5">
        <v>2898</v>
      </c>
      <c r="B2900" s="6" t="s">
        <v>32</v>
      </c>
      <c r="C2900" s="6" t="s">
        <v>33</v>
      </c>
      <c r="D2900" s="6" t="s">
        <v>1074</v>
      </c>
      <c r="E2900" s="6" t="s">
        <v>1161</v>
      </c>
      <c r="F2900" s="6">
        <v>3323052007</v>
      </c>
      <c r="G2900" s="6" t="s">
        <v>1162</v>
      </c>
      <c r="H2900" s="6" t="s">
        <v>1163</v>
      </c>
      <c r="I2900" s="6">
        <v>15462653</v>
      </c>
      <c r="J2900" s="6" t="s">
        <v>9418</v>
      </c>
      <c r="K2900" s="6" t="s">
        <v>9413</v>
      </c>
      <c r="L2900" s="6" t="s">
        <v>9414</v>
      </c>
      <c r="M2900" s="6">
        <v>38</v>
      </c>
      <c r="N2900" s="6">
        <v>34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 t="s">
        <v>39</v>
      </c>
      <c r="U2900" s="27" t="s">
        <v>7969</v>
      </c>
      <c r="V2900" s="8">
        <v>46253.456250000003</v>
      </c>
      <c r="W2900" s="8">
        <v>46253.456250000003</v>
      </c>
      <c r="X2900" s="6" t="s">
        <v>40</v>
      </c>
      <c r="Y2900" s="6" t="s">
        <v>39</v>
      </c>
      <c r="Z2900" s="9">
        <v>89882</v>
      </c>
      <c r="AA2900" s="6" t="s">
        <v>1177</v>
      </c>
      <c r="AB2900" s="26" t="s">
        <v>9419</v>
      </c>
      <c r="AC2900" s="11" t="str">
        <f t="shared" si="326"/>
        <v>Klik Here Bestie</v>
      </c>
      <c r="AD2900" s="17" t="s">
        <v>4910</v>
      </c>
    </row>
    <row r="2901" spans="1:30" ht="14.25" customHeight="1" x14ac:dyDescent="0.3">
      <c r="A2901" s="5">
        <v>2899</v>
      </c>
      <c r="B2901" s="6" t="s">
        <v>32</v>
      </c>
      <c r="C2901" s="6" t="s">
        <v>33</v>
      </c>
      <c r="D2901" s="6" t="s">
        <v>1074</v>
      </c>
      <c r="E2901" s="6" t="s">
        <v>1161</v>
      </c>
      <c r="F2901" s="6">
        <v>3323052007</v>
      </c>
      <c r="G2901" s="6" t="s">
        <v>1162</v>
      </c>
      <c r="H2901" s="6" t="s">
        <v>1163</v>
      </c>
      <c r="I2901" s="6">
        <v>15408182</v>
      </c>
      <c r="J2901" s="6" t="s">
        <v>9420</v>
      </c>
      <c r="K2901" s="6" t="s">
        <v>9421</v>
      </c>
      <c r="L2901" s="6" t="s">
        <v>9422</v>
      </c>
      <c r="M2901" s="6">
        <v>12</v>
      </c>
      <c r="N2901" s="6">
        <v>13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 t="s">
        <v>39</v>
      </c>
      <c r="U2901" s="27" t="s">
        <v>7958</v>
      </c>
      <c r="V2901" s="8">
        <v>46252.585416666669</v>
      </c>
      <c r="W2901" s="8">
        <v>46252.585416666669</v>
      </c>
      <c r="X2901" s="6" t="s">
        <v>40</v>
      </c>
      <c r="Y2901" s="6" t="s">
        <v>39</v>
      </c>
      <c r="Z2901" s="9">
        <v>89890</v>
      </c>
      <c r="AA2901" s="6" t="s">
        <v>9406</v>
      </c>
      <c r="AB2901" s="26" t="s">
        <v>9423</v>
      </c>
      <c r="AC2901" s="11" t="str">
        <f t="shared" si="326"/>
        <v>Klik Here Bestie</v>
      </c>
      <c r="AD2901" s="17" t="s">
        <v>4910</v>
      </c>
    </row>
    <row r="2902" spans="1:30" ht="14.25" customHeight="1" x14ac:dyDescent="0.3">
      <c r="A2902" s="5">
        <v>2900</v>
      </c>
      <c r="B2902" s="6" t="s">
        <v>32</v>
      </c>
      <c r="C2902" s="6" t="s">
        <v>33</v>
      </c>
      <c r="D2902" s="6" t="s">
        <v>1074</v>
      </c>
      <c r="E2902" s="6" t="s">
        <v>1161</v>
      </c>
      <c r="F2902" s="6">
        <v>3323052007</v>
      </c>
      <c r="G2902" s="6" t="s">
        <v>1162</v>
      </c>
      <c r="H2902" s="6" t="s">
        <v>1163</v>
      </c>
      <c r="I2902" s="6">
        <v>15408268</v>
      </c>
      <c r="J2902" s="6" t="s">
        <v>9424</v>
      </c>
      <c r="K2902" s="6" t="s">
        <v>9421</v>
      </c>
      <c r="L2902" s="6" t="s">
        <v>9422</v>
      </c>
      <c r="M2902" s="6">
        <v>0</v>
      </c>
      <c r="N2902" s="6">
        <v>71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 t="s">
        <v>39</v>
      </c>
      <c r="U2902" s="27" t="s">
        <v>7958</v>
      </c>
      <c r="V2902" s="8">
        <v>46252.586111111108</v>
      </c>
      <c r="W2902" s="8">
        <v>46252.586111111108</v>
      </c>
      <c r="X2902" s="6" t="s">
        <v>40</v>
      </c>
      <c r="Y2902" s="6" t="s">
        <v>39</v>
      </c>
      <c r="Z2902" s="9">
        <v>89890</v>
      </c>
      <c r="AA2902" s="6" t="s">
        <v>9406</v>
      </c>
      <c r="AB2902" s="26" t="s">
        <v>9425</v>
      </c>
      <c r="AC2902" s="11" t="str">
        <f t="shared" si="326"/>
        <v>Klik Here Bestie</v>
      </c>
      <c r="AD2902" s="17" t="s">
        <v>4910</v>
      </c>
    </row>
    <row r="2903" spans="1:30" ht="14.25" customHeight="1" x14ac:dyDescent="0.3">
      <c r="A2903" s="5">
        <v>2901</v>
      </c>
      <c r="B2903" s="6" t="s">
        <v>32</v>
      </c>
      <c r="C2903" s="6" t="s">
        <v>33</v>
      </c>
      <c r="D2903" s="6" t="s">
        <v>1074</v>
      </c>
      <c r="E2903" s="6" t="s">
        <v>1161</v>
      </c>
      <c r="F2903" s="6">
        <v>3323052007</v>
      </c>
      <c r="G2903" s="6" t="s">
        <v>1162</v>
      </c>
      <c r="H2903" s="6" t="s">
        <v>1163</v>
      </c>
      <c r="I2903" s="6">
        <v>15408563</v>
      </c>
      <c r="J2903" s="6" t="s">
        <v>9426</v>
      </c>
      <c r="K2903" s="6" t="s">
        <v>9421</v>
      </c>
      <c r="L2903" s="6" t="s">
        <v>9422</v>
      </c>
      <c r="M2903" s="6">
        <v>24</v>
      </c>
      <c r="N2903" s="6">
        <v>22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 t="s">
        <v>39</v>
      </c>
      <c r="U2903" s="27" t="s">
        <v>7958</v>
      </c>
      <c r="V2903" s="8">
        <v>46252.588194444441</v>
      </c>
      <c r="W2903" s="8">
        <v>46252.588194444441</v>
      </c>
      <c r="X2903" s="6" t="s">
        <v>40</v>
      </c>
      <c r="Y2903" s="6" t="s">
        <v>39</v>
      </c>
      <c r="Z2903" s="9">
        <v>89890</v>
      </c>
      <c r="AA2903" s="6" t="s">
        <v>9406</v>
      </c>
      <c r="AB2903" s="26" t="s">
        <v>9427</v>
      </c>
      <c r="AC2903" s="11" t="str">
        <f t="shared" si="326"/>
        <v>Klik Here Bestie</v>
      </c>
      <c r="AD2903" s="17" t="s">
        <v>4910</v>
      </c>
    </row>
    <row r="2904" spans="1:30" ht="14.25" customHeight="1" x14ac:dyDescent="0.3">
      <c r="A2904" s="5">
        <v>2902</v>
      </c>
      <c r="B2904" s="6" t="s">
        <v>32</v>
      </c>
      <c r="C2904" s="6" t="s">
        <v>33</v>
      </c>
      <c r="D2904" s="6" t="s">
        <v>1074</v>
      </c>
      <c r="E2904" s="6" t="s">
        <v>1202</v>
      </c>
      <c r="F2904" s="6">
        <v>3323052010</v>
      </c>
      <c r="G2904" s="6" t="s">
        <v>1203</v>
      </c>
      <c r="H2904" s="6" t="s">
        <v>1204</v>
      </c>
      <c r="I2904" s="6">
        <v>15810778</v>
      </c>
      <c r="J2904" s="6" t="s">
        <v>9428</v>
      </c>
      <c r="K2904" s="6" t="s">
        <v>9429</v>
      </c>
      <c r="L2904" s="6" t="s">
        <v>9430</v>
      </c>
      <c r="M2904" s="6">
        <v>26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 t="s">
        <v>39</v>
      </c>
      <c r="U2904" s="27" t="s">
        <v>8334</v>
      </c>
      <c r="V2904" s="8">
        <v>46257.623611111114</v>
      </c>
      <c r="W2904" s="8">
        <v>46257.623611111114</v>
      </c>
      <c r="X2904" s="6" t="s">
        <v>40</v>
      </c>
      <c r="Y2904" s="6" t="s">
        <v>39</v>
      </c>
      <c r="Z2904" s="9">
        <v>94508</v>
      </c>
      <c r="AA2904" s="6" t="s">
        <v>9431</v>
      </c>
      <c r="AB2904" s="26" t="s">
        <v>9432</v>
      </c>
      <c r="AC2904" s="11" t="str">
        <f t="shared" si="326"/>
        <v>Klik Here Bestie</v>
      </c>
      <c r="AD2904" s="17" t="s">
        <v>4910</v>
      </c>
    </row>
    <row r="2905" spans="1:30" ht="14.25" customHeight="1" x14ac:dyDescent="0.3">
      <c r="A2905" s="5">
        <v>2903</v>
      </c>
      <c r="B2905" s="6" t="s">
        <v>32</v>
      </c>
      <c r="C2905" s="6" t="s">
        <v>33</v>
      </c>
      <c r="D2905" s="6" t="s">
        <v>1074</v>
      </c>
      <c r="E2905" s="6" t="s">
        <v>1202</v>
      </c>
      <c r="F2905" s="6">
        <v>3323052010</v>
      </c>
      <c r="G2905" s="6" t="s">
        <v>1203</v>
      </c>
      <c r="H2905" s="6" t="s">
        <v>1204</v>
      </c>
      <c r="I2905" s="6">
        <v>15810883</v>
      </c>
      <c r="J2905" s="6" t="s">
        <v>9433</v>
      </c>
      <c r="K2905" s="6" t="s">
        <v>9429</v>
      </c>
      <c r="L2905" s="6" t="s">
        <v>9430</v>
      </c>
      <c r="M2905" s="6">
        <v>7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 t="s">
        <v>39</v>
      </c>
      <c r="U2905" s="6" t="s">
        <v>8334</v>
      </c>
      <c r="V2905" s="8">
        <v>46257.625</v>
      </c>
      <c r="W2905" s="8">
        <v>46257.625</v>
      </c>
      <c r="X2905" s="6" t="s">
        <v>40</v>
      </c>
      <c r="Y2905" s="6" t="s">
        <v>39</v>
      </c>
      <c r="Z2905" s="9">
        <v>94508</v>
      </c>
      <c r="AA2905" s="6" t="s">
        <v>9431</v>
      </c>
      <c r="AB2905" s="26" t="s">
        <v>9434</v>
      </c>
      <c r="AC2905" s="11" t="str">
        <f t="shared" si="326"/>
        <v>Klik Here Bestie</v>
      </c>
      <c r="AD2905" s="17" t="s">
        <v>4910</v>
      </c>
    </row>
    <row r="2906" spans="1:30" ht="14.25" customHeight="1" x14ac:dyDescent="0.3">
      <c r="A2906" s="5">
        <v>2904</v>
      </c>
      <c r="B2906" s="6" t="s">
        <v>32</v>
      </c>
      <c r="C2906" s="6" t="s">
        <v>33</v>
      </c>
      <c r="D2906" s="6" t="s">
        <v>1074</v>
      </c>
      <c r="E2906" s="6" t="s">
        <v>1202</v>
      </c>
      <c r="F2906" s="6">
        <v>3323052010</v>
      </c>
      <c r="G2906" s="6" t="s">
        <v>1203</v>
      </c>
      <c r="H2906" s="6" t="s">
        <v>1204</v>
      </c>
      <c r="I2906" s="6">
        <v>15626615</v>
      </c>
      <c r="J2906" s="6" t="s">
        <v>9435</v>
      </c>
      <c r="K2906" s="6" t="s">
        <v>9436</v>
      </c>
      <c r="L2906" s="6" t="s">
        <v>5842</v>
      </c>
      <c r="M2906" s="6">
        <v>34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 t="s">
        <v>39</v>
      </c>
      <c r="U2906" s="6" t="s">
        <v>7926</v>
      </c>
      <c r="V2906" s="8">
        <v>46255.448611111111</v>
      </c>
      <c r="W2906" s="8">
        <v>46255.448611111111</v>
      </c>
      <c r="X2906" s="6" t="s">
        <v>40</v>
      </c>
      <c r="Y2906" s="6" t="s">
        <v>39</v>
      </c>
      <c r="Z2906" s="9">
        <v>94530</v>
      </c>
      <c r="AA2906" s="6" t="s">
        <v>1215</v>
      </c>
      <c r="AB2906" s="26" t="s">
        <v>9437</v>
      </c>
      <c r="AC2906" s="11" t="str">
        <f t="shared" si="326"/>
        <v>Klik Here Bestie</v>
      </c>
      <c r="AD2906" s="17" t="s">
        <v>4910</v>
      </c>
    </row>
    <row r="2907" spans="1:30" ht="14.25" customHeight="1" x14ac:dyDescent="0.3">
      <c r="A2907" s="5">
        <v>2905</v>
      </c>
      <c r="B2907" s="6" t="s">
        <v>32</v>
      </c>
      <c r="C2907" s="6" t="s">
        <v>33</v>
      </c>
      <c r="D2907" s="6" t="s">
        <v>1074</v>
      </c>
      <c r="E2907" s="6" t="s">
        <v>1202</v>
      </c>
      <c r="F2907" s="6">
        <v>3323052010</v>
      </c>
      <c r="G2907" s="6" t="s">
        <v>1203</v>
      </c>
      <c r="H2907" s="6" t="s">
        <v>1204</v>
      </c>
      <c r="I2907" s="6">
        <v>15626793</v>
      </c>
      <c r="J2907" s="6" t="s">
        <v>9438</v>
      </c>
      <c r="K2907" s="6" t="s">
        <v>9436</v>
      </c>
      <c r="L2907" s="6" t="s">
        <v>5842</v>
      </c>
      <c r="M2907" s="6">
        <v>9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 t="s">
        <v>39</v>
      </c>
      <c r="U2907" s="6" t="s">
        <v>7926</v>
      </c>
      <c r="V2907" s="8">
        <v>46255.45</v>
      </c>
      <c r="W2907" s="8">
        <v>46255.45</v>
      </c>
      <c r="X2907" s="6" t="s">
        <v>40</v>
      </c>
      <c r="Y2907" s="6" t="s">
        <v>39</v>
      </c>
      <c r="Z2907" s="9">
        <v>94530</v>
      </c>
      <c r="AA2907" s="6" t="s">
        <v>1215</v>
      </c>
      <c r="AB2907" s="26" t="s">
        <v>9439</v>
      </c>
      <c r="AC2907" s="11" t="str">
        <f t="shared" si="326"/>
        <v>Klik Here Bestie</v>
      </c>
      <c r="AD2907" s="17" t="s">
        <v>4910</v>
      </c>
    </row>
    <row r="2908" spans="1:30" ht="14.25" customHeight="1" x14ac:dyDescent="0.3">
      <c r="A2908" s="5">
        <v>2906</v>
      </c>
      <c r="B2908" s="6" t="s">
        <v>32</v>
      </c>
      <c r="C2908" s="6" t="s">
        <v>33</v>
      </c>
      <c r="D2908" s="6" t="s">
        <v>1074</v>
      </c>
      <c r="E2908" s="6" t="s">
        <v>1202</v>
      </c>
      <c r="F2908" s="6">
        <v>3323052010</v>
      </c>
      <c r="G2908" s="6" t="s">
        <v>1203</v>
      </c>
      <c r="H2908" s="6" t="s">
        <v>1204</v>
      </c>
      <c r="I2908" s="6">
        <v>15851657</v>
      </c>
      <c r="J2908" s="6" t="s">
        <v>9440</v>
      </c>
      <c r="K2908" s="6" t="s">
        <v>9441</v>
      </c>
      <c r="L2908" s="6" t="s">
        <v>9442</v>
      </c>
      <c r="M2908" s="6">
        <v>50</v>
      </c>
      <c r="N2908" s="6">
        <v>15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 t="s">
        <v>39</v>
      </c>
      <c r="U2908" s="6" t="s">
        <v>7951</v>
      </c>
      <c r="V2908" s="8">
        <v>46258.379861111112</v>
      </c>
      <c r="W2908" s="8">
        <v>46258.379861111112</v>
      </c>
      <c r="X2908" s="6" t="s">
        <v>40</v>
      </c>
      <c r="Y2908" s="6" t="s">
        <v>39</v>
      </c>
      <c r="Z2908" s="9">
        <v>94520</v>
      </c>
      <c r="AA2908" s="6" t="s">
        <v>323</v>
      </c>
      <c r="AB2908" s="26" t="s">
        <v>9443</v>
      </c>
      <c r="AC2908" s="11" t="str">
        <f t="shared" si="326"/>
        <v>Klik Here Bestie</v>
      </c>
      <c r="AD2908" s="17" t="s">
        <v>4910</v>
      </c>
    </row>
    <row r="2909" spans="1:30" ht="14.25" customHeight="1" x14ac:dyDescent="0.3">
      <c r="A2909" s="5">
        <v>2907</v>
      </c>
      <c r="B2909" s="6" t="s">
        <v>32</v>
      </c>
      <c r="C2909" s="6" t="s">
        <v>33</v>
      </c>
      <c r="D2909" s="6" t="s">
        <v>1074</v>
      </c>
      <c r="E2909" s="6" t="s">
        <v>1202</v>
      </c>
      <c r="F2909" s="6">
        <v>3323052010</v>
      </c>
      <c r="G2909" s="6" t="s">
        <v>1203</v>
      </c>
      <c r="H2909" s="6" t="s">
        <v>1204</v>
      </c>
      <c r="I2909" s="6">
        <v>15376571</v>
      </c>
      <c r="J2909" s="6" t="s">
        <v>9444</v>
      </c>
      <c r="K2909" s="6" t="s">
        <v>9445</v>
      </c>
      <c r="L2909" s="6" t="s">
        <v>1211</v>
      </c>
      <c r="M2909" s="6">
        <v>49</v>
      </c>
      <c r="N2909" s="6">
        <v>49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 t="s">
        <v>39</v>
      </c>
      <c r="U2909" s="6" t="s">
        <v>7958</v>
      </c>
      <c r="V2909" s="8">
        <v>46252.348611111112</v>
      </c>
      <c r="W2909" s="8">
        <v>46252.348611111112</v>
      </c>
      <c r="X2909" s="6" t="s">
        <v>40</v>
      </c>
      <c r="Y2909" s="6" t="s">
        <v>39</v>
      </c>
      <c r="Z2909" s="9">
        <v>94557</v>
      </c>
      <c r="AA2909" s="6" t="s">
        <v>58</v>
      </c>
      <c r="AB2909" s="26" t="s">
        <v>9446</v>
      </c>
      <c r="AC2909" s="11" t="str">
        <f t="shared" si="326"/>
        <v>Klik Here Bestie</v>
      </c>
      <c r="AD2909" s="17" t="s">
        <v>4910</v>
      </c>
    </row>
    <row r="2910" spans="1:30" ht="14.25" customHeight="1" x14ac:dyDescent="0.3">
      <c r="A2910" s="5">
        <v>2908</v>
      </c>
      <c r="B2910" s="6" t="s">
        <v>32</v>
      </c>
      <c r="C2910" s="6" t="s">
        <v>33</v>
      </c>
      <c r="D2910" s="6" t="s">
        <v>1074</v>
      </c>
      <c r="E2910" s="6" t="s">
        <v>1202</v>
      </c>
      <c r="F2910" s="6">
        <v>3323052010</v>
      </c>
      <c r="G2910" s="6" t="s">
        <v>1203</v>
      </c>
      <c r="H2910" s="6" t="s">
        <v>1204</v>
      </c>
      <c r="I2910" s="6">
        <v>15751849</v>
      </c>
      <c r="J2910" s="6" t="s">
        <v>9447</v>
      </c>
      <c r="K2910" s="6" t="s">
        <v>9448</v>
      </c>
      <c r="L2910" s="6" t="s">
        <v>9449</v>
      </c>
      <c r="M2910" s="6">
        <v>50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 t="s">
        <v>39</v>
      </c>
      <c r="U2910" s="6" t="s">
        <v>7933</v>
      </c>
      <c r="V2910" s="8">
        <v>46256.695833333331</v>
      </c>
      <c r="W2910" s="8">
        <v>46256.695833333331</v>
      </c>
      <c r="X2910" s="6" t="s">
        <v>40</v>
      </c>
      <c r="Y2910" s="6" t="s">
        <v>39</v>
      </c>
      <c r="Z2910" s="9">
        <v>94530</v>
      </c>
      <c r="AA2910" s="6" t="s">
        <v>1215</v>
      </c>
      <c r="AB2910" s="26" t="s">
        <v>9450</v>
      </c>
      <c r="AC2910" s="11" t="str">
        <f t="shared" si="326"/>
        <v>Klik Here Bestie</v>
      </c>
      <c r="AD2910" s="17" t="s">
        <v>4910</v>
      </c>
    </row>
    <row r="2911" spans="1:30" ht="14.25" customHeight="1" x14ac:dyDescent="0.3">
      <c r="A2911" s="5">
        <v>2909</v>
      </c>
      <c r="B2911" s="6" t="s">
        <v>32</v>
      </c>
      <c r="C2911" s="6" t="s">
        <v>33</v>
      </c>
      <c r="D2911" s="6" t="s">
        <v>1074</v>
      </c>
      <c r="E2911" s="6" t="s">
        <v>1202</v>
      </c>
      <c r="F2911" s="6">
        <v>3323052010</v>
      </c>
      <c r="G2911" s="6" t="s">
        <v>1203</v>
      </c>
      <c r="H2911" s="6" t="s">
        <v>1204</v>
      </c>
      <c r="I2911" s="6">
        <v>16201376</v>
      </c>
      <c r="J2911" s="6" t="s">
        <v>9451</v>
      </c>
      <c r="K2911" s="6" t="s">
        <v>9452</v>
      </c>
      <c r="L2911" s="6" t="s">
        <v>9453</v>
      </c>
      <c r="M2911" s="6">
        <v>58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 t="s">
        <v>39</v>
      </c>
      <c r="U2911" s="27" t="s">
        <v>7919</v>
      </c>
      <c r="V2911" s="8">
        <v>46261.676388888889</v>
      </c>
      <c r="W2911" s="8">
        <v>46261.676388888889</v>
      </c>
      <c r="X2911" s="6" t="s">
        <v>40</v>
      </c>
      <c r="Y2911" s="6" t="s">
        <v>39</v>
      </c>
      <c r="Z2911" s="9">
        <v>94541</v>
      </c>
      <c r="AA2911" s="6" t="s">
        <v>4151</v>
      </c>
      <c r="AB2911" s="26" t="s">
        <v>9454</v>
      </c>
      <c r="AC2911" s="11" t="str">
        <f t="shared" si="326"/>
        <v>Klik Here Bestie</v>
      </c>
      <c r="AD2911" s="17" t="s">
        <v>4910</v>
      </c>
    </row>
    <row r="2912" spans="1:30" ht="14.25" customHeight="1" x14ac:dyDescent="0.3">
      <c r="A2912" s="5">
        <v>2910</v>
      </c>
      <c r="B2912" s="6" t="s">
        <v>32</v>
      </c>
      <c r="C2912" s="6" t="s">
        <v>33</v>
      </c>
      <c r="D2912" s="6" t="s">
        <v>1074</v>
      </c>
      <c r="E2912" s="6" t="s">
        <v>1202</v>
      </c>
      <c r="F2912" s="6">
        <v>3323052010</v>
      </c>
      <c r="G2912" s="6" t="s">
        <v>1203</v>
      </c>
      <c r="H2912" s="6" t="s">
        <v>1204</v>
      </c>
      <c r="I2912" s="6">
        <v>16201838</v>
      </c>
      <c r="J2912" s="6" t="s">
        <v>9455</v>
      </c>
      <c r="K2912" s="6" t="s">
        <v>9452</v>
      </c>
      <c r="L2912" s="6" t="s">
        <v>9453</v>
      </c>
      <c r="M2912" s="6">
        <v>15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 t="s">
        <v>39</v>
      </c>
      <c r="U2912" s="27" t="s">
        <v>7919</v>
      </c>
      <c r="V2912" s="8">
        <v>46261.678472222222</v>
      </c>
      <c r="W2912" s="8">
        <v>46261.678472222222</v>
      </c>
      <c r="X2912" s="6" t="s">
        <v>40</v>
      </c>
      <c r="Y2912" s="6" t="s">
        <v>39</v>
      </c>
      <c r="Z2912" s="9">
        <v>94541</v>
      </c>
      <c r="AA2912" s="6" t="s">
        <v>4151</v>
      </c>
      <c r="AB2912" s="26" t="s">
        <v>9456</v>
      </c>
      <c r="AC2912" s="11" t="str">
        <f t="shared" si="326"/>
        <v>Klik Here Bestie</v>
      </c>
      <c r="AD2912" s="17" t="s">
        <v>4910</v>
      </c>
    </row>
    <row r="2913" spans="1:30" ht="14.25" customHeight="1" x14ac:dyDescent="0.3">
      <c r="A2913" s="5">
        <v>2911</v>
      </c>
      <c r="B2913" s="6" t="s">
        <v>32</v>
      </c>
      <c r="C2913" s="6" t="s">
        <v>33</v>
      </c>
      <c r="D2913" s="6" t="s">
        <v>1074</v>
      </c>
      <c r="E2913" s="6" t="s">
        <v>1202</v>
      </c>
      <c r="F2913" s="6">
        <v>3323052010</v>
      </c>
      <c r="G2913" s="6" t="s">
        <v>1203</v>
      </c>
      <c r="H2913" s="6" t="s">
        <v>1204</v>
      </c>
      <c r="I2913" s="6">
        <v>15848746</v>
      </c>
      <c r="J2913" s="6" t="s">
        <v>9457</v>
      </c>
      <c r="K2913" s="6" t="s">
        <v>9458</v>
      </c>
      <c r="L2913" s="6" t="s">
        <v>1214</v>
      </c>
      <c r="M2913" s="6">
        <v>100</v>
      </c>
      <c r="N2913" s="6">
        <v>150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 t="s">
        <v>39</v>
      </c>
      <c r="U2913" s="6" t="s">
        <v>7951</v>
      </c>
      <c r="V2913" s="8">
        <v>46258.368055555555</v>
      </c>
      <c r="W2913" s="8">
        <v>46258.368055555555</v>
      </c>
      <c r="X2913" s="6" t="s">
        <v>40</v>
      </c>
      <c r="Y2913" s="6" t="s">
        <v>39</v>
      </c>
      <c r="Z2913" s="9">
        <v>94530</v>
      </c>
      <c r="AA2913" s="6" t="s">
        <v>1215</v>
      </c>
      <c r="AB2913" s="26" t="s">
        <v>9459</v>
      </c>
      <c r="AC2913" s="11" t="str">
        <f t="shared" si="326"/>
        <v>Klik Here Bestie</v>
      </c>
      <c r="AD2913" s="17" t="s">
        <v>4910</v>
      </c>
    </row>
    <row r="2914" spans="1:30" ht="14.25" customHeight="1" x14ac:dyDescent="0.3">
      <c r="A2914" s="5">
        <v>2912</v>
      </c>
      <c r="B2914" s="6" t="s">
        <v>32</v>
      </c>
      <c r="C2914" s="6" t="s">
        <v>33</v>
      </c>
      <c r="D2914" s="6" t="s">
        <v>1074</v>
      </c>
      <c r="E2914" s="6" t="s">
        <v>1202</v>
      </c>
      <c r="F2914" s="6">
        <v>3323052010</v>
      </c>
      <c r="G2914" s="6" t="s">
        <v>1203</v>
      </c>
      <c r="H2914" s="6" t="s">
        <v>1204</v>
      </c>
      <c r="I2914" s="6">
        <v>15908116</v>
      </c>
      <c r="J2914" s="6" t="s">
        <v>9460</v>
      </c>
      <c r="K2914" s="6" t="s">
        <v>9461</v>
      </c>
      <c r="L2914" s="6" t="s">
        <v>7477</v>
      </c>
      <c r="M2914" s="6">
        <v>9</v>
      </c>
      <c r="N2914" s="6">
        <v>24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 t="s">
        <v>39</v>
      </c>
      <c r="U2914" s="6" t="s">
        <v>7951</v>
      </c>
      <c r="V2914" s="8">
        <v>46258.666666666664</v>
      </c>
      <c r="W2914" s="8">
        <v>46258.666666666664</v>
      </c>
      <c r="X2914" s="6" t="s">
        <v>40</v>
      </c>
      <c r="Y2914" s="6" t="s">
        <v>39</v>
      </c>
      <c r="Z2914" s="9">
        <v>94530</v>
      </c>
      <c r="AA2914" s="6" t="s">
        <v>1215</v>
      </c>
      <c r="AB2914" s="26" t="s">
        <v>9462</v>
      </c>
      <c r="AC2914" s="11" t="str">
        <f t="shared" si="326"/>
        <v>Klik Here Bestie</v>
      </c>
      <c r="AD2914" s="17" t="s">
        <v>4910</v>
      </c>
    </row>
    <row r="2915" spans="1:30" ht="14.25" customHeight="1" x14ac:dyDescent="0.3">
      <c r="A2915" s="5">
        <v>2913</v>
      </c>
      <c r="B2915" s="6" t="s">
        <v>32</v>
      </c>
      <c r="C2915" s="6" t="s">
        <v>33</v>
      </c>
      <c r="D2915" s="6" t="s">
        <v>1074</v>
      </c>
      <c r="E2915" s="6" t="s">
        <v>1202</v>
      </c>
      <c r="F2915" s="6">
        <v>3323052010</v>
      </c>
      <c r="G2915" s="6" t="s">
        <v>1203</v>
      </c>
      <c r="H2915" s="6" t="s">
        <v>1204</v>
      </c>
      <c r="I2915" s="6">
        <v>15908341</v>
      </c>
      <c r="J2915" s="6" t="s">
        <v>9463</v>
      </c>
      <c r="K2915" s="6" t="s">
        <v>9461</v>
      </c>
      <c r="L2915" s="6" t="s">
        <v>7477</v>
      </c>
      <c r="M2915" s="6">
        <v>41</v>
      </c>
      <c r="N2915" s="6">
        <v>26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 t="s">
        <v>39</v>
      </c>
      <c r="U2915" s="6" t="s">
        <v>7951</v>
      </c>
      <c r="V2915" s="8">
        <v>46258.667361111111</v>
      </c>
      <c r="W2915" s="8">
        <v>46258.667361111111</v>
      </c>
      <c r="X2915" s="6" t="s">
        <v>40</v>
      </c>
      <c r="Y2915" s="6" t="s">
        <v>39</v>
      </c>
      <c r="Z2915" s="9">
        <v>94530</v>
      </c>
      <c r="AA2915" s="6" t="s">
        <v>1215</v>
      </c>
      <c r="AB2915" s="26" t="s">
        <v>9464</v>
      </c>
      <c r="AC2915" s="11" t="str">
        <f t="shared" si="326"/>
        <v>Klik Here Bestie</v>
      </c>
      <c r="AD2915" s="17" t="s">
        <v>4910</v>
      </c>
    </row>
    <row r="2916" spans="1:30" ht="14.25" customHeight="1" x14ac:dyDescent="0.3">
      <c r="A2916" s="5">
        <v>2914</v>
      </c>
      <c r="B2916" s="6" t="s">
        <v>32</v>
      </c>
      <c r="C2916" s="6" t="s">
        <v>33</v>
      </c>
      <c r="D2916" s="6" t="s">
        <v>1074</v>
      </c>
      <c r="E2916" s="6" t="s">
        <v>1202</v>
      </c>
      <c r="F2916" s="6">
        <v>3323052010</v>
      </c>
      <c r="G2916" s="6" t="s">
        <v>1203</v>
      </c>
      <c r="H2916" s="6" t="s">
        <v>1204</v>
      </c>
      <c r="I2916" s="6">
        <v>16087716</v>
      </c>
      <c r="J2916" s="6" t="s">
        <v>9465</v>
      </c>
      <c r="K2916" s="6" t="s">
        <v>9466</v>
      </c>
      <c r="L2916" s="6" t="s">
        <v>2742</v>
      </c>
      <c r="M2916" s="6">
        <v>100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 t="s">
        <v>39</v>
      </c>
      <c r="U2916" s="6" t="s">
        <v>7962</v>
      </c>
      <c r="V2916" s="8">
        <v>46260.642361111109</v>
      </c>
      <c r="W2916" s="8">
        <v>46260.642361111109</v>
      </c>
      <c r="X2916" s="6" t="s">
        <v>40</v>
      </c>
      <c r="Y2916" s="6" t="s">
        <v>39</v>
      </c>
      <c r="Z2916" s="9">
        <v>94530</v>
      </c>
      <c r="AA2916" s="6" t="s">
        <v>1215</v>
      </c>
      <c r="AB2916" s="26" t="s">
        <v>9467</v>
      </c>
      <c r="AC2916" s="11" t="str">
        <f t="shared" si="326"/>
        <v>Klik Here Bestie</v>
      </c>
      <c r="AD2916" s="17" t="s">
        <v>4910</v>
      </c>
    </row>
    <row r="2917" spans="1:30" ht="14.25" customHeight="1" x14ac:dyDescent="0.3">
      <c r="A2917" s="5">
        <v>2915</v>
      </c>
      <c r="B2917" s="6" t="s">
        <v>32</v>
      </c>
      <c r="C2917" s="6" t="s">
        <v>33</v>
      </c>
      <c r="D2917" s="6" t="s">
        <v>1074</v>
      </c>
      <c r="E2917" s="6" t="s">
        <v>1202</v>
      </c>
      <c r="F2917" s="6">
        <v>3323052010</v>
      </c>
      <c r="G2917" s="6" t="s">
        <v>1203</v>
      </c>
      <c r="H2917" s="6" t="s">
        <v>1204</v>
      </c>
      <c r="I2917" s="6">
        <v>16091533</v>
      </c>
      <c r="J2917" s="6" t="s">
        <v>9468</v>
      </c>
      <c r="K2917" s="6" t="s">
        <v>9466</v>
      </c>
      <c r="L2917" s="6" t="s">
        <v>2742</v>
      </c>
      <c r="M2917" s="6">
        <v>80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 t="s">
        <v>39</v>
      </c>
      <c r="U2917" s="6" t="s">
        <v>7962</v>
      </c>
      <c r="V2917" s="8">
        <v>46260.663888888892</v>
      </c>
      <c r="W2917" s="8">
        <v>46260.663888888892</v>
      </c>
      <c r="X2917" s="6" t="s">
        <v>40</v>
      </c>
      <c r="Y2917" s="6" t="s">
        <v>39</v>
      </c>
      <c r="Z2917" s="9">
        <v>94530</v>
      </c>
      <c r="AA2917" s="6" t="s">
        <v>1215</v>
      </c>
      <c r="AB2917" s="26" t="s">
        <v>9469</v>
      </c>
      <c r="AC2917" s="11" t="str">
        <f t="shared" si="326"/>
        <v>Klik Here Bestie</v>
      </c>
      <c r="AD2917" s="17" t="s">
        <v>4910</v>
      </c>
    </row>
    <row r="2918" spans="1:30" ht="14.25" customHeight="1" x14ac:dyDescent="0.3">
      <c r="A2918" s="5">
        <v>2916</v>
      </c>
      <c r="B2918" s="6" t="s">
        <v>32</v>
      </c>
      <c r="C2918" s="6" t="s">
        <v>33</v>
      </c>
      <c r="D2918" s="6" t="s">
        <v>1074</v>
      </c>
      <c r="E2918" s="6" t="s">
        <v>1202</v>
      </c>
      <c r="F2918" s="6">
        <v>3323052010</v>
      </c>
      <c r="G2918" s="6" t="s">
        <v>1203</v>
      </c>
      <c r="H2918" s="6" t="s">
        <v>1204</v>
      </c>
      <c r="I2918" s="6">
        <v>15636064</v>
      </c>
      <c r="J2918" s="6" t="s">
        <v>9470</v>
      </c>
      <c r="K2918" s="6" t="s">
        <v>9471</v>
      </c>
      <c r="L2918" s="6" t="s">
        <v>6359</v>
      </c>
      <c r="M2918" s="6">
        <v>100</v>
      </c>
      <c r="N2918" s="6">
        <v>64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 t="s">
        <v>39</v>
      </c>
      <c r="U2918" s="6" t="s">
        <v>7926</v>
      </c>
      <c r="V2918" s="8">
        <v>46255.548611111109</v>
      </c>
      <c r="W2918" s="8">
        <v>46255.548611111109</v>
      </c>
      <c r="X2918" s="6" t="s">
        <v>40</v>
      </c>
      <c r="Y2918" s="6" t="s">
        <v>39</v>
      </c>
      <c r="Z2918" s="9">
        <v>94530</v>
      </c>
      <c r="AA2918" s="6" t="s">
        <v>1215</v>
      </c>
      <c r="AB2918" s="26" t="s">
        <v>9472</v>
      </c>
      <c r="AC2918" s="11" t="str">
        <f t="shared" si="326"/>
        <v>Klik Here Bestie</v>
      </c>
      <c r="AD2918" s="17" t="s">
        <v>4910</v>
      </c>
    </row>
    <row r="2919" spans="1:30" ht="14.25" customHeight="1" x14ac:dyDescent="0.3">
      <c r="A2919" s="5">
        <v>2917</v>
      </c>
      <c r="B2919" s="6" t="s">
        <v>32</v>
      </c>
      <c r="C2919" s="6" t="s">
        <v>33</v>
      </c>
      <c r="D2919" s="6" t="s">
        <v>1074</v>
      </c>
      <c r="E2919" s="6" t="s">
        <v>1202</v>
      </c>
      <c r="F2919" s="6">
        <v>3323052010</v>
      </c>
      <c r="G2919" s="6" t="s">
        <v>1203</v>
      </c>
      <c r="H2919" s="6" t="s">
        <v>1204</v>
      </c>
      <c r="I2919" s="6">
        <v>15636326</v>
      </c>
      <c r="J2919" s="6" t="s">
        <v>9473</v>
      </c>
      <c r="K2919" s="6" t="s">
        <v>9471</v>
      </c>
      <c r="L2919" s="6" t="s">
        <v>6359</v>
      </c>
      <c r="M2919" s="6">
        <v>0</v>
      </c>
      <c r="N2919" s="6">
        <v>36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 t="s">
        <v>39</v>
      </c>
      <c r="U2919" s="27" t="s">
        <v>7926</v>
      </c>
      <c r="V2919" s="8">
        <v>46255.55</v>
      </c>
      <c r="W2919" s="8">
        <v>46255.55</v>
      </c>
      <c r="X2919" s="6" t="s">
        <v>40</v>
      </c>
      <c r="Y2919" s="6" t="s">
        <v>39</v>
      </c>
      <c r="Z2919" s="9">
        <v>94530</v>
      </c>
      <c r="AA2919" s="6" t="s">
        <v>1215</v>
      </c>
      <c r="AB2919" s="26" t="s">
        <v>9474</v>
      </c>
      <c r="AC2919" s="11" t="str">
        <f t="shared" si="326"/>
        <v>Klik Here Bestie</v>
      </c>
      <c r="AD2919" s="17" t="s">
        <v>4910</v>
      </c>
    </row>
    <row r="2920" spans="1:30" ht="14.25" customHeight="1" x14ac:dyDescent="0.3">
      <c r="A2920" s="5">
        <v>2918</v>
      </c>
      <c r="B2920" s="6" t="s">
        <v>32</v>
      </c>
      <c r="C2920" s="6" t="s">
        <v>33</v>
      </c>
      <c r="D2920" s="6" t="s">
        <v>1074</v>
      </c>
      <c r="E2920" s="6" t="s">
        <v>1202</v>
      </c>
      <c r="F2920" s="6">
        <v>3323052010</v>
      </c>
      <c r="G2920" s="6" t="s">
        <v>1203</v>
      </c>
      <c r="H2920" s="6" t="s">
        <v>1204</v>
      </c>
      <c r="I2920" s="6">
        <v>15868694</v>
      </c>
      <c r="J2920" s="6" t="s">
        <v>9475</v>
      </c>
      <c r="K2920" s="6" t="s">
        <v>9476</v>
      </c>
      <c r="L2920" s="6" t="s">
        <v>1864</v>
      </c>
      <c r="M2920" s="6">
        <v>8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 t="s">
        <v>39</v>
      </c>
      <c r="U2920" s="27" t="s">
        <v>7951</v>
      </c>
      <c r="V2920" s="8">
        <v>46258.453472222223</v>
      </c>
      <c r="W2920" s="8">
        <v>46258.453472222223</v>
      </c>
      <c r="X2920" s="6" t="s">
        <v>40</v>
      </c>
      <c r="Y2920" s="6" t="s">
        <v>39</v>
      </c>
      <c r="Z2920" s="9">
        <v>94530</v>
      </c>
      <c r="AA2920" s="6" t="s">
        <v>1215</v>
      </c>
      <c r="AB2920" s="26" t="s">
        <v>9477</v>
      </c>
      <c r="AC2920" s="11" t="str">
        <f t="shared" si="326"/>
        <v>Klik Here Bestie</v>
      </c>
      <c r="AD2920" s="17" t="s">
        <v>4910</v>
      </c>
    </row>
    <row r="2921" spans="1:30" ht="14.25" customHeight="1" x14ac:dyDescent="0.3">
      <c r="A2921" s="5">
        <v>2919</v>
      </c>
      <c r="B2921" s="6" t="s">
        <v>32</v>
      </c>
      <c r="C2921" s="6" t="s">
        <v>33</v>
      </c>
      <c r="D2921" s="6" t="s">
        <v>1074</v>
      </c>
      <c r="E2921" s="6" t="s">
        <v>1202</v>
      </c>
      <c r="F2921" s="6">
        <v>3323052010</v>
      </c>
      <c r="G2921" s="6" t="s">
        <v>1203</v>
      </c>
      <c r="H2921" s="6" t="s">
        <v>1204</v>
      </c>
      <c r="I2921" s="6">
        <v>15868853</v>
      </c>
      <c r="J2921" s="6" t="s">
        <v>9478</v>
      </c>
      <c r="K2921" s="6" t="s">
        <v>9476</v>
      </c>
      <c r="L2921" s="6" t="s">
        <v>1864</v>
      </c>
      <c r="M2921" s="6">
        <v>15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 t="s">
        <v>39</v>
      </c>
      <c r="U2921" s="27" t="s">
        <v>7951</v>
      </c>
      <c r="V2921" s="8">
        <v>46258.45416666667</v>
      </c>
      <c r="W2921" s="8">
        <v>46258.45416666667</v>
      </c>
      <c r="X2921" s="6" t="s">
        <v>40</v>
      </c>
      <c r="Y2921" s="6" t="s">
        <v>39</v>
      </c>
      <c r="Z2921" s="9">
        <v>94530</v>
      </c>
      <c r="AA2921" s="6" t="s">
        <v>1215</v>
      </c>
      <c r="AB2921" s="26" t="s">
        <v>9479</v>
      </c>
      <c r="AC2921" s="11" t="str">
        <f t="shared" si="326"/>
        <v>Klik Here Bestie</v>
      </c>
      <c r="AD2921" s="17" t="s">
        <v>4910</v>
      </c>
    </row>
    <row r="2922" spans="1:30" ht="14.25" customHeight="1" x14ac:dyDescent="0.3">
      <c r="A2922" s="5">
        <v>2920</v>
      </c>
      <c r="B2922" s="6" t="s">
        <v>32</v>
      </c>
      <c r="C2922" s="6" t="s">
        <v>33</v>
      </c>
      <c r="D2922" s="6" t="s">
        <v>1074</v>
      </c>
      <c r="E2922" s="6" t="s">
        <v>1202</v>
      </c>
      <c r="F2922" s="6">
        <v>3323052010</v>
      </c>
      <c r="G2922" s="6" t="s">
        <v>1203</v>
      </c>
      <c r="H2922" s="6" t="s">
        <v>1204</v>
      </c>
      <c r="I2922" s="6">
        <v>15882831</v>
      </c>
      <c r="J2922" s="6" t="s">
        <v>9480</v>
      </c>
      <c r="K2922" s="6" t="s">
        <v>9481</v>
      </c>
      <c r="L2922" s="6" t="s">
        <v>9482</v>
      </c>
      <c r="M2922" s="6">
        <v>41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 t="s">
        <v>39</v>
      </c>
      <c r="U2922" s="27" t="s">
        <v>7951</v>
      </c>
      <c r="V2922" s="8">
        <v>46258.524305555555</v>
      </c>
      <c r="W2922" s="8">
        <v>46258.524305555555</v>
      </c>
      <c r="X2922" s="6" t="s">
        <v>40</v>
      </c>
      <c r="Y2922" s="6" t="s">
        <v>39</v>
      </c>
      <c r="Z2922" s="9">
        <v>94530</v>
      </c>
      <c r="AA2922" s="6" t="s">
        <v>1215</v>
      </c>
      <c r="AB2922" s="26" t="s">
        <v>9483</v>
      </c>
      <c r="AC2922" s="11" t="str">
        <f t="shared" si="326"/>
        <v>Klik Here Bestie</v>
      </c>
      <c r="AD2922" s="17" t="s">
        <v>4910</v>
      </c>
    </row>
    <row r="2923" spans="1:30" ht="14.25" customHeight="1" x14ac:dyDescent="0.3">
      <c r="A2923" s="5">
        <v>2921</v>
      </c>
      <c r="B2923" s="6" t="s">
        <v>32</v>
      </c>
      <c r="C2923" s="6" t="s">
        <v>33</v>
      </c>
      <c r="D2923" s="6" t="s">
        <v>1074</v>
      </c>
      <c r="E2923" s="6" t="s">
        <v>1202</v>
      </c>
      <c r="F2923" s="6">
        <v>3323052010</v>
      </c>
      <c r="G2923" s="6" t="s">
        <v>1203</v>
      </c>
      <c r="H2923" s="6" t="s">
        <v>1204</v>
      </c>
      <c r="I2923" s="6">
        <v>15883061</v>
      </c>
      <c r="J2923" s="6" t="s">
        <v>9484</v>
      </c>
      <c r="K2923" s="6" t="s">
        <v>9481</v>
      </c>
      <c r="L2923" s="6" t="s">
        <v>9482</v>
      </c>
      <c r="M2923" s="6">
        <v>9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 t="s">
        <v>39</v>
      </c>
      <c r="U2923" s="6" t="s">
        <v>7951</v>
      </c>
      <c r="V2923" s="8">
        <v>46258.526388888888</v>
      </c>
      <c r="W2923" s="8">
        <v>46258.526388888888</v>
      </c>
      <c r="X2923" s="6" t="s">
        <v>40</v>
      </c>
      <c r="Y2923" s="6" t="s">
        <v>39</v>
      </c>
      <c r="Z2923" s="9">
        <v>94530</v>
      </c>
      <c r="AA2923" s="6" t="s">
        <v>1215</v>
      </c>
      <c r="AB2923" s="26" t="s">
        <v>9485</v>
      </c>
      <c r="AC2923" s="11" t="str">
        <f t="shared" si="326"/>
        <v>Klik Here Bestie</v>
      </c>
      <c r="AD2923" s="17" t="s">
        <v>4910</v>
      </c>
    </row>
    <row r="2924" spans="1:30" ht="14.25" customHeight="1" x14ac:dyDescent="0.3">
      <c r="A2924" s="5">
        <v>2922</v>
      </c>
      <c r="B2924" s="6" t="s">
        <v>32</v>
      </c>
      <c r="C2924" s="6" t="s">
        <v>33</v>
      </c>
      <c r="D2924" s="6" t="s">
        <v>1074</v>
      </c>
      <c r="E2924" s="6" t="s">
        <v>1202</v>
      </c>
      <c r="F2924" s="6">
        <v>3323052010</v>
      </c>
      <c r="G2924" s="6" t="s">
        <v>1203</v>
      </c>
      <c r="H2924" s="6" t="s">
        <v>1204</v>
      </c>
      <c r="I2924" s="6">
        <v>16046395</v>
      </c>
      <c r="J2924" s="6" t="s">
        <v>9486</v>
      </c>
      <c r="K2924" s="6" t="s">
        <v>9487</v>
      </c>
      <c r="L2924" s="6" t="s">
        <v>9488</v>
      </c>
      <c r="M2924" s="6">
        <v>246</v>
      </c>
      <c r="N2924" s="6">
        <v>50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 t="s">
        <v>39</v>
      </c>
      <c r="U2924" s="6" t="s">
        <v>7962</v>
      </c>
      <c r="V2924" s="8">
        <v>46260.414583333331</v>
      </c>
      <c r="W2924" s="8">
        <v>46260.414583333331</v>
      </c>
      <c r="X2924" s="6" t="s">
        <v>40</v>
      </c>
      <c r="Y2924" s="6" t="s">
        <v>39</v>
      </c>
      <c r="Z2924" s="9">
        <v>94530</v>
      </c>
      <c r="AA2924" s="6" t="s">
        <v>1215</v>
      </c>
      <c r="AB2924" s="26" t="s">
        <v>9489</v>
      </c>
      <c r="AC2924" s="11" t="str">
        <f t="shared" si="326"/>
        <v>Klik Here Bestie</v>
      </c>
      <c r="AD2924" s="17" t="s">
        <v>4910</v>
      </c>
    </row>
    <row r="2925" spans="1:30" ht="14.25" customHeight="1" x14ac:dyDescent="0.3">
      <c r="A2925" s="5">
        <v>2923</v>
      </c>
      <c r="B2925" s="6" t="s">
        <v>32</v>
      </c>
      <c r="C2925" s="6" t="s">
        <v>33</v>
      </c>
      <c r="D2925" s="6" t="s">
        <v>1074</v>
      </c>
      <c r="E2925" s="6" t="s">
        <v>1202</v>
      </c>
      <c r="F2925" s="6">
        <v>3323052010</v>
      </c>
      <c r="G2925" s="6" t="s">
        <v>1203</v>
      </c>
      <c r="H2925" s="6" t="s">
        <v>1204</v>
      </c>
      <c r="I2925" s="6">
        <v>16046727</v>
      </c>
      <c r="J2925" s="6" t="s">
        <v>9490</v>
      </c>
      <c r="K2925" s="6" t="s">
        <v>9487</v>
      </c>
      <c r="L2925" s="6" t="s">
        <v>9488</v>
      </c>
      <c r="M2925" s="6">
        <v>22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 t="s">
        <v>39</v>
      </c>
      <c r="U2925" s="6" t="s">
        <v>7962</v>
      </c>
      <c r="V2925" s="8">
        <v>46260.415972222225</v>
      </c>
      <c r="W2925" s="8">
        <v>46260.415972222225</v>
      </c>
      <c r="X2925" s="6" t="s">
        <v>40</v>
      </c>
      <c r="Y2925" s="6" t="s">
        <v>39</v>
      </c>
      <c r="Z2925" s="9">
        <v>94530</v>
      </c>
      <c r="AA2925" s="6" t="s">
        <v>1215</v>
      </c>
      <c r="AB2925" s="26" t="s">
        <v>9491</v>
      </c>
      <c r="AC2925" s="11" t="str">
        <f t="shared" si="326"/>
        <v>Klik Here Bestie</v>
      </c>
      <c r="AD2925" s="17" t="s">
        <v>4910</v>
      </c>
    </row>
    <row r="2926" spans="1:30" ht="14.25" customHeight="1" x14ac:dyDescent="0.3">
      <c r="A2926" s="5">
        <v>2924</v>
      </c>
      <c r="B2926" s="6" t="s">
        <v>32</v>
      </c>
      <c r="C2926" s="6" t="s">
        <v>33</v>
      </c>
      <c r="D2926" s="6" t="s">
        <v>1074</v>
      </c>
      <c r="E2926" s="6" t="s">
        <v>1202</v>
      </c>
      <c r="F2926" s="6">
        <v>3323052010</v>
      </c>
      <c r="G2926" s="6" t="s">
        <v>1203</v>
      </c>
      <c r="H2926" s="6" t="s">
        <v>1204</v>
      </c>
      <c r="I2926" s="6">
        <v>15812625</v>
      </c>
      <c r="J2926" s="6" t="s">
        <v>9492</v>
      </c>
      <c r="K2926" s="6" t="s">
        <v>9493</v>
      </c>
      <c r="L2926" s="6" t="s">
        <v>1221</v>
      </c>
      <c r="M2926" s="6">
        <v>50</v>
      </c>
      <c r="N2926" s="6">
        <v>150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 t="s">
        <v>39</v>
      </c>
      <c r="U2926" s="6" t="s">
        <v>8334</v>
      </c>
      <c r="V2926" s="8">
        <v>46257.63958333333</v>
      </c>
      <c r="W2926" s="8">
        <v>46257.63958333333</v>
      </c>
      <c r="X2926" s="6" t="s">
        <v>40</v>
      </c>
      <c r="Y2926" s="6" t="s">
        <v>39</v>
      </c>
      <c r="Z2926" s="9">
        <v>94557</v>
      </c>
      <c r="AA2926" s="6" t="s">
        <v>58</v>
      </c>
      <c r="AB2926" s="26" t="s">
        <v>9494</v>
      </c>
      <c r="AC2926" s="11" t="str">
        <f t="shared" si="326"/>
        <v>Klik Here Bestie</v>
      </c>
      <c r="AD2926" s="17" t="s">
        <v>4910</v>
      </c>
    </row>
    <row r="2927" spans="1:30" ht="14.25" customHeight="1" x14ac:dyDescent="0.3">
      <c r="A2927" s="5">
        <v>2925</v>
      </c>
      <c r="B2927" s="6" t="s">
        <v>32</v>
      </c>
      <c r="C2927" s="6" t="s">
        <v>33</v>
      </c>
      <c r="D2927" s="6" t="s">
        <v>1074</v>
      </c>
      <c r="E2927" s="6" t="s">
        <v>1229</v>
      </c>
      <c r="F2927" s="6">
        <v>3323052012</v>
      </c>
      <c r="G2927" s="6" t="s">
        <v>1162</v>
      </c>
      <c r="H2927" s="6" t="s">
        <v>1163</v>
      </c>
      <c r="I2927" s="6">
        <v>15470404</v>
      </c>
      <c r="J2927" s="6" t="s">
        <v>9495</v>
      </c>
      <c r="K2927" s="6" t="s">
        <v>9496</v>
      </c>
      <c r="L2927" s="6" t="s">
        <v>9497</v>
      </c>
      <c r="M2927" s="6">
        <v>50</v>
      </c>
      <c r="N2927" s="6">
        <v>50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 t="s">
        <v>39</v>
      </c>
      <c r="U2927" s="27" t="s">
        <v>7969</v>
      </c>
      <c r="V2927" s="8">
        <v>46253.509722222225</v>
      </c>
      <c r="W2927" s="8">
        <v>46253.509722222225</v>
      </c>
      <c r="X2927" s="6" t="s">
        <v>40</v>
      </c>
      <c r="Y2927" s="6" t="s">
        <v>39</v>
      </c>
      <c r="Z2927" s="9">
        <v>5101867</v>
      </c>
      <c r="AA2927" s="6" t="s">
        <v>1241</v>
      </c>
      <c r="AB2927" s="26" t="s">
        <v>9498</v>
      </c>
      <c r="AC2927" s="11" t="str">
        <f t="shared" si="326"/>
        <v>Klik Here Bestie</v>
      </c>
      <c r="AD2927" s="17" t="s">
        <v>4910</v>
      </c>
    </row>
    <row r="2928" spans="1:30" ht="14.25" customHeight="1" x14ac:dyDescent="0.3">
      <c r="A2928" s="5">
        <v>2926</v>
      </c>
      <c r="B2928" s="6" t="s">
        <v>32</v>
      </c>
      <c r="C2928" s="6" t="s">
        <v>33</v>
      </c>
      <c r="D2928" s="6" t="s">
        <v>1074</v>
      </c>
      <c r="E2928" s="6" t="s">
        <v>1229</v>
      </c>
      <c r="F2928" s="6">
        <v>3323052012</v>
      </c>
      <c r="G2928" s="6" t="s">
        <v>1162</v>
      </c>
      <c r="H2928" s="6" t="s">
        <v>1163</v>
      </c>
      <c r="I2928" s="6">
        <v>15463424</v>
      </c>
      <c r="J2928" s="6" t="s">
        <v>9499</v>
      </c>
      <c r="K2928" s="6" t="s">
        <v>9500</v>
      </c>
      <c r="L2928" s="6" t="s">
        <v>9501</v>
      </c>
      <c r="M2928" s="6">
        <v>40</v>
      </c>
      <c r="N2928" s="6">
        <v>37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 t="s">
        <v>39</v>
      </c>
      <c r="U2928" s="27" t="s">
        <v>7969</v>
      </c>
      <c r="V2928" s="8">
        <v>46253.459722222222</v>
      </c>
      <c r="W2928" s="8">
        <v>46253.459722222222</v>
      </c>
      <c r="X2928" s="6" t="s">
        <v>40</v>
      </c>
      <c r="Y2928" s="6" t="s">
        <v>39</v>
      </c>
      <c r="Z2928" s="9">
        <v>5101867</v>
      </c>
      <c r="AA2928" s="6" t="s">
        <v>1241</v>
      </c>
      <c r="AB2928" s="26" t="s">
        <v>9502</v>
      </c>
      <c r="AC2928" s="11" t="str">
        <f t="shared" si="326"/>
        <v>Klik Here Bestie</v>
      </c>
      <c r="AD2928" s="17" t="s">
        <v>4910</v>
      </c>
    </row>
    <row r="2929" spans="1:30" ht="14.25" customHeight="1" x14ac:dyDescent="0.3">
      <c r="A2929" s="5">
        <v>2927</v>
      </c>
      <c r="B2929" s="6" t="s">
        <v>32</v>
      </c>
      <c r="C2929" s="6" t="s">
        <v>33</v>
      </c>
      <c r="D2929" s="6" t="s">
        <v>1074</v>
      </c>
      <c r="E2929" s="6" t="s">
        <v>1229</v>
      </c>
      <c r="F2929" s="6">
        <v>3323052012</v>
      </c>
      <c r="G2929" s="6" t="s">
        <v>1162</v>
      </c>
      <c r="H2929" s="6" t="s">
        <v>1163</v>
      </c>
      <c r="I2929" s="6">
        <v>15463625</v>
      </c>
      <c r="J2929" s="6" t="s">
        <v>9503</v>
      </c>
      <c r="K2929" s="6" t="s">
        <v>9500</v>
      </c>
      <c r="L2929" s="6" t="s">
        <v>9501</v>
      </c>
      <c r="M2929" s="6">
        <v>10</v>
      </c>
      <c r="N2929" s="6">
        <v>13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 t="s">
        <v>39</v>
      </c>
      <c r="U2929" s="27" t="s">
        <v>7969</v>
      </c>
      <c r="V2929" s="8">
        <v>46253.461111111108</v>
      </c>
      <c r="W2929" s="8">
        <v>46253.461111111108</v>
      </c>
      <c r="X2929" s="6" t="s">
        <v>40</v>
      </c>
      <c r="Y2929" s="6" t="s">
        <v>39</v>
      </c>
      <c r="Z2929" s="9">
        <v>5101867</v>
      </c>
      <c r="AA2929" s="6" t="s">
        <v>1241</v>
      </c>
      <c r="AB2929" s="26" t="s">
        <v>9504</v>
      </c>
      <c r="AC2929" s="11" t="str">
        <f t="shared" si="326"/>
        <v>Klik Here Bestie</v>
      </c>
      <c r="AD2929" s="17" t="s">
        <v>4910</v>
      </c>
    </row>
    <row r="2930" spans="1:30" ht="14.25" customHeight="1" x14ac:dyDescent="0.3">
      <c r="A2930" s="5">
        <v>2928</v>
      </c>
      <c r="B2930" s="6" t="s">
        <v>32</v>
      </c>
      <c r="C2930" s="6" t="s">
        <v>33</v>
      </c>
      <c r="D2930" s="6" t="s">
        <v>1074</v>
      </c>
      <c r="E2930" s="6" t="s">
        <v>1229</v>
      </c>
      <c r="F2930" s="6">
        <v>3323052012</v>
      </c>
      <c r="G2930" s="6" t="s">
        <v>1162</v>
      </c>
      <c r="H2930" s="6" t="s">
        <v>1163</v>
      </c>
      <c r="I2930" s="6">
        <v>15392600</v>
      </c>
      <c r="J2930" s="6" t="s">
        <v>9505</v>
      </c>
      <c r="K2930" s="6" t="s">
        <v>9506</v>
      </c>
      <c r="L2930" s="6" t="s">
        <v>1246</v>
      </c>
      <c r="M2930" s="6">
        <v>24</v>
      </c>
      <c r="N2930" s="6">
        <v>22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 t="s">
        <v>39</v>
      </c>
      <c r="U2930" s="27" t="s">
        <v>7958</v>
      </c>
      <c r="V2930" s="8">
        <v>46252.452777777777</v>
      </c>
      <c r="W2930" s="8">
        <v>46252.452777777777</v>
      </c>
      <c r="X2930" s="6" t="s">
        <v>40</v>
      </c>
      <c r="Y2930" s="6" t="s">
        <v>39</v>
      </c>
      <c r="Z2930" s="9">
        <v>94125</v>
      </c>
      <c r="AA2930" s="6" t="s">
        <v>1441</v>
      </c>
      <c r="AB2930" s="26" t="s">
        <v>9507</v>
      </c>
      <c r="AC2930" s="11" t="str">
        <f t="shared" si="326"/>
        <v>Klik Here Bestie</v>
      </c>
      <c r="AD2930" s="17" t="s">
        <v>4910</v>
      </c>
    </row>
    <row r="2931" spans="1:30" ht="14.25" customHeight="1" x14ac:dyDescent="0.3">
      <c r="A2931" s="5">
        <v>2929</v>
      </c>
      <c r="B2931" s="6" t="s">
        <v>32</v>
      </c>
      <c r="C2931" s="6" t="s">
        <v>33</v>
      </c>
      <c r="D2931" s="6" t="s">
        <v>1074</v>
      </c>
      <c r="E2931" s="6" t="s">
        <v>1229</v>
      </c>
      <c r="F2931" s="6">
        <v>3323052012</v>
      </c>
      <c r="G2931" s="6" t="s">
        <v>1162</v>
      </c>
      <c r="H2931" s="6" t="s">
        <v>1163</v>
      </c>
      <c r="I2931" s="6">
        <v>15392812</v>
      </c>
      <c r="J2931" s="6" t="s">
        <v>9508</v>
      </c>
      <c r="K2931" s="6" t="s">
        <v>9506</v>
      </c>
      <c r="L2931" s="6" t="s">
        <v>1246</v>
      </c>
      <c r="M2931" s="6">
        <v>0</v>
      </c>
      <c r="N2931" s="6">
        <v>6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 t="s">
        <v>39</v>
      </c>
      <c r="U2931" s="27" t="s">
        <v>7958</v>
      </c>
      <c r="V2931" s="8">
        <v>46252.453472222223</v>
      </c>
      <c r="W2931" s="8">
        <v>46252.453472222223</v>
      </c>
      <c r="X2931" s="6" t="s">
        <v>40</v>
      </c>
      <c r="Y2931" s="6" t="s">
        <v>39</v>
      </c>
      <c r="Z2931" s="9">
        <v>94125</v>
      </c>
      <c r="AA2931" s="6" t="s">
        <v>1441</v>
      </c>
      <c r="AB2931" s="26" t="s">
        <v>9509</v>
      </c>
      <c r="AC2931" s="11" t="str">
        <f t="shared" si="326"/>
        <v>Klik Here Bestie</v>
      </c>
      <c r="AD2931" s="17" t="s">
        <v>4910</v>
      </c>
    </row>
    <row r="2932" spans="1:30" ht="14.25" customHeight="1" x14ac:dyDescent="0.3">
      <c r="A2932" s="5">
        <v>2930</v>
      </c>
      <c r="B2932" s="6" t="s">
        <v>32</v>
      </c>
      <c r="C2932" s="6" t="s">
        <v>33</v>
      </c>
      <c r="D2932" s="6" t="s">
        <v>1074</v>
      </c>
      <c r="E2932" s="6" t="s">
        <v>1229</v>
      </c>
      <c r="F2932" s="6">
        <v>3323052012</v>
      </c>
      <c r="G2932" s="6" t="s">
        <v>1162</v>
      </c>
      <c r="H2932" s="6" t="s">
        <v>1163</v>
      </c>
      <c r="I2932" s="6">
        <v>15393016</v>
      </c>
      <c r="J2932" s="6" t="s">
        <v>9510</v>
      </c>
      <c r="K2932" s="6" t="s">
        <v>9506</v>
      </c>
      <c r="L2932" s="6" t="s">
        <v>1246</v>
      </c>
      <c r="M2932" s="6">
        <v>9</v>
      </c>
      <c r="N2932" s="6">
        <v>10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 t="s">
        <v>39</v>
      </c>
      <c r="U2932" s="27" t="s">
        <v>7958</v>
      </c>
      <c r="V2932" s="8">
        <v>46252.45416666667</v>
      </c>
      <c r="W2932" s="8">
        <v>46252.45416666667</v>
      </c>
      <c r="X2932" s="6" t="s">
        <v>40</v>
      </c>
      <c r="Y2932" s="6" t="s">
        <v>39</v>
      </c>
      <c r="Z2932" s="9">
        <v>94125</v>
      </c>
      <c r="AA2932" s="6" t="s">
        <v>1441</v>
      </c>
      <c r="AB2932" s="26" t="s">
        <v>9511</v>
      </c>
      <c r="AC2932" s="11" t="str">
        <f t="shared" si="326"/>
        <v>Klik Here Bestie</v>
      </c>
      <c r="AD2932" s="17" t="s">
        <v>4910</v>
      </c>
    </row>
    <row r="2933" spans="1:30" ht="14.25" customHeight="1" x14ac:dyDescent="0.3">
      <c r="A2933" s="5">
        <v>2931</v>
      </c>
      <c r="B2933" s="6" t="s">
        <v>32</v>
      </c>
      <c r="C2933" s="6" t="s">
        <v>33</v>
      </c>
      <c r="D2933" s="6" t="s">
        <v>1074</v>
      </c>
      <c r="E2933" s="6" t="s">
        <v>1229</v>
      </c>
      <c r="F2933" s="6">
        <v>3323052012</v>
      </c>
      <c r="G2933" s="6" t="s">
        <v>1162</v>
      </c>
      <c r="H2933" s="6" t="s">
        <v>1163</v>
      </c>
      <c r="I2933" s="6">
        <v>15393209</v>
      </c>
      <c r="J2933" s="6" t="s">
        <v>9512</v>
      </c>
      <c r="K2933" s="6" t="s">
        <v>9506</v>
      </c>
      <c r="L2933" s="6" t="s">
        <v>1246</v>
      </c>
      <c r="M2933" s="6">
        <v>0</v>
      </c>
      <c r="N2933" s="6">
        <v>2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 t="s">
        <v>39</v>
      </c>
      <c r="U2933" s="27" t="s">
        <v>7958</v>
      </c>
      <c r="V2933" s="8">
        <v>46252.455555555556</v>
      </c>
      <c r="W2933" s="8">
        <v>46252.455555555556</v>
      </c>
      <c r="X2933" s="6" t="s">
        <v>40</v>
      </c>
      <c r="Y2933" s="6" t="s">
        <v>39</v>
      </c>
      <c r="Z2933" s="9">
        <v>94125</v>
      </c>
      <c r="AA2933" s="6" t="s">
        <v>1441</v>
      </c>
      <c r="AB2933" s="26" t="s">
        <v>9513</v>
      </c>
      <c r="AC2933" s="11" t="str">
        <f t="shared" si="326"/>
        <v>Klik Here Bestie</v>
      </c>
      <c r="AD2933" s="17" t="s">
        <v>4910</v>
      </c>
    </row>
    <row r="2934" spans="1:30" ht="14.25" customHeight="1" x14ac:dyDescent="0.3">
      <c r="A2934" s="5">
        <v>2932</v>
      </c>
      <c r="B2934" s="6" t="s">
        <v>32</v>
      </c>
      <c r="C2934" s="6" t="s">
        <v>33</v>
      </c>
      <c r="D2934" s="6" t="s">
        <v>1074</v>
      </c>
      <c r="E2934" s="6" t="s">
        <v>1229</v>
      </c>
      <c r="F2934" s="6">
        <v>3323052012</v>
      </c>
      <c r="G2934" s="6" t="s">
        <v>1162</v>
      </c>
      <c r="H2934" s="6" t="s">
        <v>1163</v>
      </c>
      <c r="I2934" s="6">
        <v>15339470</v>
      </c>
      <c r="J2934" s="6" t="s">
        <v>9514</v>
      </c>
      <c r="K2934" s="6" t="s">
        <v>9515</v>
      </c>
      <c r="L2934" s="6" t="s">
        <v>522</v>
      </c>
      <c r="M2934" s="6">
        <v>6</v>
      </c>
      <c r="N2934" s="6">
        <v>1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 t="s">
        <v>39</v>
      </c>
      <c r="U2934" s="27" t="s">
        <v>4394</v>
      </c>
      <c r="V2934" s="8">
        <v>46251.397916666669</v>
      </c>
      <c r="W2934" s="8">
        <v>46251.397916666669</v>
      </c>
      <c r="X2934" s="6" t="s">
        <v>40</v>
      </c>
      <c r="Y2934" s="6" t="s">
        <v>39</v>
      </c>
      <c r="Z2934" s="9">
        <v>94137</v>
      </c>
      <c r="AA2934" s="6" t="s">
        <v>4966</v>
      </c>
      <c r="AB2934" s="26" t="s">
        <v>9516</v>
      </c>
      <c r="AC2934" s="11" t="str">
        <f t="shared" si="326"/>
        <v>Klik Here Bestie</v>
      </c>
      <c r="AD2934" s="17" t="s">
        <v>4910</v>
      </c>
    </row>
    <row r="2935" spans="1:30" ht="14.25" customHeight="1" x14ac:dyDescent="0.3">
      <c r="A2935" s="5">
        <v>2933</v>
      </c>
      <c r="B2935" s="6" t="s">
        <v>32</v>
      </c>
      <c r="C2935" s="6" t="s">
        <v>33</v>
      </c>
      <c r="D2935" s="6" t="s">
        <v>1074</v>
      </c>
      <c r="E2935" s="6" t="s">
        <v>1229</v>
      </c>
      <c r="F2935" s="6">
        <v>3323052012</v>
      </c>
      <c r="G2935" s="6" t="s">
        <v>1162</v>
      </c>
      <c r="H2935" s="6" t="s">
        <v>1163</v>
      </c>
      <c r="I2935" s="6">
        <v>15339532</v>
      </c>
      <c r="J2935" s="6" t="s">
        <v>9517</v>
      </c>
      <c r="K2935" s="6" t="s">
        <v>9515</v>
      </c>
      <c r="L2935" s="6" t="s">
        <v>522</v>
      </c>
      <c r="M2935" s="6">
        <v>0</v>
      </c>
      <c r="N2935" s="6">
        <v>13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 t="s">
        <v>39</v>
      </c>
      <c r="U2935" s="27" t="s">
        <v>4394</v>
      </c>
      <c r="V2935" s="8">
        <v>46251.398611111108</v>
      </c>
      <c r="W2935" s="8">
        <v>46251.398611111108</v>
      </c>
      <c r="X2935" s="6" t="s">
        <v>40</v>
      </c>
      <c r="Y2935" s="6" t="s">
        <v>39</v>
      </c>
      <c r="Z2935" s="9">
        <v>94137</v>
      </c>
      <c r="AA2935" s="6" t="s">
        <v>4966</v>
      </c>
      <c r="AB2935" s="26" t="s">
        <v>9518</v>
      </c>
      <c r="AC2935" s="11" t="str">
        <f t="shared" si="326"/>
        <v>Klik Here Bestie</v>
      </c>
      <c r="AD2935" s="17" t="s">
        <v>4910</v>
      </c>
    </row>
    <row r="2936" spans="1:30" ht="14.25" customHeight="1" x14ac:dyDescent="0.3">
      <c r="A2936" s="5">
        <v>2934</v>
      </c>
      <c r="B2936" s="6" t="s">
        <v>32</v>
      </c>
      <c r="C2936" s="6" t="s">
        <v>33</v>
      </c>
      <c r="D2936" s="6" t="s">
        <v>1074</v>
      </c>
      <c r="E2936" s="6" t="s">
        <v>1229</v>
      </c>
      <c r="F2936" s="6">
        <v>3323052012</v>
      </c>
      <c r="G2936" s="6" t="s">
        <v>1162</v>
      </c>
      <c r="H2936" s="6" t="s">
        <v>1163</v>
      </c>
      <c r="I2936" s="6">
        <v>15339685</v>
      </c>
      <c r="J2936" s="6" t="s">
        <v>9519</v>
      </c>
      <c r="K2936" s="6" t="s">
        <v>9515</v>
      </c>
      <c r="L2936" s="6" t="s">
        <v>522</v>
      </c>
      <c r="M2936" s="6">
        <v>22</v>
      </c>
      <c r="N2936" s="6">
        <v>23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 t="s">
        <v>39</v>
      </c>
      <c r="U2936" s="6" t="s">
        <v>4394</v>
      </c>
      <c r="V2936" s="8">
        <v>46251.4</v>
      </c>
      <c r="W2936" s="8">
        <v>46251.4</v>
      </c>
      <c r="X2936" s="6" t="s">
        <v>40</v>
      </c>
      <c r="Y2936" s="6" t="s">
        <v>39</v>
      </c>
      <c r="Z2936" s="9">
        <v>94137</v>
      </c>
      <c r="AA2936" s="6" t="s">
        <v>4966</v>
      </c>
      <c r="AB2936" s="26" t="s">
        <v>9520</v>
      </c>
      <c r="AC2936" s="11" t="str">
        <f t="shared" si="326"/>
        <v>Klik Here Bestie</v>
      </c>
      <c r="AD2936" s="17" t="s">
        <v>4910</v>
      </c>
    </row>
    <row r="2937" spans="1:30" ht="14.25" customHeight="1" x14ac:dyDescent="0.3">
      <c r="A2937" s="5">
        <v>2935</v>
      </c>
      <c r="B2937" s="6" t="s">
        <v>32</v>
      </c>
      <c r="C2937" s="6" t="s">
        <v>33</v>
      </c>
      <c r="D2937" s="6" t="s">
        <v>1074</v>
      </c>
      <c r="E2937" s="6" t="s">
        <v>1229</v>
      </c>
      <c r="F2937" s="6">
        <v>3323052012</v>
      </c>
      <c r="G2937" s="6" t="s">
        <v>1162</v>
      </c>
      <c r="H2937" s="6" t="s">
        <v>1163</v>
      </c>
      <c r="I2937" s="6">
        <v>15339788</v>
      </c>
      <c r="J2937" s="6" t="s">
        <v>9521</v>
      </c>
      <c r="K2937" s="6" t="s">
        <v>9515</v>
      </c>
      <c r="L2937" s="6" t="s">
        <v>522</v>
      </c>
      <c r="M2937" s="6">
        <v>0</v>
      </c>
      <c r="N2937" s="6">
        <v>5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 t="s">
        <v>39</v>
      </c>
      <c r="U2937" s="27" t="s">
        <v>4394</v>
      </c>
      <c r="V2937" s="8">
        <v>46251.400694444441</v>
      </c>
      <c r="W2937" s="8">
        <v>46251.400694444441</v>
      </c>
      <c r="X2937" s="6" t="s">
        <v>40</v>
      </c>
      <c r="Y2937" s="6" t="s">
        <v>39</v>
      </c>
      <c r="Z2937" s="9">
        <v>94137</v>
      </c>
      <c r="AA2937" s="6" t="s">
        <v>4966</v>
      </c>
      <c r="AB2937" s="26" t="s">
        <v>9522</v>
      </c>
      <c r="AC2937" s="11" t="str">
        <f t="shared" si="326"/>
        <v>Klik Here Bestie</v>
      </c>
      <c r="AD2937" s="17" t="s">
        <v>4910</v>
      </c>
    </row>
    <row r="2938" spans="1:30" ht="14.25" customHeight="1" x14ac:dyDescent="0.3">
      <c r="A2938" s="5">
        <v>2936</v>
      </c>
      <c r="B2938" s="6" t="s">
        <v>32</v>
      </c>
      <c r="C2938" s="6" t="s">
        <v>33</v>
      </c>
      <c r="D2938" s="6" t="s">
        <v>1074</v>
      </c>
      <c r="E2938" s="6" t="s">
        <v>1229</v>
      </c>
      <c r="F2938" s="6">
        <v>3323052012</v>
      </c>
      <c r="G2938" s="6" t="s">
        <v>1162</v>
      </c>
      <c r="H2938" s="6" t="s">
        <v>1163</v>
      </c>
      <c r="I2938" s="6">
        <v>16179145</v>
      </c>
      <c r="J2938" s="6" t="s">
        <v>9523</v>
      </c>
      <c r="K2938" s="6" t="s">
        <v>9524</v>
      </c>
      <c r="L2938" s="6" t="s">
        <v>6185</v>
      </c>
      <c r="M2938" s="6">
        <v>43</v>
      </c>
      <c r="N2938" s="6">
        <v>39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 t="s">
        <v>39</v>
      </c>
      <c r="U2938" s="6" t="s">
        <v>7919</v>
      </c>
      <c r="V2938" s="8">
        <v>46261.559027777781</v>
      </c>
      <c r="W2938" s="8">
        <v>46261.559027777781</v>
      </c>
      <c r="X2938" s="6" t="s">
        <v>40</v>
      </c>
      <c r="Y2938" s="6" t="s">
        <v>39</v>
      </c>
      <c r="Z2938" s="9">
        <v>94107</v>
      </c>
      <c r="AA2938" s="6" t="s">
        <v>487</v>
      </c>
      <c r="AB2938" s="26" t="s">
        <v>9525</v>
      </c>
      <c r="AC2938" s="11" t="str">
        <f t="shared" si="326"/>
        <v>Klik Here Bestie</v>
      </c>
      <c r="AD2938" s="17" t="s">
        <v>4910</v>
      </c>
    </row>
    <row r="2939" spans="1:30" ht="14.25" customHeight="1" x14ac:dyDescent="0.3">
      <c r="A2939" s="5">
        <v>2937</v>
      </c>
      <c r="B2939" s="6" t="s">
        <v>32</v>
      </c>
      <c r="C2939" s="6" t="s">
        <v>33</v>
      </c>
      <c r="D2939" s="6" t="s">
        <v>1074</v>
      </c>
      <c r="E2939" s="6" t="s">
        <v>1229</v>
      </c>
      <c r="F2939" s="6">
        <v>3323052012</v>
      </c>
      <c r="G2939" s="6" t="s">
        <v>1162</v>
      </c>
      <c r="H2939" s="6" t="s">
        <v>1163</v>
      </c>
      <c r="I2939" s="6">
        <v>16179247</v>
      </c>
      <c r="J2939" s="6" t="s">
        <v>9526</v>
      </c>
      <c r="K2939" s="6" t="s">
        <v>9524</v>
      </c>
      <c r="L2939" s="6" t="s">
        <v>6185</v>
      </c>
      <c r="M2939" s="6">
        <v>7</v>
      </c>
      <c r="N2939" s="6">
        <v>18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 t="s">
        <v>39</v>
      </c>
      <c r="U2939" s="6" t="s">
        <v>7919</v>
      </c>
      <c r="V2939" s="8">
        <v>46261.55972222222</v>
      </c>
      <c r="W2939" s="8">
        <v>46261.55972222222</v>
      </c>
      <c r="X2939" s="6" t="s">
        <v>40</v>
      </c>
      <c r="Y2939" s="6" t="s">
        <v>39</v>
      </c>
      <c r="Z2939" s="9">
        <v>94107</v>
      </c>
      <c r="AA2939" s="6" t="s">
        <v>487</v>
      </c>
      <c r="AB2939" s="26" t="s">
        <v>9527</v>
      </c>
      <c r="AC2939" s="11" t="str">
        <f t="shared" si="326"/>
        <v>Klik Here Bestie</v>
      </c>
      <c r="AD2939" s="17" t="s">
        <v>4910</v>
      </c>
    </row>
    <row r="2940" spans="1:30" ht="14.25" customHeight="1" x14ac:dyDescent="0.3">
      <c r="A2940" s="5">
        <v>2938</v>
      </c>
      <c r="B2940" s="6" t="s">
        <v>32</v>
      </c>
      <c r="C2940" s="6" t="s">
        <v>33</v>
      </c>
      <c r="D2940" s="6" t="s">
        <v>1074</v>
      </c>
      <c r="E2940" s="6" t="s">
        <v>1250</v>
      </c>
      <c r="F2940" s="6">
        <v>3323052013</v>
      </c>
      <c r="G2940" s="6" t="s">
        <v>1203</v>
      </c>
      <c r="H2940" s="6" t="s">
        <v>1204</v>
      </c>
      <c r="I2940" s="6">
        <v>15403709</v>
      </c>
      <c r="J2940" s="6" t="s">
        <v>9528</v>
      </c>
      <c r="K2940" s="6" t="s">
        <v>9529</v>
      </c>
      <c r="L2940" s="6" t="s">
        <v>9530</v>
      </c>
      <c r="M2940" s="6">
        <v>0</v>
      </c>
      <c r="N2940" s="6">
        <v>50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 t="s">
        <v>39</v>
      </c>
      <c r="U2940" s="27" t="s">
        <v>7958</v>
      </c>
      <c r="V2940" s="8">
        <v>46252.548611111109</v>
      </c>
      <c r="W2940" s="8">
        <v>46252.548611111109</v>
      </c>
      <c r="X2940" s="6" t="s">
        <v>40</v>
      </c>
      <c r="Y2940" s="6" t="s">
        <v>39</v>
      </c>
      <c r="Z2940" s="9">
        <v>94402</v>
      </c>
      <c r="AA2940" s="6" t="s">
        <v>1141</v>
      </c>
      <c r="AB2940" s="26" t="s">
        <v>9531</v>
      </c>
      <c r="AC2940" s="11" t="str">
        <f t="shared" si="326"/>
        <v>Klik Here Bestie</v>
      </c>
      <c r="AD2940" s="17" t="s">
        <v>4910</v>
      </c>
    </row>
    <row r="2941" spans="1:30" ht="14.25" customHeight="1" x14ac:dyDescent="0.3">
      <c r="A2941" s="5">
        <v>2939</v>
      </c>
      <c r="B2941" s="6" t="s">
        <v>32</v>
      </c>
      <c r="C2941" s="6" t="s">
        <v>33</v>
      </c>
      <c r="D2941" s="6" t="s">
        <v>1074</v>
      </c>
      <c r="E2941" s="6" t="s">
        <v>4993</v>
      </c>
      <c r="F2941" s="6">
        <v>3323052014</v>
      </c>
      <c r="G2941" s="6" t="s">
        <v>1075</v>
      </c>
      <c r="H2941" s="6" t="s">
        <v>1076</v>
      </c>
      <c r="I2941" s="6">
        <v>15872757</v>
      </c>
      <c r="J2941" s="6" t="s">
        <v>9532</v>
      </c>
      <c r="K2941" s="6" t="s">
        <v>9533</v>
      </c>
      <c r="L2941" s="6" t="s">
        <v>9534</v>
      </c>
      <c r="M2941" s="6">
        <v>0</v>
      </c>
      <c r="N2941" s="6">
        <v>50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 t="s">
        <v>39</v>
      </c>
      <c r="U2941" s="6" t="s">
        <v>7951</v>
      </c>
      <c r="V2941" s="8">
        <v>46258.47152777778</v>
      </c>
      <c r="W2941" s="8">
        <v>46258.47152777778</v>
      </c>
      <c r="X2941" s="6" t="s">
        <v>40</v>
      </c>
      <c r="Y2941" s="6" t="s">
        <v>39</v>
      </c>
      <c r="Z2941" s="9">
        <v>93227</v>
      </c>
      <c r="AA2941" s="6" t="s">
        <v>9535</v>
      </c>
      <c r="AB2941" s="26" t="s">
        <v>9536</v>
      </c>
      <c r="AC2941" s="11" t="str">
        <f t="shared" si="326"/>
        <v>Klik Here Bestie</v>
      </c>
      <c r="AD2941" s="17" t="s">
        <v>4910</v>
      </c>
    </row>
    <row r="2942" spans="1:30" ht="14.25" customHeight="1" x14ac:dyDescent="0.3">
      <c r="A2942" s="5">
        <v>2940</v>
      </c>
      <c r="B2942" s="6" t="s">
        <v>32</v>
      </c>
      <c r="C2942" s="6" t="s">
        <v>33</v>
      </c>
      <c r="D2942" s="6" t="s">
        <v>1074</v>
      </c>
      <c r="E2942" s="6" t="s">
        <v>4993</v>
      </c>
      <c r="F2942" s="6">
        <v>3323052014</v>
      </c>
      <c r="G2942" s="6" t="s">
        <v>1075</v>
      </c>
      <c r="H2942" s="6" t="s">
        <v>1076</v>
      </c>
      <c r="I2942" s="6">
        <v>15889943</v>
      </c>
      <c r="J2942" s="6" t="s">
        <v>9537</v>
      </c>
      <c r="K2942" s="6" t="s">
        <v>9533</v>
      </c>
      <c r="L2942" s="6" t="s">
        <v>9534</v>
      </c>
      <c r="M2942" s="6">
        <v>0</v>
      </c>
      <c r="N2942" s="6">
        <v>66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 t="s">
        <v>39</v>
      </c>
      <c r="U2942" s="6" t="s">
        <v>7951</v>
      </c>
      <c r="V2942" s="8">
        <v>46258.569444444445</v>
      </c>
      <c r="W2942" s="8">
        <v>46258.569444444445</v>
      </c>
      <c r="X2942" s="6" t="s">
        <v>40</v>
      </c>
      <c r="Y2942" s="6" t="s">
        <v>39</v>
      </c>
      <c r="Z2942" s="9">
        <v>93227</v>
      </c>
      <c r="AA2942" s="6" t="s">
        <v>9535</v>
      </c>
      <c r="AB2942" s="26" t="s">
        <v>9538</v>
      </c>
      <c r="AC2942" s="11" t="str">
        <f t="shared" si="326"/>
        <v>Klik Here Bestie</v>
      </c>
      <c r="AD2942" s="17" t="s">
        <v>4910</v>
      </c>
    </row>
    <row r="2943" spans="1:30" ht="14.25" customHeight="1" x14ac:dyDescent="0.3">
      <c r="A2943" s="5">
        <v>2941</v>
      </c>
      <c r="B2943" s="6" t="s">
        <v>32</v>
      </c>
      <c r="C2943" s="6" t="s">
        <v>33</v>
      </c>
      <c r="D2943" s="6" t="s">
        <v>1074</v>
      </c>
      <c r="E2943" s="6" t="s">
        <v>4993</v>
      </c>
      <c r="F2943" s="6">
        <v>3323052014</v>
      </c>
      <c r="G2943" s="6" t="s">
        <v>1075</v>
      </c>
      <c r="H2943" s="6" t="s">
        <v>1076</v>
      </c>
      <c r="I2943" s="6">
        <v>15890057</v>
      </c>
      <c r="J2943" s="6" t="s">
        <v>9539</v>
      </c>
      <c r="K2943" s="6" t="s">
        <v>9533</v>
      </c>
      <c r="L2943" s="6" t="s">
        <v>9534</v>
      </c>
      <c r="M2943" s="6">
        <v>5</v>
      </c>
      <c r="N2943" s="6">
        <v>6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 t="s">
        <v>39</v>
      </c>
      <c r="U2943" s="6" t="s">
        <v>7951</v>
      </c>
      <c r="V2943" s="8">
        <v>46258.570138888892</v>
      </c>
      <c r="W2943" s="8">
        <v>46258.570138888892</v>
      </c>
      <c r="X2943" s="6" t="s">
        <v>40</v>
      </c>
      <c r="Y2943" s="6" t="s">
        <v>39</v>
      </c>
      <c r="Z2943" s="9">
        <v>93227</v>
      </c>
      <c r="AA2943" s="6" t="s">
        <v>9535</v>
      </c>
      <c r="AB2943" s="26" t="s">
        <v>9540</v>
      </c>
      <c r="AC2943" s="11" t="str">
        <f t="shared" si="326"/>
        <v>Klik Here Bestie</v>
      </c>
      <c r="AD2943" s="17" t="s">
        <v>4910</v>
      </c>
    </row>
    <row r="2944" spans="1:30" ht="14.25" customHeight="1" x14ac:dyDescent="0.3">
      <c r="A2944" s="5">
        <v>2942</v>
      </c>
      <c r="B2944" s="6" t="s">
        <v>32</v>
      </c>
      <c r="C2944" s="6" t="s">
        <v>33</v>
      </c>
      <c r="D2944" s="6" t="s">
        <v>1256</v>
      </c>
      <c r="E2944" s="6" t="s">
        <v>1256</v>
      </c>
      <c r="F2944" s="6">
        <v>3323062001</v>
      </c>
      <c r="G2944" s="6" t="s">
        <v>1257</v>
      </c>
      <c r="H2944" s="6" t="s">
        <v>1258</v>
      </c>
      <c r="I2944" s="6">
        <v>15740867</v>
      </c>
      <c r="J2944" s="6" t="s">
        <v>9541</v>
      </c>
      <c r="K2944" s="6" t="s">
        <v>9542</v>
      </c>
      <c r="L2944" s="6" t="s">
        <v>9543</v>
      </c>
      <c r="M2944" s="6">
        <v>0</v>
      </c>
      <c r="N2944" s="6">
        <v>50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 t="s">
        <v>39</v>
      </c>
      <c r="U2944" s="6" t="s">
        <v>7933</v>
      </c>
      <c r="V2944" s="8">
        <v>46256.621527777781</v>
      </c>
      <c r="W2944" s="8">
        <v>46256.621527777781</v>
      </c>
      <c r="X2944" s="6" t="s">
        <v>40</v>
      </c>
      <c r="Y2944" s="6" t="s">
        <v>39</v>
      </c>
      <c r="Z2944" s="9">
        <v>95872</v>
      </c>
      <c r="AA2944" s="6" t="s">
        <v>1065</v>
      </c>
      <c r="AB2944" s="26" t="s">
        <v>9544</v>
      </c>
      <c r="AC2944" s="11" t="str">
        <f t="shared" si="326"/>
        <v>Klik Here Bestie</v>
      </c>
      <c r="AD2944" s="17" t="s">
        <v>4910</v>
      </c>
    </row>
    <row r="2945" spans="1:30" ht="14.25" customHeight="1" x14ac:dyDescent="0.3">
      <c r="A2945" s="5">
        <v>2943</v>
      </c>
      <c r="B2945" s="6" t="s">
        <v>32</v>
      </c>
      <c r="C2945" s="6" t="s">
        <v>33</v>
      </c>
      <c r="D2945" s="6" t="s">
        <v>1256</v>
      </c>
      <c r="E2945" s="6" t="s">
        <v>1256</v>
      </c>
      <c r="F2945" s="6">
        <v>3323062001</v>
      </c>
      <c r="G2945" s="6" t="s">
        <v>1257</v>
      </c>
      <c r="H2945" s="6" t="s">
        <v>1258</v>
      </c>
      <c r="I2945" s="6">
        <v>15846224</v>
      </c>
      <c r="J2945" s="6" t="s">
        <v>9545</v>
      </c>
      <c r="K2945" s="6" t="s">
        <v>9546</v>
      </c>
      <c r="L2945" s="6" t="s">
        <v>1260</v>
      </c>
      <c r="M2945" s="6">
        <v>67</v>
      </c>
      <c r="N2945" s="6">
        <v>61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 t="s">
        <v>39</v>
      </c>
      <c r="U2945" s="27" t="s">
        <v>7951</v>
      </c>
      <c r="V2945" s="8">
        <v>46258.355555555558</v>
      </c>
      <c r="W2945" s="8">
        <v>46258.355555555558</v>
      </c>
      <c r="X2945" s="6" t="s">
        <v>40</v>
      </c>
      <c r="Y2945" s="6" t="s">
        <v>39</v>
      </c>
      <c r="Z2945" s="9">
        <v>95859</v>
      </c>
      <c r="AA2945" s="6" t="s">
        <v>1261</v>
      </c>
      <c r="AB2945" s="26" t="s">
        <v>9547</v>
      </c>
      <c r="AC2945" s="11" t="str">
        <f t="shared" si="326"/>
        <v>Klik Here Bestie</v>
      </c>
      <c r="AD2945" s="17" t="s">
        <v>4910</v>
      </c>
    </row>
    <row r="2946" spans="1:30" ht="14.25" customHeight="1" x14ac:dyDescent="0.3">
      <c r="A2946" s="5">
        <v>2944</v>
      </c>
      <c r="B2946" s="6" t="s">
        <v>32</v>
      </c>
      <c r="C2946" s="6" t="s">
        <v>33</v>
      </c>
      <c r="D2946" s="6" t="s">
        <v>1256</v>
      </c>
      <c r="E2946" s="6" t="s">
        <v>1256</v>
      </c>
      <c r="F2946" s="6">
        <v>3323062001</v>
      </c>
      <c r="G2946" s="6" t="s">
        <v>1257</v>
      </c>
      <c r="H2946" s="6" t="s">
        <v>1258</v>
      </c>
      <c r="I2946" s="6">
        <v>15846520</v>
      </c>
      <c r="J2946" s="6" t="s">
        <v>9548</v>
      </c>
      <c r="K2946" s="6" t="s">
        <v>9546</v>
      </c>
      <c r="L2946" s="6" t="s">
        <v>1260</v>
      </c>
      <c r="M2946" s="6">
        <v>61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 t="s">
        <v>39</v>
      </c>
      <c r="U2946" s="6" t="s">
        <v>7951</v>
      </c>
      <c r="V2946" s="8">
        <v>46258.356944444444</v>
      </c>
      <c r="W2946" s="8">
        <v>46258.356944444444</v>
      </c>
      <c r="X2946" s="6" t="s">
        <v>40</v>
      </c>
      <c r="Y2946" s="6" t="s">
        <v>39</v>
      </c>
      <c r="Z2946" s="9">
        <v>95859</v>
      </c>
      <c r="AA2946" s="6" t="s">
        <v>1261</v>
      </c>
      <c r="AB2946" s="26" t="s">
        <v>9549</v>
      </c>
      <c r="AC2946" s="11" t="str">
        <f t="shared" si="326"/>
        <v>Klik Here Bestie</v>
      </c>
      <c r="AD2946" s="17" t="s">
        <v>4910</v>
      </c>
    </row>
    <row r="2947" spans="1:30" ht="14.25" customHeight="1" x14ac:dyDescent="0.3">
      <c r="A2947" s="5">
        <v>2945</v>
      </c>
      <c r="B2947" s="6" t="s">
        <v>32</v>
      </c>
      <c r="C2947" s="6" t="s">
        <v>33</v>
      </c>
      <c r="D2947" s="6" t="s">
        <v>1256</v>
      </c>
      <c r="E2947" s="6" t="s">
        <v>1267</v>
      </c>
      <c r="F2947" s="6">
        <v>3323062002</v>
      </c>
      <c r="G2947" s="6" t="s">
        <v>1268</v>
      </c>
      <c r="H2947" s="6" t="s">
        <v>1269</v>
      </c>
      <c r="I2947" s="6">
        <v>15419255</v>
      </c>
      <c r="J2947" s="6" t="s">
        <v>9550</v>
      </c>
      <c r="K2947" s="6" t="s">
        <v>9551</v>
      </c>
      <c r="L2947" s="6" t="s">
        <v>9552</v>
      </c>
      <c r="M2947" s="6">
        <v>0</v>
      </c>
      <c r="N2947" s="6">
        <v>35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 t="s">
        <v>39</v>
      </c>
      <c r="U2947" s="27" t="s">
        <v>7958</v>
      </c>
      <c r="V2947" s="8">
        <v>46252.673611111109</v>
      </c>
      <c r="W2947" s="8">
        <v>46252.673611111109</v>
      </c>
      <c r="X2947" s="6" t="s">
        <v>40</v>
      </c>
      <c r="Y2947" s="6" t="s">
        <v>39</v>
      </c>
      <c r="Z2947" s="9">
        <v>95929</v>
      </c>
      <c r="AA2947" s="6" t="s">
        <v>1150</v>
      </c>
      <c r="AB2947" s="26" t="s">
        <v>9553</v>
      </c>
      <c r="AC2947" s="11" t="str">
        <f t="shared" si="326"/>
        <v>Klik Here Bestie</v>
      </c>
      <c r="AD2947" s="17" t="s">
        <v>4910</v>
      </c>
    </row>
    <row r="2948" spans="1:30" ht="14.25" customHeight="1" x14ac:dyDescent="0.3">
      <c r="A2948" s="5">
        <v>2946</v>
      </c>
      <c r="B2948" s="6" t="s">
        <v>32</v>
      </c>
      <c r="C2948" s="6" t="s">
        <v>33</v>
      </c>
      <c r="D2948" s="6" t="s">
        <v>1256</v>
      </c>
      <c r="E2948" s="6" t="s">
        <v>1267</v>
      </c>
      <c r="F2948" s="6">
        <v>3323062002</v>
      </c>
      <c r="G2948" s="6" t="s">
        <v>1268</v>
      </c>
      <c r="H2948" s="6" t="s">
        <v>1269</v>
      </c>
      <c r="I2948" s="6">
        <v>15419415</v>
      </c>
      <c r="J2948" s="6" t="s">
        <v>9554</v>
      </c>
      <c r="K2948" s="6" t="s">
        <v>9551</v>
      </c>
      <c r="L2948" s="6" t="s">
        <v>9552</v>
      </c>
      <c r="M2948" s="6">
        <v>3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 t="s">
        <v>39</v>
      </c>
      <c r="U2948" s="27" t="s">
        <v>7958</v>
      </c>
      <c r="V2948" s="8">
        <v>46252.674305555556</v>
      </c>
      <c r="W2948" s="8">
        <v>46252.674305555556</v>
      </c>
      <c r="X2948" s="6" t="s">
        <v>40</v>
      </c>
      <c r="Y2948" s="6" t="s">
        <v>39</v>
      </c>
      <c r="Z2948" s="9">
        <v>95929</v>
      </c>
      <c r="AA2948" s="6" t="s">
        <v>1150</v>
      </c>
      <c r="AB2948" s="26" t="s">
        <v>9555</v>
      </c>
      <c r="AC2948" s="11" t="str">
        <f t="shared" si="326"/>
        <v>Klik Here Bestie</v>
      </c>
      <c r="AD2948" s="17" t="s">
        <v>4910</v>
      </c>
    </row>
    <row r="2949" spans="1:30" ht="14.25" customHeight="1" x14ac:dyDescent="0.3">
      <c r="A2949" s="5">
        <v>2947</v>
      </c>
      <c r="B2949" s="6" t="s">
        <v>32</v>
      </c>
      <c r="C2949" s="6" t="s">
        <v>33</v>
      </c>
      <c r="D2949" s="6" t="s">
        <v>1256</v>
      </c>
      <c r="E2949" s="6" t="s">
        <v>5055</v>
      </c>
      <c r="F2949" s="6">
        <v>3323062003</v>
      </c>
      <c r="G2949" s="6" t="s">
        <v>1321</v>
      </c>
      <c r="H2949" s="6" t="s">
        <v>1322</v>
      </c>
      <c r="I2949" s="6">
        <v>16065164</v>
      </c>
      <c r="J2949" s="6" t="s">
        <v>9556</v>
      </c>
      <c r="K2949" s="6" t="s">
        <v>9557</v>
      </c>
      <c r="L2949" s="6" t="s">
        <v>9558</v>
      </c>
      <c r="M2949" s="6">
        <v>0</v>
      </c>
      <c r="N2949" s="6">
        <v>70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 t="s">
        <v>39</v>
      </c>
      <c r="U2949" s="6" t="s">
        <v>7962</v>
      </c>
      <c r="V2949" s="8">
        <v>46260.51666666667</v>
      </c>
      <c r="W2949" s="8">
        <v>46260.51666666667</v>
      </c>
      <c r="X2949" s="6" t="s">
        <v>40</v>
      </c>
      <c r="Y2949" s="6" t="s">
        <v>39</v>
      </c>
      <c r="Z2949" s="9">
        <v>95680</v>
      </c>
      <c r="AA2949" s="6" t="s">
        <v>9559</v>
      </c>
      <c r="AB2949" s="26" t="s">
        <v>9560</v>
      </c>
      <c r="AC2949" s="11" t="str">
        <f t="shared" si="326"/>
        <v>Klik Here Bestie</v>
      </c>
      <c r="AD2949" s="17" t="s">
        <v>4910</v>
      </c>
    </row>
    <row r="2950" spans="1:30" ht="14.25" customHeight="1" x14ac:dyDescent="0.3">
      <c r="A2950" s="5">
        <v>2948</v>
      </c>
      <c r="B2950" s="6" t="s">
        <v>32</v>
      </c>
      <c r="C2950" s="6" t="s">
        <v>33</v>
      </c>
      <c r="D2950" s="6" t="s">
        <v>1256</v>
      </c>
      <c r="E2950" s="6" t="s">
        <v>5055</v>
      </c>
      <c r="F2950" s="6">
        <v>3323062003</v>
      </c>
      <c r="G2950" s="6" t="s">
        <v>1321</v>
      </c>
      <c r="H2950" s="6" t="s">
        <v>1322</v>
      </c>
      <c r="I2950" s="6">
        <v>16065348</v>
      </c>
      <c r="J2950" s="6" t="s">
        <v>9561</v>
      </c>
      <c r="K2950" s="6" t="s">
        <v>9557</v>
      </c>
      <c r="L2950" s="6" t="s">
        <v>9558</v>
      </c>
      <c r="M2950" s="6">
        <v>0</v>
      </c>
      <c r="N2950" s="6">
        <v>105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 t="s">
        <v>39</v>
      </c>
      <c r="U2950" s="6" t="s">
        <v>7962</v>
      </c>
      <c r="V2950" s="8">
        <v>46260.517361111109</v>
      </c>
      <c r="W2950" s="8">
        <v>46260.517361111109</v>
      </c>
      <c r="X2950" s="6" t="s">
        <v>40</v>
      </c>
      <c r="Y2950" s="6" t="s">
        <v>39</v>
      </c>
      <c r="Z2950" s="9">
        <v>95680</v>
      </c>
      <c r="AA2950" s="6" t="s">
        <v>9559</v>
      </c>
      <c r="AB2950" s="26" t="s">
        <v>9562</v>
      </c>
      <c r="AC2950" s="11" t="str">
        <f t="shared" si="326"/>
        <v>Klik Here Bestie</v>
      </c>
      <c r="AD2950" s="17" t="s">
        <v>4910</v>
      </c>
    </row>
    <row r="2951" spans="1:30" ht="14.25" customHeight="1" x14ac:dyDescent="0.3">
      <c r="A2951" s="5">
        <v>2949</v>
      </c>
      <c r="B2951" s="6" t="s">
        <v>32</v>
      </c>
      <c r="C2951" s="6" t="s">
        <v>33</v>
      </c>
      <c r="D2951" s="6" t="s">
        <v>1256</v>
      </c>
      <c r="E2951" s="6" t="s">
        <v>5055</v>
      </c>
      <c r="F2951" s="6">
        <v>3323062003</v>
      </c>
      <c r="G2951" s="6" t="s">
        <v>1321</v>
      </c>
      <c r="H2951" s="6" t="s">
        <v>1322</v>
      </c>
      <c r="I2951" s="6">
        <v>16065524</v>
      </c>
      <c r="J2951" s="6" t="s">
        <v>9563</v>
      </c>
      <c r="K2951" s="6" t="s">
        <v>9557</v>
      </c>
      <c r="L2951" s="6" t="s">
        <v>9558</v>
      </c>
      <c r="M2951" s="6">
        <v>0</v>
      </c>
      <c r="N2951" s="6">
        <v>79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 t="s">
        <v>39</v>
      </c>
      <c r="U2951" s="6" t="s">
        <v>7962</v>
      </c>
      <c r="V2951" s="8">
        <v>46260.518750000003</v>
      </c>
      <c r="W2951" s="8">
        <v>46260.518750000003</v>
      </c>
      <c r="X2951" s="6" t="s">
        <v>40</v>
      </c>
      <c r="Y2951" s="6" t="s">
        <v>39</v>
      </c>
      <c r="Z2951" s="9">
        <v>95680</v>
      </c>
      <c r="AA2951" s="6" t="s">
        <v>9559</v>
      </c>
      <c r="AB2951" s="26" t="s">
        <v>9564</v>
      </c>
      <c r="AC2951" s="11" t="str">
        <f t="shared" si="326"/>
        <v>Klik Here Bestie</v>
      </c>
      <c r="AD2951" s="17" t="s">
        <v>4910</v>
      </c>
    </row>
    <row r="2952" spans="1:30" ht="14.25" customHeight="1" x14ac:dyDescent="0.3">
      <c r="A2952" s="5">
        <v>2950</v>
      </c>
      <c r="B2952" s="6" t="s">
        <v>32</v>
      </c>
      <c r="C2952" s="6" t="s">
        <v>33</v>
      </c>
      <c r="D2952" s="6" t="s">
        <v>1256</v>
      </c>
      <c r="E2952" s="6" t="s">
        <v>5055</v>
      </c>
      <c r="F2952" s="6">
        <v>3323062003</v>
      </c>
      <c r="G2952" s="6" t="s">
        <v>1321</v>
      </c>
      <c r="H2952" s="6" t="s">
        <v>1322</v>
      </c>
      <c r="I2952" s="6">
        <v>16066502</v>
      </c>
      <c r="J2952" s="6" t="s">
        <v>9565</v>
      </c>
      <c r="K2952" s="6" t="s">
        <v>9566</v>
      </c>
      <c r="L2952" s="6" t="s">
        <v>9567</v>
      </c>
      <c r="M2952" s="6">
        <v>0</v>
      </c>
      <c r="N2952" s="6">
        <v>17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 t="s">
        <v>39</v>
      </c>
      <c r="U2952" s="6" t="s">
        <v>7962</v>
      </c>
      <c r="V2952" s="8">
        <v>46260.525694444441</v>
      </c>
      <c r="W2952" s="8">
        <v>46260.525694444441</v>
      </c>
      <c r="X2952" s="6" t="s">
        <v>40</v>
      </c>
      <c r="Y2952" s="6" t="s">
        <v>39</v>
      </c>
      <c r="Z2952" s="9">
        <v>95664</v>
      </c>
      <c r="AA2952" s="6" t="s">
        <v>397</v>
      </c>
      <c r="AB2952" s="26" t="s">
        <v>9568</v>
      </c>
      <c r="AC2952" s="11" t="str">
        <f t="shared" si="326"/>
        <v>Klik Here Bestie</v>
      </c>
      <c r="AD2952" s="17" t="s">
        <v>4910</v>
      </c>
    </row>
    <row r="2953" spans="1:30" ht="14.25" customHeight="1" x14ac:dyDescent="0.3">
      <c r="A2953" s="5">
        <v>2951</v>
      </c>
      <c r="B2953" s="6" t="s">
        <v>32</v>
      </c>
      <c r="C2953" s="6" t="s">
        <v>33</v>
      </c>
      <c r="D2953" s="6" t="s">
        <v>1256</v>
      </c>
      <c r="E2953" s="6" t="s">
        <v>5055</v>
      </c>
      <c r="F2953" s="6">
        <v>3323062003</v>
      </c>
      <c r="G2953" s="6" t="s">
        <v>1321</v>
      </c>
      <c r="H2953" s="6" t="s">
        <v>1322</v>
      </c>
      <c r="I2953" s="6">
        <v>16066702</v>
      </c>
      <c r="J2953" s="6" t="s">
        <v>9569</v>
      </c>
      <c r="K2953" s="6" t="s">
        <v>9566</v>
      </c>
      <c r="L2953" s="6" t="s">
        <v>9567</v>
      </c>
      <c r="M2953" s="6">
        <v>17</v>
      </c>
      <c r="N2953" s="6">
        <v>21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 t="s">
        <v>39</v>
      </c>
      <c r="U2953" s="6" t="s">
        <v>7962</v>
      </c>
      <c r="V2953" s="8">
        <v>46260.527083333334</v>
      </c>
      <c r="W2953" s="8">
        <v>46260.527083333334</v>
      </c>
      <c r="X2953" s="6" t="s">
        <v>40</v>
      </c>
      <c r="Y2953" s="6" t="s">
        <v>39</v>
      </c>
      <c r="Z2953" s="9">
        <v>95664</v>
      </c>
      <c r="AA2953" s="6" t="s">
        <v>397</v>
      </c>
      <c r="AB2953" s="26" t="s">
        <v>9570</v>
      </c>
      <c r="AC2953" s="11" t="str">
        <f t="shared" si="326"/>
        <v>Klik Here Bestie</v>
      </c>
      <c r="AD2953" s="17" t="s">
        <v>4910</v>
      </c>
    </row>
    <row r="2954" spans="1:30" ht="14.25" customHeight="1" x14ac:dyDescent="0.3">
      <c r="A2954" s="5">
        <v>2952</v>
      </c>
      <c r="B2954" s="6" t="s">
        <v>32</v>
      </c>
      <c r="C2954" s="6" t="s">
        <v>33</v>
      </c>
      <c r="D2954" s="6" t="s">
        <v>1256</v>
      </c>
      <c r="E2954" s="6" t="s">
        <v>5055</v>
      </c>
      <c r="F2954" s="6">
        <v>3323062003</v>
      </c>
      <c r="G2954" s="6" t="s">
        <v>1321</v>
      </c>
      <c r="H2954" s="6" t="s">
        <v>1322</v>
      </c>
      <c r="I2954" s="6">
        <v>16067056</v>
      </c>
      <c r="J2954" s="6" t="s">
        <v>9571</v>
      </c>
      <c r="K2954" s="6" t="s">
        <v>9566</v>
      </c>
      <c r="L2954" s="6" t="s">
        <v>9567</v>
      </c>
      <c r="M2954" s="6">
        <v>38</v>
      </c>
      <c r="N2954" s="6">
        <v>35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 t="s">
        <v>39</v>
      </c>
      <c r="U2954" s="6" t="s">
        <v>7962</v>
      </c>
      <c r="V2954" s="8">
        <v>46260.52847222222</v>
      </c>
      <c r="W2954" s="8">
        <v>46260.52847222222</v>
      </c>
      <c r="X2954" s="6" t="s">
        <v>40</v>
      </c>
      <c r="Y2954" s="6" t="s">
        <v>39</v>
      </c>
      <c r="Z2954" s="9">
        <v>95664</v>
      </c>
      <c r="AA2954" s="6" t="s">
        <v>397</v>
      </c>
      <c r="AB2954" s="26" t="s">
        <v>9572</v>
      </c>
      <c r="AC2954" s="11" t="str">
        <f t="shared" si="326"/>
        <v>Klik Here Bestie</v>
      </c>
      <c r="AD2954" s="17" t="s">
        <v>4910</v>
      </c>
    </row>
    <row r="2955" spans="1:30" ht="14.25" customHeight="1" x14ac:dyDescent="0.3">
      <c r="A2955" s="5">
        <v>2953</v>
      </c>
      <c r="B2955" s="6" t="s">
        <v>32</v>
      </c>
      <c r="C2955" s="6" t="s">
        <v>33</v>
      </c>
      <c r="D2955" s="6" t="s">
        <v>1256</v>
      </c>
      <c r="E2955" s="6" t="s">
        <v>1320</v>
      </c>
      <c r="F2955" s="6">
        <v>3323062004</v>
      </c>
      <c r="G2955" s="6" t="s">
        <v>1321</v>
      </c>
      <c r="H2955" s="6" t="s">
        <v>1322</v>
      </c>
      <c r="I2955" s="6">
        <v>15859261</v>
      </c>
      <c r="J2955" s="6" t="s">
        <v>9573</v>
      </c>
      <c r="K2955" s="6" t="s">
        <v>9574</v>
      </c>
      <c r="L2955" s="6" t="s">
        <v>2630</v>
      </c>
      <c r="M2955" s="6">
        <v>82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 t="s">
        <v>39</v>
      </c>
      <c r="U2955" s="27" t="s">
        <v>7951</v>
      </c>
      <c r="V2955" s="8">
        <v>46258.413194444445</v>
      </c>
      <c r="W2955" s="8">
        <v>46258.413194444445</v>
      </c>
      <c r="X2955" s="6" t="s">
        <v>40</v>
      </c>
      <c r="Y2955" s="6" t="s">
        <v>39</v>
      </c>
      <c r="Z2955" s="9">
        <v>78823</v>
      </c>
      <c r="AA2955" s="6" t="s">
        <v>4997</v>
      </c>
      <c r="AB2955" s="26" t="s">
        <v>9575</v>
      </c>
      <c r="AC2955" s="11" t="str">
        <f t="shared" si="326"/>
        <v>Klik Here Bestie</v>
      </c>
      <c r="AD2955" s="17" t="s">
        <v>4910</v>
      </c>
    </row>
    <row r="2956" spans="1:30" ht="14.25" customHeight="1" x14ac:dyDescent="0.3">
      <c r="A2956" s="5">
        <v>2954</v>
      </c>
      <c r="B2956" s="6" t="s">
        <v>32</v>
      </c>
      <c r="C2956" s="6" t="s">
        <v>33</v>
      </c>
      <c r="D2956" s="6" t="s">
        <v>1256</v>
      </c>
      <c r="E2956" s="6" t="s">
        <v>1320</v>
      </c>
      <c r="F2956" s="6">
        <v>3323062004</v>
      </c>
      <c r="G2956" s="6" t="s">
        <v>1321</v>
      </c>
      <c r="H2956" s="6" t="s">
        <v>1322</v>
      </c>
      <c r="I2956" s="6">
        <v>16183924</v>
      </c>
      <c r="J2956" s="6" t="s">
        <v>9576</v>
      </c>
      <c r="K2956" s="6" t="s">
        <v>9577</v>
      </c>
      <c r="L2956" s="6" t="s">
        <v>9578</v>
      </c>
      <c r="M2956" s="6">
        <v>98</v>
      </c>
      <c r="N2956" s="6">
        <v>85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 t="s">
        <v>39</v>
      </c>
      <c r="U2956" s="27" t="s">
        <v>7919</v>
      </c>
      <c r="V2956" s="8">
        <v>46261.583333333336</v>
      </c>
      <c r="W2956" s="8">
        <v>46261.583333333336</v>
      </c>
      <c r="X2956" s="6" t="s">
        <v>40</v>
      </c>
      <c r="Y2956" s="6" t="s">
        <v>39</v>
      </c>
      <c r="Z2956" s="9">
        <v>78779</v>
      </c>
      <c r="AA2956" s="6" t="s">
        <v>9579</v>
      </c>
      <c r="AB2956" s="26" t="s">
        <v>9580</v>
      </c>
      <c r="AC2956" s="11" t="str">
        <f t="shared" si="326"/>
        <v>Klik Here Bestie</v>
      </c>
      <c r="AD2956" s="17" t="s">
        <v>4910</v>
      </c>
    </row>
    <row r="2957" spans="1:30" ht="14.25" customHeight="1" x14ac:dyDescent="0.3">
      <c r="A2957" s="5">
        <v>2955</v>
      </c>
      <c r="B2957" s="6" t="s">
        <v>32</v>
      </c>
      <c r="C2957" s="6" t="s">
        <v>33</v>
      </c>
      <c r="D2957" s="6" t="s">
        <v>1256</v>
      </c>
      <c r="E2957" s="6" t="s">
        <v>1320</v>
      </c>
      <c r="F2957" s="6">
        <v>3323062004</v>
      </c>
      <c r="G2957" s="6" t="s">
        <v>1321</v>
      </c>
      <c r="H2957" s="6" t="s">
        <v>1322</v>
      </c>
      <c r="I2957" s="6">
        <v>15533019</v>
      </c>
      <c r="J2957" s="6" t="s">
        <v>9581</v>
      </c>
      <c r="K2957" s="6" t="s">
        <v>9582</v>
      </c>
      <c r="L2957" s="6" t="s">
        <v>881</v>
      </c>
      <c r="M2957" s="6">
        <v>50</v>
      </c>
      <c r="N2957" s="6">
        <v>50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 t="s">
        <v>39</v>
      </c>
      <c r="U2957" s="27" t="s">
        <v>7987</v>
      </c>
      <c r="V2957" s="8">
        <v>46254.434027777781</v>
      </c>
      <c r="W2957" s="8">
        <v>46254.434027777781</v>
      </c>
      <c r="X2957" s="6" t="s">
        <v>40</v>
      </c>
      <c r="Y2957" s="6" t="s">
        <v>39</v>
      </c>
      <c r="Z2957" s="9">
        <v>78812</v>
      </c>
      <c r="AA2957" s="6" t="s">
        <v>9583</v>
      </c>
      <c r="AB2957" s="26" t="s">
        <v>9584</v>
      </c>
      <c r="AC2957" s="11" t="str">
        <f t="shared" si="326"/>
        <v>Klik Here Bestie</v>
      </c>
    </row>
    <row r="2958" spans="1:30" ht="14.25" customHeight="1" x14ac:dyDescent="0.3">
      <c r="A2958" s="5">
        <v>2956</v>
      </c>
      <c r="B2958" s="6" t="s">
        <v>32</v>
      </c>
      <c r="C2958" s="6" t="s">
        <v>33</v>
      </c>
      <c r="D2958" s="6" t="s">
        <v>1256</v>
      </c>
      <c r="E2958" s="6" t="s">
        <v>1320</v>
      </c>
      <c r="F2958" s="6">
        <v>3323062004</v>
      </c>
      <c r="G2958" s="6" t="s">
        <v>1321</v>
      </c>
      <c r="H2958" s="6" t="s">
        <v>1322</v>
      </c>
      <c r="I2958" s="6">
        <v>15657051</v>
      </c>
      <c r="J2958" s="6" t="s">
        <v>9585</v>
      </c>
      <c r="K2958" s="6" t="s">
        <v>9586</v>
      </c>
      <c r="L2958" s="6" t="s">
        <v>9587</v>
      </c>
      <c r="M2958" s="6">
        <v>0</v>
      </c>
      <c r="N2958" s="6">
        <v>155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 t="s">
        <v>39</v>
      </c>
      <c r="U2958" s="27" t="s">
        <v>7926</v>
      </c>
      <c r="V2958" s="8">
        <v>46255.65625</v>
      </c>
      <c r="W2958" s="8">
        <v>46255.65625</v>
      </c>
      <c r="X2958" s="6" t="s">
        <v>40</v>
      </c>
      <c r="Y2958" s="6" t="s">
        <v>39</v>
      </c>
      <c r="Z2958" s="9">
        <v>78689</v>
      </c>
      <c r="AA2958" s="6" t="s">
        <v>169</v>
      </c>
      <c r="AB2958" s="26" t="s">
        <v>9588</v>
      </c>
      <c r="AC2958" s="11" t="str">
        <f t="shared" si="326"/>
        <v>Klik Here Bestie</v>
      </c>
    </row>
    <row r="2959" spans="1:30" ht="14.25" customHeight="1" x14ac:dyDescent="0.3">
      <c r="A2959" s="5">
        <v>2957</v>
      </c>
      <c r="B2959" s="6" t="s">
        <v>32</v>
      </c>
      <c r="C2959" s="6" t="s">
        <v>33</v>
      </c>
      <c r="D2959" s="6" t="s">
        <v>1256</v>
      </c>
      <c r="E2959" s="6" t="s">
        <v>1320</v>
      </c>
      <c r="F2959" s="6">
        <v>3323062004</v>
      </c>
      <c r="G2959" s="6" t="s">
        <v>1321</v>
      </c>
      <c r="H2959" s="6" t="s">
        <v>1322</v>
      </c>
      <c r="I2959" s="6">
        <v>15657280</v>
      </c>
      <c r="J2959" s="6" t="s">
        <v>9589</v>
      </c>
      <c r="K2959" s="6" t="s">
        <v>9586</v>
      </c>
      <c r="L2959" s="6" t="s">
        <v>9587</v>
      </c>
      <c r="M2959" s="6">
        <v>239</v>
      </c>
      <c r="N2959" s="6">
        <v>217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 t="s">
        <v>39</v>
      </c>
      <c r="U2959" s="27" t="s">
        <v>7926</v>
      </c>
      <c r="V2959" s="8">
        <v>46255.657638888886</v>
      </c>
      <c r="W2959" s="8">
        <v>46255.657638888886</v>
      </c>
      <c r="X2959" s="6" t="s">
        <v>40</v>
      </c>
      <c r="Y2959" s="6" t="s">
        <v>39</v>
      </c>
      <c r="Z2959" s="9">
        <v>78689</v>
      </c>
      <c r="AA2959" s="6" t="s">
        <v>169</v>
      </c>
      <c r="AB2959" s="26" t="s">
        <v>9590</v>
      </c>
      <c r="AC2959" s="11" t="str">
        <f t="shared" si="326"/>
        <v>Klik Here Bestie</v>
      </c>
    </row>
    <row r="2960" spans="1:30" ht="14.25" customHeight="1" x14ac:dyDescent="0.3">
      <c r="A2960" s="5">
        <v>2958</v>
      </c>
      <c r="B2960" s="6" t="s">
        <v>32</v>
      </c>
      <c r="C2960" s="6" t="s">
        <v>33</v>
      </c>
      <c r="D2960" s="6" t="s">
        <v>1256</v>
      </c>
      <c r="E2960" s="6" t="s">
        <v>1336</v>
      </c>
      <c r="F2960" s="6">
        <v>3323062006</v>
      </c>
      <c r="G2960" s="6" t="s">
        <v>1257</v>
      </c>
      <c r="H2960" s="6" t="s">
        <v>1258</v>
      </c>
      <c r="I2960" s="6">
        <v>15484336</v>
      </c>
      <c r="J2960" s="6" t="s">
        <v>9591</v>
      </c>
      <c r="K2960" s="6" t="s">
        <v>9592</v>
      </c>
      <c r="L2960" s="6" t="s">
        <v>9593</v>
      </c>
      <c r="M2960" s="6">
        <v>139</v>
      </c>
      <c r="N2960" s="6">
        <v>168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 t="s">
        <v>39</v>
      </c>
      <c r="U2960" s="27" t="s">
        <v>7969</v>
      </c>
      <c r="V2960" s="8">
        <v>46253.625</v>
      </c>
      <c r="W2960" s="8">
        <v>46253.625</v>
      </c>
      <c r="X2960" s="6" t="s">
        <v>40</v>
      </c>
      <c r="Y2960" s="6" t="s">
        <v>39</v>
      </c>
      <c r="Z2960" s="9">
        <v>95793</v>
      </c>
      <c r="AA2960" s="6" t="s">
        <v>957</v>
      </c>
      <c r="AB2960" s="26" t="s">
        <v>9594</v>
      </c>
      <c r="AC2960" s="11" t="str">
        <f t="shared" si="326"/>
        <v>Klik Here Bestie</v>
      </c>
    </row>
    <row r="2961" spans="1:29" ht="14.25" customHeight="1" x14ac:dyDescent="0.3">
      <c r="A2961" s="5">
        <v>2959</v>
      </c>
      <c r="B2961" s="6" t="s">
        <v>32</v>
      </c>
      <c r="C2961" s="6" t="s">
        <v>33</v>
      </c>
      <c r="D2961" s="6" t="s">
        <v>1256</v>
      </c>
      <c r="E2961" s="6" t="s">
        <v>1336</v>
      </c>
      <c r="F2961" s="6">
        <v>3323062006</v>
      </c>
      <c r="G2961" s="6" t="s">
        <v>1257</v>
      </c>
      <c r="H2961" s="6" t="s">
        <v>1258</v>
      </c>
      <c r="I2961" s="6">
        <v>16062581</v>
      </c>
      <c r="J2961" s="6" t="s">
        <v>9595</v>
      </c>
      <c r="K2961" s="6" t="s">
        <v>9596</v>
      </c>
      <c r="L2961" s="6" t="s">
        <v>9597</v>
      </c>
      <c r="M2961" s="6">
        <v>192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 t="s">
        <v>39</v>
      </c>
      <c r="U2961" s="27" t="s">
        <v>7962</v>
      </c>
      <c r="V2961" s="8">
        <v>46260.497916666667</v>
      </c>
      <c r="W2961" s="8">
        <v>46260.497916666667</v>
      </c>
      <c r="X2961" s="6" t="s">
        <v>40</v>
      </c>
      <c r="Y2961" s="6" t="s">
        <v>39</v>
      </c>
      <c r="Z2961" s="9">
        <v>95821</v>
      </c>
      <c r="AA2961" s="6" t="s">
        <v>5095</v>
      </c>
      <c r="AB2961" s="26" t="s">
        <v>9598</v>
      </c>
      <c r="AC2961" s="11" t="str">
        <f t="shared" si="326"/>
        <v>Klik Here Bestie</v>
      </c>
    </row>
    <row r="2962" spans="1:29" ht="14.25" customHeight="1" x14ac:dyDescent="0.3">
      <c r="A2962" s="5">
        <v>2960</v>
      </c>
      <c r="B2962" s="6" t="s">
        <v>32</v>
      </c>
      <c r="C2962" s="6" t="s">
        <v>33</v>
      </c>
      <c r="D2962" s="6" t="s">
        <v>1256</v>
      </c>
      <c r="E2962" s="6" t="s">
        <v>1336</v>
      </c>
      <c r="F2962" s="6">
        <v>3323062006</v>
      </c>
      <c r="G2962" s="6" t="s">
        <v>1257</v>
      </c>
      <c r="H2962" s="6" t="s">
        <v>1258</v>
      </c>
      <c r="I2962" s="6">
        <v>16063607</v>
      </c>
      <c r="J2962" s="6" t="s">
        <v>9599</v>
      </c>
      <c r="K2962" s="6" t="s">
        <v>9596</v>
      </c>
      <c r="L2962" s="6" t="s">
        <v>9597</v>
      </c>
      <c r="M2962" s="6">
        <v>0</v>
      </c>
      <c r="N2962" s="6">
        <v>50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 t="s">
        <v>39</v>
      </c>
      <c r="U2962" s="6" t="s">
        <v>7962</v>
      </c>
      <c r="V2962" s="8">
        <v>46260.504861111112</v>
      </c>
      <c r="W2962" s="8">
        <v>46260.504861111112</v>
      </c>
      <c r="X2962" s="6" t="s">
        <v>40</v>
      </c>
      <c r="Y2962" s="6" t="s">
        <v>39</v>
      </c>
      <c r="Z2962" s="9">
        <v>95821</v>
      </c>
      <c r="AA2962" s="6" t="s">
        <v>5095</v>
      </c>
      <c r="AB2962" s="26" t="s">
        <v>9600</v>
      </c>
      <c r="AC2962" s="11" t="str">
        <f t="shared" si="326"/>
        <v>Klik Here Bestie</v>
      </c>
    </row>
    <row r="2963" spans="1:29" ht="14.25" customHeight="1" x14ac:dyDescent="0.3">
      <c r="A2963" s="5">
        <v>2961</v>
      </c>
      <c r="B2963" s="6" t="s">
        <v>32</v>
      </c>
      <c r="C2963" s="6" t="s">
        <v>33</v>
      </c>
      <c r="D2963" s="6" t="s">
        <v>1256</v>
      </c>
      <c r="E2963" s="6" t="s">
        <v>1336</v>
      </c>
      <c r="F2963" s="6">
        <v>3323062006</v>
      </c>
      <c r="G2963" s="6" t="s">
        <v>1257</v>
      </c>
      <c r="H2963" s="6" t="s">
        <v>1258</v>
      </c>
      <c r="I2963" s="6">
        <v>16057243</v>
      </c>
      <c r="J2963" s="6" t="s">
        <v>9601</v>
      </c>
      <c r="K2963" s="6" t="s">
        <v>9602</v>
      </c>
      <c r="L2963" s="6" t="s">
        <v>8714</v>
      </c>
      <c r="M2963" s="6">
        <v>0</v>
      </c>
      <c r="N2963" s="6">
        <v>463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 t="s">
        <v>39</v>
      </c>
      <c r="U2963" s="6" t="s">
        <v>7962</v>
      </c>
      <c r="V2963" s="8">
        <v>46260.46875</v>
      </c>
      <c r="W2963" s="8">
        <v>46260.46875</v>
      </c>
      <c r="X2963" s="6" t="s">
        <v>40</v>
      </c>
      <c r="Y2963" s="6" t="s">
        <v>39</v>
      </c>
      <c r="Z2963" s="9">
        <v>948784</v>
      </c>
      <c r="AA2963" s="6" t="s">
        <v>9603</v>
      </c>
      <c r="AB2963" s="26" t="s">
        <v>9604</v>
      </c>
      <c r="AC2963" s="11" t="str">
        <f t="shared" si="326"/>
        <v>Klik Here Bestie</v>
      </c>
    </row>
    <row r="2964" spans="1:29" ht="14.25" customHeight="1" x14ac:dyDescent="0.3">
      <c r="A2964" s="5">
        <v>2962</v>
      </c>
      <c r="B2964" s="6" t="s">
        <v>32</v>
      </c>
      <c r="C2964" s="6" t="s">
        <v>33</v>
      </c>
      <c r="D2964" s="6" t="s">
        <v>1256</v>
      </c>
      <c r="E2964" s="6" t="s">
        <v>1336</v>
      </c>
      <c r="F2964" s="6">
        <v>3323062006</v>
      </c>
      <c r="G2964" s="6" t="s">
        <v>1257</v>
      </c>
      <c r="H2964" s="6" t="s">
        <v>1258</v>
      </c>
      <c r="I2964" s="6">
        <v>16057572</v>
      </c>
      <c r="J2964" s="6" t="s">
        <v>9605</v>
      </c>
      <c r="K2964" s="6" t="s">
        <v>9602</v>
      </c>
      <c r="L2964" s="6" t="s">
        <v>8714</v>
      </c>
      <c r="M2964" s="6">
        <v>115</v>
      </c>
      <c r="N2964" s="6">
        <v>105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 t="s">
        <v>39</v>
      </c>
      <c r="U2964" s="6" t="s">
        <v>7962</v>
      </c>
      <c r="V2964" s="8">
        <v>46260.470833333333</v>
      </c>
      <c r="W2964" s="8">
        <v>46260.470833333333</v>
      </c>
      <c r="X2964" s="6" t="s">
        <v>40</v>
      </c>
      <c r="Y2964" s="6" t="s">
        <v>39</v>
      </c>
      <c r="Z2964" s="9">
        <v>948784</v>
      </c>
      <c r="AA2964" s="6" t="s">
        <v>9603</v>
      </c>
      <c r="AB2964" s="26" t="s">
        <v>9606</v>
      </c>
      <c r="AC2964" s="11" t="str">
        <f t="shared" si="326"/>
        <v>Klik Here Bestie</v>
      </c>
    </row>
    <row r="2965" spans="1:29" ht="14.25" customHeight="1" x14ac:dyDescent="0.3">
      <c r="A2965" s="5">
        <v>2963</v>
      </c>
      <c r="B2965" s="6" t="s">
        <v>32</v>
      </c>
      <c r="C2965" s="6" t="s">
        <v>33</v>
      </c>
      <c r="D2965" s="6" t="s">
        <v>1256</v>
      </c>
      <c r="E2965" s="6" t="s">
        <v>1342</v>
      </c>
      <c r="F2965" s="6">
        <v>3323062007</v>
      </c>
      <c r="G2965" s="6" t="s">
        <v>1321</v>
      </c>
      <c r="H2965" s="6" t="s">
        <v>1322</v>
      </c>
      <c r="I2965" s="6">
        <v>15740479</v>
      </c>
      <c r="J2965" s="6" t="s">
        <v>9607</v>
      </c>
      <c r="K2965" s="6" t="s">
        <v>9608</v>
      </c>
      <c r="L2965" s="6" t="s">
        <v>9609</v>
      </c>
      <c r="M2965" s="6">
        <v>66</v>
      </c>
      <c r="N2965" s="6">
        <v>66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 t="s">
        <v>39</v>
      </c>
      <c r="U2965" s="6" t="s">
        <v>7933</v>
      </c>
      <c r="V2965" s="8">
        <v>46256.619444444441</v>
      </c>
      <c r="W2965" s="8">
        <v>46256.619444444441</v>
      </c>
      <c r="X2965" s="6" t="s">
        <v>40</v>
      </c>
      <c r="Y2965" s="6" t="s">
        <v>39</v>
      </c>
      <c r="Z2965" s="9">
        <v>95907</v>
      </c>
      <c r="AA2965" s="6" t="s">
        <v>5103</v>
      </c>
      <c r="AB2965" s="26" t="s">
        <v>9610</v>
      </c>
      <c r="AC2965" s="11" t="str">
        <f t="shared" si="326"/>
        <v>Klik Here Bestie</v>
      </c>
    </row>
    <row r="2966" spans="1:29" ht="14.25" customHeight="1" x14ac:dyDescent="0.3">
      <c r="A2966" s="5">
        <v>2964</v>
      </c>
      <c r="B2966" s="6" t="s">
        <v>32</v>
      </c>
      <c r="C2966" s="6" t="s">
        <v>33</v>
      </c>
      <c r="D2966" s="6" t="s">
        <v>1256</v>
      </c>
      <c r="E2966" s="6" t="s">
        <v>1342</v>
      </c>
      <c r="F2966" s="6">
        <v>3323062007</v>
      </c>
      <c r="G2966" s="6" t="s">
        <v>1321</v>
      </c>
      <c r="H2966" s="6" t="s">
        <v>1322</v>
      </c>
      <c r="I2966" s="6">
        <v>15740778</v>
      </c>
      <c r="J2966" s="6" t="s">
        <v>9611</v>
      </c>
      <c r="K2966" s="6" t="s">
        <v>9608</v>
      </c>
      <c r="L2966" s="6" t="s">
        <v>9609</v>
      </c>
      <c r="M2966" s="6">
        <v>0</v>
      </c>
      <c r="N2966" s="6">
        <v>33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 t="s">
        <v>39</v>
      </c>
      <c r="U2966" s="6" t="s">
        <v>7933</v>
      </c>
      <c r="V2966" s="8">
        <v>46256.621527777781</v>
      </c>
      <c r="W2966" s="8">
        <v>46256.621527777781</v>
      </c>
      <c r="X2966" s="6" t="s">
        <v>40</v>
      </c>
      <c r="Y2966" s="6" t="s">
        <v>39</v>
      </c>
      <c r="Z2966" s="9">
        <v>95907</v>
      </c>
      <c r="AA2966" s="6" t="s">
        <v>5103</v>
      </c>
      <c r="AB2966" s="26" t="s">
        <v>9612</v>
      </c>
      <c r="AC2966" s="11" t="str">
        <f t="shared" si="326"/>
        <v>Klik Here Bestie</v>
      </c>
    </row>
    <row r="2967" spans="1:29" ht="14.25" customHeight="1" x14ac:dyDescent="0.3">
      <c r="A2967" s="5">
        <v>2965</v>
      </c>
      <c r="B2967" s="6" t="s">
        <v>32</v>
      </c>
      <c r="C2967" s="6" t="s">
        <v>33</v>
      </c>
      <c r="D2967" s="6" t="s">
        <v>1256</v>
      </c>
      <c r="E2967" s="6" t="s">
        <v>1342</v>
      </c>
      <c r="F2967" s="6">
        <v>3323062007</v>
      </c>
      <c r="G2967" s="6" t="s">
        <v>1321</v>
      </c>
      <c r="H2967" s="6" t="s">
        <v>1322</v>
      </c>
      <c r="I2967" s="6">
        <v>15740976</v>
      </c>
      <c r="J2967" s="6" t="s">
        <v>9613</v>
      </c>
      <c r="K2967" s="6" t="s">
        <v>9608</v>
      </c>
      <c r="L2967" s="6" t="s">
        <v>9609</v>
      </c>
      <c r="M2967" s="6">
        <v>0</v>
      </c>
      <c r="N2967" s="6">
        <v>552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 t="s">
        <v>39</v>
      </c>
      <c r="U2967" s="6" t="s">
        <v>7933</v>
      </c>
      <c r="V2967" s="8">
        <v>46256.62222222222</v>
      </c>
      <c r="W2967" s="8">
        <v>46256.62222222222</v>
      </c>
      <c r="X2967" s="6" t="s">
        <v>40</v>
      </c>
      <c r="Y2967" s="6" t="s">
        <v>39</v>
      </c>
      <c r="Z2967" s="9">
        <v>95907</v>
      </c>
      <c r="AA2967" s="6" t="s">
        <v>5103</v>
      </c>
      <c r="AB2967" s="26" t="s">
        <v>9614</v>
      </c>
      <c r="AC2967" s="11" t="str">
        <f t="shared" si="326"/>
        <v>Klik Here Bestie</v>
      </c>
    </row>
    <row r="2968" spans="1:29" ht="14.25" customHeight="1" x14ac:dyDescent="0.3">
      <c r="A2968" s="5">
        <v>2966</v>
      </c>
      <c r="B2968" s="6" t="s">
        <v>32</v>
      </c>
      <c r="C2968" s="6" t="s">
        <v>33</v>
      </c>
      <c r="D2968" s="6" t="s">
        <v>1256</v>
      </c>
      <c r="E2968" s="6" t="s">
        <v>1342</v>
      </c>
      <c r="F2968" s="6">
        <v>3323062007</v>
      </c>
      <c r="G2968" s="6" t="s">
        <v>1321</v>
      </c>
      <c r="H2968" s="6" t="s">
        <v>1322</v>
      </c>
      <c r="I2968" s="6">
        <v>15741100</v>
      </c>
      <c r="J2968" s="6" t="s">
        <v>9615</v>
      </c>
      <c r="K2968" s="6" t="s">
        <v>9608</v>
      </c>
      <c r="L2968" s="6" t="s">
        <v>9609</v>
      </c>
      <c r="M2968" s="6">
        <v>94</v>
      </c>
      <c r="N2968" s="6">
        <v>86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 t="s">
        <v>39</v>
      </c>
      <c r="U2968" s="27" t="s">
        <v>7933</v>
      </c>
      <c r="V2968" s="8">
        <v>46256.623611111114</v>
      </c>
      <c r="W2968" s="8">
        <v>46256.623611111114</v>
      </c>
      <c r="X2968" s="6" t="s">
        <v>40</v>
      </c>
      <c r="Y2968" s="6" t="s">
        <v>39</v>
      </c>
      <c r="Z2968" s="9">
        <v>95907</v>
      </c>
      <c r="AA2968" s="6" t="s">
        <v>5103</v>
      </c>
      <c r="AB2968" s="26" t="s">
        <v>9616</v>
      </c>
      <c r="AC2968" s="11" t="str">
        <f t="shared" si="326"/>
        <v>Klik Here Bestie</v>
      </c>
    </row>
    <row r="2969" spans="1:29" ht="14.25" customHeight="1" x14ac:dyDescent="0.3">
      <c r="A2969" s="5">
        <v>2967</v>
      </c>
      <c r="B2969" s="6" t="s">
        <v>32</v>
      </c>
      <c r="C2969" s="6" t="s">
        <v>33</v>
      </c>
      <c r="D2969" s="6" t="s">
        <v>1256</v>
      </c>
      <c r="E2969" s="6" t="s">
        <v>1357</v>
      </c>
      <c r="F2969" s="6">
        <v>3323062008</v>
      </c>
      <c r="G2969" s="6" t="s">
        <v>1268</v>
      </c>
      <c r="H2969" s="6" t="s">
        <v>1269</v>
      </c>
      <c r="I2969" s="6">
        <v>15373076</v>
      </c>
      <c r="J2969" s="6" t="s">
        <v>9617</v>
      </c>
      <c r="K2969" s="6" t="s">
        <v>9618</v>
      </c>
      <c r="L2969" s="6" t="s">
        <v>9619</v>
      </c>
      <c r="M2969" s="6">
        <v>0</v>
      </c>
      <c r="N2969" s="6">
        <v>50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 t="s">
        <v>39</v>
      </c>
      <c r="U2969" s="6" t="s">
        <v>7958</v>
      </c>
      <c r="V2969" s="8">
        <v>46252.316666666666</v>
      </c>
      <c r="W2969" s="8">
        <v>46252.316666666666</v>
      </c>
      <c r="X2969" s="6" t="s">
        <v>40</v>
      </c>
      <c r="Y2969" s="6" t="s">
        <v>39</v>
      </c>
      <c r="Z2969" s="9">
        <v>95799</v>
      </c>
      <c r="AA2969" s="6" t="s">
        <v>1441</v>
      </c>
      <c r="AB2969" s="26" t="s">
        <v>9620</v>
      </c>
      <c r="AC2969" s="11" t="str">
        <f t="shared" si="326"/>
        <v>Klik Here Bestie</v>
      </c>
    </row>
    <row r="2970" spans="1:29" ht="14.25" customHeight="1" x14ac:dyDescent="0.3">
      <c r="A2970" s="5">
        <v>2968</v>
      </c>
      <c r="B2970" s="6" t="s">
        <v>32</v>
      </c>
      <c r="C2970" s="6" t="s">
        <v>33</v>
      </c>
      <c r="D2970" s="6" t="s">
        <v>1256</v>
      </c>
      <c r="E2970" s="6" t="s">
        <v>1357</v>
      </c>
      <c r="F2970" s="6">
        <v>3323062008</v>
      </c>
      <c r="G2970" s="6" t="s">
        <v>1268</v>
      </c>
      <c r="H2970" s="6" t="s">
        <v>1269</v>
      </c>
      <c r="I2970" s="6">
        <v>15526031</v>
      </c>
      <c r="J2970" s="6" t="s">
        <v>9621</v>
      </c>
      <c r="K2970" s="6" t="s">
        <v>9622</v>
      </c>
      <c r="L2970" s="6" t="s">
        <v>9623</v>
      </c>
      <c r="M2970" s="6">
        <v>0</v>
      </c>
      <c r="N2970" s="6">
        <v>140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 t="s">
        <v>39</v>
      </c>
      <c r="U2970" s="6" t="s">
        <v>7987</v>
      </c>
      <c r="V2970" s="8">
        <v>46254.397222222222</v>
      </c>
      <c r="W2970" s="8">
        <v>46254.397222222222</v>
      </c>
      <c r="X2970" s="6" t="s">
        <v>40</v>
      </c>
      <c r="Y2970" s="6" t="s">
        <v>39</v>
      </c>
      <c r="Z2970" s="9">
        <v>95799</v>
      </c>
      <c r="AA2970" s="6" t="s">
        <v>1441</v>
      </c>
      <c r="AB2970" s="26" t="s">
        <v>9624</v>
      </c>
      <c r="AC2970" s="11" t="str">
        <f t="shared" si="326"/>
        <v>Klik Here Bestie</v>
      </c>
    </row>
    <row r="2971" spans="1:29" ht="14.25" customHeight="1" x14ac:dyDescent="0.3">
      <c r="A2971" s="5">
        <v>2969</v>
      </c>
      <c r="B2971" s="6" t="s">
        <v>32</v>
      </c>
      <c r="C2971" s="6" t="s">
        <v>33</v>
      </c>
      <c r="D2971" s="6" t="s">
        <v>1256</v>
      </c>
      <c r="E2971" s="6" t="s">
        <v>1357</v>
      </c>
      <c r="F2971" s="6">
        <v>3323062008</v>
      </c>
      <c r="G2971" s="6" t="s">
        <v>1268</v>
      </c>
      <c r="H2971" s="6" t="s">
        <v>1269</v>
      </c>
      <c r="I2971" s="6">
        <v>15716618</v>
      </c>
      <c r="J2971" s="6" t="s">
        <v>9625</v>
      </c>
      <c r="K2971" s="6" t="s">
        <v>9626</v>
      </c>
      <c r="L2971" s="6" t="s">
        <v>9627</v>
      </c>
      <c r="M2971" s="6">
        <v>0</v>
      </c>
      <c r="N2971" s="6">
        <v>500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 t="s">
        <v>39</v>
      </c>
      <c r="U2971" s="6" t="s">
        <v>7933</v>
      </c>
      <c r="V2971" s="8">
        <v>46256.46597222222</v>
      </c>
      <c r="W2971" s="8">
        <v>46256.46597222222</v>
      </c>
      <c r="X2971" s="6" t="s">
        <v>40</v>
      </c>
      <c r="Y2971" s="6" t="s">
        <v>39</v>
      </c>
      <c r="Z2971" s="9">
        <v>95812</v>
      </c>
      <c r="AA2971" s="6" t="s">
        <v>1376</v>
      </c>
      <c r="AB2971" s="26" t="s">
        <v>9628</v>
      </c>
      <c r="AC2971" s="11" t="str">
        <f t="shared" si="326"/>
        <v>Klik Here Bestie</v>
      </c>
    </row>
    <row r="2972" spans="1:29" ht="14.25" customHeight="1" x14ac:dyDescent="0.3">
      <c r="A2972" s="5">
        <v>2970</v>
      </c>
      <c r="B2972" s="6" t="s">
        <v>32</v>
      </c>
      <c r="C2972" s="6" t="s">
        <v>33</v>
      </c>
      <c r="D2972" s="6" t="s">
        <v>1256</v>
      </c>
      <c r="E2972" s="6" t="s">
        <v>1357</v>
      </c>
      <c r="F2972" s="6">
        <v>3323062008</v>
      </c>
      <c r="G2972" s="6" t="s">
        <v>1268</v>
      </c>
      <c r="H2972" s="6" t="s">
        <v>1269</v>
      </c>
      <c r="I2972" s="6">
        <v>15716944</v>
      </c>
      <c r="J2972" s="6" t="s">
        <v>9629</v>
      </c>
      <c r="K2972" s="6" t="s">
        <v>9626</v>
      </c>
      <c r="L2972" s="6" t="s">
        <v>9627</v>
      </c>
      <c r="M2972" s="6">
        <v>0</v>
      </c>
      <c r="N2972" s="6">
        <v>5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 t="s">
        <v>39</v>
      </c>
      <c r="U2972" s="6" t="s">
        <v>7933</v>
      </c>
      <c r="V2972" s="8">
        <v>46256.467361111114</v>
      </c>
      <c r="W2972" s="8">
        <v>46256.467361111114</v>
      </c>
      <c r="X2972" s="6" t="s">
        <v>40</v>
      </c>
      <c r="Y2972" s="6" t="s">
        <v>39</v>
      </c>
      <c r="Z2972" s="9">
        <v>95812</v>
      </c>
      <c r="AA2972" s="6" t="s">
        <v>1376</v>
      </c>
      <c r="AB2972" s="26" t="s">
        <v>9630</v>
      </c>
      <c r="AC2972" s="11" t="str">
        <f t="shared" si="326"/>
        <v>Klik Here Bestie</v>
      </c>
    </row>
    <row r="2973" spans="1:29" ht="14.25" customHeight="1" x14ac:dyDescent="0.3">
      <c r="A2973" s="5">
        <v>2971</v>
      </c>
      <c r="B2973" s="6" t="s">
        <v>32</v>
      </c>
      <c r="C2973" s="6" t="s">
        <v>33</v>
      </c>
      <c r="D2973" s="6" t="s">
        <v>1256</v>
      </c>
      <c r="E2973" s="6" t="s">
        <v>1357</v>
      </c>
      <c r="F2973" s="6">
        <v>3323062008</v>
      </c>
      <c r="G2973" s="6" t="s">
        <v>1268</v>
      </c>
      <c r="H2973" s="6" t="s">
        <v>1269</v>
      </c>
      <c r="I2973" s="6">
        <v>15398155</v>
      </c>
      <c r="J2973" s="6" t="s">
        <v>9631</v>
      </c>
      <c r="K2973" s="6" t="s">
        <v>9632</v>
      </c>
      <c r="L2973" s="6" t="s">
        <v>9633</v>
      </c>
      <c r="M2973" s="6">
        <v>0</v>
      </c>
      <c r="N2973" s="6">
        <v>100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 t="s">
        <v>39</v>
      </c>
      <c r="U2973" s="6" t="s">
        <v>7958</v>
      </c>
      <c r="V2973" s="8">
        <v>46252.494444444441</v>
      </c>
      <c r="W2973" s="8">
        <v>46252.494444444441</v>
      </c>
      <c r="X2973" s="6" t="s">
        <v>40</v>
      </c>
      <c r="Y2973" s="6" t="s">
        <v>39</v>
      </c>
      <c r="Z2973" s="9">
        <v>95853</v>
      </c>
      <c r="AA2973" s="6" t="s">
        <v>1369</v>
      </c>
      <c r="AB2973" s="26" t="s">
        <v>9634</v>
      </c>
      <c r="AC2973" s="11" t="str">
        <f t="shared" si="326"/>
        <v>Klik Here Bestie</v>
      </c>
    </row>
    <row r="2974" spans="1:29" ht="14.25" customHeight="1" x14ac:dyDescent="0.3">
      <c r="A2974" s="5">
        <v>2972</v>
      </c>
      <c r="B2974" s="6" t="s">
        <v>32</v>
      </c>
      <c r="C2974" s="6" t="s">
        <v>33</v>
      </c>
      <c r="D2974" s="6" t="s">
        <v>1256</v>
      </c>
      <c r="E2974" s="6" t="s">
        <v>1357</v>
      </c>
      <c r="F2974" s="6">
        <v>3323062008</v>
      </c>
      <c r="G2974" s="6" t="s">
        <v>1268</v>
      </c>
      <c r="H2974" s="6" t="s">
        <v>1269</v>
      </c>
      <c r="I2974" s="6">
        <v>15398243</v>
      </c>
      <c r="J2974" s="6" t="s">
        <v>9635</v>
      </c>
      <c r="K2974" s="6" t="s">
        <v>9632</v>
      </c>
      <c r="L2974" s="6" t="s">
        <v>9633</v>
      </c>
      <c r="M2974" s="6">
        <v>0</v>
      </c>
      <c r="N2974" s="6">
        <v>13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 t="s">
        <v>39</v>
      </c>
      <c r="U2974" s="6" t="s">
        <v>7958</v>
      </c>
      <c r="V2974" s="8">
        <v>46252.495138888888</v>
      </c>
      <c r="W2974" s="8">
        <v>46252.495138888888</v>
      </c>
      <c r="X2974" s="6" t="s">
        <v>40</v>
      </c>
      <c r="Y2974" s="6" t="s">
        <v>39</v>
      </c>
      <c r="Z2974" s="9">
        <v>95853</v>
      </c>
      <c r="AA2974" s="6" t="s">
        <v>1369</v>
      </c>
      <c r="AB2974" s="26" t="s">
        <v>9636</v>
      </c>
      <c r="AC2974" s="11" t="str">
        <f t="shared" si="326"/>
        <v>Klik Here Bestie</v>
      </c>
    </row>
    <row r="2975" spans="1:29" ht="14.25" customHeight="1" x14ac:dyDescent="0.3">
      <c r="A2975" s="5">
        <v>2973</v>
      </c>
      <c r="B2975" s="6" t="s">
        <v>32</v>
      </c>
      <c r="C2975" s="6" t="s">
        <v>33</v>
      </c>
      <c r="D2975" s="6" t="s">
        <v>1256</v>
      </c>
      <c r="E2975" s="6" t="s">
        <v>1357</v>
      </c>
      <c r="F2975" s="6">
        <v>3323062008</v>
      </c>
      <c r="G2975" s="6" t="s">
        <v>1268</v>
      </c>
      <c r="H2975" s="6" t="s">
        <v>1269</v>
      </c>
      <c r="I2975" s="6">
        <v>15739840</v>
      </c>
      <c r="J2975" s="6" t="s">
        <v>9637</v>
      </c>
      <c r="K2975" s="6" t="s">
        <v>9638</v>
      </c>
      <c r="L2975" s="6" t="s">
        <v>670</v>
      </c>
      <c r="M2975" s="6">
        <v>0</v>
      </c>
      <c r="N2975" s="6">
        <v>182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 t="s">
        <v>39</v>
      </c>
      <c r="U2975" s="6" t="s">
        <v>7933</v>
      </c>
      <c r="V2975" s="8">
        <v>46256.615972222222</v>
      </c>
      <c r="W2975" s="8">
        <v>46256.615972222222</v>
      </c>
      <c r="X2975" s="6" t="s">
        <v>40</v>
      </c>
      <c r="Y2975" s="6" t="s">
        <v>39</v>
      </c>
      <c r="Z2975" s="9">
        <v>185374</v>
      </c>
      <c r="AA2975" s="6" t="s">
        <v>5078</v>
      </c>
      <c r="AB2975" s="26" t="s">
        <v>9639</v>
      </c>
      <c r="AC2975" s="11" t="str">
        <f t="shared" si="326"/>
        <v>Klik Here Bestie</v>
      </c>
    </row>
    <row r="2976" spans="1:29" ht="14.25" customHeight="1" x14ac:dyDescent="0.3">
      <c r="A2976" s="5">
        <v>2974</v>
      </c>
      <c r="B2976" s="6" t="s">
        <v>32</v>
      </c>
      <c r="C2976" s="6" t="s">
        <v>33</v>
      </c>
      <c r="D2976" s="6" t="s">
        <v>1256</v>
      </c>
      <c r="E2976" s="6" t="s">
        <v>1357</v>
      </c>
      <c r="F2976" s="6">
        <v>3323062008</v>
      </c>
      <c r="G2976" s="6" t="s">
        <v>1268</v>
      </c>
      <c r="H2976" s="6" t="s">
        <v>1269</v>
      </c>
      <c r="I2976" s="6">
        <v>15416620</v>
      </c>
      <c r="J2976" s="6" t="s">
        <v>9640</v>
      </c>
      <c r="K2976" s="6" t="s">
        <v>9641</v>
      </c>
      <c r="L2976" s="6" t="s">
        <v>1072</v>
      </c>
      <c r="M2976" s="6">
        <v>0</v>
      </c>
      <c r="N2976" s="6">
        <v>50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 t="s">
        <v>39</v>
      </c>
      <c r="U2976" s="6" t="s">
        <v>7958</v>
      </c>
      <c r="V2976" s="8">
        <v>46252.651388888888</v>
      </c>
      <c r="W2976" s="8">
        <v>46252.651388888888</v>
      </c>
      <c r="X2976" s="6" t="s">
        <v>40</v>
      </c>
      <c r="Y2976" s="6" t="s">
        <v>39</v>
      </c>
      <c r="Z2976" s="9">
        <v>95799</v>
      </c>
      <c r="AA2976" s="6" t="s">
        <v>1441</v>
      </c>
      <c r="AB2976" s="26" t="s">
        <v>9642</v>
      </c>
      <c r="AC2976" s="11" t="str">
        <f t="shared" si="326"/>
        <v>Klik Here Bestie</v>
      </c>
    </row>
    <row r="2977" spans="1:29" ht="14.25" customHeight="1" x14ac:dyDescent="0.3">
      <c r="A2977" s="5">
        <v>2975</v>
      </c>
      <c r="B2977" s="6" t="s">
        <v>32</v>
      </c>
      <c r="C2977" s="6" t="s">
        <v>33</v>
      </c>
      <c r="D2977" s="6" t="s">
        <v>1256</v>
      </c>
      <c r="E2977" s="6" t="s">
        <v>1357</v>
      </c>
      <c r="F2977" s="6">
        <v>3323062008</v>
      </c>
      <c r="G2977" s="6" t="s">
        <v>1268</v>
      </c>
      <c r="H2977" s="6" t="s">
        <v>1269</v>
      </c>
      <c r="I2977" s="6">
        <v>15416701</v>
      </c>
      <c r="J2977" s="6" t="s">
        <v>9643</v>
      </c>
      <c r="K2977" s="6" t="s">
        <v>9641</v>
      </c>
      <c r="L2977" s="6" t="s">
        <v>1072</v>
      </c>
      <c r="M2977" s="6">
        <v>50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 t="s">
        <v>39</v>
      </c>
      <c r="U2977" s="6" t="s">
        <v>7958</v>
      </c>
      <c r="V2977" s="8">
        <v>46252.652083333334</v>
      </c>
      <c r="W2977" s="8">
        <v>46252.652083333334</v>
      </c>
      <c r="X2977" s="6" t="s">
        <v>40</v>
      </c>
      <c r="Y2977" s="6" t="s">
        <v>39</v>
      </c>
      <c r="Z2977" s="9">
        <v>95799</v>
      </c>
      <c r="AA2977" s="6" t="s">
        <v>1441</v>
      </c>
      <c r="AB2977" s="26" t="s">
        <v>9644</v>
      </c>
      <c r="AC2977" s="11" t="str">
        <f t="shared" si="326"/>
        <v>Klik Here Bestie</v>
      </c>
    </row>
    <row r="2978" spans="1:29" ht="14.25" customHeight="1" x14ac:dyDescent="0.3">
      <c r="A2978" s="5">
        <v>2976</v>
      </c>
      <c r="B2978" s="6" t="s">
        <v>32</v>
      </c>
      <c r="C2978" s="6" t="s">
        <v>33</v>
      </c>
      <c r="D2978" s="6" t="s">
        <v>1256</v>
      </c>
      <c r="E2978" s="6" t="s">
        <v>1357</v>
      </c>
      <c r="F2978" s="6">
        <v>3323062008</v>
      </c>
      <c r="G2978" s="6" t="s">
        <v>1268</v>
      </c>
      <c r="H2978" s="6" t="s">
        <v>1269</v>
      </c>
      <c r="I2978" s="6">
        <v>15601761</v>
      </c>
      <c r="J2978" s="6" t="s">
        <v>9645</v>
      </c>
      <c r="K2978" s="6" t="s">
        <v>9646</v>
      </c>
      <c r="L2978" s="6" t="s">
        <v>9647</v>
      </c>
      <c r="M2978" s="6">
        <v>0</v>
      </c>
      <c r="N2978" s="6">
        <v>25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 t="s">
        <v>39</v>
      </c>
      <c r="U2978" s="27" t="s">
        <v>7926</v>
      </c>
      <c r="V2978" s="8">
        <v>46255.344444444447</v>
      </c>
      <c r="W2978" s="8">
        <v>46255.344444444447</v>
      </c>
      <c r="X2978" s="6" t="s">
        <v>40</v>
      </c>
      <c r="Y2978" s="6" t="s">
        <v>39</v>
      </c>
      <c r="Z2978" s="9">
        <v>95799</v>
      </c>
      <c r="AA2978" s="6" t="s">
        <v>1441</v>
      </c>
      <c r="AB2978" s="26" t="s">
        <v>9648</v>
      </c>
      <c r="AC2978" s="11" t="str">
        <f t="shared" si="326"/>
        <v>Klik Here Bestie</v>
      </c>
    </row>
    <row r="2979" spans="1:29" ht="14.25" customHeight="1" x14ac:dyDescent="0.3">
      <c r="A2979" s="5">
        <v>2977</v>
      </c>
      <c r="B2979" s="6" t="s">
        <v>32</v>
      </c>
      <c r="C2979" s="6" t="s">
        <v>33</v>
      </c>
      <c r="D2979" s="6" t="s">
        <v>1256</v>
      </c>
      <c r="E2979" s="6" t="s">
        <v>1357</v>
      </c>
      <c r="F2979" s="6">
        <v>3323062008</v>
      </c>
      <c r="G2979" s="6" t="s">
        <v>1268</v>
      </c>
      <c r="H2979" s="6" t="s">
        <v>1269</v>
      </c>
      <c r="I2979" s="6">
        <v>15601974</v>
      </c>
      <c r="J2979" s="6" t="s">
        <v>9649</v>
      </c>
      <c r="K2979" s="6" t="s">
        <v>9646</v>
      </c>
      <c r="L2979" s="6" t="s">
        <v>9647</v>
      </c>
      <c r="M2979" s="6">
        <v>0</v>
      </c>
      <c r="N2979" s="6">
        <v>25</v>
      </c>
      <c r="O2979" s="6">
        <v>0</v>
      </c>
      <c r="P2979" s="6">
        <v>0</v>
      </c>
      <c r="Q2979" s="6">
        <v>0</v>
      </c>
      <c r="R2979" s="6">
        <v>0</v>
      </c>
      <c r="S2979" s="6">
        <v>0</v>
      </c>
      <c r="T2979" s="6" t="s">
        <v>39</v>
      </c>
      <c r="U2979" s="27" t="s">
        <v>7926</v>
      </c>
      <c r="V2979" s="8">
        <v>46255.345138888886</v>
      </c>
      <c r="W2979" s="8">
        <v>46255.345138888886</v>
      </c>
      <c r="X2979" s="6" t="s">
        <v>40</v>
      </c>
      <c r="Y2979" s="6" t="s">
        <v>39</v>
      </c>
      <c r="Z2979" s="9">
        <v>95799</v>
      </c>
      <c r="AA2979" s="6" t="s">
        <v>1441</v>
      </c>
      <c r="AB2979" s="26" t="s">
        <v>9650</v>
      </c>
      <c r="AC2979" s="11" t="str">
        <f t="shared" si="326"/>
        <v>Klik Here Bestie</v>
      </c>
    </row>
    <row r="2980" spans="1:29" ht="14.25" customHeight="1" x14ac:dyDescent="0.3">
      <c r="A2980" s="5">
        <v>2978</v>
      </c>
      <c r="B2980" s="6" t="s">
        <v>32</v>
      </c>
      <c r="C2980" s="6" t="s">
        <v>33</v>
      </c>
      <c r="D2980" s="6" t="s">
        <v>1256</v>
      </c>
      <c r="E2980" s="6" t="s">
        <v>1357</v>
      </c>
      <c r="F2980" s="6">
        <v>3323062008</v>
      </c>
      <c r="G2980" s="6" t="s">
        <v>1268</v>
      </c>
      <c r="H2980" s="6" t="s">
        <v>1269</v>
      </c>
      <c r="I2980" s="6">
        <v>16072738</v>
      </c>
      <c r="J2980" s="6" t="s">
        <v>9651</v>
      </c>
      <c r="K2980" s="6" t="s">
        <v>9652</v>
      </c>
      <c r="L2980" s="6" t="s">
        <v>9653</v>
      </c>
      <c r="M2980" s="6">
        <v>0</v>
      </c>
      <c r="N2980" s="6">
        <v>450</v>
      </c>
      <c r="O2980" s="6">
        <v>0</v>
      </c>
      <c r="P2980" s="6">
        <v>0</v>
      </c>
      <c r="Q2980" s="6">
        <v>0</v>
      </c>
      <c r="R2980" s="6">
        <v>0</v>
      </c>
      <c r="S2980" s="6">
        <v>0</v>
      </c>
      <c r="T2980" s="6" t="s">
        <v>39</v>
      </c>
      <c r="U2980" s="27" t="s">
        <v>7962</v>
      </c>
      <c r="V2980" s="8">
        <v>46260.563194444447</v>
      </c>
      <c r="W2980" s="8">
        <v>46260.563194444447</v>
      </c>
      <c r="X2980" s="6" t="s">
        <v>40</v>
      </c>
      <c r="Y2980" s="6" t="s">
        <v>39</v>
      </c>
      <c r="Z2980" s="9">
        <v>185374</v>
      </c>
      <c r="AA2980" s="6" t="s">
        <v>5078</v>
      </c>
      <c r="AB2980" s="26" t="s">
        <v>9654</v>
      </c>
      <c r="AC2980" s="11" t="str">
        <f t="shared" si="326"/>
        <v>Klik Here Bestie</v>
      </c>
    </row>
    <row r="2981" spans="1:29" ht="14.25" customHeight="1" x14ac:dyDescent="0.3">
      <c r="A2981" s="5">
        <v>2979</v>
      </c>
      <c r="B2981" s="6" t="s">
        <v>32</v>
      </c>
      <c r="C2981" s="6" t="s">
        <v>33</v>
      </c>
      <c r="D2981" s="6" t="s">
        <v>1256</v>
      </c>
      <c r="E2981" s="6" t="s">
        <v>1357</v>
      </c>
      <c r="F2981" s="6">
        <v>3323062008</v>
      </c>
      <c r="G2981" s="6" t="s">
        <v>1268</v>
      </c>
      <c r="H2981" s="6" t="s">
        <v>1269</v>
      </c>
      <c r="I2981" s="6">
        <v>16072973</v>
      </c>
      <c r="J2981" s="6" t="s">
        <v>9655</v>
      </c>
      <c r="K2981" s="6" t="s">
        <v>9652</v>
      </c>
      <c r="L2981" s="6" t="s">
        <v>9653</v>
      </c>
      <c r="M2981" s="6">
        <v>0</v>
      </c>
      <c r="N2981" s="6">
        <v>11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 t="s">
        <v>39</v>
      </c>
      <c r="U2981" s="27" t="s">
        <v>7962</v>
      </c>
      <c r="V2981" s="8">
        <v>46260.563888888886</v>
      </c>
      <c r="W2981" s="8">
        <v>46260.563888888886</v>
      </c>
      <c r="X2981" s="6" t="s">
        <v>40</v>
      </c>
      <c r="Y2981" s="6" t="s">
        <v>39</v>
      </c>
      <c r="Z2981" s="9">
        <v>185374</v>
      </c>
      <c r="AA2981" s="6" t="s">
        <v>5078</v>
      </c>
      <c r="AB2981" s="26" t="s">
        <v>9656</v>
      </c>
      <c r="AC2981" s="11" t="str">
        <f t="shared" si="326"/>
        <v>Klik Here Bestie</v>
      </c>
    </row>
    <row r="2982" spans="1:29" ht="14.25" customHeight="1" x14ac:dyDescent="0.3">
      <c r="A2982" s="5">
        <v>2980</v>
      </c>
      <c r="B2982" s="6" t="s">
        <v>32</v>
      </c>
      <c r="C2982" s="6" t="s">
        <v>33</v>
      </c>
      <c r="D2982" s="6" t="s">
        <v>1256</v>
      </c>
      <c r="E2982" s="6" t="s">
        <v>1357</v>
      </c>
      <c r="F2982" s="6">
        <v>3323062008</v>
      </c>
      <c r="G2982" s="6" t="s">
        <v>1268</v>
      </c>
      <c r="H2982" s="6" t="s">
        <v>1269</v>
      </c>
      <c r="I2982" s="6">
        <v>16073182</v>
      </c>
      <c r="J2982" s="6" t="s">
        <v>9657</v>
      </c>
      <c r="K2982" s="6" t="s">
        <v>9652</v>
      </c>
      <c r="L2982" s="6" t="s">
        <v>9653</v>
      </c>
      <c r="M2982" s="6">
        <v>0</v>
      </c>
      <c r="N2982" s="6">
        <v>6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 t="s">
        <v>39</v>
      </c>
      <c r="U2982" s="27" t="s">
        <v>7962</v>
      </c>
      <c r="V2982" s="8">
        <v>46260.56527777778</v>
      </c>
      <c r="W2982" s="8">
        <v>46260.56527777778</v>
      </c>
      <c r="X2982" s="6" t="s">
        <v>40</v>
      </c>
      <c r="Y2982" s="6" t="s">
        <v>39</v>
      </c>
      <c r="Z2982" s="9">
        <v>185374</v>
      </c>
      <c r="AA2982" s="6" t="s">
        <v>5078</v>
      </c>
      <c r="AB2982" s="26" t="s">
        <v>9658</v>
      </c>
      <c r="AC2982" s="11" t="str">
        <f t="shared" si="326"/>
        <v>Klik Here Bestie</v>
      </c>
    </row>
    <row r="2983" spans="1:29" ht="14.25" customHeight="1" x14ac:dyDescent="0.3">
      <c r="A2983" s="5">
        <v>2981</v>
      </c>
      <c r="B2983" s="6" t="s">
        <v>32</v>
      </c>
      <c r="C2983" s="6" t="s">
        <v>33</v>
      </c>
      <c r="D2983" s="6" t="s">
        <v>1256</v>
      </c>
      <c r="E2983" s="6" t="s">
        <v>1357</v>
      </c>
      <c r="F2983" s="6">
        <v>3323062008</v>
      </c>
      <c r="G2983" s="6" t="s">
        <v>1268</v>
      </c>
      <c r="H2983" s="6" t="s">
        <v>1269</v>
      </c>
      <c r="I2983" s="6">
        <v>16073294</v>
      </c>
      <c r="J2983" s="6" t="s">
        <v>9659</v>
      </c>
      <c r="K2983" s="6" t="s">
        <v>9652</v>
      </c>
      <c r="L2983" s="6" t="s">
        <v>9653</v>
      </c>
      <c r="M2983" s="6">
        <v>0</v>
      </c>
      <c r="N2983" s="6">
        <v>5</v>
      </c>
      <c r="O2983" s="6">
        <v>0</v>
      </c>
      <c r="P2983" s="6">
        <v>0</v>
      </c>
      <c r="Q2983" s="6">
        <v>0</v>
      </c>
      <c r="R2983" s="6">
        <v>0</v>
      </c>
      <c r="S2983" s="6">
        <v>0</v>
      </c>
      <c r="T2983" s="6" t="s">
        <v>39</v>
      </c>
      <c r="U2983" s="27" t="s">
        <v>7962</v>
      </c>
      <c r="V2983" s="8">
        <v>46260.565972222219</v>
      </c>
      <c r="W2983" s="8">
        <v>46260.565972222219</v>
      </c>
      <c r="X2983" s="6" t="s">
        <v>40</v>
      </c>
      <c r="Y2983" s="6" t="s">
        <v>39</v>
      </c>
      <c r="Z2983" s="9">
        <v>185374</v>
      </c>
      <c r="AA2983" s="6" t="s">
        <v>5078</v>
      </c>
      <c r="AB2983" s="26" t="s">
        <v>9660</v>
      </c>
      <c r="AC2983" s="11" t="str">
        <f t="shared" si="326"/>
        <v>Klik Here Bestie</v>
      </c>
    </row>
    <row r="2984" spans="1:29" ht="14.25" customHeight="1" x14ac:dyDescent="0.3">
      <c r="A2984" s="5">
        <v>2982</v>
      </c>
      <c r="B2984" s="6" t="s">
        <v>32</v>
      </c>
      <c r="C2984" s="6" t="s">
        <v>33</v>
      </c>
      <c r="D2984" s="6" t="s">
        <v>1256</v>
      </c>
      <c r="E2984" s="6" t="s">
        <v>1357</v>
      </c>
      <c r="F2984" s="6">
        <v>3323062008</v>
      </c>
      <c r="G2984" s="6" t="s">
        <v>1268</v>
      </c>
      <c r="H2984" s="6" t="s">
        <v>1269</v>
      </c>
      <c r="I2984" s="6">
        <v>16179973</v>
      </c>
      <c r="J2984" s="6" t="s">
        <v>9661</v>
      </c>
      <c r="K2984" s="6" t="s">
        <v>9662</v>
      </c>
      <c r="L2984" s="6" t="s">
        <v>9663</v>
      </c>
      <c r="M2984" s="6">
        <v>0</v>
      </c>
      <c r="N2984" s="6">
        <v>100</v>
      </c>
      <c r="O2984" s="6">
        <v>0</v>
      </c>
      <c r="P2984" s="6">
        <v>0</v>
      </c>
      <c r="Q2984" s="6">
        <v>0</v>
      </c>
      <c r="R2984" s="6">
        <v>0</v>
      </c>
      <c r="S2984" s="6">
        <v>0</v>
      </c>
      <c r="T2984" s="6" t="s">
        <v>39</v>
      </c>
      <c r="U2984" s="27" t="s">
        <v>7919</v>
      </c>
      <c r="V2984" s="8">
        <v>46261.564583333333</v>
      </c>
      <c r="W2984" s="8">
        <v>46261.564583333333</v>
      </c>
      <c r="X2984" s="6" t="s">
        <v>40</v>
      </c>
      <c r="Y2984" s="6" t="s">
        <v>39</v>
      </c>
      <c r="Z2984" s="9">
        <v>95812</v>
      </c>
      <c r="AA2984" s="6" t="s">
        <v>1376</v>
      </c>
      <c r="AB2984" s="26" t="s">
        <v>9664</v>
      </c>
      <c r="AC2984" s="11" t="str">
        <f t="shared" si="326"/>
        <v>Klik Here Bestie</v>
      </c>
    </row>
    <row r="2985" spans="1:29" ht="14.25" customHeight="1" x14ac:dyDescent="0.3">
      <c r="A2985" s="5">
        <v>2983</v>
      </c>
      <c r="B2985" s="6" t="s">
        <v>32</v>
      </c>
      <c r="C2985" s="6" t="s">
        <v>33</v>
      </c>
      <c r="D2985" s="6" t="s">
        <v>1256</v>
      </c>
      <c r="E2985" s="6" t="s">
        <v>1357</v>
      </c>
      <c r="F2985" s="6">
        <v>3323062008</v>
      </c>
      <c r="G2985" s="6" t="s">
        <v>1268</v>
      </c>
      <c r="H2985" s="6" t="s">
        <v>1269</v>
      </c>
      <c r="I2985" s="6">
        <v>15389613</v>
      </c>
      <c r="J2985" s="6" t="s">
        <v>9665</v>
      </c>
      <c r="K2985" s="6" t="s">
        <v>9666</v>
      </c>
      <c r="L2985" s="6" t="s">
        <v>9667</v>
      </c>
      <c r="M2985" s="6">
        <v>0</v>
      </c>
      <c r="N2985" s="6">
        <v>450</v>
      </c>
      <c r="O2985" s="6">
        <v>0</v>
      </c>
      <c r="P2985" s="6">
        <v>0</v>
      </c>
      <c r="Q2985" s="6">
        <v>0</v>
      </c>
      <c r="R2985" s="6">
        <v>0</v>
      </c>
      <c r="S2985" s="6">
        <v>0</v>
      </c>
      <c r="T2985" s="6" t="s">
        <v>39</v>
      </c>
      <c r="U2985" s="27" t="s">
        <v>7958</v>
      </c>
      <c r="V2985" s="8">
        <v>46252.431250000001</v>
      </c>
      <c r="W2985" s="8">
        <v>46252.431250000001</v>
      </c>
      <c r="X2985" s="6" t="s">
        <v>40</v>
      </c>
      <c r="Y2985" s="6" t="s">
        <v>39</v>
      </c>
      <c r="Z2985" s="9">
        <v>95829</v>
      </c>
      <c r="AA2985" s="6" t="s">
        <v>424</v>
      </c>
      <c r="AB2985" s="26" t="s">
        <v>9668</v>
      </c>
      <c r="AC2985" s="11" t="str">
        <f t="shared" si="326"/>
        <v>Klik Here Bestie</v>
      </c>
    </row>
    <row r="2986" spans="1:29" ht="14.25" customHeight="1" x14ac:dyDescent="0.3">
      <c r="A2986" s="5">
        <v>2984</v>
      </c>
      <c r="B2986" s="6" t="s">
        <v>32</v>
      </c>
      <c r="C2986" s="6" t="s">
        <v>33</v>
      </c>
      <c r="D2986" s="6" t="s">
        <v>1256</v>
      </c>
      <c r="E2986" s="6" t="s">
        <v>1357</v>
      </c>
      <c r="F2986" s="6">
        <v>3323062008</v>
      </c>
      <c r="G2986" s="6" t="s">
        <v>1268</v>
      </c>
      <c r="H2986" s="6" t="s">
        <v>1269</v>
      </c>
      <c r="I2986" s="6">
        <v>15389787</v>
      </c>
      <c r="J2986" s="6" t="s">
        <v>9669</v>
      </c>
      <c r="K2986" s="6" t="s">
        <v>9666</v>
      </c>
      <c r="L2986" s="6" t="s">
        <v>9667</v>
      </c>
      <c r="M2986" s="6">
        <v>0</v>
      </c>
      <c r="N2986" s="6">
        <v>5</v>
      </c>
      <c r="O2986" s="6">
        <v>0</v>
      </c>
      <c r="P2986" s="6">
        <v>0</v>
      </c>
      <c r="Q2986" s="6">
        <v>0</v>
      </c>
      <c r="R2986" s="6">
        <v>0</v>
      </c>
      <c r="S2986" s="6">
        <v>0</v>
      </c>
      <c r="T2986" s="6" t="s">
        <v>39</v>
      </c>
      <c r="U2986" s="27" t="s">
        <v>7958</v>
      </c>
      <c r="V2986" s="8">
        <v>46252.432638888888</v>
      </c>
      <c r="W2986" s="8">
        <v>46252.432638888888</v>
      </c>
      <c r="X2986" s="6" t="s">
        <v>40</v>
      </c>
      <c r="Y2986" s="6" t="s">
        <v>39</v>
      </c>
      <c r="Z2986" s="9">
        <v>95829</v>
      </c>
      <c r="AA2986" s="6" t="s">
        <v>424</v>
      </c>
      <c r="AB2986" s="26" t="s">
        <v>9670</v>
      </c>
      <c r="AC2986" s="11" t="str">
        <f t="shared" si="326"/>
        <v>Klik Here Bestie</v>
      </c>
    </row>
    <row r="2987" spans="1:29" ht="14.25" customHeight="1" x14ac:dyDescent="0.3">
      <c r="A2987" s="5">
        <v>2985</v>
      </c>
      <c r="B2987" s="6" t="s">
        <v>32</v>
      </c>
      <c r="C2987" s="6" t="s">
        <v>33</v>
      </c>
      <c r="D2987" s="6" t="s">
        <v>1256</v>
      </c>
      <c r="E2987" s="6" t="s">
        <v>1357</v>
      </c>
      <c r="F2987" s="6">
        <v>3323062008</v>
      </c>
      <c r="G2987" s="6" t="s">
        <v>1268</v>
      </c>
      <c r="H2987" s="6" t="s">
        <v>1269</v>
      </c>
      <c r="I2987" s="6">
        <v>15658711</v>
      </c>
      <c r="J2987" s="6" t="s">
        <v>9671</v>
      </c>
      <c r="K2987" s="6" t="s">
        <v>9672</v>
      </c>
      <c r="L2987" s="6" t="s">
        <v>9673</v>
      </c>
      <c r="M2987" s="6">
        <v>0</v>
      </c>
      <c r="N2987" s="6">
        <v>10</v>
      </c>
      <c r="O2987" s="6">
        <v>0</v>
      </c>
      <c r="P2987" s="6">
        <v>0</v>
      </c>
      <c r="Q2987" s="6">
        <v>0</v>
      </c>
      <c r="R2987" s="6">
        <v>0</v>
      </c>
      <c r="S2987" s="6">
        <v>0</v>
      </c>
      <c r="T2987" s="6" t="s">
        <v>39</v>
      </c>
      <c r="U2987" s="6" t="s">
        <v>7926</v>
      </c>
      <c r="V2987" s="8">
        <v>46255.665277777778</v>
      </c>
      <c r="W2987" s="8">
        <v>46255.665277777778</v>
      </c>
      <c r="X2987" s="6" t="s">
        <v>40</v>
      </c>
      <c r="Y2987" s="6" t="s">
        <v>39</v>
      </c>
      <c r="Z2987" s="9">
        <v>95849</v>
      </c>
      <c r="AA2987" s="6" t="s">
        <v>397</v>
      </c>
      <c r="AB2987" s="26" t="s">
        <v>9674</v>
      </c>
      <c r="AC2987" s="11" t="str">
        <f t="shared" si="326"/>
        <v>Klik Here Bestie</v>
      </c>
    </row>
    <row r="2988" spans="1:29" ht="14.25" customHeight="1" x14ac:dyDescent="0.3">
      <c r="A2988" s="5">
        <v>2986</v>
      </c>
      <c r="B2988" s="6" t="s">
        <v>32</v>
      </c>
      <c r="C2988" s="6" t="s">
        <v>33</v>
      </c>
      <c r="D2988" s="6" t="s">
        <v>1256</v>
      </c>
      <c r="E2988" s="6" t="s">
        <v>1357</v>
      </c>
      <c r="F2988" s="6">
        <v>3323062008</v>
      </c>
      <c r="G2988" s="6" t="s">
        <v>1268</v>
      </c>
      <c r="H2988" s="6" t="s">
        <v>1269</v>
      </c>
      <c r="I2988" s="6">
        <v>15658852</v>
      </c>
      <c r="J2988" s="6" t="s">
        <v>9675</v>
      </c>
      <c r="K2988" s="6" t="s">
        <v>9672</v>
      </c>
      <c r="L2988" s="6" t="s">
        <v>9673</v>
      </c>
      <c r="M2988" s="6">
        <v>0</v>
      </c>
      <c r="N2988" s="6">
        <v>430</v>
      </c>
      <c r="O2988" s="6">
        <v>0</v>
      </c>
      <c r="P2988" s="6">
        <v>0</v>
      </c>
      <c r="Q2988" s="6">
        <v>0</v>
      </c>
      <c r="R2988" s="6">
        <v>0</v>
      </c>
      <c r="S2988" s="6">
        <v>0</v>
      </c>
      <c r="T2988" s="6" t="s">
        <v>39</v>
      </c>
      <c r="U2988" s="6" t="s">
        <v>7926</v>
      </c>
      <c r="V2988" s="8">
        <v>46255.666666666664</v>
      </c>
      <c r="W2988" s="8">
        <v>46255.666666666664</v>
      </c>
      <c r="X2988" s="6" t="s">
        <v>40</v>
      </c>
      <c r="Y2988" s="6" t="s">
        <v>39</v>
      </c>
      <c r="Z2988" s="9">
        <v>95849</v>
      </c>
      <c r="AA2988" s="6" t="s">
        <v>397</v>
      </c>
      <c r="AB2988" s="26" t="s">
        <v>9676</v>
      </c>
      <c r="AC2988" s="11" t="str">
        <f t="shared" si="326"/>
        <v>Klik Here Bestie</v>
      </c>
    </row>
    <row r="2989" spans="1:29" ht="14.25" customHeight="1" x14ac:dyDescent="0.3">
      <c r="A2989" s="5">
        <v>2987</v>
      </c>
      <c r="B2989" s="6" t="s">
        <v>32</v>
      </c>
      <c r="C2989" s="6" t="s">
        <v>33</v>
      </c>
      <c r="D2989" s="6" t="s">
        <v>1256</v>
      </c>
      <c r="E2989" s="6" t="s">
        <v>1357</v>
      </c>
      <c r="F2989" s="6">
        <v>3323062008</v>
      </c>
      <c r="G2989" s="6" t="s">
        <v>1268</v>
      </c>
      <c r="H2989" s="6" t="s">
        <v>1269</v>
      </c>
      <c r="I2989" s="6">
        <v>15658951</v>
      </c>
      <c r="J2989" s="6" t="s">
        <v>9677</v>
      </c>
      <c r="K2989" s="6" t="s">
        <v>9672</v>
      </c>
      <c r="L2989" s="6" t="s">
        <v>9673</v>
      </c>
      <c r="M2989" s="6">
        <v>0</v>
      </c>
      <c r="N2989" s="6">
        <v>10</v>
      </c>
      <c r="O2989" s="6">
        <v>0</v>
      </c>
      <c r="P2989" s="6">
        <v>0</v>
      </c>
      <c r="Q2989" s="6">
        <v>0</v>
      </c>
      <c r="R2989" s="6">
        <v>0</v>
      </c>
      <c r="S2989" s="6">
        <v>0</v>
      </c>
      <c r="T2989" s="6" t="s">
        <v>39</v>
      </c>
      <c r="U2989" s="6" t="s">
        <v>7926</v>
      </c>
      <c r="V2989" s="8">
        <v>46255.667361111111</v>
      </c>
      <c r="W2989" s="8">
        <v>46255.667361111111</v>
      </c>
      <c r="X2989" s="6" t="s">
        <v>40</v>
      </c>
      <c r="Y2989" s="6" t="s">
        <v>39</v>
      </c>
      <c r="Z2989" s="9">
        <v>95849</v>
      </c>
      <c r="AA2989" s="6" t="s">
        <v>397</v>
      </c>
      <c r="AB2989" s="26" t="s">
        <v>9678</v>
      </c>
      <c r="AC2989" s="11" t="str">
        <f t="shared" si="326"/>
        <v>Klik Here Bestie</v>
      </c>
    </row>
    <row r="2990" spans="1:29" ht="14.25" customHeight="1" x14ac:dyDescent="0.3">
      <c r="A2990" s="5">
        <v>2988</v>
      </c>
      <c r="B2990" s="6" t="s">
        <v>32</v>
      </c>
      <c r="C2990" s="6" t="s">
        <v>33</v>
      </c>
      <c r="D2990" s="6" t="s">
        <v>1256</v>
      </c>
      <c r="E2990" s="6" t="s">
        <v>1357</v>
      </c>
      <c r="F2990" s="6">
        <v>3323062008</v>
      </c>
      <c r="G2990" s="6" t="s">
        <v>1268</v>
      </c>
      <c r="H2990" s="6" t="s">
        <v>1269</v>
      </c>
      <c r="I2990" s="6">
        <v>15659183</v>
      </c>
      <c r="J2990" s="6" t="s">
        <v>9679</v>
      </c>
      <c r="K2990" s="6" t="s">
        <v>9672</v>
      </c>
      <c r="L2990" s="6" t="s">
        <v>9673</v>
      </c>
      <c r="M2990" s="6">
        <v>4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 t="s">
        <v>39</v>
      </c>
      <c r="U2990" s="6" t="s">
        <v>7926</v>
      </c>
      <c r="V2990" s="8">
        <v>46255.668055555558</v>
      </c>
      <c r="W2990" s="8">
        <v>46255.668055555558</v>
      </c>
      <c r="X2990" s="6" t="s">
        <v>40</v>
      </c>
      <c r="Y2990" s="6" t="s">
        <v>39</v>
      </c>
      <c r="Z2990" s="9">
        <v>95849</v>
      </c>
      <c r="AA2990" s="6" t="s">
        <v>397</v>
      </c>
      <c r="AB2990" s="26" t="s">
        <v>9680</v>
      </c>
      <c r="AC2990" s="11" t="str">
        <f t="shared" si="326"/>
        <v>Klik Here Bestie</v>
      </c>
    </row>
    <row r="2991" spans="1:29" ht="14.25" customHeight="1" x14ac:dyDescent="0.3">
      <c r="A2991" s="5">
        <v>2989</v>
      </c>
      <c r="B2991" s="6" t="s">
        <v>32</v>
      </c>
      <c r="C2991" s="6" t="s">
        <v>33</v>
      </c>
      <c r="D2991" s="6" t="s">
        <v>1256</v>
      </c>
      <c r="E2991" s="6" t="s">
        <v>1357</v>
      </c>
      <c r="F2991" s="6">
        <v>3323062008</v>
      </c>
      <c r="G2991" s="6" t="s">
        <v>1268</v>
      </c>
      <c r="H2991" s="6" t="s">
        <v>1269</v>
      </c>
      <c r="I2991" s="6">
        <v>15659348</v>
      </c>
      <c r="J2991" s="6" t="s">
        <v>9681</v>
      </c>
      <c r="K2991" s="6" t="s">
        <v>9672</v>
      </c>
      <c r="L2991" s="6" t="s">
        <v>9673</v>
      </c>
      <c r="M2991" s="6">
        <v>1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0</v>
      </c>
      <c r="T2991" s="6" t="s">
        <v>39</v>
      </c>
      <c r="U2991" s="6" t="s">
        <v>7926</v>
      </c>
      <c r="V2991" s="8">
        <v>46255.668749999997</v>
      </c>
      <c r="W2991" s="8">
        <v>46255.668749999997</v>
      </c>
      <c r="X2991" s="6" t="s">
        <v>40</v>
      </c>
      <c r="Y2991" s="6" t="s">
        <v>39</v>
      </c>
      <c r="Z2991" s="9">
        <v>95849</v>
      </c>
      <c r="AA2991" s="6" t="s">
        <v>397</v>
      </c>
      <c r="AB2991" s="26" t="s">
        <v>9682</v>
      </c>
      <c r="AC2991" s="11" t="str">
        <f t="shared" si="326"/>
        <v>Klik Here Bestie</v>
      </c>
    </row>
    <row r="2992" spans="1:29" ht="14.25" customHeight="1" x14ac:dyDescent="0.3">
      <c r="A2992" s="5">
        <v>2990</v>
      </c>
      <c r="B2992" s="6" t="s">
        <v>32</v>
      </c>
      <c r="C2992" s="6" t="s">
        <v>33</v>
      </c>
      <c r="D2992" s="6" t="s">
        <v>1256</v>
      </c>
      <c r="E2992" s="6" t="s">
        <v>1357</v>
      </c>
      <c r="F2992" s="6">
        <v>3323062008</v>
      </c>
      <c r="G2992" s="6" t="s">
        <v>1268</v>
      </c>
      <c r="H2992" s="6" t="s">
        <v>1269</v>
      </c>
      <c r="I2992" s="6">
        <v>15659475</v>
      </c>
      <c r="J2992" s="6" t="s">
        <v>9683</v>
      </c>
      <c r="K2992" s="6" t="s">
        <v>9672</v>
      </c>
      <c r="L2992" s="6" t="s">
        <v>9673</v>
      </c>
      <c r="M2992" s="6">
        <v>11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 t="s">
        <v>39</v>
      </c>
      <c r="U2992" s="27" t="s">
        <v>7926</v>
      </c>
      <c r="V2992" s="8">
        <v>46255.669444444444</v>
      </c>
      <c r="W2992" s="8">
        <v>46255.669444444444</v>
      </c>
      <c r="X2992" s="6" t="s">
        <v>40</v>
      </c>
      <c r="Y2992" s="6" t="s">
        <v>39</v>
      </c>
      <c r="Z2992" s="9">
        <v>95849</v>
      </c>
      <c r="AA2992" s="6" t="s">
        <v>397</v>
      </c>
      <c r="AB2992" s="26" t="s">
        <v>9684</v>
      </c>
      <c r="AC2992" s="11" t="str">
        <f t="shared" si="326"/>
        <v>Klik Here Bestie</v>
      </c>
    </row>
    <row r="2993" spans="1:29" ht="14.25" customHeight="1" x14ac:dyDescent="0.3">
      <c r="A2993" s="5">
        <v>2991</v>
      </c>
      <c r="B2993" s="6" t="s">
        <v>32</v>
      </c>
      <c r="C2993" s="6" t="s">
        <v>33</v>
      </c>
      <c r="D2993" s="6" t="s">
        <v>1256</v>
      </c>
      <c r="E2993" s="6" t="s">
        <v>1357</v>
      </c>
      <c r="F2993" s="6">
        <v>3323062008</v>
      </c>
      <c r="G2993" s="6" t="s">
        <v>1268</v>
      </c>
      <c r="H2993" s="6" t="s">
        <v>1269</v>
      </c>
      <c r="I2993" s="6">
        <v>16039704</v>
      </c>
      <c r="J2993" s="6" t="s">
        <v>9685</v>
      </c>
      <c r="K2993" s="6" t="s">
        <v>9686</v>
      </c>
      <c r="L2993" s="6" t="s">
        <v>6763</v>
      </c>
      <c r="M2993" s="6">
        <v>0</v>
      </c>
      <c r="N2993" s="6">
        <v>645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 t="s">
        <v>39</v>
      </c>
      <c r="U2993" s="27" t="s">
        <v>7962</v>
      </c>
      <c r="V2993" s="8">
        <v>46260.378472222219</v>
      </c>
      <c r="W2993" s="8">
        <v>46260.378472222219</v>
      </c>
      <c r="X2993" s="6" t="s">
        <v>40</v>
      </c>
      <c r="Y2993" s="6" t="s">
        <v>39</v>
      </c>
      <c r="Z2993" s="9">
        <v>95843</v>
      </c>
      <c r="AA2993" s="6" t="s">
        <v>1383</v>
      </c>
      <c r="AB2993" s="26" t="s">
        <v>9687</v>
      </c>
      <c r="AC2993" s="11" t="str">
        <f t="shared" si="326"/>
        <v>Klik Here Bestie</v>
      </c>
    </row>
    <row r="2994" spans="1:29" ht="14.25" customHeight="1" x14ac:dyDescent="0.3">
      <c r="A2994" s="5">
        <v>2992</v>
      </c>
      <c r="B2994" s="6" t="s">
        <v>32</v>
      </c>
      <c r="C2994" s="6" t="s">
        <v>33</v>
      </c>
      <c r="D2994" s="6" t="s">
        <v>1256</v>
      </c>
      <c r="E2994" s="6" t="s">
        <v>1357</v>
      </c>
      <c r="F2994" s="6">
        <v>3323062008</v>
      </c>
      <c r="G2994" s="6" t="s">
        <v>1268</v>
      </c>
      <c r="H2994" s="6" t="s">
        <v>1269</v>
      </c>
      <c r="I2994" s="6">
        <v>16183776</v>
      </c>
      <c r="J2994" s="6" t="s">
        <v>9688</v>
      </c>
      <c r="K2994" s="6" t="s">
        <v>9689</v>
      </c>
      <c r="L2994" s="6" t="s">
        <v>893</v>
      </c>
      <c r="M2994" s="6">
        <v>60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  <c r="S2994" s="6">
        <v>0</v>
      </c>
      <c r="T2994" s="6" t="s">
        <v>39</v>
      </c>
      <c r="U2994" s="27" t="s">
        <v>7919</v>
      </c>
      <c r="V2994" s="8">
        <v>46261.583333333336</v>
      </c>
      <c r="W2994" s="8">
        <v>46261.583333333336</v>
      </c>
      <c r="X2994" s="6" t="s">
        <v>40</v>
      </c>
      <c r="Y2994" s="6" t="s">
        <v>39</v>
      </c>
      <c r="Z2994" s="9">
        <v>95857</v>
      </c>
      <c r="AA2994" s="6" t="s">
        <v>99</v>
      </c>
      <c r="AB2994" s="26" t="s">
        <v>9690</v>
      </c>
      <c r="AC2994" s="11" t="str">
        <f t="shared" si="326"/>
        <v>Klik Here Bestie</v>
      </c>
    </row>
    <row r="2995" spans="1:29" ht="14.25" customHeight="1" x14ac:dyDescent="0.3">
      <c r="A2995" s="5">
        <v>2993</v>
      </c>
      <c r="B2995" s="6" t="s">
        <v>32</v>
      </c>
      <c r="C2995" s="6" t="s">
        <v>33</v>
      </c>
      <c r="D2995" s="6" t="s">
        <v>1256</v>
      </c>
      <c r="E2995" s="6" t="s">
        <v>1357</v>
      </c>
      <c r="F2995" s="6">
        <v>3323062008</v>
      </c>
      <c r="G2995" s="6" t="s">
        <v>1268</v>
      </c>
      <c r="H2995" s="6" t="s">
        <v>1269</v>
      </c>
      <c r="I2995" s="6">
        <v>16183992</v>
      </c>
      <c r="J2995" s="6" t="s">
        <v>9691</v>
      </c>
      <c r="K2995" s="6" t="s">
        <v>9689</v>
      </c>
      <c r="L2995" s="6" t="s">
        <v>893</v>
      </c>
      <c r="M2995" s="6">
        <v>40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0</v>
      </c>
      <c r="T2995" s="6" t="s">
        <v>39</v>
      </c>
      <c r="U2995" s="6" t="s">
        <v>7919</v>
      </c>
      <c r="V2995" s="8">
        <v>46261.584027777775</v>
      </c>
      <c r="W2995" s="8">
        <v>46261.584027777775</v>
      </c>
      <c r="X2995" s="6" t="s">
        <v>40</v>
      </c>
      <c r="Y2995" s="6" t="s">
        <v>39</v>
      </c>
      <c r="Z2995" s="9">
        <v>95857</v>
      </c>
      <c r="AA2995" s="6" t="s">
        <v>99</v>
      </c>
      <c r="AB2995" s="26" t="s">
        <v>9692</v>
      </c>
      <c r="AC2995" s="11" t="str">
        <f t="shared" si="326"/>
        <v>Klik Here Bestie</v>
      </c>
    </row>
    <row r="2996" spans="1:29" ht="14.25" customHeight="1" x14ac:dyDescent="0.3">
      <c r="A2996" s="5">
        <v>2994</v>
      </c>
      <c r="B2996" s="6" t="s">
        <v>32</v>
      </c>
      <c r="C2996" s="6" t="s">
        <v>33</v>
      </c>
      <c r="D2996" s="6" t="s">
        <v>1256</v>
      </c>
      <c r="E2996" s="6" t="s">
        <v>1357</v>
      </c>
      <c r="F2996" s="6">
        <v>3323062008</v>
      </c>
      <c r="G2996" s="6" t="s">
        <v>1268</v>
      </c>
      <c r="H2996" s="6" t="s">
        <v>1269</v>
      </c>
      <c r="I2996" s="6">
        <v>16184176</v>
      </c>
      <c r="J2996" s="6" t="s">
        <v>9693</v>
      </c>
      <c r="K2996" s="6" t="s">
        <v>9689</v>
      </c>
      <c r="L2996" s="6" t="s">
        <v>893</v>
      </c>
      <c r="M2996" s="6">
        <v>0</v>
      </c>
      <c r="N2996" s="6">
        <v>60</v>
      </c>
      <c r="O2996" s="6">
        <v>0</v>
      </c>
      <c r="P2996" s="6">
        <v>0</v>
      </c>
      <c r="Q2996" s="6">
        <v>0</v>
      </c>
      <c r="R2996" s="6">
        <v>0</v>
      </c>
      <c r="S2996" s="6">
        <v>0</v>
      </c>
      <c r="T2996" s="6" t="s">
        <v>39</v>
      </c>
      <c r="U2996" s="6" t="s">
        <v>7919</v>
      </c>
      <c r="V2996" s="8">
        <v>46261.584722222222</v>
      </c>
      <c r="W2996" s="8">
        <v>46261.584722222222</v>
      </c>
      <c r="X2996" s="6" t="s">
        <v>40</v>
      </c>
      <c r="Y2996" s="6" t="s">
        <v>39</v>
      </c>
      <c r="Z2996" s="9">
        <v>95857</v>
      </c>
      <c r="AA2996" s="6" t="s">
        <v>99</v>
      </c>
      <c r="AB2996" s="26" t="s">
        <v>9694</v>
      </c>
      <c r="AC2996" s="11" t="str">
        <f t="shared" si="326"/>
        <v>Klik Here Bestie</v>
      </c>
    </row>
    <row r="2997" spans="1:29" ht="14.25" customHeight="1" x14ac:dyDescent="0.3">
      <c r="A2997" s="5">
        <v>2995</v>
      </c>
      <c r="B2997" s="6" t="s">
        <v>32</v>
      </c>
      <c r="C2997" s="6" t="s">
        <v>33</v>
      </c>
      <c r="D2997" s="6" t="s">
        <v>1256</v>
      </c>
      <c r="E2997" s="6" t="s">
        <v>1357</v>
      </c>
      <c r="F2997" s="6">
        <v>3323062008</v>
      </c>
      <c r="G2997" s="6" t="s">
        <v>1268</v>
      </c>
      <c r="H2997" s="6" t="s">
        <v>1269</v>
      </c>
      <c r="I2997" s="6">
        <v>16184401</v>
      </c>
      <c r="J2997" s="6" t="s">
        <v>9695</v>
      </c>
      <c r="K2997" s="6" t="s">
        <v>9689</v>
      </c>
      <c r="L2997" s="6" t="s">
        <v>893</v>
      </c>
      <c r="M2997" s="6">
        <v>0</v>
      </c>
      <c r="N2997" s="6">
        <v>110</v>
      </c>
      <c r="O2997" s="6">
        <v>0</v>
      </c>
      <c r="P2997" s="6">
        <v>0</v>
      </c>
      <c r="Q2997" s="6">
        <v>0</v>
      </c>
      <c r="R2997" s="6">
        <v>0</v>
      </c>
      <c r="S2997" s="6">
        <v>0</v>
      </c>
      <c r="T2997" s="6" t="s">
        <v>39</v>
      </c>
      <c r="U2997" s="6" t="s">
        <v>7919</v>
      </c>
      <c r="V2997" s="8">
        <v>46261.585416666669</v>
      </c>
      <c r="W2997" s="8">
        <v>46261.585416666669</v>
      </c>
      <c r="X2997" s="6" t="s">
        <v>40</v>
      </c>
      <c r="Y2997" s="6" t="s">
        <v>39</v>
      </c>
      <c r="Z2997" s="9">
        <v>95857</v>
      </c>
      <c r="AA2997" s="6" t="s">
        <v>99</v>
      </c>
      <c r="AB2997" s="26" t="s">
        <v>9696</v>
      </c>
      <c r="AC2997" s="11" t="str">
        <f t="shared" si="326"/>
        <v>Klik Here Bestie</v>
      </c>
    </row>
    <row r="2998" spans="1:29" ht="14.25" customHeight="1" x14ac:dyDescent="0.3">
      <c r="A2998" s="5">
        <v>2996</v>
      </c>
      <c r="B2998" s="6" t="s">
        <v>32</v>
      </c>
      <c r="C2998" s="6" t="s">
        <v>33</v>
      </c>
      <c r="D2998" s="6" t="s">
        <v>1256</v>
      </c>
      <c r="E2998" s="6" t="s">
        <v>1357</v>
      </c>
      <c r="F2998" s="6">
        <v>3323062008</v>
      </c>
      <c r="G2998" s="6" t="s">
        <v>1268</v>
      </c>
      <c r="H2998" s="6" t="s">
        <v>1269</v>
      </c>
      <c r="I2998" s="6">
        <v>16184546</v>
      </c>
      <c r="J2998" s="6" t="s">
        <v>9697</v>
      </c>
      <c r="K2998" s="6" t="s">
        <v>9689</v>
      </c>
      <c r="L2998" s="6" t="s">
        <v>893</v>
      </c>
      <c r="M2998" s="6">
        <v>0</v>
      </c>
      <c r="N2998" s="6">
        <v>30</v>
      </c>
      <c r="O2998" s="6">
        <v>0</v>
      </c>
      <c r="P2998" s="6">
        <v>0</v>
      </c>
      <c r="Q2998" s="6">
        <v>0</v>
      </c>
      <c r="R2998" s="6">
        <v>0</v>
      </c>
      <c r="S2998" s="6">
        <v>0</v>
      </c>
      <c r="T2998" s="6" t="s">
        <v>39</v>
      </c>
      <c r="U2998" s="6" t="s">
        <v>7919</v>
      </c>
      <c r="V2998" s="8">
        <v>46261.586805555555</v>
      </c>
      <c r="W2998" s="8">
        <v>46261.586805555555</v>
      </c>
      <c r="X2998" s="6" t="s">
        <v>40</v>
      </c>
      <c r="Y2998" s="6" t="s">
        <v>39</v>
      </c>
      <c r="Z2998" s="9">
        <v>95857</v>
      </c>
      <c r="AA2998" s="6" t="s">
        <v>99</v>
      </c>
      <c r="AB2998" s="26" t="s">
        <v>9698</v>
      </c>
      <c r="AC2998" s="11" t="str">
        <f t="shared" si="326"/>
        <v>Klik Here Bestie</v>
      </c>
    </row>
    <row r="2999" spans="1:29" ht="14.25" customHeight="1" x14ac:dyDescent="0.3">
      <c r="A2999" s="5">
        <v>2997</v>
      </c>
      <c r="B2999" s="6" t="s">
        <v>32</v>
      </c>
      <c r="C2999" s="6" t="s">
        <v>33</v>
      </c>
      <c r="D2999" s="6" t="s">
        <v>1256</v>
      </c>
      <c r="E2999" s="6" t="s">
        <v>1357</v>
      </c>
      <c r="F2999" s="6">
        <v>3323062008</v>
      </c>
      <c r="G2999" s="6" t="s">
        <v>1268</v>
      </c>
      <c r="H2999" s="6" t="s">
        <v>1269</v>
      </c>
      <c r="I2999" s="6">
        <v>16184864</v>
      </c>
      <c r="J2999" s="6" t="s">
        <v>9699</v>
      </c>
      <c r="K2999" s="6" t="s">
        <v>9689</v>
      </c>
      <c r="L2999" s="6" t="s">
        <v>893</v>
      </c>
      <c r="M2999" s="6">
        <v>0</v>
      </c>
      <c r="N2999" s="6">
        <v>17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 t="s">
        <v>39</v>
      </c>
      <c r="U2999" s="6" t="s">
        <v>7919</v>
      </c>
      <c r="V2999" s="8">
        <v>46261.588194444441</v>
      </c>
      <c r="W2999" s="8">
        <v>46261.588194444441</v>
      </c>
      <c r="X2999" s="6" t="s">
        <v>40</v>
      </c>
      <c r="Y2999" s="6" t="s">
        <v>39</v>
      </c>
      <c r="Z2999" s="9">
        <v>95857</v>
      </c>
      <c r="AA2999" s="6" t="s">
        <v>99</v>
      </c>
      <c r="AB2999" s="26" t="s">
        <v>9700</v>
      </c>
      <c r="AC2999" s="11" t="str">
        <f t="shared" si="326"/>
        <v>Klik Here Bestie</v>
      </c>
    </row>
    <row r="3000" spans="1:29" ht="14.25" customHeight="1" x14ac:dyDescent="0.3">
      <c r="A3000" s="5">
        <v>2998</v>
      </c>
      <c r="B3000" s="6" t="s">
        <v>32</v>
      </c>
      <c r="C3000" s="6" t="s">
        <v>33</v>
      </c>
      <c r="D3000" s="6" t="s">
        <v>1256</v>
      </c>
      <c r="E3000" s="6" t="s">
        <v>1357</v>
      </c>
      <c r="F3000" s="6">
        <v>3323062008</v>
      </c>
      <c r="G3000" s="6" t="s">
        <v>1268</v>
      </c>
      <c r="H3000" s="6" t="s">
        <v>1269</v>
      </c>
      <c r="I3000" s="6">
        <v>16185041</v>
      </c>
      <c r="J3000" s="6" t="s">
        <v>9701</v>
      </c>
      <c r="K3000" s="6" t="s">
        <v>9689</v>
      </c>
      <c r="L3000" s="6" t="s">
        <v>893</v>
      </c>
      <c r="M3000" s="6">
        <v>0</v>
      </c>
      <c r="N3000" s="6">
        <v>11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 t="s">
        <v>39</v>
      </c>
      <c r="U3000" s="27" t="s">
        <v>7919</v>
      </c>
      <c r="V3000" s="8">
        <v>46261.588888888888</v>
      </c>
      <c r="W3000" s="8">
        <v>46261.588888888888</v>
      </c>
      <c r="X3000" s="6" t="s">
        <v>40</v>
      </c>
      <c r="Y3000" s="6" t="s">
        <v>39</v>
      </c>
      <c r="Z3000" s="9">
        <v>95857</v>
      </c>
      <c r="AA3000" s="6" t="s">
        <v>99</v>
      </c>
      <c r="AB3000" s="26" t="s">
        <v>9702</v>
      </c>
      <c r="AC3000" s="11" t="str">
        <f t="shared" si="326"/>
        <v>Klik Here Bestie</v>
      </c>
    </row>
    <row r="3001" spans="1:29" ht="14.25" customHeight="1" x14ac:dyDescent="0.3">
      <c r="A3001" s="5">
        <v>2999</v>
      </c>
      <c r="B3001" s="6" t="s">
        <v>32</v>
      </c>
      <c r="C3001" s="6" t="s">
        <v>33</v>
      </c>
      <c r="D3001" s="6" t="s">
        <v>1256</v>
      </c>
      <c r="E3001" s="6" t="s">
        <v>1357</v>
      </c>
      <c r="F3001" s="6">
        <v>3323062008</v>
      </c>
      <c r="G3001" s="6" t="s">
        <v>1268</v>
      </c>
      <c r="H3001" s="6" t="s">
        <v>1269</v>
      </c>
      <c r="I3001" s="6">
        <v>15390394</v>
      </c>
      <c r="J3001" s="6" t="s">
        <v>9703</v>
      </c>
      <c r="K3001" s="6" t="s">
        <v>9704</v>
      </c>
      <c r="L3001" s="6" t="s">
        <v>9705</v>
      </c>
      <c r="M3001" s="6">
        <v>0</v>
      </c>
      <c r="N3001" s="6">
        <v>50</v>
      </c>
      <c r="O3001" s="6">
        <v>0</v>
      </c>
      <c r="P3001" s="6">
        <v>0</v>
      </c>
      <c r="Q3001" s="6">
        <v>0</v>
      </c>
      <c r="R3001" s="6">
        <v>0</v>
      </c>
      <c r="S3001" s="6">
        <v>0</v>
      </c>
      <c r="T3001" s="6" t="s">
        <v>39</v>
      </c>
      <c r="U3001" s="27" t="s">
        <v>7958</v>
      </c>
      <c r="V3001" s="8">
        <v>46252.436111111114</v>
      </c>
      <c r="W3001" s="8">
        <v>46252.436111111114</v>
      </c>
      <c r="X3001" s="6" t="s">
        <v>40</v>
      </c>
      <c r="Y3001" s="6" t="s">
        <v>39</v>
      </c>
      <c r="Z3001" s="9">
        <v>95817</v>
      </c>
      <c r="AA3001" s="6" t="s">
        <v>1387</v>
      </c>
      <c r="AB3001" s="26" t="s">
        <v>9706</v>
      </c>
      <c r="AC3001" s="11" t="str">
        <f t="shared" si="326"/>
        <v>Klik Here Bestie</v>
      </c>
    </row>
    <row r="3002" spans="1:29" ht="14.25" customHeight="1" x14ac:dyDescent="0.3">
      <c r="A3002" s="5">
        <v>3000</v>
      </c>
      <c r="B3002" s="6" t="s">
        <v>32</v>
      </c>
      <c r="C3002" s="6" t="s">
        <v>33</v>
      </c>
      <c r="D3002" s="6" t="s">
        <v>1256</v>
      </c>
      <c r="E3002" s="6" t="s">
        <v>1357</v>
      </c>
      <c r="F3002" s="6">
        <v>3323062008</v>
      </c>
      <c r="G3002" s="6" t="s">
        <v>1268</v>
      </c>
      <c r="H3002" s="6" t="s">
        <v>1269</v>
      </c>
      <c r="I3002" s="6">
        <v>15390502</v>
      </c>
      <c r="J3002" s="6" t="s">
        <v>9707</v>
      </c>
      <c r="K3002" s="6" t="s">
        <v>9704</v>
      </c>
      <c r="L3002" s="6" t="s">
        <v>9705</v>
      </c>
      <c r="M3002" s="6">
        <v>0</v>
      </c>
      <c r="N3002" s="6">
        <v>10</v>
      </c>
      <c r="O3002" s="6">
        <v>0</v>
      </c>
      <c r="P3002" s="6">
        <v>0</v>
      </c>
      <c r="Q3002" s="6">
        <v>0</v>
      </c>
      <c r="R3002" s="6">
        <v>0</v>
      </c>
      <c r="S3002" s="6">
        <v>0</v>
      </c>
      <c r="T3002" s="6" t="s">
        <v>39</v>
      </c>
      <c r="U3002" s="27" t="s">
        <v>7958</v>
      </c>
      <c r="V3002" s="8">
        <v>46252.436805555553</v>
      </c>
      <c r="W3002" s="8">
        <v>46252.436805555553</v>
      </c>
      <c r="X3002" s="6" t="s">
        <v>40</v>
      </c>
      <c r="Y3002" s="6" t="s">
        <v>39</v>
      </c>
      <c r="Z3002" s="9">
        <v>95817</v>
      </c>
      <c r="AA3002" s="6" t="s">
        <v>1387</v>
      </c>
      <c r="AB3002" s="26" t="s">
        <v>9708</v>
      </c>
      <c r="AC3002" s="11" t="str">
        <f t="shared" si="326"/>
        <v>Klik Here Bestie</v>
      </c>
    </row>
    <row r="3003" spans="1:29" ht="14.25" customHeight="1" x14ac:dyDescent="0.3">
      <c r="A3003" s="5">
        <v>3001</v>
      </c>
      <c r="B3003" s="6" t="s">
        <v>32</v>
      </c>
      <c r="C3003" s="6" t="s">
        <v>33</v>
      </c>
      <c r="D3003" s="6" t="s">
        <v>1256</v>
      </c>
      <c r="E3003" s="6" t="s">
        <v>1357</v>
      </c>
      <c r="F3003" s="6">
        <v>3323062008</v>
      </c>
      <c r="G3003" s="6" t="s">
        <v>1268</v>
      </c>
      <c r="H3003" s="6" t="s">
        <v>1269</v>
      </c>
      <c r="I3003" s="6">
        <v>16032878</v>
      </c>
      <c r="J3003" s="6" t="s">
        <v>9709</v>
      </c>
      <c r="K3003" s="6" t="s">
        <v>9710</v>
      </c>
      <c r="L3003" s="6" t="s">
        <v>9711</v>
      </c>
      <c r="M3003" s="6">
        <v>0</v>
      </c>
      <c r="N3003" s="6">
        <v>35</v>
      </c>
      <c r="O3003" s="6">
        <v>0</v>
      </c>
      <c r="P3003" s="6">
        <v>0</v>
      </c>
      <c r="Q3003" s="6">
        <v>0</v>
      </c>
      <c r="R3003" s="6">
        <v>0</v>
      </c>
      <c r="S3003" s="6">
        <v>0</v>
      </c>
      <c r="T3003" s="6" t="s">
        <v>39</v>
      </c>
      <c r="U3003" s="27" t="s">
        <v>7962</v>
      </c>
      <c r="V3003" s="8">
        <v>46260.333333333336</v>
      </c>
      <c r="W3003" s="8">
        <v>46260.333333333336</v>
      </c>
      <c r="X3003" s="6" t="s">
        <v>40</v>
      </c>
      <c r="Y3003" s="6" t="s">
        <v>39</v>
      </c>
      <c r="Z3003" s="9">
        <v>95799</v>
      </c>
      <c r="AA3003" s="6" t="s">
        <v>1441</v>
      </c>
      <c r="AB3003" s="26" t="s">
        <v>9712</v>
      </c>
      <c r="AC3003" s="11" t="str">
        <f t="shared" si="326"/>
        <v>Klik Here Bestie</v>
      </c>
    </row>
    <row r="3004" spans="1:29" ht="14.25" customHeight="1" x14ac:dyDescent="0.3">
      <c r="A3004" s="5">
        <v>3002</v>
      </c>
      <c r="B3004" s="6" t="s">
        <v>32</v>
      </c>
      <c r="C3004" s="6" t="s">
        <v>33</v>
      </c>
      <c r="D3004" s="6" t="s">
        <v>1256</v>
      </c>
      <c r="E3004" s="6" t="s">
        <v>1357</v>
      </c>
      <c r="F3004" s="6">
        <v>3323062008</v>
      </c>
      <c r="G3004" s="6" t="s">
        <v>1268</v>
      </c>
      <c r="H3004" s="6" t="s">
        <v>1269</v>
      </c>
      <c r="I3004" s="6">
        <v>16033071</v>
      </c>
      <c r="J3004" s="6" t="s">
        <v>9713</v>
      </c>
      <c r="K3004" s="6" t="s">
        <v>9710</v>
      </c>
      <c r="L3004" s="6" t="s">
        <v>9711</v>
      </c>
      <c r="M3004" s="6">
        <v>0</v>
      </c>
      <c r="N3004" s="6">
        <v>15</v>
      </c>
      <c r="O3004" s="6">
        <v>0</v>
      </c>
      <c r="P3004" s="6">
        <v>0</v>
      </c>
      <c r="Q3004" s="6">
        <v>0</v>
      </c>
      <c r="R3004" s="6">
        <v>0</v>
      </c>
      <c r="S3004" s="6">
        <v>0</v>
      </c>
      <c r="T3004" s="6" t="s">
        <v>39</v>
      </c>
      <c r="U3004" s="27" t="s">
        <v>7962</v>
      </c>
      <c r="V3004" s="8">
        <v>46260.334722222222</v>
      </c>
      <c r="W3004" s="8">
        <v>46260.334722222222</v>
      </c>
      <c r="X3004" s="6" t="s">
        <v>40</v>
      </c>
      <c r="Y3004" s="6" t="s">
        <v>39</v>
      </c>
      <c r="Z3004" s="9">
        <v>95799</v>
      </c>
      <c r="AA3004" s="6" t="s">
        <v>1441</v>
      </c>
      <c r="AB3004" s="26" t="s">
        <v>9714</v>
      </c>
      <c r="AC3004" s="11" t="str">
        <f t="shared" si="326"/>
        <v>Klik Here Bestie</v>
      </c>
    </row>
    <row r="3005" spans="1:29" ht="14.25" customHeight="1" x14ac:dyDescent="0.3">
      <c r="A3005" s="5">
        <v>3003</v>
      </c>
      <c r="B3005" s="6" t="s">
        <v>32</v>
      </c>
      <c r="C3005" s="6" t="s">
        <v>33</v>
      </c>
      <c r="D3005" s="6" t="s">
        <v>1256</v>
      </c>
      <c r="E3005" s="6" t="s">
        <v>1357</v>
      </c>
      <c r="F3005" s="6">
        <v>3323062008</v>
      </c>
      <c r="G3005" s="6" t="s">
        <v>1268</v>
      </c>
      <c r="H3005" s="6" t="s">
        <v>1269</v>
      </c>
      <c r="I3005" s="6">
        <v>15392164</v>
      </c>
      <c r="J3005" s="6" t="s">
        <v>9715</v>
      </c>
      <c r="K3005" s="6" t="s">
        <v>9716</v>
      </c>
      <c r="L3005" s="6" t="s">
        <v>9717</v>
      </c>
      <c r="M3005" s="6">
        <v>0</v>
      </c>
      <c r="N3005" s="6">
        <v>300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 t="s">
        <v>39</v>
      </c>
      <c r="U3005" s="27" t="s">
        <v>7958</v>
      </c>
      <c r="V3005" s="8">
        <v>46252.45</v>
      </c>
      <c r="W3005" s="8">
        <v>46252.45</v>
      </c>
      <c r="X3005" s="6" t="s">
        <v>40</v>
      </c>
      <c r="Y3005" s="6" t="s">
        <v>39</v>
      </c>
      <c r="Z3005" s="9">
        <v>95799</v>
      </c>
      <c r="AA3005" s="6" t="s">
        <v>1441</v>
      </c>
      <c r="AB3005" s="26" t="s">
        <v>9718</v>
      </c>
      <c r="AC3005" s="11" t="str">
        <f t="shared" si="326"/>
        <v>Klik Here Bestie</v>
      </c>
    </row>
    <row r="3006" spans="1:29" ht="14.25" customHeight="1" x14ac:dyDescent="0.3">
      <c r="A3006" s="5">
        <v>3004</v>
      </c>
      <c r="B3006" s="6" t="s">
        <v>32</v>
      </c>
      <c r="C3006" s="6" t="s">
        <v>33</v>
      </c>
      <c r="D3006" s="6" t="s">
        <v>1256</v>
      </c>
      <c r="E3006" s="6" t="s">
        <v>1357</v>
      </c>
      <c r="F3006" s="6">
        <v>3323062008</v>
      </c>
      <c r="G3006" s="6" t="s">
        <v>1268</v>
      </c>
      <c r="H3006" s="6" t="s">
        <v>1269</v>
      </c>
      <c r="I3006" s="6">
        <v>16064284</v>
      </c>
      <c r="J3006" s="6" t="s">
        <v>9719</v>
      </c>
      <c r="K3006" s="6" t="s">
        <v>9720</v>
      </c>
      <c r="L3006" s="6" t="s">
        <v>747</v>
      </c>
      <c r="M3006" s="6">
        <v>0</v>
      </c>
      <c r="N3006" s="6">
        <v>200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 t="s">
        <v>39</v>
      </c>
      <c r="U3006" s="6" t="s">
        <v>7962</v>
      </c>
      <c r="V3006" s="8">
        <v>46260.511111111111</v>
      </c>
      <c r="W3006" s="8">
        <v>46260.511111111111</v>
      </c>
      <c r="X3006" s="6" t="s">
        <v>40</v>
      </c>
      <c r="Y3006" s="6" t="s">
        <v>39</v>
      </c>
      <c r="Z3006" s="9">
        <v>95829</v>
      </c>
      <c r="AA3006" s="6" t="s">
        <v>424</v>
      </c>
      <c r="AB3006" s="26" t="s">
        <v>9721</v>
      </c>
      <c r="AC3006" s="11" t="str">
        <f t="shared" si="326"/>
        <v>Klik Here Bestie</v>
      </c>
    </row>
    <row r="3007" spans="1:29" ht="14.25" customHeight="1" x14ac:dyDescent="0.3">
      <c r="A3007" s="5">
        <v>3005</v>
      </c>
      <c r="B3007" s="6" t="s">
        <v>32</v>
      </c>
      <c r="C3007" s="6" t="s">
        <v>33</v>
      </c>
      <c r="D3007" s="6" t="s">
        <v>1256</v>
      </c>
      <c r="E3007" s="6" t="s">
        <v>1357</v>
      </c>
      <c r="F3007" s="6">
        <v>3323062008</v>
      </c>
      <c r="G3007" s="6" t="s">
        <v>1268</v>
      </c>
      <c r="H3007" s="6" t="s">
        <v>1269</v>
      </c>
      <c r="I3007" s="6">
        <v>16064523</v>
      </c>
      <c r="J3007" s="6" t="s">
        <v>9722</v>
      </c>
      <c r="K3007" s="6" t="s">
        <v>9720</v>
      </c>
      <c r="L3007" s="6" t="s">
        <v>747</v>
      </c>
      <c r="M3007" s="6">
        <v>0</v>
      </c>
      <c r="N3007" s="6">
        <v>10</v>
      </c>
      <c r="O3007" s="6">
        <v>0</v>
      </c>
      <c r="P3007" s="6">
        <v>0</v>
      </c>
      <c r="Q3007" s="6">
        <v>0</v>
      </c>
      <c r="R3007" s="6">
        <v>0</v>
      </c>
      <c r="S3007" s="6">
        <v>0</v>
      </c>
      <c r="T3007" s="6" t="s">
        <v>39</v>
      </c>
      <c r="U3007" s="6" t="s">
        <v>7962</v>
      </c>
      <c r="V3007" s="8">
        <v>46260.512499999997</v>
      </c>
      <c r="W3007" s="8">
        <v>46260.512499999997</v>
      </c>
      <c r="X3007" s="6" t="s">
        <v>40</v>
      </c>
      <c r="Y3007" s="6" t="s">
        <v>39</v>
      </c>
      <c r="Z3007" s="9">
        <v>95829</v>
      </c>
      <c r="AA3007" s="6" t="s">
        <v>424</v>
      </c>
      <c r="AB3007" s="26" t="s">
        <v>9723</v>
      </c>
      <c r="AC3007" s="11" t="str">
        <f t="shared" si="326"/>
        <v>Klik Here Bestie</v>
      </c>
    </row>
    <row r="3008" spans="1:29" ht="14.25" customHeight="1" x14ac:dyDescent="0.3">
      <c r="A3008" s="5">
        <v>3006</v>
      </c>
      <c r="B3008" s="6" t="s">
        <v>32</v>
      </c>
      <c r="C3008" s="6" t="s">
        <v>33</v>
      </c>
      <c r="D3008" s="6" t="s">
        <v>1256</v>
      </c>
      <c r="E3008" s="6" t="s">
        <v>1357</v>
      </c>
      <c r="F3008" s="6">
        <v>3323062008</v>
      </c>
      <c r="G3008" s="6" t="s">
        <v>1268</v>
      </c>
      <c r="H3008" s="6" t="s">
        <v>1269</v>
      </c>
      <c r="I3008" s="6">
        <v>16064751</v>
      </c>
      <c r="J3008" s="6" t="s">
        <v>9724</v>
      </c>
      <c r="K3008" s="6" t="s">
        <v>9720</v>
      </c>
      <c r="L3008" s="6" t="s">
        <v>747</v>
      </c>
      <c r="M3008" s="6">
        <v>0</v>
      </c>
      <c r="N3008" s="6">
        <v>8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6" t="s">
        <v>39</v>
      </c>
      <c r="U3008" s="6" t="s">
        <v>7962</v>
      </c>
      <c r="V3008" s="8">
        <v>46260.513888888891</v>
      </c>
      <c r="W3008" s="8">
        <v>46260.513888888891</v>
      </c>
      <c r="X3008" s="6" t="s">
        <v>40</v>
      </c>
      <c r="Y3008" s="6" t="s">
        <v>39</v>
      </c>
      <c r="Z3008" s="9">
        <v>95829</v>
      </c>
      <c r="AA3008" s="6" t="s">
        <v>424</v>
      </c>
      <c r="AB3008" s="26" t="s">
        <v>9725</v>
      </c>
      <c r="AC3008" s="11" t="str">
        <f t="shared" si="326"/>
        <v>Klik Here Bestie</v>
      </c>
    </row>
    <row r="3009" spans="1:29" ht="14.25" customHeight="1" x14ac:dyDescent="0.3">
      <c r="A3009" s="5">
        <v>3007</v>
      </c>
      <c r="B3009" s="6" t="s">
        <v>32</v>
      </c>
      <c r="C3009" s="6" t="s">
        <v>33</v>
      </c>
      <c r="D3009" s="6" t="s">
        <v>1256</v>
      </c>
      <c r="E3009" s="6" t="s">
        <v>1357</v>
      </c>
      <c r="F3009" s="6">
        <v>3323062008</v>
      </c>
      <c r="G3009" s="6" t="s">
        <v>1268</v>
      </c>
      <c r="H3009" s="6" t="s">
        <v>1269</v>
      </c>
      <c r="I3009" s="6">
        <v>16064907</v>
      </c>
      <c r="J3009" s="6" t="s">
        <v>9726</v>
      </c>
      <c r="K3009" s="6" t="s">
        <v>9720</v>
      </c>
      <c r="L3009" s="6" t="s">
        <v>747</v>
      </c>
      <c r="M3009" s="6">
        <v>0</v>
      </c>
      <c r="N3009" s="6">
        <v>4</v>
      </c>
      <c r="O3009" s="6">
        <v>0</v>
      </c>
      <c r="P3009" s="6">
        <v>0</v>
      </c>
      <c r="Q3009" s="6">
        <v>0</v>
      </c>
      <c r="R3009" s="6">
        <v>0</v>
      </c>
      <c r="S3009" s="6">
        <v>0</v>
      </c>
      <c r="T3009" s="6" t="s">
        <v>39</v>
      </c>
      <c r="U3009" s="6" t="s">
        <v>7962</v>
      </c>
      <c r="V3009" s="8">
        <v>46260.515277777777</v>
      </c>
      <c r="W3009" s="8">
        <v>46260.515277777777</v>
      </c>
      <c r="X3009" s="6" t="s">
        <v>40</v>
      </c>
      <c r="Y3009" s="6" t="s">
        <v>39</v>
      </c>
      <c r="Z3009" s="9">
        <v>95829</v>
      </c>
      <c r="AA3009" s="6" t="s">
        <v>424</v>
      </c>
      <c r="AB3009" s="26" t="s">
        <v>9727</v>
      </c>
      <c r="AC3009" s="11" t="str">
        <f t="shared" si="326"/>
        <v>Klik Here Bestie</v>
      </c>
    </row>
    <row r="3010" spans="1:29" ht="14.25" customHeight="1" x14ac:dyDescent="0.3">
      <c r="A3010" s="5">
        <v>3008</v>
      </c>
      <c r="B3010" s="6" t="s">
        <v>32</v>
      </c>
      <c r="C3010" s="6" t="s">
        <v>33</v>
      </c>
      <c r="D3010" s="6" t="s">
        <v>1256</v>
      </c>
      <c r="E3010" s="6" t="s">
        <v>1357</v>
      </c>
      <c r="F3010" s="6">
        <v>3323062008</v>
      </c>
      <c r="G3010" s="6" t="s">
        <v>1268</v>
      </c>
      <c r="H3010" s="6" t="s">
        <v>1269</v>
      </c>
      <c r="I3010" s="6">
        <v>15465453</v>
      </c>
      <c r="J3010" s="6" t="s">
        <v>9728</v>
      </c>
      <c r="K3010" s="6" t="s">
        <v>9729</v>
      </c>
      <c r="L3010" s="6" t="s">
        <v>9730</v>
      </c>
      <c r="M3010" s="6">
        <v>0</v>
      </c>
      <c r="N3010" s="6">
        <v>100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 t="s">
        <v>39</v>
      </c>
      <c r="U3010" s="27" t="s">
        <v>7969</v>
      </c>
      <c r="V3010" s="8">
        <v>46253.470138888886</v>
      </c>
      <c r="W3010" s="8">
        <v>46253.470138888886</v>
      </c>
      <c r="X3010" s="6" t="s">
        <v>40</v>
      </c>
      <c r="Y3010" s="6" t="s">
        <v>39</v>
      </c>
      <c r="Z3010" s="9">
        <v>95817</v>
      </c>
      <c r="AA3010" s="6" t="s">
        <v>1387</v>
      </c>
      <c r="AB3010" s="26" t="s">
        <v>9731</v>
      </c>
      <c r="AC3010" s="11" t="str">
        <f t="shared" si="326"/>
        <v>Klik Here Bestie</v>
      </c>
    </row>
    <row r="3011" spans="1:29" ht="14.25" customHeight="1" x14ac:dyDescent="0.3">
      <c r="A3011" s="5">
        <v>3009</v>
      </c>
      <c r="B3011" s="6" t="s">
        <v>32</v>
      </c>
      <c r="C3011" s="6" t="s">
        <v>33</v>
      </c>
      <c r="D3011" s="6" t="s">
        <v>1256</v>
      </c>
      <c r="E3011" s="6" t="s">
        <v>1503</v>
      </c>
      <c r="F3011" s="6">
        <v>3323062010</v>
      </c>
      <c r="G3011" s="6" t="s">
        <v>1257</v>
      </c>
      <c r="H3011" s="6" t="s">
        <v>1258</v>
      </c>
      <c r="I3011" s="6">
        <v>15446298</v>
      </c>
      <c r="J3011" s="6" t="s">
        <v>9732</v>
      </c>
      <c r="K3011" s="6" t="s">
        <v>9733</v>
      </c>
      <c r="L3011" s="6" t="s">
        <v>9734</v>
      </c>
      <c r="M3011" s="6">
        <v>0</v>
      </c>
      <c r="N3011" s="6">
        <v>851</v>
      </c>
      <c r="O3011" s="6">
        <v>0</v>
      </c>
      <c r="P3011" s="6">
        <v>0</v>
      </c>
      <c r="Q3011" s="6">
        <v>0</v>
      </c>
      <c r="R3011" s="6">
        <v>0</v>
      </c>
      <c r="S3011" s="6">
        <v>0</v>
      </c>
      <c r="T3011" s="6" t="s">
        <v>39</v>
      </c>
      <c r="U3011" s="6" t="s">
        <v>7969</v>
      </c>
      <c r="V3011" s="8">
        <v>46253.363194444442</v>
      </c>
      <c r="W3011" s="8">
        <v>46253.363194444442</v>
      </c>
      <c r="X3011" s="6" t="s">
        <v>40</v>
      </c>
      <c r="Y3011" s="6" t="s">
        <v>39</v>
      </c>
      <c r="Z3011" s="9">
        <v>96544</v>
      </c>
      <c r="AA3011" s="6" t="s">
        <v>1731</v>
      </c>
      <c r="AB3011" s="26" t="s">
        <v>9735</v>
      </c>
      <c r="AC3011" s="11" t="str">
        <f t="shared" si="326"/>
        <v>Klik Here Bestie</v>
      </c>
    </row>
    <row r="3012" spans="1:29" ht="14.25" customHeight="1" x14ac:dyDescent="0.3">
      <c r="A3012" s="5">
        <v>3010</v>
      </c>
      <c r="B3012" s="6" t="s">
        <v>32</v>
      </c>
      <c r="C3012" s="6" t="s">
        <v>33</v>
      </c>
      <c r="D3012" s="6" t="s">
        <v>1256</v>
      </c>
      <c r="E3012" s="6" t="s">
        <v>1503</v>
      </c>
      <c r="F3012" s="6">
        <v>3323062010</v>
      </c>
      <c r="G3012" s="6" t="s">
        <v>1257</v>
      </c>
      <c r="H3012" s="6" t="s">
        <v>1258</v>
      </c>
      <c r="I3012" s="6">
        <v>15409024</v>
      </c>
      <c r="J3012" s="6" t="s">
        <v>9736</v>
      </c>
      <c r="K3012" s="6" t="s">
        <v>9737</v>
      </c>
      <c r="L3012" s="6" t="s">
        <v>9738</v>
      </c>
      <c r="M3012" s="6">
        <v>0</v>
      </c>
      <c r="N3012" s="6">
        <v>326</v>
      </c>
      <c r="O3012" s="6">
        <v>0</v>
      </c>
      <c r="P3012" s="6">
        <v>0</v>
      </c>
      <c r="Q3012" s="6">
        <v>0</v>
      </c>
      <c r="R3012" s="6">
        <v>0</v>
      </c>
      <c r="S3012" s="6">
        <v>0</v>
      </c>
      <c r="T3012" s="6" t="s">
        <v>39</v>
      </c>
      <c r="U3012" s="6" t="s">
        <v>7958</v>
      </c>
      <c r="V3012" s="8">
        <v>46252.592361111114</v>
      </c>
      <c r="W3012" s="8">
        <v>46252.592361111114</v>
      </c>
      <c r="X3012" s="6" t="s">
        <v>40</v>
      </c>
      <c r="Y3012" s="6" t="s">
        <v>39</v>
      </c>
      <c r="Z3012" s="9">
        <v>948873</v>
      </c>
      <c r="AA3012" s="6" t="s">
        <v>9739</v>
      </c>
      <c r="AB3012" s="26" t="s">
        <v>9740</v>
      </c>
      <c r="AC3012" s="11" t="str">
        <f t="shared" si="326"/>
        <v>Klik Here Bestie</v>
      </c>
    </row>
    <row r="3013" spans="1:29" ht="14.25" customHeight="1" x14ac:dyDescent="0.3">
      <c r="A3013" s="5">
        <v>3011</v>
      </c>
      <c r="B3013" s="6" t="s">
        <v>32</v>
      </c>
      <c r="C3013" s="6" t="s">
        <v>33</v>
      </c>
      <c r="D3013" s="6" t="s">
        <v>1256</v>
      </c>
      <c r="E3013" s="6" t="s">
        <v>1503</v>
      </c>
      <c r="F3013" s="6">
        <v>3323062010</v>
      </c>
      <c r="G3013" s="6" t="s">
        <v>1257</v>
      </c>
      <c r="H3013" s="6" t="s">
        <v>1258</v>
      </c>
      <c r="I3013" s="6">
        <v>15409149</v>
      </c>
      <c r="J3013" s="6" t="s">
        <v>9741</v>
      </c>
      <c r="K3013" s="6" t="s">
        <v>9737</v>
      </c>
      <c r="L3013" s="6" t="s">
        <v>9738</v>
      </c>
      <c r="M3013" s="6">
        <v>10</v>
      </c>
      <c r="N3013" s="6">
        <v>10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 t="s">
        <v>39</v>
      </c>
      <c r="U3013" s="6" t="s">
        <v>7958</v>
      </c>
      <c r="V3013" s="8">
        <v>46252.593055555553</v>
      </c>
      <c r="W3013" s="8">
        <v>46252.593055555553</v>
      </c>
      <c r="X3013" s="6" t="s">
        <v>40</v>
      </c>
      <c r="Y3013" s="6" t="s">
        <v>39</v>
      </c>
      <c r="Z3013" s="9">
        <v>948873</v>
      </c>
      <c r="AA3013" s="6" t="s">
        <v>9739</v>
      </c>
      <c r="AB3013" s="26" t="s">
        <v>9742</v>
      </c>
      <c r="AC3013" s="11" t="str">
        <f t="shared" si="326"/>
        <v>Klik Here Bestie</v>
      </c>
    </row>
    <row r="3014" spans="1:29" ht="14.25" customHeight="1" x14ac:dyDescent="0.3">
      <c r="A3014" s="5">
        <v>3012</v>
      </c>
      <c r="B3014" s="6" t="s">
        <v>32</v>
      </c>
      <c r="C3014" s="6" t="s">
        <v>33</v>
      </c>
      <c r="D3014" s="6" t="s">
        <v>1256</v>
      </c>
      <c r="E3014" s="6" t="s">
        <v>1503</v>
      </c>
      <c r="F3014" s="6">
        <v>3323062010</v>
      </c>
      <c r="G3014" s="6" t="s">
        <v>1257</v>
      </c>
      <c r="H3014" s="6" t="s">
        <v>1258</v>
      </c>
      <c r="I3014" s="6">
        <v>15617564</v>
      </c>
      <c r="J3014" s="6" t="s">
        <v>9743</v>
      </c>
      <c r="K3014" s="6" t="s">
        <v>9744</v>
      </c>
      <c r="L3014" s="6" t="s">
        <v>9745</v>
      </c>
      <c r="M3014" s="6">
        <v>0</v>
      </c>
      <c r="N3014" s="6">
        <v>636</v>
      </c>
      <c r="O3014" s="6">
        <v>0</v>
      </c>
      <c r="P3014" s="6">
        <v>0</v>
      </c>
      <c r="Q3014" s="6">
        <v>0</v>
      </c>
      <c r="R3014" s="6">
        <v>0</v>
      </c>
      <c r="S3014" s="6">
        <v>0</v>
      </c>
      <c r="T3014" s="6" t="s">
        <v>39</v>
      </c>
      <c r="U3014" s="27" t="s">
        <v>7926</v>
      </c>
      <c r="V3014" s="8">
        <v>46255.409722222219</v>
      </c>
      <c r="W3014" s="8">
        <v>46255.409722222219</v>
      </c>
      <c r="X3014" s="6" t="s">
        <v>40</v>
      </c>
      <c r="Y3014" s="6" t="s">
        <v>39</v>
      </c>
      <c r="Z3014" s="9">
        <v>96544</v>
      </c>
      <c r="AA3014" s="6" t="s">
        <v>1731</v>
      </c>
      <c r="AB3014" s="26" t="s">
        <v>9746</v>
      </c>
      <c r="AC3014" s="11" t="str">
        <f t="shared" si="326"/>
        <v>Klik Here Bestie</v>
      </c>
    </row>
    <row r="3015" spans="1:29" ht="14.25" customHeight="1" x14ac:dyDescent="0.3">
      <c r="A3015" s="5">
        <v>3013</v>
      </c>
      <c r="B3015" s="6" t="s">
        <v>32</v>
      </c>
      <c r="C3015" s="6" t="s">
        <v>33</v>
      </c>
      <c r="D3015" s="6" t="s">
        <v>1256</v>
      </c>
      <c r="E3015" s="6" t="s">
        <v>1503</v>
      </c>
      <c r="F3015" s="6">
        <v>3323062010</v>
      </c>
      <c r="G3015" s="6" t="s">
        <v>1257</v>
      </c>
      <c r="H3015" s="6" t="s">
        <v>1258</v>
      </c>
      <c r="I3015" s="6">
        <v>15617848</v>
      </c>
      <c r="J3015" s="6" t="s">
        <v>9747</v>
      </c>
      <c r="K3015" s="6" t="s">
        <v>9744</v>
      </c>
      <c r="L3015" s="6" t="s">
        <v>9745</v>
      </c>
      <c r="M3015" s="6">
        <v>82</v>
      </c>
      <c r="N3015" s="6">
        <v>74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 t="s">
        <v>39</v>
      </c>
      <c r="U3015" s="6" t="s">
        <v>7926</v>
      </c>
      <c r="V3015" s="8">
        <v>46255.410416666666</v>
      </c>
      <c r="W3015" s="8">
        <v>46255.410416666666</v>
      </c>
      <c r="X3015" s="6" t="s">
        <v>40</v>
      </c>
      <c r="Y3015" s="6" t="s">
        <v>39</v>
      </c>
      <c r="Z3015" s="9">
        <v>96544</v>
      </c>
      <c r="AA3015" s="6" t="s">
        <v>1731</v>
      </c>
      <c r="AB3015" s="26" t="s">
        <v>9748</v>
      </c>
      <c r="AC3015" s="11" t="str">
        <f t="shared" si="326"/>
        <v>Klik Here Bestie</v>
      </c>
    </row>
    <row r="3016" spans="1:29" ht="14.25" customHeight="1" x14ac:dyDescent="0.3">
      <c r="A3016" s="5">
        <v>3014</v>
      </c>
      <c r="B3016" s="6" t="s">
        <v>32</v>
      </c>
      <c r="C3016" s="6" t="s">
        <v>33</v>
      </c>
      <c r="D3016" s="6" t="s">
        <v>1256</v>
      </c>
      <c r="E3016" s="6" t="s">
        <v>1510</v>
      </c>
      <c r="F3016" s="6">
        <v>3323062011</v>
      </c>
      <c r="G3016" s="6" t="s">
        <v>1321</v>
      </c>
      <c r="H3016" s="6" t="s">
        <v>1322</v>
      </c>
      <c r="I3016" s="6">
        <v>15379655</v>
      </c>
      <c r="J3016" s="6" t="s">
        <v>9749</v>
      </c>
      <c r="K3016" s="6" t="s">
        <v>9750</v>
      </c>
      <c r="L3016" s="6" t="s">
        <v>9751</v>
      </c>
      <c r="M3016" s="6">
        <v>0</v>
      </c>
      <c r="N3016" s="6">
        <v>100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 t="s">
        <v>39</v>
      </c>
      <c r="U3016" s="6" t="s">
        <v>7958</v>
      </c>
      <c r="V3016" s="8">
        <v>46252.370138888888</v>
      </c>
      <c r="W3016" s="8">
        <v>46252.370138888888</v>
      </c>
      <c r="X3016" s="6" t="s">
        <v>40</v>
      </c>
      <c r="Y3016" s="6" t="s">
        <v>39</v>
      </c>
      <c r="Z3016" s="9">
        <v>95738</v>
      </c>
      <c r="AA3016" s="6" t="s">
        <v>1517</v>
      </c>
      <c r="AB3016" s="26" t="s">
        <v>9752</v>
      </c>
      <c r="AC3016" s="11" t="str">
        <f t="shared" si="326"/>
        <v>Klik Here Bestie</v>
      </c>
    </row>
    <row r="3017" spans="1:29" ht="14.25" customHeight="1" x14ac:dyDescent="0.3">
      <c r="A3017" s="5">
        <v>3015</v>
      </c>
      <c r="B3017" s="6" t="s">
        <v>32</v>
      </c>
      <c r="C3017" s="6" t="s">
        <v>33</v>
      </c>
      <c r="D3017" s="6" t="s">
        <v>1256</v>
      </c>
      <c r="E3017" s="6" t="s">
        <v>1510</v>
      </c>
      <c r="F3017" s="6">
        <v>3323062011</v>
      </c>
      <c r="G3017" s="6" t="s">
        <v>1321</v>
      </c>
      <c r="H3017" s="6" t="s">
        <v>1322</v>
      </c>
      <c r="I3017" s="6">
        <v>15911765</v>
      </c>
      <c r="J3017" s="6" t="s">
        <v>9753</v>
      </c>
      <c r="K3017" s="6" t="s">
        <v>9754</v>
      </c>
      <c r="L3017" s="6" t="s">
        <v>9755</v>
      </c>
      <c r="M3017" s="6">
        <v>0</v>
      </c>
      <c r="N3017" s="6">
        <v>50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 t="s">
        <v>39</v>
      </c>
      <c r="U3017" s="27" t="s">
        <v>7951</v>
      </c>
      <c r="V3017" s="8">
        <v>46258.686111111114</v>
      </c>
      <c r="W3017" s="8">
        <v>46258.686111111114</v>
      </c>
      <c r="X3017" s="6" t="s">
        <v>40</v>
      </c>
      <c r="Y3017" s="6" t="s">
        <v>39</v>
      </c>
      <c r="Z3017" s="9">
        <v>95769</v>
      </c>
      <c r="AA3017" s="6" t="s">
        <v>9756</v>
      </c>
      <c r="AB3017" s="26" t="s">
        <v>9757</v>
      </c>
      <c r="AC3017" s="11" t="str">
        <f t="shared" si="326"/>
        <v>Klik Here Bestie</v>
      </c>
    </row>
    <row r="3018" spans="1:29" ht="14.25" customHeight="1" x14ac:dyDescent="0.3">
      <c r="A3018" s="5">
        <v>3016</v>
      </c>
      <c r="B3018" s="6" t="s">
        <v>32</v>
      </c>
      <c r="C3018" s="6" t="s">
        <v>33</v>
      </c>
      <c r="D3018" s="6" t="s">
        <v>1256</v>
      </c>
      <c r="E3018" s="6" t="s">
        <v>1510</v>
      </c>
      <c r="F3018" s="6">
        <v>3323062011</v>
      </c>
      <c r="G3018" s="6" t="s">
        <v>1321</v>
      </c>
      <c r="H3018" s="6" t="s">
        <v>1322</v>
      </c>
      <c r="I3018" s="6">
        <v>15690610</v>
      </c>
      <c r="J3018" s="6" t="s">
        <v>9758</v>
      </c>
      <c r="K3018" s="6" t="s">
        <v>9759</v>
      </c>
      <c r="L3018" s="6" t="s">
        <v>1525</v>
      </c>
      <c r="M3018" s="6">
        <v>0</v>
      </c>
      <c r="N3018" s="6">
        <v>81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 t="s">
        <v>39</v>
      </c>
      <c r="U3018" s="27" t="s">
        <v>7933</v>
      </c>
      <c r="V3018" s="8">
        <v>46256.347916666666</v>
      </c>
      <c r="W3018" s="8">
        <v>46256.347916666666</v>
      </c>
      <c r="X3018" s="6" t="s">
        <v>40</v>
      </c>
      <c r="Y3018" s="6" t="s">
        <v>39</v>
      </c>
      <c r="Z3018" s="9">
        <v>95751</v>
      </c>
      <c r="AA3018" s="6" t="s">
        <v>1526</v>
      </c>
      <c r="AB3018" s="26" t="s">
        <v>9760</v>
      </c>
      <c r="AC3018" s="11" t="str">
        <f t="shared" si="326"/>
        <v>Klik Here Bestie</v>
      </c>
    </row>
    <row r="3019" spans="1:29" ht="14.25" customHeight="1" x14ac:dyDescent="0.3">
      <c r="A3019" s="5">
        <v>3017</v>
      </c>
      <c r="B3019" s="6" t="s">
        <v>32</v>
      </c>
      <c r="C3019" s="6" t="s">
        <v>33</v>
      </c>
      <c r="D3019" s="6" t="s">
        <v>1256</v>
      </c>
      <c r="E3019" s="6" t="s">
        <v>1510</v>
      </c>
      <c r="F3019" s="6">
        <v>3323062011</v>
      </c>
      <c r="G3019" s="6" t="s">
        <v>1321</v>
      </c>
      <c r="H3019" s="6" t="s">
        <v>1322</v>
      </c>
      <c r="I3019" s="6">
        <v>15455969</v>
      </c>
      <c r="J3019" s="6" t="s">
        <v>9761</v>
      </c>
      <c r="K3019" s="6" t="s">
        <v>9762</v>
      </c>
      <c r="L3019" s="6" t="s">
        <v>9763</v>
      </c>
      <c r="M3019" s="6">
        <v>0</v>
      </c>
      <c r="N3019" s="6">
        <v>69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 t="s">
        <v>39</v>
      </c>
      <c r="U3019" s="6" t="s">
        <v>7969</v>
      </c>
      <c r="V3019" s="8">
        <v>46253.415277777778</v>
      </c>
      <c r="W3019" s="8">
        <v>46253.415277777778</v>
      </c>
      <c r="X3019" s="6" t="s">
        <v>40</v>
      </c>
      <c r="Y3019" s="6" t="s">
        <v>39</v>
      </c>
      <c r="Z3019" s="9">
        <v>95758</v>
      </c>
      <c r="AA3019" s="6" t="s">
        <v>1530</v>
      </c>
      <c r="AB3019" s="26" t="s">
        <v>9764</v>
      </c>
      <c r="AC3019" s="11" t="str">
        <f t="shared" si="326"/>
        <v>Klik Here Bestie</v>
      </c>
    </row>
    <row r="3020" spans="1:29" ht="14.25" customHeight="1" x14ac:dyDescent="0.3">
      <c r="A3020" s="5">
        <v>3018</v>
      </c>
      <c r="B3020" s="6" t="s">
        <v>32</v>
      </c>
      <c r="C3020" s="6" t="s">
        <v>33</v>
      </c>
      <c r="D3020" s="6" t="s">
        <v>1256</v>
      </c>
      <c r="E3020" s="6" t="s">
        <v>1510</v>
      </c>
      <c r="F3020" s="6">
        <v>3323062011</v>
      </c>
      <c r="G3020" s="6" t="s">
        <v>1321</v>
      </c>
      <c r="H3020" s="6" t="s">
        <v>1322</v>
      </c>
      <c r="I3020" s="6">
        <v>16037568</v>
      </c>
      <c r="J3020" s="6" t="s">
        <v>9765</v>
      </c>
      <c r="K3020" s="6" t="s">
        <v>5219</v>
      </c>
      <c r="L3020" s="6" t="s">
        <v>5220</v>
      </c>
      <c r="M3020" s="6">
        <v>0</v>
      </c>
      <c r="N3020" s="6">
        <v>229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 t="s">
        <v>39</v>
      </c>
      <c r="U3020" s="27" t="s">
        <v>7962</v>
      </c>
      <c r="V3020" s="8">
        <v>46260.365277777775</v>
      </c>
      <c r="W3020" s="8">
        <v>46260.365277777775</v>
      </c>
      <c r="X3020" s="6" t="s">
        <v>40</v>
      </c>
      <c r="Y3020" s="6" t="s">
        <v>39</v>
      </c>
      <c r="Z3020" s="9">
        <v>95751</v>
      </c>
      <c r="AA3020" s="6" t="s">
        <v>1526</v>
      </c>
      <c r="AB3020" s="26" t="s">
        <v>9766</v>
      </c>
      <c r="AC3020" s="11" t="str">
        <f t="shared" si="326"/>
        <v>Klik Here Bestie</v>
      </c>
    </row>
    <row r="3021" spans="1:29" ht="14.25" customHeight="1" x14ac:dyDescent="0.3">
      <c r="A3021" s="5">
        <v>3019</v>
      </c>
      <c r="B3021" s="6" t="s">
        <v>32</v>
      </c>
      <c r="C3021" s="6" t="s">
        <v>33</v>
      </c>
      <c r="D3021" s="6" t="s">
        <v>1256</v>
      </c>
      <c r="E3021" s="6" t="s">
        <v>1510</v>
      </c>
      <c r="F3021" s="6">
        <v>3323062011</v>
      </c>
      <c r="G3021" s="6" t="s">
        <v>1321</v>
      </c>
      <c r="H3021" s="6" t="s">
        <v>1322</v>
      </c>
      <c r="I3021" s="6">
        <v>16045631</v>
      </c>
      <c r="J3021" s="6" t="s">
        <v>9767</v>
      </c>
      <c r="K3021" s="6" t="s">
        <v>9768</v>
      </c>
      <c r="L3021" s="6" t="s">
        <v>9769</v>
      </c>
      <c r="M3021" s="6">
        <v>50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6">
        <v>0</v>
      </c>
      <c r="T3021" s="6" t="s">
        <v>39</v>
      </c>
      <c r="U3021" s="27" t="s">
        <v>7962</v>
      </c>
      <c r="V3021" s="8">
        <v>46260.411805555559</v>
      </c>
      <c r="W3021" s="8">
        <v>46260.411805555559</v>
      </c>
      <c r="X3021" s="6" t="s">
        <v>40</v>
      </c>
      <c r="Y3021" s="6" t="s">
        <v>39</v>
      </c>
      <c r="Z3021" s="9">
        <v>95764</v>
      </c>
      <c r="AA3021" s="6" t="s">
        <v>1536</v>
      </c>
      <c r="AB3021" s="26" t="s">
        <v>9770</v>
      </c>
      <c r="AC3021" s="11" t="str">
        <f t="shared" si="326"/>
        <v>Klik Here Bestie</v>
      </c>
    </row>
    <row r="3022" spans="1:29" ht="14.25" customHeight="1" x14ac:dyDescent="0.3">
      <c r="A3022" s="5">
        <v>3020</v>
      </c>
      <c r="B3022" s="6" t="s">
        <v>32</v>
      </c>
      <c r="C3022" s="6" t="s">
        <v>33</v>
      </c>
      <c r="D3022" s="6" t="s">
        <v>1256</v>
      </c>
      <c r="E3022" s="6" t="s">
        <v>1510</v>
      </c>
      <c r="F3022" s="6">
        <v>3323062011</v>
      </c>
      <c r="G3022" s="6" t="s">
        <v>1321</v>
      </c>
      <c r="H3022" s="6" t="s">
        <v>1322</v>
      </c>
      <c r="I3022" s="6">
        <v>16135818</v>
      </c>
      <c r="J3022" s="6" t="s">
        <v>9771</v>
      </c>
      <c r="K3022" s="6" t="s">
        <v>9772</v>
      </c>
      <c r="L3022" s="6" t="s">
        <v>2925</v>
      </c>
      <c r="M3022" s="6">
        <v>0</v>
      </c>
      <c r="N3022" s="6">
        <v>50</v>
      </c>
      <c r="O3022" s="6">
        <v>0</v>
      </c>
      <c r="P3022" s="6">
        <v>0</v>
      </c>
      <c r="Q3022" s="6">
        <v>0</v>
      </c>
      <c r="R3022" s="6">
        <v>0</v>
      </c>
      <c r="S3022" s="6">
        <v>0</v>
      </c>
      <c r="T3022" s="6" t="s">
        <v>39</v>
      </c>
      <c r="U3022" s="6" t="s">
        <v>7919</v>
      </c>
      <c r="V3022" s="8">
        <v>46261.354166666664</v>
      </c>
      <c r="W3022" s="8">
        <v>46261.354166666664</v>
      </c>
      <c r="X3022" s="6" t="s">
        <v>40</v>
      </c>
      <c r="Y3022" s="6" t="s">
        <v>39</v>
      </c>
      <c r="Z3022" s="9">
        <v>948783</v>
      </c>
      <c r="AA3022" s="6" t="s">
        <v>1513</v>
      </c>
      <c r="AB3022" s="26" t="s">
        <v>9773</v>
      </c>
      <c r="AC3022" s="11" t="str">
        <f t="shared" si="326"/>
        <v>Klik Here Bestie</v>
      </c>
    </row>
    <row r="3023" spans="1:29" ht="14.25" customHeight="1" x14ac:dyDescent="0.3">
      <c r="A3023" s="5">
        <v>3021</v>
      </c>
      <c r="B3023" s="6" t="s">
        <v>32</v>
      </c>
      <c r="C3023" s="6" t="s">
        <v>33</v>
      </c>
      <c r="D3023" s="6" t="s">
        <v>1256</v>
      </c>
      <c r="E3023" s="6" t="s">
        <v>1510</v>
      </c>
      <c r="F3023" s="6">
        <v>3323062011</v>
      </c>
      <c r="G3023" s="6" t="s">
        <v>1321</v>
      </c>
      <c r="H3023" s="6" t="s">
        <v>1322</v>
      </c>
      <c r="I3023" s="6">
        <v>15464746</v>
      </c>
      <c r="J3023" s="6" t="s">
        <v>9774</v>
      </c>
      <c r="K3023" s="6" t="s">
        <v>5223</v>
      </c>
      <c r="L3023" s="6" t="s">
        <v>5224</v>
      </c>
      <c r="M3023" s="6">
        <v>0</v>
      </c>
      <c r="N3023" s="6">
        <v>50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 t="s">
        <v>39</v>
      </c>
      <c r="U3023" s="6" t="s">
        <v>7969</v>
      </c>
      <c r="V3023" s="8">
        <v>46253.466666666667</v>
      </c>
      <c r="W3023" s="8">
        <v>46253.466666666667</v>
      </c>
      <c r="X3023" s="6" t="s">
        <v>40</v>
      </c>
      <c r="Y3023" s="6" t="s">
        <v>39</v>
      </c>
      <c r="Z3023" s="9">
        <v>95738</v>
      </c>
      <c r="AA3023" s="6" t="s">
        <v>1517</v>
      </c>
      <c r="AB3023" s="26" t="s">
        <v>9775</v>
      </c>
      <c r="AC3023" s="11" t="str">
        <f t="shared" si="326"/>
        <v>Klik Here Bestie</v>
      </c>
    </row>
    <row r="3024" spans="1:29" ht="14.25" customHeight="1" x14ac:dyDescent="0.3">
      <c r="A3024" s="5">
        <v>3022</v>
      </c>
      <c r="B3024" s="6" t="s">
        <v>32</v>
      </c>
      <c r="C3024" s="6" t="s">
        <v>33</v>
      </c>
      <c r="D3024" s="6" t="s">
        <v>1256</v>
      </c>
      <c r="E3024" s="6" t="s">
        <v>1538</v>
      </c>
      <c r="F3024" s="6">
        <v>3323062012</v>
      </c>
      <c r="G3024" s="6" t="s">
        <v>1268</v>
      </c>
      <c r="H3024" s="6" t="s">
        <v>1269</v>
      </c>
      <c r="I3024" s="6">
        <v>15718041</v>
      </c>
      <c r="J3024" s="6" t="s">
        <v>9776</v>
      </c>
      <c r="K3024" s="6" t="s">
        <v>9777</v>
      </c>
      <c r="L3024" s="6" t="s">
        <v>9778</v>
      </c>
      <c r="M3024" s="6">
        <v>45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6">
        <v>0</v>
      </c>
      <c r="T3024" s="6" t="s">
        <v>39</v>
      </c>
      <c r="U3024" s="6" t="s">
        <v>7933</v>
      </c>
      <c r="V3024" s="8">
        <v>46256.474305555559</v>
      </c>
      <c r="W3024" s="8">
        <v>46256.474305555559</v>
      </c>
      <c r="X3024" s="6" t="s">
        <v>40</v>
      </c>
      <c r="Y3024" s="6" t="s">
        <v>39</v>
      </c>
      <c r="Z3024" s="9">
        <v>95791</v>
      </c>
      <c r="AA3024" s="6" t="s">
        <v>5239</v>
      </c>
      <c r="AB3024" s="26" t="s">
        <v>9779</v>
      </c>
      <c r="AC3024" s="11" t="str">
        <f t="shared" si="326"/>
        <v>Klik Here Bestie</v>
      </c>
    </row>
    <row r="3025" spans="1:29" ht="14.25" customHeight="1" x14ac:dyDescent="0.3">
      <c r="A3025" s="5">
        <v>3023</v>
      </c>
      <c r="B3025" s="6" t="s">
        <v>32</v>
      </c>
      <c r="C3025" s="6" t="s">
        <v>33</v>
      </c>
      <c r="D3025" s="6" t="s">
        <v>1256</v>
      </c>
      <c r="E3025" s="6" t="s">
        <v>1538</v>
      </c>
      <c r="F3025" s="6">
        <v>3323062012</v>
      </c>
      <c r="G3025" s="6" t="s">
        <v>1268</v>
      </c>
      <c r="H3025" s="6" t="s">
        <v>1269</v>
      </c>
      <c r="I3025" s="6">
        <v>15718125</v>
      </c>
      <c r="J3025" s="6" t="s">
        <v>9780</v>
      </c>
      <c r="K3025" s="6" t="s">
        <v>9777</v>
      </c>
      <c r="L3025" s="6" t="s">
        <v>9778</v>
      </c>
      <c r="M3025" s="6">
        <v>0</v>
      </c>
      <c r="N3025" s="6">
        <v>150</v>
      </c>
      <c r="O3025" s="6">
        <v>0</v>
      </c>
      <c r="P3025" s="6">
        <v>0</v>
      </c>
      <c r="Q3025" s="6">
        <v>0</v>
      </c>
      <c r="R3025" s="6">
        <v>0</v>
      </c>
      <c r="S3025" s="6">
        <v>0</v>
      </c>
      <c r="T3025" s="6" t="s">
        <v>39</v>
      </c>
      <c r="U3025" s="6" t="s">
        <v>7933</v>
      </c>
      <c r="V3025" s="8">
        <v>46256.474999999999</v>
      </c>
      <c r="W3025" s="8">
        <v>46256.474999999999</v>
      </c>
      <c r="X3025" s="6" t="s">
        <v>40</v>
      </c>
      <c r="Y3025" s="6" t="s">
        <v>39</v>
      </c>
      <c r="Z3025" s="9">
        <v>95791</v>
      </c>
      <c r="AA3025" s="6" t="s">
        <v>5239</v>
      </c>
      <c r="AB3025" s="26" t="s">
        <v>9781</v>
      </c>
      <c r="AC3025" s="11" t="str">
        <f t="shared" si="326"/>
        <v>Klik Here Bestie</v>
      </c>
    </row>
    <row r="3026" spans="1:29" ht="14.25" customHeight="1" x14ac:dyDescent="0.3">
      <c r="A3026" s="5">
        <v>3024</v>
      </c>
      <c r="B3026" s="6" t="s">
        <v>32</v>
      </c>
      <c r="C3026" s="6" t="s">
        <v>33</v>
      </c>
      <c r="D3026" s="6" t="s">
        <v>1256</v>
      </c>
      <c r="E3026" s="6" t="s">
        <v>1538</v>
      </c>
      <c r="F3026" s="6">
        <v>3323062012</v>
      </c>
      <c r="G3026" s="6" t="s">
        <v>1268</v>
      </c>
      <c r="H3026" s="6" t="s">
        <v>1269</v>
      </c>
      <c r="I3026" s="6">
        <v>16185919</v>
      </c>
      <c r="J3026" s="6" t="s">
        <v>9782</v>
      </c>
      <c r="K3026" s="6" t="s">
        <v>9783</v>
      </c>
      <c r="L3026" s="6" t="s">
        <v>9784</v>
      </c>
      <c r="M3026" s="6">
        <v>0</v>
      </c>
      <c r="N3026" s="6">
        <v>35</v>
      </c>
      <c r="O3026" s="6">
        <v>0</v>
      </c>
      <c r="P3026" s="6">
        <v>0</v>
      </c>
      <c r="Q3026" s="6">
        <v>0</v>
      </c>
      <c r="R3026" s="6">
        <v>0</v>
      </c>
      <c r="S3026" s="6">
        <v>0</v>
      </c>
      <c r="T3026" s="6" t="s">
        <v>39</v>
      </c>
      <c r="U3026" s="6" t="s">
        <v>7919</v>
      </c>
      <c r="V3026" s="8">
        <v>46261.593055555553</v>
      </c>
      <c r="W3026" s="8">
        <v>46261.593055555553</v>
      </c>
      <c r="X3026" s="6" t="s">
        <v>40</v>
      </c>
      <c r="Y3026" s="6" t="s">
        <v>39</v>
      </c>
      <c r="Z3026" s="9">
        <v>95819</v>
      </c>
      <c r="AA3026" s="6" t="s">
        <v>1541</v>
      </c>
      <c r="AB3026" s="26" t="s">
        <v>9785</v>
      </c>
      <c r="AC3026" s="11" t="str">
        <f t="shared" si="326"/>
        <v>Klik Here Bestie</v>
      </c>
    </row>
    <row r="3027" spans="1:29" ht="14.25" customHeight="1" x14ac:dyDescent="0.3">
      <c r="A3027" s="5">
        <v>3025</v>
      </c>
      <c r="B3027" s="6" t="s">
        <v>32</v>
      </c>
      <c r="C3027" s="6" t="s">
        <v>33</v>
      </c>
      <c r="D3027" s="6" t="s">
        <v>1256</v>
      </c>
      <c r="E3027" s="6" t="s">
        <v>1538</v>
      </c>
      <c r="F3027" s="6">
        <v>3323062012</v>
      </c>
      <c r="G3027" s="6" t="s">
        <v>1268</v>
      </c>
      <c r="H3027" s="6" t="s">
        <v>1269</v>
      </c>
      <c r="I3027" s="6">
        <v>16186168</v>
      </c>
      <c r="J3027" s="6" t="s">
        <v>9786</v>
      </c>
      <c r="K3027" s="6" t="s">
        <v>9783</v>
      </c>
      <c r="L3027" s="6" t="s">
        <v>9784</v>
      </c>
      <c r="M3027" s="6">
        <v>0</v>
      </c>
      <c r="N3027" s="6">
        <v>15</v>
      </c>
      <c r="O3027" s="6">
        <v>0</v>
      </c>
      <c r="P3027" s="6">
        <v>0</v>
      </c>
      <c r="Q3027" s="6">
        <v>0</v>
      </c>
      <c r="R3027" s="6">
        <v>0</v>
      </c>
      <c r="S3027" s="6">
        <v>0</v>
      </c>
      <c r="T3027" s="6" t="s">
        <v>39</v>
      </c>
      <c r="U3027" s="6" t="s">
        <v>7919</v>
      </c>
      <c r="V3027" s="8">
        <v>46261.59375</v>
      </c>
      <c r="W3027" s="8">
        <v>46261.59375</v>
      </c>
      <c r="X3027" s="6" t="s">
        <v>40</v>
      </c>
      <c r="Y3027" s="6" t="s">
        <v>39</v>
      </c>
      <c r="Z3027" s="9">
        <v>95819</v>
      </c>
      <c r="AA3027" s="6" t="s">
        <v>1541</v>
      </c>
      <c r="AB3027" s="26" t="s">
        <v>9787</v>
      </c>
      <c r="AC3027" s="11" t="str">
        <f t="shared" si="326"/>
        <v>Klik Here Bestie</v>
      </c>
    </row>
    <row r="3028" spans="1:29" ht="14.25" customHeight="1" x14ac:dyDescent="0.3">
      <c r="A3028" s="5">
        <v>3026</v>
      </c>
      <c r="B3028" s="6" t="s">
        <v>32</v>
      </c>
      <c r="C3028" s="6" t="s">
        <v>33</v>
      </c>
      <c r="D3028" s="6" t="s">
        <v>1256</v>
      </c>
      <c r="E3028" s="6" t="s">
        <v>1538</v>
      </c>
      <c r="F3028" s="6">
        <v>3323062012</v>
      </c>
      <c r="G3028" s="6" t="s">
        <v>1268</v>
      </c>
      <c r="H3028" s="6" t="s">
        <v>1269</v>
      </c>
      <c r="I3028" s="6">
        <v>16186370</v>
      </c>
      <c r="J3028" s="6" t="s">
        <v>9788</v>
      </c>
      <c r="K3028" s="6" t="s">
        <v>9783</v>
      </c>
      <c r="L3028" s="6" t="s">
        <v>9784</v>
      </c>
      <c r="M3028" s="6">
        <v>0</v>
      </c>
      <c r="N3028" s="6">
        <v>50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 t="s">
        <v>39</v>
      </c>
      <c r="U3028" s="6" t="s">
        <v>7919</v>
      </c>
      <c r="V3028" s="8">
        <v>46261.594444444447</v>
      </c>
      <c r="W3028" s="8">
        <v>46261.594444444447</v>
      </c>
      <c r="X3028" s="6" t="s">
        <v>40</v>
      </c>
      <c r="Y3028" s="6" t="s">
        <v>39</v>
      </c>
      <c r="Z3028" s="9">
        <v>95819</v>
      </c>
      <c r="AA3028" s="6" t="s">
        <v>1541</v>
      </c>
      <c r="AB3028" s="26" t="s">
        <v>9789</v>
      </c>
      <c r="AC3028" s="11" t="str">
        <f t="shared" si="326"/>
        <v>Klik Here Bestie</v>
      </c>
    </row>
    <row r="3029" spans="1:29" ht="14.25" customHeight="1" x14ac:dyDescent="0.3">
      <c r="A3029" s="5">
        <v>3027</v>
      </c>
      <c r="B3029" s="6" t="s">
        <v>32</v>
      </c>
      <c r="C3029" s="6" t="s">
        <v>33</v>
      </c>
      <c r="D3029" s="6" t="s">
        <v>1256</v>
      </c>
      <c r="E3029" s="6" t="s">
        <v>1538</v>
      </c>
      <c r="F3029" s="6">
        <v>3323062012</v>
      </c>
      <c r="G3029" s="6" t="s">
        <v>1268</v>
      </c>
      <c r="H3029" s="6" t="s">
        <v>1269</v>
      </c>
      <c r="I3029" s="6">
        <v>16186516</v>
      </c>
      <c r="J3029" s="6" t="s">
        <v>9790</v>
      </c>
      <c r="K3029" s="6" t="s">
        <v>9783</v>
      </c>
      <c r="L3029" s="6" t="s">
        <v>9784</v>
      </c>
      <c r="M3029" s="6">
        <v>5</v>
      </c>
      <c r="N3029" s="6">
        <v>0</v>
      </c>
      <c r="O3029" s="6">
        <v>0</v>
      </c>
      <c r="P3029" s="6">
        <v>0</v>
      </c>
      <c r="Q3029" s="6">
        <v>0</v>
      </c>
      <c r="R3029" s="6">
        <v>0</v>
      </c>
      <c r="S3029" s="6">
        <v>0</v>
      </c>
      <c r="T3029" s="6" t="s">
        <v>39</v>
      </c>
      <c r="U3029" s="6" t="s">
        <v>7919</v>
      </c>
      <c r="V3029" s="8">
        <v>46261.595833333333</v>
      </c>
      <c r="W3029" s="8">
        <v>46261.595833333333</v>
      </c>
      <c r="X3029" s="6" t="s">
        <v>40</v>
      </c>
      <c r="Y3029" s="6" t="s">
        <v>39</v>
      </c>
      <c r="Z3029" s="9">
        <v>95819</v>
      </c>
      <c r="AA3029" s="6" t="s">
        <v>1541</v>
      </c>
      <c r="AB3029" s="26" t="s">
        <v>9791</v>
      </c>
      <c r="AC3029" s="11" t="str">
        <f t="shared" si="326"/>
        <v>Klik Here Bestie</v>
      </c>
    </row>
    <row r="3030" spans="1:29" ht="14.25" customHeight="1" x14ac:dyDescent="0.3">
      <c r="A3030" s="5">
        <v>3028</v>
      </c>
      <c r="B3030" s="6" t="s">
        <v>32</v>
      </c>
      <c r="C3030" s="6" t="s">
        <v>33</v>
      </c>
      <c r="D3030" s="6" t="s">
        <v>1256</v>
      </c>
      <c r="E3030" s="6" t="s">
        <v>1538</v>
      </c>
      <c r="F3030" s="6">
        <v>3323062012</v>
      </c>
      <c r="G3030" s="6" t="s">
        <v>1268</v>
      </c>
      <c r="H3030" s="6" t="s">
        <v>1269</v>
      </c>
      <c r="I3030" s="6">
        <v>16049272</v>
      </c>
      <c r="J3030" s="6" t="s">
        <v>9792</v>
      </c>
      <c r="K3030" s="6" t="s">
        <v>9793</v>
      </c>
      <c r="L3030" s="6" t="s">
        <v>9794</v>
      </c>
      <c r="M3030" s="6">
        <v>0</v>
      </c>
      <c r="N3030" s="6">
        <v>100</v>
      </c>
      <c r="O3030" s="6">
        <v>0</v>
      </c>
      <c r="P3030" s="6">
        <v>0</v>
      </c>
      <c r="Q3030" s="6">
        <v>0</v>
      </c>
      <c r="R3030" s="6">
        <v>0</v>
      </c>
      <c r="S3030" s="6">
        <v>0</v>
      </c>
      <c r="T3030" s="6" t="s">
        <v>39</v>
      </c>
      <c r="U3030" s="27" t="s">
        <v>7962</v>
      </c>
      <c r="V3030" s="8">
        <v>46260.427777777775</v>
      </c>
      <c r="W3030" s="8">
        <v>46260.427777777775</v>
      </c>
      <c r="X3030" s="6" t="s">
        <v>40</v>
      </c>
      <c r="Y3030" s="6" t="s">
        <v>39</v>
      </c>
      <c r="Z3030" s="9">
        <v>95819</v>
      </c>
      <c r="AA3030" s="6" t="s">
        <v>1541</v>
      </c>
      <c r="AB3030" s="26" t="s">
        <v>9795</v>
      </c>
      <c r="AC3030" s="11" t="str">
        <f t="shared" si="326"/>
        <v>Klik Here Bestie</v>
      </c>
    </row>
    <row r="3031" spans="1:29" ht="14.25" customHeight="1" x14ac:dyDescent="0.3">
      <c r="A3031" s="5">
        <v>3029</v>
      </c>
      <c r="B3031" s="6" t="s">
        <v>32</v>
      </c>
      <c r="C3031" s="6" t="s">
        <v>33</v>
      </c>
      <c r="D3031" s="6" t="s">
        <v>1256</v>
      </c>
      <c r="E3031" s="6" t="s">
        <v>1545</v>
      </c>
      <c r="F3031" s="6">
        <v>3323062013</v>
      </c>
      <c r="G3031" s="6" t="s">
        <v>1268</v>
      </c>
      <c r="H3031" s="6" t="s">
        <v>1269</v>
      </c>
      <c r="I3031" s="6">
        <v>16190030</v>
      </c>
      <c r="J3031" s="6" t="s">
        <v>9796</v>
      </c>
      <c r="K3031" s="6" t="s">
        <v>9797</v>
      </c>
      <c r="L3031" s="6" t="s">
        <v>9798</v>
      </c>
      <c r="M3031" s="6">
        <v>15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 t="s">
        <v>39</v>
      </c>
      <c r="U3031" s="6" t="s">
        <v>7919</v>
      </c>
      <c r="V3031" s="8">
        <v>46261.617361111108</v>
      </c>
      <c r="W3031" s="8">
        <v>46261.617361111108</v>
      </c>
      <c r="X3031" s="6" t="s">
        <v>40</v>
      </c>
      <c r="Y3031" s="6" t="s">
        <v>39</v>
      </c>
      <c r="Z3031" s="9">
        <v>95954</v>
      </c>
      <c r="AA3031" s="6" t="s">
        <v>1576</v>
      </c>
      <c r="AB3031" s="26" t="s">
        <v>9799</v>
      </c>
      <c r="AC3031" s="11" t="str">
        <f t="shared" si="326"/>
        <v>Klik Here Bestie</v>
      </c>
    </row>
    <row r="3032" spans="1:29" ht="14.25" customHeight="1" x14ac:dyDescent="0.3">
      <c r="A3032" s="5">
        <v>3030</v>
      </c>
      <c r="B3032" s="6" t="s">
        <v>32</v>
      </c>
      <c r="C3032" s="6" t="s">
        <v>33</v>
      </c>
      <c r="D3032" s="6" t="s">
        <v>1256</v>
      </c>
      <c r="E3032" s="6" t="s">
        <v>1545</v>
      </c>
      <c r="F3032" s="6">
        <v>3323062013</v>
      </c>
      <c r="G3032" s="6" t="s">
        <v>1268</v>
      </c>
      <c r="H3032" s="6" t="s">
        <v>1269</v>
      </c>
      <c r="I3032" s="6">
        <v>16190216</v>
      </c>
      <c r="J3032" s="6" t="s">
        <v>9800</v>
      </c>
      <c r="K3032" s="6" t="s">
        <v>9797</v>
      </c>
      <c r="L3032" s="6" t="s">
        <v>9798</v>
      </c>
      <c r="M3032" s="6">
        <v>16</v>
      </c>
      <c r="N3032" s="6">
        <v>0</v>
      </c>
      <c r="O3032" s="6">
        <v>0</v>
      </c>
      <c r="P3032" s="6">
        <v>0</v>
      </c>
      <c r="Q3032" s="6">
        <v>0</v>
      </c>
      <c r="R3032" s="6">
        <v>0</v>
      </c>
      <c r="S3032" s="6">
        <v>0</v>
      </c>
      <c r="T3032" s="6" t="s">
        <v>39</v>
      </c>
      <c r="U3032" s="6" t="s">
        <v>7919</v>
      </c>
      <c r="V3032" s="8">
        <v>46261.618055555555</v>
      </c>
      <c r="W3032" s="8">
        <v>46261.618055555555</v>
      </c>
      <c r="X3032" s="6" t="s">
        <v>40</v>
      </c>
      <c r="Y3032" s="6" t="s">
        <v>39</v>
      </c>
      <c r="Z3032" s="9">
        <v>95954</v>
      </c>
      <c r="AA3032" s="6" t="s">
        <v>1576</v>
      </c>
      <c r="AB3032" s="26" t="s">
        <v>9801</v>
      </c>
      <c r="AC3032" s="11" t="str">
        <f t="shared" si="326"/>
        <v>Klik Here Bestie</v>
      </c>
    </row>
    <row r="3033" spans="1:29" ht="14.25" customHeight="1" x14ac:dyDescent="0.3">
      <c r="A3033" s="5">
        <v>3031</v>
      </c>
      <c r="B3033" s="6" t="s">
        <v>32</v>
      </c>
      <c r="C3033" s="6" t="s">
        <v>33</v>
      </c>
      <c r="D3033" s="6" t="s">
        <v>1256</v>
      </c>
      <c r="E3033" s="6" t="s">
        <v>1545</v>
      </c>
      <c r="F3033" s="6">
        <v>3323062013</v>
      </c>
      <c r="G3033" s="6" t="s">
        <v>1268</v>
      </c>
      <c r="H3033" s="6" t="s">
        <v>1269</v>
      </c>
      <c r="I3033" s="6">
        <v>16190327</v>
      </c>
      <c r="J3033" s="6" t="s">
        <v>9802</v>
      </c>
      <c r="K3033" s="6" t="s">
        <v>9797</v>
      </c>
      <c r="L3033" s="6" t="s">
        <v>9798</v>
      </c>
      <c r="M3033" s="6">
        <v>0</v>
      </c>
      <c r="N3033" s="6">
        <v>592</v>
      </c>
      <c r="O3033" s="6">
        <v>0</v>
      </c>
      <c r="P3033" s="6">
        <v>0</v>
      </c>
      <c r="Q3033" s="6">
        <v>0</v>
      </c>
      <c r="R3033" s="6">
        <v>0</v>
      </c>
      <c r="S3033" s="6">
        <v>0</v>
      </c>
      <c r="T3033" s="6" t="s">
        <v>39</v>
      </c>
      <c r="U3033" s="27" t="s">
        <v>7919</v>
      </c>
      <c r="V3033" s="8">
        <v>46261.618750000001</v>
      </c>
      <c r="W3033" s="8">
        <v>46261.618750000001</v>
      </c>
      <c r="X3033" s="6" t="s">
        <v>40</v>
      </c>
      <c r="Y3033" s="6" t="s">
        <v>39</v>
      </c>
      <c r="Z3033" s="9">
        <v>95954</v>
      </c>
      <c r="AA3033" s="6" t="s">
        <v>1576</v>
      </c>
      <c r="AB3033" s="26" t="s">
        <v>9803</v>
      </c>
      <c r="AC3033" s="11" t="str">
        <f t="shared" si="326"/>
        <v>Klik Here Bestie</v>
      </c>
    </row>
    <row r="3034" spans="1:29" ht="14.25" customHeight="1" x14ac:dyDescent="0.3">
      <c r="A3034" s="5">
        <v>3032</v>
      </c>
      <c r="B3034" s="6" t="s">
        <v>32</v>
      </c>
      <c r="C3034" s="6" t="s">
        <v>33</v>
      </c>
      <c r="D3034" s="6" t="s">
        <v>1256</v>
      </c>
      <c r="E3034" s="6" t="s">
        <v>1545</v>
      </c>
      <c r="F3034" s="6">
        <v>3323062013</v>
      </c>
      <c r="G3034" s="6" t="s">
        <v>1268</v>
      </c>
      <c r="H3034" s="6" t="s">
        <v>1269</v>
      </c>
      <c r="I3034" s="6">
        <v>16190550</v>
      </c>
      <c r="J3034" s="6" t="s">
        <v>9804</v>
      </c>
      <c r="K3034" s="6" t="s">
        <v>9797</v>
      </c>
      <c r="L3034" s="6" t="s">
        <v>9798</v>
      </c>
      <c r="M3034" s="6">
        <v>0</v>
      </c>
      <c r="N3034" s="6">
        <v>8</v>
      </c>
      <c r="O3034" s="6">
        <v>0</v>
      </c>
      <c r="P3034" s="6">
        <v>0</v>
      </c>
      <c r="Q3034" s="6">
        <v>0</v>
      </c>
      <c r="R3034" s="6">
        <v>0</v>
      </c>
      <c r="S3034" s="6">
        <v>0</v>
      </c>
      <c r="T3034" s="6" t="s">
        <v>39</v>
      </c>
      <c r="U3034" s="27" t="s">
        <v>7919</v>
      </c>
      <c r="V3034" s="8">
        <v>46261.620138888888</v>
      </c>
      <c r="W3034" s="8">
        <v>46261.620138888888</v>
      </c>
      <c r="X3034" s="6" t="s">
        <v>40</v>
      </c>
      <c r="Y3034" s="6" t="s">
        <v>39</v>
      </c>
      <c r="Z3034" s="9">
        <v>95954</v>
      </c>
      <c r="AA3034" s="6" t="s">
        <v>1576</v>
      </c>
      <c r="AB3034" s="26" t="s">
        <v>9805</v>
      </c>
      <c r="AC3034" s="11" t="str">
        <f t="shared" si="326"/>
        <v>Klik Here Bestie</v>
      </c>
    </row>
    <row r="3035" spans="1:29" ht="14.25" customHeight="1" x14ac:dyDescent="0.3">
      <c r="A3035" s="5">
        <v>3033</v>
      </c>
      <c r="B3035" s="6" t="s">
        <v>32</v>
      </c>
      <c r="C3035" s="6" t="s">
        <v>33</v>
      </c>
      <c r="D3035" s="6" t="s">
        <v>1256</v>
      </c>
      <c r="E3035" s="6" t="s">
        <v>1545</v>
      </c>
      <c r="F3035" s="6">
        <v>3323062013</v>
      </c>
      <c r="G3035" s="6" t="s">
        <v>1268</v>
      </c>
      <c r="H3035" s="6" t="s">
        <v>1269</v>
      </c>
      <c r="I3035" s="6">
        <v>16190729</v>
      </c>
      <c r="J3035" s="6" t="s">
        <v>9806</v>
      </c>
      <c r="K3035" s="6" t="s">
        <v>9797</v>
      </c>
      <c r="L3035" s="6" t="s">
        <v>9798</v>
      </c>
      <c r="M3035" s="6">
        <v>0</v>
      </c>
      <c r="N3035" s="6">
        <v>15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 t="s">
        <v>39</v>
      </c>
      <c r="U3035" s="27" t="s">
        <v>7919</v>
      </c>
      <c r="V3035" s="8">
        <v>46261.621527777781</v>
      </c>
      <c r="W3035" s="8">
        <v>46261.621527777781</v>
      </c>
      <c r="X3035" s="6" t="s">
        <v>40</v>
      </c>
      <c r="Y3035" s="6" t="s">
        <v>39</v>
      </c>
      <c r="Z3035" s="9">
        <v>95954</v>
      </c>
      <c r="AA3035" s="6" t="s">
        <v>1576</v>
      </c>
      <c r="AB3035" s="26" t="s">
        <v>9807</v>
      </c>
      <c r="AC3035" s="11" t="str">
        <f t="shared" si="326"/>
        <v>Klik Here Bestie</v>
      </c>
    </row>
    <row r="3036" spans="1:29" ht="14.25" customHeight="1" x14ac:dyDescent="0.3">
      <c r="A3036" s="5">
        <v>3034</v>
      </c>
      <c r="B3036" s="6" t="s">
        <v>32</v>
      </c>
      <c r="C3036" s="6" t="s">
        <v>33</v>
      </c>
      <c r="D3036" s="6" t="s">
        <v>1256</v>
      </c>
      <c r="E3036" s="6" t="s">
        <v>1545</v>
      </c>
      <c r="F3036" s="6">
        <v>3323062013</v>
      </c>
      <c r="G3036" s="6" t="s">
        <v>1268</v>
      </c>
      <c r="H3036" s="6" t="s">
        <v>1269</v>
      </c>
      <c r="I3036" s="6">
        <v>16190878</v>
      </c>
      <c r="J3036" s="6" t="s">
        <v>9808</v>
      </c>
      <c r="K3036" s="6" t="s">
        <v>9797</v>
      </c>
      <c r="L3036" s="6" t="s">
        <v>9798</v>
      </c>
      <c r="M3036" s="6">
        <v>0</v>
      </c>
      <c r="N3036" s="6">
        <v>7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 t="s">
        <v>39</v>
      </c>
      <c r="U3036" s="27" t="s">
        <v>7919</v>
      </c>
      <c r="V3036" s="8">
        <v>46261.62222222222</v>
      </c>
      <c r="W3036" s="8">
        <v>46261.62222222222</v>
      </c>
      <c r="X3036" s="6" t="s">
        <v>40</v>
      </c>
      <c r="Y3036" s="6" t="s">
        <v>39</v>
      </c>
      <c r="Z3036" s="9">
        <v>95954</v>
      </c>
      <c r="AA3036" s="6" t="s">
        <v>1576</v>
      </c>
      <c r="AB3036" s="26" t="s">
        <v>9809</v>
      </c>
      <c r="AC3036" s="11" t="str">
        <f t="shared" si="326"/>
        <v>Klik Here Bestie</v>
      </c>
    </row>
    <row r="3037" spans="1:29" ht="14.25" customHeight="1" x14ac:dyDescent="0.3">
      <c r="A3037" s="5">
        <v>3035</v>
      </c>
      <c r="B3037" s="6" t="s">
        <v>32</v>
      </c>
      <c r="C3037" s="6" t="s">
        <v>33</v>
      </c>
      <c r="D3037" s="6" t="s">
        <v>1256</v>
      </c>
      <c r="E3037" s="6" t="s">
        <v>1545</v>
      </c>
      <c r="F3037" s="6">
        <v>3323062013</v>
      </c>
      <c r="G3037" s="6" t="s">
        <v>1268</v>
      </c>
      <c r="H3037" s="6" t="s">
        <v>1269</v>
      </c>
      <c r="I3037" s="6">
        <v>15558139</v>
      </c>
      <c r="J3037" s="6" t="s">
        <v>9810</v>
      </c>
      <c r="K3037" s="6" t="s">
        <v>9811</v>
      </c>
      <c r="L3037" s="6" t="s">
        <v>9812</v>
      </c>
      <c r="M3037" s="6">
        <v>50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 t="s">
        <v>39</v>
      </c>
      <c r="U3037" s="27" t="s">
        <v>7987</v>
      </c>
      <c r="V3037" s="8">
        <v>46254.586805555555</v>
      </c>
      <c r="W3037" s="8">
        <v>46254.586805555555</v>
      </c>
      <c r="X3037" s="6" t="s">
        <v>40</v>
      </c>
      <c r="Y3037" s="6" t="s">
        <v>39</v>
      </c>
      <c r="Z3037" s="9">
        <v>95905</v>
      </c>
      <c r="AA3037" s="6" t="s">
        <v>5299</v>
      </c>
      <c r="AB3037" s="26" t="s">
        <v>9813</v>
      </c>
      <c r="AC3037" s="11" t="str">
        <f t="shared" si="326"/>
        <v>Klik Here Bestie</v>
      </c>
    </row>
    <row r="3038" spans="1:29" ht="14.25" customHeight="1" x14ac:dyDescent="0.3">
      <c r="A3038" s="5">
        <v>3036</v>
      </c>
      <c r="B3038" s="6" t="s">
        <v>32</v>
      </c>
      <c r="C3038" s="6" t="s">
        <v>33</v>
      </c>
      <c r="D3038" s="6" t="s">
        <v>1256</v>
      </c>
      <c r="E3038" s="6" t="s">
        <v>1545</v>
      </c>
      <c r="F3038" s="6">
        <v>3323062013</v>
      </c>
      <c r="G3038" s="6" t="s">
        <v>1268</v>
      </c>
      <c r="H3038" s="6" t="s">
        <v>1269</v>
      </c>
      <c r="I3038" s="6">
        <v>15558269</v>
      </c>
      <c r="J3038" s="6" t="s">
        <v>9814</v>
      </c>
      <c r="K3038" s="6" t="s">
        <v>9811</v>
      </c>
      <c r="L3038" s="6" t="s">
        <v>9812</v>
      </c>
      <c r="M3038" s="6">
        <v>0</v>
      </c>
      <c r="N3038" s="6">
        <v>30</v>
      </c>
      <c r="O3038" s="6">
        <v>0</v>
      </c>
      <c r="P3038" s="6">
        <v>0</v>
      </c>
      <c r="Q3038" s="6">
        <v>0</v>
      </c>
      <c r="R3038" s="6">
        <v>0</v>
      </c>
      <c r="S3038" s="6">
        <v>0</v>
      </c>
      <c r="T3038" s="6" t="s">
        <v>39</v>
      </c>
      <c r="U3038" s="27" t="s">
        <v>7987</v>
      </c>
      <c r="V3038" s="8">
        <v>46254.587500000001</v>
      </c>
      <c r="W3038" s="8">
        <v>46254.587500000001</v>
      </c>
      <c r="X3038" s="6" t="s">
        <v>40</v>
      </c>
      <c r="Y3038" s="6" t="s">
        <v>39</v>
      </c>
      <c r="Z3038" s="9">
        <v>95905</v>
      </c>
      <c r="AA3038" s="6" t="s">
        <v>5299</v>
      </c>
      <c r="AB3038" s="26" t="s">
        <v>9815</v>
      </c>
      <c r="AC3038" s="11" t="str">
        <f t="shared" si="326"/>
        <v>Klik Here Bestie</v>
      </c>
    </row>
    <row r="3039" spans="1:29" ht="14.25" customHeight="1" x14ac:dyDescent="0.3">
      <c r="A3039" s="5">
        <v>3037</v>
      </c>
      <c r="B3039" s="6" t="s">
        <v>32</v>
      </c>
      <c r="C3039" s="6" t="s">
        <v>33</v>
      </c>
      <c r="D3039" s="6" t="s">
        <v>1256</v>
      </c>
      <c r="E3039" s="6" t="s">
        <v>1545</v>
      </c>
      <c r="F3039" s="6">
        <v>3323062013</v>
      </c>
      <c r="G3039" s="6" t="s">
        <v>1268</v>
      </c>
      <c r="H3039" s="6" t="s">
        <v>1269</v>
      </c>
      <c r="I3039" s="6">
        <v>15558437</v>
      </c>
      <c r="J3039" s="6" t="s">
        <v>9816</v>
      </c>
      <c r="K3039" s="6" t="s">
        <v>9811</v>
      </c>
      <c r="L3039" s="6" t="s">
        <v>9812</v>
      </c>
      <c r="M3039" s="6">
        <v>0</v>
      </c>
      <c r="N3039" s="6">
        <v>35</v>
      </c>
      <c r="O3039" s="6">
        <v>0</v>
      </c>
      <c r="P3039" s="6">
        <v>0</v>
      </c>
      <c r="Q3039" s="6">
        <v>0</v>
      </c>
      <c r="R3039" s="6">
        <v>0</v>
      </c>
      <c r="S3039" s="6">
        <v>0</v>
      </c>
      <c r="T3039" s="6" t="s">
        <v>39</v>
      </c>
      <c r="U3039" s="27" t="s">
        <v>7987</v>
      </c>
      <c r="V3039" s="8">
        <v>46254.588194444441</v>
      </c>
      <c r="W3039" s="8">
        <v>46254.588194444441</v>
      </c>
      <c r="X3039" s="6" t="s">
        <v>40</v>
      </c>
      <c r="Y3039" s="6" t="s">
        <v>39</v>
      </c>
      <c r="Z3039" s="9">
        <v>95905</v>
      </c>
      <c r="AA3039" s="6" t="s">
        <v>5299</v>
      </c>
      <c r="AB3039" s="26" t="s">
        <v>9817</v>
      </c>
      <c r="AC3039" s="11" t="str">
        <f t="shared" si="326"/>
        <v>Klik Here Bestie</v>
      </c>
    </row>
    <row r="3040" spans="1:29" ht="14.25" customHeight="1" x14ac:dyDescent="0.3">
      <c r="A3040" s="5">
        <v>3038</v>
      </c>
      <c r="B3040" s="6" t="s">
        <v>32</v>
      </c>
      <c r="C3040" s="6" t="s">
        <v>33</v>
      </c>
      <c r="D3040" s="6" t="s">
        <v>1256</v>
      </c>
      <c r="E3040" s="6" t="s">
        <v>1545</v>
      </c>
      <c r="F3040" s="6">
        <v>3323062013</v>
      </c>
      <c r="G3040" s="6" t="s">
        <v>1268</v>
      </c>
      <c r="H3040" s="6" t="s">
        <v>1269</v>
      </c>
      <c r="I3040" s="6">
        <v>15558582</v>
      </c>
      <c r="J3040" s="6" t="s">
        <v>9818</v>
      </c>
      <c r="K3040" s="6" t="s">
        <v>9811</v>
      </c>
      <c r="L3040" s="6" t="s">
        <v>9812</v>
      </c>
      <c r="M3040" s="6">
        <v>0</v>
      </c>
      <c r="N3040" s="6">
        <v>68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 t="s">
        <v>39</v>
      </c>
      <c r="U3040" s="27" t="s">
        <v>7987</v>
      </c>
      <c r="V3040" s="8">
        <v>46254.588888888888</v>
      </c>
      <c r="W3040" s="8">
        <v>46254.588888888888</v>
      </c>
      <c r="X3040" s="6" t="s">
        <v>40</v>
      </c>
      <c r="Y3040" s="6" t="s">
        <v>39</v>
      </c>
      <c r="Z3040" s="9">
        <v>95905</v>
      </c>
      <c r="AA3040" s="6" t="s">
        <v>5299</v>
      </c>
      <c r="AB3040" s="26" t="s">
        <v>9819</v>
      </c>
      <c r="AC3040" s="11" t="str">
        <f t="shared" si="326"/>
        <v>Klik Here Bestie</v>
      </c>
    </row>
    <row r="3041" spans="1:29" ht="14.25" customHeight="1" x14ac:dyDescent="0.3">
      <c r="A3041" s="5">
        <v>3039</v>
      </c>
      <c r="B3041" s="6" t="s">
        <v>32</v>
      </c>
      <c r="C3041" s="6" t="s">
        <v>33</v>
      </c>
      <c r="D3041" s="6" t="s">
        <v>1256</v>
      </c>
      <c r="E3041" s="6" t="s">
        <v>1545</v>
      </c>
      <c r="F3041" s="6">
        <v>3323062013</v>
      </c>
      <c r="G3041" s="6" t="s">
        <v>1268</v>
      </c>
      <c r="H3041" s="6" t="s">
        <v>1269</v>
      </c>
      <c r="I3041" s="6">
        <v>15558750</v>
      </c>
      <c r="J3041" s="6" t="s">
        <v>9820</v>
      </c>
      <c r="K3041" s="6" t="s">
        <v>9811</v>
      </c>
      <c r="L3041" s="6" t="s">
        <v>9812</v>
      </c>
      <c r="M3041" s="6">
        <v>0</v>
      </c>
      <c r="N3041" s="6">
        <v>9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 t="s">
        <v>39</v>
      </c>
      <c r="U3041" s="27" t="s">
        <v>7987</v>
      </c>
      <c r="V3041" s="8">
        <v>46254.590277777781</v>
      </c>
      <c r="W3041" s="8">
        <v>46254.590277777781</v>
      </c>
      <c r="X3041" s="6" t="s">
        <v>40</v>
      </c>
      <c r="Y3041" s="6" t="s">
        <v>39</v>
      </c>
      <c r="Z3041" s="9">
        <v>95905</v>
      </c>
      <c r="AA3041" s="6" t="s">
        <v>5299</v>
      </c>
      <c r="AB3041" s="26" t="s">
        <v>9821</v>
      </c>
      <c r="AC3041" s="11" t="str">
        <f t="shared" si="326"/>
        <v>Klik Here Bestie</v>
      </c>
    </row>
    <row r="3042" spans="1:29" ht="14.25" customHeight="1" x14ac:dyDescent="0.3">
      <c r="A3042" s="5">
        <v>3040</v>
      </c>
      <c r="B3042" s="6" t="s">
        <v>32</v>
      </c>
      <c r="C3042" s="6" t="s">
        <v>33</v>
      </c>
      <c r="D3042" s="6" t="s">
        <v>1256</v>
      </c>
      <c r="E3042" s="6" t="s">
        <v>1545</v>
      </c>
      <c r="F3042" s="6">
        <v>3323062013</v>
      </c>
      <c r="G3042" s="6" t="s">
        <v>1268</v>
      </c>
      <c r="H3042" s="6" t="s">
        <v>1269</v>
      </c>
      <c r="I3042" s="6">
        <v>15561165</v>
      </c>
      <c r="J3042" s="6" t="s">
        <v>9822</v>
      </c>
      <c r="K3042" s="6" t="s">
        <v>9823</v>
      </c>
      <c r="L3042" s="6" t="s">
        <v>9824</v>
      </c>
      <c r="M3042" s="6">
        <v>0</v>
      </c>
      <c r="N3042" s="6">
        <v>350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 t="s">
        <v>39</v>
      </c>
      <c r="U3042" s="6" t="s">
        <v>7987</v>
      </c>
      <c r="V3042" s="8">
        <v>46254.604861111111</v>
      </c>
      <c r="W3042" s="8">
        <v>46254.604861111111</v>
      </c>
      <c r="X3042" s="6" t="s">
        <v>40</v>
      </c>
      <c r="Y3042" s="6" t="s">
        <v>39</v>
      </c>
      <c r="Z3042" s="9">
        <v>95912</v>
      </c>
      <c r="AA3042" s="6" t="s">
        <v>9825</v>
      </c>
      <c r="AB3042" s="26" t="s">
        <v>9826</v>
      </c>
      <c r="AC3042" s="11" t="str">
        <f t="shared" si="326"/>
        <v>Klik Here Bestie</v>
      </c>
    </row>
    <row r="3043" spans="1:29" ht="14.25" customHeight="1" x14ac:dyDescent="0.3">
      <c r="A3043" s="5">
        <v>3041</v>
      </c>
      <c r="B3043" s="6" t="s">
        <v>32</v>
      </c>
      <c r="C3043" s="6" t="s">
        <v>33</v>
      </c>
      <c r="D3043" s="6" t="s">
        <v>1256</v>
      </c>
      <c r="E3043" s="6" t="s">
        <v>1545</v>
      </c>
      <c r="F3043" s="6">
        <v>3323062013</v>
      </c>
      <c r="G3043" s="6" t="s">
        <v>1268</v>
      </c>
      <c r="H3043" s="6" t="s">
        <v>1269</v>
      </c>
      <c r="I3043" s="6">
        <v>15561313</v>
      </c>
      <c r="J3043" s="6" t="s">
        <v>9827</v>
      </c>
      <c r="K3043" s="6" t="s">
        <v>9823</v>
      </c>
      <c r="L3043" s="6" t="s">
        <v>9824</v>
      </c>
      <c r="M3043" s="6">
        <v>0</v>
      </c>
      <c r="N3043" s="6">
        <v>2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 t="s">
        <v>39</v>
      </c>
      <c r="U3043" s="27" t="s">
        <v>7987</v>
      </c>
      <c r="V3043" s="8">
        <v>46254.605555555558</v>
      </c>
      <c r="W3043" s="8">
        <v>46254.605555555558</v>
      </c>
      <c r="X3043" s="6" t="s">
        <v>40</v>
      </c>
      <c r="Y3043" s="6" t="s">
        <v>39</v>
      </c>
      <c r="Z3043" s="9">
        <v>95912</v>
      </c>
      <c r="AA3043" s="6" t="s">
        <v>9825</v>
      </c>
      <c r="AB3043" s="26" t="s">
        <v>9828</v>
      </c>
      <c r="AC3043" s="11" t="str">
        <f t="shared" si="326"/>
        <v>Klik Here Bestie</v>
      </c>
    </row>
    <row r="3044" spans="1:29" ht="14.25" customHeight="1" x14ac:dyDescent="0.3">
      <c r="A3044" s="5">
        <v>3042</v>
      </c>
      <c r="B3044" s="6" t="s">
        <v>32</v>
      </c>
      <c r="C3044" s="6" t="s">
        <v>33</v>
      </c>
      <c r="D3044" s="6" t="s">
        <v>1256</v>
      </c>
      <c r="E3044" s="6" t="s">
        <v>1545</v>
      </c>
      <c r="F3044" s="6">
        <v>3323062013</v>
      </c>
      <c r="G3044" s="6" t="s">
        <v>1268</v>
      </c>
      <c r="H3044" s="6" t="s">
        <v>1269</v>
      </c>
      <c r="I3044" s="6">
        <v>15562298</v>
      </c>
      <c r="J3044" s="6" t="s">
        <v>9829</v>
      </c>
      <c r="K3044" s="6" t="s">
        <v>9830</v>
      </c>
      <c r="L3044" s="6" t="s">
        <v>9831</v>
      </c>
      <c r="M3044" s="6">
        <v>0</v>
      </c>
      <c r="N3044" s="6">
        <v>35</v>
      </c>
      <c r="O3044" s="6">
        <v>0</v>
      </c>
      <c r="P3044" s="6">
        <v>0</v>
      </c>
      <c r="Q3044" s="6">
        <v>0</v>
      </c>
      <c r="R3044" s="6">
        <v>0</v>
      </c>
      <c r="S3044" s="6">
        <v>0</v>
      </c>
      <c r="T3044" s="6" t="s">
        <v>39</v>
      </c>
      <c r="U3044" s="27" t="s">
        <v>7987</v>
      </c>
      <c r="V3044" s="8">
        <v>46254.61041666667</v>
      </c>
      <c r="W3044" s="8">
        <v>46254.61041666667</v>
      </c>
      <c r="X3044" s="6" t="s">
        <v>40</v>
      </c>
      <c r="Y3044" s="6" t="s">
        <v>39</v>
      </c>
      <c r="Z3044" s="9">
        <v>948785</v>
      </c>
      <c r="AA3044" s="6" t="s">
        <v>9832</v>
      </c>
      <c r="AB3044" s="26" t="s">
        <v>9833</v>
      </c>
      <c r="AC3044" s="11" t="str">
        <f t="shared" si="326"/>
        <v>Klik Here Bestie</v>
      </c>
    </row>
    <row r="3045" spans="1:29" ht="14.25" customHeight="1" x14ac:dyDescent="0.3">
      <c r="A3045" s="5">
        <v>3043</v>
      </c>
      <c r="B3045" s="6" t="s">
        <v>32</v>
      </c>
      <c r="C3045" s="6" t="s">
        <v>33</v>
      </c>
      <c r="D3045" s="6" t="s">
        <v>1256</v>
      </c>
      <c r="E3045" s="6" t="s">
        <v>1545</v>
      </c>
      <c r="F3045" s="6">
        <v>3323062013</v>
      </c>
      <c r="G3045" s="6" t="s">
        <v>1268</v>
      </c>
      <c r="H3045" s="6" t="s">
        <v>1269</v>
      </c>
      <c r="I3045" s="6">
        <v>15562475</v>
      </c>
      <c r="J3045" s="6" t="s">
        <v>9834</v>
      </c>
      <c r="K3045" s="6" t="s">
        <v>9830</v>
      </c>
      <c r="L3045" s="6" t="s">
        <v>9831</v>
      </c>
      <c r="M3045" s="6">
        <v>0</v>
      </c>
      <c r="N3045" s="6">
        <v>88</v>
      </c>
      <c r="O3045" s="6">
        <v>0</v>
      </c>
      <c r="P3045" s="6">
        <v>0</v>
      </c>
      <c r="Q3045" s="6">
        <v>0</v>
      </c>
      <c r="R3045" s="6">
        <v>0</v>
      </c>
      <c r="S3045" s="6">
        <v>0</v>
      </c>
      <c r="T3045" s="6" t="s">
        <v>39</v>
      </c>
      <c r="U3045" s="27" t="s">
        <v>7987</v>
      </c>
      <c r="V3045" s="8">
        <v>46254.611111111109</v>
      </c>
      <c r="W3045" s="8">
        <v>46254.611111111109</v>
      </c>
      <c r="X3045" s="6" t="s">
        <v>40</v>
      </c>
      <c r="Y3045" s="6" t="s">
        <v>39</v>
      </c>
      <c r="Z3045" s="9">
        <v>948785</v>
      </c>
      <c r="AA3045" s="6" t="s">
        <v>9832</v>
      </c>
      <c r="AB3045" s="26" t="s">
        <v>9835</v>
      </c>
      <c r="AC3045" s="11" t="str">
        <f t="shared" si="326"/>
        <v>Klik Here Bestie</v>
      </c>
    </row>
    <row r="3046" spans="1:29" ht="14.25" customHeight="1" x14ac:dyDescent="0.3">
      <c r="A3046" s="5">
        <v>3044</v>
      </c>
      <c r="B3046" s="6" t="s">
        <v>32</v>
      </c>
      <c r="C3046" s="6" t="s">
        <v>33</v>
      </c>
      <c r="D3046" s="6" t="s">
        <v>1256</v>
      </c>
      <c r="E3046" s="6" t="s">
        <v>1545</v>
      </c>
      <c r="F3046" s="6">
        <v>3323062013</v>
      </c>
      <c r="G3046" s="6" t="s">
        <v>1268</v>
      </c>
      <c r="H3046" s="6" t="s">
        <v>1269</v>
      </c>
      <c r="I3046" s="6">
        <v>15562648</v>
      </c>
      <c r="J3046" s="6" t="s">
        <v>9836</v>
      </c>
      <c r="K3046" s="6" t="s">
        <v>9830</v>
      </c>
      <c r="L3046" s="6" t="s">
        <v>9831</v>
      </c>
      <c r="M3046" s="6">
        <v>0</v>
      </c>
      <c r="N3046" s="6">
        <v>77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6" t="s">
        <v>39</v>
      </c>
      <c r="U3046" s="27" t="s">
        <v>7987</v>
      </c>
      <c r="V3046" s="8">
        <v>46254.611805555556</v>
      </c>
      <c r="W3046" s="8">
        <v>46254.611805555556</v>
      </c>
      <c r="X3046" s="6" t="s">
        <v>40</v>
      </c>
      <c r="Y3046" s="6" t="s">
        <v>39</v>
      </c>
      <c r="Z3046" s="9">
        <v>948785</v>
      </c>
      <c r="AA3046" s="6" t="s">
        <v>9832</v>
      </c>
      <c r="AB3046" s="26" t="s">
        <v>9837</v>
      </c>
      <c r="AC3046" s="11" t="str">
        <f t="shared" si="326"/>
        <v>Klik Here Bestie</v>
      </c>
    </row>
    <row r="3047" spans="1:29" ht="14.25" customHeight="1" x14ac:dyDescent="0.3">
      <c r="A3047" s="5">
        <v>3045</v>
      </c>
      <c r="B3047" s="6" t="s">
        <v>32</v>
      </c>
      <c r="C3047" s="6" t="s">
        <v>33</v>
      </c>
      <c r="D3047" s="6" t="s">
        <v>1256</v>
      </c>
      <c r="E3047" s="6" t="s">
        <v>1545</v>
      </c>
      <c r="F3047" s="6">
        <v>3323062013</v>
      </c>
      <c r="G3047" s="6" t="s">
        <v>1268</v>
      </c>
      <c r="H3047" s="6" t="s">
        <v>1269</v>
      </c>
      <c r="I3047" s="6">
        <v>16199367</v>
      </c>
      <c r="J3047" s="6" t="s">
        <v>9838</v>
      </c>
      <c r="K3047" s="6" t="s">
        <v>9839</v>
      </c>
      <c r="L3047" s="6" t="s">
        <v>9840</v>
      </c>
      <c r="M3047" s="6">
        <v>57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6">
        <v>0</v>
      </c>
      <c r="T3047" s="6" t="s">
        <v>39</v>
      </c>
      <c r="U3047" s="27" t="s">
        <v>7919</v>
      </c>
      <c r="V3047" s="8">
        <v>46261.663888888892</v>
      </c>
      <c r="W3047" s="8">
        <v>46261.663888888892</v>
      </c>
      <c r="X3047" s="6" t="s">
        <v>40</v>
      </c>
      <c r="Y3047" s="6" t="s">
        <v>39</v>
      </c>
      <c r="Z3047" s="9">
        <v>95988</v>
      </c>
      <c r="AA3047" s="6" t="s">
        <v>1566</v>
      </c>
      <c r="AB3047" s="26" t="s">
        <v>9841</v>
      </c>
      <c r="AC3047" s="11" t="str">
        <f t="shared" si="326"/>
        <v>Klik Here Bestie</v>
      </c>
    </row>
    <row r="3048" spans="1:29" ht="14.25" customHeight="1" x14ac:dyDescent="0.3">
      <c r="A3048" s="5">
        <v>3046</v>
      </c>
      <c r="B3048" s="6" t="s">
        <v>32</v>
      </c>
      <c r="C3048" s="6" t="s">
        <v>33</v>
      </c>
      <c r="D3048" s="6" t="s">
        <v>1256</v>
      </c>
      <c r="E3048" s="6" t="s">
        <v>1545</v>
      </c>
      <c r="F3048" s="6">
        <v>3323062013</v>
      </c>
      <c r="G3048" s="6" t="s">
        <v>1268</v>
      </c>
      <c r="H3048" s="6" t="s">
        <v>1269</v>
      </c>
      <c r="I3048" s="6">
        <v>16199619</v>
      </c>
      <c r="J3048" s="6" t="s">
        <v>9842</v>
      </c>
      <c r="K3048" s="6" t="s">
        <v>9839</v>
      </c>
      <c r="L3048" s="6" t="s">
        <v>9840</v>
      </c>
      <c r="M3048" s="6">
        <v>43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6">
        <v>0</v>
      </c>
      <c r="T3048" s="6" t="s">
        <v>39</v>
      </c>
      <c r="U3048" s="6" t="s">
        <v>7919</v>
      </c>
      <c r="V3048" s="8">
        <v>46261.665277777778</v>
      </c>
      <c r="W3048" s="8">
        <v>46261.665277777778</v>
      </c>
      <c r="X3048" s="6" t="s">
        <v>40</v>
      </c>
      <c r="Y3048" s="6" t="s">
        <v>39</v>
      </c>
      <c r="Z3048" s="9">
        <v>95988</v>
      </c>
      <c r="AA3048" s="6" t="s">
        <v>1566</v>
      </c>
      <c r="AB3048" s="26" t="s">
        <v>9843</v>
      </c>
      <c r="AC3048" s="11" t="str">
        <f t="shared" si="326"/>
        <v>Klik Here Bestie</v>
      </c>
    </row>
    <row r="3049" spans="1:29" ht="14.25" customHeight="1" x14ac:dyDescent="0.3">
      <c r="A3049" s="5">
        <v>3047</v>
      </c>
      <c r="B3049" s="6" t="s">
        <v>32</v>
      </c>
      <c r="C3049" s="6" t="s">
        <v>33</v>
      </c>
      <c r="D3049" s="6" t="s">
        <v>1256</v>
      </c>
      <c r="E3049" s="6" t="s">
        <v>1545</v>
      </c>
      <c r="F3049" s="6">
        <v>3323062013</v>
      </c>
      <c r="G3049" s="6" t="s">
        <v>1268</v>
      </c>
      <c r="H3049" s="6" t="s">
        <v>1269</v>
      </c>
      <c r="I3049" s="6">
        <v>16199707</v>
      </c>
      <c r="J3049" s="6" t="s">
        <v>9844</v>
      </c>
      <c r="K3049" s="6" t="s">
        <v>9839</v>
      </c>
      <c r="L3049" s="6" t="s">
        <v>9840</v>
      </c>
      <c r="M3049" s="6">
        <v>0</v>
      </c>
      <c r="N3049" s="6">
        <v>51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 t="s">
        <v>39</v>
      </c>
      <c r="U3049" s="6" t="s">
        <v>7919</v>
      </c>
      <c r="V3049" s="8">
        <v>46261.665972222225</v>
      </c>
      <c r="W3049" s="8">
        <v>46261.665972222225</v>
      </c>
      <c r="X3049" s="6" t="s">
        <v>40</v>
      </c>
      <c r="Y3049" s="6" t="s">
        <v>39</v>
      </c>
      <c r="Z3049" s="9">
        <v>95988</v>
      </c>
      <c r="AA3049" s="6" t="s">
        <v>1566</v>
      </c>
      <c r="AB3049" s="26" t="s">
        <v>9845</v>
      </c>
      <c r="AC3049" s="11" t="str">
        <f t="shared" si="326"/>
        <v>Klik Here Bestie</v>
      </c>
    </row>
    <row r="3050" spans="1:29" ht="14.25" customHeight="1" x14ac:dyDescent="0.3">
      <c r="A3050" s="5">
        <v>3048</v>
      </c>
      <c r="B3050" s="6" t="s">
        <v>32</v>
      </c>
      <c r="C3050" s="6" t="s">
        <v>33</v>
      </c>
      <c r="D3050" s="6" t="s">
        <v>1256</v>
      </c>
      <c r="E3050" s="6" t="s">
        <v>1545</v>
      </c>
      <c r="F3050" s="6">
        <v>3323062013</v>
      </c>
      <c r="G3050" s="6" t="s">
        <v>1268</v>
      </c>
      <c r="H3050" s="6" t="s">
        <v>1269</v>
      </c>
      <c r="I3050" s="6">
        <v>16199874</v>
      </c>
      <c r="J3050" s="6" t="s">
        <v>9846</v>
      </c>
      <c r="K3050" s="6" t="s">
        <v>9839</v>
      </c>
      <c r="L3050" s="6" t="s">
        <v>9840</v>
      </c>
      <c r="M3050" s="6">
        <v>0</v>
      </c>
      <c r="N3050" s="6">
        <v>58</v>
      </c>
      <c r="O3050" s="6">
        <v>0</v>
      </c>
      <c r="P3050" s="6">
        <v>0</v>
      </c>
      <c r="Q3050" s="6">
        <v>0</v>
      </c>
      <c r="R3050" s="6">
        <v>0</v>
      </c>
      <c r="S3050" s="6">
        <v>0</v>
      </c>
      <c r="T3050" s="6" t="s">
        <v>39</v>
      </c>
      <c r="U3050" s="6" t="s">
        <v>7919</v>
      </c>
      <c r="V3050" s="8">
        <v>46261.666666666664</v>
      </c>
      <c r="W3050" s="8">
        <v>46261.666666666664</v>
      </c>
      <c r="X3050" s="6" t="s">
        <v>40</v>
      </c>
      <c r="Y3050" s="6" t="s">
        <v>39</v>
      </c>
      <c r="Z3050" s="9">
        <v>95988</v>
      </c>
      <c r="AA3050" s="6" t="s">
        <v>1566</v>
      </c>
      <c r="AB3050" s="26" t="s">
        <v>9847</v>
      </c>
      <c r="AC3050" s="11" t="str">
        <f t="shared" si="326"/>
        <v>Klik Here Bestie</v>
      </c>
    </row>
    <row r="3051" spans="1:29" ht="14.25" customHeight="1" x14ac:dyDescent="0.3">
      <c r="A3051" s="5">
        <v>3049</v>
      </c>
      <c r="B3051" s="6" t="s">
        <v>32</v>
      </c>
      <c r="C3051" s="6" t="s">
        <v>33</v>
      </c>
      <c r="D3051" s="6" t="s">
        <v>1256</v>
      </c>
      <c r="E3051" s="6" t="s">
        <v>1545</v>
      </c>
      <c r="F3051" s="6">
        <v>3323062013</v>
      </c>
      <c r="G3051" s="6" t="s">
        <v>1268</v>
      </c>
      <c r="H3051" s="6" t="s">
        <v>1269</v>
      </c>
      <c r="I3051" s="6">
        <v>16200011</v>
      </c>
      <c r="J3051" s="6" t="s">
        <v>9848</v>
      </c>
      <c r="K3051" s="6" t="s">
        <v>9839</v>
      </c>
      <c r="L3051" s="6" t="s">
        <v>9840</v>
      </c>
      <c r="M3051" s="6">
        <v>0</v>
      </c>
      <c r="N3051" s="6">
        <v>130</v>
      </c>
      <c r="O3051" s="6">
        <v>0</v>
      </c>
      <c r="P3051" s="6">
        <v>0</v>
      </c>
      <c r="Q3051" s="6">
        <v>0</v>
      </c>
      <c r="R3051" s="6">
        <v>0</v>
      </c>
      <c r="S3051" s="6">
        <v>0</v>
      </c>
      <c r="T3051" s="6" t="s">
        <v>39</v>
      </c>
      <c r="U3051" s="6" t="s">
        <v>7919</v>
      </c>
      <c r="V3051" s="8">
        <v>46261.668055555558</v>
      </c>
      <c r="W3051" s="8">
        <v>46261.668055555558</v>
      </c>
      <c r="X3051" s="6" t="s">
        <v>40</v>
      </c>
      <c r="Y3051" s="6" t="s">
        <v>39</v>
      </c>
      <c r="Z3051" s="9">
        <v>95988</v>
      </c>
      <c r="AA3051" s="6" t="s">
        <v>1566</v>
      </c>
      <c r="AB3051" s="26" t="s">
        <v>9849</v>
      </c>
      <c r="AC3051" s="11" t="str">
        <f t="shared" si="326"/>
        <v>Klik Here Bestie</v>
      </c>
    </row>
    <row r="3052" spans="1:29" ht="14.25" customHeight="1" x14ac:dyDescent="0.3">
      <c r="A3052" s="5">
        <v>3050</v>
      </c>
      <c r="B3052" s="6" t="s">
        <v>32</v>
      </c>
      <c r="C3052" s="6" t="s">
        <v>33</v>
      </c>
      <c r="D3052" s="6" t="s">
        <v>1256</v>
      </c>
      <c r="E3052" s="6" t="s">
        <v>1609</v>
      </c>
      <c r="F3052" s="6">
        <v>3323062014</v>
      </c>
      <c r="G3052" s="6" t="s">
        <v>1257</v>
      </c>
      <c r="H3052" s="6" t="s">
        <v>1258</v>
      </c>
      <c r="I3052" s="6">
        <v>15645941</v>
      </c>
      <c r="J3052" s="6" t="s">
        <v>9850</v>
      </c>
      <c r="K3052" s="6" t="s">
        <v>9851</v>
      </c>
      <c r="L3052" s="6" t="s">
        <v>9852</v>
      </c>
      <c r="M3052" s="6">
        <v>0</v>
      </c>
      <c r="N3052" s="6">
        <v>928</v>
      </c>
      <c r="O3052" s="6">
        <v>0</v>
      </c>
      <c r="P3052" s="6">
        <v>0</v>
      </c>
      <c r="Q3052" s="6">
        <v>0</v>
      </c>
      <c r="R3052" s="6">
        <v>0</v>
      </c>
      <c r="S3052" s="6">
        <v>0</v>
      </c>
      <c r="T3052" s="6" t="s">
        <v>39</v>
      </c>
      <c r="U3052" s="6" t="s">
        <v>7926</v>
      </c>
      <c r="V3052" s="8">
        <v>46255.599305555559</v>
      </c>
      <c r="W3052" s="8">
        <v>46255.599305555559</v>
      </c>
      <c r="X3052" s="6" t="s">
        <v>40</v>
      </c>
      <c r="Y3052" s="6" t="s">
        <v>39</v>
      </c>
      <c r="Z3052" s="9">
        <v>95685</v>
      </c>
      <c r="AA3052" s="6" t="s">
        <v>1351</v>
      </c>
      <c r="AB3052" s="26" t="s">
        <v>9853</v>
      </c>
      <c r="AC3052" s="11" t="str">
        <f t="shared" si="326"/>
        <v>Klik Here Bestie</v>
      </c>
    </row>
    <row r="3053" spans="1:29" ht="14.25" customHeight="1" x14ac:dyDescent="0.3">
      <c r="A3053" s="5">
        <v>3051</v>
      </c>
      <c r="B3053" s="6" t="s">
        <v>32</v>
      </c>
      <c r="C3053" s="6" t="s">
        <v>33</v>
      </c>
      <c r="D3053" s="6" t="s">
        <v>1256</v>
      </c>
      <c r="E3053" s="6" t="s">
        <v>1609</v>
      </c>
      <c r="F3053" s="6">
        <v>3323062014</v>
      </c>
      <c r="G3053" s="6" t="s">
        <v>1257</v>
      </c>
      <c r="H3053" s="6" t="s">
        <v>1258</v>
      </c>
      <c r="I3053" s="6">
        <v>15717705</v>
      </c>
      <c r="J3053" s="6" t="s">
        <v>9854</v>
      </c>
      <c r="K3053" s="6" t="s">
        <v>9855</v>
      </c>
      <c r="L3053" s="6" t="s">
        <v>9856</v>
      </c>
      <c r="M3053" s="6">
        <v>0</v>
      </c>
      <c r="N3053" s="6">
        <v>309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 t="s">
        <v>39</v>
      </c>
      <c r="U3053" s="27" t="s">
        <v>7933</v>
      </c>
      <c r="V3053" s="8">
        <v>46256.472222222219</v>
      </c>
      <c r="W3053" s="8">
        <v>46256.472222222219</v>
      </c>
      <c r="X3053" s="6" t="s">
        <v>40</v>
      </c>
      <c r="Y3053" s="6" t="s">
        <v>39</v>
      </c>
      <c r="Z3053" s="9">
        <v>95613</v>
      </c>
      <c r="AA3053" s="6" t="s">
        <v>9857</v>
      </c>
      <c r="AB3053" s="26" t="s">
        <v>9858</v>
      </c>
      <c r="AC3053" s="11" t="str">
        <f t="shared" si="326"/>
        <v>Klik Here Bestie</v>
      </c>
    </row>
    <row r="3054" spans="1:29" ht="14.25" customHeight="1" x14ac:dyDescent="0.3">
      <c r="A3054" s="5">
        <v>3052</v>
      </c>
      <c r="B3054" s="6" t="s">
        <v>32</v>
      </c>
      <c r="C3054" s="6" t="s">
        <v>33</v>
      </c>
      <c r="D3054" s="6" t="s">
        <v>1256</v>
      </c>
      <c r="E3054" s="6" t="s">
        <v>1609</v>
      </c>
      <c r="F3054" s="6">
        <v>3323062014</v>
      </c>
      <c r="G3054" s="6" t="s">
        <v>1257</v>
      </c>
      <c r="H3054" s="6" t="s">
        <v>1258</v>
      </c>
      <c r="I3054" s="6">
        <v>15717891</v>
      </c>
      <c r="J3054" s="6" t="s">
        <v>9859</v>
      </c>
      <c r="K3054" s="6" t="s">
        <v>9855</v>
      </c>
      <c r="L3054" s="6" t="s">
        <v>9856</v>
      </c>
      <c r="M3054" s="6">
        <v>172</v>
      </c>
      <c r="N3054" s="6">
        <v>207</v>
      </c>
      <c r="O3054" s="6">
        <v>0</v>
      </c>
      <c r="P3054" s="6">
        <v>0</v>
      </c>
      <c r="Q3054" s="6">
        <v>0</v>
      </c>
      <c r="R3054" s="6">
        <v>0</v>
      </c>
      <c r="S3054" s="6">
        <v>0</v>
      </c>
      <c r="T3054" s="6" t="s">
        <v>39</v>
      </c>
      <c r="U3054" s="6" t="s">
        <v>7933</v>
      </c>
      <c r="V3054" s="8">
        <v>46256.472916666666</v>
      </c>
      <c r="W3054" s="8">
        <v>46256.472916666666</v>
      </c>
      <c r="X3054" s="6" t="s">
        <v>40</v>
      </c>
      <c r="Y3054" s="6" t="s">
        <v>39</v>
      </c>
      <c r="Z3054" s="9">
        <v>95613</v>
      </c>
      <c r="AA3054" s="6" t="s">
        <v>9857</v>
      </c>
      <c r="AB3054" s="26" t="s">
        <v>9860</v>
      </c>
      <c r="AC3054" s="11" t="str">
        <f t="shared" si="326"/>
        <v>Klik Here Bestie</v>
      </c>
    </row>
    <row r="3055" spans="1:29" ht="14.25" customHeight="1" x14ac:dyDescent="0.3">
      <c r="A3055" s="5">
        <v>3053</v>
      </c>
      <c r="B3055" s="6" t="s">
        <v>32</v>
      </c>
      <c r="C3055" s="6" t="s">
        <v>33</v>
      </c>
      <c r="D3055" s="6" t="s">
        <v>1256</v>
      </c>
      <c r="E3055" s="6" t="s">
        <v>1609</v>
      </c>
      <c r="F3055" s="6">
        <v>3323062014</v>
      </c>
      <c r="G3055" s="6" t="s">
        <v>1257</v>
      </c>
      <c r="H3055" s="6" t="s">
        <v>1258</v>
      </c>
      <c r="I3055" s="6">
        <v>15718011</v>
      </c>
      <c r="J3055" s="6" t="s">
        <v>9861</v>
      </c>
      <c r="K3055" s="6" t="s">
        <v>9855</v>
      </c>
      <c r="L3055" s="6" t="s">
        <v>9856</v>
      </c>
      <c r="M3055" s="6">
        <v>0</v>
      </c>
      <c r="N3055" s="6">
        <v>87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 t="s">
        <v>39</v>
      </c>
      <c r="U3055" s="27" t="s">
        <v>7933</v>
      </c>
      <c r="V3055" s="8">
        <v>46256.474305555559</v>
      </c>
      <c r="W3055" s="8">
        <v>46256.474305555559</v>
      </c>
      <c r="X3055" s="6" t="s">
        <v>40</v>
      </c>
      <c r="Y3055" s="6" t="s">
        <v>39</v>
      </c>
      <c r="Z3055" s="9">
        <v>95613</v>
      </c>
      <c r="AA3055" s="6" t="s">
        <v>9857</v>
      </c>
      <c r="AB3055" s="26" t="s">
        <v>9862</v>
      </c>
      <c r="AC3055" s="11" t="str">
        <f t="shared" si="326"/>
        <v>Klik Here Bestie</v>
      </c>
    </row>
    <row r="3056" spans="1:29" ht="14.25" customHeight="1" x14ac:dyDescent="0.3">
      <c r="A3056" s="5">
        <v>3054</v>
      </c>
      <c r="B3056" s="6" t="s">
        <v>32</v>
      </c>
      <c r="C3056" s="6" t="s">
        <v>33</v>
      </c>
      <c r="D3056" s="6" t="s">
        <v>1256</v>
      </c>
      <c r="E3056" s="6" t="s">
        <v>1609</v>
      </c>
      <c r="F3056" s="6">
        <v>3323062014</v>
      </c>
      <c r="G3056" s="6" t="s">
        <v>1257</v>
      </c>
      <c r="H3056" s="6" t="s">
        <v>1258</v>
      </c>
      <c r="I3056" s="6">
        <v>16036313</v>
      </c>
      <c r="J3056" s="6" t="s">
        <v>9863</v>
      </c>
      <c r="K3056" s="6" t="s">
        <v>9864</v>
      </c>
      <c r="L3056" s="6" t="s">
        <v>9865</v>
      </c>
      <c r="M3056" s="6">
        <v>130</v>
      </c>
      <c r="N3056" s="6">
        <v>156</v>
      </c>
      <c r="O3056" s="6">
        <v>0</v>
      </c>
      <c r="P3056" s="6">
        <v>0</v>
      </c>
      <c r="Q3056" s="6">
        <v>0</v>
      </c>
      <c r="R3056" s="6">
        <v>0</v>
      </c>
      <c r="S3056" s="6">
        <v>0</v>
      </c>
      <c r="T3056" s="6" t="s">
        <v>39</v>
      </c>
      <c r="U3056" s="27" t="s">
        <v>7962</v>
      </c>
      <c r="V3056" s="8">
        <v>46260.357638888891</v>
      </c>
      <c r="W3056" s="8">
        <v>46260.357638888891</v>
      </c>
      <c r="X3056" s="6" t="s">
        <v>40</v>
      </c>
      <c r="Y3056" s="6" t="s">
        <v>39</v>
      </c>
      <c r="Z3056" s="9">
        <v>95731</v>
      </c>
      <c r="AA3056" s="6" t="s">
        <v>1258</v>
      </c>
      <c r="AB3056" s="26" t="s">
        <v>9866</v>
      </c>
      <c r="AC3056" s="11" t="str">
        <f t="shared" si="326"/>
        <v>Klik Here Bestie</v>
      </c>
    </row>
    <row r="3057" spans="1:29" ht="14.25" customHeight="1" x14ac:dyDescent="0.3">
      <c r="A3057" s="5">
        <v>3055</v>
      </c>
      <c r="B3057" s="6" t="s">
        <v>32</v>
      </c>
      <c r="C3057" s="6" t="s">
        <v>33</v>
      </c>
      <c r="D3057" s="6" t="s">
        <v>1256</v>
      </c>
      <c r="E3057" s="6" t="s">
        <v>1609</v>
      </c>
      <c r="F3057" s="6">
        <v>3323062014</v>
      </c>
      <c r="G3057" s="6" t="s">
        <v>1257</v>
      </c>
      <c r="H3057" s="6" t="s">
        <v>1258</v>
      </c>
      <c r="I3057" s="6">
        <v>16036759</v>
      </c>
      <c r="J3057" s="6" t="s">
        <v>9867</v>
      </c>
      <c r="K3057" s="6" t="s">
        <v>9864</v>
      </c>
      <c r="L3057" s="6" t="s">
        <v>9865</v>
      </c>
      <c r="M3057" s="6">
        <v>0</v>
      </c>
      <c r="N3057" s="6">
        <v>487</v>
      </c>
      <c r="O3057" s="6">
        <v>0</v>
      </c>
      <c r="P3057" s="6">
        <v>0</v>
      </c>
      <c r="Q3057" s="6">
        <v>0</v>
      </c>
      <c r="R3057" s="6">
        <v>0</v>
      </c>
      <c r="S3057" s="6">
        <v>0</v>
      </c>
      <c r="T3057" s="6" t="s">
        <v>39</v>
      </c>
      <c r="U3057" s="6" t="s">
        <v>7962</v>
      </c>
      <c r="V3057" s="8">
        <v>46260.36041666667</v>
      </c>
      <c r="W3057" s="8">
        <v>46260.36041666667</v>
      </c>
      <c r="X3057" s="6" t="s">
        <v>40</v>
      </c>
      <c r="Y3057" s="6" t="s">
        <v>39</v>
      </c>
      <c r="Z3057" s="9">
        <v>95731</v>
      </c>
      <c r="AA3057" s="6" t="s">
        <v>1258</v>
      </c>
      <c r="AB3057" s="26" t="s">
        <v>9868</v>
      </c>
      <c r="AC3057" s="11" t="str">
        <f t="shared" si="326"/>
        <v>Klik Here Bestie</v>
      </c>
    </row>
    <row r="3058" spans="1:29" ht="14.25" customHeight="1" x14ac:dyDescent="0.3">
      <c r="A3058" s="5">
        <v>3056</v>
      </c>
      <c r="B3058" s="6" t="s">
        <v>32</v>
      </c>
      <c r="C3058" s="6" t="s">
        <v>33</v>
      </c>
      <c r="D3058" s="6" t="s">
        <v>1256</v>
      </c>
      <c r="E3058" s="6" t="s">
        <v>1609</v>
      </c>
      <c r="F3058" s="6">
        <v>3323062014</v>
      </c>
      <c r="G3058" s="6" t="s">
        <v>1257</v>
      </c>
      <c r="H3058" s="6" t="s">
        <v>1258</v>
      </c>
      <c r="I3058" s="6">
        <v>15388458</v>
      </c>
      <c r="J3058" s="6" t="s">
        <v>9869</v>
      </c>
      <c r="K3058" s="6" t="s">
        <v>9870</v>
      </c>
      <c r="L3058" s="6" t="s">
        <v>9871</v>
      </c>
      <c r="M3058" s="6">
        <v>0</v>
      </c>
      <c r="N3058" s="6">
        <v>100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 t="s">
        <v>39</v>
      </c>
      <c r="U3058" s="6" t="s">
        <v>7958</v>
      </c>
      <c r="V3058" s="8">
        <v>46252.425000000003</v>
      </c>
      <c r="W3058" s="8">
        <v>46252.425000000003</v>
      </c>
      <c r="X3058" s="6" t="s">
        <v>40</v>
      </c>
      <c r="Y3058" s="6" t="s">
        <v>39</v>
      </c>
      <c r="Z3058" s="9">
        <v>95731</v>
      </c>
      <c r="AA3058" s="6" t="s">
        <v>1258</v>
      </c>
      <c r="AB3058" s="26" t="s">
        <v>9872</v>
      </c>
      <c r="AC3058" s="11" t="str">
        <f t="shared" si="326"/>
        <v>Klik Here Bestie</v>
      </c>
    </row>
    <row r="3059" spans="1:29" ht="14.25" customHeight="1" x14ac:dyDescent="0.3">
      <c r="A3059" s="5">
        <v>3057</v>
      </c>
      <c r="B3059" s="6" t="s">
        <v>32</v>
      </c>
      <c r="C3059" s="6" t="s">
        <v>33</v>
      </c>
      <c r="D3059" s="6" t="s">
        <v>1256</v>
      </c>
      <c r="E3059" s="6" t="s">
        <v>1609</v>
      </c>
      <c r="F3059" s="6">
        <v>3323062014</v>
      </c>
      <c r="G3059" s="6" t="s">
        <v>1257</v>
      </c>
      <c r="H3059" s="6" t="s">
        <v>1258</v>
      </c>
      <c r="I3059" s="6">
        <v>15899843</v>
      </c>
      <c r="J3059" s="6" t="s">
        <v>9873</v>
      </c>
      <c r="K3059" s="6" t="s">
        <v>9874</v>
      </c>
      <c r="L3059" s="6" t="s">
        <v>9875</v>
      </c>
      <c r="M3059" s="6">
        <v>0</v>
      </c>
      <c r="N3059" s="6">
        <v>799</v>
      </c>
      <c r="O3059" s="6">
        <v>0</v>
      </c>
      <c r="P3059" s="6">
        <v>0</v>
      </c>
      <c r="Q3059" s="6">
        <v>0</v>
      </c>
      <c r="R3059" s="6">
        <v>0</v>
      </c>
      <c r="S3059" s="6">
        <v>0</v>
      </c>
      <c r="T3059" s="6" t="s">
        <v>39</v>
      </c>
      <c r="U3059" s="6" t="s">
        <v>7951</v>
      </c>
      <c r="V3059" s="8">
        <v>46258.619444444441</v>
      </c>
      <c r="W3059" s="8">
        <v>46258.619444444441</v>
      </c>
      <c r="X3059" s="6" t="s">
        <v>40</v>
      </c>
      <c r="Y3059" s="6" t="s">
        <v>39</v>
      </c>
      <c r="Z3059" s="9">
        <v>95613</v>
      </c>
      <c r="AA3059" s="6" t="s">
        <v>9857</v>
      </c>
      <c r="AB3059" s="26" t="s">
        <v>9876</v>
      </c>
      <c r="AC3059" s="11" t="str">
        <f t="shared" si="326"/>
        <v>Klik Here Bestie</v>
      </c>
    </row>
    <row r="3060" spans="1:29" ht="14.25" customHeight="1" x14ac:dyDescent="0.3">
      <c r="A3060" s="5">
        <v>3058</v>
      </c>
      <c r="B3060" s="6" t="s">
        <v>32</v>
      </c>
      <c r="C3060" s="6" t="s">
        <v>33</v>
      </c>
      <c r="D3060" s="6" t="s">
        <v>1256</v>
      </c>
      <c r="E3060" s="6" t="s">
        <v>1609</v>
      </c>
      <c r="F3060" s="6">
        <v>3323062014</v>
      </c>
      <c r="G3060" s="6" t="s">
        <v>1257</v>
      </c>
      <c r="H3060" s="6" t="s">
        <v>1258</v>
      </c>
      <c r="I3060" s="6">
        <v>15552326</v>
      </c>
      <c r="J3060" s="6" t="s">
        <v>9877</v>
      </c>
      <c r="K3060" s="6" t="s">
        <v>9878</v>
      </c>
      <c r="L3060" s="6" t="s">
        <v>9879</v>
      </c>
      <c r="M3060" s="6">
        <v>120</v>
      </c>
      <c r="N3060" s="6">
        <v>144</v>
      </c>
      <c r="O3060" s="6">
        <v>0</v>
      </c>
      <c r="P3060" s="6">
        <v>0</v>
      </c>
      <c r="Q3060" s="6">
        <v>0</v>
      </c>
      <c r="R3060" s="6">
        <v>0</v>
      </c>
      <c r="S3060" s="6">
        <v>0</v>
      </c>
      <c r="T3060" s="6" t="s">
        <v>39</v>
      </c>
      <c r="U3060" s="6" t="s">
        <v>7987</v>
      </c>
      <c r="V3060" s="8">
        <v>46254.54791666667</v>
      </c>
      <c r="W3060" s="8">
        <v>46254.54791666667</v>
      </c>
      <c r="X3060" s="6" t="s">
        <v>40</v>
      </c>
      <c r="Y3060" s="6" t="s">
        <v>39</v>
      </c>
      <c r="Z3060" s="9">
        <v>95677</v>
      </c>
      <c r="AA3060" s="6" t="s">
        <v>1612</v>
      </c>
      <c r="AB3060" s="26" t="s">
        <v>9880</v>
      </c>
      <c r="AC3060" s="11" t="str">
        <f t="shared" si="326"/>
        <v>Klik Here Bestie</v>
      </c>
    </row>
    <row r="3061" spans="1:29" ht="14.25" customHeight="1" x14ac:dyDescent="0.3">
      <c r="A3061" s="5">
        <v>3059</v>
      </c>
      <c r="B3061" s="6" t="s">
        <v>32</v>
      </c>
      <c r="C3061" s="6" t="s">
        <v>33</v>
      </c>
      <c r="D3061" s="6" t="s">
        <v>1256</v>
      </c>
      <c r="E3061" s="6" t="s">
        <v>1609</v>
      </c>
      <c r="F3061" s="6">
        <v>3323062014</v>
      </c>
      <c r="G3061" s="6" t="s">
        <v>1257</v>
      </c>
      <c r="H3061" s="6" t="s">
        <v>1258</v>
      </c>
      <c r="I3061" s="6">
        <v>15552483</v>
      </c>
      <c r="J3061" s="6" t="s">
        <v>9881</v>
      </c>
      <c r="K3061" s="6" t="s">
        <v>9878</v>
      </c>
      <c r="L3061" s="6" t="s">
        <v>9879</v>
      </c>
      <c r="M3061" s="6">
        <v>0</v>
      </c>
      <c r="N3061" s="6">
        <v>84</v>
      </c>
      <c r="O3061" s="6">
        <v>0</v>
      </c>
      <c r="P3061" s="6">
        <v>0</v>
      </c>
      <c r="Q3061" s="6">
        <v>0</v>
      </c>
      <c r="R3061" s="6">
        <v>0</v>
      </c>
      <c r="S3061" s="6">
        <v>0</v>
      </c>
      <c r="T3061" s="6" t="s">
        <v>39</v>
      </c>
      <c r="U3061" s="6" t="s">
        <v>7987</v>
      </c>
      <c r="V3061" s="8">
        <v>46254.549305555556</v>
      </c>
      <c r="W3061" s="8">
        <v>46254.549305555556</v>
      </c>
      <c r="X3061" s="6" t="s">
        <v>40</v>
      </c>
      <c r="Y3061" s="6" t="s">
        <v>39</v>
      </c>
      <c r="Z3061" s="9">
        <v>95677</v>
      </c>
      <c r="AA3061" s="6" t="s">
        <v>1612</v>
      </c>
      <c r="AB3061" s="26" t="s">
        <v>9882</v>
      </c>
      <c r="AC3061" s="11" t="str">
        <f t="shared" si="326"/>
        <v>Klik Here Bestie</v>
      </c>
    </row>
    <row r="3062" spans="1:29" ht="14.25" customHeight="1" x14ac:dyDescent="0.3">
      <c r="A3062" s="5">
        <v>3060</v>
      </c>
      <c r="B3062" s="6" t="s">
        <v>32</v>
      </c>
      <c r="C3062" s="6" t="s">
        <v>33</v>
      </c>
      <c r="D3062" s="6" t="s">
        <v>1256</v>
      </c>
      <c r="E3062" s="6" t="s">
        <v>1609</v>
      </c>
      <c r="F3062" s="6">
        <v>3323062014</v>
      </c>
      <c r="G3062" s="6" t="s">
        <v>1257</v>
      </c>
      <c r="H3062" s="6" t="s">
        <v>1258</v>
      </c>
      <c r="I3062" s="6">
        <v>15552738</v>
      </c>
      <c r="J3062" s="6" t="s">
        <v>9883</v>
      </c>
      <c r="K3062" s="6" t="s">
        <v>9878</v>
      </c>
      <c r="L3062" s="6" t="s">
        <v>9879</v>
      </c>
      <c r="M3062" s="6">
        <v>0</v>
      </c>
      <c r="N3062" s="6">
        <v>137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 t="s">
        <v>39</v>
      </c>
      <c r="U3062" s="6" t="s">
        <v>7987</v>
      </c>
      <c r="V3062" s="8">
        <v>46254.550694444442</v>
      </c>
      <c r="W3062" s="8">
        <v>46254.550694444442</v>
      </c>
      <c r="X3062" s="6" t="s">
        <v>40</v>
      </c>
      <c r="Y3062" s="6" t="s">
        <v>39</v>
      </c>
      <c r="Z3062" s="9">
        <v>95677</v>
      </c>
      <c r="AA3062" s="6" t="s">
        <v>1612</v>
      </c>
      <c r="AB3062" s="26" t="s">
        <v>9884</v>
      </c>
      <c r="AC3062" s="11" t="str">
        <f t="shared" si="326"/>
        <v>Klik Here Bestie</v>
      </c>
    </row>
    <row r="3063" spans="1:29" ht="14.25" customHeight="1" x14ac:dyDescent="0.3">
      <c r="A3063" s="5">
        <v>3061</v>
      </c>
      <c r="B3063" s="6" t="s">
        <v>32</v>
      </c>
      <c r="C3063" s="6" t="s">
        <v>33</v>
      </c>
      <c r="D3063" s="6" t="s">
        <v>1256</v>
      </c>
      <c r="E3063" s="6" t="s">
        <v>1609</v>
      </c>
      <c r="F3063" s="6">
        <v>3323062014</v>
      </c>
      <c r="G3063" s="6" t="s">
        <v>1257</v>
      </c>
      <c r="H3063" s="6" t="s">
        <v>1258</v>
      </c>
      <c r="I3063" s="6">
        <v>15614667</v>
      </c>
      <c r="J3063" s="6" t="s">
        <v>9885</v>
      </c>
      <c r="K3063" s="6" t="s">
        <v>9886</v>
      </c>
      <c r="L3063" s="6" t="s">
        <v>9887</v>
      </c>
      <c r="M3063" s="6">
        <v>0</v>
      </c>
      <c r="N3063" s="6">
        <v>576</v>
      </c>
      <c r="O3063" s="6">
        <v>0</v>
      </c>
      <c r="P3063" s="6">
        <v>0</v>
      </c>
      <c r="Q3063" s="6">
        <v>0</v>
      </c>
      <c r="R3063" s="6">
        <v>0</v>
      </c>
      <c r="S3063" s="6">
        <v>0</v>
      </c>
      <c r="T3063" s="6" t="s">
        <v>39</v>
      </c>
      <c r="U3063" s="6" t="s">
        <v>7926</v>
      </c>
      <c r="V3063" s="8">
        <v>46255.397916666669</v>
      </c>
      <c r="W3063" s="8">
        <v>46255.397916666669</v>
      </c>
      <c r="X3063" s="6" t="s">
        <v>40</v>
      </c>
      <c r="Y3063" s="6" t="s">
        <v>39</v>
      </c>
      <c r="Z3063" s="9">
        <v>95613</v>
      </c>
      <c r="AA3063" s="6" t="s">
        <v>9857</v>
      </c>
      <c r="AB3063" s="26" t="s">
        <v>9888</v>
      </c>
      <c r="AC3063" s="11" t="str">
        <f t="shared" ref="AC3063:AC3317" si="327">HYPERLINK(AB3063,"Klik Here Bestie")</f>
        <v>Klik Here Bestie</v>
      </c>
    </row>
    <row r="3064" spans="1:29" ht="14.25" customHeight="1" x14ac:dyDescent="0.3">
      <c r="A3064" s="5">
        <v>3062</v>
      </c>
      <c r="B3064" s="6" t="s">
        <v>32</v>
      </c>
      <c r="C3064" s="6" t="s">
        <v>33</v>
      </c>
      <c r="D3064" s="6" t="s">
        <v>1256</v>
      </c>
      <c r="E3064" s="6" t="s">
        <v>1609</v>
      </c>
      <c r="F3064" s="6">
        <v>3323062014</v>
      </c>
      <c r="G3064" s="6" t="s">
        <v>1257</v>
      </c>
      <c r="H3064" s="6" t="s">
        <v>1258</v>
      </c>
      <c r="I3064" s="6">
        <v>15614918</v>
      </c>
      <c r="J3064" s="6" t="s">
        <v>9889</v>
      </c>
      <c r="K3064" s="6" t="s">
        <v>9886</v>
      </c>
      <c r="L3064" s="6" t="s">
        <v>9887</v>
      </c>
      <c r="M3064" s="6">
        <v>227</v>
      </c>
      <c r="N3064" s="6">
        <v>273</v>
      </c>
      <c r="O3064" s="6">
        <v>0</v>
      </c>
      <c r="P3064" s="6">
        <v>0</v>
      </c>
      <c r="Q3064" s="6">
        <v>0</v>
      </c>
      <c r="R3064" s="6">
        <v>0</v>
      </c>
      <c r="S3064" s="6">
        <v>0</v>
      </c>
      <c r="T3064" s="6" t="s">
        <v>39</v>
      </c>
      <c r="U3064" s="6" t="s">
        <v>7926</v>
      </c>
      <c r="V3064" s="8">
        <v>46255.398611111108</v>
      </c>
      <c r="W3064" s="8">
        <v>46255.398611111108</v>
      </c>
      <c r="X3064" s="6" t="s">
        <v>40</v>
      </c>
      <c r="Y3064" s="6" t="s">
        <v>39</v>
      </c>
      <c r="Z3064" s="9">
        <v>95613</v>
      </c>
      <c r="AA3064" s="6" t="s">
        <v>9857</v>
      </c>
      <c r="AB3064" s="26" t="s">
        <v>9890</v>
      </c>
      <c r="AC3064" s="11" t="str">
        <f t="shared" si="327"/>
        <v>Klik Here Bestie</v>
      </c>
    </row>
    <row r="3065" spans="1:29" ht="14.25" customHeight="1" x14ac:dyDescent="0.3">
      <c r="A3065" s="5">
        <v>3063</v>
      </c>
      <c r="B3065" s="6" t="s">
        <v>32</v>
      </c>
      <c r="C3065" s="6" t="s">
        <v>33</v>
      </c>
      <c r="D3065" s="6" t="s">
        <v>1256</v>
      </c>
      <c r="E3065" s="6" t="s">
        <v>1609</v>
      </c>
      <c r="F3065" s="6">
        <v>3323062014</v>
      </c>
      <c r="G3065" s="6" t="s">
        <v>1257</v>
      </c>
      <c r="H3065" s="6" t="s">
        <v>1258</v>
      </c>
      <c r="I3065" s="6">
        <v>15615131</v>
      </c>
      <c r="J3065" s="6" t="s">
        <v>9891</v>
      </c>
      <c r="K3065" s="6" t="s">
        <v>9886</v>
      </c>
      <c r="L3065" s="6" t="s">
        <v>9887</v>
      </c>
      <c r="M3065" s="6">
        <v>0</v>
      </c>
      <c r="N3065" s="6">
        <v>122</v>
      </c>
      <c r="O3065" s="6">
        <v>0</v>
      </c>
      <c r="P3065" s="6">
        <v>0</v>
      </c>
      <c r="Q3065" s="6">
        <v>0</v>
      </c>
      <c r="R3065" s="6">
        <v>0</v>
      </c>
      <c r="S3065" s="6">
        <v>0</v>
      </c>
      <c r="T3065" s="6" t="s">
        <v>39</v>
      </c>
      <c r="U3065" s="6" t="s">
        <v>7926</v>
      </c>
      <c r="V3065" s="8">
        <v>46255.4</v>
      </c>
      <c r="W3065" s="8">
        <v>46255.4</v>
      </c>
      <c r="X3065" s="6" t="s">
        <v>40</v>
      </c>
      <c r="Y3065" s="6" t="s">
        <v>39</v>
      </c>
      <c r="Z3065" s="9">
        <v>95613</v>
      </c>
      <c r="AA3065" s="6" t="s">
        <v>9857</v>
      </c>
      <c r="AB3065" s="26" t="s">
        <v>9892</v>
      </c>
      <c r="AC3065" s="11" t="str">
        <f t="shared" si="327"/>
        <v>Klik Here Bestie</v>
      </c>
    </row>
    <row r="3066" spans="1:29" ht="14.25" customHeight="1" x14ac:dyDescent="0.3">
      <c r="A3066" s="5">
        <v>3064</v>
      </c>
      <c r="B3066" s="6" t="s">
        <v>32</v>
      </c>
      <c r="C3066" s="6" t="s">
        <v>33</v>
      </c>
      <c r="D3066" s="6" t="s">
        <v>1256</v>
      </c>
      <c r="E3066" s="6" t="s">
        <v>1621</v>
      </c>
      <c r="F3066" s="6">
        <v>3323062015</v>
      </c>
      <c r="G3066" s="6" t="s">
        <v>1257</v>
      </c>
      <c r="H3066" s="6" t="s">
        <v>1258</v>
      </c>
      <c r="I3066" s="6">
        <v>15555341</v>
      </c>
      <c r="J3066" s="6" t="s">
        <v>9893</v>
      </c>
      <c r="K3066" s="6" t="s">
        <v>9894</v>
      </c>
      <c r="L3066" s="6" t="s">
        <v>9895</v>
      </c>
      <c r="M3066" s="6">
        <v>125</v>
      </c>
      <c r="N3066" s="6">
        <v>150</v>
      </c>
      <c r="O3066" s="6">
        <v>0</v>
      </c>
      <c r="P3066" s="6">
        <v>0</v>
      </c>
      <c r="Q3066" s="6">
        <v>0</v>
      </c>
      <c r="R3066" s="6">
        <v>0</v>
      </c>
      <c r="S3066" s="6">
        <v>0</v>
      </c>
      <c r="T3066" s="6" t="s">
        <v>39</v>
      </c>
      <c r="U3066" s="27" t="s">
        <v>7987</v>
      </c>
      <c r="V3066" s="8">
        <v>46254.569444444445</v>
      </c>
      <c r="W3066" s="8">
        <v>46254.569444444445</v>
      </c>
      <c r="X3066" s="6" t="s">
        <v>40</v>
      </c>
      <c r="Y3066" s="6" t="s">
        <v>39</v>
      </c>
      <c r="Z3066" s="9">
        <v>948898</v>
      </c>
      <c r="AA3066" s="6" t="s">
        <v>9896</v>
      </c>
      <c r="AB3066" s="26" t="s">
        <v>9897</v>
      </c>
      <c r="AC3066" s="11" t="str">
        <f t="shared" si="327"/>
        <v>Klik Here Bestie</v>
      </c>
    </row>
    <row r="3067" spans="1:29" ht="14.25" customHeight="1" x14ac:dyDescent="0.3">
      <c r="A3067" s="5">
        <v>3065</v>
      </c>
      <c r="B3067" s="6" t="s">
        <v>32</v>
      </c>
      <c r="C3067" s="6" t="s">
        <v>33</v>
      </c>
      <c r="D3067" s="6" t="s">
        <v>1256</v>
      </c>
      <c r="E3067" s="6" t="s">
        <v>1621</v>
      </c>
      <c r="F3067" s="6">
        <v>3323062015</v>
      </c>
      <c r="G3067" s="6" t="s">
        <v>1257</v>
      </c>
      <c r="H3067" s="6" t="s">
        <v>1258</v>
      </c>
      <c r="I3067" s="6">
        <v>15555536</v>
      </c>
      <c r="J3067" s="6" t="s">
        <v>9898</v>
      </c>
      <c r="K3067" s="6" t="s">
        <v>9894</v>
      </c>
      <c r="L3067" s="6" t="s">
        <v>9895</v>
      </c>
      <c r="M3067" s="6">
        <v>0</v>
      </c>
      <c r="N3067" s="6">
        <v>447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 t="s">
        <v>39</v>
      </c>
      <c r="U3067" s="27" t="s">
        <v>7987</v>
      </c>
      <c r="V3067" s="8">
        <v>46254.570138888892</v>
      </c>
      <c r="W3067" s="8">
        <v>46254.570138888892</v>
      </c>
      <c r="X3067" s="6" t="s">
        <v>40</v>
      </c>
      <c r="Y3067" s="6" t="s">
        <v>39</v>
      </c>
      <c r="Z3067" s="9">
        <v>948898</v>
      </c>
      <c r="AA3067" s="6" t="s">
        <v>9896</v>
      </c>
      <c r="AB3067" s="26" t="s">
        <v>9899</v>
      </c>
      <c r="AC3067" s="11" t="str">
        <f t="shared" si="327"/>
        <v>Klik Here Bestie</v>
      </c>
    </row>
    <row r="3068" spans="1:29" ht="14.25" customHeight="1" x14ac:dyDescent="0.3">
      <c r="A3068" s="5">
        <v>3066</v>
      </c>
      <c r="B3068" s="6" t="s">
        <v>32</v>
      </c>
      <c r="C3068" s="6" t="s">
        <v>33</v>
      </c>
      <c r="D3068" s="6" t="s">
        <v>1256</v>
      </c>
      <c r="E3068" s="6" t="s">
        <v>1621</v>
      </c>
      <c r="F3068" s="6">
        <v>3323062015</v>
      </c>
      <c r="G3068" s="6" t="s">
        <v>1257</v>
      </c>
      <c r="H3068" s="6" t="s">
        <v>1258</v>
      </c>
      <c r="I3068" s="6">
        <v>15555997</v>
      </c>
      <c r="J3068" s="6" t="s">
        <v>9900</v>
      </c>
      <c r="K3068" s="6" t="s">
        <v>9894</v>
      </c>
      <c r="L3068" s="6" t="s">
        <v>9895</v>
      </c>
      <c r="M3068" s="6">
        <v>148</v>
      </c>
      <c r="N3068" s="6">
        <v>134</v>
      </c>
      <c r="O3068" s="6">
        <v>0</v>
      </c>
      <c r="P3068" s="6">
        <v>0</v>
      </c>
      <c r="Q3068" s="6">
        <v>0</v>
      </c>
      <c r="R3068" s="6">
        <v>0</v>
      </c>
      <c r="S3068" s="6">
        <v>0</v>
      </c>
      <c r="T3068" s="6" t="s">
        <v>39</v>
      </c>
      <c r="U3068" s="27" t="s">
        <v>7987</v>
      </c>
      <c r="V3068" s="8">
        <v>46254.572916666664</v>
      </c>
      <c r="W3068" s="8">
        <v>46254.572916666664</v>
      </c>
      <c r="X3068" s="6" t="s">
        <v>40</v>
      </c>
      <c r="Y3068" s="6" t="s">
        <v>39</v>
      </c>
      <c r="Z3068" s="9">
        <v>948898</v>
      </c>
      <c r="AA3068" s="6" t="s">
        <v>9896</v>
      </c>
      <c r="AB3068" s="26" t="s">
        <v>9901</v>
      </c>
      <c r="AC3068" s="11" t="str">
        <f t="shared" si="327"/>
        <v>Klik Here Bestie</v>
      </c>
    </row>
    <row r="3069" spans="1:29" ht="14.25" customHeight="1" x14ac:dyDescent="0.3">
      <c r="A3069" s="5">
        <v>3067</v>
      </c>
      <c r="B3069" s="6" t="s">
        <v>32</v>
      </c>
      <c r="C3069" s="6" t="s">
        <v>33</v>
      </c>
      <c r="D3069" s="6" t="s">
        <v>1256</v>
      </c>
      <c r="E3069" s="6" t="s">
        <v>1632</v>
      </c>
      <c r="F3069" s="6">
        <v>3323062016</v>
      </c>
      <c r="G3069" s="6" t="s">
        <v>1321</v>
      </c>
      <c r="H3069" s="6" t="s">
        <v>1322</v>
      </c>
      <c r="I3069" s="6">
        <v>16063977</v>
      </c>
      <c r="J3069" s="6" t="s">
        <v>9902</v>
      </c>
      <c r="K3069" s="6" t="s">
        <v>9903</v>
      </c>
      <c r="L3069" s="6" t="s">
        <v>9904</v>
      </c>
      <c r="M3069" s="6">
        <v>0</v>
      </c>
      <c r="N3069" s="6">
        <v>215</v>
      </c>
      <c r="O3069" s="6">
        <v>0</v>
      </c>
      <c r="P3069" s="6">
        <v>0</v>
      </c>
      <c r="Q3069" s="6">
        <v>0</v>
      </c>
      <c r="R3069" s="6">
        <v>0</v>
      </c>
      <c r="S3069" s="6">
        <v>0</v>
      </c>
      <c r="T3069" s="6" t="s">
        <v>39</v>
      </c>
      <c r="U3069" s="27" t="s">
        <v>7962</v>
      </c>
      <c r="V3069" s="8">
        <v>46260.507638888892</v>
      </c>
      <c r="W3069" s="8">
        <v>46260.507638888892</v>
      </c>
      <c r="X3069" s="6" t="s">
        <v>40</v>
      </c>
      <c r="Y3069" s="6" t="s">
        <v>39</v>
      </c>
      <c r="Z3069" s="9">
        <v>96143</v>
      </c>
      <c r="AA3069" s="6" t="s">
        <v>9905</v>
      </c>
      <c r="AB3069" s="26" t="s">
        <v>9906</v>
      </c>
      <c r="AC3069" s="11" t="str">
        <f t="shared" si="327"/>
        <v>Klik Here Bestie</v>
      </c>
    </row>
    <row r="3070" spans="1:29" ht="14.25" customHeight="1" x14ac:dyDescent="0.3">
      <c r="A3070" s="5">
        <v>3068</v>
      </c>
      <c r="B3070" s="6" t="s">
        <v>32</v>
      </c>
      <c r="C3070" s="6" t="s">
        <v>33</v>
      </c>
      <c r="D3070" s="6" t="s">
        <v>1256</v>
      </c>
      <c r="E3070" s="6" t="s">
        <v>1632</v>
      </c>
      <c r="F3070" s="6">
        <v>3323062016</v>
      </c>
      <c r="G3070" s="6" t="s">
        <v>1321</v>
      </c>
      <c r="H3070" s="6" t="s">
        <v>1322</v>
      </c>
      <c r="I3070" s="6">
        <v>16064061</v>
      </c>
      <c r="J3070" s="6" t="s">
        <v>9907</v>
      </c>
      <c r="K3070" s="6" t="s">
        <v>9903</v>
      </c>
      <c r="L3070" s="6" t="s">
        <v>9904</v>
      </c>
      <c r="M3070" s="6">
        <v>120</v>
      </c>
      <c r="N3070" s="6">
        <v>110</v>
      </c>
      <c r="O3070" s="6">
        <v>0</v>
      </c>
      <c r="P3070" s="6">
        <v>0</v>
      </c>
      <c r="Q3070" s="6">
        <v>0</v>
      </c>
      <c r="R3070" s="6">
        <v>0</v>
      </c>
      <c r="S3070" s="6">
        <v>0</v>
      </c>
      <c r="T3070" s="6" t="s">
        <v>39</v>
      </c>
      <c r="U3070" s="27" t="s">
        <v>7962</v>
      </c>
      <c r="V3070" s="8">
        <v>46260.509027777778</v>
      </c>
      <c r="W3070" s="8">
        <v>46260.509027777778</v>
      </c>
      <c r="X3070" s="6" t="s">
        <v>40</v>
      </c>
      <c r="Y3070" s="6" t="s">
        <v>39</v>
      </c>
      <c r="Z3070" s="9">
        <v>96143</v>
      </c>
      <c r="AA3070" s="6" t="s">
        <v>9905</v>
      </c>
      <c r="AB3070" s="26" t="s">
        <v>9908</v>
      </c>
      <c r="AC3070" s="11" t="str">
        <f t="shared" si="327"/>
        <v>Klik Here Bestie</v>
      </c>
    </row>
    <row r="3071" spans="1:29" ht="14.25" customHeight="1" x14ac:dyDescent="0.3">
      <c r="A3071" s="5">
        <v>3069</v>
      </c>
      <c r="B3071" s="6" t="s">
        <v>32</v>
      </c>
      <c r="C3071" s="6" t="s">
        <v>33</v>
      </c>
      <c r="D3071" s="6" t="s">
        <v>1256</v>
      </c>
      <c r="E3071" s="6" t="s">
        <v>1632</v>
      </c>
      <c r="F3071" s="6">
        <v>3323062016</v>
      </c>
      <c r="G3071" s="6" t="s">
        <v>1321</v>
      </c>
      <c r="H3071" s="6" t="s">
        <v>1322</v>
      </c>
      <c r="I3071" s="6">
        <v>15571625</v>
      </c>
      <c r="J3071" s="6" t="s">
        <v>9909</v>
      </c>
      <c r="K3071" s="6" t="s">
        <v>9910</v>
      </c>
      <c r="L3071" s="6" t="s">
        <v>9911</v>
      </c>
      <c r="M3071" s="6">
        <v>0</v>
      </c>
      <c r="N3071" s="6">
        <v>464</v>
      </c>
      <c r="O3071" s="6">
        <v>0</v>
      </c>
      <c r="P3071" s="6">
        <v>0</v>
      </c>
      <c r="Q3071" s="6">
        <v>0</v>
      </c>
      <c r="R3071" s="6">
        <v>0</v>
      </c>
      <c r="S3071" s="6">
        <v>0</v>
      </c>
      <c r="T3071" s="6" t="s">
        <v>39</v>
      </c>
      <c r="U3071" s="27" t="s">
        <v>7987</v>
      </c>
      <c r="V3071" s="8">
        <v>46254.665972222225</v>
      </c>
      <c r="W3071" s="8">
        <v>46254.665972222225</v>
      </c>
      <c r="X3071" s="6" t="s">
        <v>40</v>
      </c>
      <c r="Y3071" s="6" t="s">
        <v>39</v>
      </c>
      <c r="Z3071" s="9">
        <v>96138</v>
      </c>
      <c r="AA3071" s="6" t="s">
        <v>1635</v>
      </c>
      <c r="AB3071" s="26" t="s">
        <v>9912</v>
      </c>
      <c r="AC3071" s="11" t="str">
        <f t="shared" si="327"/>
        <v>Klik Here Bestie</v>
      </c>
    </row>
    <row r="3072" spans="1:29" ht="14.25" customHeight="1" x14ac:dyDescent="0.3">
      <c r="A3072" s="5">
        <v>3070</v>
      </c>
      <c r="B3072" s="6" t="s">
        <v>32</v>
      </c>
      <c r="C3072" s="6" t="s">
        <v>33</v>
      </c>
      <c r="D3072" s="6" t="s">
        <v>1256</v>
      </c>
      <c r="E3072" s="6" t="s">
        <v>1632</v>
      </c>
      <c r="F3072" s="6">
        <v>3323062016</v>
      </c>
      <c r="G3072" s="6" t="s">
        <v>1321</v>
      </c>
      <c r="H3072" s="6" t="s">
        <v>1322</v>
      </c>
      <c r="I3072" s="6">
        <v>16057383</v>
      </c>
      <c r="J3072" s="6" t="s">
        <v>9913</v>
      </c>
      <c r="K3072" s="6" t="s">
        <v>9914</v>
      </c>
      <c r="L3072" s="6" t="s">
        <v>9915</v>
      </c>
      <c r="M3072" s="6">
        <v>0</v>
      </c>
      <c r="N3072" s="6">
        <v>337</v>
      </c>
      <c r="O3072" s="6">
        <v>0</v>
      </c>
      <c r="P3072" s="6">
        <v>0</v>
      </c>
      <c r="Q3072" s="6">
        <v>0</v>
      </c>
      <c r="R3072" s="6">
        <v>0</v>
      </c>
      <c r="S3072" s="6">
        <v>0</v>
      </c>
      <c r="T3072" s="6" t="s">
        <v>39</v>
      </c>
      <c r="U3072" s="27" t="s">
        <v>7962</v>
      </c>
      <c r="V3072" s="8">
        <v>46260.469444444447</v>
      </c>
      <c r="W3072" s="8">
        <v>46260.469444444447</v>
      </c>
      <c r="X3072" s="6" t="s">
        <v>40</v>
      </c>
      <c r="Y3072" s="6" t="s">
        <v>39</v>
      </c>
      <c r="Z3072" s="9">
        <v>96138</v>
      </c>
      <c r="AA3072" s="6" t="s">
        <v>1635</v>
      </c>
      <c r="AB3072" s="26" t="s">
        <v>9916</v>
      </c>
      <c r="AC3072" s="11" t="str">
        <f t="shared" si="327"/>
        <v>Klik Here Bestie</v>
      </c>
    </row>
    <row r="3073" spans="1:31" ht="14.25" customHeight="1" x14ac:dyDescent="0.3">
      <c r="A3073" s="5">
        <v>3071</v>
      </c>
      <c r="B3073" s="6" t="s">
        <v>32</v>
      </c>
      <c r="C3073" s="6" t="s">
        <v>33</v>
      </c>
      <c r="D3073" s="6" t="s">
        <v>1256</v>
      </c>
      <c r="E3073" s="6" t="s">
        <v>1632</v>
      </c>
      <c r="F3073" s="6">
        <v>3323062016</v>
      </c>
      <c r="G3073" s="6" t="s">
        <v>1321</v>
      </c>
      <c r="H3073" s="6" t="s">
        <v>1322</v>
      </c>
      <c r="I3073" s="6">
        <v>16132140</v>
      </c>
      <c r="J3073" s="6" t="s">
        <v>9917</v>
      </c>
      <c r="K3073" s="6" t="s">
        <v>9918</v>
      </c>
      <c r="L3073" s="6" t="s">
        <v>6986</v>
      </c>
      <c r="M3073" s="6">
        <v>0</v>
      </c>
      <c r="N3073" s="6">
        <v>50</v>
      </c>
      <c r="O3073" s="6">
        <v>0</v>
      </c>
      <c r="P3073" s="6">
        <v>0</v>
      </c>
      <c r="Q3073" s="6">
        <v>0</v>
      </c>
      <c r="R3073" s="6">
        <v>0</v>
      </c>
      <c r="S3073" s="6">
        <v>0</v>
      </c>
      <c r="T3073" s="6" t="s">
        <v>39</v>
      </c>
      <c r="U3073" s="6" t="s">
        <v>7919</v>
      </c>
      <c r="V3073" s="8">
        <v>46261.334027777775</v>
      </c>
      <c r="W3073" s="8">
        <v>46261.334027777775</v>
      </c>
      <c r="X3073" s="6" t="s">
        <v>40</v>
      </c>
      <c r="Y3073" s="6" t="s">
        <v>39</v>
      </c>
      <c r="Z3073" s="9">
        <v>96143</v>
      </c>
      <c r="AA3073" s="6" t="s">
        <v>9905</v>
      </c>
      <c r="AB3073" s="26" t="s">
        <v>9919</v>
      </c>
      <c r="AC3073" s="11" t="str">
        <f t="shared" si="327"/>
        <v>Klik Here Bestie</v>
      </c>
    </row>
    <row r="3074" spans="1:31" ht="14.25" customHeight="1" x14ac:dyDescent="0.3">
      <c r="A3074" s="5">
        <v>3072</v>
      </c>
      <c r="B3074" s="6" t="s">
        <v>32</v>
      </c>
      <c r="C3074" s="6" t="s">
        <v>33</v>
      </c>
      <c r="D3074" s="6" t="s">
        <v>1256</v>
      </c>
      <c r="E3074" s="6" t="s">
        <v>1632</v>
      </c>
      <c r="F3074" s="6">
        <v>3323062016</v>
      </c>
      <c r="G3074" s="6" t="s">
        <v>1321</v>
      </c>
      <c r="H3074" s="6" t="s">
        <v>1322</v>
      </c>
      <c r="I3074" s="6">
        <v>15443165</v>
      </c>
      <c r="J3074" s="6" t="s">
        <v>9920</v>
      </c>
      <c r="K3074" s="6" t="s">
        <v>9921</v>
      </c>
      <c r="L3074" s="6" t="s">
        <v>9922</v>
      </c>
      <c r="M3074" s="6">
        <v>0</v>
      </c>
      <c r="N3074" s="6">
        <v>600</v>
      </c>
      <c r="O3074" s="6">
        <v>0</v>
      </c>
      <c r="P3074" s="6">
        <v>0</v>
      </c>
      <c r="Q3074" s="6">
        <v>0</v>
      </c>
      <c r="R3074" s="6">
        <v>0</v>
      </c>
      <c r="S3074" s="6">
        <v>0</v>
      </c>
      <c r="T3074" s="6" t="s">
        <v>39</v>
      </c>
      <c r="U3074" s="6" t="s">
        <v>7969</v>
      </c>
      <c r="V3074" s="8">
        <v>46253.345833333333</v>
      </c>
      <c r="W3074" s="8">
        <v>46253.345833333333</v>
      </c>
      <c r="X3074" s="6" t="s">
        <v>40</v>
      </c>
      <c r="Y3074" s="6" t="s">
        <v>39</v>
      </c>
      <c r="Z3074" s="9">
        <v>96143</v>
      </c>
      <c r="AA3074" s="6" t="s">
        <v>9905</v>
      </c>
      <c r="AB3074" s="26" t="s">
        <v>9923</v>
      </c>
      <c r="AC3074" s="11" t="str">
        <f t="shared" si="327"/>
        <v>Klik Here Bestie</v>
      </c>
    </row>
    <row r="3075" spans="1:31" ht="14.25" customHeight="1" x14ac:dyDescent="0.3">
      <c r="A3075" s="5">
        <v>3073</v>
      </c>
      <c r="B3075" s="6" t="s">
        <v>32</v>
      </c>
      <c r="C3075" s="6" t="s">
        <v>33</v>
      </c>
      <c r="D3075" s="6" t="s">
        <v>1256</v>
      </c>
      <c r="E3075" s="6" t="s">
        <v>1632</v>
      </c>
      <c r="F3075" s="6">
        <v>3323062016</v>
      </c>
      <c r="G3075" s="6" t="s">
        <v>1321</v>
      </c>
      <c r="H3075" s="6" t="s">
        <v>1322</v>
      </c>
      <c r="I3075" s="6">
        <v>15602623</v>
      </c>
      <c r="J3075" s="6" t="s">
        <v>9924</v>
      </c>
      <c r="K3075" s="6" t="s">
        <v>9925</v>
      </c>
      <c r="L3075" s="6" t="s">
        <v>9926</v>
      </c>
      <c r="M3075" s="6">
        <v>0</v>
      </c>
      <c r="N3075" s="6">
        <v>1419</v>
      </c>
      <c r="O3075" s="6">
        <v>0</v>
      </c>
      <c r="P3075" s="6">
        <v>0</v>
      </c>
      <c r="Q3075" s="6">
        <v>0</v>
      </c>
      <c r="R3075" s="6">
        <v>0</v>
      </c>
      <c r="S3075" s="6">
        <v>0</v>
      </c>
      <c r="T3075" s="6" t="s">
        <v>39</v>
      </c>
      <c r="U3075" s="6" t="s">
        <v>7926</v>
      </c>
      <c r="V3075" s="8">
        <v>46255.347916666666</v>
      </c>
      <c r="W3075" s="8">
        <v>46255.347916666666</v>
      </c>
      <c r="X3075" s="6" t="s">
        <v>40</v>
      </c>
      <c r="Y3075" s="6" t="s">
        <v>39</v>
      </c>
      <c r="Z3075" s="9">
        <v>96138</v>
      </c>
      <c r="AA3075" s="6" t="s">
        <v>1635</v>
      </c>
      <c r="AB3075" s="26" t="s">
        <v>9927</v>
      </c>
      <c r="AC3075" s="11" t="str">
        <f t="shared" si="327"/>
        <v>Klik Here Bestie</v>
      </c>
    </row>
    <row r="3076" spans="1:31" ht="14.25" customHeight="1" x14ac:dyDescent="0.3">
      <c r="A3076" s="5">
        <v>3074</v>
      </c>
      <c r="B3076" s="6" t="s">
        <v>32</v>
      </c>
      <c r="C3076" s="6" t="s">
        <v>33</v>
      </c>
      <c r="D3076" s="6" t="s">
        <v>1643</v>
      </c>
      <c r="E3076" s="6" t="s">
        <v>1643</v>
      </c>
      <c r="F3076" s="6">
        <v>3323072001</v>
      </c>
      <c r="G3076" s="6" t="s">
        <v>1644</v>
      </c>
      <c r="H3076" s="6" t="s">
        <v>1269</v>
      </c>
      <c r="I3076" s="6">
        <v>15384743</v>
      </c>
      <c r="J3076" s="6" t="s">
        <v>9928</v>
      </c>
      <c r="K3076" s="6" t="s">
        <v>9929</v>
      </c>
      <c r="L3076" s="6" t="s">
        <v>9930</v>
      </c>
      <c r="M3076" s="6">
        <v>100</v>
      </c>
      <c r="N3076" s="6">
        <v>0</v>
      </c>
      <c r="O3076" s="6">
        <v>0</v>
      </c>
      <c r="P3076" s="6">
        <v>0</v>
      </c>
      <c r="Q3076" s="6">
        <v>0</v>
      </c>
      <c r="R3076" s="6">
        <v>0</v>
      </c>
      <c r="S3076" s="6">
        <v>0</v>
      </c>
      <c r="T3076" s="6" t="s">
        <v>39</v>
      </c>
      <c r="U3076" s="6" t="s">
        <v>7958</v>
      </c>
      <c r="V3076" s="8">
        <v>46252.402083333334</v>
      </c>
      <c r="W3076" s="8">
        <v>46252.402083333334</v>
      </c>
      <c r="X3076" s="6" t="s">
        <v>40</v>
      </c>
      <c r="Y3076" s="6" t="s">
        <v>39</v>
      </c>
      <c r="Z3076" s="9">
        <v>5058859</v>
      </c>
      <c r="AA3076" s="6" t="s">
        <v>1658</v>
      </c>
      <c r="AB3076" s="26" t="s">
        <v>9931</v>
      </c>
      <c r="AC3076" s="11" t="str">
        <f t="shared" si="327"/>
        <v>Klik Here Bestie</v>
      </c>
      <c r="AD3076" s="17" t="s">
        <v>4910</v>
      </c>
    </row>
    <row r="3077" spans="1:31" ht="14.25" customHeight="1" x14ac:dyDescent="0.3">
      <c r="A3077" s="5">
        <v>3075</v>
      </c>
      <c r="B3077" s="6" t="s">
        <v>32</v>
      </c>
      <c r="C3077" s="6" t="s">
        <v>33</v>
      </c>
      <c r="D3077" s="6" t="s">
        <v>1643</v>
      </c>
      <c r="E3077" s="6" t="s">
        <v>1643</v>
      </c>
      <c r="F3077" s="6">
        <v>3323072001</v>
      </c>
      <c r="G3077" s="6" t="s">
        <v>1644</v>
      </c>
      <c r="H3077" s="6" t="s">
        <v>1269</v>
      </c>
      <c r="I3077" s="6">
        <v>16076289</v>
      </c>
      <c r="J3077" s="6" t="s">
        <v>9932</v>
      </c>
      <c r="K3077" s="6" t="s">
        <v>5322</v>
      </c>
      <c r="L3077" s="6" t="s">
        <v>5323</v>
      </c>
      <c r="M3077" s="6">
        <v>50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6">
        <v>0</v>
      </c>
      <c r="T3077" s="6" t="s">
        <v>39</v>
      </c>
      <c r="U3077" s="27" t="s">
        <v>7962</v>
      </c>
      <c r="V3077" s="8">
        <v>46260.583333333336</v>
      </c>
      <c r="W3077" s="8">
        <v>46260.583333333336</v>
      </c>
      <c r="X3077" s="6" t="s">
        <v>40</v>
      </c>
      <c r="Y3077" s="6" t="s">
        <v>39</v>
      </c>
      <c r="Z3077" s="9">
        <v>1065657</v>
      </c>
      <c r="AA3077" s="6" t="s">
        <v>5324</v>
      </c>
      <c r="AB3077" s="26" t="s">
        <v>9933</v>
      </c>
      <c r="AC3077" s="11" t="str">
        <f t="shared" si="327"/>
        <v>Klik Here Bestie</v>
      </c>
      <c r="AD3077" s="17" t="s">
        <v>4910</v>
      </c>
    </row>
    <row r="3078" spans="1:31" ht="14.25" customHeight="1" x14ac:dyDescent="0.3">
      <c r="A3078" s="5">
        <v>3076</v>
      </c>
      <c r="B3078" s="6" t="s">
        <v>32</v>
      </c>
      <c r="C3078" s="6" t="s">
        <v>33</v>
      </c>
      <c r="D3078" s="6" t="s">
        <v>1643</v>
      </c>
      <c r="E3078" s="6" t="s">
        <v>1643</v>
      </c>
      <c r="F3078" s="6">
        <v>3323072001</v>
      </c>
      <c r="G3078" s="6" t="s">
        <v>1644</v>
      </c>
      <c r="H3078" s="6" t="s">
        <v>1269</v>
      </c>
      <c r="I3078" s="6">
        <v>15382608</v>
      </c>
      <c r="J3078" s="6" t="s">
        <v>9934</v>
      </c>
      <c r="K3078" s="6" t="s">
        <v>9935</v>
      </c>
      <c r="L3078" s="6" t="s">
        <v>9936</v>
      </c>
      <c r="M3078" s="6">
        <v>0</v>
      </c>
      <c r="N3078" s="6">
        <v>95</v>
      </c>
      <c r="O3078" s="6">
        <v>0</v>
      </c>
      <c r="P3078" s="6">
        <v>0</v>
      </c>
      <c r="Q3078" s="6">
        <v>0</v>
      </c>
      <c r="R3078" s="6">
        <v>0</v>
      </c>
      <c r="S3078" s="6">
        <v>0</v>
      </c>
      <c r="T3078" s="6" t="s">
        <v>39</v>
      </c>
      <c r="U3078" s="27" t="s">
        <v>7958</v>
      </c>
      <c r="V3078" s="8">
        <v>46252.388888888891</v>
      </c>
      <c r="W3078" s="8">
        <v>46252.388888888891</v>
      </c>
      <c r="X3078" s="6" t="s">
        <v>40</v>
      </c>
      <c r="Y3078" s="6" t="s">
        <v>39</v>
      </c>
      <c r="Z3078" s="9">
        <v>93920</v>
      </c>
      <c r="AA3078" s="6" t="s">
        <v>9937</v>
      </c>
      <c r="AB3078" s="26" t="s">
        <v>9938</v>
      </c>
      <c r="AC3078" s="11" t="str">
        <f t="shared" si="327"/>
        <v>Klik Here Bestie</v>
      </c>
      <c r="AE3078" s="16" t="s">
        <v>1653</v>
      </c>
    </row>
    <row r="3079" spans="1:31" ht="14.25" customHeight="1" x14ac:dyDescent="0.3">
      <c r="A3079" s="5">
        <v>3077</v>
      </c>
      <c r="B3079" s="6" t="s">
        <v>32</v>
      </c>
      <c r="C3079" s="6" t="s">
        <v>33</v>
      </c>
      <c r="D3079" s="6" t="s">
        <v>1643</v>
      </c>
      <c r="E3079" s="6" t="s">
        <v>1643</v>
      </c>
      <c r="F3079" s="6">
        <v>3323072001</v>
      </c>
      <c r="G3079" s="6" t="s">
        <v>1644</v>
      </c>
      <c r="H3079" s="6" t="s">
        <v>1269</v>
      </c>
      <c r="I3079" s="6">
        <v>15902016</v>
      </c>
      <c r="J3079" s="6" t="s">
        <v>9939</v>
      </c>
      <c r="K3079" s="6" t="s">
        <v>9940</v>
      </c>
      <c r="L3079" s="6" t="s">
        <v>670</v>
      </c>
      <c r="M3079" s="6">
        <v>79</v>
      </c>
      <c r="N3079" s="6">
        <v>0</v>
      </c>
      <c r="O3079" s="6">
        <v>0</v>
      </c>
      <c r="P3079" s="6">
        <v>0</v>
      </c>
      <c r="Q3079" s="6">
        <v>0</v>
      </c>
      <c r="R3079" s="6">
        <v>0</v>
      </c>
      <c r="S3079" s="6">
        <v>0</v>
      </c>
      <c r="T3079" s="6" t="s">
        <v>39</v>
      </c>
      <c r="U3079" s="6" t="s">
        <v>7951</v>
      </c>
      <c r="V3079" s="8">
        <v>46258.631249999999</v>
      </c>
      <c r="W3079" s="8">
        <v>46258.631249999999</v>
      </c>
      <c r="X3079" s="6" t="s">
        <v>40</v>
      </c>
      <c r="Y3079" s="6" t="s">
        <v>39</v>
      </c>
      <c r="Z3079" s="9">
        <v>5058859</v>
      </c>
      <c r="AA3079" s="6" t="s">
        <v>1658</v>
      </c>
      <c r="AB3079" s="26" t="s">
        <v>9941</v>
      </c>
      <c r="AC3079" s="11" t="str">
        <f t="shared" si="327"/>
        <v>Klik Here Bestie</v>
      </c>
      <c r="AD3079" s="17" t="s">
        <v>4910</v>
      </c>
    </row>
    <row r="3080" spans="1:31" ht="14.25" customHeight="1" x14ac:dyDescent="0.3">
      <c r="A3080" s="5">
        <v>3078</v>
      </c>
      <c r="B3080" s="6" t="s">
        <v>32</v>
      </c>
      <c r="C3080" s="6" t="s">
        <v>33</v>
      </c>
      <c r="D3080" s="6" t="s">
        <v>1643</v>
      </c>
      <c r="E3080" s="6" t="s">
        <v>1643</v>
      </c>
      <c r="F3080" s="6">
        <v>3323072001</v>
      </c>
      <c r="G3080" s="6" t="s">
        <v>1644</v>
      </c>
      <c r="H3080" s="6" t="s">
        <v>1269</v>
      </c>
      <c r="I3080" s="6">
        <v>15902358</v>
      </c>
      <c r="J3080" s="6" t="s">
        <v>9942</v>
      </c>
      <c r="K3080" s="6" t="s">
        <v>9940</v>
      </c>
      <c r="L3080" s="6" t="s">
        <v>670</v>
      </c>
      <c r="M3080" s="6">
        <v>0</v>
      </c>
      <c r="N3080" s="6">
        <v>72</v>
      </c>
      <c r="O3080" s="6">
        <v>0</v>
      </c>
      <c r="P3080" s="6">
        <v>0</v>
      </c>
      <c r="Q3080" s="6">
        <v>0</v>
      </c>
      <c r="R3080" s="6">
        <v>0</v>
      </c>
      <c r="S3080" s="6">
        <v>0</v>
      </c>
      <c r="T3080" s="6" t="s">
        <v>39</v>
      </c>
      <c r="U3080" s="6" t="s">
        <v>7951</v>
      </c>
      <c r="V3080" s="8">
        <v>46258.633333333331</v>
      </c>
      <c r="W3080" s="8">
        <v>46258.633333333331</v>
      </c>
      <c r="X3080" s="6" t="s">
        <v>40</v>
      </c>
      <c r="Y3080" s="6" t="s">
        <v>39</v>
      </c>
      <c r="Z3080" s="9">
        <v>5058859</v>
      </c>
      <c r="AA3080" s="6" t="s">
        <v>1658</v>
      </c>
      <c r="AB3080" s="26" t="s">
        <v>9943</v>
      </c>
      <c r="AC3080" s="11" t="str">
        <f t="shared" si="327"/>
        <v>Klik Here Bestie</v>
      </c>
      <c r="AD3080" s="17" t="s">
        <v>4910</v>
      </c>
    </row>
    <row r="3081" spans="1:31" ht="14.25" customHeight="1" x14ac:dyDescent="0.3">
      <c r="A3081" s="5">
        <v>3079</v>
      </c>
      <c r="B3081" s="6" t="s">
        <v>32</v>
      </c>
      <c r="C3081" s="6" t="s">
        <v>33</v>
      </c>
      <c r="D3081" s="6" t="s">
        <v>1643</v>
      </c>
      <c r="E3081" s="6" t="s">
        <v>1643</v>
      </c>
      <c r="F3081" s="6">
        <v>3323072001</v>
      </c>
      <c r="G3081" s="6" t="s">
        <v>1644</v>
      </c>
      <c r="H3081" s="6" t="s">
        <v>1269</v>
      </c>
      <c r="I3081" s="6">
        <v>16158562</v>
      </c>
      <c r="J3081" s="6" t="s">
        <v>9944</v>
      </c>
      <c r="K3081" s="6" t="s">
        <v>9945</v>
      </c>
      <c r="L3081" s="6" t="s">
        <v>9946</v>
      </c>
      <c r="M3081" s="6">
        <v>52</v>
      </c>
      <c r="N3081" s="6">
        <v>38</v>
      </c>
      <c r="O3081" s="6">
        <v>0</v>
      </c>
      <c r="P3081" s="6">
        <v>0</v>
      </c>
      <c r="Q3081" s="6">
        <v>0</v>
      </c>
      <c r="R3081" s="6">
        <v>0</v>
      </c>
      <c r="S3081" s="6">
        <v>0</v>
      </c>
      <c r="T3081" s="6" t="s">
        <v>39</v>
      </c>
      <c r="U3081" s="6" t="s">
        <v>7919</v>
      </c>
      <c r="V3081" s="8">
        <v>46261.449305555558</v>
      </c>
      <c r="W3081" s="8">
        <v>46261.449305555558</v>
      </c>
      <c r="X3081" s="6" t="s">
        <v>40</v>
      </c>
      <c r="Y3081" s="6" t="s">
        <v>39</v>
      </c>
      <c r="Z3081" s="9">
        <v>93907</v>
      </c>
      <c r="AA3081" s="6" t="s">
        <v>1662</v>
      </c>
      <c r="AB3081" s="26" t="s">
        <v>9947</v>
      </c>
      <c r="AC3081" s="11" t="str">
        <f t="shared" si="327"/>
        <v>Klik Here Bestie</v>
      </c>
      <c r="AD3081" s="17" t="s">
        <v>4910</v>
      </c>
    </row>
    <row r="3082" spans="1:31" ht="14.25" customHeight="1" x14ac:dyDescent="0.3">
      <c r="A3082" s="5">
        <v>3080</v>
      </c>
      <c r="B3082" s="6" t="s">
        <v>32</v>
      </c>
      <c r="C3082" s="6" t="s">
        <v>33</v>
      </c>
      <c r="D3082" s="6" t="s">
        <v>1643</v>
      </c>
      <c r="E3082" s="6" t="s">
        <v>1643</v>
      </c>
      <c r="F3082" s="6">
        <v>3323072001</v>
      </c>
      <c r="G3082" s="6" t="s">
        <v>1644</v>
      </c>
      <c r="H3082" s="6" t="s">
        <v>1269</v>
      </c>
      <c r="I3082" s="6">
        <v>16159432</v>
      </c>
      <c r="J3082" s="6" t="s">
        <v>9948</v>
      </c>
      <c r="K3082" s="6" t="s">
        <v>9945</v>
      </c>
      <c r="L3082" s="6" t="s">
        <v>9946</v>
      </c>
      <c r="M3082" s="6">
        <v>0</v>
      </c>
      <c r="N3082" s="6">
        <v>12</v>
      </c>
      <c r="O3082" s="6">
        <v>0</v>
      </c>
      <c r="P3082" s="6">
        <v>0</v>
      </c>
      <c r="Q3082" s="6">
        <v>0</v>
      </c>
      <c r="R3082" s="6">
        <v>0</v>
      </c>
      <c r="S3082" s="6">
        <v>0</v>
      </c>
      <c r="T3082" s="6" t="s">
        <v>39</v>
      </c>
      <c r="U3082" s="6" t="s">
        <v>7919</v>
      </c>
      <c r="V3082" s="8">
        <v>46261.451388888891</v>
      </c>
      <c r="W3082" s="8">
        <v>46261.451388888891</v>
      </c>
      <c r="X3082" s="6" t="s">
        <v>40</v>
      </c>
      <c r="Y3082" s="6" t="s">
        <v>39</v>
      </c>
      <c r="Z3082" s="9">
        <v>93907</v>
      </c>
      <c r="AA3082" s="6" t="s">
        <v>1662</v>
      </c>
      <c r="AB3082" s="26" t="s">
        <v>9949</v>
      </c>
      <c r="AC3082" s="11" t="str">
        <f t="shared" si="327"/>
        <v>Klik Here Bestie</v>
      </c>
      <c r="AD3082" s="17" t="s">
        <v>4910</v>
      </c>
    </row>
    <row r="3083" spans="1:31" ht="14.25" customHeight="1" x14ac:dyDescent="0.3">
      <c r="A3083" s="5">
        <v>3081</v>
      </c>
      <c r="B3083" s="6" t="s">
        <v>32</v>
      </c>
      <c r="C3083" s="6" t="s">
        <v>33</v>
      </c>
      <c r="D3083" s="6" t="s">
        <v>1643</v>
      </c>
      <c r="E3083" s="6" t="s">
        <v>1643</v>
      </c>
      <c r="F3083" s="6">
        <v>3323072001</v>
      </c>
      <c r="G3083" s="6" t="s">
        <v>1644</v>
      </c>
      <c r="H3083" s="6" t="s">
        <v>1269</v>
      </c>
      <c r="I3083" s="6">
        <v>15621326</v>
      </c>
      <c r="J3083" s="6" t="s">
        <v>9950</v>
      </c>
      <c r="K3083" s="6" t="s">
        <v>9951</v>
      </c>
      <c r="L3083" s="6" t="s">
        <v>2166</v>
      </c>
      <c r="M3083" s="6">
        <v>50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6" t="s">
        <v>39</v>
      </c>
      <c r="U3083" s="27" t="s">
        <v>7926</v>
      </c>
      <c r="V3083" s="8">
        <v>46255.426388888889</v>
      </c>
      <c r="W3083" s="8">
        <v>46255.426388888889</v>
      </c>
      <c r="X3083" s="6" t="s">
        <v>40</v>
      </c>
      <c r="Y3083" s="6" t="s">
        <v>39</v>
      </c>
      <c r="Z3083" s="9">
        <v>5058859</v>
      </c>
      <c r="AA3083" s="6" t="s">
        <v>1658</v>
      </c>
      <c r="AB3083" s="26" t="s">
        <v>9952</v>
      </c>
      <c r="AC3083" s="11" t="str">
        <f t="shared" si="327"/>
        <v>Klik Here Bestie</v>
      </c>
      <c r="AD3083" s="17" t="s">
        <v>4910</v>
      </c>
    </row>
    <row r="3084" spans="1:31" ht="14.25" customHeight="1" x14ac:dyDescent="0.3">
      <c r="A3084" s="5">
        <v>3082</v>
      </c>
      <c r="B3084" s="6" t="s">
        <v>32</v>
      </c>
      <c r="C3084" s="6" t="s">
        <v>33</v>
      </c>
      <c r="D3084" s="6" t="s">
        <v>1643</v>
      </c>
      <c r="E3084" s="6" t="s">
        <v>1643</v>
      </c>
      <c r="F3084" s="6">
        <v>3323072001</v>
      </c>
      <c r="G3084" s="6" t="s">
        <v>1644</v>
      </c>
      <c r="H3084" s="6" t="s">
        <v>1269</v>
      </c>
      <c r="I3084" s="6">
        <v>15571152</v>
      </c>
      <c r="J3084" s="6" t="s">
        <v>9953</v>
      </c>
      <c r="K3084" s="6" t="s">
        <v>5337</v>
      </c>
      <c r="L3084" s="6" t="s">
        <v>5338</v>
      </c>
      <c r="M3084" s="6">
        <v>50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  <c r="S3084" s="6">
        <v>0</v>
      </c>
      <c r="T3084" s="6" t="s">
        <v>39</v>
      </c>
      <c r="U3084" s="27" t="s">
        <v>7987</v>
      </c>
      <c r="V3084" s="8">
        <v>46254.661805555559</v>
      </c>
      <c r="W3084" s="8">
        <v>46254.661805555559</v>
      </c>
      <c r="X3084" s="6" t="s">
        <v>40</v>
      </c>
      <c r="Y3084" s="6" t="s">
        <v>39</v>
      </c>
      <c r="Z3084" s="9">
        <v>93907</v>
      </c>
      <c r="AA3084" s="6" t="s">
        <v>1662</v>
      </c>
      <c r="AB3084" s="26" t="s">
        <v>9954</v>
      </c>
      <c r="AC3084" s="11" t="str">
        <f t="shared" si="327"/>
        <v>Klik Here Bestie</v>
      </c>
      <c r="AD3084" s="17" t="s">
        <v>4910</v>
      </c>
    </row>
    <row r="3085" spans="1:31" ht="14.25" customHeight="1" x14ac:dyDescent="0.3">
      <c r="A3085" s="5">
        <v>3083</v>
      </c>
      <c r="B3085" s="6" t="s">
        <v>32</v>
      </c>
      <c r="C3085" s="6" t="s">
        <v>33</v>
      </c>
      <c r="D3085" s="6" t="s">
        <v>1643</v>
      </c>
      <c r="E3085" s="6" t="s">
        <v>1643</v>
      </c>
      <c r="F3085" s="6">
        <v>3323072001</v>
      </c>
      <c r="G3085" s="6" t="s">
        <v>1644</v>
      </c>
      <c r="H3085" s="6" t="s">
        <v>1269</v>
      </c>
      <c r="I3085" s="6">
        <v>16185711</v>
      </c>
      <c r="J3085" s="6" t="s">
        <v>9955</v>
      </c>
      <c r="K3085" s="6">
        <v>3323070304600010</v>
      </c>
      <c r="L3085" s="6" t="s">
        <v>590</v>
      </c>
      <c r="M3085" s="6">
        <v>0</v>
      </c>
      <c r="N3085" s="6">
        <v>87</v>
      </c>
      <c r="O3085" s="6">
        <v>0</v>
      </c>
      <c r="P3085" s="6">
        <v>0</v>
      </c>
      <c r="Q3085" s="6">
        <v>0</v>
      </c>
      <c r="R3085" s="6">
        <v>0</v>
      </c>
      <c r="S3085" s="6">
        <v>0</v>
      </c>
      <c r="T3085" s="6" t="s">
        <v>39</v>
      </c>
      <c r="U3085" s="6" t="s">
        <v>7919</v>
      </c>
      <c r="V3085" s="8">
        <v>46261.592361111114</v>
      </c>
      <c r="W3085" s="8">
        <v>46261.592361111114</v>
      </c>
      <c r="X3085" s="6" t="s">
        <v>40</v>
      </c>
      <c r="Y3085" s="6" t="s">
        <v>39</v>
      </c>
      <c r="Z3085" s="9">
        <v>93907</v>
      </c>
      <c r="AA3085" s="6" t="s">
        <v>1662</v>
      </c>
      <c r="AB3085" s="26" t="s">
        <v>9956</v>
      </c>
      <c r="AC3085" s="11" t="str">
        <f t="shared" si="327"/>
        <v>Klik Here Bestie</v>
      </c>
      <c r="AD3085" s="17" t="s">
        <v>4910</v>
      </c>
    </row>
    <row r="3086" spans="1:31" ht="14.25" customHeight="1" x14ac:dyDescent="0.3">
      <c r="A3086" s="5">
        <v>3084</v>
      </c>
      <c r="B3086" s="6" t="s">
        <v>32</v>
      </c>
      <c r="C3086" s="6" t="s">
        <v>33</v>
      </c>
      <c r="D3086" s="6" t="s">
        <v>1643</v>
      </c>
      <c r="E3086" s="6" t="s">
        <v>1643</v>
      </c>
      <c r="F3086" s="6">
        <v>3323072001</v>
      </c>
      <c r="G3086" s="6" t="s">
        <v>1644</v>
      </c>
      <c r="H3086" s="6" t="s">
        <v>1269</v>
      </c>
      <c r="I3086" s="6">
        <v>16185983</v>
      </c>
      <c r="J3086" s="6" t="s">
        <v>9957</v>
      </c>
      <c r="K3086" s="6">
        <v>3323070304600010</v>
      </c>
      <c r="L3086" s="6" t="s">
        <v>590</v>
      </c>
      <c r="M3086" s="6">
        <v>0</v>
      </c>
      <c r="N3086" s="6">
        <v>68</v>
      </c>
      <c r="O3086" s="6">
        <v>0</v>
      </c>
      <c r="P3086" s="6">
        <v>0</v>
      </c>
      <c r="Q3086" s="6">
        <v>0</v>
      </c>
      <c r="R3086" s="6">
        <v>0</v>
      </c>
      <c r="S3086" s="6">
        <v>0</v>
      </c>
      <c r="T3086" s="6" t="s">
        <v>39</v>
      </c>
      <c r="U3086" s="6" t="s">
        <v>7919</v>
      </c>
      <c r="V3086" s="8">
        <v>46261.593055555553</v>
      </c>
      <c r="W3086" s="8">
        <v>46261.593055555553</v>
      </c>
      <c r="X3086" s="6" t="s">
        <v>40</v>
      </c>
      <c r="Y3086" s="6" t="s">
        <v>39</v>
      </c>
      <c r="Z3086" s="9">
        <v>93907</v>
      </c>
      <c r="AA3086" s="6" t="s">
        <v>1662</v>
      </c>
      <c r="AB3086" s="26" t="s">
        <v>9958</v>
      </c>
      <c r="AC3086" s="11" t="str">
        <f t="shared" si="327"/>
        <v>Klik Here Bestie</v>
      </c>
      <c r="AD3086" s="17" t="s">
        <v>4910</v>
      </c>
    </row>
    <row r="3087" spans="1:31" ht="14.25" customHeight="1" x14ac:dyDescent="0.3">
      <c r="A3087" s="5">
        <v>3085</v>
      </c>
      <c r="B3087" s="6" t="s">
        <v>32</v>
      </c>
      <c r="C3087" s="6" t="s">
        <v>33</v>
      </c>
      <c r="D3087" s="6" t="s">
        <v>1643</v>
      </c>
      <c r="E3087" s="6" t="s">
        <v>1643</v>
      </c>
      <c r="F3087" s="6">
        <v>3323072001</v>
      </c>
      <c r="G3087" s="6" t="s">
        <v>1644</v>
      </c>
      <c r="H3087" s="6" t="s">
        <v>1269</v>
      </c>
      <c r="I3087" s="6">
        <v>15408050</v>
      </c>
      <c r="J3087" s="6" t="s">
        <v>9959</v>
      </c>
      <c r="K3087" s="6" t="s">
        <v>9960</v>
      </c>
      <c r="L3087" s="6" t="s">
        <v>9961</v>
      </c>
      <c r="M3087" s="6">
        <v>0</v>
      </c>
      <c r="N3087" s="6">
        <v>150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 t="s">
        <v>39</v>
      </c>
      <c r="U3087" s="6" t="s">
        <v>7958</v>
      </c>
      <c r="V3087" s="8">
        <v>46252.584027777775</v>
      </c>
      <c r="W3087" s="8">
        <v>46252.584027777775</v>
      </c>
      <c r="X3087" s="6" t="s">
        <v>40</v>
      </c>
      <c r="Y3087" s="6" t="s">
        <v>39</v>
      </c>
      <c r="Z3087" s="9">
        <v>5058859</v>
      </c>
      <c r="AA3087" s="6" t="s">
        <v>1658</v>
      </c>
      <c r="AB3087" s="26" t="s">
        <v>9962</v>
      </c>
      <c r="AC3087" s="11" t="str">
        <f t="shared" si="327"/>
        <v>Klik Here Bestie</v>
      </c>
      <c r="AD3087" s="17" t="s">
        <v>4910</v>
      </c>
    </row>
    <row r="3088" spans="1:31" ht="14.25" customHeight="1" x14ac:dyDescent="0.3">
      <c r="A3088" s="5">
        <v>3086</v>
      </c>
      <c r="B3088" s="6" t="s">
        <v>32</v>
      </c>
      <c r="C3088" s="6" t="s">
        <v>33</v>
      </c>
      <c r="D3088" s="6" t="s">
        <v>1643</v>
      </c>
      <c r="E3088" s="6" t="s">
        <v>1643</v>
      </c>
      <c r="F3088" s="6">
        <v>3323072001</v>
      </c>
      <c r="G3088" s="6" t="s">
        <v>1644</v>
      </c>
      <c r="H3088" s="6" t="s">
        <v>1269</v>
      </c>
      <c r="I3088" s="6">
        <v>15408481</v>
      </c>
      <c r="J3088" s="6" t="s">
        <v>9963</v>
      </c>
      <c r="K3088" s="6" t="s">
        <v>9960</v>
      </c>
      <c r="L3088" s="6" t="s">
        <v>9961</v>
      </c>
      <c r="M3088" s="6">
        <v>100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 t="s">
        <v>39</v>
      </c>
      <c r="U3088" s="6" t="s">
        <v>7958</v>
      </c>
      <c r="V3088" s="8">
        <v>46252.587500000001</v>
      </c>
      <c r="W3088" s="8">
        <v>46252.587500000001</v>
      </c>
      <c r="X3088" s="6" t="s">
        <v>40</v>
      </c>
      <c r="Y3088" s="6" t="s">
        <v>39</v>
      </c>
      <c r="Z3088" s="9">
        <v>5058859</v>
      </c>
      <c r="AA3088" s="6" t="s">
        <v>1658</v>
      </c>
      <c r="AB3088" s="26" t="s">
        <v>9964</v>
      </c>
      <c r="AC3088" s="11" t="str">
        <f t="shared" si="327"/>
        <v>Klik Here Bestie</v>
      </c>
      <c r="AD3088" s="17" t="s">
        <v>4910</v>
      </c>
    </row>
    <row r="3089" spans="1:30" ht="14.25" customHeight="1" x14ac:dyDescent="0.3">
      <c r="A3089" s="5">
        <v>3087</v>
      </c>
      <c r="B3089" s="6" t="s">
        <v>32</v>
      </c>
      <c r="C3089" s="6" t="s">
        <v>33</v>
      </c>
      <c r="D3089" s="6" t="s">
        <v>1643</v>
      </c>
      <c r="E3089" s="6" t="s">
        <v>1643</v>
      </c>
      <c r="F3089" s="6">
        <v>3323072001</v>
      </c>
      <c r="G3089" s="6" t="s">
        <v>1644</v>
      </c>
      <c r="H3089" s="6" t="s">
        <v>1269</v>
      </c>
      <c r="I3089" s="6">
        <v>15844587</v>
      </c>
      <c r="J3089" s="6" t="s">
        <v>9965</v>
      </c>
      <c r="K3089" s="6" t="s">
        <v>9966</v>
      </c>
      <c r="L3089" s="6" t="s">
        <v>2788</v>
      </c>
      <c r="M3089" s="6">
        <v>50</v>
      </c>
      <c r="N3089" s="6">
        <v>50</v>
      </c>
      <c r="O3089" s="6">
        <v>0</v>
      </c>
      <c r="P3089" s="6">
        <v>0</v>
      </c>
      <c r="Q3089" s="6">
        <v>0</v>
      </c>
      <c r="R3089" s="6">
        <v>0</v>
      </c>
      <c r="S3089" s="6">
        <v>0</v>
      </c>
      <c r="T3089" s="6" t="s">
        <v>39</v>
      </c>
      <c r="U3089" s="6" t="s">
        <v>7951</v>
      </c>
      <c r="V3089" s="8">
        <v>46258.347222222219</v>
      </c>
      <c r="W3089" s="8">
        <v>46258.347222222219</v>
      </c>
      <c r="X3089" s="6" t="s">
        <v>40</v>
      </c>
      <c r="Y3089" s="6" t="s">
        <v>39</v>
      </c>
      <c r="Z3089" s="9">
        <v>93907</v>
      </c>
      <c r="AA3089" s="6" t="s">
        <v>1662</v>
      </c>
      <c r="AB3089" s="26" t="s">
        <v>9967</v>
      </c>
      <c r="AC3089" s="11" t="str">
        <f t="shared" si="327"/>
        <v>Klik Here Bestie</v>
      </c>
      <c r="AD3089" s="17" t="s">
        <v>4910</v>
      </c>
    </row>
    <row r="3090" spans="1:30" ht="14.25" customHeight="1" x14ac:dyDescent="0.3">
      <c r="A3090" s="5">
        <v>3088</v>
      </c>
      <c r="B3090" s="6" t="s">
        <v>32</v>
      </c>
      <c r="C3090" s="6" t="s">
        <v>33</v>
      </c>
      <c r="D3090" s="6" t="s">
        <v>1643</v>
      </c>
      <c r="E3090" s="6" t="s">
        <v>1643</v>
      </c>
      <c r="F3090" s="6">
        <v>3323072001</v>
      </c>
      <c r="G3090" s="6" t="s">
        <v>1644</v>
      </c>
      <c r="H3090" s="6" t="s">
        <v>1269</v>
      </c>
      <c r="I3090" s="6">
        <v>16043379</v>
      </c>
      <c r="J3090" s="6" t="s">
        <v>9968</v>
      </c>
      <c r="K3090" s="6" t="s">
        <v>9969</v>
      </c>
      <c r="L3090" s="6" t="s">
        <v>9970</v>
      </c>
      <c r="M3090" s="6">
        <v>100</v>
      </c>
      <c r="N3090" s="6">
        <v>20</v>
      </c>
      <c r="O3090" s="6">
        <v>0</v>
      </c>
      <c r="P3090" s="6">
        <v>0</v>
      </c>
      <c r="Q3090" s="6">
        <v>0</v>
      </c>
      <c r="R3090" s="6">
        <v>0</v>
      </c>
      <c r="S3090" s="6">
        <v>0</v>
      </c>
      <c r="T3090" s="6" t="s">
        <v>39</v>
      </c>
      <c r="U3090" s="27" t="s">
        <v>7962</v>
      </c>
      <c r="V3090" s="8">
        <v>46260.400694444441</v>
      </c>
      <c r="W3090" s="8">
        <v>46260.400694444441</v>
      </c>
      <c r="X3090" s="6" t="s">
        <v>40</v>
      </c>
      <c r="Y3090" s="6" t="s">
        <v>39</v>
      </c>
      <c r="Z3090" s="9">
        <v>93907</v>
      </c>
      <c r="AA3090" s="6" t="s">
        <v>1662</v>
      </c>
      <c r="AB3090" s="26" t="s">
        <v>9971</v>
      </c>
      <c r="AC3090" s="11" t="str">
        <f t="shared" si="327"/>
        <v>Klik Here Bestie</v>
      </c>
      <c r="AD3090" s="17" t="s">
        <v>4910</v>
      </c>
    </row>
    <row r="3091" spans="1:30" ht="14.25" customHeight="1" x14ac:dyDescent="0.3">
      <c r="A3091" s="5">
        <v>3089</v>
      </c>
      <c r="B3091" s="6" t="s">
        <v>32</v>
      </c>
      <c r="C3091" s="6" t="s">
        <v>33</v>
      </c>
      <c r="D3091" s="6" t="s">
        <v>1643</v>
      </c>
      <c r="E3091" s="6" t="s">
        <v>1643</v>
      </c>
      <c r="F3091" s="6">
        <v>3323072001</v>
      </c>
      <c r="G3091" s="6" t="s">
        <v>1644</v>
      </c>
      <c r="H3091" s="6" t="s">
        <v>1269</v>
      </c>
      <c r="I3091" s="6">
        <v>16048409</v>
      </c>
      <c r="J3091" s="6" t="s">
        <v>9972</v>
      </c>
      <c r="K3091" s="6" t="s">
        <v>9973</v>
      </c>
      <c r="L3091" s="6" t="s">
        <v>1655</v>
      </c>
      <c r="M3091" s="6">
        <v>0</v>
      </c>
      <c r="N3091" s="6">
        <v>100</v>
      </c>
      <c r="O3091" s="6">
        <v>0</v>
      </c>
      <c r="P3091" s="6">
        <v>0</v>
      </c>
      <c r="Q3091" s="6">
        <v>0</v>
      </c>
      <c r="R3091" s="6">
        <v>0</v>
      </c>
      <c r="S3091" s="6">
        <v>0</v>
      </c>
      <c r="T3091" s="6" t="s">
        <v>39</v>
      </c>
      <c r="U3091" s="27" t="s">
        <v>7962</v>
      </c>
      <c r="V3091" s="8">
        <v>46260.42291666667</v>
      </c>
      <c r="W3091" s="8">
        <v>46260.42291666667</v>
      </c>
      <c r="X3091" s="6" t="s">
        <v>40</v>
      </c>
      <c r="Y3091" s="6" t="s">
        <v>39</v>
      </c>
      <c r="Z3091" s="9">
        <v>93960</v>
      </c>
      <c r="AA3091" s="6" t="s">
        <v>1651</v>
      </c>
      <c r="AB3091" s="26" t="s">
        <v>9974</v>
      </c>
      <c r="AC3091" s="11" t="str">
        <f t="shared" si="327"/>
        <v>Klik Here Bestie</v>
      </c>
      <c r="AD3091" s="14" t="s">
        <v>4910</v>
      </c>
    </row>
    <row r="3092" spans="1:30" ht="14.25" customHeight="1" x14ac:dyDescent="0.3">
      <c r="A3092" s="5">
        <v>3090</v>
      </c>
      <c r="B3092" s="6" t="s">
        <v>32</v>
      </c>
      <c r="C3092" s="6" t="s">
        <v>33</v>
      </c>
      <c r="D3092" s="6" t="s">
        <v>1643</v>
      </c>
      <c r="E3092" s="6" t="s">
        <v>1643</v>
      </c>
      <c r="F3092" s="6">
        <v>3323072001</v>
      </c>
      <c r="G3092" s="6" t="s">
        <v>1644</v>
      </c>
      <c r="H3092" s="6" t="s">
        <v>1269</v>
      </c>
      <c r="I3092" s="6">
        <v>15645937</v>
      </c>
      <c r="J3092" s="6" t="s">
        <v>9975</v>
      </c>
      <c r="K3092" s="6" t="s">
        <v>9976</v>
      </c>
      <c r="L3092" s="6" t="s">
        <v>9977</v>
      </c>
      <c r="M3092" s="6">
        <v>50</v>
      </c>
      <c r="N3092" s="6">
        <v>50</v>
      </c>
      <c r="O3092" s="6">
        <v>0</v>
      </c>
      <c r="P3092" s="6">
        <v>0</v>
      </c>
      <c r="Q3092" s="6">
        <v>0</v>
      </c>
      <c r="R3092" s="6">
        <v>0</v>
      </c>
      <c r="S3092" s="6">
        <v>0</v>
      </c>
      <c r="T3092" s="6" t="s">
        <v>39</v>
      </c>
      <c r="U3092" s="27" t="s">
        <v>7926</v>
      </c>
      <c r="V3092" s="8">
        <v>46255.599305555559</v>
      </c>
      <c r="W3092" s="8">
        <v>46255.599305555559</v>
      </c>
      <c r="X3092" s="6" t="s">
        <v>40</v>
      </c>
      <c r="Y3092" s="6" t="s">
        <v>39</v>
      </c>
      <c r="Z3092" s="9">
        <v>93960</v>
      </c>
      <c r="AA3092" s="6" t="s">
        <v>1651</v>
      </c>
      <c r="AB3092" s="26" t="s">
        <v>9978</v>
      </c>
      <c r="AC3092" s="11" t="str">
        <f t="shared" si="327"/>
        <v>Klik Here Bestie</v>
      </c>
      <c r="AD3092" s="17" t="s">
        <v>4910</v>
      </c>
    </row>
    <row r="3093" spans="1:30" ht="14.25" customHeight="1" x14ac:dyDescent="0.3">
      <c r="A3093" s="5">
        <v>3091</v>
      </c>
      <c r="B3093" s="6" t="s">
        <v>32</v>
      </c>
      <c r="C3093" s="6" t="s">
        <v>33</v>
      </c>
      <c r="D3093" s="6" t="s">
        <v>1643</v>
      </c>
      <c r="E3093" s="6" t="s">
        <v>1643</v>
      </c>
      <c r="F3093" s="6">
        <v>3323072001</v>
      </c>
      <c r="G3093" s="6" t="s">
        <v>1644</v>
      </c>
      <c r="H3093" s="6" t="s">
        <v>1269</v>
      </c>
      <c r="I3093" s="6">
        <v>15390074</v>
      </c>
      <c r="J3093" s="6" t="s">
        <v>9979</v>
      </c>
      <c r="K3093" s="6" t="s">
        <v>5346</v>
      </c>
      <c r="L3093" s="6" t="s">
        <v>5347</v>
      </c>
      <c r="M3093" s="6">
        <v>50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 t="s">
        <v>39</v>
      </c>
      <c r="U3093" s="6" t="s">
        <v>7958</v>
      </c>
      <c r="V3093" s="8">
        <v>46252.434027777781</v>
      </c>
      <c r="W3093" s="8">
        <v>46252.434027777781</v>
      </c>
      <c r="X3093" s="6" t="s">
        <v>40</v>
      </c>
      <c r="Y3093" s="6" t="s">
        <v>39</v>
      </c>
      <c r="Z3093" s="9">
        <v>93907</v>
      </c>
      <c r="AA3093" s="6" t="s">
        <v>1662</v>
      </c>
      <c r="AB3093" s="26" t="s">
        <v>9980</v>
      </c>
      <c r="AC3093" s="11" t="str">
        <f t="shared" si="327"/>
        <v>Klik Here Bestie</v>
      </c>
      <c r="AD3093" s="17" t="s">
        <v>4910</v>
      </c>
    </row>
    <row r="3094" spans="1:30" ht="14.25" customHeight="1" x14ac:dyDescent="0.3">
      <c r="A3094" s="5">
        <v>3092</v>
      </c>
      <c r="B3094" s="6" t="s">
        <v>32</v>
      </c>
      <c r="C3094" s="6" t="s">
        <v>33</v>
      </c>
      <c r="D3094" s="6" t="s">
        <v>1643</v>
      </c>
      <c r="E3094" s="6" t="s">
        <v>1643</v>
      </c>
      <c r="F3094" s="6">
        <v>3323072001</v>
      </c>
      <c r="G3094" s="6" t="s">
        <v>1644</v>
      </c>
      <c r="H3094" s="6" t="s">
        <v>1269</v>
      </c>
      <c r="I3094" s="6">
        <v>15969920</v>
      </c>
      <c r="J3094" s="6" t="s">
        <v>9981</v>
      </c>
      <c r="K3094" s="6" t="s">
        <v>9982</v>
      </c>
      <c r="L3094" s="6" t="s">
        <v>9983</v>
      </c>
      <c r="M3094" s="6">
        <v>29</v>
      </c>
      <c r="N3094" s="6">
        <v>50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 t="s">
        <v>39</v>
      </c>
      <c r="U3094" s="27" t="s">
        <v>8291</v>
      </c>
      <c r="V3094" s="8">
        <v>46259.464583333334</v>
      </c>
      <c r="W3094" s="8">
        <v>46259.464583333334</v>
      </c>
      <c r="X3094" s="6" t="s">
        <v>40</v>
      </c>
      <c r="Y3094" s="6" t="s">
        <v>39</v>
      </c>
      <c r="Z3094" s="9">
        <v>93920</v>
      </c>
      <c r="AA3094" s="6" t="s">
        <v>9937</v>
      </c>
      <c r="AB3094" s="26" t="s">
        <v>9984</v>
      </c>
      <c r="AC3094" s="11" t="str">
        <f t="shared" si="327"/>
        <v>Klik Here Bestie</v>
      </c>
      <c r="AD3094" s="17" t="s">
        <v>4910</v>
      </c>
    </row>
    <row r="3095" spans="1:30" ht="14.25" customHeight="1" x14ac:dyDescent="0.3">
      <c r="A3095" s="5">
        <v>3093</v>
      </c>
      <c r="B3095" s="6" t="s">
        <v>32</v>
      </c>
      <c r="C3095" s="6" t="s">
        <v>33</v>
      </c>
      <c r="D3095" s="6" t="s">
        <v>1643</v>
      </c>
      <c r="E3095" s="6" t="s">
        <v>1669</v>
      </c>
      <c r="F3095" s="6">
        <v>3323072002</v>
      </c>
      <c r="G3095" s="6" t="s">
        <v>1644</v>
      </c>
      <c r="H3095" s="6" t="s">
        <v>1269</v>
      </c>
      <c r="I3095" s="6">
        <v>15705055</v>
      </c>
      <c r="J3095" s="6" t="s">
        <v>9985</v>
      </c>
      <c r="K3095" s="6" t="s">
        <v>9986</v>
      </c>
      <c r="L3095" s="6" t="s">
        <v>9987</v>
      </c>
      <c r="M3095" s="6">
        <v>336</v>
      </c>
      <c r="N3095" s="6">
        <v>437</v>
      </c>
      <c r="O3095" s="6">
        <v>0</v>
      </c>
      <c r="P3095" s="6">
        <v>0</v>
      </c>
      <c r="Q3095" s="6">
        <v>0</v>
      </c>
      <c r="R3095" s="6">
        <v>0</v>
      </c>
      <c r="S3095" s="6">
        <v>0</v>
      </c>
      <c r="T3095" s="6" t="s">
        <v>39</v>
      </c>
      <c r="U3095" s="6" t="s">
        <v>7933</v>
      </c>
      <c r="V3095" s="8">
        <v>46256.411805555559</v>
      </c>
      <c r="W3095" s="8">
        <v>46256.411805555559</v>
      </c>
      <c r="X3095" s="6" t="s">
        <v>40</v>
      </c>
      <c r="Y3095" s="6" t="s">
        <v>39</v>
      </c>
      <c r="Z3095" s="9">
        <v>94430</v>
      </c>
      <c r="AA3095" s="6" t="s">
        <v>1672</v>
      </c>
      <c r="AB3095" s="26" t="s">
        <v>9988</v>
      </c>
      <c r="AC3095" s="11" t="str">
        <f t="shared" si="327"/>
        <v>Klik Here Bestie</v>
      </c>
      <c r="AD3095" s="17" t="s">
        <v>4910</v>
      </c>
    </row>
    <row r="3096" spans="1:30" ht="14.25" customHeight="1" x14ac:dyDescent="0.3">
      <c r="A3096" s="5">
        <v>3094</v>
      </c>
      <c r="B3096" s="6" t="s">
        <v>32</v>
      </c>
      <c r="C3096" s="6" t="s">
        <v>33</v>
      </c>
      <c r="D3096" s="6" t="s">
        <v>1643</v>
      </c>
      <c r="E3096" s="6" t="s">
        <v>1669</v>
      </c>
      <c r="F3096" s="6">
        <v>3323072002</v>
      </c>
      <c r="G3096" s="6" t="s">
        <v>1644</v>
      </c>
      <c r="H3096" s="6" t="s">
        <v>1269</v>
      </c>
      <c r="I3096" s="6">
        <v>15705450</v>
      </c>
      <c r="J3096" s="6" t="s">
        <v>9989</v>
      </c>
      <c r="K3096" s="6" t="s">
        <v>9986</v>
      </c>
      <c r="L3096" s="6" t="s">
        <v>9987</v>
      </c>
      <c r="M3096" s="6">
        <v>25</v>
      </c>
      <c r="N3096" s="6">
        <v>30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 t="s">
        <v>39</v>
      </c>
      <c r="U3096" s="6" t="s">
        <v>7933</v>
      </c>
      <c r="V3096" s="8">
        <v>46256.413888888892</v>
      </c>
      <c r="W3096" s="8">
        <v>46256.413888888892</v>
      </c>
      <c r="X3096" s="6" t="s">
        <v>40</v>
      </c>
      <c r="Y3096" s="6" t="s">
        <v>39</v>
      </c>
      <c r="Z3096" s="9">
        <v>94430</v>
      </c>
      <c r="AA3096" s="6" t="s">
        <v>1672</v>
      </c>
      <c r="AB3096" s="26" t="s">
        <v>9990</v>
      </c>
      <c r="AC3096" s="11" t="str">
        <f t="shared" si="327"/>
        <v>Klik Here Bestie</v>
      </c>
      <c r="AD3096" s="17" t="s">
        <v>4910</v>
      </c>
    </row>
    <row r="3097" spans="1:30" ht="14.25" customHeight="1" x14ac:dyDescent="0.3">
      <c r="A3097" s="5">
        <v>3095</v>
      </c>
      <c r="B3097" s="6" t="s">
        <v>32</v>
      </c>
      <c r="C3097" s="6" t="s">
        <v>33</v>
      </c>
      <c r="D3097" s="6" t="s">
        <v>1643</v>
      </c>
      <c r="E3097" s="6" t="s">
        <v>1669</v>
      </c>
      <c r="F3097" s="6">
        <v>3323072002</v>
      </c>
      <c r="G3097" s="6" t="s">
        <v>1644</v>
      </c>
      <c r="H3097" s="6" t="s">
        <v>1269</v>
      </c>
      <c r="I3097" s="6">
        <v>15705891</v>
      </c>
      <c r="J3097" s="6" t="s">
        <v>9991</v>
      </c>
      <c r="K3097" s="6" t="s">
        <v>9986</v>
      </c>
      <c r="L3097" s="6" t="s">
        <v>9987</v>
      </c>
      <c r="M3097" s="6">
        <v>0</v>
      </c>
      <c r="N3097" s="6">
        <v>175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 t="s">
        <v>39</v>
      </c>
      <c r="U3097" s="27" t="s">
        <v>7933</v>
      </c>
      <c r="V3097" s="8">
        <v>46256.415277777778</v>
      </c>
      <c r="W3097" s="8">
        <v>46256.415277777778</v>
      </c>
      <c r="X3097" s="6" t="s">
        <v>40</v>
      </c>
      <c r="Y3097" s="6" t="s">
        <v>39</v>
      </c>
      <c r="Z3097" s="9">
        <v>94430</v>
      </c>
      <c r="AA3097" s="6" t="s">
        <v>1672</v>
      </c>
      <c r="AB3097" s="26" t="s">
        <v>9992</v>
      </c>
      <c r="AC3097" s="11" t="str">
        <f t="shared" si="327"/>
        <v>Klik Here Bestie</v>
      </c>
      <c r="AD3097" s="17" t="s">
        <v>4910</v>
      </c>
    </row>
    <row r="3098" spans="1:30" ht="14.25" customHeight="1" x14ac:dyDescent="0.3">
      <c r="A3098" s="5">
        <v>3096</v>
      </c>
      <c r="B3098" s="6" t="s">
        <v>32</v>
      </c>
      <c r="C3098" s="6" t="s">
        <v>33</v>
      </c>
      <c r="D3098" s="6" t="s">
        <v>1643</v>
      </c>
      <c r="E3098" s="6" t="s">
        <v>1669</v>
      </c>
      <c r="F3098" s="6">
        <v>3323072002</v>
      </c>
      <c r="G3098" s="6" t="s">
        <v>1644</v>
      </c>
      <c r="H3098" s="6" t="s">
        <v>1269</v>
      </c>
      <c r="I3098" s="6">
        <v>15874300</v>
      </c>
      <c r="J3098" s="6" t="s">
        <v>9993</v>
      </c>
      <c r="K3098" s="6" t="s">
        <v>9994</v>
      </c>
      <c r="L3098" s="6" t="s">
        <v>9995</v>
      </c>
      <c r="M3098" s="6">
        <v>123</v>
      </c>
      <c r="N3098" s="6">
        <v>112</v>
      </c>
      <c r="O3098" s="6">
        <v>0</v>
      </c>
      <c r="P3098" s="6">
        <v>0</v>
      </c>
      <c r="Q3098" s="6">
        <v>0</v>
      </c>
      <c r="R3098" s="6">
        <v>0</v>
      </c>
      <c r="S3098" s="6">
        <v>0</v>
      </c>
      <c r="T3098" s="6" t="s">
        <v>39</v>
      </c>
      <c r="U3098" s="27" t="s">
        <v>7951</v>
      </c>
      <c r="V3098" s="8">
        <v>46258.479166666664</v>
      </c>
      <c r="W3098" s="8">
        <v>46258.479166666664</v>
      </c>
      <c r="X3098" s="6" t="s">
        <v>40</v>
      </c>
      <c r="Y3098" s="6" t="s">
        <v>39</v>
      </c>
      <c r="Z3098" s="9">
        <v>1039513</v>
      </c>
      <c r="AA3098" s="6" t="s">
        <v>990</v>
      </c>
      <c r="AB3098" s="26" t="s">
        <v>9996</v>
      </c>
      <c r="AC3098" s="11" t="str">
        <f t="shared" si="327"/>
        <v>Klik Here Bestie</v>
      </c>
      <c r="AD3098" s="17" t="s">
        <v>4910</v>
      </c>
    </row>
    <row r="3099" spans="1:30" ht="14.25" customHeight="1" x14ac:dyDescent="0.3">
      <c r="A3099" s="5">
        <v>3097</v>
      </c>
      <c r="B3099" s="6" t="s">
        <v>32</v>
      </c>
      <c r="C3099" s="6" t="s">
        <v>33</v>
      </c>
      <c r="D3099" s="6" t="s">
        <v>1643</v>
      </c>
      <c r="E3099" s="6" t="s">
        <v>1669</v>
      </c>
      <c r="F3099" s="6">
        <v>3323072002</v>
      </c>
      <c r="G3099" s="6" t="s">
        <v>1644</v>
      </c>
      <c r="H3099" s="6" t="s">
        <v>1269</v>
      </c>
      <c r="I3099" s="6">
        <v>15688222</v>
      </c>
      <c r="J3099" s="6" t="s">
        <v>9997</v>
      </c>
      <c r="K3099" s="6" t="s">
        <v>9998</v>
      </c>
      <c r="L3099" s="6" t="s">
        <v>9999</v>
      </c>
      <c r="M3099" s="6">
        <v>0</v>
      </c>
      <c r="N3099" s="6">
        <v>100</v>
      </c>
      <c r="O3099" s="6">
        <v>0</v>
      </c>
      <c r="P3099" s="6">
        <v>0</v>
      </c>
      <c r="Q3099" s="6">
        <v>0</v>
      </c>
      <c r="R3099" s="6">
        <v>0</v>
      </c>
      <c r="S3099" s="6">
        <v>0</v>
      </c>
      <c r="T3099" s="6" t="s">
        <v>39</v>
      </c>
      <c r="U3099" s="6" t="s">
        <v>7933</v>
      </c>
      <c r="V3099" s="8">
        <v>46256.336805555555</v>
      </c>
      <c r="W3099" s="8">
        <v>46256.336805555555</v>
      </c>
      <c r="X3099" s="6" t="s">
        <v>40</v>
      </c>
      <c r="Y3099" s="6" t="s">
        <v>39</v>
      </c>
      <c r="Z3099" s="9">
        <v>94403</v>
      </c>
      <c r="AA3099" s="6" t="s">
        <v>10000</v>
      </c>
      <c r="AB3099" s="26" t="s">
        <v>10001</v>
      </c>
      <c r="AC3099" s="11" t="str">
        <f t="shared" si="327"/>
        <v>Klik Here Bestie</v>
      </c>
      <c r="AD3099" s="17" t="s">
        <v>4910</v>
      </c>
    </row>
    <row r="3100" spans="1:30" ht="14.25" customHeight="1" x14ac:dyDescent="0.3">
      <c r="A3100" s="5">
        <v>3098</v>
      </c>
      <c r="B3100" s="6" t="s">
        <v>32</v>
      </c>
      <c r="C3100" s="6" t="s">
        <v>33</v>
      </c>
      <c r="D3100" s="6" t="s">
        <v>1643</v>
      </c>
      <c r="E3100" s="6" t="s">
        <v>1669</v>
      </c>
      <c r="F3100" s="6">
        <v>3323072002</v>
      </c>
      <c r="G3100" s="6" t="s">
        <v>1644</v>
      </c>
      <c r="H3100" s="6" t="s">
        <v>1269</v>
      </c>
      <c r="I3100" s="6">
        <v>15355796</v>
      </c>
      <c r="J3100" s="6" t="s">
        <v>10002</v>
      </c>
      <c r="K3100" s="6" t="s">
        <v>10003</v>
      </c>
      <c r="L3100" s="6" t="s">
        <v>10004</v>
      </c>
      <c r="M3100" s="6">
        <v>100</v>
      </c>
      <c r="N3100" s="6">
        <v>100</v>
      </c>
      <c r="O3100" s="6">
        <v>0</v>
      </c>
      <c r="P3100" s="6">
        <v>0</v>
      </c>
      <c r="Q3100" s="6">
        <v>0</v>
      </c>
      <c r="R3100" s="6">
        <v>0</v>
      </c>
      <c r="S3100" s="6">
        <v>0</v>
      </c>
      <c r="T3100" s="6" t="s">
        <v>39</v>
      </c>
      <c r="U3100" s="6" t="s">
        <v>4394</v>
      </c>
      <c r="V3100" s="8">
        <v>46251.602777777778</v>
      </c>
      <c r="W3100" s="8">
        <v>46251.602777777778</v>
      </c>
      <c r="X3100" s="6" t="s">
        <v>40</v>
      </c>
      <c r="Y3100" s="6" t="s">
        <v>39</v>
      </c>
      <c r="Z3100" s="9">
        <v>94403</v>
      </c>
      <c r="AA3100" s="6" t="s">
        <v>10000</v>
      </c>
      <c r="AB3100" s="26" t="s">
        <v>10005</v>
      </c>
      <c r="AC3100" s="11" t="str">
        <f t="shared" si="327"/>
        <v>Klik Here Bestie</v>
      </c>
      <c r="AD3100" s="17" t="s">
        <v>4910</v>
      </c>
    </row>
    <row r="3101" spans="1:30" ht="14.25" customHeight="1" x14ac:dyDescent="0.3">
      <c r="A3101" s="5">
        <v>3099</v>
      </c>
      <c r="B3101" s="6" t="s">
        <v>32</v>
      </c>
      <c r="C3101" s="6" t="s">
        <v>33</v>
      </c>
      <c r="D3101" s="6" t="s">
        <v>1643</v>
      </c>
      <c r="E3101" s="6" t="s">
        <v>1669</v>
      </c>
      <c r="F3101" s="6">
        <v>3323072002</v>
      </c>
      <c r="G3101" s="6" t="s">
        <v>1644</v>
      </c>
      <c r="H3101" s="6" t="s">
        <v>1269</v>
      </c>
      <c r="I3101" s="6">
        <v>16056431</v>
      </c>
      <c r="J3101" s="6" t="s">
        <v>10006</v>
      </c>
      <c r="K3101" s="6" t="s">
        <v>10007</v>
      </c>
      <c r="L3101" s="6" t="s">
        <v>10008</v>
      </c>
      <c r="M3101" s="6">
        <v>50</v>
      </c>
      <c r="N3101" s="6">
        <v>100</v>
      </c>
      <c r="O3101" s="6">
        <v>0</v>
      </c>
      <c r="P3101" s="6">
        <v>0</v>
      </c>
      <c r="Q3101" s="6">
        <v>0</v>
      </c>
      <c r="R3101" s="6">
        <v>0</v>
      </c>
      <c r="S3101" s="6">
        <v>0</v>
      </c>
      <c r="T3101" s="6" t="s">
        <v>39</v>
      </c>
      <c r="U3101" s="27" t="s">
        <v>7962</v>
      </c>
      <c r="V3101" s="8">
        <v>46260.464583333334</v>
      </c>
      <c r="W3101" s="8">
        <v>46260.464583333334</v>
      </c>
      <c r="X3101" s="6" t="s">
        <v>40</v>
      </c>
      <c r="Y3101" s="6" t="s">
        <v>39</v>
      </c>
      <c r="Z3101" s="9">
        <v>94279</v>
      </c>
      <c r="AA3101" s="6" t="s">
        <v>1676</v>
      </c>
      <c r="AB3101" s="26" t="s">
        <v>10009</v>
      </c>
      <c r="AC3101" s="11" t="str">
        <f t="shared" si="327"/>
        <v>Klik Here Bestie</v>
      </c>
      <c r="AD3101" s="17" t="s">
        <v>4910</v>
      </c>
    </row>
    <row r="3102" spans="1:30" ht="14.25" customHeight="1" x14ac:dyDescent="0.3">
      <c r="A3102" s="5">
        <v>3100</v>
      </c>
      <c r="B3102" s="6" t="s">
        <v>32</v>
      </c>
      <c r="C3102" s="6" t="s">
        <v>33</v>
      </c>
      <c r="D3102" s="6" t="s">
        <v>1643</v>
      </c>
      <c r="E3102" s="6" t="s">
        <v>1669</v>
      </c>
      <c r="F3102" s="6">
        <v>3323072002</v>
      </c>
      <c r="G3102" s="6" t="s">
        <v>1644</v>
      </c>
      <c r="H3102" s="6" t="s">
        <v>1269</v>
      </c>
      <c r="I3102" s="6">
        <v>15904324</v>
      </c>
      <c r="J3102" s="6" t="s">
        <v>10010</v>
      </c>
      <c r="K3102" s="6" t="s">
        <v>10011</v>
      </c>
      <c r="L3102" s="6" t="s">
        <v>10012</v>
      </c>
      <c r="M3102" s="6">
        <v>0</v>
      </c>
      <c r="N3102" s="6">
        <v>35</v>
      </c>
      <c r="O3102" s="6">
        <v>0</v>
      </c>
      <c r="P3102" s="6">
        <v>0</v>
      </c>
      <c r="Q3102" s="6">
        <v>0</v>
      </c>
      <c r="R3102" s="6">
        <v>0</v>
      </c>
      <c r="S3102" s="6">
        <v>0</v>
      </c>
      <c r="T3102" s="6" t="s">
        <v>39</v>
      </c>
      <c r="U3102" s="6" t="s">
        <v>7951</v>
      </c>
      <c r="V3102" s="8">
        <v>46258.643750000003</v>
      </c>
      <c r="W3102" s="8">
        <v>46258.643750000003</v>
      </c>
      <c r="X3102" s="6" t="s">
        <v>40</v>
      </c>
      <c r="Y3102" s="6" t="s">
        <v>39</v>
      </c>
      <c r="Z3102" s="9">
        <v>94383</v>
      </c>
      <c r="AA3102" s="6" t="s">
        <v>3065</v>
      </c>
      <c r="AB3102" s="26" t="s">
        <v>10013</v>
      </c>
      <c r="AC3102" s="11" t="str">
        <f t="shared" si="327"/>
        <v>Klik Here Bestie</v>
      </c>
      <c r="AD3102" s="17" t="s">
        <v>4910</v>
      </c>
    </row>
    <row r="3103" spans="1:30" ht="14.25" customHeight="1" x14ac:dyDescent="0.3">
      <c r="A3103" s="5">
        <v>3101</v>
      </c>
      <c r="B3103" s="6" t="s">
        <v>32</v>
      </c>
      <c r="C3103" s="6" t="s">
        <v>33</v>
      </c>
      <c r="D3103" s="6" t="s">
        <v>1643</v>
      </c>
      <c r="E3103" s="6" t="s">
        <v>1669</v>
      </c>
      <c r="F3103" s="6">
        <v>3323072002</v>
      </c>
      <c r="G3103" s="6" t="s">
        <v>1644</v>
      </c>
      <c r="H3103" s="6" t="s">
        <v>1269</v>
      </c>
      <c r="I3103" s="6">
        <v>15904593</v>
      </c>
      <c r="J3103" s="6" t="s">
        <v>10014</v>
      </c>
      <c r="K3103" s="6" t="s">
        <v>10011</v>
      </c>
      <c r="L3103" s="6" t="s">
        <v>10012</v>
      </c>
      <c r="M3103" s="6">
        <v>0</v>
      </c>
      <c r="N3103" s="6">
        <v>15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 t="s">
        <v>39</v>
      </c>
      <c r="U3103" s="6" t="s">
        <v>7951</v>
      </c>
      <c r="V3103" s="8">
        <v>46258.645138888889</v>
      </c>
      <c r="W3103" s="8">
        <v>46258.645138888889</v>
      </c>
      <c r="X3103" s="6" t="s">
        <v>40</v>
      </c>
      <c r="Y3103" s="6" t="s">
        <v>39</v>
      </c>
      <c r="Z3103" s="9">
        <v>94383</v>
      </c>
      <c r="AA3103" s="6" t="s">
        <v>3065</v>
      </c>
      <c r="AB3103" s="26" t="s">
        <v>10015</v>
      </c>
      <c r="AC3103" s="11" t="str">
        <f t="shared" si="327"/>
        <v>Klik Here Bestie</v>
      </c>
      <c r="AD3103" s="17" t="s">
        <v>4910</v>
      </c>
    </row>
    <row r="3104" spans="1:30" ht="14.25" customHeight="1" x14ac:dyDescent="0.3">
      <c r="A3104" s="5">
        <v>3102</v>
      </c>
      <c r="B3104" s="6" t="s">
        <v>32</v>
      </c>
      <c r="C3104" s="6" t="s">
        <v>33</v>
      </c>
      <c r="D3104" s="6" t="s">
        <v>1643</v>
      </c>
      <c r="E3104" s="6" t="s">
        <v>1669</v>
      </c>
      <c r="F3104" s="6">
        <v>3323072002</v>
      </c>
      <c r="G3104" s="6" t="s">
        <v>1644</v>
      </c>
      <c r="H3104" s="6" t="s">
        <v>1269</v>
      </c>
      <c r="I3104" s="6">
        <v>15687393</v>
      </c>
      <c r="J3104" s="6" t="s">
        <v>10016</v>
      </c>
      <c r="K3104" s="6" t="s">
        <v>10017</v>
      </c>
      <c r="L3104" s="6" t="s">
        <v>10018</v>
      </c>
      <c r="M3104" s="6">
        <v>100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 t="s">
        <v>39</v>
      </c>
      <c r="U3104" s="6" t="s">
        <v>7933</v>
      </c>
      <c r="V3104" s="8">
        <v>46256.331944444442</v>
      </c>
      <c r="W3104" s="8">
        <v>46256.331944444442</v>
      </c>
      <c r="X3104" s="6" t="s">
        <v>40</v>
      </c>
      <c r="Y3104" s="6" t="s">
        <v>39</v>
      </c>
      <c r="Z3104" s="9">
        <v>94403</v>
      </c>
      <c r="AA3104" s="6" t="s">
        <v>10000</v>
      </c>
      <c r="AB3104" s="26" t="s">
        <v>10019</v>
      </c>
      <c r="AC3104" s="11" t="str">
        <f t="shared" si="327"/>
        <v>Klik Here Bestie</v>
      </c>
      <c r="AD3104" s="17" t="s">
        <v>4910</v>
      </c>
    </row>
    <row r="3105" spans="1:30" ht="14.25" customHeight="1" x14ac:dyDescent="0.3">
      <c r="A3105" s="5">
        <v>3103</v>
      </c>
      <c r="B3105" s="6" t="s">
        <v>32</v>
      </c>
      <c r="C3105" s="6" t="s">
        <v>33</v>
      </c>
      <c r="D3105" s="6" t="s">
        <v>1643</v>
      </c>
      <c r="E3105" s="6" t="s">
        <v>1669</v>
      </c>
      <c r="F3105" s="6">
        <v>3323072002</v>
      </c>
      <c r="G3105" s="6" t="s">
        <v>1644</v>
      </c>
      <c r="H3105" s="6" t="s">
        <v>1269</v>
      </c>
      <c r="I3105" s="6">
        <v>15486614</v>
      </c>
      <c r="J3105" s="6" t="s">
        <v>10020</v>
      </c>
      <c r="K3105" s="6" t="s">
        <v>10021</v>
      </c>
      <c r="L3105" s="6" t="s">
        <v>10022</v>
      </c>
      <c r="M3105" s="6">
        <v>0</v>
      </c>
      <c r="N3105" s="6">
        <v>50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 t="s">
        <v>39</v>
      </c>
      <c r="U3105" s="6" t="s">
        <v>7969</v>
      </c>
      <c r="V3105" s="8">
        <v>46253.640972222223</v>
      </c>
      <c r="W3105" s="8">
        <v>46253.640972222223</v>
      </c>
      <c r="X3105" s="6" t="s">
        <v>40</v>
      </c>
      <c r="Y3105" s="6" t="s">
        <v>39</v>
      </c>
      <c r="Z3105" s="9">
        <v>94383</v>
      </c>
      <c r="AA3105" s="6" t="s">
        <v>3065</v>
      </c>
      <c r="AB3105" s="26" t="s">
        <v>10023</v>
      </c>
      <c r="AC3105" s="11" t="str">
        <f t="shared" si="327"/>
        <v>Klik Here Bestie</v>
      </c>
      <c r="AD3105" s="17" t="s">
        <v>4910</v>
      </c>
    </row>
    <row r="3106" spans="1:30" ht="14.25" customHeight="1" x14ac:dyDescent="0.3">
      <c r="A3106" s="5">
        <v>3104</v>
      </c>
      <c r="B3106" s="6" t="s">
        <v>32</v>
      </c>
      <c r="C3106" s="6" t="s">
        <v>33</v>
      </c>
      <c r="D3106" s="6" t="s">
        <v>1643</v>
      </c>
      <c r="E3106" s="6" t="s">
        <v>1698</v>
      </c>
      <c r="F3106" s="6">
        <v>3323072003</v>
      </c>
      <c r="G3106" s="6" t="s">
        <v>1644</v>
      </c>
      <c r="H3106" s="6" t="s">
        <v>1269</v>
      </c>
      <c r="I3106" s="6">
        <v>15735262</v>
      </c>
      <c r="J3106" s="6" t="s">
        <v>10024</v>
      </c>
      <c r="K3106" s="6" t="s">
        <v>10025</v>
      </c>
      <c r="L3106" s="6" t="s">
        <v>10026</v>
      </c>
      <c r="M3106" s="6">
        <v>0</v>
      </c>
      <c r="N3106" s="6">
        <v>50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 t="s">
        <v>39</v>
      </c>
      <c r="U3106" s="6" t="s">
        <v>7933</v>
      </c>
      <c r="V3106" s="8">
        <v>46256.588888888888</v>
      </c>
      <c r="W3106" s="8">
        <v>46256.588888888888</v>
      </c>
      <c r="X3106" s="6" t="s">
        <v>40</v>
      </c>
      <c r="Y3106" s="6" t="s">
        <v>39</v>
      </c>
      <c r="Z3106" s="9">
        <v>986418</v>
      </c>
      <c r="AA3106" s="6" t="s">
        <v>1272</v>
      </c>
      <c r="AB3106" s="26" t="s">
        <v>10027</v>
      </c>
      <c r="AC3106" s="11" t="str">
        <f t="shared" si="327"/>
        <v>Klik Here Bestie</v>
      </c>
      <c r="AD3106" s="17" t="s">
        <v>4910</v>
      </c>
    </row>
    <row r="3107" spans="1:30" ht="14.25" customHeight="1" x14ac:dyDescent="0.3">
      <c r="A3107" s="5">
        <v>3105</v>
      </c>
      <c r="B3107" s="6" t="s">
        <v>32</v>
      </c>
      <c r="C3107" s="6" t="s">
        <v>33</v>
      </c>
      <c r="D3107" s="6" t="s">
        <v>1643</v>
      </c>
      <c r="E3107" s="6" t="s">
        <v>1698</v>
      </c>
      <c r="F3107" s="6">
        <v>3323072003</v>
      </c>
      <c r="G3107" s="6" t="s">
        <v>1644</v>
      </c>
      <c r="H3107" s="6" t="s">
        <v>1269</v>
      </c>
      <c r="I3107" s="6">
        <v>15641278</v>
      </c>
      <c r="J3107" s="6" t="s">
        <v>10028</v>
      </c>
      <c r="K3107" s="6" t="s">
        <v>10029</v>
      </c>
      <c r="L3107" s="6" t="s">
        <v>10030</v>
      </c>
      <c r="M3107" s="6">
        <v>0</v>
      </c>
      <c r="N3107" s="6">
        <v>100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 t="s">
        <v>39</v>
      </c>
      <c r="U3107" s="27" t="s">
        <v>7926</v>
      </c>
      <c r="V3107" s="8">
        <v>46255.57708333333</v>
      </c>
      <c r="W3107" s="8">
        <v>46255.57708333333</v>
      </c>
      <c r="X3107" s="6" t="s">
        <v>40</v>
      </c>
      <c r="Y3107" s="6" t="s">
        <v>39</v>
      </c>
      <c r="Z3107" s="9">
        <v>986418</v>
      </c>
      <c r="AA3107" s="6" t="s">
        <v>1272</v>
      </c>
      <c r="AB3107" s="26" t="s">
        <v>10031</v>
      </c>
      <c r="AC3107" s="11" t="str">
        <f t="shared" si="327"/>
        <v>Klik Here Bestie</v>
      </c>
      <c r="AD3107" s="17" t="s">
        <v>4910</v>
      </c>
    </row>
    <row r="3108" spans="1:30" ht="14.25" customHeight="1" x14ac:dyDescent="0.3">
      <c r="A3108" s="5">
        <v>3106</v>
      </c>
      <c r="B3108" s="6" t="s">
        <v>32</v>
      </c>
      <c r="C3108" s="6" t="s">
        <v>33</v>
      </c>
      <c r="D3108" s="6" t="s">
        <v>1643</v>
      </c>
      <c r="E3108" s="6" t="s">
        <v>1698</v>
      </c>
      <c r="F3108" s="6">
        <v>3323072003</v>
      </c>
      <c r="G3108" s="6" t="s">
        <v>1644</v>
      </c>
      <c r="H3108" s="6" t="s">
        <v>1269</v>
      </c>
      <c r="I3108" s="6">
        <v>15740910</v>
      </c>
      <c r="J3108" s="6" t="s">
        <v>10032</v>
      </c>
      <c r="K3108" s="6" t="s">
        <v>10033</v>
      </c>
      <c r="L3108" s="6" t="s">
        <v>10034</v>
      </c>
      <c r="M3108" s="6">
        <v>90</v>
      </c>
      <c r="N3108" s="6">
        <v>82</v>
      </c>
      <c r="O3108" s="6">
        <v>0</v>
      </c>
      <c r="P3108" s="6">
        <v>0</v>
      </c>
      <c r="Q3108" s="6">
        <v>0</v>
      </c>
      <c r="R3108" s="6">
        <v>0</v>
      </c>
      <c r="S3108" s="6">
        <v>0</v>
      </c>
      <c r="T3108" s="6" t="s">
        <v>39</v>
      </c>
      <c r="U3108" s="27" t="s">
        <v>7933</v>
      </c>
      <c r="V3108" s="8">
        <v>46256.62222222222</v>
      </c>
      <c r="W3108" s="8">
        <v>46256.62222222222</v>
      </c>
      <c r="X3108" s="6" t="s">
        <v>40</v>
      </c>
      <c r="Y3108" s="6" t="s">
        <v>39</v>
      </c>
      <c r="Z3108" s="9">
        <v>986444</v>
      </c>
      <c r="AA3108" s="6" t="s">
        <v>2874</v>
      </c>
      <c r="AB3108" s="26" t="s">
        <v>10035</v>
      </c>
      <c r="AC3108" s="11" t="str">
        <f t="shared" si="327"/>
        <v>Klik Here Bestie</v>
      </c>
      <c r="AD3108" s="17" t="s">
        <v>4910</v>
      </c>
    </row>
    <row r="3109" spans="1:30" ht="14.25" customHeight="1" x14ac:dyDescent="0.3">
      <c r="A3109" s="5">
        <v>3107</v>
      </c>
      <c r="B3109" s="6" t="s">
        <v>32</v>
      </c>
      <c r="C3109" s="6" t="s">
        <v>33</v>
      </c>
      <c r="D3109" s="6" t="s">
        <v>1643</v>
      </c>
      <c r="E3109" s="6" t="s">
        <v>1698</v>
      </c>
      <c r="F3109" s="6">
        <v>3323072003</v>
      </c>
      <c r="G3109" s="6" t="s">
        <v>1644</v>
      </c>
      <c r="H3109" s="6" t="s">
        <v>1269</v>
      </c>
      <c r="I3109" s="6">
        <v>15741105</v>
      </c>
      <c r="J3109" s="6" t="s">
        <v>10036</v>
      </c>
      <c r="K3109" s="6" t="s">
        <v>10033</v>
      </c>
      <c r="L3109" s="6" t="s">
        <v>10034</v>
      </c>
      <c r="M3109" s="6">
        <v>0</v>
      </c>
      <c r="N3109" s="6">
        <v>31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 t="s">
        <v>39</v>
      </c>
      <c r="U3109" s="27" t="s">
        <v>7933</v>
      </c>
      <c r="V3109" s="8">
        <v>46256.623611111114</v>
      </c>
      <c r="W3109" s="8">
        <v>46256.623611111114</v>
      </c>
      <c r="X3109" s="6" t="s">
        <v>40</v>
      </c>
      <c r="Y3109" s="6" t="s">
        <v>39</v>
      </c>
      <c r="Z3109" s="9">
        <v>986444</v>
      </c>
      <c r="AA3109" s="6" t="s">
        <v>2874</v>
      </c>
      <c r="AB3109" s="26" t="s">
        <v>10037</v>
      </c>
      <c r="AC3109" s="11" t="str">
        <f t="shared" si="327"/>
        <v>Klik Here Bestie</v>
      </c>
      <c r="AD3109" s="17" t="s">
        <v>4910</v>
      </c>
    </row>
    <row r="3110" spans="1:30" ht="14.25" customHeight="1" x14ac:dyDescent="0.3">
      <c r="A3110" s="5">
        <v>3108</v>
      </c>
      <c r="B3110" s="6" t="s">
        <v>32</v>
      </c>
      <c r="C3110" s="6" t="s">
        <v>33</v>
      </c>
      <c r="D3110" s="6" t="s">
        <v>1643</v>
      </c>
      <c r="E3110" s="6" t="s">
        <v>1698</v>
      </c>
      <c r="F3110" s="6">
        <v>3323072003</v>
      </c>
      <c r="G3110" s="6" t="s">
        <v>1644</v>
      </c>
      <c r="H3110" s="6" t="s">
        <v>1269</v>
      </c>
      <c r="I3110" s="6">
        <v>15350477</v>
      </c>
      <c r="J3110" s="6" t="s">
        <v>10038</v>
      </c>
      <c r="K3110" s="6" t="s">
        <v>10039</v>
      </c>
      <c r="L3110" s="6" t="s">
        <v>2902</v>
      </c>
      <c r="M3110" s="6">
        <v>0</v>
      </c>
      <c r="N3110" s="6">
        <v>50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 t="s">
        <v>39</v>
      </c>
      <c r="U3110" s="6" t="s">
        <v>4394</v>
      </c>
      <c r="V3110" s="8">
        <v>46251.52847222222</v>
      </c>
      <c r="W3110" s="8">
        <v>46251.52847222222</v>
      </c>
      <c r="X3110" s="6" t="s">
        <v>40</v>
      </c>
      <c r="Y3110" s="6" t="s">
        <v>39</v>
      </c>
      <c r="Z3110" s="9">
        <v>986418</v>
      </c>
      <c r="AA3110" s="6" t="s">
        <v>1272</v>
      </c>
      <c r="AB3110" s="26" t="s">
        <v>10040</v>
      </c>
      <c r="AC3110" s="11" t="str">
        <f t="shared" si="327"/>
        <v>Klik Here Bestie</v>
      </c>
      <c r="AD3110" s="17" t="s">
        <v>4910</v>
      </c>
    </row>
    <row r="3111" spans="1:30" ht="14.25" customHeight="1" x14ac:dyDescent="0.3">
      <c r="A3111" s="5">
        <v>3109</v>
      </c>
      <c r="B3111" s="6" t="s">
        <v>32</v>
      </c>
      <c r="C3111" s="6" t="s">
        <v>33</v>
      </c>
      <c r="D3111" s="6" t="s">
        <v>1643</v>
      </c>
      <c r="E3111" s="6" t="s">
        <v>1698</v>
      </c>
      <c r="F3111" s="6">
        <v>3323072003</v>
      </c>
      <c r="G3111" s="6" t="s">
        <v>1644</v>
      </c>
      <c r="H3111" s="6" t="s">
        <v>1269</v>
      </c>
      <c r="I3111" s="6">
        <v>15552884</v>
      </c>
      <c r="J3111" s="6" t="s">
        <v>10041</v>
      </c>
      <c r="K3111" s="6" t="s">
        <v>10042</v>
      </c>
      <c r="L3111" s="6" t="s">
        <v>10043</v>
      </c>
      <c r="M3111" s="6">
        <v>0</v>
      </c>
      <c r="N3111" s="6">
        <v>111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 t="s">
        <v>39</v>
      </c>
      <c r="U3111" s="27" t="s">
        <v>7987</v>
      </c>
      <c r="V3111" s="8">
        <v>46254.552083333336</v>
      </c>
      <c r="W3111" s="8">
        <v>46254.552083333336</v>
      </c>
      <c r="X3111" s="6" t="s">
        <v>40</v>
      </c>
      <c r="Y3111" s="6" t="s">
        <v>39</v>
      </c>
      <c r="Z3111" s="9">
        <v>986418</v>
      </c>
      <c r="AA3111" s="6" t="s">
        <v>1272</v>
      </c>
      <c r="AB3111" s="26" t="s">
        <v>10044</v>
      </c>
      <c r="AC3111" s="11" t="str">
        <f t="shared" si="327"/>
        <v>Klik Here Bestie</v>
      </c>
      <c r="AD3111" s="17" t="s">
        <v>4910</v>
      </c>
    </row>
    <row r="3112" spans="1:30" ht="14.25" customHeight="1" x14ac:dyDescent="0.3">
      <c r="A3112" s="5">
        <v>3110</v>
      </c>
      <c r="B3112" s="6" t="s">
        <v>32</v>
      </c>
      <c r="C3112" s="6" t="s">
        <v>33</v>
      </c>
      <c r="D3112" s="6" t="s">
        <v>1643</v>
      </c>
      <c r="E3112" s="6" t="s">
        <v>1698</v>
      </c>
      <c r="F3112" s="6">
        <v>3323072003</v>
      </c>
      <c r="G3112" s="6" t="s">
        <v>1644</v>
      </c>
      <c r="H3112" s="6" t="s">
        <v>1269</v>
      </c>
      <c r="I3112" s="6">
        <v>15553287</v>
      </c>
      <c r="J3112" s="6" t="s">
        <v>10045</v>
      </c>
      <c r="K3112" s="6" t="s">
        <v>10042</v>
      </c>
      <c r="L3112" s="6" t="s">
        <v>10043</v>
      </c>
      <c r="M3112" s="6">
        <v>332</v>
      </c>
      <c r="N3112" s="6">
        <v>302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 t="s">
        <v>39</v>
      </c>
      <c r="U3112" s="6" t="s">
        <v>7987</v>
      </c>
      <c r="V3112" s="8">
        <v>46254.554861111108</v>
      </c>
      <c r="W3112" s="8">
        <v>46254.554861111108</v>
      </c>
      <c r="X3112" s="6" t="s">
        <v>40</v>
      </c>
      <c r="Y3112" s="6" t="s">
        <v>39</v>
      </c>
      <c r="Z3112" s="9">
        <v>986418</v>
      </c>
      <c r="AA3112" s="6" t="s">
        <v>1272</v>
      </c>
      <c r="AB3112" s="26" t="s">
        <v>10046</v>
      </c>
      <c r="AC3112" s="11" t="str">
        <f t="shared" si="327"/>
        <v>Klik Here Bestie</v>
      </c>
      <c r="AD3112" s="17" t="s">
        <v>4910</v>
      </c>
    </row>
    <row r="3113" spans="1:30" ht="14.25" customHeight="1" x14ac:dyDescent="0.3">
      <c r="A3113" s="5">
        <v>3111</v>
      </c>
      <c r="B3113" s="6" t="s">
        <v>32</v>
      </c>
      <c r="C3113" s="6" t="s">
        <v>33</v>
      </c>
      <c r="D3113" s="6" t="s">
        <v>1643</v>
      </c>
      <c r="E3113" s="6" t="s">
        <v>1698</v>
      </c>
      <c r="F3113" s="6">
        <v>3323072003</v>
      </c>
      <c r="G3113" s="6" t="s">
        <v>1644</v>
      </c>
      <c r="H3113" s="6" t="s">
        <v>1269</v>
      </c>
      <c r="I3113" s="6">
        <v>15599359</v>
      </c>
      <c r="J3113" s="6" t="s">
        <v>10047</v>
      </c>
      <c r="K3113" s="6" t="s">
        <v>10048</v>
      </c>
      <c r="L3113" s="6" t="s">
        <v>10049</v>
      </c>
      <c r="M3113" s="6">
        <v>0</v>
      </c>
      <c r="N3113" s="6">
        <v>50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 t="s">
        <v>39</v>
      </c>
      <c r="U3113" s="6" t="s">
        <v>7926</v>
      </c>
      <c r="V3113" s="8">
        <v>46255.332638888889</v>
      </c>
      <c r="W3113" s="8">
        <v>46255.332638888889</v>
      </c>
      <c r="X3113" s="6" t="s">
        <v>40</v>
      </c>
      <c r="Y3113" s="6" t="s">
        <v>39</v>
      </c>
      <c r="Z3113" s="9">
        <v>186765</v>
      </c>
      <c r="AA3113" s="6" t="s">
        <v>1269</v>
      </c>
      <c r="AB3113" s="26" t="s">
        <v>10050</v>
      </c>
      <c r="AC3113" s="11" t="str">
        <f t="shared" si="327"/>
        <v>Klik Here Bestie</v>
      </c>
      <c r="AD3113" s="17" t="s">
        <v>4910</v>
      </c>
    </row>
    <row r="3114" spans="1:30" ht="14.25" customHeight="1" x14ac:dyDescent="0.3">
      <c r="A3114" s="5">
        <v>3112</v>
      </c>
      <c r="B3114" s="6" t="s">
        <v>32</v>
      </c>
      <c r="C3114" s="6" t="s">
        <v>33</v>
      </c>
      <c r="D3114" s="6" t="s">
        <v>1643</v>
      </c>
      <c r="E3114" s="6" t="s">
        <v>1698</v>
      </c>
      <c r="F3114" s="6">
        <v>3323072003</v>
      </c>
      <c r="G3114" s="6" t="s">
        <v>1644</v>
      </c>
      <c r="H3114" s="6" t="s">
        <v>1269</v>
      </c>
      <c r="I3114" s="6">
        <v>15416633</v>
      </c>
      <c r="J3114" s="6" t="s">
        <v>10051</v>
      </c>
      <c r="K3114" s="6" t="s">
        <v>10052</v>
      </c>
      <c r="L3114" s="6" t="s">
        <v>10053</v>
      </c>
      <c r="M3114" s="6">
        <v>50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 t="s">
        <v>39</v>
      </c>
      <c r="U3114" s="27" t="s">
        <v>7958</v>
      </c>
      <c r="V3114" s="8">
        <v>46252.651388888888</v>
      </c>
      <c r="W3114" s="8">
        <v>46252.651388888888</v>
      </c>
      <c r="X3114" s="6" t="s">
        <v>40</v>
      </c>
      <c r="Y3114" s="6" t="s">
        <v>39</v>
      </c>
      <c r="Z3114" s="9">
        <v>75228</v>
      </c>
      <c r="AA3114" s="6" t="s">
        <v>111</v>
      </c>
      <c r="AB3114" s="26" t="s">
        <v>10054</v>
      </c>
      <c r="AC3114" s="11" t="str">
        <f t="shared" si="327"/>
        <v>Klik Here Bestie</v>
      </c>
      <c r="AD3114" s="17" t="s">
        <v>4910</v>
      </c>
    </row>
    <row r="3115" spans="1:30" ht="14.25" customHeight="1" x14ac:dyDescent="0.3">
      <c r="A3115" s="5">
        <v>3113</v>
      </c>
      <c r="B3115" s="6" t="s">
        <v>32</v>
      </c>
      <c r="C3115" s="6" t="s">
        <v>33</v>
      </c>
      <c r="D3115" s="6" t="s">
        <v>1643</v>
      </c>
      <c r="E3115" s="6" t="s">
        <v>1698</v>
      </c>
      <c r="F3115" s="6">
        <v>3323072003</v>
      </c>
      <c r="G3115" s="6" t="s">
        <v>1644</v>
      </c>
      <c r="H3115" s="6" t="s">
        <v>1269</v>
      </c>
      <c r="I3115" s="6">
        <v>16055564</v>
      </c>
      <c r="J3115" s="6" t="s">
        <v>10055</v>
      </c>
      <c r="K3115" s="6" t="s">
        <v>10056</v>
      </c>
      <c r="L3115" s="6" t="s">
        <v>2742</v>
      </c>
      <c r="M3115" s="6">
        <v>100</v>
      </c>
      <c r="N3115" s="6">
        <v>100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 t="s">
        <v>39</v>
      </c>
      <c r="U3115" s="27" t="s">
        <v>7962</v>
      </c>
      <c r="V3115" s="8">
        <v>46260.459722222222</v>
      </c>
      <c r="W3115" s="8">
        <v>46260.459722222222</v>
      </c>
      <c r="X3115" s="6" t="s">
        <v>40</v>
      </c>
      <c r="Y3115" s="6" t="s">
        <v>39</v>
      </c>
      <c r="Z3115" s="9">
        <v>75228</v>
      </c>
      <c r="AA3115" s="6" t="s">
        <v>111</v>
      </c>
      <c r="AB3115" s="26" t="s">
        <v>10057</v>
      </c>
      <c r="AC3115" s="11" t="str">
        <f t="shared" si="327"/>
        <v>Klik Here Bestie</v>
      </c>
      <c r="AD3115" s="17" t="s">
        <v>4910</v>
      </c>
    </row>
    <row r="3116" spans="1:30" ht="14.25" customHeight="1" x14ac:dyDescent="0.3">
      <c r="A3116" s="5">
        <v>3114</v>
      </c>
      <c r="B3116" s="6" t="s">
        <v>32</v>
      </c>
      <c r="C3116" s="6" t="s">
        <v>33</v>
      </c>
      <c r="D3116" s="6" t="s">
        <v>1643</v>
      </c>
      <c r="E3116" s="6" t="s">
        <v>1698</v>
      </c>
      <c r="F3116" s="6">
        <v>3323072003</v>
      </c>
      <c r="G3116" s="6" t="s">
        <v>1644</v>
      </c>
      <c r="H3116" s="6" t="s">
        <v>1269</v>
      </c>
      <c r="I3116" s="6">
        <v>15897578</v>
      </c>
      <c r="J3116" s="6" t="s">
        <v>10058</v>
      </c>
      <c r="K3116" s="6" t="s">
        <v>10059</v>
      </c>
      <c r="L3116" s="6" t="s">
        <v>10060</v>
      </c>
      <c r="M3116" s="6">
        <v>200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 t="s">
        <v>39</v>
      </c>
      <c r="U3116" s="6" t="s">
        <v>7951</v>
      </c>
      <c r="V3116" s="8">
        <v>46258.60833333333</v>
      </c>
      <c r="W3116" s="8">
        <v>46258.60833333333</v>
      </c>
      <c r="X3116" s="6" t="s">
        <v>40</v>
      </c>
      <c r="Y3116" s="6" t="s">
        <v>39</v>
      </c>
      <c r="Z3116" s="9">
        <v>75228</v>
      </c>
      <c r="AA3116" s="6" t="s">
        <v>111</v>
      </c>
      <c r="AB3116" s="26" t="s">
        <v>10061</v>
      </c>
      <c r="AC3116" s="11" t="str">
        <f t="shared" si="327"/>
        <v>Klik Here Bestie</v>
      </c>
      <c r="AD3116" s="17" t="s">
        <v>4910</v>
      </c>
    </row>
    <row r="3117" spans="1:30" ht="14.25" customHeight="1" x14ac:dyDescent="0.3">
      <c r="A3117" s="5">
        <v>3115</v>
      </c>
      <c r="B3117" s="6" t="s">
        <v>32</v>
      </c>
      <c r="C3117" s="6" t="s">
        <v>33</v>
      </c>
      <c r="D3117" s="6" t="s">
        <v>1643</v>
      </c>
      <c r="E3117" s="6" t="s">
        <v>1698</v>
      </c>
      <c r="F3117" s="6">
        <v>3323072003</v>
      </c>
      <c r="G3117" s="6" t="s">
        <v>1644</v>
      </c>
      <c r="H3117" s="6" t="s">
        <v>1269</v>
      </c>
      <c r="I3117" s="6">
        <v>15897865</v>
      </c>
      <c r="J3117" s="6" t="s">
        <v>10062</v>
      </c>
      <c r="K3117" s="6" t="s">
        <v>10059</v>
      </c>
      <c r="L3117" s="6" t="s">
        <v>10060</v>
      </c>
      <c r="M3117" s="6">
        <v>0</v>
      </c>
      <c r="N3117" s="6">
        <v>194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 t="s">
        <v>39</v>
      </c>
      <c r="U3117" s="6" t="s">
        <v>7951</v>
      </c>
      <c r="V3117" s="8">
        <v>46258.609722222223</v>
      </c>
      <c r="W3117" s="8">
        <v>46258.609722222223</v>
      </c>
      <c r="X3117" s="6" t="s">
        <v>40</v>
      </c>
      <c r="Y3117" s="6" t="s">
        <v>39</v>
      </c>
      <c r="Z3117" s="9">
        <v>75228</v>
      </c>
      <c r="AA3117" s="6" t="s">
        <v>111</v>
      </c>
      <c r="AB3117" s="26" t="s">
        <v>10063</v>
      </c>
      <c r="AC3117" s="11" t="str">
        <f t="shared" si="327"/>
        <v>Klik Here Bestie</v>
      </c>
      <c r="AD3117" s="17" t="s">
        <v>4910</v>
      </c>
    </row>
    <row r="3118" spans="1:30" ht="14.25" customHeight="1" x14ac:dyDescent="0.3">
      <c r="A3118" s="5">
        <v>3116</v>
      </c>
      <c r="B3118" s="6" t="s">
        <v>32</v>
      </c>
      <c r="C3118" s="6" t="s">
        <v>33</v>
      </c>
      <c r="D3118" s="6" t="s">
        <v>1643</v>
      </c>
      <c r="E3118" s="6" t="s">
        <v>1698</v>
      </c>
      <c r="F3118" s="6">
        <v>3323072003</v>
      </c>
      <c r="G3118" s="6" t="s">
        <v>1644</v>
      </c>
      <c r="H3118" s="6" t="s">
        <v>1269</v>
      </c>
      <c r="I3118" s="6">
        <v>15898285</v>
      </c>
      <c r="J3118" s="6" t="s">
        <v>10064</v>
      </c>
      <c r="K3118" s="6" t="s">
        <v>10059</v>
      </c>
      <c r="L3118" s="6" t="s">
        <v>10060</v>
      </c>
      <c r="M3118" s="6">
        <v>0</v>
      </c>
      <c r="N3118" s="6">
        <v>56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 t="s">
        <v>39</v>
      </c>
      <c r="U3118" s="27" t="s">
        <v>7951</v>
      </c>
      <c r="V3118" s="8">
        <v>46258.611111111109</v>
      </c>
      <c r="W3118" s="8">
        <v>46258.611111111109</v>
      </c>
      <c r="X3118" s="6" t="s">
        <v>40</v>
      </c>
      <c r="Y3118" s="6" t="s">
        <v>39</v>
      </c>
      <c r="Z3118" s="9">
        <v>75228</v>
      </c>
      <c r="AA3118" s="6" t="s">
        <v>111</v>
      </c>
      <c r="AB3118" s="26" t="s">
        <v>10065</v>
      </c>
      <c r="AC3118" s="11" t="str">
        <f t="shared" si="327"/>
        <v>Klik Here Bestie</v>
      </c>
      <c r="AD3118" s="17" t="s">
        <v>4910</v>
      </c>
    </row>
    <row r="3119" spans="1:30" ht="14.25" customHeight="1" x14ac:dyDescent="0.3">
      <c r="A3119" s="5">
        <v>3117</v>
      </c>
      <c r="B3119" s="6" t="s">
        <v>32</v>
      </c>
      <c r="C3119" s="6" t="s">
        <v>33</v>
      </c>
      <c r="D3119" s="6" t="s">
        <v>1643</v>
      </c>
      <c r="E3119" s="6" t="s">
        <v>1698</v>
      </c>
      <c r="F3119" s="6">
        <v>3323072003</v>
      </c>
      <c r="G3119" s="6" t="s">
        <v>1644</v>
      </c>
      <c r="H3119" s="6" t="s">
        <v>1269</v>
      </c>
      <c r="I3119" s="6">
        <v>15643007</v>
      </c>
      <c r="J3119" s="6" t="s">
        <v>10066</v>
      </c>
      <c r="K3119" s="6" t="s">
        <v>5415</v>
      </c>
      <c r="L3119" s="6" t="s">
        <v>1661</v>
      </c>
      <c r="M3119" s="6">
        <v>9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 t="s">
        <v>39</v>
      </c>
      <c r="U3119" s="27" t="s">
        <v>7926</v>
      </c>
      <c r="V3119" s="8">
        <v>46255.585416666669</v>
      </c>
      <c r="W3119" s="8">
        <v>46255.585416666669</v>
      </c>
      <c r="X3119" s="6" t="s">
        <v>40</v>
      </c>
      <c r="Y3119" s="6" t="s">
        <v>39</v>
      </c>
      <c r="Z3119" s="9">
        <v>75228</v>
      </c>
      <c r="AA3119" s="6" t="s">
        <v>111</v>
      </c>
      <c r="AB3119" s="26" t="s">
        <v>10067</v>
      </c>
      <c r="AC3119" s="11" t="str">
        <f t="shared" si="327"/>
        <v>Klik Here Bestie</v>
      </c>
      <c r="AD3119" s="17" t="s">
        <v>4910</v>
      </c>
    </row>
    <row r="3120" spans="1:30" ht="14.25" customHeight="1" x14ac:dyDescent="0.3">
      <c r="A3120" s="5">
        <v>3118</v>
      </c>
      <c r="B3120" s="6" t="s">
        <v>32</v>
      </c>
      <c r="C3120" s="6" t="s">
        <v>33</v>
      </c>
      <c r="D3120" s="6" t="s">
        <v>1643</v>
      </c>
      <c r="E3120" s="6" t="s">
        <v>1698</v>
      </c>
      <c r="F3120" s="6">
        <v>3323072003</v>
      </c>
      <c r="G3120" s="6" t="s">
        <v>1644</v>
      </c>
      <c r="H3120" s="6" t="s">
        <v>1269</v>
      </c>
      <c r="I3120" s="6">
        <v>15643271</v>
      </c>
      <c r="J3120" s="6" t="s">
        <v>10068</v>
      </c>
      <c r="K3120" s="6" t="s">
        <v>5415</v>
      </c>
      <c r="L3120" s="6" t="s">
        <v>1661</v>
      </c>
      <c r="M3120" s="6">
        <v>0</v>
      </c>
      <c r="N3120" s="6">
        <v>3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 t="s">
        <v>39</v>
      </c>
      <c r="U3120" s="6" t="s">
        <v>7926</v>
      </c>
      <c r="V3120" s="8">
        <v>46255.586111111108</v>
      </c>
      <c r="W3120" s="8">
        <v>46255.586111111108</v>
      </c>
      <c r="X3120" s="6" t="s">
        <v>40</v>
      </c>
      <c r="Y3120" s="6" t="s">
        <v>39</v>
      </c>
      <c r="Z3120" s="9">
        <v>75228</v>
      </c>
      <c r="AA3120" s="6" t="s">
        <v>111</v>
      </c>
      <c r="AB3120" s="26" t="s">
        <v>10069</v>
      </c>
      <c r="AC3120" s="11" t="str">
        <f t="shared" si="327"/>
        <v>Klik Here Bestie</v>
      </c>
      <c r="AD3120" s="17" t="s">
        <v>4910</v>
      </c>
    </row>
    <row r="3121" spans="1:30" ht="14.25" customHeight="1" x14ac:dyDescent="0.3">
      <c r="A3121" s="5">
        <v>3119</v>
      </c>
      <c r="B3121" s="6" t="s">
        <v>32</v>
      </c>
      <c r="C3121" s="6" t="s">
        <v>33</v>
      </c>
      <c r="D3121" s="6" t="s">
        <v>1643</v>
      </c>
      <c r="E3121" s="6" t="s">
        <v>1698</v>
      </c>
      <c r="F3121" s="6">
        <v>3323072003</v>
      </c>
      <c r="G3121" s="6" t="s">
        <v>1644</v>
      </c>
      <c r="H3121" s="6" t="s">
        <v>1269</v>
      </c>
      <c r="I3121" s="6">
        <v>15643489</v>
      </c>
      <c r="J3121" s="6" t="s">
        <v>10070</v>
      </c>
      <c r="K3121" s="6" t="s">
        <v>5415</v>
      </c>
      <c r="L3121" s="6" t="s">
        <v>1661</v>
      </c>
      <c r="M3121" s="6">
        <v>0</v>
      </c>
      <c r="N3121" s="6">
        <v>145</v>
      </c>
      <c r="O3121" s="6">
        <v>0</v>
      </c>
      <c r="P3121" s="6">
        <v>0</v>
      </c>
      <c r="Q3121" s="6">
        <v>0</v>
      </c>
      <c r="R3121" s="6">
        <v>0</v>
      </c>
      <c r="S3121" s="6">
        <v>0</v>
      </c>
      <c r="T3121" s="6" t="s">
        <v>39</v>
      </c>
      <c r="U3121" s="6" t="s">
        <v>7926</v>
      </c>
      <c r="V3121" s="8">
        <v>46255.587500000001</v>
      </c>
      <c r="W3121" s="8">
        <v>46255.587500000001</v>
      </c>
      <c r="X3121" s="6" t="s">
        <v>40</v>
      </c>
      <c r="Y3121" s="6" t="s">
        <v>39</v>
      </c>
      <c r="Z3121" s="9">
        <v>75228</v>
      </c>
      <c r="AA3121" s="6" t="s">
        <v>111</v>
      </c>
      <c r="AB3121" s="26" t="s">
        <v>10071</v>
      </c>
      <c r="AC3121" s="11" t="str">
        <f t="shared" si="327"/>
        <v>Klik Here Bestie</v>
      </c>
      <c r="AD3121" s="17" t="s">
        <v>4910</v>
      </c>
    </row>
    <row r="3122" spans="1:30" ht="14.25" customHeight="1" x14ac:dyDescent="0.3">
      <c r="A3122" s="5">
        <v>3120</v>
      </c>
      <c r="B3122" s="6" t="s">
        <v>32</v>
      </c>
      <c r="C3122" s="6" t="s">
        <v>33</v>
      </c>
      <c r="D3122" s="6" t="s">
        <v>1643</v>
      </c>
      <c r="E3122" s="6" t="s">
        <v>1698</v>
      </c>
      <c r="F3122" s="6">
        <v>3323072003</v>
      </c>
      <c r="G3122" s="6" t="s">
        <v>1644</v>
      </c>
      <c r="H3122" s="6" t="s">
        <v>1269</v>
      </c>
      <c r="I3122" s="6">
        <v>15446852</v>
      </c>
      <c r="J3122" s="6" t="s">
        <v>10072</v>
      </c>
      <c r="K3122" s="6" t="s">
        <v>10073</v>
      </c>
      <c r="L3122" s="6" t="s">
        <v>10074</v>
      </c>
      <c r="M3122" s="6">
        <v>35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6">
        <v>0</v>
      </c>
      <c r="T3122" s="6" t="s">
        <v>39</v>
      </c>
      <c r="U3122" s="6" t="s">
        <v>7969</v>
      </c>
      <c r="V3122" s="8">
        <v>46253.365972222222</v>
      </c>
      <c r="W3122" s="8">
        <v>46253.365972222222</v>
      </c>
      <c r="X3122" s="6" t="s">
        <v>40</v>
      </c>
      <c r="Y3122" s="6" t="s">
        <v>39</v>
      </c>
      <c r="Z3122" s="9">
        <v>75221</v>
      </c>
      <c r="AA3122" s="6" t="s">
        <v>1704</v>
      </c>
      <c r="AB3122" s="26" t="s">
        <v>10075</v>
      </c>
      <c r="AC3122" s="11" t="str">
        <f t="shared" si="327"/>
        <v>Klik Here Bestie</v>
      </c>
      <c r="AD3122" s="14" t="s">
        <v>4910</v>
      </c>
    </row>
    <row r="3123" spans="1:30" ht="14.25" customHeight="1" x14ac:dyDescent="0.3">
      <c r="A3123" s="5">
        <v>3121</v>
      </c>
      <c r="B3123" s="6" t="s">
        <v>32</v>
      </c>
      <c r="C3123" s="6" t="s">
        <v>33</v>
      </c>
      <c r="D3123" s="6" t="s">
        <v>1643</v>
      </c>
      <c r="E3123" s="6" t="s">
        <v>1698</v>
      </c>
      <c r="F3123" s="6">
        <v>3323072003</v>
      </c>
      <c r="G3123" s="6" t="s">
        <v>1644</v>
      </c>
      <c r="H3123" s="6" t="s">
        <v>1269</v>
      </c>
      <c r="I3123" s="6">
        <v>15447404</v>
      </c>
      <c r="J3123" s="6" t="s">
        <v>10076</v>
      </c>
      <c r="K3123" s="6" t="s">
        <v>10073</v>
      </c>
      <c r="L3123" s="6" t="s">
        <v>10074</v>
      </c>
      <c r="M3123" s="6">
        <v>0</v>
      </c>
      <c r="N3123" s="6">
        <v>20</v>
      </c>
      <c r="O3123" s="6">
        <v>0</v>
      </c>
      <c r="P3123" s="6">
        <v>0</v>
      </c>
      <c r="Q3123" s="6">
        <v>0</v>
      </c>
      <c r="R3123" s="6">
        <v>0</v>
      </c>
      <c r="S3123" s="6">
        <v>0</v>
      </c>
      <c r="T3123" s="6" t="s">
        <v>39</v>
      </c>
      <c r="U3123" s="6" t="s">
        <v>7969</v>
      </c>
      <c r="V3123" s="8">
        <v>46253.370138888888</v>
      </c>
      <c r="W3123" s="8">
        <v>46253.370138888888</v>
      </c>
      <c r="X3123" s="6" t="s">
        <v>40</v>
      </c>
      <c r="Y3123" s="6" t="s">
        <v>39</v>
      </c>
      <c r="Z3123" s="9">
        <v>75221</v>
      </c>
      <c r="AA3123" s="6" t="s">
        <v>1704</v>
      </c>
      <c r="AB3123" s="26" t="s">
        <v>10077</v>
      </c>
      <c r="AC3123" s="11" t="str">
        <f t="shared" si="327"/>
        <v>Klik Here Bestie</v>
      </c>
      <c r="AD3123" s="17" t="s">
        <v>4910</v>
      </c>
    </row>
    <row r="3124" spans="1:30" ht="14.25" customHeight="1" x14ac:dyDescent="0.3">
      <c r="A3124" s="5">
        <v>3122</v>
      </c>
      <c r="B3124" s="6" t="s">
        <v>32</v>
      </c>
      <c r="C3124" s="6" t="s">
        <v>33</v>
      </c>
      <c r="D3124" s="6" t="s">
        <v>1643</v>
      </c>
      <c r="E3124" s="6" t="s">
        <v>1728</v>
      </c>
      <c r="F3124" s="6">
        <v>3323072004</v>
      </c>
      <c r="G3124" s="6" t="s">
        <v>1644</v>
      </c>
      <c r="H3124" s="6" t="s">
        <v>1269</v>
      </c>
      <c r="I3124" s="6">
        <v>15997653</v>
      </c>
      <c r="J3124" s="6" t="s">
        <v>10078</v>
      </c>
      <c r="K3124" s="6" t="s">
        <v>10079</v>
      </c>
      <c r="L3124" s="6" t="s">
        <v>10080</v>
      </c>
      <c r="M3124" s="6">
        <v>0</v>
      </c>
      <c r="N3124" s="6">
        <v>50</v>
      </c>
      <c r="O3124" s="6">
        <v>0</v>
      </c>
      <c r="P3124" s="6">
        <v>0</v>
      </c>
      <c r="Q3124" s="6">
        <v>0</v>
      </c>
      <c r="R3124" s="6">
        <v>0</v>
      </c>
      <c r="S3124" s="6">
        <v>0</v>
      </c>
      <c r="T3124" s="6" t="s">
        <v>39</v>
      </c>
      <c r="U3124" s="6" t="s">
        <v>8291</v>
      </c>
      <c r="V3124" s="8">
        <v>46259.665277777778</v>
      </c>
      <c r="W3124" s="8">
        <v>46259.665277777778</v>
      </c>
      <c r="X3124" s="6" t="s">
        <v>40</v>
      </c>
      <c r="Y3124" s="6" t="s">
        <v>39</v>
      </c>
      <c r="Z3124" s="9">
        <v>186281</v>
      </c>
      <c r="AA3124" s="6" t="s">
        <v>1747</v>
      </c>
      <c r="AB3124" s="26" t="s">
        <v>10081</v>
      </c>
      <c r="AC3124" s="11" t="str">
        <f t="shared" si="327"/>
        <v>Klik Here Bestie</v>
      </c>
      <c r="AD3124" s="17" t="s">
        <v>4910</v>
      </c>
    </row>
    <row r="3125" spans="1:30" ht="14.25" customHeight="1" x14ac:dyDescent="0.3">
      <c r="A3125" s="5">
        <v>3123</v>
      </c>
      <c r="B3125" s="6" t="s">
        <v>32</v>
      </c>
      <c r="C3125" s="6" t="s">
        <v>33</v>
      </c>
      <c r="D3125" s="6" t="s">
        <v>1643</v>
      </c>
      <c r="E3125" s="6" t="s">
        <v>1728</v>
      </c>
      <c r="F3125" s="6">
        <v>3323072004</v>
      </c>
      <c r="G3125" s="6" t="s">
        <v>1644</v>
      </c>
      <c r="H3125" s="6" t="s">
        <v>1269</v>
      </c>
      <c r="I3125" s="6">
        <v>15555790</v>
      </c>
      <c r="J3125" s="6" t="s">
        <v>10082</v>
      </c>
      <c r="K3125" s="6" t="s">
        <v>10083</v>
      </c>
      <c r="L3125" s="6" t="s">
        <v>8574</v>
      </c>
      <c r="M3125" s="6">
        <v>49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 t="s">
        <v>39</v>
      </c>
      <c r="U3125" s="6" t="s">
        <v>7987</v>
      </c>
      <c r="V3125" s="8">
        <v>46254.571527777778</v>
      </c>
      <c r="W3125" s="8">
        <v>46254.571527777778</v>
      </c>
      <c r="X3125" s="6" t="s">
        <v>40</v>
      </c>
      <c r="Y3125" s="6" t="s">
        <v>39</v>
      </c>
      <c r="Z3125" s="9">
        <v>93627</v>
      </c>
      <c r="AA3125" s="6" t="s">
        <v>1731</v>
      </c>
      <c r="AB3125" s="26" t="s">
        <v>10084</v>
      </c>
      <c r="AC3125" s="11" t="str">
        <f t="shared" si="327"/>
        <v>Klik Here Bestie</v>
      </c>
      <c r="AD3125" s="17" t="s">
        <v>4910</v>
      </c>
    </row>
    <row r="3126" spans="1:30" ht="14.25" customHeight="1" x14ac:dyDescent="0.3">
      <c r="A3126" s="5">
        <v>3124</v>
      </c>
      <c r="B3126" s="6" t="s">
        <v>32</v>
      </c>
      <c r="C3126" s="6" t="s">
        <v>33</v>
      </c>
      <c r="D3126" s="6" t="s">
        <v>1643</v>
      </c>
      <c r="E3126" s="6" t="s">
        <v>1728</v>
      </c>
      <c r="F3126" s="6">
        <v>3323072004</v>
      </c>
      <c r="G3126" s="6" t="s">
        <v>1644</v>
      </c>
      <c r="H3126" s="6" t="s">
        <v>1269</v>
      </c>
      <c r="I3126" s="6">
        <v>16070939</v>
      </c>
      <c r="J3126" s="6" t="s">
        <v>10085</v>
      </c>
      <c r="K3126" s="6" t="s">
        <v>10086</v>
      </c>
      <c r="L3126" s="6" t="s">
        <v>707</v>
      </c>
      <c r="M3126" s="6">
        <v>0</v>
      </c>
      <c r="N3126" s="6">
        <v>10</v>
      </c>
      <c r="O3126" s="6">
        <v>0</v>
      </c>
      <c r="P3126" s="6">
        <v>0</v>
      </c>
      <c r="Q3126" s="6">
        <v>0</v>
      </c>
      <c r="R3126" s="6">
        <v>0</v>
      </c>
      <c r="S3126" s="6">
        <v>0</v>
      </c>
      <c r="T3126" s="6" t="s">
        <v>39</v>
      </c>
      <c r="U3126" s="6" t="s">
        <v>7962</v>
      </c>
      <c r="V3126" s="8">
        <v>46260.550694444442</v>
      </c>
      <c r="W3126" s="8">
        <v>46260.550694444442</v>
      </c>
      <c r="X3126" s="6" t="s">
        <v>40</v>
      </c>
      <c r="Y3126" s="6" t="s">
        <v>39</v>
      </c>
      <c r="Z3126" s="9">
        <v>185646</v>
      </c>
      <c r="AA3126" s="6" t="s">
        <v>3348</v>
      </c>
      <c r="AB3126" s="26" t="s">
        <v>10087</v>
      </c>
      <c r="AC3126" s="11" t="str">
        <f t="shared" si="327"/>
        <v>Klik Here Bestie</v>
      </c>
      <c r="AD3126" s="17" t="s">
        <v>4910</v>
      </c>
    </row>
    <row r="3127" spans="1:30" ht="14.25" customHeight="1" x14ac:dyDescent="0.3">
      <c r="A3127" s="5">
        <v>3125</v>
      </c>
      <c r="B3127" s="6" t="s">
        <v>32</v>
      </c>
      <c r="C3127" s="6" t="s">
        <v>33</v>
      </c>
      <c r="D3127" s="6" t="s">
        <v>1643</v>
      </c>
      <c r="E3127" s="6" t="s">
        <v>1728</v>
      </c>
      <c r="F3127" s="6">
        <v>3323072004</v>
      </c>
      <c r="G3127" s="6" t="s">
        <v>1644</v>
      </c>
      <c r="H3127" s="6" t="s">
        <v>1269</v>
      </c>
      <c r="I3127" s="6">
        <v>16071145</v>
      </c>
      <c r="J3127" s="6" t="s">
        <v>10088</v>
      </c>
      <c r="K3127" s="6" t="s">
        <v>10086</v>
      </c>
      <c r="L3127" s="6" t="s">
        <v>707</v>
      </c>
      <c r="M3127" s="6">
        <v>0</v>
      </c>
      <c r="N3127" s="6">
        <v>20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6" t="s">
        <v>39</v>
      </c>
      <c r="U3127" s="6" t="s">
        <v>7962</v>
      </c>
      <c r="V3127" s="8">
        <v>46260.552777777775</v>
      </c>
      <c r="W3127" s="8">
        <v>46260.552777777775</v>
      </c>
      <c r="X3127" s="6" t="s">
        <v>40</v>
      </c>
      <c r="Y3127" s="6" t="s">
        <v>39</v>
      </c>
      <c r="Z3127" s="9">
        <v>185646</v>
      </c>
      <c r="AA3127" s="6" t="s">
        <v>3348</v>
      </c>
      <c r="AB3127" s="26" t="s">
        <v>10089</v>
      </c>
      <c r="AC3127" s="11" t="str">
        <f t="shared" si="327"/>
        <v>Klik Here Bestie</v>
      </c>
      <c r="AD3127" s="17" t="s">
        <v>4910</v>
      </c>
    </row>
    <row r="3128" spans="1:30" ht="14.25" customHeight="1" x14ac:dyDescent="0.3">
      <c r="A3128" s="5">
        <v>3126</v>
      </c>
      <c r="B3128" s="6" t="s">
        <v>32</v>
      </c>
      <c r="C3128" s="6" t="s">
        <v>33</v>
      </c>
      <c r="D3128" s="6" t="s">
        <v>1643</v>
      </c>
      <c r="E3128" s="6" t="s">
        <v>1728</v>
      </c>
      <c r="F3128" s="6">
        <v>3323072004</v>
      </c>
      <c r="G3128" s="6" t="s">
        <v>1644</v>
      </c>
      <c r="H3128" s="6" t="s">
        <v>1269</v>
      </c>
      <c r="I3128" s="6">
        <v>15449398</v>
      </c>
      <c r="J3128" s="6" t="s">
        <v>10090</v>
      </c>
      <c r="K3128" s="6" t="s">
        <v>10091</v>
      </c>
      <c r="L3128" s="6" t="s">
        <v>10092</v>
      </c>
      <c r="M3128" s="6">
        <v>50</v>
      </c>
      <c r="N3128" s="6">
        <v>70</v>
      </c>
      <c r="O3128" s="6">
        <v>0</v>
      </c>
      <c r="P3128" s="6">
        <v>0</v>
      </c>
      <c r="Q3128" s="6">
        <v>0</v>
      </c>
      <c r="R3128" s="6">
        <v>0</v>
      </c>
      <c r="S3128" s="6">
        <v>0</v>
      </c>
      <c r="T3128" s="6" t="s">
        <v>39</v>
      </c>
      <c r="U3128" s="6" t="s">
        <v>7969</v>
      </c>
      <c r="V3128" s="8">
        <v>46253.379861111112</v>
      </c>
      <c r="W3128" s="8">
        <v>46253.379861111112</v>
      </c>
      <c r="X3128" s="6" t="s">
        <v>40</v>
      </c>
      <c r="Y3128" s="6" t="s">
        <v>39</v>
      </c>
      <c r="Z3128" s="9">
        <v>93627</v>
      </c>
      <c r="AA3128" s="6" t="s">
        <v>1731</v>
      </c>
      <c r="AB3128" s="26" t="s">
        <v>10093</v>
      </c>
      <c r="AC3128" s="11" t="str">
        <f t="shared" si="327"/>
        <v>Klik Here Bestie</v>
      </c>
      <c r="AD3128" s="17" t="s">
        <v>4910</v>
      </c>
    </row>
    <row r="3129" spans="1:30" ht="14.25" customHeight="1" x14ac:dyDescent="0.3">
      <c r="A3129" s="5">
        <v>3127</v>
      </c>
      <c r="B3129" s="6" t="s">
        <v>32</v>
      </c>
      <c r="C3129" s="6" t="s">
        <v>33</v>
      </c>
      <c r="D3129" s="6" t="s">
        <v>1643</v>
      </c>
      <c r="E3129" s="6" t="s">
        <v>1728</v>
      </c>
      <c r="F3129" s="6">
        <v>3323072004</v>
      </c>
      <c r="G3129" s="6" t="s">
        <v>1644</v>
      </c>
      <c r="H3129" s="6" t="s">
        <v>1269</v>
      </c>
      <c r="I3129" s="6">
        <v>16133025</v>
      </c>
      <c r="J3129" s="6" t="s">
        <v>10094</v>
      </c>
      <c r="K3129" s="6" t="s">
        <v>10095</v>
      </c>
      <c r="L3129" s="6" t="s">
        <v>1746</v>
      </c>
      <c r="M3129" s="6">
        <v>25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0</v>
      </c>
      <c r="T3129" s="6" t="s">
        <v>39</v>
      </c>
      <c r="U3129" s="6" t="s">
        <v>7919</v>
      </c>
      <c r="V3129" s="8">
        <v>46261.338888888888</v>
      </c>
      <c r="W3129" s="8">
        <v>46261.338888888888</v>
      </c>
      <c r="X3129" s="6" t="s">
        <v>40</v>
      </c>
      <c r="Y3129" s="6" t="s">
        <v>39</v>
      </c>
      <c r="Z3129" s="9">
        <v>186281</v>
      </c>
      <c r="AA3129" s="6" t="s">
        <v>1747</v>
      </c>
      <c r="AB3129" s="26" t="s">
        <v>10096</v>
      </c>
      <c r="AC3129" s="11" t="str">
        <f t="shared" si="327"/>
        <v>Klik Here Bestie</v>
      </c>
      <c r="AD3129" s="17" t="s">
        <v>4910</v>
      </c>
    </row>
    <row r="3130" spans="1:30" ht="14.25" customHeight="1" x14ac:dyDescent="0.3">
      <c r="A3130" s="5">
        <v>3128</v>
      </c>
      <c r="B3130" s="6" t="s">
        <v>32</v>
      </c>
      <c r="C3130" s="6" t="s">
        <v>33</v>
      </c>
      <c r="D3130" s="6" t="s">
        <v>1643</v>
      </c>
      <c r="E3130" s="6" t="s">
        <v>1728</v>
      </c>
      <c r="F3130" s="6">
        <v>3323072004</v>
      </c>
      <c r="G3130" s="6" t="s">
        <v>1644</v>
      </c>
      <c r="H3130" s="6" t="s">
        <v>1269</v>
      </c>
      <c r="I3130" s="6">
        <v>15894331</v>
      </c>
      <c r="J3130" s="6" t="s">
        <v>10097</v>
      </c>
      <c r="K3130" s="6" t="s">
        <v>10098</v>
      </c>
      <c r="L3130" s="6" t="s">
        <v>10099</v>
      </c>
      <c r="M3130" s="6">
        <v>0</v>
      </c>
      <c r="N3130" s="6">
        <v>50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 t="s">
        <v>39</v>
      </c>
      <c r="U3130" s="6" t="s">
        <v>7951</v>
      </c>
      <c r="V3130" s="8">
        <v>46258.59097222222</v>
      </c>
      <c r="W3130" s="8">
        <v>46258.59097222222</v>
      </c>
      <c r="X3130" s="6" t="s">
        <v>40</v>
      </c>
      <c r="Y3130" s="6" t="s">
        <v>39</v>
      </c>
      <c r="Z3130" s="9">
        <v>93619</v>
      </c>
      <c r="AA3130" s="6" t="s">
        <v>10100</v>
      </c>
      <c r="AB3130" s="26" t="s">
        <v>10101</v>
      </c>
      <c r="AC3130" s="11" t="str">
        <f t="shared" si="327"/>
        <v>Klik Here Bestie</v>
      </c>
      <c r="AD3130" s="17" t="s">
        <v>4910</v>
      </c>
    </row>
    <row r="3131" spans="1:30" ht="14.25" customHeight="1" x14ac:dyDescent="0.3">
      <c r="A3131" s="5">
        <v>3129</v>
      </c>
      <c r="B3131" s="6" t="s">
        <v>32</v>
      </c>
      <c r="C3131" s="6" t="s">
        <v>33</v>
      </c>
      <c r="D3131" s="6" t="s">
        <v>1643</v>
      </c>
      <c r="E3131" s="6" t="s">
        <v>1728</v>
      </c>
      <c r="F3131" s="6">
        <v>3323072004</v>
      </c>
      <c r="G3131" s="6" t="s">
        <v>1644</v>
      </c>
      <c r="H3131" s="6" t="s">
        <v>1269</v>
      </c>
      <c r="I3131" s="6">
        <v>15884932</v>
      </c>
      <c r="J3131" s="6" t="s">
        <v>10102</v>
      </c>
      <c r="K3131" s="6" t="s">
        <v>10103</v>
      </c>
      <c r="L3131" s="6" t="s">
        <v>10104</v>
      </c>
      <c r="M3131" s="6">
        <v>0</v>
      </c>
      <c r="N3131" s="6">
        <v>50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  <c r="T3131" s="6" t="s">
        <v>39</v>
      </c>
      <c r="U3131" s="6" t="s">
        <v>7951</v>
      </c>
      <c r="V3131" s="8">
        <v>46258.537499999999</v>
      </c>
      <c r="W3131" s="8">
        <v>46258.537499999999</v>
      </c>
      <c r="X3131" s="6" t="s">
        <v>40</v>
      </c>
      <c r="Y3131" s="6" t="s">
        <v>39</v>
      </c>
      <c r="Z3131" s="9">
        <v>186281</v>
      </c>
      <c r="AA3131" s="6" t="s">
        <v>1747</v>
      </c>
      <c r="AB3131" s="26" t="s">
        <v>10105</v>
      </c>
      <c r="AC3131" s="11" t="str">
        <f t="shared" si="327"/>
        <v>Klik Here Bestie</v>
      </c>
      <c r="AD3131" s="17" t="s">
        <v>4910</v>
      </c>
    </row>
    <row r="3132" spans="1:30" ht="14.25" customHeight="1" x14ac:dyDescent="0.3">
      <c r="A3132" s="5">
        <v>3130</v>
      </c>
      <c r="B3132" s="6" t="s">
        <v>32</v>
      </c>
      <c r="C3132" s="6" t="s">
        <v>33</v>
      </c>
      <c r="D3132" s="6" t="s">
        <v>1643</v>
      </c>
      <c r="E3132" s="6" t="s">
        <v>1728</v>
      </c>
      <c r="F3132" s="6">
        <v>3323072004</v>
      </c>
      <c r="G3132" s="6" t="s">
        <v>1644</v>
      </c>
      <c r="H3132" s="6" t="s">
        <v>1269</v>
      </c>
      <c r="I3132" s="6">
        <v>15976765</v>
      </c>
      <c r="J3132" s="6" t="s">
        <v>10106</v>
      </c>
      <c r="K3132" s="6" t="s">
        <v>10107</v>
      </c>
      <c r="L3132" s="6" t="s">
        <v>2198</v>
      </c>
      <c r="M3132" s="6">
        <v>28</v>
      </c>
      <c r="N3132" s="6">
        <v>100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 t="s">
        <v>39</v>
      </c>
      <c r="U3132" s="6" t="s">
        <v>8291</v>
      </c>
      <c r="V3132" s="8">
        <v>46259.510416666664</v>
      </c>
      <c r="W3132" s="8">
        <v>46259.510416666664</v>
      </c>
      <c r="X3132" s="6" t="s">
        <v>40</v>
      </c>
      <c r="Y3132" s="6" t="s">
        <v>39</v>
      </c>
      <c r="Z3132" s="9">
        <v>93667</v>
      </c>
      <c r="AA3132" s="6" t="s">
        <v>1086</v>
      </c>
      <c r="AB3132" s="26" t="s">
        <v>10108</v>
      </c>
      <c r="AC3132" s="11" t="str">
        <f t="shared" si="327"/>
        <v>Klik Here Bestie</v>
      </c>
      <c r="AD3132" s="17" t="s">
        <v>4910</v>
      </c>
    </row>
    <row r="3133" spans="1:30" ht="14.25" customHeight="1" x14ac:dyDescent="0.3">
      <c r="A3133" s="5">
        <v>3131</v>
      </c>
      <c r="B3133" s="6" t="s">
        <v>32</v>
      </c>
      <c r="C3133" s="6" t="s">
        <v>33</v>
      </c>
      <c r="D3133" s="6" t="s">
        <v>1643</v>
      </c>
      <c r="E3133" s="6" t="s">
        <v>1728</v>
      </c>
      <c r="F3133" s="6">
        <v>3323072004</v>
      </c>
      <c r="G3133" s="6" t="s">
        <v>1644</v>
      </c>
      <c r="H3133" s="6" t="s">
        <v>1269</v>
      </c>
      <c r="I3133" s="6">
        <v>15976871</v>
      </c>
      <c r="J3133" s="6" t="s">
        <v>10109</v>
      </c>
      <c r="K3133" s="6" t="s">
        <v>10107</v>
      </c>
      <c r="L3133" s="6" t="s">
        <v>2198</v>
      </c>
      <c r="M3133" s="6">
        <v>25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 t="s">
        <v>39</v>
      </c>
      <c r="U3133" s="6" t="s">
        <v>8291</v>
      </c>
      <c r="V3133" s="8">
        <v>46259.511805555558</v>
      </c>
      <c r="W3133" s="8">
        <v>46259.511805555558</v>
      </c>
      <c r="X3133" s="6" t="s">
        <v>40</v>
      </c>
      <c r="Y3133" s="6" t="s">
        <v>39</v>
      </c>
      <c r="Z3133" s="9">
        <v>93667</v>
      </c>
      <c r="AA3133" s="6" t="s">
        <v>1086</v>
      </c>
      <c r="AB3133" s="26" t="s">
        <v>10110</v>
      </c>
      <c r="AC3133" s="11" t="str">
        <f t="shared" si="327"/>
        <v>Klik Here Bestie</v>
      </c>
      <c r="AD3133" s="17" t="s">
        <v>4910</v>
      </c>
    </row>
    <row r="3134" spans="1:30" ht="14.25" customHeight="1" x14ac:dyDescent="0.3">
      <c r="A3134" s="5">
        <v>3132</v>
      </c>
      <c r="B3134" s="6" t="s">
        <v>32</v>
      </c>
      <c r="C3134" s="6" t="s">
        <v>33</v>
      </c>
      <c r="D3134" s="6" t="s">
        <v>1643</v>
      </c>
      <c r="E3134" s="6" t="s">
        <v>1728</v>
      </c>
      <c r="F3134" s="6">
        <v>3323072004</v>
      </c>
      <c r="G3134" s="6" t="s">
        <v>1644</v>
      </c>
      <c r="H3134" s="6" t="s">
        <v>1269</v>
      </c>
      <c r="I3134" s="6">
        <v>15734092</v>
      </c>
      <c r="J3134" s="6" t="s">
        <v>10111</v>
      </c>
      <c r="K3134" s="6" t="s">
        <v>10112</v>
      </c>
      <c r="L3134" s="6" t="s">
        <v>380</v>
      </c>
      <c r="M3134" s="6">
        <v>6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 t="s">
        <v>39</v>
      </c>
      <c r="U3134" s="6" t="s">
        <v>7933</v>
      </c>
      <c r="V3134" s="8">
        <v>46256.581944444442</v>
      </c>
      <c r="W3134" s="8">
        <v>46256.581944444442</v>
      </c>
      <c r="X3134" s="6" t="s">
        <v>40</v>
      </c>
      <c r="Y3134" s="6" t="s">
        <v>39</v>
      </c>
      <c r="Z3134" s="9">
        <v>185646</v>
      </c>
      <c r="AA3134" s="6" t="s">
        <v>3348</v>
      </c>
      <c r="AB3134" s="26" t="s">
        <v>10113</v>
      </c>
      <c r="AC3134" s="11" t="str">
        <f t="shared" si="327"/>
        <v>Klik Here Bestie</v>
      </c>
      <c r="AD3134" s="17" t="s">
        <v>4910</v>
      </c>
    </row>
    <row r="3135" spans="1:30" ht="14.25" customHeight="1" x14ac:dyDescent="0.3">
      <c r="A3135" s="5">
        <v>3133</v>
      </c>
      <c r="B3135" s="6" t="s">
        <v>32</v>
      </c>
      <c r="C3135" s="6" t="s">
        <v>33</v>
      </c>
      <c r="D3135" s="6" t="s">
        <v>1643</v>
      </c>
      <c r="E3135" s="6" t="s">
        <v>1728</v>
      </c>
      <c r="F3135" s="6">
        <v>3323072004</v>
      </c>
      <c r="G3135" s="6" t="s">
        <v>1644</v>
      </c>
      <c r="H3135" s="6" t="s">
        <v>1269</v>
      </c>
      <c r="I3135" s="6">
        <v>15734222</v>
      </c>
      <c r="J3135" s="6" t="s">
        <v>10114</v>
      </c>
      <c r="K3135" s="6" t="s">
        <v>10112</v>
      </c>
      <c r="L3135" s="6" t="s">
        <v>380</v>
      </c>
      <c r="M3135" s="6">
        <v>0</v>
      </c>
      <c r="N3135" s="6">
        <v>42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 t="s">
        <v>39</v>
      </c>
      <c r="U3135" s="6" t="s">
        <v>7933</v>
      </c>
      <c r="V3135" s="8">
        <v>46256.582638888889</v>
      </c>
      <c r="W3135" s="8">
        <v>46256.582638888889</v>
      </c>
      <c r="X3135" s="6" t="s">
        <v>40</v>
      </c>
      <c r="Y3135" s="6" t="s">
        <v>39</v>
      </c>
      <c r="Z3135" s="9">
        <v>185646</v>
      </c>
      <c r="AA3135" s="6" t="s">
        <v>3348</v>
      </c>
      <c r="AB3135" s="26" t="s">
        <v>10115</v>
      </c>
      <c r="AC3135" s="11" t="str">
        <f t="shared" si="327"/>
        <v>Klik Here Bestie</v>
      </c>
      <c r="AD3135" s="17" t="s">
        <v>4910</v>
      </c>
    </row>
    <row r="3136" spans="1:30" ht="14.25" customHeight="1" x14ac:dyDescent="0.3">
      <c r="A3136" s="5">
        <v>3134</v>
      </c>
      <c r="B3136" s="6" t="s">
        <v>32</v>
      </c>
      <c r="C3136" s="6" t="s">
        <v>33</v>
      </c>
      <c r="D3136" s="6" t="s">
        <v>1643</v>
      </c>
      <c r="E3136" s="6" t="s">
        <v>1728</v>
      </c>
      <c r="F3136" s="6">
        <v>3323072004</v>
      </c>
      <c r="G3136" s="6" t="s">
        <v>1644</v>
      </c>
      <c r="H3136" s="6" t="s">
        <v>1269</v>
      </c>
      <c r="I3136" s="6">
        <v>15730603</v>
      </c>
      <c r="J3136" s="6" t="s">
        <v>10116</v>
      </c>
      <c r="K3136" s="6" t="s">
        <v>10117</v>
      </c>
      <c r="L3136" s="6" t="s">
        <v>5170</v>
      </c>
      <c r="M3136" s="6">
        <v>0</v>
      </c>
      <c r="N3136" s="6">
        <v>100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  <c r="T3136" s="6" t="s">
        <v>39</v>
      </c>
      <c r="U3136" s="6" t="s">
        <v>7933</v>
      </c>
      <c r="V3136" s="8">
        <v>46256.561111111114</v>
      </c>
      <c r="W3136" s="8">
        <v>46256.561111111114</v>
      </c>
      <c r="X3136" s="6" t="s">
        <v>40</v>
      </c>
      <c r="Y3136" s="6" t="s">
        <v>39</v>
      </c>
      <c r="Z3136" s="9">
        <v>186281</v>
      </c>
      <c r="AA3136" s="6" t="s">
        <v>1747</v>
      </c>
      <c r="AB3136" s="26" t="s">
        <v>10118</v>
      </c>
      <c r="AC3136" s="11" t="str">
        <f t="shared" si="327"/>
        <v>Klik Here Bestie</v>
      </c>
      <c r="AD3136" s="17" t="s">
        <v>4910</v>
      </c>
    </row>
    <row r="3137" spans="1:30" ht="14.25" customHeight="1" x14ac:dyDescent="0.3">
      <c r="A3137" s="5">
        <v>3135</v>
      </c>
      <c r="B3137" s="6" t="s">
        <v>32</v>
      </c>
      <c r="C3137" s="6" t="s">
        <v>33</v>
      </c>
      <c r="D3137" s="6" t="s">
        <v>1643</v>
      </c>
      <c r="E3137" s="6" t="s">
        <v>1774</v>
      </c>
      <c r="F3137" s="6">
        <v>3323072005</v>
      </c>
      <c r="G3137" s="6" t="s">
        <v>1644</v>
      </c>
      <c r="H3137" s="6" t="s">
        <v>1269</v>
      </c>
      <c r="I3137" s="6">
        <v>15856042</v>
      </c>
      <c r="J3137" s="6" t="s">
        <v>10119</v>
      </c>
      <c r="K3137" s="6" t="s">
        <v>10120</v>
      </c>
      <c r="L3137" s="6" t="s">
        <v>436</v>
      </c>
      <c r="M3137" s="6">
        <v>50</v>
      </c>
      <c r="N3137" s="6">
        <v>50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 t="s">
        <v>39</v>
      </c>
      <c r="U3137" s="6" t="s">
        <v>7951</v>
      </c>
      <c r="V3137" s="8">
        <v>46258.397916666669</v>
      </c>
      <c r="W3137" s="8">
        <v>46258.397916666669</v>
      </c>
      <c r="X3137" s="6" t="s">
        <v>40</v>
      </c>
      <c r="Y3137" s="6" t="s">
        <v>39</v>
      </c>
      <c r="Z3137" s="9">
        <v>186647</v>
      </c>
      <c r="AA3137" s="6" t="s">
        <v>1784</v>
      </c>
      <c r="AB3137" s="26" t="s">
        <v>10121</v>
      </c>
      <c r="AC3137" s="11" t="str">
        <f t="shared" si="327"/>
        <v>Klik Here Bestie</v>
      </c>
      <c r="AD3137" s="17" t="s">
        <v>4910</v>
      </c>
    </row>
    <row r="3138" spans="1:30" ht="14.25" customHeight="1" x14ac:dyDescent="0.3">
      <c r="A3138" s="5">
        <v>3136</v>
      </c>
      <c r="B3138" s="6" t="s">
        <v>32</v>
      </c>
      <c r="C3138" s="6" t="s">
        <v>33</v>
      </c>
      <c r="D3138" s="6" t="s">
        <v>1643</v>
      </c>
      <c r="E3138" s="6" t="s">
        <v>1774</v>
      </c>
      <c r="F3138" s="6">
        <v>3323072005</v>
      </c>
      <c r="G3138" s="6" t="s">
        <v>1644</v>
      </c>
      <c r="H3138" s="6" t="s">
        <v>1269</v>
      </c>
      <c r="I3138" s="6">
        <v>15692904</v>
      </c>
      <c r="J3138" s="6" t="s">
        <v>10122</v>
      </c>
      <c r="K3138" s="6" t="s">
        <v>10123</v>
      </c>
      <c r="L3138" s="6" t="s">
        <v>46</v>
      </c>
      <c r="M3138" s="6">
        <v>50</v>
      </c>
      <c r="N3138" s="6">
        <v>50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  <c r="T3138" s="6" t="s">
        <v>39</v>
      </c>
      <c r="U3138" s="6" t="s">
        <v>7933</v>
      </c>
      <c r="V3138" s="8">
        <v>46256.359027777777</v>
      </c>
      <c r="W3138" s="8">
        <v>46256.359027777777</v>
      </c>
      <c r="X3138" s="6" t="s">
        <v>40</v>
      </c>
      <c r="Y3138" s="6" t="s">
        <v>39</v>
      </c>
      <c r="Z3138" s="9">
        <v>75650</v>
      </c>
      <c r="AA3138" s="6" t="s">
        <v>1787</v>
      </c>
      <c r="AB3138" s="26" t="s">
        <v>10124</v>
      </c>
      <c r="AC3138" s="11" t="str">
        <f t="shared" si="327"/>
        <v>Klik Here Bestie</v>
      </c>
      <c r="AD3138" s="17" t="s">
        <v>4910</v>
      </c>
    </row>
    <row r="3139" spans="1:30" ht="14.25" customHeight="1" x14ac:dyDescent="0.3">
      <c r="A3139" s="5">
        <v>3137</v>
      </c>
      <c r="B3139" s="6" t="s">
        <v>32</v>
      </c>
      <c r="C3139" s="6" t="s">
        <v>33</v>
      </c>
      <c r="D3139" s="6" t="s">
        <v>1643</v>
      </c>
      <c r="E3139" s="6" t="s">
        <v>1774</v>
      </c>
      <c r="F3139" s="6">
        <v>3323072005</v>
      </c>
      <c r="G3139" s="6" t="s">
        <v>1644</v>
      </c>
      <c r="H3139" s="6" t="s">
        <v>1269</v>
      </c>
      <c r="I3139" s="6">
        <v>16036182</v>
      </c>
      <c r="J3139" s="6" t="s">
        <v>10125</v>
      </c>
      <c r="K3139" s="6" t="s">
        <v>10126</v>
      </c>
      <c r="L3139" s="6" t="s">
        <v>10127</v>
      </c>
      <c r="M3139" s="6">
        <v>0</v>
      </c>
      <c r="N3139" s="6">
        <v>35</v>
      </c>
      <c r="O3139" s="6">
        <v>0</v>
      </c>
      <c r="P3139" s="6">
        <v>0</v>
      </c>
      <c r="Q3139" s="6">
        <v>0</v>
      </c>
      <c r="R3139" s="6">
        <v>0</v>
      </c>
      <c r="S3139" s="6">
        <v>0</v>
      </c>
      <c r="T3139" s="6" t="s">
        <v>39</v>
      </c>
      <c r="U3139" s="27" t="s">
        <v>7962</v>
      </c>
      <c r="V3139" s="8">
        <v>46260.356249999997</v>
      </c>
      <c r="W3139" s="8">
        <v>46260.356249999997</v>
      </c>
      <c r="X3139" s="6" t="s">
        <v>40</v>
      </c>
      <c r="Y3139" s="6" t="s">
        <v>39</v>
      </c>
      <c r="Z3139" s="9">
        <v>186647</v>
      </c>
      <c r="AA3139" s="6" t="s">
        <v>1784</v>
      </c>
      <c r="AB3139" s="26" t="s">
        <v>10128</v>
      </c>
      <c r="AC3139" s="11" t="str">
        <f t="shared" si="327"/>
        <v>Klik Here Bestie</v>
      </c>
      <c r="AD3139" s="17" t="s">
        <v>4910</v>
      </c>
    </row>
    <row r="3140" spans="1:30" ht="14.25" customHeight="1" x14ac:dyDescent="0.3">
      <c r="A3140" s="5">
        <v>3138</v>
      </c>
      <c r="B3140" s="6" t="s">
        <v>32</v>
      </c>
      <c r="C3140" s="6" t="s">
        <v>33</v>
      </c>
      <c r="D3140" s="6" t="s">
        <v>1643</v>
      </c>
      <c r="E3140" s="6" t="s">
        <v>1774</v>
      </c>
      <c r="F3140" s="6">
        <v>3323072005</v>
      </c>
      <c r="G3140" s="6" t="s">
        <v>1644</v>
      </c>
      <c r="H3140" s="6" t="s">
        <v>1269</v>
      </c>
      <c r="I3140" s="6">
        <v>16036711</v>
      </c>
      <c r="J3140" s="6" t="s">
        <v>10129</v>
      </c>
      <c r="K3140" s="6" t="s">
        <v>10126</v>
      </c>
      <c r="L3140" s="6" t="s">
        <v>10127</v>
      </c>
      <c r="M3140" s="6">
        <v>5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  <c r="T3140" s="6" t="s">
        <v>39</v>
      </c>
      <c r="U3140" s="6" t="s">
        <v>7962</v>
      </c>
      <c r="V3140" s="8">
        <v>46260.36041666667</v>
      </c>
      <c r="W3140" s="8">
        <v>46260.36041666667</v>
      </c>
      <c r="X3140" s="6" t="s">
        <v>40</v>
      </c>
      <c r="Y3140" s="6" t="s">
        <v>39</v>
      </c>
      <c r="Z3140" s="9">
        <v>186647</v>
      </c>
      <c r="AA3140" s="6" t="s">
        <v>1784</v>
      </c>
      <c r="AB3140" s="26" t="s">
        <v>10130</v>
      </c>
      <c r="AC3140" s="11" t="str">
        <f t="shared" si="327"/>
        <v>Klik Here Bestie</v>
      </c>
      <c r="AD3140" s="17" t="s">
        <v>4910</v>
      </c>
    </row>
    <row r="3141" spans="1:30" ht="14.25" customHeight="1" x14ac:dyDescent="0.3">
      <c r="A3141" s="5">
        <v>3139</v>
      </c>
      <c r="B3141" s="6" t="s">
        <v>32</v>
      </c>
      <c r="C3141" s="6" t="s">
        <v>33</v>
      </c>
      <c r="D3141" s="6" t="s">
        <v>1643</v>
      </c>
      <c r="E3141" s="6" t="s">
        <v>1774</v>
      </c>
      <c r="F3141" s="6">
        <v>3323072005</v>
      </c>
      <c r="G3141" s="6" t="s">
        <v>1644</v>
      </c>
      <c r="H3141" s="6" t="s">
        <v>1269</v>
      </c>
      <c r="I3141" s="6">
        <v>15863774</v>
      </c>
      <c r="J3141" s="6" t="s">
        <v>10131</v>
      </c>
      <c r="K3141" s="6" t="s">
        <v>10132</v>
      </c>
      <c r="L3141" s="6" t="s">
        <v>9609</v>
      </c>
      <c r="M3141" s="6">
        <v>50</v>
      </c>
      <c r="N3141" s="6">
        <v>50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  <c r="T3141" s="6" t="s">
        <v>39</v>
      </c>
      <c r="U3141" s="6" t="s">
        <v>7951</v>
      </c>
      <c r="V3141" s="8">
        <v>46258.433333333334</v>
      </c>
      <c r="W3141" s="8">
        <v>46258.433333333334</v>
      </c>
      <c r="X3141" s="6" t="s">
        <v>40</v>
      </c>
      <c r="Y3141" s="6" t="s">
        <v>39</v>
      </c>
      <c r="Z3141" s="9">
        <v>75640</v>
      </c>
      <c r="AA3141" s="6" t="s">
        <v>1776</v>
      </c>
      <c r="AB3141" s="26" t="s">
        <v>10133</v>
      </c>
      <c r="AC3141" s="11" t="str">
        <f t="shared" si="327"/>
        <v>Klik Here Bestie</v>
      </c>
      <c r="AD3141" s="17" t="s">
        <v>4910</v>
      </c>
    </row>
    <row r="3142" spans="1:30" ht="14.25" customHeight="1" x14ac:dyDescent="0.3">
      <c r="A3142" s="5">
        <v>3140</v>
      </c>
      <c r="B3142" s="6" t="s">
        <v>32</v>
      </c>
      <c r="C3142" s="6" t="s">
        <v>33</v>
      </c>
      <c r="D3142" s="6" t="s">
        <v>1643</v>
      </c>
      <c r="E3142" s="6" t="s">
        <v>1774</v>
      </c>
      <c r="F3142" s="6">
        <v>3323072005</v>
      </c>
      <c r="G3142" s="6" t="s">
        <v>1644</v>
      </c>
      <c r="H3142" s="6" t="s">
        <v>1269</v>
      </c>
      <c r="I3142" s="6">
        <v>15864006</v>
      </c>
      <c r="J3142" s="6" t="s">
        <v>10134</v>
      </c>
      <c r="K3142" s="6" t="s">
        <v>10132</v>
      </c>
      <c r="L3142" s="6" t="s">
        <v>9609</v>
      </c>
      <c r="M3142" s="6">
        <v>0</v>
      </c>
      <c r="N3142" s="6">
        <v>50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  <c r="T3142" s="6" t="s">
        <v>39</v>
      </c>
      <c r="U3142" s="6" t="s">
        <v>7951</v>
      </c>
      <c r="V3142" s="8">
        <v>46258.434027777781</v>
      </c>
      <c r="W3142" s="8">
        <v>46258.434027777781</v>
      </c>
      <c r="X3142" s="6" t="s">
        <v>40</v>
      </c>
      <c r="Y3142" s="6" t="s">
        <v>39</v>
      </c>
      <c r="Z3142" s="9">
        <v>75640</v>
      </c>
      <c r="AA3142" s="6" t="s">
        <v>1776</v>
      </c>
      <c r="AB3142" s="26" t="s">
        <v>10135</v>
      </c>
      <c r="AC3142" s="11" t="str">
        <f t="shared" si="327"/>
        <v>Klik Here Bestie</v>
      </c>
      <c r="AD3142" s="17" t="s">
        <v>4910</v>
      </c>
    </row>
    <row r="3143" spans="1:30" ht="14.25" customHeight="1" x14ac:dyDescent="0.3">
      <c r="A3143" s="5">
        <v>3141</v>
      </c>
      <c r="B3143" s="6" t="s">
        <v>32</v>
      </c>
      <c r="C3143" s="6" t="s">
        <v>33</v>
      </c>
      <c r="D3143" s="6" t="s">
        <v>1643</v>
      </c>
      <c r="E3143" s="6" t="s">
        <v>1774</v>
      </c>
      <c r="F3143" s="6">
        <v>3323072005</v>
      </c>
      <c r="G3143" s="6" t="s">
        <v>1644</v>
      </c>
      <c r="H3143" s="6" t="s">
        <v>1269</v>
      </c>
      <c r="I3143" s="6">
        <v>15896789</v>
      </c>
      <c r="J3143" s="6" t="s">
        <v>10136</v>
      </c>
      <c r="K3143" s="6" t="s">
        <v>10137</v>
      </c>
      <c r="L3143" s="6" t="s">
        <v>1707</v>
      </c>
      <c r="M3143" s="6">
        <v>0</v>
      </c>
      <c r="N3143" s="6">
        <v>50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 t="s">
        <v>39</v>
      </c>
      <c r="U3143" s="6" t="s">
        <v>7951</v>
      </c>
      <c r="V3143" s="8">
        <v>46258.604166666664</v>
      </c>
      <c r="W3143" s="8">
        <v>46258.604166666664</v>
      </c>
      <c r="X3143" s="6" t="s">
        <v>40</v>
      </c>
      <c r="Y3143" s="6" t="s">
        <v>39</v>
      </c>
      <c r="Z3143" s="9">
        <v>186647</v>
      </c>
      <c r="AA3143" s="6" t="s">
        <v>1784</v>
      </c>
      <c r="AB3143" s="26" t="s">
        <v>10138</v>
      </c>
      <c r="AC3143" s="11" t="str">
        <f t="shared" si="327"/>
        <v>Klik Here Bestie</v>
      </c>
      <c r="AD3143" s="17" t="s">
        <v>4910</v>
      </c>
    </row>
    <row r="3144" spans="1:30" ht="14.25" customHeight="1" x14ac:dyDescent="0.3">
      <c r="A3144" s="5">
        <v>3142</v>
      </c>
      <c r="B3144" s="6" t="s">
        <v>32</v>
      </c>
      <c r="C3144" s="6" t="s">
        <v>33</v>
      </c>
      <c r="D3144" s="6" t="s">
        <v>1643</v>
      </c>
      <c r="E3144" s="6" t="s">
        <v>1774</v>
      </c>
      <c r="F3144" s="6">
        <v>3323072005</v>
      </c>
      <c r="G3144" s="6" t="s">
        <v>1644</v>
      </c>
      <c r="H3144" s="6" t="s">
        <v>1269</v>
      </c>
      <c r="I3144" s="6">
        <v>15480979</v>
      </c>
      <c r="J3144" s="6" t="s">
        <v>10139</v>
      </c>
      <c r="K3144" s="6" t="s">
        <v>10140</v>
      </c>
      <c r="L3144" s="6" t="s">
        <v>10141</v>
      </c>
      <c r="M3144" s="6">
        <v>0</v>
      </c>
      <c r="N3144" s="6">
        <v>50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  <c r="T3144" s="6" t="s">
        <v>39</v>
      </c>
      <c r="U3144" s="6" t="s">
        <v>7969</v>
      </c>
      <c r="V3144" s="8">
        <v>46253.598611111112</v>
      </c>
      <c r="W3144" s="8">
        <v>46253.598611111112</v>
      </c>
      <c r="X3144" s="6" t="s">
        <v>40</v>
      </c>
      <c r="Y3144" s="6" t="s">
        <v>39</v>
      </c>
      <c r="Z3144" s="9">
        <v>75640</v>
      </c>
      <c r="AA3144" s="6" t="s">
        <v>1776</v>
      </c>
      <c r="AB3144" s="26" t="s">
        <v>10142</v>
      </c>
      <c r="AC3144" s="11" t="str">
        <f t="shared" si="327"/>
        <v>Klik Here Bestie</v>
      </c>
      <c r="AD3144" s="17" t="s">
        <v>4910</v>
      </c>
    </row>
    <row r="3145" spans="1:30" ht="14.25" customHeight="1" x14ac:dyDescent="0.3">
      <c r="A3145" s="5">
        <v>3143</v>
      </c>
      <c r="B3145" s="6" t="s">
        <v>32</v>
      </c>
      <c r="C3145" s="6" t="s">
        <v>33</v>
      </c>
      <c r="D3145" s="6" t="s">
        <v>1643</v>
      </c>
      <c r="E3145" s="6" t="s">
        <v>1774</v>
      </c>
      <c r="F3145" s="6">
        <v>3323072005</v>
      </c>
      <c r="G3145" s="6" t="s">
        <v>1644</v>
      </c>
      <c r="H3145" s="6" t="s">
        <v>1269</v>
      </c>
      <c r="I3145" s="6">
        <v>15557735</v>
      </c>
      <c r="J3145" s="6" t="s">
        <v>10143</v>
      </c>
      <c r="K3145" s="6" t="s">
        <v>10144</v>
      </c>
      <c r="L3145" s="6" t="s">
        <v>10145</v>
      </c>
      <c r="M3145" s="6">
        <v>24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6">
        <v>0</v>
      </c>
      <c r="T3145" s="6" t="s">
        <v>39</v>
      </c>
      <c r="U3145" s="6" t="s">
        <v>7987</v>
      </c>
      <c r="V3145" s="8">
        <v>46254.584027777775</v>
      </c>
      <c r="W3145" s="8">
        <v>46254.584027777775</v>
      </c>
      <c r="X3145" s="6" t="s">
        <v>40</v>
      </c>
      <c r="Y3145" s="6" t="s">
        <v>39</v>
      </c>
      <c r="Z3145" s="9">
        <v>186647</v>
      </c>
      <c r="AA3145" s="6" t="s">
        <v>1784</v>
      </c>
      <c r="AB3145" s="26" t="s">
        <v>10146</v>
      </c>
      <c r="AC3145" s="11" t="str">
        <f t="shared" si="327"/>
        <v>Klik Here Bestie</v>
      </c>
      <c r="AD3145" s="17" t="s">
        <v>4910</v>
      </c>
    </row>
    <row r="3146" spans="1:30" ht="14.25" customHeight="1" x14ac:dyDescent="0.3">
      <c r="A3146" s="5">
        <v>3144</v>
      </c>
      <c r="B3146" s="6" t="s">
        <v>32</v>
      </c>
      <c r="C3146" s="6" t="s">
        <v>33</v>
      </c>
      <c r="D3146" s="6" t="s">
        <v>1643</v>
      </c>
      <c r="E3146" s="6" t="s">
        <v>1774</v>
      </c>
      <c r="F3146" s="6">
        <v>3323072005</v>
      </c>
      <c r="G3146" s="6" t="s">
        <v>1644</v>
      </c>
      <c r="H3146" s="6" t="s">
        <v>1269</v>
      </c>
      <c r="I3146" s="6">
        <v>15557945</v>
      </c>
      <c r="J3146" s="6" t="s">
        <v>10147</v>
      </c>
      <c r="K3146" s="6" t="s">
        <v>10144</v>
      </c>
      <c r="L3146" s="6" t="s">
        <v>10145</v>
      </c>
      <c r="M3146" s="6">
        <v>0</v>
      </c>
      <c r="N3146" s="6">
        <v>50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  <c r="T3146" s="6" t="s">
        <v>39</v>
      </c>
      <c r="U3146" s="6" t="s">
        <v>7987</v>
      </c>
      <c r="V3146" s="8">
        <v>46254.584722222222</v>
      </c>
      <c r="W3146" s="8">
        <v>46254.584722222222</v>
      </c>
      <c r="X3146" s="6" t="s">
        <v>40</v>
      </c>
      <c r="Y3146" s="6" t="s">
        <v>39</v>
      </c>
      <c r="Z3146" s="9">
        <v>186647</v>
      </c>
      <c r="AA3146" s="6" t="s">
        <v>1784</v>
      </c>
      <c r="AB3146" s="26" t="s">
        <v>10148</v>
      </c>
      <c r="AC3146" s="11" t="str">
        <f t="shared" si="327"/>
        <v>Klik Here Bestie</v>
      </c>
      <c r="AD3146" s="17" t="s">
        <v>4910</v>
      </c>
    </row>
    <row r="3147" spans="1:30" ht="14.25" customHeight="1" x14ac:dyDescent="0.3">
      <c r="A3147" s="5">
        <v>3145</v>
      </c>
      <c r="B3147" s="6" t="s">
        <v>32</v>
      </c>
      <c r="C3147" s="6" t="s">
        <v>33</v>
      </c>
      <c r="D3147" s="6" t="s">
        <v>1643</v>
      </c>
      <c r="E3147" s="6" t="s">
        <v>1808</v>
      </c>
      <c r="F3147" s="6">
        <v>3323072006</v>
      </c>
      <c r="G3147" s="6" t="s">
        <v>1644</v>
      </c>
      <c r="H3147" s="6" t="s">
        <v>1269</v>
      </c>
      <c r="I3147" s="6">
        <v>15706326</v>
      </c>
      <c r="J3147" s="6" t="s">
        <v>10149</v>
      </c>
      <c r="K3147" s="6" t="s">
        <v>10150</v>
      </c>
      <c r="L3147" s="6" t="s">
        <v>10151</v>
      </c>
      <c r="M3147" s="6">
        <v>0</v>
      </c>
      <c r="N3147" s="6">
        <v>100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  <c r="T3147" s="6" t="s">
        <v>39</v>
      </c>
      <c r="U3147" s="6" t="s">
        <v>7933</v>
      </c>
      <c r="V3147" s="8">
        <v>46256.417361111111</v>
      </c>
      <c r="W3147" s="8">
        <v>46256.417361111111</v>
      </c>
      <c r="X3147" s="6" t="s">
        <v>40</v>
      </c>
      <c r="Y3147" s="6" t="s">
        <v>39</v>
      </c>
      <c r="Z3147" s="9">
        <v>92260</v>
      </c>
      <c r="AA3147" s="6" t="s">
        <v>1811</v>
      </c>
      <c r="AB3147" s="26" t="s">
        <v>10152</v>
      </c>
      <c r="AC3147" s="11" t="str">
        <f t="shared" si="327"/>
        <v>Klik Here Bestie</v>
      </c>
      <c r="AD3147" s="17" t="s">
        <v>4910</v>
      </c>
    </row>
    <row r="3148" spans="1:30" ht="14.25" customHeight="1" x14ac:dyDescent="0.3">
      <c r="A3148" s="5">
        <v>3146</v>
      </c>
      <c r="B3148" s="6" t="s">
        <v>32</v>
      </c>
      <c r="C3148" s="6" t="s">
        <v>33</v>
      </c>
      <c r="D3148" s="6" t="s">
        <v>1643</v>
      </c>
      <c r="E3148" s="6" t="s">
        <v>1808</v>
      </c>
      <c r="F3148" s="6">
        <v>3323072006</v>
      </c>
      <c r="G3148" s="6" t="s">
        <v>1644</v>
      </c>
      <c r="H3148" s="6" t="s">
        <v>1269</v>
      </c>
      <c r="I3148" s="6">
        <v>15515894</v>
      </c>
      <c r="J3148" s="6" t="s">
        <v>10153</v>
      </c>
      <c r="K3148" s="6" t="s">
        <v>10154</v>
      </c>
      <c r="L3148" s="6" t="s">
        <v>10155</v>
      </c>
      <c r="M3148" s="6">
        <v>0</v>
      </c>
      <c r="N3148" s="6">
        <v>50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  <c r="T3148" s="6" t="s">
        <v>39</v>
      </c>
      <c r="U3148" s="6" t="s">
        <v>7987</v>
      </c>
      <c r="V3148" s="8">
        <v>46254.338888888888</v>
      </c>
      <c r="W3148" s="8">
        <v>46254.338888888888</v>
      </c>
      <c r="X3148" s="6" t="s">
        <v>40</v>
      </c>
      <c r="Y3148" s="6" t="s">
        <v>39</v>
      </c>
      <c r="Z3148" s="9">
        <v>92240</v>
      </c>
      <c r="AA3148" s="6" t="s">
        <v>1829</v>
      </c>
      <c r="AB3148" s="26" t="s">
        <v>10156</v>
      </c>
      <c r="AC3148" s="11" t="str">
        <f t="shared" si="327"/>
        <v>Klik Here Bestie</v>
      </c>
      <c r="AD3148" s="17" t="s">
        <v>4910</v>
      </c>
    </row>
    <row r="3149" spans="1:30" ht="14.25" customHeight="1" x14ac:dyDescent="0.3">
      <c r="A3149" s="5">
        <v>3147</v>
      </c>
      <c r="B3149" s="6" t="s">
        <v>32</v>
      </c>
      <c r="C3149" s="6" t="s">
        <v>33</v>
      </c>
      <c r="D3149" s="6" t="s">
        <v>1643</v>
      </c>
      <c r="E3149" s="6" t="s">
        <v>1808</v>
      </c>
      <c r="F3149" s="6">
        <v>3323072006</v>
      </c>
      <c r="G3149" s="6" t="s">
        <v>1644</v>
      </c>
      <c r="H3149" s="6" t="s">
        <v>1269</v>
      </c>
      <c r="I3149" s="6">
        <v>15379367</v>
      </c>
      <c r="J3149" s="6" t="s">
        <v>10157</v>
      </c>
      <c r="K3149" s="6" t="s">
        <v>5482</v>
      </c>
      <c r="L3149" s="6" t="s">
        <v>5483</v>
      </c>
      <c r="M3149" s="6">
        <v>200</v>
      </c>
      <c r="N3149" s="6">
        <v>100</v>
      </c>
      <c r="O3149" s="6">
        <v>0</v>
      </c>
      <c r="P3149" s="6">
        <v>0</v>
      </c>
      <c r="Q3149" s="6">
        <v>0</v>
      </c>
      <c r="R3149" s="6">
        <v>0</v>
      </c>
      <c r="S3149" s="6">
        <v>0</v>
      </c>
      <c r="T3149" s="6" t="s">
        <v>39</v>
      </c>
      <c r="U3149" s="27" t="s">
        <v>7958</v>
      </c>
      <c r="V3149" s="8">
        <v>46252.368750000001</v>
      </c>
      <c r="W3149" s="8">
        <v>46252.368750000001</v>
      </c>
      <c r="X3149" s="6" t="s">
        <v>40</v>
      </c>
      <c r="Y3149" s="6" t="s">
        <v>39</v>
      </c>
      <c r="Z3149" s="9">
        <v>253977</v>
      </c>
      <c r="AA3149" s="6" t="s">
        <v>188</v>
      </c>
      <c r="AB3149" s="26" t="s">
        <v>10158</v>
      </c>
      <c r="AC3149" s="11" t="str">
        <f t="shared" si="327"/>
        <v>Klik Here Bestie</v>
      </c>
      <c r="AD3149" s="17" t="s">
        <v>4910</v>
      </c>
    </row>
    <row r="3150" spans="1:30" ht="14.25" customHeight="1" x14ac:dyDescent="0.3">
      <c r="A3150" s="5">
        <v>3148</v>
      </c>
      <c r="B3150" s="6" t="s">
        <v>32</v>
      </c>
      <c r="C3150" s="6" t="s">
        <v>33</v>
      </c>
      <c r="D3150" s="6" t="s">
        <v>1643</v>
      </c>
      <c r="E3150" s="6" t="s">
        <v>1808</v>
      </c>
      <c r="F3150" s="6">
        <v>3323072006</v>
      </c>
      <c r="G3150" s="6" t="s">
        <v>1644</v>
      </c>
      <c r="H3150" s="6" t="s">
        <v>1269</v>
      </c>
      <c r="I3150" s="6">
        <v>15849823</v>
      </c>
      <c r="J3150" s="6" t="s">
        <v>10159</v>
      </c>
      <c r="K3150" s="6" t="s">
        <v>5482</v>
      </c>
      <c r="L3150" s="6" t="s">
        <v>5483</v>
      </c>
      <c r="M3150" s="6">
        <v>79</v>
      </c>
      <c r="N3150" s="6">
        <v>200</v>
      </c>
      <c r="O3150" s="6">
        <v>0</v>
      </c>
      <c r="P3150" s="6">
        <v>0</v>
      </c>
      <c r="Q3150" s="6">
        <v>0</v>
      </c>
      <c r="R3150" s="6">
        <v>0</v>
      </c>
      <c r="S3150" s="6">
        <v>0</v>
      </c>
      <c r="T3150" s="6" t="s">
        <v>39</v>
      </c>
      <c r="U3150" s="27" t="s">
        <v>7951</v>
      </c>
      <c r="V3150" s="8">
        <v>46258.37222222222</v>
      </c>
      <c r="W3150" s="8">
        <v>46258.37222222222</v>
      </c>
      <c r="X3150" s="6" t="s">
        <v>40</v>
      </c>
      <c r="Y3150" s="6" t="s">
        <v>39</v>
      </c>
      <c r="Z3150" s="9">
        <v>253977</v>
      </c>
      <c r="AA3150" s="6" t="s">
        <v>188</v>
      </c>
      <c r="AB3150" s="26" t="s">
        <v>10160</v>
      </c>
      <c r="AC3150" s="11" t="str">
        <f t="shared" si="327"/>
        <v>Klik Here Bestie</v>
      </c>
      <c r="AD3150" s="17" t="s">
        <v>4910</v>
      </c>
    </row>
    <row r="3151" spans="1:30" ht="14.25" customHeight="1" x14ac:dyDescent="0.3">
      <c r="A3151" s="5">
        <v>3149</v>
      </c>
      <c r="B3151" s="6" t="s">
        <v>32</v>
      </c>
      <c r="C3151" s="6" t="s">
        <v>33</v>
      </c>
      <c r="D3151" s="6" t="s">
        <v>1643</v>
      </c>
      <c r="E3151" s="6" t="s">
        <v>1808</v>
      </c>
      <c r="F3151" s="6">
        <v>3323072006</v>
      </c>
      <c r="G3151" s="6" t="s">
        <v>1644</v>
      </c>
      <c r="H3151" s="6" t="s">
        <v>1269</v>
      </c>
      <c r="I3151" s="6">
        <v>15850270</v>
      </c>
      <c r="J3151" s="6" t="s">
        <v>10161</v>
      </c>
      <c r="K3151" s="6" t="s">
        <v>5482</v>
      </c>
      <c r="L3151" s="6" t="s">
        <v>5483</v>
      </c>
      <c r="M3151" s="6">
        <v>0</v>
      </c>
      <c r="N3151" s="6">
        <v>70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 t="s">
        <v>39</v>
      </c>
      <c r="U3151" s="27" t="s">
        <v>7951</v>
      </c>
      <c r="V3151" s="8">
        <v>46258.374305555553</v>
      </c>
      <c r="W3151" s="8">
        <v>46258.374305555553</v>
      </c>
      <c r="X3151" s="6" t="s">
        <v>40</v>
      </c>
      <c r="Y3151" s="6" t="s">
        <v>39</v>
      </c>
      <c r="Z3151" s="9">
        <v>253977</v>
      </c>
      <c r="AA3151" s="6" t="s">
        <v>188</v>
      </c>
      <c r="AB3151" s="26" t="s">
        <v>10162</v>
      </c>
      <c r="AC3151" s="11" t="str">
        <f t="shared" si="327"/>
        <v>Klik Here Bestie</v>
      </c>
      <c r="AD3151" s="17" t="s">
        <v>4910</v>
      </c>
    </row>
    <row r="3152" spans="1:30" ht="14.25" customHeight="1" x14ac:dyDescent="0.3">
      <c r="A3152" s="5">
        <v>3150</v>
      </c>
      <c r="B3152" s="6" t="s">
        <v>32</v>
      </c>
      <c r="C3152" s="6" t="s">
        <v>33</v>
      </c>
      <c r="D3152" s="6" t="s">
        <v>1643</v>
      </c>
      <c r="E3152" s="6" t="s">
        <v>1808</v>
      </c>
      <c r="F3152" s="6">
        <v>3323072006</v>
      </c>
      <c r="G3152" s="6" t="s">
        <v>1644</v>
      </c>
      <c r="H3152" s="6" t="s">
        <v>1269</v>
      </c>
      <c r="I3152" s="6">
        <v>16085726</v>
      </c>
      <c r="J3152" s="6" t="s">
        <v>10163</v>
      </c>
      <c r="K3152" s="6" t="s">
        <v>10164</v>
      </c>
      <c r="L3152" s="6" t="s">
        <v>10165</v>
      </c>
      <c r="M3152" s="6">
        <v>50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6">
        <v>0</v>
      </c>
      <c r="T3152" s="6" t="s">
        <v>39</v>
      </c>
      <c r="U3152" s="27" t="s">
        <v>7962</v>
      </c>
      <c r="V3152" s="8">
        <v>46260.630555555559</v>
      </c>
      <c r="W3152" s="8">
        <v>46260.630555555559</v>
      </c>
      <c r="X3152" s="6" t="s">
        <v>40</v>
      </c>
      <c r="Y3152" s="6" t="s">
        <v>39</v>
      </c>
      <c r="Z3152" s="9">
        <v>253977</v>
      </c>
      <c r="AA3152" s="6" t="s">
        <v>188</v>
      </c>
      <c r="AB3152" s="26" t="s">
        <v>10166</v>
      </c>
      <c r="AC3152" s="11" t="str">
        <f t="shared" si="327"/>
        <v>Klik Here Bestie</v>
      </c>
      <c r="AD3152" s="17" t="s">
        <v>4910</v>
      </c>
    </row>
    <row r="3153" spans="1:30" ht="14.25" customHeight="1" x14ac:dyDescent="0.3">
      <c r="A3153" s="5">
        <v>3151</v>
      </c>
      <c r="B3153" s="6" t="s">
        <v>32</v>
      </c>
      <c r="C3153" s="6" t="s">
        <v>33</v>
      </c>
      <c r="D3153" s="6" t="s">
        <v>1643</v>
      </c>
      <c r="E3153" s="6" t="s">
        <v>1808</v>
      </c>
      <c r="F3153" s="6">
        <v>3323072006</v>
      </c>
      <c r="G3153" s="6" t="s">
        <v>1644</v>
      </c>
      <c r="H3153" s="6" t="s">
        <v>1269</v>
      </c>
      <c r="I3153" s="6">
        <v>15635312</v>
      </c>
      <c r="J3153" s="6" t="s">
        <v>10167</v>
      </c>
      <c r="K3153" s="6" t="s">
        <v>10168</v>
      </c>
      <c r="L3153" s="6" t="s">
        <v>412</v>
      </c>
      <c r="M3153" s="6">
        <v>104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6">
        <v>0</v>
      </c>
      <c r="T3153" s="6" t="s">
        <v>39</v>
      </c>
      <c r="U3153" s="6" t="s">
        <v>7926</v>
      </c>
      <c r="V3153" s="8">
        <v>46255.543749999997</v>
      </c>
      <c r="W3153" s="8">
        <v>46255.543749999997</v>
      </c>
      <c r="X3153" s="6" t="s">
        <v>40</v>
      </c>
      <c r="Y3153" s="6" t="s">
        <v>39</v>
      </c>
      <c r="Z3153" s="9">
        <v>249002</v>
      </c>
      <c r="AA3153" s="6" t="s">
        <v>5465</v>
      </c>
      <c r="AB3153" s="26" t="s">
        <v>10169</v>
      </c>
      <c r="AC3153" s="11" t="str">
        <f t="shared" si="327"/>
        <v>Klik Here Bestie</v>
      </c>
      <c r="AD3153" s="17" t="s">
        <v>4910</v>
      </c>
    </row>
    <row r="3154" spans="1:30" ht="14.25" customHeight="1" x14ac:dyDescent="0.3">
      <c r="A3154" s="5">
        <v>3152</v>
      </c>
      <c r="B3154" s="6" t="s">
        <v>32</v>
      </c>
      <c r="C3154" s="6" t="s">
        <v>33</v>
      </c>
      <c r="D3154" s="6" t="s">
        <v>1643</v>
      </c>
      <c r="E3154" s="6" t="s">
        <v>1831</v>
      </c>
      <c r="F3154" s="6">
        <v>3323072007</v>
      </c>
      <c r="G3154" s="6" t="s">
        <v>1832</v>
      </c>
      <c r="H3154" s="6" t="s">
        <v>1833</v>
      </c>
      <c r="I3154" s="6">
        <v>15476328</v>
      </c>
      <c r="J3154" s="6" t="s">
        <v>10170</v>
      </c>
      <c r="K3154" s="6" t="s">
        <v>10171</v>
      </c>
      <c r="L3154" s="6" t="s">
        <v>10172</v>
      </c>
      <c r="M3154" s="6">
        <v>71</v>
      </c>
      <c r="N3154" s="6">
        <v>15</v>
      </c>
      <c r="O3154" s="6">
        <v>0</v>
      </c>
      <c r="P3154" s="6">
        <v>0</v>
      </c>
      <c r="Q3154" s="6">
        <v>0</v>
      </c>
      <c r="R3154" s="6">
        <v>0</v>
      </c>
      <c r="S3154" s="6">
        <v>0</v>
      </c>
      <c r="T3154" s="6" t="s">
        <v>39</v>
      </c>
      <c r="U3154" s="6" t="s">
        <v>7969</v>
      </c>
      <c r="V3154" s="8">
        <v>46253.561805555553</v>
      </c>
      <c r="W3154" s="8">
        <v>46253.561805555553</v>
      </c>
      <c r="X3154" s="6" t="s">
        <v>40</v>
      </c>
      <c r="Y3154" s="6" t="s">
        <v>39</v>
      </c>
      <c r="Z3154" s="9">
        <v>1057593</v>
      </c>
      <c r="AA3154" s="6" t="s">
        <v>1851</v>
      </c>
      <c r="AB3154" s="26" t="s">
        <v>10173</v>
      </c>
      <c r="AC3154" s="11" t="str">
        <f t="shared" si="327"/>
        <v>Klik Here Bestie</v>
      </c>
      <c r="AD3154" s="17" t="s">
        <v>4910</v>
      </c>
    </row>
    <row r="3155" spans="1:30" ht="14.25" customHeight="1" x14ac:dyDescent="0.3">
      <c r="A3155" s="5">
        <v>3153</v>
      </c>
      <c r="B3155" s="6" t="s">
        <v>32</v>
      </c>
      <c r="C3155" s="6" t="s">
        <v>33</v>
      </c>
      <c r="D3155" s="6" t="s">
        <v>1643</v>
      </c>
      <c r="E3155" s="6" t="s">
        <v>1831</v>
      </c>
      <c r="F3155" s="6">
        <v>3323072007</v>
      </c>
      <c r="G3155" s="6" t="s">
        <v>1832</v>
      </c>
      <c r="H3155" s="6" t="s">
        <v>1833</v>
      </c>
      <c r="I3155" s="6">
        <v>15476524</v>
      </c>
      <c r="J3155" s="6" t="s">
        <v>10174</v>
      </c>
      <c r="K3155" s="6" t="s">
        <v>10171</v>
      </c>
      <c r="L3155" s="6" t="s">
        <v>10172</v>
      </c>
      <c r="M3155" s="6">
        <v>0</v>
      </c>
      <c r="N3155" s="6">
        <v>35</v>
      </c>
      <c r="O3155" s="6">
        <v>0</v>
      </c>
      <c r="P3155" s="6">
        <v>0</v>
      </c>
      <c r="Q3155" s="6">
        <v>0</v>
      </c>
      <c r="R3155" s="6">
        <v>0</v>
      </c>
      <c r="S3155" s="6">
        <v>0</v>
      </c>
      <c r="T3155" s="6" t="s">
        <v>39</v>
      </c>
      <c r="U3155" s="6" t="s">
        <v>7969</v>
      </c>
      <c r="V3155" s="8">
        <v>46253.563888888886</v>
      </c>
      <c r="W3155" s="8">
        <v>46253.563888888886</v>
      </c>
      <c r="X3155" s="6" t="s">
        <v>40</v>
      </c>
      <c r="Y3155" s="6" t="s">
        <v>39</v>
      </c>
      <c r="Z3155" s="9">
        <v>1057593</v>
      </c>
      <c r="AA3155" s="6" t="s">
        <v>1851</v>
      </c>
      <c r="AB3155" s="26" t="s">
        <v>10175</v>
      </c>
      <c r="AC3155" s="11" t="str">
        <f t="shared" si="327"/>
        <v>Klik Here Bestie</v>
      </c>
      <c r="AD3155" s="17" t="s">
        <v>4910</v>
      </c>
    </row>
    <row r="3156" spans="1:30" ht="14.25" customHeight="1" x14ac:dyDescent="0.3">
      <c r="A3156" s="5">
        <v>3154</v>
      </c>
      <c r="B3156" s="6" t="s">
        <v>32</v>
      </c>
      <c r="C3156" s="6" t="s">
        <v>33</v>
      </c>
      <c r="D3156" s="6" t="s">
        <v>1643</v>
      </c>
      <c r="E3156" s="6" t="s">
        <v>1831</v>
      </c>
      <c r="F3156" s="6">
        <v>3323072007</v>
      </c>
      <c r="G3156" s="6" t="s">
        <v>1832</v>
      </c>
      <c r="H3156" s="6" t="s">
        <v>1833</v>
      </c>
      <c r="I3156" s="6">
        <v>15460750</v>
      </c>
      <c r="J3156" s="6" t="s">
        <v>10176</v>
      </c>
      <c r="K3156" s="6" t="s">
        <v>10177</v>
      </c>
      <c r="L3156" s="6" t="s">
        <v>10178</v>
      </c>
      <c r="M3156" s="6">
        <v>24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 t="s">
        <v>39</v>
      </c>
      <c r="U3156" s="27" t="s">
        <v>7969</v>
      </c>
      <c r="V3156" s="8">
        <v>46253.443749999999</v>
      </c>
      <c r="W3156" s="8">
        <v>46253.443749999999</v>
      </c>
      <c r="X3156" s="6" t="s">
        <v>40</v>
      </c>
      <c r="Y3156" s="6" t="s">
        <v>39</v>
      </c>
      <c r="Z3156" s="9">
        <v>92008</v>
      </c>
      <c r="AA3156" s="6" t="s">
        <v>1859</v>
      </c>
      <c r="AB3156" s="26" t="s">
        <v>10179</v>
      </c>
      <c r="AC3156" s="11" t="str">
        <f t="shared" si="327"/>
        <v>Klik Here Bestie</v>
      </c>
      <c r="AD3156" s="17" t="s">
        <v>4910</v>
      </c>
    </row>
    <row r="3157" spans="1:30" ht="14.25" customHeight="1" x14ac:dyDescent="0.3">
      <c r="A3157" s="5">
        <v>3155</v>
      </c>
      <c r="B3157" s="6" t="s">
        <v>32</v>
      </c>
      <c r="C3157" s="6" t="s">
        <v>33</v>
      </c>
      <c r="D3157" s="6" t="s">
        <v>1643</v>
      </c>
      <c r="E3157" s="6" t="s">
        <v>1831</v>
      </c>
      <c r="F3157" s="6">
        <v>3323072007</v>
      </c>
      <c r="G3157" s="6" t="s">
        <v>1832</v>
      </c>
      <c r="H3157" s="6" t="s">
        <v>1833</v>
      </c>
      <c r="I3157" s="6">
        <v>15937877</v>
      </c>
      <c r="J3157" s="6" t="s">
        <v>10180</v>
      </c>
      <c r="K3157" s="6" t="s">
        <v>10181</v>
      </c>
      <c r="L3157" s="6" t="s">
        <v>10182</v>
      </c>
      <c r="M3157" s="6">
        <v>52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6">
        <v>0</v>
      </c>
      <c r="T3157" s="6" t="s">
        <v>39</v>
      </c>
      <c r="U3157" s="27" t="s">
        <v>8291</v>
      </c>
      <c r="V3157" s="8">
        <v>46259.280555555553</v>
      </c>
      <c r="W3157" s="8">
        <v>46259.280555555553</v>
      </c>
      <c r="X3157" s="6" t="s">
        <v>40</v>
      </c>
      <c r="Y3157" s="6" t="s">
        <v>39</v>
      </c>
      <c r="Z3157" s="9">
        <v>5062672</v>
      </c>
      <c r="AA3157" s="6" t="s">
        <v>1855</v>
      </c>
      <c r="AB3157" s="26" t="s">
        <v>10183</v>
      </c>
      <c r="AC3157" s="11" t="str">
        <f t="shared" si="327"/>
        <v>Klik Here Bestie</v>
      </c>
      <c r="AD3157" s="17" t="s">
        <v>4910</v>
      </c>
    </row>
    <row r="3158" spans="1:30" ht="14.25" customHeight="1" x14ac:dyDescent="0.3">
      <c r="A3158" s="5">
        <v>3156</v>
      </c>
      <c r="B3158" s="6" t="s">
        <v>32</v>
      </c>
      <c r="C3158" s="6" t="s">
        <v>33</v>
      </c>
      <c r="D3158" s="6" t="s">
        <v>1643</v>
      </c>
      <c r="E3158" s="6" t="s">
        <v>1831</v>
      </c>
      <c r="F3158" s="6">
        <v>3323072007</v>
      </c>
      <c r="G3158" s="6" t="s">
        <v>1832</v>
      </c>
      <c r="H3158" s="6" t="s">
        <v>1833</v>
      </c>
      <c r="I3158" s="6">
        <v>15680072</v>
      </c>
      <c r="J3158" s="6" t="s">
        <v>10184</v>
      </c>
      <c r="K3158" s="6" t="s">
        <v>10185</v>
      </c>
      <c r="L3158" s="6" t="s">
        <v>10186</v>
      </c>
      <c r="M3158" s="6">
        <v>0</v>
      </c>
      <c r="N3158" s="6">
        <v>35</v>
      </c>
      <c r="O3158" s="6">
        <v>0</v>
      </c>
      <c r="P3158" s="6">
        <v>0</v>
      </c>
      <c r="Q3158" s="6">
        <v>0</v>
      </c>
      <c r="R3158" s="6">
        <v>0</v>
      </c>
      <c r="S3158" s="6">
        <v>0</v>
      </c>
      <c r="T3158" s="6" t="s">
        <v>39</v>
      </c>
      <c r="U3158" s="6" t="s">
        <v>7933</v>
      </c>
      <c r="V3158" s="8">
        <v>46256.275000000001</v>
      </c>
      <c r="W3158" s="8">
        <v>46256.275000000001</v>
      </c>
      <c r="X3158" s="6" t="s">
        <v>40</v>
      </c>
      <c r="Y3158" s="6" t="s">
        <v>39</v>
      </c>
      <c r="Z3158" s="9">
        <v>92008</v>
      </c>
      <c r="AA3158" s="6" t="s">
        <v>1859</v>
      </c>
      <c r="AB3158" s="26" t="s">
        <v>10187</v>
      </c>
      <c r="AC3158" s="11" t="str">
        <f t="shared" si="327"/>
        <v>Klik Here Bestie</v>
      </c>
      <c r="AD3158" s="17" t="s">
        <v>4910</v>
      </c>
    </row>
    <row r="3159" spans="1:30" ht="14.25" customHeight="1" x14ac:dyDescent="0.3">
      <c r="A3159" s="5">
        <v>3157</v>
      </c>
      <c r="B3159" s="6" t="s">
        <v>32</v>
      </c>
      <c r="C3159" s="6" t="s">
        <v>33</v>
      </c>
      <c r="D3159" s="6" t="s">
        <v>1643</v>
      </c>
      <c r="E3159" s="6" t="s">
        <v>1831</v>
      </c>
      <c r="F3159" s="6">
        <v>3323072007</v>
      </c>
      <c r="G3159" s="6" t="s">
        <v>1832</v>
      </c>
      <c r="H3159" s="6" t="s">
        <v>1833</v>
      </c>
      <c r="I3159" s="6">
        <v>15680127</v>
      </c>
      <c r="J3159" s="6" t="s">
        <v>10188</v>
      </c>
      <c r="K3159" s="6" t="s">
        <v>10185</v>
      </c>
      <c r="L3159" s="6" t="s">
        <v>10186</v>
      </c>
      <c r="M3159" s="6">
        <v>0</v>
      </c>
      <c r="N3159" s="6">
        <v>50</v>
      </c>
      <c r="O3159" s="6">
        <v>0</v>
      </c>
      <c r="P3159" s="6">
        <v>0</v>
      </c>
      <c r="Q3159" s="6">
        <v>0</v>
      </c>
      <c r="R3159" s="6">
        <v>0</v>
      </c>
      <c r="S3159" s="6">
        <v>0</v>
      </c>
      <c r="T3159" s="6" t="s">
        <v>39</v>
      </c>
      <c r="U3159" s="6" t="s">
        <v>7933</v>
      </c>
      <c r="V3159" s="8">
        <v>46256.276388888888</v>
      </c>
      <c r="W3159" s="8">
        <v>46256.276388888888</v>
      </c>
      <c r="X3159" s="6" t="s">
        <v>40</v>
      </c>
      <c r="Y3159" s="6" t="s">
        <v>39</v>
      </c>
      <c r="Z3159" s="9">
        <v>92008</v>
      </c>
      <c r="AA3159" s="6" t="s">
        <v>1859</v>
      </c>
      <c r="AB3159" s="26" t="s">
        <v>10189</v>
      </c>
      <c r="AC3159" s="11" t="str">
        <f t="shared" si="327"/>
        <v>Klik Here Bestie</v>
      </c>
      <c r="AD3159" s="17" t="s">
        <v>4910</v>
      </c>
    </row>
    <row r="3160" spans="1:30" ht="14.25" customHeight="1" x14ac:dyDescent="0.3">
      <c r="A3160" s="5">
        <v>3158</v>
      </c>
      <c r="B3160" s="6" t="s">
        <v>32</v>
      </c>
      <c r="C3160" s="6" t="s">
        <v>33</v>
      </c>
      <c r="D3160" s="6" t="s">
        <v>1643</v>
      </c>
      <c r="E3160" s="6" t="s">
        <v>1831</v>
      </c>
      <c r="F3160" s="6">
        <v>3323072007</v>
      </c>
      <c r="G3160" s="6" t="s">
        <v>1832</v>
      </c>
      <c r="H3160" s="6" t="s">
        <v>1833</v>
      </c>
      <c r="I3160" s="6">
        <v>16126854</v>
      </c>
      <c r="J3160" s="6" t="s">
        <v>10190</v>
      </c>
      <c r="K3160" s="6" t="s">
        <v>10191</v>
      </c>
      <c r="L3160" s="6" t="s">
        <v>9083</v>
      </c>
      <c r="M3160" s="6">
        <v>0</v>
      </c>
      <c r="N3160" s="6">
        <v>77</v>
      </c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 t="s">
        <v>39</v>
      </c>
      <c r="U3160" s="27" t="s">
        <v>7919</v>
      </c>
      <c r="V3160" s="8">
        <v>46261.29791666667</v>
      </c>
      <c r="W3160" s="8">
        <v>46261.29791666667</v>
      </c>
      <c r="X3160" s="6" t="s">
        <v>40</v>
      </c>
      <c r="Y3160" s="6" t="s">
        <v>39</v>
      </c>
      <c r="Z3160" s="9">
        <v>91998</v>
      </c>
      <c r="AA3160" s="6" t="s">
        <v>1836</v>
      </c>
      <c r="AB3160" s="26" t="s">
        <v>10192</v>
      </c>
      <c r="AC3160" s="11" t="str">
        <f t="shared" si="327"/>
        <v>Klik Here Bestie</v>
      </c>
      <c r="AD3160" s="17" t="s">
        <v>4910</v>
      </c>
    </row>
    <row r="3161" spans="1:30" ht="14.25" customHeight="1" x14ac:dyDescent="0.3">
      <c r="A3161" s="5">
        <v>3159</v>
      </c>
      <c r="B3161" s="6" t="s">
        <v>32</v>
      </c>
      <c r="C3161" s="6" t="s">
        <v>33</v>
      </c>
      <c r="D3161" s="6" t="s">
        <v>1643</v>
      </c>
      <c r="E3161" s="6" t="s">
        <v>1831</v>
      </c>
      <c r="F3161" s="6">
        <v>3323072007</v>
      </c>
      <c r="G3161" s="6" t="s">
        <v>1832</v>
      </c>
      <c r="H3161" s="6" t="s">
        <v>1833</v>
      </c>
      <c r="I3161" s="6">
        <v>15356236</v>
      </c>
      <c r="J3161" s="6" t="s">
        <v>10193</v>
      </c>
      <c r="K3161" s="6" t="s">
        <v>10194</v>
      </c>
      <c r="L3161" s="6" t="s">
        <v>522</v>
      </c>
      <c r="M3161" s="6">
        <v>55</v>
      </c>
      <c r="N3161" s="6">
        <v>50</v>
      </c>
      <c r="O3161" s="6">
        <v>0</v>
      </c>
      <c r="P3161" s="6">
        <v>0</v>
      </c>
      <c r="Q3161" s="6">
        <v>0</v>
      </c>
      <c r="R3161" s="6">
        <v>0</v>
      </c>
      <c r="S3161" s="6">
        <v>0</v>
      </c>
      <c r="T3161" s="6" t="s">
        <v>39</v>
      </c>
      <c r="U3161" s="6" t="s">
        <v>4394</v>
      </c>
      <c r="V3161" s="8">
        <v>46251.609027777777</v>
      </c>
      <c r="W3161" s="8">
        <v>46251.609027777777</v>
      </c>
      <c r="X3161" s="6" t="s">
        <v>40</v>
      </c>
      <c r="Y3161" s="6" t="s">
        <v>39</v>
      </c>
      <c r="Z3161" s="9">
        <v>91967</v>
      </c>
      <c r="AA3161" s="6" t="s">
        <v>4424</v>
      </c>
      <c r="AB3161" s="26" t="s">
        <v>10195</v>
      </c>
      <c r="AC3161" s="11" t="str">
        <f t="shared" si="327"/>
        <v>Klik Here Bestie</v>
      </c>
      <c r="AD3161" s="17" t="s">
        <v>4910</v>
      </c>
    </row>
    <row r="3162" spans="1:30" ht="14.25" customHeight="1" x14ac:dyDescent="0.3">
      <c r="A3162" s="5">
        <v>3160</v>
      </c>
      <c r="B3162" s="6" t="s">
        <v>32</v>
      </c>
      <c r="C3162" s="6" t="s">
        <v>33</v>
      </c>
      <c r="D3162" s="6" t="s">
        <v>1643</v>
      </c>
      <c r="E3162" s="6" t="s">
        <v>1831</v>
      </c>
      <c r="F3162" s="6">
        <v>3323072007</v>
      </c>
      <c r="G3162" s="6" t="s">
        <v>1832</v>
      </c>
      <c r="H3162" s="6" t="s">
        <v>1833</v>
      </c>
      <c r="I3162" s="6">
        <v>15356590</v>
      </c>
      <c r="J3162" s="6" t="s">
        <v>10196</v>
      </c>
      <c r="K3162" s="6" t="s">
        <v>10194</v>
      </c>
      <c r="L3162" s="6" t="s">
        <v>522</v>
      </c>
      <c r="M3162" s="6">
        <v>0</v>
      </c>
      <c r="N3162" s="6">
        <v>86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 t="s">
        <v>39</v>
      </c>
      <c r="U3162" s="6" t="s">
        <v>4394</v>
      </c>
      <c r="V3162" s="8">
        <v>46251.613194444442</v>
      </c>
      <c r="W3162" s="8">
        <v>46251.613194444442</v>
      </c>
      <c r="X3162" s="6" t="s">
        <v>40</v>
      </c>
      <c r="Y3162" s="6" t="s">
        <v>39</v>
      </c>
      <c r="Z3162" s="9">
        <v>91967</v>
      </c>
      <c r="AA3162" s="6" t="s">
        <v>4424</v>
      </c>
      <c r="AB3162" s="26" t="s">
        <v>10197</v>
      </c>
      <c r="AC3162" s="11" t="str">
        <f t="shared" si="327"/>
        <v>Klik Here Bestie</v>
      </c>
      <c r="AD3162" s="17" t="s">
        <v>4910</v>
      </c>
    </row>
    <row r="3163" spans="1:30" ht="14.25" customHeight="1" x14ac:dyDescent="0.3">
      <c r="A3163" s="5">
        <v>3161</v>
      </c>
      <c r="B3163" s="6" t="s">
        <v>32</v>
      </c>
      <c r="C3163" s="6" t="s">
        <v>33</v>
      </c>
      <c r="D3163" s="6" t="s">
        <v>1643</v>
      </c>
      <c r="E3163" s="6" t="s">
        <v>1831</v>
      </c>
      <c r="F3163" s="6">
        <v>3323072007</v>
      </c>
      <c r="G3163" s="6" t="s">
        <v>1832</v>
      </c>
      <c r="H3163" s="6" t="s">
        <v>1833</v>
      </c>
      <c r="I3163" s="6">
        <v>15736991</v>
      </c>
      <c r="J3163" s="6" t="s">
        <v>10198</v>
      </c>
      <c r="K3163" s="6" t="s">
        <v>10199</v>
      </c>
      <c r="L3163" s="6" t="s">
        <v>1864</v>
      </c>
      <c r="M3163" s="6">
        <v>100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6">
        <v>0</v>
      </c>
      <c r="T3163" s="6" t="s">
        <v>39</v>
      </c>
      <c r="U3163" s="6" t="s">
        <v>7933</v>
      </c>
      <c r="V3163" s="8">
        <v>46256.599305555559</v>
      </c>
      <c r="W3163" s="8">
        <v>46256.599305555559</v>
      </c>
      <c r="X3163" s="6" t="s">
        <v>40</v>
      </c>
      <c r="Y3163" s="6" t="s">
        <v>39</v>
      </c>
      <c r="Z3163" s="9">
        <v>91998</v>
      </c>
      <c r="AA3163" s="6" t="s">
        <v>1836</v>
      </c>
      <c r="AB3163" s="26" t="s">
        <v>10200</v>
      </c>
      <c r="AC3163" s="11" t="str">
        <f t="shared" si="327"/>
        <v>Klik Here Bestie</v>
      </c>
      <c r="AD3163" s="17" t="s">
        <v>4910</v>
      </c>
    </row>
    <row r="3164" spans="1:30" ht="14.25" customHeight="1" x14ac:dyDescent="0.3">
      <c r="A3164" s="5">
        <v>3162</v>
      </c>
      <c r="B3164" s="6" t="s">
        <v>32</v>
      </c>
      <c r="C3164" s="6" t="s">
        <v>33</v>
      </c>
      <c r="D3164" s="6" t="s">
        <v>1643</v>
      </c>
      <c r="E3164" s="6" t="s">
        <v>1831</v>
      </c>
      <c r="F3164" s="6">
        <v>3323072007</v>
      </c>
      <c r="G3164" s="6" t="s">
        <v>1832</v>
      </c>
      <c r="H3164" s="6" t="s">
        <v>1833</v>
      </c>
      <c r="I3164" s="6">
        <v>15417581</v>
      </c>
      <c r="J3164" s="6" t="s">
        <v>10201</v>
      </c>
      <c r="K3164" s="6" t="s">
        <v>10202</v>
      </c>
      <c r="L3164" s="6" t="s">
        <v>10203</v>
      </c>
      <c r="M3164" s="6">
        <v>0</v>
      </c>
      <c r="N3164" s="6">
        <v>12</v>
      </c>
      <c r="O3164" s="6">
        <v>0</v>
      </c>
      <c r="P3164" s="6">
        <v>0</v>
      </c>
      <c r="Q3164" s="6">
        <v>0</v>
      </c>
      <c r="R3164" s="6">
        <v>0</v>
      </c>
      <c r="S3164" s="6">
        <v>0</v>
      </c>
      <c r="T3164" s="6" t="s">
        <v>39</v>
      </c>
      <c r="U3164" s="6" t="s">
        <v>7958</v>
      </c>
      <c r="V3164" s="8">
        <v>46252.660416666666</v>
      </c>
      <c r="W3164" s="8">
        <v>46252.660416666666</v>
      </c>
      <c r="X3164" s="6" t="s">
        <v>40</v>
      </c>
      <c r="Y3164" s="6" t="s">
        <v>39</v>
      </c>
      <c r="Z3164" s="9">
        <v>91967</v>
      </c>
      <c r="AA3164" s="6" t="s">
        <v>4424</v>
      </c>
      <c r="AB3164" s="26" t="s">
        <v>10204</v>
      </c>
      <c r="AC3164" s="11" t="str">
        <f t="shared" si="327"/>
        <v>Klik Here Bestie</v>
      </c>
      <c r="AD3164" s="17" t="s">
        <v>4910</v>
      </c>
    </row>
    <row r="3165" spans="1:30" ht="14.25" customHeight="1" x14ac:dyDescent="0.3">
      <c r="A3165" s="5">
        <v>3163</v>
      </c>
      <c r="B3165" s="6" t="s">
        <v>32</v>
      </c>
      <c r="C3165" s="6" t="s">
        <v>33</v>
      </c>
      <c r="D3165" s="6" t="s">
        <v>1643</v>
      </c>
      <c r="E3165" s="6" t="s">
        <v>1831</v>
      </c>
      <c r="F3165" s="6">
        <v>3323072007</v>
      </c>
      <c r="G3165" s="6" t="s">
        <v>1832</v>
      </c>
      <c r="H3165" s="6" t="s">
        <v>1833</v>
      </c>
      <c r="I3165" s="6">
        <v>15417741</v>
      </c>
      <c r="J3165" s="6" t="s">
        <v>10205</v>
      </c>
      <c r="K3165" s="6" t="s">
        <v>10202</v>
      </c>
      <c r="L3165" s="6" t="s">
        <v>10203</v>
      </c>
      <c r="M3165" s="6">
        <v>0</v>
      </c>
      <c r="N3165" s="6">
        <v>35</v>
      </c>
      <c r="O3165" s="6">
        <v>0</v>
      </c>
      <c r="P3165" s="6">
        <v>0</v>
      </c>
      <c r="Q3165" s="6">
        <v>0</v>
      </c>
      <c r="R3165" s="6">
        <v>0</v>
      </c>
      <c r="S3165" s="6">
        <v>0</v>
      </c>
      <c r="T3165" s="6" t="s">
        <v>39</v>
      </c>
      <c r="U3165" s="6" t="s">
        <v>7958</v>
      </c>
      <c r="V3165" s="8">
        <v>46252.661111111112</v>
      </c>
      <c r="W3165" s="8">
        <v>46252.661111111112</v>
      </c>
      <c r="X3165" s="6" t="s">
        <v>40</v>
      </c>
      <c r="Y3165" s="6" t="s">
        <v>39</v>
      </c>
      <c r="Z3165" s="9">
        <v>91967</v>
      </c>
      <c r="AA3165" s="6" t="s">
        <v>4424</v>
      </c>
      <c r="AB3165" s="26" t="s">
        <v>10206</v>
      </c>
      <c r="AC3165" s="11" t="str">
        <f t="shared" si="327"/>
        <v>Klik Here Bestie</v>
      </c>
      <c r="AD3165" s="17" t="s">
        <v>4910</v>
      </c>
    </row>
    <row r="3166" spans="1:30" ht="14.25" customHeight="1" x14ac:dyDescent="0.3">
      <c r="A3166" s="5">
        <v>3164</v>
      </c>
      <c r="B3166" s="6" t="s">
        <v>32</v>
      </c>
      <c r="C3166" s="6" t="s">
        <v>33</v>
      </c>
      <c r="D3166" s="6" t="s">
        <v>1643</v>
      </c>
      <c r="E3166" s="6" t="s">
        <v>1831</v>
      </c>
      <c r="F3166" s="6">
        <v>3323072007</v>
      </c>
      <c r="G3166" s="6" t="s">
        <v>1832</v>
      </c>
      <c r="H3166" s="6" t="s">
        <v>1833</v>
      </c>
      <c r="I3166" s="6">
        <v>15561394</v>
      </c>
      <c r="J3166" s="6" t="s">
        <v>10207</v>
      </c>
      <c r="K3166" s="6" t="s">
        <v>10208</v>
      </c>
      <c r="L3166" s="6" t="s">
        <v>10209</v>
      </c>
      <c r="M3166" s="6">
        <v>0</v>
      </c>
      <c r="N3166" s="6">
        <v>61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  <c r="T3166" s="6" t="s">
        <v>39</v>
      </c>
      <c r="U3166" s="6" t="s">
        <v>7987</v>
      </c>
      <c r="V3166" s="8">
        <v>46254.606249999997</v>
      </c>
      <c r="W3166" s="8">
        <v>46254.606249999997</v>
      </c>
      <c r="X3166" s="6" t="s">
        <v>40</v>
      </c>
      <c r="Y3166" s="6" t="s">
        <v>39</v>
      </c>
      <c r="Z3166" s="9">
        <v>91967</v>
      </c>
      <c r="AA3166" s="6" t="s">
        <v>4424</v>
      </c>
      <c r="AB3166" s="26" t="s">
        <v>10210</v>
      </c>
      <c r="AC3166" s="11" t="str">
        <f t="shared" si="327"/>
        <v>Klik Here Bestie</v>
      </c>
      <c r="AD3166" s="17" t="s">
        <v>4910</v>
      </c>
    </row>
    <row r="3167" spans="1:30" ht="14.25" customHeight="1" x14ac:dyDescent="0.3">
      <c r="A3167" s="5">
        <v>3165</v>
      </c>
      <c r="B3167" s="6" t="s">
        <v>32</v>
      </c>
      <c r="C3167" s="6" t="s">
        <v>33</v>
      </c>
      <c r="D3167" s="6" t="s">
        <v>1643</v>
      </c>
      <c r="E3167" s="6" t="s">
        <v>1868</v>
      </c>
      <c r="F3167" s="6">
        <v>3323072008</v>
      </c>
      <c r="G3167" s="6" t="s">
        <v>1832</v>
      </c>
      <c r="H3167" s="6" t="s">
        <v>1833</v>
      </c>
      <c r="I3167" s="6">
        <v>16129271</v>
      </c>
      <c r="J3167" s="6" t="s">
        <v>10211</v>
      </c>
      <c r="K3167" s="6" t="s">
        <v>10212</v>
      </c>
      <c r="L3167" s="6" t="s">
        <v>10213</v>
      </c>
      <c r="M3167" s="6">
        <v>100</v>
      </c>
      <c r="N3167" s="6">
        <v>100</v>
      </c>
      <c r="O3167" s="6">
        <v>0</v>
      </c>
      <c r="P3167" s="6">
        <v>0</v>
      </c>
      <c r="Q3167" s="6">
        <v>0</v>
      </c>
      <c r="R3167" s="6">
        <v>0</v>
      </c>
      <c r="S3167" s="6">
        <v>0</v>
      </c>
      <c r="T3167" s="6" t="s">
        <v>39</v>
      </c>
      <c r="U3167" s="6" t="s">
        <v>7919</v>
      </c>
      <c r="V3167" s="8">
        <v>46261.316666666666</v>
      </c>
      <c r="W3167" s="8">
        <v>46261.316666666666</v>
      </c>
      <c r="X3167" s="6" t="s">
        <v>40</v>
      </c>
      <c r="Y3167" s="6" t="s">
        <v>39</v>
      </c>
      <c r="Z3167" s="9">
        <v>94123</v>
      </c>
      <c r="AA3167" s="6" t="s">
        <v>1871</v>
      </c>
      <c r="AB3167" s="26" t="s">
        <v>10214</v>
      </c>
      <c r="AC3167" s="11" t="str">
        <f t="shared" si="327"/>
        <v>Klik Here Bestie</v>
      </c>
      <c r="AD3167" s="17" t="s">
        <v>4910</v>
      </c>
    </row>
    <row r="3168" spans="1:30" ht="14.25" customHeight="1" x14ac:dyDescent="0.3">
      <c r="A3168" s="5">
        <v>3166</v>
      </c>
      <c r="B3168" s="6" t="s">
        <v>32</v>
      </c>
      <c r="C3168" s="6" t="s">
        <v>33</v>
      </c>
      <c r="D3168" s="6" t="s">
        <v>1643</v>
      </c>
      <c r="E3168" s="6" t="s">
        <v>1868</v>
      </c>
      <c r="F3168" s="6">
        <v>3323072008</v>
      </c>
      <c r="G3168" s="6" t="s">
        <v>1832</v>
      </c>
      <c r="H3168" s="6" t="s">
        <v>1833</v>
      </c>
      <c r="I3168" s="6">
        <v>15418186</v>
      </c>
      <c r="J3168" s="6" t="s">
        <v>10215</v>
      </c>
      <c r="K3168" s="6" t="s">
        <v>10216</v>
      </c>
      <c r="L3168" s="6" t="s">
        <v>10217</v>
      </c>
      <c r="M3168" s="6">
        <v>50</v>
      </c>
      <c r="N3168" s="6">
        <v>50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 t="s">
        <v>39</v>
      </c>
      <c r="U3168" s="6" t="s">
        <v>7958</v>
      </c>
      <c r="V3168" s="8">
        <v>46252.665277777778</v>
      </c>
      <c r="W3168" s="8">
        <v>46252.665277777778</v>
      </c>
      <c r="X3168" s="6" t="s">
        <v>40</v>
      </c>
      <c r="Y3168" s="6" t="s">
        <v>39</v>
      </c>
      <c r="Z3168" s="9">
        <v>94108</v>
      </c>
      <c r="AA3168" s="6" t="s">
        <v>10218</v>
      </c>
      <c r="AB3168" s="26" t="s">
        <v>10219</v>
      </c>
      <c r="AC3168" s="11" t="str">
        <f t="shared" si="327"/>
        <v>Klik Here Bestie</v>
      </c>
      <c r="AD3168" s="17" t="s">
        <v>4910</v>
      </c>
    </row>
    <row r="3169" spans="1:30" ht="14.25" customHeight="1" x14ac:dyDescent="0.3">
      <c r="A3169" s="5">
        <v>3167</v>
      </c>
      <c r="B3169" s="6" t="s">
        <v>32</v>
      </c>
      <c r="C3169" s="6" t="s">
        <v>33</v>
      </c>
      <c r="D3169" s="6" t="s">
        <v>1643</v>
      </c>
      <c r="E3169" s="6" t="s">
        <v>1868</v>
      </c>
      <c r="F3169" s="6">
        <v>3323072008</v>
      </c>
      <c r="G3169" s="6" t="s">
        <v>1832</v>
      </c>
      <c r="H3169" s="6" t="s">
        <v>1833</v>
      </c>
      <c r="I3169" s="6">
        <v>15884613</v>
      </c>
      <c r="J3169" s="6" t="s">
        <v>10220</v>
      </c>
      <c r="K3169" s="6" t="s">
        <v>10221</v>
      </c>
      <c r="L3169" s="6" t="s">
        <v>10222</v>
      </c>
      <c r="M3169" s="6">
        <v>0</v>
      </c>
      <c r="N3169" s="6">
        <v>55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 t="s">
        <v>39</v>
      </c>
      <c r="U3169" s="6" t="s">
        <v>7951</v>
      </c>
      <c r="V3169" s="8">
        <v>46258.535416666666</v>
      </c>
      <c r="W3169" s="8">
        <v>46258.535416666666</v>
      </c>
      <c r="X3169" s="6" t="s">
        <v>40</v>
      </c>
      <c r="Y3169" s="6" t="s">
        <v>39</v>
      </c>
      <c r="Z3169" s="9">
        <v>94044</v>
      </c>
      <c r="AA3169" s="6" t="s">
        <v>10223</v>
      </c>
      <c r="AB3169" s="26" t="s">
        <v>10224</v>
      </c>
      <c r="AC3169" s="11" t="str">
        <f t="shared" si="327"/>
        <v>Klik Here Bestie</v>
      </c>
      <c r="AD3169" s="17" t="s">
        <v>4910</v>
      </c>
    </row>
    <row r="3170" spans="1:30" ht="14.25" customHeight="1" x14ac:dyDescent="0.3">
      <c r="A3170" s="5">
        <v>3168</v>
      </c>
      <c r="B3170" s="6" t="s">
        <v>32</v>
      </c>
      <c r="C3170" s="6" t="s">
        <v>33</v>
      </c>
      <c r="D3170" s="6" t="s">
        <v>1643</v>
      </c>
      <c r="E3170" s="6" t="s">
        <v>1868</v>
      </c>
      <c r="F3170" s="6">
        <v>3323072008</v>
      </c>
      <c r="G3170" s="6" t="s">
        <v>1832</v>
      </c>
      <c r="H3170" s="6" t="s">
        <v>1833</v>
      </c>
      <c r="I3170" s="6">
        <v>15568868</v>
      </c>
      <c r="J3170" s="6" t="s">
        <v>10225</v>
      </c>
      <c r="K3170" s="6" t="s">
        <v>10226</v>
      </c>
      <c r="L3170" s="6" t="s">
        <v>10227</v>
      </c>
      <c r="M3170" s="6">
        <v>49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 t="s">
        <v>39</v>
      </c>
      <c r="U3170" s="6" t="s">
        <v>7987</v>
      </c>
      <c r="V3170" s="8">
        <v>46254.65</v>
      </c>
      <c r="W3170" s="8">
        <v>46254.65</v>
      </c>
      <c r="X3170" s="6" t="s">
        <v>40</v>
      </c>
      <c r="Y3170" s="6" t="s">
        <v>39</v>
      </c>
      <c r="Z3170" s="9">
        <v>94070</v>
      </c>
      <c r="AA3170" s="6" t="s">
        <v>3065</v>
      </c>
      <c r="AB3170" s="26" t="s">
        <v>10228</v>
      </c>
      <c r="AC3170" s="11" t="str">
        <f t="shared" si="327"/>
        <v>Klik Here Bestie</v>
      </c>
      <c r="AD3170" s="17" t="s">
        <v>4910</v>
      </c>
    </row>
    <row r="3171" spans="1:30" ht="14.25" customHeight="1" x14ac:dyDescent="0.3">
      <c r="A3171" s="5">
        <v>3169</v>
      </c>
      <c r="B3171" s="6" t="s">
        <v>32</v>
      </c>
      <c r="C3171" s="6" t="s">
        <v>33</v>
      </c>
      <c r="D3171" s="6" t="s">
        <v>1643</v>
      </c>
      <c r="E3171" s="6" t="s">
        <v>1873</v>
      </c>
      <c r="F3171" s="6">
        <v>3323072009</v>
      </c>
      <c r="G3171" s="6" t="s">
        <v>1832</v>
      </c>
      <c r="H3171" s="6" t="s">
        <v>1833</v>
      </c>
      <c r="I3171" s="6">
        <v>15751060</v>
      </c>
      <c r="J3171" s="6" t="s">
        <v>10229</v>
      </c>
      <c r="K3171" s="6" t="s">
        <v>10230</v>
      </c>
      <c r="L3171" s="6" t="s">
        <v>10231</v>
      </c>
      <c r="M3171" s="6">
        <v>77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 t="s">
        <v>39</v>
      </c>
      <c r="U3171" s="6" t="s">
        <v>7933</v>
      </c>
      <c r="V3171" s="8">
        <v>46256.688888888886</v>
      </c>
      <c r="W3171" s="8">
        <v>46256.688888888886</v>
      </c>
      <c r="X3171" s="6" t="s">
        <v>40</v>
      </c>
      <c r="Y3171" s="6" t="s">
        <v>39</v>
      </c>
      <c r="Z3171" s="9">
        <v>92065</v>
      </c>
      <c r="AA3171" s="6" t="s">
        <v>1037</v>
      </c>
      <c r="AB3171" s="26" t="s">
        <v>10232</v>
      </c>
      <c r="AC3171" s="11" t="str">
        <f t="shared" si="327"/>
        <v>Klik Here Bestie</v>
      </c>
      <c r="AD3171" s="17" t="s">
        <v>4910</v>
      </c>
    </row>
    <row r="3172" spans="1:30" ht="14.25" customHeight="1" x14ac:dyDescent="0.3">
      <c r="A3172" s="5">
        <v>3170</v>
      </c>
      <c r="B3172" s="6" t="s">
        <v>32</v>
      </c>
      <c r="C3172" s="6" t="s">
        <v>33</v>
      </c>
      <c r="D3172" s="6" t="s">
        <v>1643</v>
      </c>
      <c r="E3172" s="6" t="s">
        <v>1873</v>
      </c>
      <c r="F3172" s="6">
        <v>3323072009</v>
      </c>
      <c r="G3172" s="6" t="s">
        <v>1832</v>
      </c>
      <c r="H3172" s="6" t="s">
        <v>1833</v>
      </c>
      <c r="I3172" s="6">
        <v>15378212</v>
      </c>
      <c r="J3172" s="6" t="s">
        <v>10233</v>
      </c>
      <c r="K3172" s="6" t="s">
        <v>10234</v>
      </c>
      <c r="L3172" s="6" t="s">
        <v>2614</v>
      </c>
      <c r="M3172" s="6">
        <v>50</v>
      </c>
      <c r="N3172" s="6">
        <v>50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 t="s">
        <v>39</v>
      </c>
      <c r="U3172" s="6" t="s">
        <v>7958</v>
      </c>
      <c r="V3172" s="8">
        <v>46252.361111111109</v>
      </c>
      <c r="W3172" s="8">
        <v>46252.361111111109</v>
      </c>
      <c r="X3172" s="6" t="s">
        <v>40</v>
      </c>
      <c r="Y3172" s="6" t="s">
        <v>39</v>
      </c>
      <c r="Z3172" s="9">
        <v>92065</v>
      </c>
      <c r="AA3172" s="6" t="s">
        <v>1037</v>
      </c>
      <c r="AB3172" s="26" t="s">
        <v>10235</v>
      </c>
      <c r="AC3172" s="11" t="str">
        <f t="shared" si="327"/>
        <v>Klik Here Bestie</v>
      </c>
      <c r="AD3172" s="14" t="s">
        <v>4910</v>
      </c>
    </row>
    <row r="3173" spans="1:30" ht="14.25" customHeight="1" x14ac:dyDescent="0.3">
      <c r="A3173" s="5">
        <v>3171</v>
      </c>
      <c r="B3173" s="6" t="s">
        <v>32</v>
      </c>
      <c r="C3173" s="6" t="s">
        <v>33</v>
      </c>
      <c r="D3173" s="6" t="s">
        <v>1643</v>
      </c>
      <c r="E3173" s="6" t="s">
        <v>1873</v>
      </c>
      <c r="F3173" s="6">
        <v>3323072009</v>
      </c>
      <c r="G3173" s="6" t="s">
        <v>1832</v>
      </c>
      <c r="H3173" s="6" t="s">
        <v>1833</v>
      </c>
      <c r="I3173" s="6">
        <v>15538713</v>
      </c>
      <c r="J3173" s="6" t="s">
        <v>10236</v>
      </c>
      <c r="K3173" s="6" t="s">
        <v>10237</v>
      </c>
      <c r="L3173" s="6" t="s">
        <v>1372</v>
      </c>
      <c r="M3173" s="6">
        <v>55</v>
      </c>
      <c r="N3173" s="6">
        <v>99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 t="s">
        <v>39</v>
      </c>
      <c r="U3173" s="27" t="s">
        <v>7987</v>
      </c>
      <c r="V3173" s="8">
        <v>46254.466666666667</v>
      </c>
      <c r="W3173" s="8">
        <v>46254.466666666667</v>
      </c>
      <c r="X3173" s="6" t="s">
        <v>40</v>
      </c>
      <c r="Y3173" s="6" t="s">
        <v>39</v>
      </c>
      <c r="Z3173" s="9">
        <v>92096</v>
      </c>
      <c r="AA3173" s="6" t="s">
        <v>546</v>
      </c>
      <c r="AB3173" s="26" t="s">
        <v>10238</v>
      </c>
      <c r="AC3173" s="11" t="str">
        <f t="shared" si="327"/>
        <v>Klik Here Bestie</v>
      </c>
      <c r="AD3173" s="17" t="s">
        <v>4910</v>
      </c>
    </row>
    <row r="3174" spans="1:30" ht="14.25" customHeight="1" x14ac:dyDescent="0.3">
      <c r="A3174" s="5">
        <v>3172</v>
      </c>
      <c r="B3174" s="6" t="s">
        <v>32</v>
      </c>
      <c r="C3174" s="6" t="s">
        <v>33</v>
      </c>
      <c r="D3174" s="6" t="s">
        <v>1643</v>
      </c>
      <c r="E3174" s="6" t="s">
        <v>1873</v>
      </c>
      <c r="F3174" s="6">
        <v>3323072009</v>
      </c>
      <c r="G3174" s="6" t="s">
        <v>1832</v>
      </c>
      <c r="H3174" s="6" t="s">
        <v>1833</v>
      </c>
      <c r="I3174" s="6">
        <v>15539309</v>
      </c>
      <c r="J3174" s="6" t="s">
        <v>10239</v>
      </c>
      <c r="K3174" s="6" t="s">
        <v>10237</v>
      </c>
      <c r="L3174" s="6" t="s">
        <v>1372</v>
      </c>
      <c r="M3174" s="6">
        <v>0</v>
      </c>
      <c r="N3174" s="6">
        <v>78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 t="s">
        <v>39</v>
      </c>
      <c r="U3174" s="27" t="s">
        <v>7987</v>
      </c>
      <c r="V3174" s="8">
        <v>46254.470833333333</v>
      </c>
      <c r="W3174" s="8">
        <v>46254.470833333333</v>
      </c>
      <c r="X3174" s="6" t="s">
        <v>40</v>
      </c>
      <c r="Y3174" s="6" t="s">
        <v>39</v>
      </c>
      <c r="Z3174" s="9">
        <v>92096</v>
      </c>
      <c r="AA3174" s="6" t="s">
        <v>546</v>
      </c>
      <c r="AB3174" s="26" t="s">
        <v>10240</v>
      </c>
      <c r="AC3174" s="11" t="str">
        <f t="shared" si="327"/>
        <v>Klik Here Bestie</v>
      </c>
      <c r="AD3174" s="17" t="s">
        <v>4910</v>
      </c>
    </row>
    <row r="3175" spans="1:30" ht="14.25" customHeight="1" x14ac:dyDescent="0.3">
      <c r="A3175" s="5">
        <v>3173</v>
      </c>
      <c r="B3175" s="6" t="s">
        <v>32</v>
      </c>
      <c r="C3175" s="6" t="s">
        <v>33</v>
      </c>
      <c r="D3175" s="6" t="s">
        <v>1643</v>
      </c>
      <c r="E3175" s="6" t="s">
        <v>1873</v>
      </c>
      <c r="F3175" s="6">
        <v>3323072009</v>
      </c>
      <c r="G3175" s="6" t="s">
        <v>1832</v>
      </c>
      <c r="H3175" s="6" t="s">
        <v>1833</v>
      </c>
      <c r="I3175" s="6">
        <v>15569777</v>
      </c>
      <c r="J3175" s="6" t="s">
        <v>10241</v>
      </c>
      <c r="K3175" s="6" t="s">
        <v>10242</v>
      </c>
      <c r="L3175" s="6" t="s">
        <v>2806</v>
      </c>
      <c r="M3175" s="6">
        <v>0</v>
      </c>
      <c r="N3175" s="6">
        <v>50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 t="s">
        <v>39</v>
      </c>
      <c r="U3175" s="27" t="s">
        <v>7987</v>
      </c>
      <c r="V3175" s="8">
        <v>46254.654861111114</v>
      </c>
      <c r="W3175" s="8">
        <v>46254.654861111114</v>
      </c>
      <c r="X3175" s="6" t="s">
        <v>40</v>
      </c>
      <c r="Y3175" s="6" t="s">
        <v>39</v>
      </c>
      <c r="Z3175" s="9">
        <v>92065</v>
      </c>
      <c r="AA3175" s="6" t="s">
        <v>1037</v>
      </c>
      <c r="AB3175" s="26" t="s">
        <v>10243</v>
      </c>
      <c r="AC3175" s="11" t="str">
        <f t="shared" si="327"/>
        <v>Klik Here Bestie</v>
      </c>
      <c r="AD3175" s="17" t="s">
        <v>4910</v>
      </c>
    </row>
    <row r="3176" spans="1:30" ht="14.25" customHeight="1" x14ac:dyDescent="0.3">
      <c r="A3176" s="5">
        <v>3174</v>
      </c>
      <c r="B3176" s="6" t="s">
        <v>32</v>
      </c>
      <c r="C3176" s="6" t="s">
        <v>33</v>
      </c>
      <c r="D3176" s="6" t="s">
        <v>1643</v>
      </c>
      <c r="E3176" s="6" t="s">
        <v>1879</v>
      </c>
      <c r="F3176" s="6">
        <v>3323072010</v>
      </c>
      <c r="G3176" s="6" t="s">
        <v>1880</v>
      </c>
      <c r="H3176" s="6" t="s">
        <v>1881</v>
      </c>
      <c r="I3176" s="6">
        <v>15685912</v>
      </c>
      <c r="J3176" s="6" t="s">
        <v>10244</v>
      </c>
      <c r="K3176" s="6" t="s">
        <v>10245</v>
      </c>
      <c r="L3176" s="6" t="s">
        <v>10246</v>
      </c>
      <c r="M3176" s="6">
        <v>0</v>
      </c>
      <c r="N3176" s="6">
        <v>50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 t="s">
        <v>39</v>
      </c>
      <c r="U3176" s="27" t="s">
        <v>7933</v>
      </c>
      <c r="V3176" s="8">
        <v>46256.323611111111</v>
      </c>
      <c r="W3176" s="8">
        <v>46256.323611111111</v>
      </c>
      <c r="X3176" s="6" t="s">
        <v>40</v>
      </c>
      <c r="Y3176" s="6" t="s">
        <v>39</v>
      </c>
      <c r="Z3176" s="9">
        <v>93796</v>
      </c>
      <c r="AA3176" s="6" t="s">
        <v>1889</v>
      </c>
      <c r="AB3176" s="26" t="s">
        <v>10247</v>
      </c>
      <c r="AC3176" s="11" t="str">
        <f t="shared" si="327"/>
        <v>Klik Here Bestie</v>
      </c>
      <c r="AD3176" s="17" t="s">
        <v>4910</v>
      </c>
    </row>
    <row r="3177" spans="1:30" ht="14.25" customHeight="1" x14ac:dyDescent="0.3">
      <c r="A3177" s="5">
        <v>3175</v>
      </c>
      <c r="B3177" s="6" t="s">
        <v>32</v>
      </c>
      <c r="C3177" s="6" t="s">
        <v>33</v>
      </c>
      <c r="D3177" s="6" t="s">
        <v>1643</v>
      </c>
      <c r="E3177" s="6" t="s">
        <v>1879</v>
      </c>
      <c r="F3177" s="6">
        <v>3323072010</v>
      </c>
      <c r="G3177" s="6" t="s">
        <v>1880</v>
      </c>
      <c r="H3177" s="6" t="s">
        <v>1881</v>
      </c>
      <c r="I3177" s="6">
        <v>16137535</v>
      </c>
      <c r="J3177" s="6" t="s">
        <v>10248</v>
      </c>
      <c r="K3177" s="6" t="s">
        <v>10249</v>
      </c>
      <c r="L3177" s="6" t="s">
        <v>10250</v>
      </c>
      <c r="M3177" s="6">
        <v>100</v>
      </c>
      <c r="N3177" s="6">
        <v>100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 t="s">
        <v>39</v>
      </c>
      <c r="U3177" s="6" t="s">
        <v>7919</v>
      </c>
      <c r="V3177" s="8">
        <v>46261.361805555556</v>
      </c>
      <c r="W3177" s="8">
        <v>46261.361805555556</v>
      </c>
      <c r="X3177" s="6" t="s">
        <v>40</v>
      </c>
      <c r="Y3177" s="6" t="s">
        <v>39</v>
      </c>
      <c r="Z3177" s="9">
        <v>93796</v>
      </c>
      <c r="AA3177" s="6" t="s">
        <v>1889</v>
      </c>
      <c r="AB3177" s="26" t="s">
        <v>10251</v>
      </c>
      <c r="AC3177" s="11" t="str">
        <f t="shared" si="327"/>
        <v>Klik Here Bestie</v>
      </c>
      <c r="AD3177" s="17" t="s">
        <v>4910</v>
      </c>
    </row>
    <row r="3178" spans="1:30" ht="14.25" customHeight="1" x14ac:dyDescent="0.3">
      <c r="A3178" s="5">
        <v>3176</v>
      </c>
      <c r="B3178" s="6" t="s">
        <v>32</v>
      </c>
      <c r="C3178" s="6" t="s">
        <v>33</v>
      </c>
      <c r="D3178" s="6" t="s">
        <v>1643</v>
      </c>
      <c r="E3178" s="6" t="s">
        <v>1879</v>
      </c>
      <c r="F3178" s="6">
        <v>3323072010</v>
      </c>
      <c r="G3178" s="6" t="s">
        <v>1880</v>
      </c>
      <c r="H3178" s="6" t="s">
        <v>1881</v>
      </c>
      <c r="I3178" s="6">
        <v>16188347</v>
      </c>
      <c r="J3178" s="6" t="s">
        <v>10252</v>
      </c>
      <c r="K3178" s="6" t="s">
        <v>10253</v>
      </c>
      <c r="L3178" s="6" t="s">
        <v>10254</v>
      </c>
      <c r="M3178" s="6">
        <v>55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 t="s">
        <v>39</v>
      </c>
      <c r="U3178" s="6" t="s">
        <v>7919</v>
      </c>
      <c r="V3178" s="8">
        <v>46261.606249999997</v>
      </c>
      <c r="W3178" s="8">
        <v>46261.606249999997</v>
      </c>
      <c r="X3178" s="6" t="s">
        <v>40</v>
      </c>
      <c r="Y3178" s="6" t="s">
        <v>39</v>
      </c>
      <c r="Z3178" s="9">
        <v>93796</v>
      </c>
      <c r="AA3178" s="6" t="s">
        <v>1889</v>
      </c>
      <c r="AB3178" s="26" t="s">
        <v>10255</v>
      </c>
      <c r="AC3178" s="11" t="str">
        <f t="shared" si="327"/>
        <v>Klik Here Bestie</v>
      </c>
      <c r="AD3178" s="17" t="s">
        <v>4910</v>
      </c>
    </row>
    <row r="3179" spans="1:30" ht="14.25" customHeight="1" x14ac:dyDescent="0.3">
      <c r="A3179" s="5">
        <v>3177</v>
      </c>
      <c r="B3179" s="6" t="s">
        <v>32</v>
      </c>
      <c r="C3179" s="6" t="s">
        <v>33</v>
      </c>
      <c r="D3179" s="6" t="s">
        <v>1643</v>
      </c>
      <c r="E3179" s="6" t="s">
        <v>1879</v>
      </c>
      <c r="F3179" s="6">
        <v>3323072010</v>
      </c>
      <c r="G3179" s="6" t="s">
        <v>1880</v>
      </c>
      <c r="H3179" s="6" t="s">
        <v>1881</v>
      </c>
      <c r="I3179" s="6">
        <v>15976671</v>
      </c>
      <c r="J3179" s="6" t="s">
        <v>10256</v>
      </c>
      <c r="K3179" s="6" t="s">
        <v>10257</v>
      </c>
      <c r="L3179" s="6" t="s">
        <v>10258</v>
      </c>
      <c r="M3179" s="6">
        <v>41</v>
      </c>
      <c r="N3179" s="6">
        <v>37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 t="s">
        <v>39</v>
      </c>
      <c r="U3179" s="27" t="s">
        <v>8291</v>
      </c>
      <c r="V3179" s="8">
        <v>46259.509722222225</v>
      </c>
      <c r="W3179" s="8">
        <v>46259.509722222225</v>
      </c>
      <c r="X3179" s="6" t="s">
        <v>40</v>
      </c>
      <c r="Y3179" s="6" t="s">
        <v>39</v>
      </c>
      <c r="Z3179" s="9">
        <v>93796</v>
      </c>
      <c r="AA3179" s="6" t="s">
        <v>1889</v>
      </c>
      <c r="AB3179" s="26" t="s">
        <v>10259</v>
      </c>
      <c r="AC3179" s="11" t="str">
        <f t="shared" si="327"/>
        <v>Klik Here Bestie</v>
      </c>
      <c r="AD3179" s="17" t="s">
        <v>4910</v>
      </c>
    </row>
    <row r="3180" spans="1:30" ht="14.25" customHeight="1" x14ac:dyDescent="0.3">
      <c r="A3180" s="5">
        <v>3178</v>
      </c>
      <c r="B3180" s="6" t="s">
        <v>32</v>
      </c>
      <c r="C3180" s="6" t="s">
        <v>33</v>
      </c>
      <c r="D3180" s="6" t="s">
        <v>1643</v>
      </c>
      <c r="E3180" s="6" t="s">
        <v>1879</v>
      </c>
      <c r="F3180" s="6">
        <v>3323072010</v>
      </c>
      <c r="G3180" s="6" t="s">
        <v>1880</v>
      </c>
      <c r="H3180" s="6" t="s">
        <v>1881</v>
      </c>
      <c r="I3180" s="6">
        <v>15976788</v>
      </c>
      <c r="J3180" s="6" t="s">
        <v>10260</v>
      </c>
      <c r="K3180" s="6" t="s">
        <v>10257</v>
      </c>
      <c r="L3180" s="6" t="s">
        <v>10258</v>
      </c>
      <c r="M3180" s="6">
        <v>0</v>
      </c>
      <c r="N3180" s="6">
        <v>35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 t="s">
        <v>39</v>
      </c>
      <c r="U3180" s="27" t="s">
        <v>8291</v>
      </c>
      <c r="V3180" s="8">
        <v>46259.510416666664</v>
      </c>
      <c r="W3180" s="8">
        <v>46259.510416666664</v>
      </c>
      <c r="X3180" s="6" t="s">
        <v>40</v>
      </c>
      <c r="Y3180" s="6" t="s">
        <v>39</v>
      </c>
      <c r="Z3180" s="9">
        <v>93796</v>
      </c>
      <c r="AA3180" s="6" t="s">
        <v>1889</v>
      </c>
      <c r="AB3180" s="26" t="s">
        <v>10261</v>
      </c>
      <c r="AC3180" s="11" t="str">
        <f t="shared" si="327"/>
        <v>Klik Here Bestie</v>
      </c>
      <c r="AD3180" s="17" t="s">
        <v>4910</v>
      </c>
    </row>
    <row r="3181" spans="1:30" ht="14.25" customHeight="1" x14ac:dyDescent="0.3">
      <c r="A3181" s="5">
        <v>3179</v>
      </c>
      <c r="B3181" s="6" t="s">
        <v>32</v>
      </c>
      <c r="C3181" s="6" t="s">
        <v>33</v>
      </c>
      <c r="D3181" s="6" t="s">
        <v>1643</v>
      </c>
      <c r="E3181" s="6" t="s">
        <v>1879</v>
      </c>
      <c r="F3181" s="6">
        <v>3323072010</v>
      </c>
      <c r="G3181" s="6" t="s">
        <v>1880</v>
      </c>
      <c r="H3181" s="6" t="s">
        <v>1881</v>
      </c>
      <c r="I3181" s="6">
        <v>15746579</v>
      </c>
      <c r="J3181" s="6" t="s">
        <v>10262</v>
      </c>
      <c r="K3181" s="6" t="s">
        <v>10263</v>
      </c>
      <c r="L3181" s="6" t="s">
        <v>10264</v>
      </c>
      <c r="M3181" s="6">
        <v>0</v>
      </c>
      <c r="N3181" s="6">
        <v>50</v>
      </c>
      <c r="O3181" s="6">
        <v>0</v>
      </c>
      <c r="P3181" s="6">
        <v>0</v>
      </c>
      <c r="Q3181" s="6">
        <v>0</v>
      </c>
      <c r="R3181" s="6">
        <v>0</v>
      </c>
      <c r="S3181" s="6">
        <v>0</v>
      </c>
      <c r="T3181" s="6" t="s">
        <v>39</v>
      </c>
      <c r="U3181" s="27" t="s">
        <v>7933</v>
      </c>
      <c r="V3181" s="8">
        <v>46256.65902777778</v>
      </c>
      <c r="W3181" s="8">
        <v>46256.65902777778</v>
      </c>
      <c r="X3181" s="6" t="s">
        <v>40</v>
      </c>
      <c r="Y3181" s="6" t="s">
        <v>39</v>
      </c>
      <c r="Z3181" s="9">
        <v>93752</v>
      </c>
      <c r="AA3181" s="6" t="s">
        <v>4302</v>
      </c>
      <c r="AB3181" s="26" t="s">
        <v>10265</v>
      </c>
      <c r="AC3181" s="11" t="str">
        <f t="shared" si="327"/>
        <v>Klik Here Bestie</v>
      </c>
      <c r="AD3181" s="17" t="s">
        <v>4910</v>
      </c>
    </row>
    <row r="3182" spans="1:30" ht="14.25" customHeight="1" x14ac:dyDescent="0.3">
      <c r="A3182" s="5">
        <v>3180</v>
      </c>
      <c r="B3182" s="6" t="s">
        <v>32</v>
      </c>
      <c r="C3182" s="6" t="s">
        <v>33</v>
      </c>
      <c r="D3182" s="6" t="s">
        <v>1643</v>
      </c>
      <c r="E3182" s="6" t="s">
        <v>1879</v>
      </c>
      <c r="F3182" s="6">
        <v>3323072010</v>
      </c>
      <c r="G3182" s="6" t="s">
        <v>1880</v>
      </c>
      <c r="H3182" s="6" t="s">
        <v>1881</v>
      </c>
      <c r="I3182" s="6">
        <v>15373086</v>
      </c>
      <c r="J3182" s="6" t="s">
        <v>10266</v>
      </c>
      <c r="K3182" s="6" t="s">
        <v>10267</v>
      </c>
      <c r="L3182" s="6" t="s">
        <v>10268</v>
      </c>
      <c r="M3182" s="6">
        <v>79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  <c r="T3182" s="6" t="s">
        <v>39</v>
      </c>
      <c r="U3182" s="6" t="s">
        <v>7958</v>
      </c>
      <c r="V3182" s="8">
        <v>46252.316666666666</v>
      </c>
      <c r="W3182" s="8">
        <v>46252.316666666666</v>
      </c>
      <c r="X3182" s="6" t="s">
        <v>40</v>
      </c>
      <c r="Y3182" s="6" t="s">
        <v>39</v>
      </c>
      <c r="Z3182" s="9">
        <v>93724</v>
      </c>
      <c r="AA3182" s="6" t="s">
        <v>9137</v>
      </c>
      <c r="AB3182" s="26" t="s">
        <v>10269</v>
      </c>
      <c r="AC3182" s="11" t="str">
        <f t="shared" si="327"/>
        <v>Klik Here Bestie</v>
      </c>
      <c r="AD3182" s="17" t="s">
        <v>4910</v>
      </c>
    </row>
    <row r="3183" spans="1:30" ht="14.25" customHeight="1" x14ac:dyDescent="0.3">
      <c r="A3183" s="5">
        <v>3181</v>
      </c>
      <c r="B3183" s="6" t="s">
        <v>32</v>
      </c>
      <c r="C3183" s="6" t="s">
        <v>33</v>
      </c>
      <c r="D3183" s="6" t="s">
        <v>1643</v>
      </c>
      <c r="E3183" s="6" t="s">
        <v>1879</v>
      </c>
      <c r="F3183" s="6">
        <v>3323072010</v>
      </c>
      <c r="G3183" s="6" t="s">
        <v>1880</v>
      </c>
      <c r="H3183" s="6" t="s">
        <v>1881</v>
      </c>
      <c r="I3183" s="6">
        <v>16075728</v>
      </c>
      <c r="J3183" s="6" t="s">
        <v>10270</v>
      </c>
      <c r="K3183" s="6" t="s">
        <v>10267</v>
      </c>
      <c r="L3183" s="6" t="s">
        <v>10268</v>
      </c>
      <c r="M3183" s="6">
        <v>0</v>
      </c>
      <c r="N3183" s="6">
        <v>86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 t="s">
        <v>39</v>
      </c>
      <c r="U3183" s="27" t="s">
        <v>7962</v>
      </c>
      <c r="V3183" s="8">
        <v>46260.579861111109</v>
      </c>
      <c r="W3183" s="8">
        <v>46260.579861111109</v>
      </c>
      <c r="X3183" s="6" t="s">
        <v>40</v>
      </c>
      <c r="Y3183" s="6" t="s">
        <v>39</v>
      </c>
      <c r="Z3183" s="9">
        <v>93724</v>
      </c>
      <c r="AA3183" s="6" t="s">
        <v>9137</v>
      </c>
      <c r="AB3183" s="26" t="s">
        <v>10271</v>
      </c>
      <c r="AC3183" s="11" t="str">
        <f t="shared" si="327"/>
        <v>Klik Here Bestie</v>
      </c>
      <c r="AD3183" s="17" t="s">
        <v>4910</v>
      </c>
    </row>
    <row r="3184" spans="1:30" ht="14.25" customHeight="1" x14ac:dyDescent="0.3">
      <c r="A3184" s="5">
        <v>3182</v>
      </c>
      <c r="B3184" s="6" t="s">
        <v>32</v>
      </c>
      <c r="C3184" s="6" t="s">
        <v>33</v>
      </c>
      <c r="D3184" s="6" t="s">
        <v>1643</v>
      </c>
      <c r="E3184" s="6" t="s">
        <v>1879</v>
      </c>
      <c r="F3184" s="6">
        <v>3323072010</v>
      </c>
      <c r="G3184" s="6" t="s">
        <v>1880</v>
      </c>
      <c r="H3184" s="6" t="s">
        <v>1881</v>
      </c>
      <c r="I3184" s="6">
        <v>16075925</v>
      </c>
      <c r="J3184" s="6" t="s">
        <v>10272</v>
      </c>
      <c r="K3184" s="6" t="s">
        <v>10267</v>
      </c>
      <c r="L3184" s="6" t="s">
        <v>10268</v>
      </c>
      <c r="M3184" s="6">
        <v>0</v>
      </c>
      <c r="N3184" s="6">
        <v>72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 t="s">
        <v>39</v>
      </c>
      <c r="U3184" s="27" t="s">
        <v>7962</v>
      </c>
      <c r="V3184" s="8">
        <v>46260.581250000003</v>
      </c>
      <c r="W3184" s="8">
        <v>46260.581250000003</v>
      </c>
      <c r="X3184" s="6" t="s">
        <v>40</v>
      </c>
      <c r="Y3184" s="6" t="s">
        <v>39</v>
      </c>
      <c r="Z3184" s="9">
        <v>93724</v>
      </c>
      <c r="AA3184" s="6" t="s">
        <v>9137</v>
      </c>
      <c r="AB3184" s="26" t="s">
        <v>10273</v>
      </c>
      <c r="AC3184" s="11" t="str">
        <f t="shared" si="327"/>
        <v>Klik Here Bestie</v>
      </c>
      <c r="AD3184" s="17" t="s">
        <v>4910</v>
      </c>
    </row>
    <row r="3185" spans="1:30" ht="14.25" customHeight="1" x14ac:dyDescent="0.3">
      <c r="A3185" s="5">
        <v>3183</v>
      </c>
      <c r="B3185" s="6" t="s">
        <v>32</v>
      </c>
      <c r="C3185" s="6" t="s">
        <v>33</v>
      </c>
      <c r="D3185" s="6" t="s">
        <v>1643</v>
      </c>
      <c r="E3185" s="6" t="s">
        <v>1879</v>
      </c>
      <c r="F3185" s="6">
        <v>3323072010</v>
      </c>
      <c r="G3185" s="6" t="s">
        <v>1880</v>
      </c>
      <c r="H3185" s="6" t="s">
        <v>1881</v>
      </c>
      <c r="I3185" s="6">
        <v>15447883</v>
      </c>
      <c r="J3185" s="6" t="s">
        <v>10274</v>
      </c>
      <c r="K3185" s="6" t="s">
        <v>10275</v>
      </c>
      <c r="L3185" s="6" t="s">
        <v>1888</v>
      </c>
      <c r="M3185" s="6">
        <v>0</v>
      </c>
      <c r="N3185" s="6">
        <v>100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 t="s">
        <v>39</v>
      </c>
      <c r="U3185" s="6" t="s">
        <v>7969</v>
      </c>
      <c r="V3185" s="8">
        <v>46253.37222222222</v>
      </c>
      <c r="W3185" s="8">
        <v>46253.37222222222</v>
      </c>
      <c r="X3185" s="6" t="s">
        <v>40</v>
      </c>
      <c r="Y3185" s="6" t="s">
        <v>39</v>
      </c>
      <c r="Z3185" s="9">
        <v>93796</v>
      </c>
      <c r="AA3185" s="6" t="s">
        <v>1889</v>
      </c>
      <c r="AB3185" s="26" t="s">
        <v>10276</v>
      </c>
      <c r="AC3185" s="11" t="str">
        <f t="shared" si="327"/>
        <v>Klik Here Bestie</v>
      </c>
      <c r="AD3185" s="17" t="s">
        <v>4910</v>
      </c>
    </row>
    <row r="3186" spans="1:30" ht="14.25" customHeight="1" x14ac:dyDescent="0.3">
      <c r="A3186" s="5">
        <v>3184</v>
      </c>
      <c r="B3186" s="6" t="s">
        <v>32</v>
      </c>
      <c r="C3186" s="6" t="s">
        <v>33</v>
      </c>
      <c r="D3186" s="6" t="s">
        <v>1643</v>
      </c>
      <c r="E3186" s="6" t="s">
        <v>1894</v>
      </c>
      <c r="F3186" s="6">
        <v>3323072011</v>
      </c>
      <c r="G3186" s="6" t="s">
        <v>1880</v>
      </c>
      <c r="H3186" s="6" t="s">
        <v>1881</v>
      </c>
      <c r="I3186" s="6">
        <v>15412503</v>
      </c>
      <c r="J3186" s="6" t="s">
        <v>10277</v>
      </c>
      <c r="K3186" s="6" t="s">
        <v>10278</v>
      </c>
      <c r="L3186" s="6" t="s">
        <v>10279</v>
      </c>
      <c r="M3186" s="6">
        <v>50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 t="s">
        <v>39</v>
      </c>
      <c r="U3186" s="27" t="s">
        <v>7958</v>
      </c>
      <c r="V3186" s="8">
        <v>46252.618750000001</v>
      </c>
      <c r="W3186" s="8">
        <v>46252.618750000001</v>
      </c>
      <c r="X3186" s="6" t="s">
        <v>40</v>
      </c>
      <c r="Y3186" s="6" t="s">
        <v>39</v>
      </c>
      <c r="Z3186" s="9">
        <v>94682</v>
      </c>
      <c r="AA3186" s="6" t="s">
        <v>1900</v>
      </c>
      <c r="AB3186" s="26" t="s">
        <v>10280</v>
      </c>
      <c r="AC3186" s="11" t="str">
        <f t="shared" si="327"/>
        <v>Klik Here Bestie</v>
      </c>
      <c r="AD3186" s="17" t="s">
        <v>4910</v>
      </c>
    </row>
    <row r="3187" spans="1:30" ht="14.25" customHeight="1" x14ac:dyDescent="0.3">
      <c r="A3187" s="5">
        <v>3185</v>
      </c>
      <c r="B3187" s="6" t="s">
        <v>32</v>
      </c>
      <c r="C3187" s="6" t="s">
        <v>33</v>
      </c>
      <c r="D3187" s="6" t="s">
        <v>1643</v>
      </c>
      <c r="E3187" s="6" t="s">
        <v>1894</v>
      </c>
      <c r="F3187" s="6">
        <v>3323072011</v>
      </c>
      <c r="G3187" s="6" t="s">
        <v>1880</v>
      </c>
      <c r="H3187" s="6" t="s">
        <v>1881</v>
      </c>
      <c r="I3187" s="6">
        <v>16189657</v>
      </c>
      <c r="J3187" s="6" t="s">
        <v>10281</v>
      </c>
      <c r="K3187" s="6" t="s">
        <v>10282</v>
      </c>
      <c r="L3187" s="6" t="s">
        <v>217</v>
      </c>
      <c r="M3187" s="6">
        <v>0</v>
      </c>
      <c r="N3187" s="6">
        <v>50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 t="s">
        <v>39</v>
      </c>
      <c r="U3187" s="6" t="s">
        <v>7919</v>
      </c>
      <c r="V3187" s="8">
        <v>46261.613888888889</v>
      </c>
      <c r="W3187" s="8">
        <v>46261.613888888889</v>
      </c>
      <c r="X3187" s="6" t="s">
        <v>40</v>
      </c>
      <c r="Y3187" s="6" t="s">
        <v>39</v>
      </c>
      <c r="Z3187" s="9">
        <v>94711</v>
      </c>
      <c r="AA3187" s="6" t="s">
        <v>1896</v>
      </c>
      <c r="AB3187" s="26" t="s">
        <v>10283</v>
      </c>
      <c r="AC3187" s="11" t="str">
        <f t="shared" si="327"/>
        <v>Klik Here Bestie</v>
      </c>
      <c r="AD3187" s="17" t="s">
        <v>4910</v>
      </c>
    </row>
    <row r="3188" spans="1:30" ht="14.25" customHeight="1" x14ac:dyDescent="0.3">
      <c r="A3188" s="5">
        <v>3186</v>
      </c>
      <c r="B3188" s="6" t="s">
        <v>32</v>
      </c>
      <c r="C3188" s="6" t="s">
        <v>33</v>
      </c>
      <c r="D3188" s="6" t="s">
        <v>1643</v>
      </c>
      <c r="E3188" s="6" t="s">
        <v>1894</v>
      </c>
      <c r="F3188" s="6">
        <v>3323072011</v>
      </c>
      <c r="G3188" s="6" t="s">
        <v>1880</v>
      </c>
      <c r="H3188" s="6" t="s">
        <v>1881</v>
      </c>
      <c r="I3188" s="6">
        <v>15653806</v>
      </c>
      <c r="J3188" s="6" t="s">
        <v>10284</v>
      </c>
      <c r="K3188" s="6" t="s">
        <v>5579</v>
      </c>
      <c r="L3188" s="6" t="s">
        <v>5580</v>
      </c>
      <c r="M3188" s="6">
        <v>0</v>
      </c>
      <c r="N3188" s="6">
        <v>50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  <c r="T3188" s="6" t="s">
        <v>39</v>
      </c>
      <c r="U3188" s="6" t="s">
        <v>7926</v>
      </c>
      <c r="V3188" s="8">
        <v>46255.638888888891</v>
      </c>
      <c r="W3188" s="8">
        <v>46255.638888888891</v>
      </c>
      <c r="X3188" s="6" t="s">
        <v>40</v>
      </c>
      <c r="Y3188" s="6" t="s">
        <v>39</v>
      </c>
      <c r="Z3188" s="9">
        <v>94711</v>
      </c>
      <c r="AA3188" s="6" t="s">
        <v>1896</v>
      </c>
      <c r="AB3188" s="26" t="s">
        <v>10285</v>
      </c>
      <c r="AC3188" s="11" t="str">
        <f t="shared" si="327"/>
        <v>Klik Here Bestie</v>
      </c>
      <c r="AD3188" s="17" t="s">
        <v>4910</v>
      </c>
    </row>
    <row r="3189" spans="1:30" ht="14.25" customHeight="1" x14ac:dyDescent="0.3">
      <c r="A3189" s="5">
        <v>3187</v>
      </c>
      <c r="B3189" s="6" t="s">
        <v>32</v>
      </c>
      <c r="C3189" s="6" t="s">
        <v>33</v>
      </c>
      <c r="D3189" s="6" t="s">
        <v>1643</v>
      </c>
      <c r="E3189" s="6" t="s">
        <v>1894</v>
      </c>
      <c r="F3189" s="6">
        <v>3323072011</v>
      </c>
      <c r="G3189" s="6" t="s">
        <v>1880</v>
      </c>
      <c r="H3189" s="6" t="s">
        <v>1881</v>
      </c>
      <c r="I3189" s="6">
        <v>15994134</v>
      </c>
      <c r="J3189" s="6" t="s">
        <v>10286</v>
      </c>
      <c r="K3189" s="6" t="s">
        <v>10287</v>
      </c>
      <c r="L3189" s="6" t="s">
        <v>10288</v>
      </c>
      <c r="M3189" s="6">
        <v>35</v>
      </c>
      <c r="N3189" s="6">
        <v>50</v>
      </c>
      <c r="O3189" s="6">
        <v>0</v>
      </c>
      <c r="P3189" s="6">
        <v>0</v>
      </c>
      <c r="Q3189" s="6">
        <v>0</v>
      </c>
      <c r="R3189" s="6">
        <v>0</v>
      </c>
      <c r="S3189" s="6">
        <v>0</v>
      </c>
      <c r="T3189" s="6" t="s">
        <v>39</v>
      </c>
      <c r="U3189" s="6" t="s">
        <v>8291</v>
      </c>
      <c r="V3189" s="8">
        <v>46259.640277777777</v>
      </c>
      <c r="W3189" s="8">
        <v>46259.640277777777</v>
      </c>
      <c r="X3189" s="6" t="s">
        <v>40</v>
      </c>
      <c r="Y3189" s="6" t="s">
        <v>39</v>
      </c>
      <c r="Z3189" s="9">
        <v>94668</v>
      </c>
      <c r="AA3189" s="6" t="s">
        <v>5572</v>
      </c>
      <c r="AB3189" s="26" t="s">
        <v>10289</v>
      </c>
      <c r="AC3189" s="11" t="str">
        <f t="shared" si="327"/>
        <v>Klik Here Bestie</v>
      </c>
      <c r="AD3189" s="17" t="s">
        <v>4910</v>
      </c>
    </row>
    <row r="3190" spans="1:30" ht="14.25" customHeight="1" x14ac:dyDescent="0.3">
      <c r="A3190" s="5">
        <v>3188</v>
      </c>
      <c r="B3190" s="6" t="s">
        <v>32</v>
      </c>
      <c r="C3190" s="6" t="s">
        <v>33</v>
      </c>
      <c r="D3190" s="6" t="s">
        <v>1643</v>
      </c>
      <c r="E3190" s="6" t="s">
        <v>1894</v>
      </c>
      <c r="F3190" s="6">
        <v>3323072011</v>
      </c>
      <c r="G3190" s="6" t="s">
        <v>1880</v>
      </c>
      <c r="H3190" s="6" t="s">
        <v>1881</v>
      </c>
      <c r="I3190" s="6">
        <v>15406208</v>
      </c>
      <c r="J3190" s="6" t="s">
        <v>10290</v>
      </c>
      <c r="K3190" s="6" t="s">
        <v>10291</v>
      </c>
      <c r="L3190" s="6" t="s">
        <v>10292</v>
      </c>
      <c r="M3190" s="6">
        <v>0</v>
      </c>
      <c r="N3190" s="6">
        <v>50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 t="s">
        <v>39</v>
      </c>
      <c r="U3190" s="6" t="s">
        <v>7958</v>
      </c>
      <c r="V3190" s="8">
        <v>46252.568749999999</v>
      </c>
      <c r="W3190" s="8">
        <v>46252.568749999999</v>
      </c>
      <c r="X3190" s="6" t="s">
        <v>40</v>
      </c>
      <c r="Y3190" s="6" t="s">
        <v>39</v>
      </c>
      <c r="Z3190" s="9">
        <v>1066925</v>
      </c>
      <c r="AA3190" s="6" t="s">
        <v>5567</v>
      </c>
      <c r="AB3190" s="26" t="s">
        <v>10293</v>
      </c>
      <c r="AC3190" s="11" t="str">
        <f t="shared" si="327"/>
        <v>Klik Here Bestie</v>
      </c>
      <c r="AD3190" s="17" t="s">
        <v>4910</v>
      </c>
    </row>
    <row r="3191" spans="1:30" ht="14.25" customHeight="1" x14ac:dyDescent="0.3">
      <c r="A3191" s="5">
        <v>3189</v>
      </c>
      <c r="B3191" s="6" t="s">
        <v>32</v>
      </c>
      <c r="C3191" s="6" t="s">
        <v>33</v>
      </c>
      <c r="D3191" s="6" t="s">
        <v>1643</v>
      </c>
      <c r="E3191" s="6" t="s">
        <v>1894</v>
      </c>
      <c r="F3191" s="6">
        <v>3323072011</v>
      </c>
      <c r="G3191" s="6" t="s">
        <v>1880</v>
      </c>
      <c r="H3191" s="6" t="s">
        <v>1881</v>
      </c>
      <c r="I3191" s="6">
        <v>15640121</v>
      </c>
      <c r="J3191" s="6" t="s">
        <v>10294</v>
      </c>
      <c r="K3191" s="6" t="s">
        <v>10295</v>
      </c>
      <c r="L3191" s="6" t="s">
        <v>8671</v>
      </c>
      <c r="M3191" s="6">
        <v>68</v>
      </c>
      <c r="N3191" s="6">
        <v>62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 t="s">
        <v>39</v>
      </c>
      <c r="U3191" s="27" t="s">
        <v>7926</v>
      </c>
      <c r="V3191" s="8">
        <v>46255.570833333331</v>
      </c>
      <c r="W3191" s="8">
        <v>46255.570833333331</v>
      </c>
      <c r="X3191" s="6" t="s">
        <v>40</v>
      </c>
      <c r="Y3191" s="6" t="s">
        <v>39</v>
      </c>
      <c r="Z3191" s="9">
        <v>94682</v>
      </c>
      <c r="AA3191" s="6" t="s">
        <v>1900</v>
      </c>
      <c r="AB3191" s="26" t="s">
        <v>10296</v>
      </c>
      <c r="AC3191" s="11" t="str">
        <f t="shared" si="327"/>
        <v>Klik Here Bestie</v>
      </c>
      <c r="AD3191" s="17" t="s">
        <v>4910</v>
      </c>
    </row>
    <row r="3192" spans="1:30" ht="14.25" customHeight="1" x14ac:dyDescent="0.3">
      <c r="A3192" s="5">
        <v>3190</v>
      </c>
      <c r="B3192" s="6" t="s">
        <v>32</v>
      </c>
      <c r="C3192" s="6" t="s">
        <v>33</v>
      </c>
      <c r="D3192" s="6" t="s">
        <v>1643</v>
      </c>
      <c r="E3192" s="6" t="s">
        <v>1894</v>
      </c>
      <c r="F3192" s="6">
        <v>3323072011</v>
      </c>
      <c r="G3192" s="6" t="s">
        <v>1880</v>
      </c>
      <c r="H3192" s="6" t="s">
        <v>1881</v>
      </c>
      <c r="I3192" s="6">
        <v>15640330</v>
      </c>
      <c r="J3192" s="6" t="s">
        <v>10297</v>
      </c>
      <c r="K3192" s="6" t="s">
        <v>10295</v>
      </c>
      <c r="L3192" s="6" t="s">
        <v>8671</v>
      </c>
      <c r="M3192" s="6">
        <v>0</v>
      </c>
      <c r="N3192" s="6">
        <v>29</v>
      </c>
      <c r="O3192" s="6">
        <v>0</v>
      </c>
      <c r="P3192" s="6">
        <v>0</v>
      </c>
      <c r="Q3192" s="6">
        <v>0</v>
      </c>
      <c r="R3192" s="6">
        <v>0</v>
      </c>
      <c r="S3192" s="6">
        <v>0</v>
      </c>
      <c r="T3192" s="6" t="s">
        <v>39</v>
      </c>
      <c r="U3192" s="27" t="s">
        <v>7926</v>
      </c>
      <c r="V3192" s="8">
        <v>46255.571527777778</v>
      </c>
      <c r="W3192" s="8">
        <v>46255.571527777778</v>
      </c>
      <c r="X3192" s="6" t="s">
        <v>40</v>
      </c>
      <c r="Y3192" s="6" t="s">
        <v>39</v>
      </c>
      <c r="Z3192" s="9">
        <v>94682</v>
      </c>
      <c r="AA3192" s="6" t="s">
        <v>1900</v>
      </c>
      <c r="AB3192" s="26" t="s">
        <v>10298</v>
      </c>
      <c r="AC3192" s="11" t="str">
        <f t="shared" si="327"/>
        <v>Klik Here Bestie</v>
      </c>
      <c r="AD3192" s="17" t="s">
        <v>4910</v>
      </c>
    </row>
    <row r="3193" spans="1:30" ht="14.25" customHeight="1" x14ac:dyDescent="0.3">
      <c r="A3193" s="5">
        <v>3191</v>
      </c>
      <c r="B3193" s="6" t="s">
        <v>32</v>
      </c>
      <c r="C3193" s="6" t="s">
        <v>33</v>
      </c>
      <c r="D3193" s="6" t="s">
        <v>1643</v>
      </c>
      <c r="E3193" s="6" t="s">
        <v>1894</v>
      </c>
      <c r="F3193" s="6">
        <v>3323072011</v>
      </c>
      <c r="G3193" s="6" t="s">
        <v>1880</v>
      </c>
      <c r="H3193" s="6" t="s">
        <v>1881</v>
      </c>
      <c r="I3193" s="6">
        <v>16044723</v>
      </c>
      <c r="J3193" s="6" t="s">
        <v>10299</v>
      </c>
      <c r="K3193" s="6" t="s">
        <v>10300</v>
      </c>
      <c r="L3193" s="6" t="s">
        <v>10301</v>
      </c>
      <c r="M3193" s="6">
        <v>0</v>
      </c>
      <c r="N3193" s="6">
        <v>50</v>
      </c>
      <c r="O3193" s="6">
        <v>0</v>
      </c>
      <c r="P3193" s="6">
        <v>0</v>
      </c>
      <c r="Q3193" s="6">
        <v>0</v>
      </c>
      <c r="R3193" s="6">
        <v>0</v>
      </c>
      <c r="S3193" s="6">
        <v>0</v>
      </c>
      <c r="T3193" s="6" t="s">
        <v>39</v>
      </c>
      <c r="U3193" s="27" t="s">
        <v>7962</v>
      </c>
      <c r="V3193" s="8">
        <v>46260.406944444447</v>
      </c>
      <c r="W3193" s="8">
        <v>46260.406944444447</v>
      </c>
      <c r="X3193" s="6" t="s">
        <v>40</v>
      </c>
      <c r="Y3193" s="6" t="s">
        <v>39</v>
      </c>
      <c r="Z3193" s="9">
        <v>94682</v>
      </c>
      <c r="AA3193" s="6" t="s">
        <v>1900</v>
      </c>
      <c r="AB3193" s="26" t="s">
        <v>10302</v>
      </c>
      <c r="AC3193" s="11" t="str">
        <f t="shared" si="327"/>
        <v>Klik Here Bestie</v>
      </c>
      <c r="AD3193" s="17" t="s">
        <v>4910</v>
      </c>
    </row>
    <row r="3194" spans="1:30" ht="14.25" customHeight="1" x14ac:dyDescent="0.3">
      <c r="A3194" s="5">
        <v>3192</v>
      </c>
      <c r="B3194" s="6" t="s">
        <v>32</v>
      </c>
      <c r="C3194" s="6" t="s">
        <v>33</v>
      </c>
      <c r="D3194" s="6" t="s">
        <v>1643</v>
      </c>
      <c r="E3194" s="6" t="s">
        <v>1894</v>
      </c>
      <c r="F3194" s="6">
        <v>3323072011</v>
      </c>
      <c r="G3194" s="6" t="s">
        <v>1880</v>
      </c>
      <c r="H3194" s="6" t="s">
        <v>1881</v>
      </c>
      <c r="I3194" s="6">
        <v>15488806</v>
      </c>
      <c r="J3194" s="6" t="s">
        <v>10303</v>
      </c>
      <c r="K3194" s="6" t="s">
        <v>10304</v>
      </c>
      <c r="L3194" s="6" t="s">
        <v>10305</v>
      </c>
      <c r="M3194" s="6">
        <v>0</v>
      </c>
      <c r="N3194" s="6">
        <v>16</v>
      </c>
      <c r="O3194" s="6">
        <v>0</v>
      </c>
      <c r="P3194" s="6">
        <v>0</v>
      </c>
      <c r="Q3194" s="6">
        <v>0</v>
      </c>
      <c r="R3194" s="6">
        <v>0</v>
      </c>
      <c r="S3194" s="6">
        <v>0</v>
      </c>
      <c r="T3194" s="6" t="s">
        <v>39</v>
      </c>
      <c r="U3194" s="6" t="s">
        <v>7969</v>
      </c>
      <c r="V3194" s="8">
        <v>46253.65625</v>
      </c>
      <c r="W3194" s="8">
        <v>46253.65625</v>
      </c>
      <c r="X3194" s="6" t="s">
        <v>40</v>
      </c>
      <c r="Y3194" s="6" t="s">
        <v>39</v>
      </c>
      <c r="Z3194" s="9">
        <v>94682</v>
      </c>
      <c r="AA3194" s="6" t="s">
        <v>1900</v>
      </c>
      <c r="AB3194" s="26" t="s">
        <v>10306</v>
      </c>
      <c r="AC3194" s="11" t="str">
        <f t="shared" si="327"/>
        <v>Klik Here Bestie</v>
      </c>
      <c r="AD3194" s="17" t="s">
        <v>4910</v>
      </c>
    </row>
    <row r="3195" spans="1:30" ht="14.25" customHeight="1" x14ac:dyDescent="0.3">
      <c r="A3195" s="5">
        <v>3193</v>
      </c>
      <c r="B3195" s="6" t="s">
        <v>32</v>
      </c>
      <c r="C3195" s="6" t="s">
        <v>33</v>
      </c>
      <c r="D3195" s="6" t="s">
        <v>1643</v>
      </c>
      <c r="E3195" s="6" t="s">
        <v>1894</v>
      </c>
      <c r="F3195" s="6">
        <v>3323072011</v>
      </c>
      <c r="G3195" s="6" t="s">
        <v>1880</v>
      </c>
      <c r="H3195" s="6" t="s">
        <v>1881</v>
      </c>
      <c r="I3195" s="6">
        <v>15488964</v>
      </c>
      <c r="J3195" s="6" t="s">
        <v>10307</v>
      </c>
      <c r="K3195" s="6" t="s">
        <v>10304</v>
      </c>
      <c r="L3195" s="6" t="s">
        <v>10305</v>
      </c>
      <c r="M3195" s="6">
        <v>0</v>
      </c>
      <c r="N3195" s="6">
        <v>19</v>
      </c>
      <c r="O3195" s="6">
        <v>0</v>
      </c>
      <c r="P3195" s="6">
        <v>0</v>
      </c>
      <c r="Q3195" s="6">
        <v>0</v>
      </c>
      <c r="R3195" s="6">
        <v>0</v>
      </c>
      <c r="S3195" s="6">
        <v>0</v>
      </c>
      <c r="T3195" s="6" t="s">
        <v>39</v>
      </c>
      <c r="U3195" s="6" t="s">
        <v>7969</v>
      </c>
      <c r="V3195" s="8">
        <v>46253.657638888886</v>
      </c>
      <c r="W3195" s="8">
        <v>46253.657638888886</v>
      </c>
      <c r="X3195" s="6" t="s">
        <v>40</v>
      </c>
      <c r="Y3195" s="6" t="s">
        <v>39</v>
      </c>
      <c r="Z3195" s="9">
        <v>94682</v>
      </c>
      <c r="AA3195" s="6" t="s">
        <v>1900</v>
      </c>
      <c r="AB3195" s="26" t="s">
        <v>10308</v>
      </c>
      <c r="AC3195" s="11" t="str">
        <f t="shared" si="327"/>
        <v>Klik Here Bestie</v>
      </c>
      <c r="AD3195" s="17" t="s">
        <v>4910</v>
      </c>
    </row>
    <row r="3196" spans="1:30" ht="14.25" customHeight="1" x14ac:dyDescent="0.3">
      <c r="A3196" s="5">
        <v>3194</v>
      </c>
      <c r="B3196" s="6" t="s">
        <v>32</v>
      </c>
      <c r="C3196" s="6" t="s">
        <v>33</v>
      </c>
      <c r="D3196" s="6" t="s">
        <v>1643</v>
      </c>
      <c r="E3196" s="6" t="s">
        <v>1919</v>
      </c>
      <c r="F3196" s="6">
        <v>3323072012</v>
      </c>
      <c r="G3196" s="6" t="s">
        <v>1880</v>
      </c>
      <c r="H3196" s="6" t="s">
        <v>1881</v>
      </c>
      <c r="I3196" s="6">
        <v>15945814</v>
      </c>
      <c r="J3196" s="6" t="s">
        <v>10309</v>
      </c>
      <c r="K3196" s="6" t="s">
        <v>10310</v>
      </c>
      <c r="L3196" s="6" t="s">
        <v>10311</v>
      </c>
      <c r="M3196" s="6">
        <v>0</v>
      </c>
      <c r="N3196" s="6">
        <v>70</v>
      </c>
      <c r="O3196" s="6">
        <v>0</v>
      </c>
      <c r="P3196" s="6">
        <v>0</v>
      </c>
      <c r="Q3196" s="6">
        <v>0</v>
      </c>
      <c r="R3196" s="6">
        <v>0</v>
      </c>
      <c r="S3196" s="6">
        <v>0</v>
      </c>
      <c r="T3196" s="6" t="s">
        <v>39</v>
      </c>
      <c r="U3196" s="27" t="s">
        <v>8291</v>
      </c>
      <c r="V3196" s="8">
        <v>46259.343055555553</v>
      </c>
      <c r="W3196" s="8">
        <v>46259.343055555553</v>
      </c>
      <c r="X3196" s="6" t="s">
        <v>40</v>
      </c>
      <c r="Y3196" s="6" t="s">
        <v>39</v>
      </c>
      <c r="Z3196" s="9">
        <v>94820</v>
      </c>
      <c r="AA3196" s="6" t="s">
        <v>3331</v>
      </c>
      <c r="AB3196" s="26" t="s">
        <v>10312</v>
      </c>
      <c r="AC3196" s="11" t="str">
        <f t="shared" si="327"/>
        <v>Klik Here Bestie</v>
      </c>
      <c r="AD3196" s="17" t="s">
        <v>4910</v>
      </c>
    </row>
    <row r="3197" spans="1:30" ht="14.25" customHeight="1" x14ac:dyDescent="0.3">
      <c r="A3197" s="5">
        <v>3195</v>
      </c>
      <c r="B3197" s="6" t="s">
        <v>32</v>
      </c>
      <c r="C3197" s="6" t="s">
        <v>33</v>
      </c>
      <c r="D3197" s="6" t="s">
        <v>1643</v>
      </c>
      <c r="E3197" s="6" t="s">
        <v>1919</v>
      </c>
      <c r="F3197" s="6">
        <v>3323072012</v>
      </c>
      <c r="G3197" s="6" t="s">
        <v>1880</v>
      </c>
      <c r="H3197" s="6" t="s">
        <v>1881</v>
      </c>
      <c r="I3197" s="6">
        <v>15946167</v>
      </c>
      <c r="J3197" s="6" t="s">
        <v>10313</v>
      </c>
      <c r="K3197" s="6" t="s">
        <v>10310</v>
      </c>
      <c r="L3197" s="6" t="s">
        <v>10311</v>
      </c>
      <c r="M3197" s="6">
        <v>0</v>
      </c>
      <c r="N3197" s="6">
        <v>54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  <c r="T3197" s="6" t="s">
        <v>39</v>
      </c>
      <c r="U3197" s="27" t="s">
        <v>8291</v>
      </c>
      <c r="V3197" s="8">
        <v>46259.345138888886</v>
      </c>
      <c r="W3197" s="8">
        <v>46259.345138888886</v>
      </c>
      <c r="X3197" s="6" t="s">
        <v>40</v>
      </c>
      <c r="Y3197" s="6" t="s">
        <v>39</v>
      </c>
      <c r="Z3197" s="9">
        <v>94820</v>
      </c>
      <c r="AA3197" s="6" t="s">
        <v>3331</v>
      </c>
      <c r="AB3197" s="26" t="s">
        <v>10314</v>
      </c>
      <c r="AC3197" s="11" t="str">
        <f t="shared" si="327"/>
        <v>Klik Here Bestie</v>
      </c>
      <c r="AD3197" s="17" t="s">
        <v>4910</v>
      </c>
    </row>
    <row r="3198" spans="1:30" ht="14.25" customHeight="1" x14ac:dyDescent="0.3">
      <c r="A3198" s="5">
        <v>3196</v>
      </c>
      <c r="B3198" s="6" t="s">
        <v>32</v>
      </c>
      <c r="C3198" s="6" t="s">
        <v>33</v>
      </c>
      <c r="D3198" s="6" t="s">
        <v>1643</v>
      </c>
      <c r="E3198" s="6" t="s">
        <v>1924</v>
      </c>
      <c r="F3198" s="6">
        <v>3323072013</v>
      </c>
      <c r="G3198" s="6" t="s">
        <v>1880</v>
      </c>
      <c r="H3198" s="6" t="s">
        <v>1881</v>
      </c>
      <c r="I3198" s="6">
        <v>15645827</v>
      </c>
      <c r="J3198" s="6" t="s">
        <v>10315</v>
      </c>
      <c r="K3198" s="6" t="s">
        <v>10316</v>
      </c>
      <c r="L3198" s="6" t="s">
        <v>181</v>
      </c>
      <c r="M3198" s="6">
        <v>0</v>
      </c>
      <c r="N3198" s="6">
        <v>50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 t="s">
        <v>39</v>
      </c>
      <c r="U3198" s="27" t="s">
        <v>7926</v>
      </c>
      <c r="V3198" s="8">
        <v>46255.598611111112</v>
      </c>
      <c r="W3198" s="8">
        <v>46255.598611111112</v>
      </c>
      <c r="X3198" s="6" t="s">
        <v>40</v>
      </c>
      <c r="Y3198" s="6" t="s">
        <v>39</v>
      </c>
      <c r="Z3198" s="9">
        <v>1065663</v>
      </c>
      <c r="AA3198" s="6" t="s">
        <v>1010</v>
      </c>
      <c r="AB3198" s="26" t="s">
        <v>10317</v>
      </c>
      <c r="AC3198" s="11" t="str">
        <f t="shared" si="327"/>
        <v>Klik Here Bestie</v>
      </c>
      <c r="AD3198" s="17" t="s">
        <v>4910</v>
      </c>
    </row>
    <row r="3199" spans="1:30" ht="14.25" customHeight="1" x14ac:dyDescent="0.3">
      <c r="A3199" s="5">
        <v>3197</v>
      </c>
      <c r="B3199" s="6" t="s">
        <v>32</v>
      </c>
      <c r="C3199" s="6" t="s">
        <v>33</v>
      </c>
      <c r="D3199" s="6" t="s">
        <v>1643</v>
      </c>
      <c r="E3199" s="6" t="s">
        <v>1924</v>
      </c>
      <c r="F3199" s="6">
        <v>3323072013</v>
      </c>
      <c r="G3199" s="6" t="s">
        <v>1880</v>
      </c>
      <c r="H3199" s="6" t="s">
        <v>1881</v>
      </c>
      <c r="I3199" s="6">
        <v>15412909</v>
      </c>
      <c r="J3199" s="6" t="s">
        <v>10318</v>
      </c>
      <c r="K3199" s="6" t="s">
        <v>10319</v>
      </c>
      <c r="L3199" s="6" t="s">
        <v>2350</v>
      </c>
      <c r="M3199" s="6">
        <v>50</v>
      </c>
      <c r="N3199" s="6">
        <v>50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  <c r="T3199" s="6" t="s">
        <v>39</v>
      </c>
      <c r="U3199" s="27" t="s">
        <v>7958</v>
      </c>
      <c r="V3199" s="8">
        <v>46252.621527777781</v>
      </c>
      <c r="W3199" s="8">
        <v>46252.621527777781</v>
      </c>
      <c r="X3199" s="6" t="s">
        <v>40</v>
      </c>
      <c r="Y3199" s="6" t="s">
        <v>39</v>
      </c>
      <c r="Z3199" s="9">
        <v>1065659</v>
      </c>
      <c r="AA3199" s="6" t="s">
        <v>10320</v>
      </c>
      <c r="AB3199" s="26" t="s">
        <v>10321</v>
      </c>
      <c r="AC3199" s="11" t="str">
        <f t="shared" si="327"/>
        <v>Klik Here Bestie</v>
      </c>
      <c r="AD3199" s="17" t="s">
        <v>4910</v>
      </c>
    </row>
    <row r="3200" spans="1:30" ht="14.25" customHeight="1" x14ac:dyDescent="0.3">
      <c r="A3200" s="5">
        <v>3198</v>
      </c>
      <c r="B3200" s="6" t="s">
        <v>32</v>
      </c>
      <c r="C3200" s="6" t="s">
        <v>33</v>
      </c>
      <c r="D3200" s="6" t="s">
        <v>1643</v>
      </c>
      <c r="E3200" s="6" t="s">
        <v>1924</v>
      </c>
      <c r="F3200" s="6">
        <v>3323072013</v>
      </c>
      <c r="G3200" s="6" t="s">
        <v>1880</v>
      </c>
      <c r="H3200" s="6" t="s">
        <v>1881</v>
      </c>
      <c r="I3200" s="6">
        <v>15705710</v>
      </c>
      <c r="J3200" s="6" t="s">
        <v>10322</v>
      </c>
      <c r="K3200" s="6" t="s">
        <v>10323</v>
      </c>
      <c r="L3200" s="6" t="s">
        <v>10324</v>
      </c>
      <c r="M3200" s="6">
        <v>0</v>
      </c>
      <c r="N3200" s="6">
        <v>25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 t="s">
        <v>39</v>
      </c>
      <c r="U3200" s="27" t="s">
        <v>7933</v>
      </c>
      <c r="V3200" s="8">
        <v>46256.414583333331</v>
      </c>
      <c r="W3200" s="8">
        <v>46256.414583333331</v>
      </c>
      <c r="X3200" s="6" t="s">
        <v>40</v>
      </c>
      <c r="Y3200" s="6" t="s">
        <v>39</v>
      </c>
      <c r="Z3200" s="9">
        <v>94897</v>
      </c>
      <c r="AA3200" s="6" t="s">
        <v>546</v>
      </c>
      <c r="AB3200" s="26" t="s">
        <v>10325</v>
      </c>
      <c r="AC3200" s="11" t="str">
        <f t="shared" si="327"/>
        <v>Klik Here Bestie</v>
      </c>
      <c r="AD3200" s="17" t="s">
        <v>4910</v>
      </c>
    </row>
    <row r="3201" spans="1:30" ht="14.25" customHeight="1" x14ac:dyDescent="0.3">
      <c r="A3201" s="5">
        <v>3199</v>
      </c>
      <c r="B3201" s="6" t="s">
        <v>32</v>
      </c>
      <c r="C3201" s="6" t="s">
        <v>33</v>
      </c>
      <c r="D3201" s="6" t="s">
        <v>1643</v>
      </c>
      <c r="E3201" s="6" t="s">
        <v>1943</v>
      </c>
      <c r="F3201" s="6">
        <v>3323072014</v>
      </c>
      <c r="G3201" s="6" t="s">
        <v>1832</v>
      </c>
      <c r="H3201" s="6" t="s">
        <v>1833</v>
      </c>
      <c r="I3201" s="6">
        <v>15714276</v>
      </c>
      <c r="J3201" s="6" t="s">
        <v>10326</v>
      </c>
      <c r="K3201" s="6" t="s">
        <v>10327</v>
      </c>
      <c r="L3201" s="6" t="s">
        <v>10328</v>
      </c>
      <c r="M3201" s="6">
        <v>0</v>
      </c>
      <c r="N3201" s="6">
        <v>100</v>
      </c>
      <c r="O3201" s="6">
        <v>0</v>
      </c>
      <c r="P3201" s="6">
        <v>0</v>
      </c>
      <c r="Q3201" s="6">
        <v>0</v>
      </c>
      <c r="R3201" s="6">
        <v>0</v>
      </c>
      <c r="S3201" s="6">
        <v>0</v>
      </c>
      <c r="T3201" s="6" t="s">
        <v>39</v>
      </c>
      <c r="U3201" s="27" t="s">
        <v>7933</v>
      </c>
      <c r="V3201" s="8">
        <v>46256.45416666667</v>
      </c>
      <c r="W3201" s="8">
        <v>46256.45416666667</v>
      </c>
      <c r="X3201" s="6" t="s">
        <v>40</v>
      </c>
      <c r="Y3201" s="6" t="s">
        <v>39</v>
      </c>
      <c r="Z3201" s="9">
        <v>94555</v>
      </c>
      <c r="AA3201" s="6" t="s">
        <v>1959</v>
      </c>
      <c r="AB3201" s="26" t="s">
        <v>10329</v>
      </c>
      <c r="AC3201" s="11" t="str">
        <f t="shared" si="327"/>
        <v>Klik Here Bestie</v>
      </c>
      <c r="AD3201" s="17" t="s">
        <v>4910</v>
      </c>
    </row>
    <row r="3202" spans="1:30" ht="14.25" customHeight="1" x14ac:dyDescent="0.3">
      <c r="A3202" s="5">
        <v>3200</v>
      </c>
      <c r="B3202" s="6" t="s">
        <v>32</v>
      </c>
      <c r="C3202" s="6" t="s">
        <v>33</v>
      </c>
      <c r="D3202" s="6" t="s">
        <v>1643</v>
      </c>
      <c r="E3202" s="6" t="s">
        <v>1943</v>
      </c>
      <c r="F3202" s="6">
        <v>3323072014</v>
      </c>
      <c r="G3202" s="6" t="s">
        <v>1832</v>
      </c>
      <c r="H3202" s="6" t="s">
        <v>1833</v>
      </c>
      <c r="I3202" s="6">
        <v>15441986</v>
      </c>
      <c r="J3202" s="6" t="s">
        <v>10330</v>
      </c>
      <c r="K3202" s="6" t="s">
        <v>10331</v>
      </c>
      <c r="L3202" s="6" t="s">
        <v>10332</v>
      </c>
      <c r="M3202" s="6">
        <v>50</v>
      </c>
      <c r="N3202" s="6">
        <v>110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 t="s">
        <v>39</v>
      </c>
      <c r="U3202" s="6" t="s">
        <v>7969</v>
      </c>
      <c r="V3202" s="8">
        <v>46253.338194444441</v>
      </c>
      <c r="W3202" s="8">
        <v>46253.338194444441</v>
      </c>
      <c r="X3202" s="6" t="s">
        <v>40</v>
      </c>
      <c r="Y3202" s="6" t="s">
        <v>39</v>
      </c>
      <c r="Z3202" s="9">
        <v>187728</v>
      </c>
      <c r="AA3202" s="6" t="s">
        <v>1946</v>
      </c>
      <c r="AB3202" s="26" t="s">
        <v>10333</v>
      </c>
      <c r="AC3202" s="11" t="str">
        <f t="shared" si="327"/>
        <v>Klik Here Bestie</v>
      </c>
      <c r="AD3202" s="17" t="s">
        <v>4910</v>
      </c>
    </row>
    <row r="3203" spans="1:30" ht="14.25" customHeight="1" x14ac:dyDescent="0.3">
      <c r="A3203" s="5">
        <v>3201</v>
      </c>
      <c r="B3203" s="6" t="s">
        <v>32</v>
      </c>
      <c r="C3203" s="6" t="s">
        <v>33</v>
      </c>
      <c r="D3203" s="6" t="s">
        <v>1968</v>
      </c>
      <c r="E3203" s="6" t="s">
        <v>1969</v>
      </c>
      <c r="F3203" s="6">
        <v>3323081006</v>
      </c>
      <c r="G3203" s="6" t="s">
        <v>1970</v>
      </c>
      <c r="H3203" s="6" t="s">
        <v>1971</v>
      </c>
      <c r="I3203" s="6">
        <v>16092142</v>
      </c>
      <c r="J3203" s="6" t="s">
        <v>10334</v>
      </c>
      <c r="K3203" s="6" t="s">
        <v>10335</v>
      </c>
      <c r="L3203" s="6" t="s">
        <v>1973</v>
      </c>
      <c r="M3203" s="6">
        <v>0</v>
      </c>
      <c r="N3203" s="6">
        <v>100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6" t="s">
        <v>39</v>
      </c>
      <c r="U3203" s="27" t="s">
        <v>7962</v>
      </c>
      <c r="V3203" s="8">
        <v>46260.666666666664</v>
      </c>
      <c r="W3203" s="8">
        <v>46260.666666666664</v>
      </c>
      <c r="X3203" s="6" t="s">
        <v>40</v>
      </c>
      <c r="Y3203" s="6" t="s">
        <v>39</v>
      </c>
      <c r="Z3203" s="9">
        <v>93150</v>
      </c>
      <c r="AA3203" s="6" t="s">
        <v>1974</v>
      </c>
      <c r="AB3203" s="26" t="s">
        <v>10336</v>
      </c>
      <c r="AC3203" s="11" t="str">
        <f t="shared" si="327"/>
        <v>Klik Here Bestie</v>
      </c>
      <c r="AD3203" s="14" t="s">
        <v>10337</v>
      </c>
    </row>
    <row r="3204" spans="1:30" ht="14.25" customHeight="1" x14ac:dyDescent="0.3">
      <c r="A3204" s="5">
        <v>3202</v>
      </c>
      <c r="B3204" s="6" t="s">
        <v>32</v>
      </c>
      <c r="C3204" s="6" t="s">
        <v>33</v>
      </c>
      <c r="D3204" s="6" t="s">
        <v>1968</v>
      </c>
      <c r="E3204" s="6" t="s">
        <v>1976</v>
      </c>
      <c r="F3204" s="6">
        <v>3323082002</v>
      </c>
      <c r="G3204" s="6" t="s">
        <v>1977</v>
      </c>
      <c r="H3204" s="6" t="s">
        <v>1978</v>
      </c>
      <c r="I3204" s="6">
        <v>15405161</v>
      </c>
      <c r="J3204" s="6" t="s">
        <v>10338</v>
      </c>
      <c r="K3204" s="6" t="s">
        <v>10339</v>
      </c>
      <c r="L3204" s="6" t="s">
        <v>10340</v>
      </c>
      <c r="M3204" s="6">
        <v>50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  <c r="T3204" s="6" t="s">
        <v>39</v>
      </c>
      <c r="U3204" s="27" t="s">
        <v>7958</v>
      </c>
      <c r="V3204" s="8">
        <v>46252.559027777781</v>
      </c>
      <c r="W3204" s="8">
        <v>46252.559027777781</v>
      </c>
      <c r="X3204" s="6" t="s">
        <v>40</v>
      </c>
      <c r="Y3204" s="6" t="s">
        <v>39</v>
      </c>
      <c r="Z3204" s="9">
        <v>94296</v>
      </c>
      <c r="AA3204" s="6" t="s">
        <v>5625</v>
      </c>
      <c r="AB3204" s="26" t="s">
        <v>10341</v>
      </c>
      <c r="AC3204" s="11" t="str">
        <f t="shared" si="327"/>
        <v>Klik Here Bestie</v>
      </c>
      <c r="AD3204" s="14" t="s">
        <v>10337</v>
      </c>
    </row>
    <row r="3205" spans="1:30" ht="14.25" customHeight="1" x14ac:dyDescent="0.3">
      <c r="A3205" s="5">
        <v>3203</v>
      </c>
      <c r="B3205" s="6" t="s">
        <v>32</v>
      </c>
      <c r="C3205" s="6" t="s">
        <v>33</v>
      </c>
      <c r="D3205" s="6" t="s">
        <v>1968</v>
      </c>
      <c r="E3205" s="6" t="s">
        <v>5627</v>
      </c>
      <c r="F3205" s="6">
        <v>3323082003</v>
      </c>
      <c r="G3205" s="6" t="s">
        <v>1977</v>
      </c>
      <c r="H3205" s="6" t="s">
        <v>1978</v>
      </c>
      <c r="I3205" s="6">
        <v>16162903</v>
      </c>
      <c r="J3205" s="6" t="s">
        <v>10342</v>
      </c>
      <c r="K3205" s="6" t="s">
        <v>10343</v>
      </c>
      <c r="L3205" s="6" t="s">
        <v>10344</v>
      </c>
      <c r="M3205" s="6">
        <v>0</v>
      </c>
      <c r="N3205" s="6">
        <v>100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  <c r="T3205" s="6" t="s">
        <v>39</v>
      </c>
      <c r="U3205" s="6" t="s">
        <v>7919</v>
      </c>
      <c r="V3205" s="8">
        <v>46261.467361111114</v>
      </c>
      <c r="W3205" s="8">
        <v>46261.467361111114</v>
      </c>
      <c r="X3205" s="6" t="s">
        <v>40</v>
      </c>
      <c r="Y3205" s="6" t="s">
        <v>39</v>
      </c>
      <c r="Z3205" s="9">
        <v>668760</v>
      </c>
      <c r="AA3205" s="6" t="s">
        <v>5642</v>
      </c>
      <c r="AB3205" s="26" t="s">
        <v>10345</v>
      </c>
      <c r="AC3205" s="11" t="str">
        <f t="shared" si="327"/>
        <v>Klik Here Bestie</v>
      </c>
      <c r="AD3205" s="14" t="s">
        <v>10337</v>
      </c>
    </row>
    <row r="3206" spans="1:30" ht="14.25" customHeight="1" x14ac:dyDescent="0.3">
      <c r="A3206" s="5">
        <v>3204</v>
      </c>
      <c r="B3206" s="6" t="s">
        <v>32</v>
      </c>
      <c r="C3206" s="6" t="s">
        <v>33</v>
      </c>
      <c r="D3206" s="6" t="s">
        <v>1968</v>
      </c>
      <c r="E3206" s="6" t="s">
        <v>5627</v>
      </c>
      <c r="F3206" s="6">
        <v>3323082003</v>
      </c>
      <c r="G3206" s="6" t="s">
        <v>1977</v>
      </c>
      <c r="H3206" s="6" t="s">
        <v>1978</v>
      </c>
      <c r="I3206" s="6">
        <v>15639973</v>
      </c>
      <c r="J3206" s="6" t="s">
        <v>10346</v>
      </c>
      <c r="K3206" s="6" t="s">
        <v>10347</v>
      </c>
      <c r="L3206" s="6" t="s">
        <v>10348</v>
      </c>
      <c r="M3206" s="6">
        <v>0</v>
      </c>
      <c r="N3206" s="6">
        <v>100</v>
      </c>
      <c r="O3206" s="6">
        <v>0</v>
      </c>
      <c r="P3206" s="6">
        <v>0</v>
      </c>
      <c r="Q3206" s="6">
        <v>0</v>
      </c>
      <c r="R3206" s="6">
        <v>0</v>
      </c>
      <c r="S3206" s="6">
        <v>0</v>
      </c>
      <c r="T3206" s="6" t="s">
        <v>39</v>
      </c>
      <c r="U3206" s="27" t="s">
        <v>7926</v>
      </c>
      <c r="V3206" s="8">
        <v>46255.570138888892</v>
      </c>
      <c r="W3206" s="8">
        <v>46255.570138888892</v>
      </c>
      <c r="X3206" s="6" t="s">
        <v>40</v>
      </c>
      <c r="Y3206" s="6" t="s">
        <v>39</v>
      </c>
      <c r="Z3206" s="9">
        <v>668760</v>
      </c>
      <c r="AA3206" s="6" t="s">
        <v>5642</v>
      </c>
      <c r="AB3206" s="26" t="s">
        <v>10349</v>
      </c>
      <c r="AC3206" s="11" t="str">
        <f t="shared" si="327"/>
        <v>Klik Here Bestie</v>
      </c>
      <c r="AD3206" s="14" t="s">
        <v>10337</v>
      </c>
    </row>
    <row r="3207" spans="1:30" ht="14.25" customHeight="1" x14ac:dyDescent="0.3">
      <c r="A3207" s="5">
        <v>3205</v>
      </c>
      <c r="B3207" s="6" t="s">
        <v>32</v>
      </c>
      <c r="C3207" s="6" t="s">
        <v>33</v>
      </c>
      <c r="D3207" s="6" t="s">
        <v>1968</v>
      </c>
      <c r="E3207" s="6" t="s">
        <v>5627</v>
      </c>
      <c r="F3207" s="6">
        <v>3323082003</v>
      </c>
      <c r="G3207" s="6" t="s">
        <v>1977</v>
      </c>
      <c r="H3207" s="6" t="s">
        <v>1978</v>
      </c>
      <c r="I3207" s="6">
        <v>15640174</v>
      </c>
      <c r="J3207" s="6" t="s">
        <v>10350</v>
      </c>
      <c r="K3207" s="6" t="s">
        <v>10347</v>
      </c>
      <c r="L3207" s="6" t="s">
        <v>10348</v>
      </c>
      <c r="M3207" s="6">
        <v>46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6" t="s">
        <v>39</v>
      </c>
      <c r="U3207" s="6" t="s">
        <v>7926</v>
      </c>
      <c r="V3207" s="8">
        <v>46255.571527777778</v>
      </c>
      <c r="W3207" s="8">
        <v>46255.571527777778</v>
      </c>
      <c r="X3207" s="6" t="s">
        <v>40</v>
      </c>
      <c r="Y3207" s="6" t="s">
        <v>39</v>
      </c>
      <c r="Z3207" s="9">
        <v>668760</v>
      </c>
      <c r="AA3207" s="6" t="s">
        <v>5642</v>
      </c>
      <c r="AB3207" s="26" t="s">
        <v>10351</v>
      </c>
      <c r="AC3207" s="11" t="str">
        <f t="shared" si="327"/>
        <v>Klik Here Bestie</v>
      </c>
      <c r="AD3207" s="14" t="s">
        <v>10337</v>
      </c>
    </row>
    <row r="3208" spans="1:30" ht="14.25" customHeight="1" x14ac:dyDescent="0.3">
      <c r="A3208" s="5">
        <v>3206</v>
      </c>
      <c r="B3208" s="6" t="s">
        <v>32</v>
      </c>
      <c r="C3208" s="6" t="s">
        <v>33</v>
      </c>
      <c r="D3208" s="6" t="s">
        <v>1968</v>
      </c>
      <c r="E3208" s="6" t="s">
        <v>1992</v>
      </c>
      <c r="F3208" s="6">
        <v>3323082004</v>
      </c>
      <c r="G3208" s="6" t="s">
        <v>1977</v>
      </c>
      <c r="H3208" s="6" t="s">
        <v>1978</v>
      </c>
      <c r="I3208" s="6">
        <v>16189069</v>
      </c>
      <c r="J3208" s="6" t="s">
        <v>10352</v>
      </c>
      <c r="K3208" s="6" t="s">
        <v>10353</v>
      </c>
      <c r="L3208" s="6" t="s">
        <v>46</v>
      </c>
      <c r="M3208" s="6">
        <v>150</v>
      </c>
      <c r="N3208" s="6">
        <v>250</v>
      </c>
      <c r="O3208" s="6">
        <v>0</v>
      </c>
      <c r="P3208" s="6">
        <v>0</v>
      </c>
      <c r="Q3208" s="6">
        <v>0</v>
      </c>
      <c r="R3208" s="6">
        <v>0</v>
      </c>
      <c r="S3208" s="6">
        <v>0</v>
      </c>
      <c r="T3208" s="6" t="s">
        <v>39</v>
      </c>
      <c r="U3208" s="6" t="s">
        <v>7919</v>
      </c>
      <c r="V3208" s="8">
        <v>46261.61041666667</v>
      </c>
      <c r="W3208" s="8">
        <v>46261.61041666667</v>
      </c>
      <c r="X3208" s="6" t="s">
        <v>40</v>
      </c>
      <c r="Y3208" s="6" t="s">
        <v>39</v>
      </c>
      <c r="Z3208" s="9">
        <v>94630</v>
      </c>
      <c r="AA3208" s="6" t="s">
        <v>1995</v>
      </c>
      <c r="AB3208" s="26" t="s">
        <v>10354</v>
      </c>
      <c r="AC3208" s="11" t="str">
        <f t="shared" si="327"/>
        <v>Klik Here Bestie</v>
      </c>
      <c r="AD3208" s="14" t="s">
        <v>10337</v>
      </c>
    </row>
    <row r="3209" spans="1:30" ht="14.25" customHeight="1" x14ac:dyDescent="0.3">
      <c r="A3209" s="5">
        <v>3207</v>
      </c>
      <c r="B3209" s="6" t="s">
        <v>32</v>
      </c>
      <c r="C3209" s="6" t="s">
        <v>33</v>
      </c>
      <c r="D3209" s="6" t="s">
        <v>1968</v>
      </c>
      <c r="E3209" s="6" t="s">
        <v>1992</v>
      </c>
      <c r="F3209" s="6">
        <v>3323082004</v>
      </c>
      <c r="G3209" s="6" t="s">
        <v>1977</v>
      </c>
      <c r="H3209" s="6" t="s">
        <v>1978</v>
      </c>
      <c r="I3209" s="6">
        <v>15390079</v>
      </c>
      <c r="J3209" s="6" t="s">
        <v>10355</v>
      </c>
      <c r="K3209" s="6" t="s">
        <v>10356</v>
      </c>
      <c r="L3209" s="6" t="s">
        <v>2000</v>
      </c>
      <c r="M3209" s="6">
        <v>50</v>
      </c>
      <c r="N3209" s="6">
        <v>50</v>
      </c>
      <c r="O3209" s="6">
        <v>0</v>
      </c>
      <c r="P3209" s="6">
        <v>0</v>
      </c>
      <c r="Q3209" s="6">
        <v>0</v>
      </c>
      <c r="R3209" s="6">
        <v>0</v>
      </c>
      <c r="S3209" s="6">
        <v>0</v>
      </c>
      <c r="T3209" s="6" t="s">
        <v>39</v>
      </c>
      <c r="U3209" s="6" t="s">
        <v>7958</v>
      </c>
      <c r="V3209" s="8">
        <v>46252.434027777781</v>
      </c>
      <c r="W3209" s="8">
        <v>46252.434027777781</v>
      </c>
      <c r="X3209" s="6" t="s">
        <v>40</v>
      </c>
      <c r="Y3209" s="6" t="s">
        <v>39</v>
      </c>
      <c r="Z3209" s="9">
        <v>94649</v>
      </c>
      <c r="AA3209" s="6" t="s">
        <v>2001</v>
      </c>
      <c r="AB3209" s="26" t="s">
        <v>10357</v>
      </c>
      <c r="AC3209" s="11" t="str">
        <f t="shared" si="327"/>
        <v>Klik Here Bestie</v>
      </c>
      <c r="AD3209" s="14" t="s">
        <v>10337</v>
      </c>
    </row>
    <row r="3210" spans="1:30" ht="14.25" customHeight="1" x14ac:dyDescent="0.3">
      <c r="A3210" s="5">
        <v>3208</v>
      </c>
      <c r="B3210" s="6" t="s">
        <v>32</v>
      </c>
      <c r="C3210" s="6" t="s">
        <v>33</v>
      </c>
      <c r="D3210" s="6" t="s">
        <v>1968</v>
      </c>
      <c r="E3210" s="6" t="s">
        <v>2021</v>
      </c>
      <c r="F3210" s="6">
        <v>3323082010</v>
      </c>
      <c r="G3210" s="6" t="s">
        <v>2022</v>
      </c>
      <c r="H3210" s="6" t="s">
        <v>2023</v>
      </c>
      <c r="I3210" s="6">
        <v>15448494</v>
      </c>
      <c r="J3210" s="6" t="s">
        <v>10358</v>
      </c>
      <c r="K3210" s="6" t="s">
        <v>10359</v>
      </c>
      <c r="L3210" s="6" t="s">
        <v>3301</v>
      </c>
      <c r="M3210" s="6">
        <v>0</v>
      </c>
      <c r="N3210" s="6">
        <v>58</v>
      </c>
      <c r="O3210" s="6">
        <v>0</v>
      </c>
      <c r="P3210" s="6">
        <v>0</v>
      </c>
      <c r="Q3210" s="6">
        <v>0</v>
      </c>
      <c r="R3210" s="6">
        <v>0</v>
      </c>
      <c r="S3210" s="6">
        <v>0</v>
      </c>
      <c r="T3210" s="6" t="s">
        <v>39</v>
      </c>
      <c r="U3210" s="27" t="s">
        <v>7969</v>
      </c>
      <c r="V3210" s="8">
        <v>46253.375</v>
      </c>
      <c r="W3210" s="8">
        <v>46253.375</v>
      </c>
      <c r="X3210" s="6" t="s">
        <v>40</v>
      </c>
      <c r="Y3210" s="6" t="s">
        <v>39</v>
      </c>
      <c r="Z3210" s="9">
        <v>94777</v>
      </c>
      <c r="AA3210" s="6" t="s">
        <v>5711</v>
      </c>
      <c r="AB3210" s="26" t="s">
        <v>10360</v>
      </c>
      <c r="AC3210" s="11" t="str">
        <f t="shared" si="327"/>
        <v>Klik Here Bestie</v>
      </c>
      <c r="AD3210" s="14" t="s">
        <v>10337</v>
      </c>
    </row>
    <row r="3211" spans="1:30" ht="14.25" customHeight="1" x14ac:dyDescent="0.3">
      <c r="A3211" s="5">
        <v>3209</v>
      </c>
      <c r="B3211" s="6" t="s">
        <v>32</v>
      </c>
      <c r="C3211" s="6" t="s">
        <v>33</v>
      </c>
      <c r="D3211" s="6" t="s">
        <v>1968</v>
      </c>
      <c r="E3211" s="6" t="s">
        <v>2021</v>
      </c>
      <c r="F3211" s="6">
        <v>3323082010</v>
      </c>
      <c r="G3211" s="6" t="s">
        <v>2022</v>
      </c>
      <c r="H3211" s="6" t="s">
        <v>2023</v>
      </c>
      <c r="I3211" s="6">
        <v>15448849</v>
      </c>
      <c r="J3211" s="6" t="s">
        <v>10361</v>
      </c>
      <c r="K3211" s="6" t="s">
        <v>10359</v>
      </c>
      <c r="L3211" s="6" t="s">
        <v>3301</v>
      </c>
      <c r="M3211" s="6">
        <v>0</v>
      </c>
      <c r="N3211" s="6">
        <v>105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 t="s">
        <v>39</v>
      </c>
      <c r="U3211" s="27" t="s">
        <v>7969</v>
      </c>
      <c r="V3211" s="8">
        <v>46253.377083333333</v>
      </c>
      <c r="W3211" s="8">
        <v>46253.377083333333</v>
      </c>
      <c r="X3211" s="6" t="s">
        <v>40</v>
      </c>
      <c r="Y3211" s="6" t="s">
        <v>39</v>
      </c>
      <c r="Z3211" s="9">
        <v>94777</v>
      </c>
      <c r="AA3211" s="6" t="s">
        <v>5711</v>
      </c>
      <c r="AB3211" s="26" t="s">
        <v>10362</v>
      </c>
      <c r="AC3211" s="11" t="str">
        <f t="shared" si="327"/>
        <v>Klik Here Bestie</v>
      </c>
      <c r="AD3211" s="14" t="s">
        <v>10337</v>
      </c>
    </row>
    <row r="3212" spans="1:30" ht="14.25" customHeight="1" x14ac:dyDescent="0.3">
      <c r="A3212" s="5">
        <v>3210</v>
      </c>
      <c r="B3212" s="6" t="s">
        <v>32</v>
      </c>
      <c r="C3212" s="6" t="s">
        <v>33</v>
      </c>
      <c r="D3212" s="6" t="s">
        <v>1968</v>
      </c>
      <c r="E3212" s="6" t="s">
        <v>2030</v>
      </c>
      <c r="F3212" s="6">
        <v>3323082011</v>
      </c>
      <c r="G3212" s="6" t="s">
        <v>1977</v>
      </c>
      <c r="H3212" s="6" t="s">
        <v>1978</v>
      </c>
      <c r="I3212" s="6">
        <v>15543974</v>
      </c>
      <c r="J3212" s="6" t="s">
        <v>10363</v>
      </c>
      <c r="K3212" s="6" t="s">
        <v>10364</v>
      </c>
      <c r="L3212" s="6" t="s">
        <v>10365</v>
      </c>
      <c r="M3212" s="6">
        <v>0</v>
      </c>
      <c r="N3212" s="6">
        <v>50</v>
      </c>
      <c r="O3212" s="6">
        <v>0</v>
      </c>
      <c r="P3212" s="6">
        <v>0</v>
      </c>
      <c r="Q3212" s="6">
        <v>0</v>
      </c>
      <c r="R3212" s="6">
        <v>0</v>
      </c>
      <c r="S3212" s="6">
        <v>0</v>
      </c>
      <c r="T3212" s="6" t="s">
        <v>39</v>
      </c>
      <c r="U3212" s="27" t="s">
        <v>7987</v>
      </c>
      <c r="V3212" s="8">
        <v>46254.494444444441</v>
      </c>
      <c r="W3212" s="8">
        <v>46254.494444444441</v>
      </c>
      <c r="X3212" s="6" t="s">
        <v>40</v>
      </c>
      <c r="Y3212" s="6" t="s">
        <v>39</v>
      </c>
      <c r="Z3212" s="9">
        <v>93778</v>
      </c>
      <c r="AA3212" s="6" t="s">
        <v>2037</v>
      </c>
      <c r="AB3212" s="26" t="s">
        <v>10366</v>
      </c>
      <c r="AC3212" s="11" t="str">
        <f t="shared" si="327"/>
        <v>Klik Here Bestie</v>
      </c>
      <c r="AD3212" s="14" t="s">
        <v>10337</v>
      </c>
    </row>
    <row r="3213" spans="1:30" ht="14.25" customHeight="1" x14ac:dyDescent="0.3">
      <c r="A3213" s="5">
        <v>3211</v>
      </c>
      <c r="B3213" s="6" t="s">
        <v>32</v>
      </c>
      <c r="C3213" s="6" t="s">
        <v>33</v>
      </c>
      <c r="D3213" s="6" t="s">
        <v>2132</v>
      </c>
      <c r="E3213" s="6" t="s">
        <v>10367</v>
      </c>
      <c r="F3213" s="6">
        <v>3323091019</v>
      </c>
      <c r="G3213" s="6" t="s">
        <v>2160</v>
      </c>
      <c r="H3213" s="6" t="s">
        <v>283</v>
      </c>
      <c r="I3213" s="6">
        <v>15846803</v>
      </c>
      <c r="J3213" s="6" t="s">
        <v>10368</v>
      </c>
      <c r="K3213" s="6" t="s">
        <v>10369</v>
      </c>
      <c r="L3213" s="6" t="s">
        <v>10370</v>
      </c>
      <c r="M3213" s="6">
        <v>115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6">
        <v>0</v>
      </c>
      <c r="T3213" s="6" t="s">
        <v>39</v>
      </c>
      <c r="U3213" s="27" t="s">
        <v>7951</v>
      </c>
      <c r="V3213" s="8">
        <v>46258.35833333333</v>
      </c>
      <c r="W3213" s="8">
        <v>46258.35833333333</v>
      </c>
      <c r="X3213" s="6" t="s">
        <v>40</v>
      </c>
      <c r="Y3213" s="6" t="s">
        <v>39</v>
      </c>
      <c r="Z3213" s="9">
        <v>85839</v>
      </c>
      <c r="AA3213" s="6" t="s">
        <v>10371</v>
      </c>
      <c r="AB3213" s="26" t="s">
        <v>10372</v>
      </c>
      <c r="AC3213" s="11" t="str">
        <f t="shared" si="327"/>
        <v>Klik Here Bestie</v>
      </c>
      <c r="AD3213" s="14" t="s">
        <v>10337</v>
      </c>
    </row>
    <row r="3214" spans="1:30" ht="14.25" customHeight="1" x14ac:dyDescent="0.3">
      <c r="A3214" s="5">
        <v>3212</v>
      </c>
      <c r="B3214" s="6" t="s">
        <v>32</v>
      </c>
      <c r="C3214" s="6" t="s">
        <v>33</v>
      </c>
      <c r="D3214" s="6" t="s">
        <v>2132</v>
      </c>
      <c r="E3214" s="6" t="s">
        <v>10367</v>
      </c>
      <c r="F3214" s="6">
        <v>3323091019</v>
      </c>
      <c r="G3214" s="6" t="s">
        <v>2160</v>
      </c>
      <c r="H3214" s="6" t="s">
        <v>283</v>
      </c>
      <c r="I3214" s="6">
        <v>15452234</v>
      </c>
      <c r="J3214" s="6" t="s">
        <v>10373</v>
      </c>
      <c r="K3214" s="6" t="s">
        <v>10374</v>
      </c>
      <c r="L3214" s="6" t="s">
        <v>10375</v>
      </c>
      <c r="M3214" s="6">
        <v>0</v>
      </c>
      <c r="N3214" s="6">
        <v>100</v>
      </c>
      <c r="O3214" s="6">
        <v>0</v>
      </c>
      <c r="P3214" s="6">
        <v>0</v>
      </c>
      <c r="Q3214" s="6">
        <v>0</v>
      </c>
      <c r="R3214" s="6">
        <v>0</v>
      </c>
      <c r="S3214" s="6">
        <v>0</v>
      </c>
      <c r="T3214" s="6" t="s">
        <v>39</v>
      </c>
      <c r="U3214" s="27" t="s">
        <v>7969</v>
      </c>
      <c r="V3214" s="8">
        <v>46253.395833333336</v>
      </c>
      <c r="W3214" s="8">
        <v>46253.395833333336</v>
      </c>
      <c r="X3214" s="6" t="s">
        <v>40</v>
      </c>
      <c r="Y3214" s="6" t="s">
        <v>39</v>
      </c>
      <c r="Z3214" s="9">
        <v>85848</v>
      </c>
      <c r="AA3214" s="6" t="s">
        <v>10376</v>
      </c>
      <c r="AB3214" s="26" t="s">
        <v>10377</v>
      </c>
      <c r="AC3214" s="11" t="str">
        <f t="shared" si="327"/>
        <v>Klik Here Bestie</v>
      </c>
      <c r="AD3214" s="14" t="s">
        <v>10337</v>
      </c>
    </row>
    <row r="3215" spans="1:30" ht="14.25" customHeight="1" x14ac:dyDescent="0.3">
      <c r="A3215" s="5">
        <v>3213</v>
      </c>
      <c r="B3215" s="6" t="s">
        <v>32</v>
      </c>
      <c r="C3215" s="6" t="s">
        <v>33</v>
      </c>
      <c r="D3215" s="6" t="s">
        <v>2132</v>
      </c>
      <c r="E3215" s="6" t="s">
        <v>10367</v>
      </c>
      <c r="F3215" s="6">
        <v>3323091019</v>
      </c>
      <c r="G3215" s="6" t="s">
        <v>2160</v>
      </c>
      <c r="H3215" s="6" t="s">
        <v>283</v>
      </c>
      <c r="I3215" s="6">
        <v>15846577</v>
      </c>
      <c r="J3215" s="6" t="s">
        <v>10378</v>
      </c>
      <c r="K3215" s="6" t="s">
        <v>10379</v>
      </c>
      <c r="L3215" s="6" t="s">
        <v>893</v>
      </c>
      <c r="M3215" s="6">
        <v>0</v>
      </c>
      <c r="N3215" s="6">
        <v>150</v>
      </c>
      <c r="O3215" s="6">
        <v>0</v>
      </c>
      <c r="P3215" s="6">
        <v>0</v>
      </c>
      <c r="Q3215" s="6">
        <v>0</v>
      </c>
      <c r="R3215" s="6">
        <v>0</v>
      </c>
      <c r="S3215" s="6">
        <v>0</v>
      </c>
      <c r="T3215" s="6" t="s">
        <v>39</v>
      </c>
      <c r="U3215" s="6" t="s">
        <v>7951</v>
      </c>
      <c r="V3215" s="8">
        <v>46258.357638888891</v>
      </c>
      <c r="W3215" s="8">
        <v>46258.357638888891</v>
      </c>
      <c r="X3215" s="6" t="s">
        <v>40</v>
      </c>
      <c r="Y3215" s="6" t="s">
        <v>39</v>
      </c>
      <c r="Z3215" s="9">
        <v>85844</v>
      </c>
      <c r="AA3215" s="6" t="s">
        <v>10380</v>
      </c>
      <c r="AB3215" s="26" t="s">
        <v>10381</v>
      </c>
      <c r="AC3215" s="11" t="str">
        <f t="shared" si="327"/>
        <v>Klik Here Bestie</v>
      </c>
      <c r="AD3215" s="14" t="s">
        <v>10337</v>
      </c>
    </row>
    <row r="3216" spans="1:30" ht="14.25" customHeight="1" x14ac:dyDescent="0.3">
      <c r="A3216" s="5">
        <v>3214</v>
      </c>
      <c r="B3216" s="6" t="s">
        <v>32</v>
      </c>
      <c r="C3216" s="6" t="s">
        <v>33</v>
      </c>
      <c r="D3216" s="6" t="s">
        <v>2132</v>
      </c>
      <c r="E3216" s="6" t="s">
        <v>10367</v>
      </c>
      <c r="F3216" s="6">
        <v>3323091019</v>
      </c>
      <c r="G3216" s="6" t="s">
        <v>2160</v>
      </c>
      <c r="H3216" s="6" t="s">
        <v>283</v>
      </c>
      <c r="I3216" s="6">
        <v>15411568</v>
      </c>
      <c r="J3216" s="6" t="s">
        <v>10382</v>
      </c>
      <c r="K3216" s="6" t="s">
        <v>10383</v>
      </c>
      <c r="L3216" s="6" t="s">
        <v>1905</v>
      </c>
      <c r="M3216" s="6">
        <v>0</v>
      </c>
      <c r="N3216" s="6">
        <v>70</v>
      </c>
      <c r="O3216" s="6">
        <v>0</v>
      </c>
      <c r="P3216" s="6">
        <v>0</v>
      </c>
      <c r="Q3216" s="6">
        <v>0</v>
      </c>
      <c r="R3216" s="6">
        <v>0</v>
      </c>
      <c r="S3216" s="6">
        <v>0</v>
      </c>
      <c r="T3216" s="6" t="s">
        <v>39</v>
      </c>
      <c r="U3216" s="6" t="s">
        <v>7958</v>
      </c>
      <c r="V3216" s="8">
        <v>46252.612500000003</v>
      </c>
      <c r="W3216" s="8">
        <v>46252.612500000003</v>
      </c>
      <c r="X3216" s="6" t="s">
        <v>40</v>
      </c>
      <c r="Y3216" s="6" t="s">
        <v>39</v>
      </c>
      <c r="Z3216" s="9">
        <v>85848</v>
      </c>
      <c r="AA3216" s="6" t="s">
        <v>10376</v>
      </c>
      <c r="AB3216" s="26" t="s">
        <v>10384</v>
      </c>
      <c r="AC3216" s="11" t="str">
        <f t="shared" si="327"/>
        <v>Klik Here Bestie</v>
      </c>
      <c r="AD3216" s="14" t="s">
        <v>10337</v>
      </c>
    </row>
    <row r="3217" spans="1:30" ht="14.25" customHeight="1" x14ac:dyDescent="0.3">
      <c r="A3217" s="5">
        <v>3215</v>
      </c>
      <c r="B3217" s="6" t="s">
        <v>32</v>
      </c>
      <c r="C3217" s="6" t="s">
        <v>33</v>
      </c>
      <c r="D3217" s="6" t="s">
        <v>2132</v>
      </c>
      <c r="E3217" s="6" t="s">
        <v>2133</v>
      </c>
      <c r="F3217" s="6">
        <v>3323092003</v>
      </c>
      <c r="G3217" s="6" t="s">
        <v>2134</v>
      </c>
      <c r="H3217" s="6" t="s">
        <v>957</v>
      </c>
      <c r="I3217" s="6">
        <v>16074084</v>
      </c>
      <c r="J3217" s="6" t="s">
        <v>10385</v>
      </c>
      <c r="K3217" s="6" t="s">
        <v>10386</v>
      </c>
      <c r="L3217" s="6" t="s">
        <v>10387</v>
      </c>
      <c r="M3217" s="6">
        <v>0</v>
      </c>
      <c r="N3217" s="6">
        <v>26</v>
      </c>
      <c r="O3217" s="6">
        <v>0</v>
      </c>
      <c r="P3217" s="6">
        <v>0</v>
      </c>
      <c r="Q3217" s="6">
        <v>0</v>
      </c>
      <c r="R3217" s="6">
        <v>0</v>
      </c>
      <c r="S3217" s="6">
        <v>0</v>
      </c>
      <c r="T3217" s="6" t="s">
        <v>39</v>
      </c>
      <c r="U3217" s="27" t="s">
        <v>7962</v>
      </c>
      <c r="V3217" s="8">
        <v>46260.570833333331</v>
      </c>
      <c r="W3217" s="8">
        <v>46260.570833333331</v>
      </c>
      <c r="X3217" s="6" t="s">
        <v>40</v>
      </c>
      <c r="Y3217" s="6" t="s">
        <v>39</v>
      </c>
      <c r="Z3217" s="9">
        <v>86072</v>
      </c>
      <c r="AA3217" s="6" t="s">
        <v>2155</v>
      </c>
      <c r="AB3217" s="26" t="s">
        <v>10388</v>
      </c>
      <c r="AC3217" s="11" t="str">
        <f t="shared" si="327"/>
        <v>Klik Here Bestie</v>
      </c>
      <c r="AD3217" s="14" t="s">
        <v>10337</v>
      </c>
    </row>
    <row r="3218" spans="1:30" ht="14.25" customHeight="1" x14ac:dyDescent="0.3">
      <c r="A3218" s="5">
        <v>3216</v>
      </c>
      <c r="B3218" s="6" t="s">
        <v>32</v>
      </c>
      <c r="C3218" s="6" t="s">
        <v>33</v>
      </c>
      <c r="D3218" s="6" t="s">
        <v>2132</v>
      </c>
      <c r="E3218" s="6" t="s">
        <v>2133</v>
      </c>
      <c r="F3218" s="6">
        <v>3323092003</v>
      </c>
      <c r="G3218" s="6" t="s">
        <v>2134</v>
      </c>
      <c r="H3218" s="6" t="s">
        <v>957</v>
      </c>
      <c r="I3218" s="6">
        <v>15899956</v>
      </c>
      <c r="J3218" s="6" t="s">
        <v>10389</v>
      </c>
      <c r="K3218" s="6" t="s">
        <v>10390</v>
      </c>
      <c r="L3218" s="6" t="s">
        <v>10391</v>
      </c>
      <c r="M3218" s="6">
        <v>0</v>
      </c>
      <c r="N3218" s="6">
        <v>10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  <c r="T3218" s="6" t="s">
        <v>39</v>
      </c>
      <c r="U3218" s="27" t="s">
        <v>7951</v>
      </c>
      <c r="V3218" s="8">
        <v>46258.620833333334</v>
      </c>
      <c r="W3218" s="8">
        <v>46258.620833333334</v>
      </c>
      <c r="X3218" s="6" t="s">
        <v>40</v>
      </c>
      <c r="Y3218" s="6" t="s">
        <v>39</v>
      </c>
      <c r="Z3218" s="9">
        <v>86072</v>
      </c>
      <c r="AA3218" s="6" t="s">
        <v>2155</v>
      </c>
      <c r="AB3218" s="26" t="s">
        <v>10392</v>
      </c>
      <c r="AC3218" s="11" t="str">
        <f t="shared" si="327"/>
        <v>Klik Here Bestie</v>
      </c>
      <c r="AD3218" s="14" t="s">
        <v>10337</v>
      </c>
    </row>
    <row r="3219" spans="1:30" ht="14.25" customHeight="1" x14ac:dyDescent="0.3">
      <c r="A3219" s="5">
        <v>3217</v>
      </c>
      <c r="B3219" s="6" t="s">
        <v>32</v>
      </c>
      <c r="C3219" s="6" t="s">
        <v>33</v>
      </c>
      <c r="D3219" s="6" t="s">
        <v>2132</v>
      </c>
      <c r="E3219" s="6" t="s">
        <v>10393</v>
      </c>
      <c r="F3219" s="6">
        <v>3323092004</v>
      </c>
      <c r="G3219" s="6" t="s">
        <v>2160</v>
      </c>
      <c r="H3219" s="6" t="s">
        <v>283</v>
      </c>
      <c r="I3219" s="6">
        <v>15377130</v>
      </c>
      <c r="J3219" s="6" t="s">
        <v>10394</v>
      </c>
      <c r="K3219" s="6" t="s">
        <v>10395</v>
      </c>
      <c r="L3219" s="6" t="s">
        <v>10396</v>
      </c>
      <c r="M3219" s="6">
        <v>50</v>
      </c>
      <c r="N3219" s="6">
        <v>32</v>
      </c>
      <c r="O3219" s="6">
        <v>0</v>
      </c>
      <c r="P3219" s="6">
        <v>0</v>
      </c>
      <c r="Q3219" s="6">
        <v>0</v>
      </c>
      <c r="R3219" s="6">
        <v>0</v>
      </c>
      <c r="S3219" s="6">
        <v>0</v>
      </c>
      <c r="T3219" s="6" t="s">
        <v>39</v>
      </c>
      <c r="U3219" s="6" t="s">
        <v>7958</v>
      </c>
      <c r="V3219" s="8">
        <v>46252.353472222225</v>
      </c>
      <c r="W3219" s="8">
        <v>46252.353472222225</v>
      </c>
      <c r="X3219" s="6" t="s">
        <v>40</v>
      </c>
      <c r="Y3219" s="6" t="s">
        <v>39</v>
      </c>
      <c r="Z3219" s="9">
        <v>682068</v>
      </c>
      <c r="AA3219" s="6" t="s">
        <v>9559</v>
      </c>
      <c r="AB3219" s="26" t="s">
        <v>10397</v>
      </c>
      <c r="AC3219" s="11" t="str">
        <f t="shared" si="327"/>
        <v>Klik Here Bestie</v>
      </c>
      <c r="AD3219" s="14" t="s">
        <v>10337</v>
      </c>
    </row>
    <row r="3220" spans="1:30" ht="14.25" customHeight="1" x14ac:dyDescent="0.3">
      <c r="A3220" s="5">
        <v>3218</v>
      </c>
      <c r="B3220" s="6" t="s">
        <v>32</v>
      </c>
      <c r="C3220" s="6" t="s">
        <v>33</v>
      </c>
      <c r="D3220" s="6" t="s">
        <v>2132</v>
      </c>
      <c r="E3220" s="6" t="s">
        <v>10393</v>
      </c>
      <c r="F3220" s="6">
        <v>3323092004</v>
      </c>
      <c r="G3220" s="6" t="s">
        <v>2160</v>
      </c>
      <c r="H3220" s="6" t="s">
        <v>283</v>
      </c>
      <c r="I3220" s="6">
        <v>15377204</v>
      </c>
      <c r="J3220" s="6" t="s">
        <v>10398</v>
      </c>
      <c r="K3220" s="6" t="s">
        <v>10395</v>
      </c>
      <c r="L3220" s="6" t="s">
        <v>10396</v>
      </c>
      <c r="M3220" s="6">
        <v>0</v>
      </c>
      <c r="N3220" s="6">
        <v>28</v>
      </c>
      <c r="O3220" s="6">
        <v>0</v>
      </c>
      <c r="P3220" s="6">
        <v>0</v>
      </c>
      <c r="Q3220" s="6">
        <v>0</v>
      </c>
      <c r="R3220" s="6">
        <v>0</v>
      </c>
      <c r="S3220" s="6">
        <v>0</v>
      </c>
      <c r="T3220" s="6" t="s">
        <v>39</v>
      </c>
      <c r="U3220" s="27" t="s">
        <v>7958</v>
      </c>
      <c r="V3220" s="8">
        <v>46252.354166666664</v>
      </c>
      <c r="W3220" s="8">
        <v>46252.354166666664</v>
      </c>
      <c r="X3220" s="6" t="s">
        <v>40</v>
      </c>
      <c r="Y3220" s="6" t="s">
        <v>39</v>
      </c>
      <c r="Z3220" s="9">
        <v>682068</v>
      </c>
      <c r="AA3220" s="6" t="s">
        <v>9559</v>
      </c>
      <c r="AB3220" s="26" t="s">
        <v>10399</v>
      </c>
      <c r="AC3220" s="11" t="str">
        <f t="shared" si="327"/>
        <v>Klik Here Bestie</v>
      </c>
      <c r="AD3220" s="14" t="s">
        <v>10337</v>
      </c>
    </row>
    <row r="3221" spans="1:30" ht="14.25" customHeight="1" x14ac:dyDescent="0.3">
      <c r="A3221" s="5">
        <v>3219</v>
      </c>
      <c r="B3221" s="6" t="s">
        <v>32</v>
      </c>
      <c r="C3221" s="6" t="s">
        <v>33</v>
      </c>
      <c r="D3221" s="6" t="s">
        <v>2132</v>
      </c>
      <c r="E3221" s="6" t="s">
        <v>2159</v>
      </c>
      <c r="F3221" s="6">
        <v>3323092005</v>
      </c>
      <c r="G3221" s="6" t="s">
        <v>2160</v>
      </c>
      <c r="H3221" s="6" t="s">
        <v>283</v>
      </c>
      <c r="I3221" s="6">
        <v>15716812</v>
      </c>
      <c r="J3221" s="6" t="s">
        <v>10400</v>
      </c>
      <c r="K3221" s="6" t="s">
        <v>10401</v>
      </c>
      <c r="L3221" s="6" t="s">
        <v>10402</v>
      </c>
      <c r="M3221" s="6">
        <v>57</v>
      </c>
      <c r="N3221" s="6">
        <v>52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  <c r="T3221" s="6" t="s">
        <v>39</v>
      </c>
      <c r="U3221" s="27" t="s">
        <v>7933</v>
      </c>
      <c r="V3221" s="8">
        <v>46256.466666666667</v>
      </c>
      <c r="W3221" s="8">
        <v>46256.466666666667</v>
      </c>
      <c r="X3221" s="6" t="s">
        <v>40</v>
      </c>
      <c r="Y3221" s="6" t="s">
        <v>39</v>
      </c>
      <c r="Z3221" s="9">
        <v>695337</v>
      </c>
      <c r="AA3221" s="6" t="s">
        <v>10403</v>
      </c>
      <c r="AB3221" s="26" t="s">
        <v>10404</v>
      </c>
      <c r="AC3221" s="11" t="str">
        <f t="shared" si="327"/>
        <v>Klik Here Bestie</v>
      </c>
      <c r="AD3221" s="14" t="s">
        <v>10337</v>
      </c>
    </row>
    <row r="3222" spans="1:30" ht="14.25" customHeight="1" x14ac:dyDescent="0.3">
      <c r="A3222" s="5">
        <v>3220</v>
      </c>
      <c r="B3222" s="6" t="s">
        <v>32</v>
      </c>
      <c r="C3222" s="6" t="s">
        <v>33</v>
      </c>
      <c r="D3222" s="6" t="s">
        <v>2132</v>
      </c>
      <c r="E3222" s="6" t="s">
        <v>2159</v>
      </c>
      <c r="F3222" s="6">
        <v>3323092005</v>
      </c>
      <c r="G3222" s="6" t="s">
        <v>2160</v>
      </c>
      <c r="H3222" s="6" t="s">
        <v>283</v>
      </c>
      <c r="I3222" s="6">
        <v>15717018</v>
      </c>
      <c r="J3222" s="6" t="s">
        <v>10405</v>
      </c>
      <c r="K3222" s="6" t="s">
        <v>10401</v>
      </c>
      <c r="L3222" s="6" t="s">
        <v>10402</v>
      </c>
      <c r="M3222" s="6">
        <v>0</v>
      </c>
      <c r="N3222" s="6">
        <v>115</v>
      </c>
      <c r="O3222" s="6">
        <v>0</v>
      </c>
      <c r="P3222" s="6">
        <v>0</v>
      </c>
      <c r="Q3222" s="6">
        <v>0</v>
      </c>
      <c r="R3222" s="6">
        <v>0</v>
      </c>
      <c r="S3222" s="6">
        <v>0</v>
      </c>
      <c r="T3222" s="6" t="s">
        <v>39</v>
      </c>
      <c r="U3222" s="27" t="s">
        <v>7933</v>
      </c>
      <c r="V3222" s="8">
        <v>46256.468055555553</v>
      </c>
      <c r="W3222" s="8">
        <v>46256.468055555553</v>
      </c>
      <c r="X3222" s="6" t="s">
        <v>40</v>
      </c>
      <c r="Y3222" s="6" t="s">
        <v>39</v>
      </c>
      <c r="Z3222" s="9">
        <v>695337</v>
      </c>
      <c r="AA3222" s="6" t="s">
        <v>10403</v>
      </c>
      <c r="AB3222" s="26" t="s">
        <v>10406</v>
      </c>
      <c r="AC3222" s="11" t="str">
        <f t="shared" si="327"/>
        <v>Klik Here Bestie</v>
      </c>
      <c r="AD3222" s="14" t="s">
        <v>10337</v>
      </c>
    </row>
    <row r="3223" spans="1:30" ht="14.25" customHeight="1" x14ac:dyDescent="0.3">
      <c r="A3223" s="5">
        <v>3221</v>
      </c>
      <c r="B3223" s="6" t="s">
        <v>32</v>
      </c>
      <c r="C3223" s="6" t="s">
        <v>33</v>
      </c>
      <c r="D3223" s="6" t="s">
        <v>2132</v>
      </c>
      <c r="E3223" s="6" t="s">
        <v>2159</v>
      </c>
      <c r="F3223" s="6">
        <v>3323092005</v>
      </c>
      <c r="G3223" s="6" t="s">
        <v>2160</v>
      </c>
      <c r="H3223" s="6" t="s">
        <v>283</v>
      </c>
      <c r="I3223" s="6">
        <v>15903997</v>
      </c>
      <c r="J3223" s="6" t="s">
        <v>10407</v>
      </c>
      <c r="K3223" s="6" t="s">
        <v>10408</v>
      </c>
      <c r="L3223" s="6" t="s">
        <v>2402</v>
      </c>
      <c r="M3223" s="6">
        <v>0</v>
      </c>
      <c r="N3223" s="6">
        <v>16</v>
      </c>
      <c r="O3223" s="6">
        <v>0</v>
      </c>
      <c r="P3223" s="6">
        <v>0</v>
      </c>
      <c r="Q3223" s="6">
        <v>0</v>
      </c>
      <c r="R3223" s="6">
        <v>0</v>
      </c>
      <c r="S3223" s="6">
        <v>0</v>
      </c>
      <c r="T3223" s="6" t="s">
        <v>39</v>
      </c>
      <c r="U3223" s="27" t="s">
        <v>7951</v>
      </c>
      <c r="V3223" s="8">
        <v>46258.64166666667</v>
      </c>
      <c r="W3223" s="8">
        <v>46258.64166666667</v>
      </c>
      <c r="X3223" s="6" t="s">
        <v>40</v>
      </c>
      <c r="Y3223" s="6" t="s">
        <v>39</v>
      </c>
      <c r="Z3223" s="9">
        <v>86339</v>
      </c>
      <c r="AA3223" s="6" t="s">
        <v>409</v>
      </c>
      <c r="AB3223" s="26" t="s">
        <v>10409</v>
      </c>
      <c r="AC3223" s="11" t="str">
        <f t="shared" si="327"/>
        <v>Klik Here Bestie</v>
      </c>
      <c r="AD3223" s="14" t="s">
        <v>10337</v>
      </c>
    </row>
    <row r="3224" spans="1:30" ht="14.25" customHeight="1" x14ac:dyDescent="0.3">
      <c r="A3224" s="5">
        <v>3222</v>
      </c>
      <c r="B3224" s="6" t="s">
        <v>32</v>
      </c>
      <c r="C3224" s="6" t="s">
        <v>33</v>
      </c>
      <c r="D3224" s="6" t="s">
        <v>2132</v>
      </c>
      <c r="E3224" s="6" t="s">
        <v>2159</v>
      </c>
      <c r="F3224" s="6">
        <v>3323092005</v>
      </c>
      <c r="G3224" s="6" t="s">
        <v>2160</v>
      </c>
      <c r="H3224" s="6" t="s">
        <v>283</v>
      </c>
      <c r="I3224" s="6">
        <v>15720049</v>
      </c>
      <c r="J3224" s="6" t="s">
        <v>10410</v>
      </c>
      <c r="K3224" s="6" t="s">
        <v>10411</v>
      </c>
      <c r="L3224" s="6" t="s">
        <v>10412</v>
      </c>
      <c r="M3224" s="6">
        <v>0</v>
      </c>
      <c r="N3224" s="6">
        <v>68</v>
      </c>
      <c r="O3224" s="6">
        <v>0</v>
      </c>
      <c r="P3224" s="6">
        <v>0</v>
      </c>
      <c r="Q3224" s="6">
        <v>0</v>
      </c>
      <c r="R3224" s="6">
        <v>0</v>
      </c>
      <c r="S3224" s="6">
        <v>0</v>
      </c>
      <c r="T3224" s="6" t="s">
        <v>39</v>
      </c>
      <c r="U3224" s="27" t="s">
        <v>7933</v>
      </c>
      <c r="V3224" s="8">
        <v>46256.48541666667</v>
      </c>
      <c r="W3224" s="8">
        <v>46256.48541666667</v>
      </c>
      <c r="X3224" s="6" t="s">
        <v>40</v>
      </c>
      <c r="Y3224" s="6" t="s">
        <v>39</v>
      </c>
      <c r="Z3224" s="9">
        <v>86349</v>
      </c>
      <c r="AA3224" s="6" t="s">
        <v>966</v>
      </c>
      <c r="AB3224" s="26" t="s">
        <v>10413</v>
      </c>
      <c r="AC3224" s="11" t="str">
        <f t="shared" si="327"/>
        <v>Klik Here Bestie</v>
      </c>
      <c r="AD3224" s="14" t="s">
        <v>10337</v>
      </c>
    </row>
    <row r="3225" spans="1:30" ht="14.25" customHeight="1" x14ac:dyDescent="0.3">
      <c r="A3225" s="5">
        <v>3223</v>
      </c>
      <c r="B3225" s="6" t="s">
        <v>32</v>
      </c>
      <c r="C3225" s="6" t="s">
        <v>33</v>
      </c>
      <c r="D3225" s="6" t="s">
        <v>2132</v>
      </c>
      <c r="E3225" s="6" t="s">
        <v>2159</v>
      </c>
      <c r="F3225" s="6">
        <v>3323092005</v>
      </c>
      <c r="G3225" s="6" t="s">
        <v>2160</v>
      </c>
      <c r="H3225" s="6" t="s">
        <v>283</v>
      </c>
      <c r="I3225" s="6">
        <v>15720098</v>
      </c>
      <c r="J3225" s="6" t="s">
        <v>10414</v>
      </c>
      <c r="K3225" s="6" t="s">
        <v>10411</v>
      </c>
      <c r="L3225" s="6" t="s">
        <v>10412</v>
      </c>
      <c r="M3225" s="6">
        <v>0</v>
      </c>
      <c r="N3225" s="6">
        <v>25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  <c r="T3225" s="6" t="s">
        <v>39</v>
      </c>
      <c r="U3225" s="6" t="s">
        <v>7933</v>
      </c>
      <c r="V3225" s="8">
        <v>46256.486111111109</v>
      </c>
      <c r="W3225" s="8">
        <v>46256.486111111109</v>
      </c>
      <c r="X3225" s="6" t="s">
        <v>40</v>
      </c>
      <c r="Y3225" s="6" t="s">
        <v>39</v>
      </c>
      <c r="Z3225" s="9">
        <v>86349</v>
      </c>
      <c r="AA3225" s="6" t="s">
        <v>966</v>
      </c>
      <c r="AB3225" s="26" t="s">
        <v>10415</v>
      </c>
      <c r="AC3225" s="11" t="str">
        <f t="shared" si="327"/>
        <v>Klik Here Bestie</v>
      </c>
      <c r="AD3225" s="14" t="s">
        <v>10337</v>
      </c>
    </row>
    <row r="3226" spans="1:30" ht="14.25" customHeight="1" x14ac:dyDescent="0.3">
      <c r="A3226" s="5">
        <v>3224</v>
      </c>
      <c r="B3226" s="6" t="s">
        <v>32</v>
      </c>
      <c r="C3226" s="6" t="s">
        <v>33</v>
      </c>
      <c r="D3226" s="6" t="s">
        <v>2132</v>
      </c>
      <c r="E3226" s="6" t="s">
        <v>2159</v>
      </c>
      <c r="F3226" s="6">
        <v>3323092005</v>
      </c>
      <c r="G3226" s="6" t="s">
        <v>2160</v>
      </c>
      <c r="H3226" s="6" t="s">
        <v>283</v>
      </c>
      <c r="I3226" s="6">
        <v>15721617</v>
      </c>
      <c r="J3226" s="6" t="s">
        <v>10416</v>
      </c>
      <c r="K3226" s="6" t="s">
        <v>10417</v>
      </c>
      <c r="L3226" s="6" t="s">
        <v>6024</v>
      </c>
      <c r="M3226" s="6">
        <v>0</v>
      </c>
      <c r="N3226" s="6">
        <v>50</v>
      </c>
      <c r="O3226" s="6">
        <v>0</v>
      </c>
      <c r="P3226" s="6">
        <v>0</v>
      </c>
      <c r="Q3226" s="6">
        <v>0</v>
      </c>
      <c r="R3226" s="6">
        <v>0</v>
      </c>
      <c r="S3226" s="6">
        <v>0</v>
      </c>
      <c r="T3226" s="6" t="s">
        <v>39</v>
      </c>
      <c r="U3226" s="27" t="s">
        <v>7933</v>
      </c>
      <c r="V3226" s="8">
        <v>46256.496527777781</v>
      </c>
      <c r="W3226" s="8">
        <v>46256.496527777781</v>
      </c>
      <c r="X3226" s="6" t="s">
        <v>40</v>
      </c>
      <c r="Y3226" s="6" t="s">
        <v>39</v>
      </c>
      <c r="Z3226" s="9">
        <v>695340</v>
      </c>
      <c r="AA3226" s="6" t="s">
        <v>5678</v>
      </c>
      <c r="AB3226" s="26" t="s">
        <v>10418</v>
      </c>
      <c r="AC3226" s="11" t="str">
        <f t="shared" si="327"/>
        <v>Klik Here Bestie</v>
      </c>
      <c r="AD3226" s="14" t="s">
        <v>10337</v>
      </c>
    </row>
    <row r="3227" spans="1:30" ht="14.25" customHeight="1" x14ac:dyDescent="0.3">
      <c r="A3227" s="5">
        <v>3225</v>
      </c>
      <c r="B3227" s="6" t="s">
        <v>32</v>
      </c>
      <c r="C3227" s="6" t="s">
        <v>33</v>
      </c>
      <c r="D3227" s="6" t="s">
        <v>2132</v>
      </c>
      <c r="E3227" s="6" t="s">
        <v>2169</v>
      </c>
      <c r="F3227" s="6">
        <v>3323092006</v>
      </c>
      <c r="G3227" s="6" t="s">
        <v>2170</v>
      </c>
      <c r="H3227" s="6" t="s">
        <v>2171</v>
      </c>
      <c r="I3227" s="6">
        <v>16086131</v>
      </c>
      <c r="J3227" s="6" t="s">
        <v>10419</v>
      </c>
      <c r="K3227" s="6" t="s">
        <v>10420</v>
      </c>
      <c r="L3227" s="6" t="s">
        <v>6024</v>
      </c>
      <c r="M3227" s="6">
        <v>0</v>
      </c>
      <c r="N3227" s="6">
        <v>50</v>
      </c>
      <c r="O3227" s="6">
        <v>0</v>
      </c>
      <c r="P3227" s="6">
        <v>0</v>
      </c>
      <c r="Q3227" s="6">
        <v>0</v>
      </c>
      <c r="R3227" s="6">
        <v>0</v>
      </c>
      <c r="S3227" s="6">
        <v>0</v>
      </c>
      <c r="T3227" s="6" t="s">
        <v>39</v>
      </c>
      <c r="U3227" s="6" t="s">
        <v>7962</v>
      </c>
      <c r="V3227" s="8">
        <v>46260.633333333331</v>
      </c>
      <c r="W3227" s="8">
        <v>46260.633333333331</v>
      </c>
      <c r="X3227" s="6" t="s">
        <v>40</v>
      </c>
      <c r="Y3227" s="6" t="s">
        <v>39</v>
      </c>
      <c r="Z3227" s="9">
        <v>5050486</v>
      </c>
      <c r="AA3227" s="6" t="s">
        <v>5702</v>
      </c>
      <c r="AB3227" s="26" t="s">
        <v>10421</v>
      </c>
      <c r="AC3227" s="11" t="str">
        <f t="shared" si="327"/>
        <v>Klik Here Bestie</v>
      </c>
      <c r="AD3227" s="14" t="s">
        <v>10337</v>
      </c>
    </row>
    <row r="3228" spans="1:30" ht="14.25" customHeight="1" x14ac:dyDescent="0.3">
      <c r="A3228" s="5">
        <v>3226</v>
      </c>
      <c r="B3228" s="6" t="s">
        <v>32</v>
      </c>
      <c r="C3228" s="6" t="s">
        <v>33</v>
      </c>
      <c r="D3228" s="6" t="s">
        <v>2132</v>
      </c>
      <c r="E3228" s="6" t="s">
        <v>2169</v>
      </c>
      <c r="F3228" s="6">
        <v>3323092006</v>
      </c>
      <c r="G3228" s="6" t="s">
        <v>2170</v>
      </c>
      <c r="H3228" s="6" t="s">
        <v>2171</v>
      </c>
      <c r="I3228" s="6">
        <v>16086342</v>
      </c>
      <c r="J3228" s="6" t="s">
        <v>10422</v>
      </c>
      <c r="K3228" s="6" t="s">
        <v>10420</v>
      </c>
      <c r="L3228" s="6" t="s">
        <v>6024</v>
      </c>
      <c r="M3228" s="6">
        <v>0</v>
      </c>
      <c r="N3228" s="6">
        <v>105</v>
      </c>
      <c r="O3228" s="6">
        <v>0</v>
      </c>
      <c r="P3228" s="6">
        <v>0</v>
      </c>
      <c r="Q3228" s="6">
        <v>0</v>
      </c>
      <c r="R3228" s="6">
        <v>0</v>
      </c>
      <c r="S3228" s="6">
        <v>0</v>
      </c>
      <c r="T3228" s="6" t="s">
        <v>39</v>
      </c>
      <c r="U3228" s="6" t="s">
        <v>7962</v>
      </c>
      <c r="V3228" s="8">
        <v>46260.634722222225</v>
      </c>
      <c r="W3228" s="8">
        <v>46260.634722222225</v>
      </c>
      <c r="X3228" s="6" t="s">
        <v>40</v>
      </c>
      <c r="Y3228" s="6" t="s">
        <v>39</v>
      </c>
      <c r="Z3228" s="9">
        <v>5050486</v>
      </c>
      <c r="AA3228" s="6" t="s">
        <v>5702</v>
      </c>
      <c r="AB3228" s="26" t="s">
        <v>10423</v>
      </c>
      <c r="AC3228" s="11" t="str">
        <f t="shared" si="327"/>
        <v>Klik Here Bestie</v>
      </c>
      <c r="AD3228" s="14" t="s">
        <v>10337</v>
      </c>
    </row>
    <row r="3229" spans="1:30" ht="14.25" customHeight="1" x14ac:dyDescent="0.3">
      <c r="A3229" s="5">
        <v>3227</v>
      </c>
      <c r="B3229" s="6" t="s">
        <v>32</v>
      </c>
      <c r="C3229" s="6" t="s">
        <v>33</v>
      </c>
      <c r="D3229" s="6" t="s">
        <v>2132</v>
      </c>
      <c r="E3229" s="6" t="s">
        <v>2169</v>
      </c>
      <c r="F3229" s="6">
        <v>3323092006</v>
      </c>
      <c r="G3229" s="6" t="s">
        <v>2170</v>
      </c>
      <c r="H3229" s="6" t="s">
        <v>2171</v>
      </c>
      <c r="I3229" s="6">
        <v>15851396</v>
      </c>
      <c r="J3229" s="6" t="s">
        <v>10424</v>
      </c>
      <c r="K3229" s="6" t="s">
        <v>10425</v>
      </c>
      <c r="L3229" s="6" t="s">
        <v>4526</v>
      </c>
      <c r="M3229" s="6">
        <v>0</v>
      </c>
      <c r="N3229" s="6">
        <v>35</v>
      </c>
      <c r="O3229" s="6">
        <v>0</v>
      </c>
      <c r="P3229" s="6">
        <v>0</v>
      </c>
      <c r="Q3229" s="6">
        <v>0</v>
      </c>
      <c r="R3229" s="6">
        <v>0</v>
      </c>
      <c r="S3229" s="6">
        <v>0</v>
      </c>
      <c r="T3229" s="6" t="s">
        <v>39</v>
      </c>
      <c r="U3229" s="27" t="s">
        <v>7951</v>
      </c>
      <c r="V3229" s="8">
        <v>46258.379166666666</v>
      </c>
      <c r="W3229" s="8">
        <v>46258.379166666666</v>
      </c>
      <c r="X3229" s="6" t="s">
        <v>40</v>
      </c>
      <c r="Y3229" s="6" t="s">
        <v>39</v>
      </c>
      <c r="Z3229" s="9">
        <v>86168</v>
      </c>
      <c r="AA3229" s="6" t="s">
        <v>10426</v>
      </c>
      <c r="AB3229" s="26" t="s">
        <v>10427</v>
      </c>
      <c r="AC3229" s="11" t="str">
        <f t="shared" si="327"/>
        <v>Klik Here Bestie</v>
      </c>
      <c r="AD3229" s="14" t="s">
        <v>10337</v>
      </c>
    </row>
    <row r="3230" spans="1:30" ht="14.25" customHeight="1" x14ac:dyDescent="0.3">
      <c r="A3230" s="5">
        <v>3228</v>
      </c>
      <c r="B3230" s="6" t="s">
        <v>32</v>
      </c>
      <c r="C3230" s="6" t="s">
        <v>33</v>
      </c>
      <c r="D3230" s="6" t="s">
        <v>2132</v>
      </c>
      <c r="E3230" s="6" t="s">
        <v>2175</v>
      </c>
      <c r="F3230" s="6">
        <v>3323092007</v>
      </c>
      <c r="G3230" s="6" t="s">
        <v>2176</v>
      </c>
      <c r="H3230" s="6" t="s">
        <v>1269</v>
      </c>
      <c r="I3230" s="6">
        <v>15657423</v>
      </c>
      <c r="J3230" s="6" t="s">
        <v>10428</v>
      </c>
      <c r="K3230" s="6" t="s">
        <v>5705</v>
      </c>
      <c r="L3230" s="6" t="s">
        <v>5706</v>
      </c>
      <c r="M3230" s="6">
        <v>0</v>
      </c>
      <c r="N3230" s="6">
        <v>107</v>
      </c>
      <c r="O3230" s="6">
        <v>0</v>
      </c>
      <c r="P3230" s="6">
        <v>0</v>
      </c>
      <c r="Q3230" s="6">
        <v>0</v>
      </c>
      <c r="R3230" s="6">
        <v>0</v>
      </c>
      <c r="S3230" s="6">
        <v>0</v>
      </c>
      <c r="T3230" s="6" t="s">
        <v>39</v>
      </c>
      <c r="U3230" s="27" t="s">
        <v>7926</v>
      </c>
      <c r="V3230" s="8">
        <v>46255.658333333333</v>
      </c>
      <c r="W3230" s="8">
        <v>46255.658333333333</v>
      </c>
      <c r="X3230" s="6" t="s">
        <v>40</v>
      </c>
      <c r="Y3230" s="6" t="s">
        <v>39</v>
      </c>
      <c r="Z3230" s="9">
        <v>56916321</v>
      </c>
      <c r="AA3230" s="6" t="s">
        <v>2179</v>
      </c>
      <c r="AB3230" s="26" t="s">
        <v>10429</v>
      </c>
      <c r="AC3230" s="11" t="str">
        <f t="shared" si="327"/>
        <v>Klik Here Bestie</v>
      </c>
      <c r="AD3230" s="14" t="s">
        <v>10337</v>
      </c>
    </row>
    <row r="3231" spans="1:30" ht="14.25" customHeight="1" x14ac:dyDescent="0.3">
      <c r="A3231" s="5">
        <v>3229</v>
      </c>
      <c r="B3231" s="6" t="s">
        <v>32</v>
      </c>
      <c r="C3231" s="6" t="s">
        <v>33</v>
      </c>
      <c r="D3231" s="6" t="s">
        <v>2132</v>
      </c>
      <c r="E3231" s="6" t="s">
        <v>2175</v>
      </c>
      <c r="F3231" s="6">
        <v>3323092007</v>
      </c>
      <c r="G3231" s="6" t="s">
        <v>2176</v>
      </c>
      <c r="H3231" s="6" t="s">
        <v>1269</v>
      </c>
      <c r="I3231" s="6">
        <v>15412575</v>
      </c>
      <c r="J3231" s="6" t="s">
        <v>10430</v>
      </c>
      <c r="K3231" s="6" t="s">
        <v>10431</v>
      </c>
      <c r="L3231" s="6" t="s">
        <v>2178</v>
      </c>
      <c r="M3231" s="6">
        <v>0</v>
      </c>
      <c r="N3231" s="6">
        <v>20</v>
      </c>
      <c r="O3231" s="6">
        <v>0</v>
      </c>
      <c r="P3231" s="6">
        <v>0</v>
      </c>
      <c r="Q3231" s="6">
        <v>0</v>
      </c>
      <c r="R3231" s="6">
        <v>0</v>
      </c>
      <c r="S3231" s="6">
        <v>0</v>
      </c>
      <c r="T3231" s="6" t="s">
        <v>39</v>
      </c>
      <c r="U3231" s="27" t="s">
        <v>7958</v>
      </c>
      <c r="V3231" s="8">
        <v>46252.619444444441</v>
      </c>
      <c r="W3231" s="8">
        <v>46252.619444444441</v>
      </c>
      <c r="X3231" s="6" t="s">
        <v>40</v>
      </c>
      <c r="Y3231" s="6" t="s">
        <v>39</v>
      </c>
      <c r="Z3231" s="9">
        <v>56916321</v>
      </c>
      <c r="AA3231" s="6" t="s">
        <v>2179</v>
      </c>
      <c r="AB3231" s="26" t="s">
        <v>10432</v>
      </c>
      <c r="AC3231" s="11" t="str">
        <f t="shared" si="327"/>
        <v>Klik Here Bestie</v>
      </c>
      <c r="AD3231" s="14" t="s">
        <v>10337</v>
      </c>
    </row>
    <row r="3232" spans="1:30" ht="14.25" customHeight="1" x14ac:dyDescent="0.3">
      <c r="A3232" s="5">
        <v>3230</v>
      </c>
      <c r="B3232" s="6" t="s">
        <v>32</v>
      </c>
      <c r="C3232" s="6" t="s">
        <v>33</v>
      </c>
      <c r="D3232" s="6" t="s">
        <v>2132</v>
      </c>
      <c r="E3232" s="6" t="s">
        <v>2175</v>
      </c>
      <c r="F3232" s="6">
        <v>3323092007</v>
      </c>
      <c r="G3232" s="6" t="s">
        <v>2176</v>
      </c>
      <c r="H3232" s="6" t="s">
        <v>1269</v>
      </c>
      <c r="I3232" s="6">
        <v>15703903</v>
      </c>
      <c r="J3232" s="6" t="s">
        <v>10433</v>
      </c>
      <c r="K3232" s="6" t="s">
        <v>10434</v>
      </c>
      <c r="L3232" s="6" t="s">
        <v>7425</v>
      </c>
      <c r="M3232" s="6">
        <v>0</v>
      </c>
      <c r="N3232" s="6">
        <v>50</v>
      </c>
      <c r="O3232" s="6">
        <v>0</v>
      </c>
      <c r="P3232" s="6">
        <v>0</v>
      </c>
      <c r="Q3232" s="6">
        <v>0</v>
      </c>
      <c r="R3232" s="6">
        <v>0</v>
      </c>
      <c r="S3232" s="6">
        <v>0</v>
      </c>
      <c r="T3232" s="6" t="s">
        <v>39</v>
      </c>
      <c r="U3232" s="27" t="s">
        <v>7933</v>
      </c>
      <c r="V3232" s="8">
        <v>46256.407638888886</v>
      </c>
      <c r="W3232" s="8">
        <v>46256.407638888886</v>
      </c>
      <c r="X3232" s="6" t="s">
        <v>40</v>
      </c>
      <c r="Y3232" s="6" t="s">
        <v>39</v>
      </c>
      <c r="Z3232" s="9">
        <v>905632</v>
      </c>
      <c r="AA3232" s="6" t="s">
        <v>10435</v>
      </c>
      <c r="AB3232" s="26" t="s">
        <v>10436</v>
      </c>
      <c r="AC3232" s="11" t="str">
        <f t="shared" si="327"/>
        <v>Klik Here Bestie</v>
      </c>
      <c r="AD3232" s="14" t="s">
        <v>10337</v>
      </c>
    </row>
    <row r="3233" spans="1:30" ht="14.25" customHeight="1" x14ac:dyDescent="0.3">
      <c r="A3233" s="5">
        <v>3231</v>
      </c>
      <c r="B3233" s="6" t="s">
        <v>32</v>
      </c>
      <c r="C3233" s="6" t="s">
        <v>33</v>
      </c>
      <c r="D3233" s="6" t="s">
        <v>2132</v>
      </c>
      <c r="E3233" s="6" t="s">
        <v>2175</v>
      </c>
      <c r="F3233" s="6">
        <v>3323092007</v>
      </c>
      <c r="G3233" s="6" t="s">
        <v>2176</v>
      </c>
      <c r="H3233" s="6" t="s">
        <v>1269</v>
      </c>
      <c r="I3233" s="6">
        <v>15704124</v>
      </c>
      <c r="J3233" s="6" t="s">
        <v>10437</v>
      </c>
      <c r="K3233" s="6" t="s">
        <v>10434</v>
      </c>
      <c r="L3233" s="6" t="s">
        <v>7425</v>
      </c>
      <c r="M3233" s="6">
        <v>24</v>
      </c>
      <c r="N3233" s="6">
        <v>22</v>
      </c>
      <c r="O3233" s="6">
        <v>0</v>
      </c>
      <c r="P3233" s="6">
        <v>0</v>
      </c>
      <c r="Q3233" s="6">
        <v>0</v>
      </c>
      <c r="R3233" s="6">
        <v>0</v>
      </c>
      <c r="S3233" s="6">
        <v>0</v>
      </c>
      <c r="T3233" s="6" t="s">
        <v>39</v>
      </c>
      <c r="U3233" s="27" t="s">
        <v>7933</v>
      </c>
      <c r="V3233" s="8">
        <v>46256.40902777778</v>
      </c>
      <c r="W3233" s="8">
        <v>46256.40902777778</v>
      </c>
      <c r="X3233" s="6" t="s">
        <v>40</v>
      </c>
      <c r="Y3233" s="6" t="s">
        <v>39</v>
      </c>
      <c r="Z3233" s="9">
        <v>905632</v>
      </c>
      <c r="AA3233" s="6" t="s">
        <v>10435</v>
      </c>
      <c r="AB3233" s="26" t="s">
        <v>10438</v>
      </c>
      <c r="AC3233" s="11" t="str">
        <f t="shared" si="327"/>
        <v>Klik Here Bestie</v>
      </c>
      <c r="AD3233" s="14" t="s">
        <v>10337</v>
      </c>
    </row>
    <row r="3234" spans="1:30" ht="14.25" customHeight="1" x14ac:dyDescent="0.3">
      <c r="A3234" s="5">
        <v>3232</v>
      </c>
      <c r="B3234" s="6" t="s">
        <v>32</v>
      </c>
      <c r="C3234" s="6" t="s">
        <v>33</v>
      </c>
      <c r="D3234" s="6" t="s">
        <v>2132</v>
      </c>
      <c r="E3234" s="6" t="s">
        <v>2175</v>
      </c>
      <c r="F3234" s="6">
        <v>3323092007</v>
      </c>
      <c r="G3234" s="6" t="s">
        <v>2176</v>
      </c>
      <c r="H3234" s="6" t="s">
        <v>1269</v>
      </c>
      <c r="I3234" s="6">
        <v>16199442</v>
      </c>
      <c r="J3234" s="6" t="s">
        <v>10439</v>
      </c>
      <c r="K3234" s="6" t="s">
        <v>10440</v>
      </c>
      <c r="L3234" s="6" t="s">
        <v>10441</v>
      </c>
      <c r="M3234" s="6">
        <v>0</v>
      </c>
      <c r="N3234" s="6">
        <v>105</v>
      </c>
      <c r="O3234" s="6">
        <v>0</v>
      </c>
      <c r="P3234" s="6">
        <v>0</v>
      </c>
      <c r="Q3234" s="6">
        <v>0</v>
      </c>
      <c r="R3234" s="6">
        <v>0</v>
      </c>
      <c r="S3234" s="6">
        <v>0</v>
      </c>
      <c r="T3234" s="6" t="s">
        <v>39</v>
      </c>
      <c r="U3234" s="27" t="s">
        <v>7919</v>
      </c>
      <c r="V3234" s="8">
        <v>46261.664583333331</v>
      </c>
      <c r="W3234" s="8">
        <v>46261.664583333331</v>
      </c>
      <c r="X3234" s="6" t="s">
        <v>40</v>
      </c>
      <c r="Y3234" s="6" t="s">
        <v>39</v>
      </c>
      <c r="Z3234" s="9">
        <v>56916321</v>
      </c>
      <c r="AA3234" s="6" t="s">
        <v>2179</v>
      </c>
      <c r="AB3234" s="26" t="s">
        <v>10442</v>
      </c>
      <c r="AC3234" s="11" t="str">
        <f t="shared" si="327"/>
        <v>Klik Here Bestie</v>
      </c>
      <c r="AD3234" s="14" t="s">
        <v>10337</v>
      </c>
    </row>
    <row r="3235" spans="1:30" ht="14.25" customHeight="1" x14ac:dyDescent="0.3">
      <c r="A3235" s="5">
        <v>3233</v>
      </c>
      <c r="B3235" s="6" t="s">
        <v>32</v>
      </c>
      <c r="C3235" s="6" t="s">
        <v>33</v>
      </c>
      <c r="D3235" s="6" t="s">
        <v>2132</v>
      </c>
      <c r="E3235" s="6" t="s">
        <v>2175</v>
      </c>
      <c r="F3235" s="6">
        <v>3323092007</v>
      </c>
      <c r="G3235" s="6" t="s">
        <v>2176</v>
      </c>
      <c r="H3235" s="6" t="s">
        <v>1269</v>
      </c>
      <c r="I3235" s="6">
        <v>16060850</v>
      </c>
      <c r="J3235" s="6" t="s">
        <v>10443</v>
      </c>
      <c r="K3235" s="6" t="s">
        <v>10444</v>
      </c>
      <c r="L3235" s="6" t="s">
        <v>10445</v>
      </c>
      <c r="M3235" s="6">
        <v>0</v>
      </c>
      <c r="N3235" s="6">
        <v>50</v>
      </c>
      <c r="O3235" s="6">
        <v>0</v>
      </c>
      <c r="P3235" s="6">
        <v>0</v>
      </c>
      <c r="Q3235" s="6">
        <v>0</v>
      </c>
      <c r="R3235" s="6">
        <v>0</v>
      </c>
      <c r="S3235" s="6">
        <v>0</v>
      </c>
      <c r="T3235" s="6" t="s">
        <v>39</v>
      </c>
      <c r="U3235" s="6" t="s">
        <v>7962</v>
      </c>
      <c r="V3235" s="8">
        <v>46260.488888888889</v>
      </c>
      <c r="W3235" s="8">
        <v>46260.488888888889</v>
      </c>
      <c r="X3235" s="6" t="s">
        <v>40</v>
      </c>
      <c r="Y3235" s="6" t="s">
        <v>39</v>
      </c>
      <c r="Z3235" s="9">
        <v>85890</v>
      </c>
      <c r="AA3235" s="6" t="s">
        <v>10446</v>
      </c>
      <c r="AB3235" s="26" t="s">
        <v>10447</v>
      </c>
      <c r="AC3235" s="11" t="str">
        <f t="shared" si="327"/>
        <v>Klik Here Bestie</v>
      </c>
      <c r="AD3235" s="14" t="s">
        <v>10337</v>
      </c>
    </row>
    <row r="3236" spans="1:30" ht="14.25" customHeight="1" x14ac:dyDescent="0.3">
      <c r="A3236" s="5">
        <v>3234</v>
      </c>
      <c r="B3236" s="6" t="s">
        <v>32</v>
      </c>
      <c r="C3236" s="6" t="s">
        <v>33</v>
      </c>
      <c r="D3236" s="6" t="s">
        <v>2132</v>
      </c>
      <c r="E3236" s="6" t="s">
        <v>2175</v>
      </c>
      <c r="F3236" s="6">
        <v>3323092007</v>
      </c>
      <c r="G3236" s="6" t="s">
        <v>2176</v>
      </c>
      <c r="H3236" s="6" t="s">
        <v>1269</v>
      </c>
      <c r="I3236" s="6">
        <v>16060986</v>
      </c>
      <c r="J3236" s="6" t="s">
        <v>10448</v>
      </c>
      <c r="K3236" s="6" t="s">
        <v>10444</v>
      </c>
      <c r="L3236" s="6" t="s">
        <v>10445</v>
      </c>
      <c r="M3236" s="6">
        <v>0</v>
      </c>
      <c r="N3236" s="6">
        <v>112</v>
      </c>
      <c r="O3236" s="6">
        <v>0</v>
      </c>
      <c r="P3236" s="6">
        <v>0</v>
      </c>
      <c r="Q3236" s="6">
        <v>0</v>
      </c>
      <c r="R3236" s="6">
        <v>0</v>
      </c>
      <c r="S3236" s="6">
        <v>0</v>
      </c>
      <c r="T3236" s="6" t="s">
        <v>39</v>
      </c>
      <c r="U3236" s="6" t="s">
        <v>7962</v>
      </c>
      <c r="V3236" s="8">
        <v>46260.489583333336</v>
      </c>
      <c r="W3236" s="8">
        <v>46260.489583333336</v>
      </c>
      <c r="X3236" s="6" t="s">
        <v>40</v>
      </c>
      <c r="Y3236" s="6" t="s">
        <v>39</v>
      </c>
      <c r="Z3236" s="9">
        <v>85890</v>
      </c>
      <c r="AA3236" s="6" t="s">
        <v>10446</v>
      </c>
      <c r="AB3236" s="26" t="s">
        <v>10449</v>
      </c>
      <c r="AC3236" s="11" t="str">
        <f t="shared" si="327"/>
        <v>Klik Here Bestie</v>
      </c>
      <c r="AD3236" s="14" t="s">
        <v>10337</v>
      </c>
    </row>
    <row r="3237" spans="1:30" ht="14.25" customHeight="1" x14ac:dyDescent="0.3">
      <c r="A3237" s="5">
        <v>3235</v>
      </c>
      <c r="B3237" s="6" t="s">
        <v>32</v>
      </c>
      <c r="C3237" s="6" t="s">
        <v>33</v>
      </c>
      <c r="D3237" s="6" t="s">
        <v>2132</v>
      </c>
      <c r="E3237" s="6" t="s">
        <v>2175</v>
      </c>
      <c r="F3237" s="6">
        <v>3323092007</v>
      </c>
      <c r="G3237" s="6" t="s">
        <v>2176</v>
      </c>
      <c r="H3237" s="6" t="s">
        <v>1269</v>
      </c>
      <c r="I3237" s="6">
        <v>15697327</v>
      </c>
      <c r="J3237" s="6" t="s">
        <v>10450</v>
      </c>
      <c r="K3237" s="6" t="s">
        <v>10451</v>
      </c>
      <c r="L3237" s="6" t="s">
        <v>10452</v>
      </c>
      <c r="M3237" s="6">
        <v>0</v>
      </c>
      <c r="N3237" s="6">
        <v>100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  <c r="T3237" s="6" t="s">
        <v>39</v>
      </c>
      <c r="U3237" s="6" t="s">
        <v>7933</v>
      </c>
      <c r="V3237" s="8">
        <v>46256.379861111112</v>
      </c>
      <c r="W3237" s="8">
        <v>46256.379861111112</v>
      </c>
      <c r="X3237" s="6" t="s">
        <v>40</v>
      </c>
      <c r="Y3237" s="6" t="s">
        <v>39</v>
      </c>
      <c r="Z3237" s="9">
        <v>85890</v>
      </c>
      <c r="AA3237" s="6" t="s">
        <v>10446</v>
      </c>
      <c r="AB3237" s="26" t="s">
        <v>10453</v>
      </c>
      <c r="AC3237" s="11" t="str">
        <f t="shared" si="327"/>
        <v>Klik Here Bestie</v>
      </c>
      <c r="AD3237" s="14" t="s">
        <v>10337</v>
      </c>
    </row>
    <row r="3238" spans="1:30" ht="14.25" customHeight="1" x14ac:dyDescent="0.3">
      <c r="A3238" s="5">
        <v>3236</v>
      </c>
      <c r="B3238" s="6" t="s">
        <v>32</v>
      </c>
      <c r="C3238" s="6" t="s">
        <v>33</v>
      </c>
      <c r="D3238" s="6" t="s">
        <v>2132</v>
      </c>
      <c r="E3238" s="6" t="s">
        <v>2175</v>
      </c>
      <c r="F3238" s="6">
        <v>3323092007</v>
      </c>
      <c r="G3238" s="6" t="s">
        <v>2176</v>
      </c>
      <c r="H3238" s="6" t="s">
        <v>1269</v>
      </c>
      <c r="I3238" s="6">
        <v>15697730</v>
      </c>
      <c r="J3238" s="6" t="s">
        <v>10454</v>
      </c>
      <c r="K3238" s="6" t="s">
        <v>10451</v>
      </c>
      <c r="L3238" s="6" t="s">
        <v>10452</v>
      </c>
      <c r="M3238" s="6">
        <v>0</v>
      </c>
      <c r="N3238" s="6">
        <v>102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  <c r="T3238" s="6" t="s">
        <v>39</v>
      </c>
      <c r="U3238" s="27" t="s">
        <v>7933</v>
      </c>
      <c r="V3238" s="8">
        <v>46256.381249999999</v>
      </c>
      <c r="W3238" s="8">
        <v>46256.381249999999</v>
      </c>
      <c r="X3238" s="6" t="s">
        <v>40</v>
      </c>
      <c r="Y3238" s="6" t="s">
        <v>39</v>
      </c>
      <c r="Z3238" s="9">
        <v>85890</v>
      </c>
      <c r="AA3238" s="6" t="s">
        <v>10446</v>
      </c>
      <c r="AB3238" s="26" t="s">
        <v>10455</v>
      </c>
      <c r="AC3238" s="11" t="str">
        <f t="shared" si="327"/>
        <v>Klik Here Bestie</v>
      </c>
      <c r="AD3238" s="14" t="s">
        <v>10337</v>
      </c>
    </row>
    <row r="3239" spans="1:30" ht="14.25" customHeight="1" x14ac:dyDescent="0.3">
      <c r="A3239" s="5">
        <v>3237</v>
      </c>
      <c r="B3239" s="6" t="s">
        <v>32</v>
      </c>
      <c r="C3239" s="6" t="s">
        <v>33</v>
      </c>
      <c r="D3239" s="6" t="s">
        <v>2132</v>
      </c>
      <c r="E3239" s="6" t="s">
        <v>2175</v>
      </c>
      <c r="F3239" s="6">
        <v>3323092007</v>
      </c>
      <c r="G3239" s="6" t="s">
        <v>2176</v>
      </c>
      <c r="H3239" s="6" t="s">
        <v>1269</v>
      </c>
      <c r="I3239" s="6">
        <v>15375506</v>
      </c>
      <c r="J3239" s="6" t="s">
        <v>10456</v>
      </c>
      <c r="K3239" s="6" t="s">
        <v>10457</v>
      </c>
      <c r="L3239" s="6" t="s">
        <v>5882</v>
      </c>
      <c r="M3239" s="6">
        <v>27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 t="s">
        <v>39</v>
      </c>
      <c r="U3239" s="27" t="s">
        <v>7958</v>
      </c>
      <c r="V3239" s="8">
        <v>46252.338888888888</v>
      </c>
      <c r="W3239" s="8">
        <v>46252.338888888888</v>
      </c>
      <c r="X3239" s="6" t="s">
        <v>40</v>
      </c>
      <c r="Y3239" s="6" t="s">
        <v>39</v>
      </c>
      <c r="Z3239" s="9">
        <v>56916321</v>
      </c>
      <c r="AA3239" s="6" t="s">
        <v>2179</v>
      </c>
      <c r="AB3239" s="26" t="s">
        <v>10458</v>
      </c>
      <c r="AC3239" s="11" t="str">
        <f t="shared" si="327"/>
        <v>Klik Here Bestie</v>
      </c>
      <c r="AD3239" s="14" t="s">
        <v>10337</v>
      </c>
    </row>
    <row r="3240" spans="1:30" ht="14.25" customHeight="1" x14ac:dyDescent="0.3">
      <c r="A3240" s="5">
        <v>3238</v>
      </c>
      <c r="B3240" s="6" t="s">
        <v>32</v>
      </c>
      <c r="C3240" s="6" t="s">
        <v>33</v>
      </c>
      <c r="D3240" s="6" t="s">
        <v>2132</v>
      </c>
      <c r="E3240" s="6" t="s">
        <v>2175</v>
      </c>
      <c r="F3240" s="6">
        <v>3323092007</v>
      </c>
      <c r="G3240" s="6" t="s">
        <v>2176</v>
      </c>
      <c r="H3240" s="6" t="s">
        <v>1269</v>
      </c>
      <c r="I3240" s="6">
        <v>15867212</v>
      </c>
      <c r="J3240" s="6" t="s">
        <v>10459</v>
      </c>
      <c r="K3240" s="6" t="s">
        <v>10460</v>
      </c>
      <c r="L3240" s="6" t="s">
        <v>2694</v>
      </c>
      <c r="M3240" s="6">
        <v>55</v>
      </c>
      <c r="N3240" s="6">
        <v>50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 t="s">
        <v>39</v>
      </c>
      <c r="U3240" s="27" t="s">
        <v>7951</v>
      </c>
      <c r="V3240" s="8">
        <v>46258.447222222225</v>
      </c>
      <c r="W3240" s="8">
        <v>46258.447222222225</v>
      </c>
      <c r="X3240" s="6" t="s">
        <v>40</v>
      </c>
      <c r="Y3240" s="6" t="s">
        <v>39</v>
      </c>
      <c r="Z3240" s="9">
        <v>905632</v>
      </c>
      <c r="AA3240" s="6" t="s">
        <v>10435</v>
      </c>
      <c r="AB3240" s="26" t="s">
        <v>10461</v>
      </c>
      <c r="AC3240" s="11" t="str">
        <f t="shared" si="327"/>
        <v>Klik Here Bestie</v>
      </c>
      <c r="AD3240" s="14" t="s">
        <v>10337</v>
      </c>
    </row>
    <row r="3241" spans="1:30" ht="14.25" customHeight="1" x14ac:dyDescent="0.3">
      <c r="A3241" s="5">
        <v>3239</v>
      </c>
      <c r="B3241" s="6" t="s">
        <v>32</v>
      </c>
      <c r="C3241" s="6" t="s">
        <v>33</v>
      </c>
      <c r="D3241" s="6" t="s">
        <v>2132</v>
      </c>
      <c r="E3241" s="6" t="s">
        <v>2175</v>
      </c>
      <c r="F3241" s="6">
        <v>3323092007</v>
      </c>
      <c r="G3241" s="6" t="s">
        <v>2176</v>
      </c>
      <c r="H3241" s="6" t="s">
        <v>1269</v>
      </c>
      <c r="I3241" s="6">
        <v>15461401</v>
      </c>
      <c r="J3241" s="6" t="s">
        <v>10462</v>
      </c>
      <c r="K3241" s="6" t="s">
        <v>10463</v>
      </c>
      <c r="L3241" s="6" t="s">
        <v>4008</v>
      </c>
      <c r="M3241" s="6">
        <v>0</v>
      </c>
      <c r="N3241" s="6">
        <v>112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  <c r="T3241" s="6" t="s">
        <v>39</v>
      </c>
      <c r="U3241" s="6" t="s">
        <v>7969</v>
      </c>
      <c r="V3241" s="8">
        <v>46253.449305555558</v>
      </c>
      <c r="W3241" s="8">
        <v>46253.449305555558</v>
      </c>
      <c r="X3241" s="6" t="s">
        <v>40</v>
      </c>
      <c r="Y3241" s="6" t="s">
        <v>39</v>
      </c>
      <c r="Z3241" s="9">
        <v>85890</v>
      </c>
      <c r="AA3241" s="6" t="s">
        <v>10446</v>
      </c>
      <c r="AB3241" s="26" t="s">
        <v>10464</v>
      </c>
      <c r="AC3241" s="11" t="str">
        <f t="shared" si="327"/>
        <v>Klik Here Bestie</v>
      </c>
      <c r="AD3241" s="14" t="s">
        <v>10337</v>
      </c>
    </row>
    <row r="3242" spans="1:30" ht="14.25" customHeight="1" x14ac:dyDescent="0.3">
      <c r="A3242" s="5">
        <v>3240</v>
      </c>
      <c r="B3242" s="6" t="s">
        <v>32</v>
      </c>
      <c r="C3242" s="6" t="s">
        <v>33</v>
      </c>
      <c r="D3242" s="6" t="s">
        <v>2132</v>
      </c>
      <c r="E3242" s="6" t="s">
        <v>2200</v>
      </c>
      <c r="F3242" s="6">
        <v>3323092009</v>
      </c>
      <c r="G3242" s="6" t="s">
        <v>2134</v>
      </c>
      <c r="H3242" s="6" t="s">
        <v>957</v>
      </c>
      <c r="I3242" s="6">
        <v>15884174</v>
      </c>
      <c r="J3242" s="6" t="s">
        <v>10465</v>
      </c>
      <c r="K3242" s="6" t="s">
        <v>10466</v>
      </c>
      <c r="L3242" s="6" t="s">
        <v>2205</v>
      </c>
      <c r="M3242" s="6">
        <v>0</v>
      </c>
      <c r="N3242" s="6">
        <v>250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  <c r="T3242" s="6" t="s">
        <v>39</v>
      </c>
      <c r="U3242" s="6" t="s">
        <v>7951</v>
      </c>
      <c r="V3242" s="8">
        <v>46258.532638888886</v>
      </c>
      <c r="W3242" s="8">
        <v>46258.532638888886</v>
      </c>
      <c r="X3242" s="6" t="s">
        <v>40</v>
      </c>
      <c r="Y3242" s="6" t="s">
        <v>39</v>
      </c>
      <c r="Z3242" s="9">
        <v>5019695</v>
      </c>
      <c r="AA3242" s="6" t="s">
        <v>2202</v>
      </c>
      <c r="AB3242" s="26" t="s">
        <v>10467</v>
      </c>
      <c r="AC3242" s="11" t="str">
        <f t="shared" si="327"/>
        <v>Klik Here Bestie</v>
      </c>
      <c r="AD3242" s="14" t="s">
        <v>10337</v>
      </c>
    </row>
    <row r="3243" spans="1:30" ht="14.25" customHeight="1" x14ac:dyDescent="0.3">
      <c r="A3243" s="5">
        <v>3241</v>
      </c>
      <c r="B3243" s="6" t="s">
        <v>32</v>
      </c>
      <c r="C3243" s="6" t="s">
        <v>33</v>
      </c>
      <c r="D3243" s="6" t="s">
        <v>2132</v>
      </c>
      <c r="E3243" s="6" t="s">
        <v>2200</v>
      </c>
      <c r="F3243" s="6">
        <v>3323092009</v>
      </c>
      <c r="G3243" s="6" t="s">
        <v>2134</v>
      </c>
      <c r="H3243" s="6" t="s">
        <v>957</v>
      </c>
      <c r="I3243" s="6">
        <v>16135640</v>
      </c>
      <c r="J3243" s="6" t="s">
        <v>10468</v>
      </c>
      <c r="K3243" s="6" t="s">
        <v>10469</v>
      </c>
      <c r="L3243" s="6" t="s">
        <v>3498</v>
      </c>
      <c r="M3243" s="6">
        <v>0</v>
      </c>
      <c r="N3243" s="6">
        <v>49</v>
      </c>
      <c r="O3243" s="6">
        <v>0</v>
      </c>
      <c r="P3243" s="6">
        <v>0</v>
      </c>
      <c r="Q3243" s="6">
        <v>0</v>
      </c>
      <c r="R3243" s="6">
        <v>0</v>
      </c>
      <c r="S3243" s="6">
        <v>0</v>
      </c>
      <c r="T3243" s="6" t="s">
        <v>39</v>
      </c>
      <c r="U3243" s="6" t="s">
        <v>7919</v>
      </c>
      <c r="V3243" s="8">
        <v>46261.352777777778</v>
      </c>
      <c r="W3243" s="8">
        <v>46261.352777777778</v>
      </c>
      <c r="X3243" s="6" t="s">
        <v>40</v>
      </c>
      <c r="Y3243" s="6" t="s">
        <v>39</v>
      </c>
      <c r="Z3243" s="9">
        <v>85751</v>
      </c>
      <c r="AA3243" s="6" t="s">
        <v>10470</v>
      </c>
      <c r="AB3243" s="26" t="s">
        <v>10471</v>
      </c>
      <c r="AC3243" s="11" t="str">
        <f t="shared" si="327"/>
        <v>Klik Here Bestie</v>
      </c>
      <c r="AD3243" s="14" t="s">
        <v>10337</v>
      </c>
    </row>
    <row r="3244" spans="1:30" ht="14.25" customHeight="1" x14ac:dyDescent="0.3">
      <c r="A3244" s="5">
        <v>3242</v>
      </c>
      <c r="B3244" s="6" t="s">
        <v>32</v>
      </c>
      <c r="C3244" s="6" t="s">
        <v>33</v>
      </c>
      <c r="D3244" s="6" t="s">
        <v>2132</v>
      </c>
      <c r="E3244" s="6" t="s">
        <v>2200</v>
      </c>
      <c r="F3244" s="6">
        <v>3323092009</v>
      </c>
      <c r="G3244" s="6" t="s">
        <v>2134</v>
      </c>
      <c r="H3244" s="6" t="s">
        <v>957</v>
      </c>
      <c r="I3244" s="6">
        <v>16135774</v>
      </c>
      <c r="J3244" s="6" t="s">
        <v>10472</v>
      </c>
      <c r="K3244" s="6" t="s">
        <v>10469</v>
      </c>
      <c r="L3244" s="6" t="s">
        <v>3498</v>
      </c>
      <c r="M3244" s="6">
        <v>0</v>
      </c>
      <c r="N3244" s="6">
        <v>48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  <c r="T3244" s="6" t="s">
        <v>39</v>
      </c>
      <c r="U3244" s="27" t="s">
        <v>7919</v>
      </c>
      <c r="V3244" s="8">
        <v>46261.353472222225</v>
      </c>
      <c r="W3244" s="8">
        <v>46261.353472222225</v>
      </c>
      <c r="X3244" s="6" t="s">
        <v>40</v>
      </c>
      <c r="Y3244" s="6" t="s">
        <v>39</v>
      </c>
      <c r="Z3244" s="9">
        <v>85751</v>
      </c>
      <c r="AA3244" s="6" t="s">
        <v>10470</v>
      </c>
      <c r="AB3244" s="26" t="s">
        <v>10473</v>
      </c>
      <c r="AC3244" s="11" t="str">
        <f t="shared" si="327"/>
        <v>Klik Here Bestie</v>
      </c>
      <c r="AD3244" s="14" t="s">
        <v>10337</v>
      </c>
    </row>
    <row r="3245" spans="1:30" ht="14.25" customHeight="1" x14ac:dyDescent="0.3">
      <c r="A3245" s="5">
        <v>3243</v>
      </c>
      <c r="B3245" s="6" t="s">
        <v>32</v>
      </c>
      <c r="C3245" s="6" t="s">
        <v>33</v>
      </c>
      <c r="D3245" s="6" t="s">
        <v>2132</v>
      </c>
      <c r="E3245" s="6" t="s">
        <v>2200</v>
      </c>
      <c r="F3245" s="6">
        <v>3323092009</v>
      </c>
      <c r="G3245" s="6" t="s">
        <v>2134</v>
      </c>
      <c r="H3245" s="6" t="s">
        <v>957</v>
      </c>
      <c r="I3245" s="6">
        <v>16083511</v>
      </c>
      <c r="J3245" s="6" t="s">
        <v>10474</v>
      </c>
      <c r="K3245" s="6" t="s">
        <v>10475</v>
      </c>
      <c r="L3245" s="6" t="s">
        <v>7276</v>
      </c>
      <c r="M3245" s="6">
        <v>0</v>
      </c>
      <c r="N3245" s="6">
        <v>39</v>
      </c>
      <c r="O3245" s="6">
        <v>0</v>
      </c>
      <c r="P3245" s="6">
        <v>0</v>
      </c>
      <c r="Q3245" s="6">
        <v>0</v>
      </c>
      <c r="R3245" s="6">
        <v>0</v>
      </c>
      <c r="S3245" s="6">
        <v>0</v>
      </c>
      <c r="T3245" s="6" t="s">
        <v>39</v>
      </c>
      <c r="U3245" s="27" t="s">
        <v>7962</v>
      </c>
      <c r="V3245" s="8">
        <v>46260.619444444441</v>
      </c>
      <c r="W3245" s="8">
        <v>46260.619444444441</v>
      </c>
      <c r="X3245" s="6" t="s">
        <v>40</v>
      </c>
      <c r="Y3245" s="6" t="s">
        <v>39</v>
      </c>
      <c r="Z3245" s="9">
        <v>85755</v>
      </c>
      <c r="AA3245" s="6" t="s">
        <v>2209</v>
      </c>
      <c r="AB3245" s="26" t="s">
        <v>10476</v>
      </c>
      <c r="AC3245" s="11" t="str">
        <f t="shared" si="327"/>
        <v>Klik Here Bestie</v>
      </c>
      <c r="AD3245" s="14" t="s">
        <v>10337</v>
      </c>
    </row>
    <row r="3246" spans="1:30" ht="14.25" customHeight="1" x14ac:dyDescent="0.3">
      <c r="A3246" s="5">
        <v>3244</v>
      </c>
      <c r="B3246" s="6" t="s">
        <v>32</v>
      </c>
      <c r="C3246" s="6" t="s">
        <v>33</v>
      </c>
      <c r="D3246" s="6" t="s">
        <v>2132</v>
      </c>
      <c r="E3246" s="6" t="s">
        <v>2200</v>
      </c>
      <c r="F3246" s="6">
        <v>3323092009</v>
      </c>
      <c r="G3246" s="6" t="s">
        <v>2134</v>
      </c>
      <c r="H3246" s="6" t="s">
        <v>957</v>
      </c>
      <c r="I3246" s="6">
        <v>16083809</v>
      </c>
      <c r="J3246" s="6" t="s">
        <v>10477</v>
      </c>
      <c r="K3246" s="6" t="s">
        <v>10475</v>
      </c>
      <c r="L3246" s="6" t="s">
        <v>7276</v>
      </c>
      <c r="M3246" s="6">
        <v>0</v>
      </c>
      <c r="N3246" s="6">
        <v>61</v>
      </c>
      <c r="O3246" s="6">
        <v>0</v>
      </c>
      <c r="P3246" s="6">
        <v>0</v>
      </c>
      <c r="Q3246" s="6">
        <v>0</v>
      </c>
      <c r="R3246" s="6">
        <v>0</v>
      </c>
      <c r="S3246" s="6">
        <v>0</v>
      </c>
      <c r="T3246" s="6" t="s">
        <v>39</v>
      </c>
      <c r="U3246" s="6" t="s">
        <v>7962</v>
      </c>
      <c r="V3246" s="8">
        <v>46260.620833333334</v>
      </c>
      <c r="W3246" s="8">
        <v>46260.620833333334</v>
      </c>
      <c r="X3246" s="6" t="s">
        <v>40</v>
      </c>
      <c r="Y3246" s="6" t="s">
        <v>39</v>
      </c>
      <c r="Z3246" s="9">
        <v>85755</v>
      </c>
      <c r="AA3246" s="6" t="s">
        <v>2209</v>
      </c>
      <c r="AB3246" s="26" t="s">
        <v>10478</v>
      </c>
      <c r="AC3246" s="11" t="str">
        <f t="shared" si="327"/>
        <v>Klik Here Bestie</v>
      </c>
      <c r="AD3246" s="14" t="s">
        <v>10337</v>
      </c>
    </row>
    <row r="3247" spans="1:30" ht="14.25" customHeight="1" x14ac:dyDescent="0.3">
      <c r="A3247" s="5">
        <v>3245</v>
      </c>
      <c r="B3247" s="6" t="s">
        <v>32</v>
      </c>
      <c r="C3247" s="6" t="s">
        <v>33</v>
      </c>
      <c r="D3247" s="6" t="s">
        <v>2132</v>
      </c>
      <c r="E3247" s="6" t="s">
        <v>1632</v>
      </c>
      <c r="F3247" s="6">
        <v>3323092012</v>
      </c>
      <c r="G3247" s="6" t="s">
        <v>2176</v>
      </c>
      <c r="H3247" s="6" t="s">
        <v>1269</v>
      </c>
      <c r="I3247" s="6">
        <v>16070600</v>
      </c>
      <c r="J3247" s="6" t="s">
        <v>10479</v>
      </c>
      <c r="K3247" s="6" t="s">
        <v>10480</v>
      </c>
      <c r="L3247" s="6" t="s">
        <v>2925</v>
      </c>
      <c r="M3247" s="6">
        <v>0</v>
      </c>
      <c r="N3247" s="6">
        <v>200</v>
      </c>
      <c r="O3247" s="6">
        <v>0</v>
      </c>
      <c r="P3247" s="6">
        <v>0</v>
      </c>
      <c r="Q3247" s="6">
        <v>0</v>
      </c>
      <c r="R3247" s="6">
        <v>0</v>
      </c>
      <c r="S3247" s="6">
        <v>0</v>
      </c>
      <c r="T3247" s="6" t="s">
        <v>39</v>
      </c>
      <c r="U3247" s="6" t="s">
        <v>7962</v>
      </c>
      <c r="V3247" s="8">
        <v>46260.548611111109</v>
      </c>
      <c r="W3247" s="8">
        <v>46260.548611111109</v>
      </c>
      <c r="X3247" s="6" t="s">
        <v>40</v>
      </c>
      <c r="Y3247" s="6" t="s">
        <v>39</v>
      </c>
      <c r="Z3247" s="9">
        <v>86245</v>
      </c>
      <c r="AA3247" s="6" t="s">
        <v>10481</v>
      </c>
      <c r="AB3247" s="26" t="s">
        <v>10482</v>
      </c>
      <c r="AC3247" s="11" t="str">
        <f t="shared" si="327"/>
        <v>Klik Here Bestie</v>
      </c>
      <c r="AD3247" s="14" t="s">
        <v>10337</v>
      </c>
    </row>
    <row r="3248" spans="1:30" ht="14.25" customHeight="1" x14ac:dyDescent="0.3">
      <c r="A3248" s="5">
        <v>3246</v>
      </c>
      <c r="B3248" s="6" t="s">
        <v>32</v>
      </c>
      <c r="C3248" s="6" t="s">
        <v>33</v>
      </c>
      <c r="D3248" s="6" t="s">
        <v>2132</v>
      </c>
      <c r="E3248" s="6" t="s">
        <v>1632</v>
      </c>
      <c r="F3248" s="6">
        <v>3323092012</v>
      </c>
      <c r="G3248" s="6" t="s">
        <v>2176</v>
      </c>
      <c r="H3248" s="6" t="s">
        <v>1269</v>
      </c>
      <c r="I3248" s="6">
        <v>15409584</v>
      </c>
      <c r="J3248" s="6" t="s">
        <v>10483</v>
      </c>
      <c r="K3248" s="6" t="s">
        <v>10484</v>
      </c>
      <c r="L3248" s="6" t="s">
        <v>10485</v>
      </c>
      <c r="M3248" s="6">
        <v>0</v>
      </c>
      <c r="N3248" s="6">
        <v>99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  <c r="T3248" s="6" t="s">
        <v>39</v>
      </c>
      <c r="U3248" s="27" t="s">
        <v>7958</v>
      </c>
      <c r="V3248" s="8">
        <v>46252.595833333333</v>
      </c>
      <c r="W3248" s="8">
        <v>46252.595833333333</v>
      </c>
      <c r="X3248" s="6" t="s">
        <v>40</v>
      </c>
      <c r="Y3248" s="6" t="s">
        <v>39</v>
      </c>
      <c r="Z3248" s="9">
        <v>86245</v>
      </c>
      <c r="AA3248" s="6" t="s">
        <v>10481</v>
      </c>
      <c r="AB3248" s="26" t="s">
        <v>10486</v>
      </c>
      <c r="AC3248" s="11" t="str">
        <f t="shared" si="327"/>
        <v>Klik Here Bestie</v>
      </c>
    </row>
    <row r="3249" spans="1:30" ht="14.25" customHeight="1" x14ac:dyDescent="0.3">
      <c r="A3249" s="5">
        <v>3247</v>
      </c>
      <c r="B3249" s="6" t="s">
        <v>32</v>
      </c>
      <c r="C3249" s="6" t="s">
        <v>33</v>
      </c>
      <c r="D3249" s="6" t="s">
        <v>2132</v>
      </c>
      <c r="E3249" s="6" t="s">
        <v>2226</v>
      </c>
      <c r="F3249" s="6">
        <v>3323092013</v>
      </c>
      <c r="G3249" s="6" t="s">
        <v>2134</v>
      </c>
      <c r="H3249" s="6" t="s">
        <v>957</v>
      </c>
      <c r="I3249" s="6">
        <v>16134990</v>
      </c>
      <c r="J3249" s="6" t="s">
        <v>10487</v>
      </c>
      <c r="K3249" s="6" t="s">
        <v>10488</v>
      </c>
      <c r="L3249" s="6" t="s">
        <v>10489</v>
      </c>
      <c r="M3249" s="6">
        <v>82</v>
      </c>
      <c r="N3249" s="6">
        <v>75</v>
      </c>
      <c r="O3249" s="6">
        <v>0</v>
      </c>
      <c r="P3249" s="6">
        <v>0</v>
      </c>
      <c r="Q3249" s="6">
        <v>0</v>
      </c>
      <c r="R3249" s="6">
        <v>0</v>
      </c>
      <c r="S3249" s="6">
        <v>0</v>
      </c>
      <c r="T3249" s="6" t="s">
        <v>39</v>
      </c>
      <c r="U3249" s="6" t="s">
        <v>7919</v>
      </c>
      <c r="V3249" s="8">
        <v>46261.35</v>
      </c>
      <c r="W3249" s="8">
        <v>46261.35</v>
      </c>
      <c r="X3249" s="6" t="s">
        <v>40</v>
      </c>
      <c r="Y3249" s="6" t="s">
        <v>39</v>
      </c>
      <c r="Z3249" s="9">
        <v>74978</v>
      </c>
      <c r="AA3249" s="6" t="s">
        <v>2229</v>
      </c>
      <c r="AB3249" s="26" t="s">
        <v>10490</v>
      </c>
      <c r="AC3249" s="11" t="str">
        <f t="shared" si="327"/>
        <v>Klik Here Bestie</v>
      </c>
      <c r="AD3249" s="14" t="s">
        <v>10337</v>
      </c>
    </row>
    <row r="3250" spans="1:30" ht="14.25" customHeight="1" x14ac:dyDescent="0.3">
      <c r="A3250" s="5">
        <v>3248</v>
      </c>
      <c r="B3250" s="6" t="s">
        <v>32</v>
      </c>
      <c r="C3250" s="6" t="s">
        <v>33</v>
      </c>
      <c r="D3250" s="6" t="s">
        <v>2132</v>
      </c>
      <c r="E3250" s="6" t="s">
        <v>2226</v>
      </c>
      <c r="F3250" s="6">
        <v>3323092013</v>
      </c>
      <c r="G3250" s="6" t="s">
        <v>2134</v>
      </c>
      <c r="H3250" s="6" t="s">
        <v>957</v>
      </c>
      <c r="I3250" s="6">
        <v>16135192</v>
      </c>
      <c r="J3250" s="6" t="s">
        <v>10491</v>
      </c>
      <c r="K3250" s="6" t="s">
        <v>10488</v>
      </c>
      <c r="L3250" s="6" t="s">
        <v>10489</v>
      </c>
      <c r="M3250" s="6">
        <v>0</v>
      </c>
      <c r="N3250" s="6">
        <v>105</v>
      </c>
      <c r="O3250" s="6">
        <v>0</v>
      </c>
      <c r="P3250" s="6">
        <v>0</v>
      </c>
      <c r="Q3250" s="6">
        <v>0</v>
      </c>
      <c r="R3250" s="6">
        <v>0</v>
      </c>
      <c r="S3250" s="6">
        <v>0</v>
      </c>
      <c r="T3250" s="6" t="s">
        <v>39</v>
      </c>
      <c r="U3250" s="27" t="s">
        <v>7919</v>
      </c>
      <c r="V3250" s="8">
        <v>46261.350694444445</v>
      </c>
      <c r="W3250" s="8">
        <v>46261.350694444445</v>
      </c>
      <c r="X3250" s="6" t="s">
        <v>40</v>
      </c>
      <c r="Y3250" s="6" t="s">
        <v>39</v>
      </c>
      <c r="Z3250" s="9">
        <v>74978</v>
      </c>
      <c r="AA3250" s="6" t="s">
        <v>2229</v>
      </c>
      <c r="AB3250" s="26" t="s">
        <v>10492</v>
      </c>
      <c r="AC3250" s="11" t="str">
        <f t="shared" si="327"/>
        <v>Klik Here Bestie</v>
      </c>
      <c r="AD3250" s="14" t="s">
        <v>10337</v>
      </c>
    </row>
    <row r="3251" spans="1:30" ht="14.25" customHeight="1" x14ac:dyDescent="0.3">
      <c r="A3251" s="5">
        <v>3249</v>
      </c>
      <c r="B3251" s="6" t="s">
        <v>32</v>
      </c>
      <c r="C3251" s="6" t="s">
        <v>33</v>
      </c>
      <c r="D3251" s="6" t="s">
        <v>2132</v>
      </c>
      <c r="E3251" s="6" t="s">
        <v>2226</v>
      </c>
      <c r="F3251" s="6">
        <v>3323092013</v>
      </c>
      <c r="G3251" s="6" t="s">
        <v>2134</v>
      </c>
      <c r="H3251" s="6" t="s">
        <v>957</v>
      </c>
      <c r="I3251" s="6">
        <v>15408901</v>
      </c>
      <c r="J3251" s="6" t="s">
        <v>10493</v>
      </c>
      <c r="K3251" s="6" t="s">
        <v>10494</v>
      </c>
      <c r="L3251" s="6" t="s">
        <v>10495</v>
      </c>
      <c r="M3251" s="6">
        <v>27</v>
      </c>
      <c r="N3251" s="6">
        <v>25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  <c r="T3251" s="6" t="s">
        <v>39</v>
      </c>
      <c r="U3251" s="27" t="s">
        <v>7958</v>
      </c>
      <c r="V3251" s="8">
        <v>46252.59097222222</v>
      </c>
      <c r="W3251" s="8">
        <v>46252.59097222222</v>
      </c>
      <c r="X3251" s="6" t="s">
        <v>40</v>
      </c>
      <c r="Y3251" s="6" t="s">
        <v>39</v>
      </c>
      <c r="Z3251" s="9">
        <v>75016</v>
      </c>
      <c r="AA3251" s="6" t="s">
        <v>2240</v>
      </c>
      <c r="AB3251" s="26" t="s">
        <v>10496</v>
      </c>
      <c r="AC3251" s="11" t="str">
        <f t="shared" si="327"/>
        <v>Klik Here Bestie</v>
      </c>
      <c r="AD3251" s="14" t="s">
        <v>10337</v>
      </c>
    </row>
    <row r="3252" spans="1:30" ht="14.25" customHeight="1" x14ac:dyDescent="0.3">
      <c r="A3252" s="5">
        <v>3250</v>
      </c>
      <c r="B3252" s="6" t="s">
        <v>32</v>
      </c>
      <c r="C3252" s="6" t="s">
        <v>33</v>
      </c>
      <c r="D3252" s="6" t="s">
        <v>2132</v>
      </c>
      <c r="E3252" s="6" t="s">
        <v>2226</v>
      </c>
      <c r="F3252" s="6">
        <v>3323092013</v>
      </c>
      <c r="G3252" s="6" t="s">
        <v>2134</v>
      </c>
      <c r="H3252" s="6" t="s">
        <v>957</v>
      </c>
      <c r="I3252" s="6">
        <v>15408994</v>
      </c>
      <c r="J3252" s="6" t="s">
        <v>10497</v>
      </c>
      <c r="K3252" s="6" t="s">
        <v>10494</v>
      </c>
      <c r="L3252" s="6" t="s">
        <v>10495</v>
      </c>
      <c r="M3252" s="6">
        <v>0</v>
      </c>
      <c r="N3252" s="6">
        <v>38</v>
      </c>
      <c r="O3252" s="6">
        <v>0</v>
      </c>
      <c r="P3252" s="6">
        <v>0</v>
      </c>
      <c r="Q3252" s="6">
        <v>0</v>
      </c>
      <c r="R3252" s="6">
        <v>0</v>
      </c>
      <c r="S3252" s="6">
        <v>0</v>
      </c>
      <c r="T3252" s="6" t="s">
        <v>39</v>
      </c>
      <c r="U3252" s="27" t="s">
        <v>7958</v>
      </c>
      <c r="V3252" s="8">
        <v>46252.591666666667</v>
      </c>
      <c r="W3252" s="8">
        <v>46252.591666666667</v>
      </c>
      <c r="X3252" s="6" t="s">
        <v>40</v>
      </c>
      <c r="Y3252" s="6" t="s">
        <v>39</v>
      </c>
      <c r="Z3252" s="9">
        <v>75016</v>
      </c>
      <c r="AA3252" s="6" t="s">
        <v>2240</v>
      </c>
      <c r="AB3252" s="26" t="s">
        <v>10498</v>
      </c>
      <c r="AC3252" s="11" t="str">
        <f t="shared" si="327"/>
        <v>Klik Here Bestie</v>
      </c>
      <c r="AD3252" s="14" t="s">
        <v>10337</v>
      </c>
    </row>
    <row r="3253" spans="1:30" ht="14.25" customHeight="1" x14ac:dyDescent="0.3">
      <c r="A3253" s="5">
        <v>3251</v>
      </c>
      <c r="B3253" s="6" t="s">
        <v>32</v>
      </c>
      <c r="C3253" s="6" t="s">
        <v>33</v>
      </c>
      <c r="D3253" s="6" t="s">
        <v>2132</v>
      </c>
      <c r="E3253" s="6" t="s">
        <v>2226</v>
      </c>
      <c r="F3253" s="6">
        <v>3323092013</v>
      </c>
      <c r="G3253" s="6" t="s">
        <v>2134</v>
      </c>
      <c r="H3253" s="6" t="s">
        <v>957</v>
      </c>
      <c r="I3253" s="6">
        <v>15396970</v>
      </c>
      <c r="J3253" s="6" t="s">
        <v>10499</v>
      </c>
      <c r="K3253" s="6" t="s">
        <v>10500</v>
      </c>
      <c r="L3253" s="6" t="s">
        <v>3558</v>
      </c>
      <c r="M3253" s="6">
        <v>28</v>
      </c>
      <c r="N3253" s="6">
        <v>26</v>
      </c>
      <c r="O3253" s="6">
        <v>0</v>
      </c>
      <c r="P3253" s="6">
        <v>0</v>
      </c>
      <c r="Q3253" s="6">
        <v>0</v>
      </c>
      <c r="R3253" s="6">
        <v>0</v>
      </c>
      <c r="S3253" s="6">
        <v>0</v>
      </c>
      <c r="T3253" s="6" t="s">
        <v>39</v>
      </c>
      <c r="U3253" s="27" t="s">
        <v>7958</v>
      </c>
      <c r="V3253" s="8">
        <v>46252.484027777777</v>
      </c>
      <c r="W3253" s="8">
        <v>46252.484027777777</v>
      </c>
      <c r="X3253" s="6" t="s">
        <v>40</v>
      </c>
      <c r="Y3253" s="6" t="s">
        <v>39</v>
      </c>
      <c r="Z3253" s="9">
        <v>75016</v>
      </c>
      <c r="AA3253" s="6" t="s">
        <v>2240</v>
      </c>
      <c r="AB3253" s="26" t="s">
        <v>10501</v>
      </c>
      <c r="AC3253" s="11" t="str">
        <f t="shared" si="327"/>
        <v>Klik Here Bestie</v>
      </c>
      <c r="AD3253" s="14" t="s">
        <v>10337</v>
      </c>
    </row>
    <row r="3254" spans="1:30" ht="14.25" customHeight="1" x14ac:dyDescent="0.3">
      <c r="A3254" s="5">
        <v>3252</v>
      </c>
      <c r="B3254" s="6" t="s">
        <v>32</v>
      </c>
      <c r="C3254" s="6" t="s">
        <v>33</v>
      </c>
      <c r="D3254" s="6" t="s">
        <v>2132</v>
      </c>
      <c r="E3254" s="6" t="s">
        <v>2226</v>
      </c>
      <c r="F3254" s="6">
        <v>3323092013</v>
      </c>
      <c r="G3254" s="6" t="s">
        <v>2134</v>
      </c>
      <c r="H3254" s="6" t="s">
        <v>957</v>
      </c>
      <c r="I3254" s="6">
        <v>15397042</v>
      </c>
      <c r="J3254" s="6" t="s">
        <v>10502</v>
      </c>
      <c r="K3254" s="6" t="s">
        <v>10500</v>
      </c>
      <c r="L3254" s="6" t="s">
        <v>3558</v>
      </c>
      <c r="M3254" s="6">
        <v>0</v>
      </c>
      <c r="N3254" s="6">
        <v>58</v>
      </c>
      <c r="O3254" s="6">
        <v>0</v>
      </c>
      <c r="P3254" s="6">
        <v>0</v>
      </c>
      <c r="Q3254" s="6">
        <v>0</v>
      </c>
      <c r="R3254" s="6">
        <v>0</v>
      </c>
      <c r="S3254" s="6">
        <v>0</v>
      </c>
      <c r="T3254" s="6" t="s">
        <v>39</v>
      </c>
      <c r="U3254" s="27" t="s">
        <v>7958</v>
      </c>
      <c r="V3254" s="8">
        <v>46252.484722222223</v>
      </c>
      <c r="W3254" s="8">
        <v>46252.484722222223</v>
      </c>
      <c r="X3254" s="6" t="s">
        <v>40</v>
      </c>
      <c r="Y3254" s="6" t="s">
        <v>39</v>
      </c>
      <c r="Z3254" s="9">
        <v>75016</v>
      </c>
      <c r="AA3254" s="6" t="s">
        <v>2240</v>
      </c>
      <c r="AB3254" s="26" t="s">
        <v>10503</v>
      </c>
      <c r="AC3254" s="11" t="str">
        <f t="shared" si="327"/>
        <v>Klik Here Bestie</v>
      </c>
      <c r="AD3254" s="14" t="s">
        <v>10337</v>
      </c>
    </row>
    <row r="3255" spans="1:30" ht="14.25" customHeight="1" x14ac:dyDescent="0.3">
      <c r="A3255" s="5">
        <v>3253</v>
      </c>
      <c r="B3255" s="6" t="s">
        <v>32</v>
      </c>
      <c r="C3255" s="6" t="s">
        <v>33</v>
      </c>
      <c r="D3255" s="6" t="s">
        <v>2132</v>
      </c>
      <c r="E3255" s="6" t="s">
        <v>2226</v>
      </c>
      <c r="F3255" s="6">
        <v>3323092013</v>
      </c>
      <c r="G3255" s="6" t="s">
        <v>2134</v>
      </c>
      <c r="H3255" s="6" t="s">
        <v>957</v>
      </c>
      <c r="I3255" s="6">
        <v>16146974</v>
      </c>
      <c r="J3255" s="6" t="s">
        <v>10504</v>
      </c>
      <c r="K3255" s="6" t="s">
        <v>10505</v>
      </c>
      <c r="L3255" s="6" t="s">
        <v>10506</v>
      </c>
      <c r="M3255" s="6">
        <v>0</v>
      </c>
      <c r="N3255" s="6">
        <v>100</v>
      </c>
      <c r="O3255" s="6">
        <v>0</v>
      </c>
      <c r="P3255" s="6">
        <v>0</v>
      </c>
      <c r="Q3255" s="6">
        <v>0</v>
      </c>
      <c r="R3255" s="6">
        <v>0</v>
      </c>
      <c r="S3255" s="6">
        <v>0</v>
      </c>
      <c r="T3255" s="6" t="s">
        <v>39</v>
      </c>
      <c r="U3255" s="6" t="s">
        <v>7919</v>
      </c>
      <c r="V3255" s="8">
        <v>46261.401388888888</v>
      </c>
      <c r="W3255" s="8">
        <v>46261.401388888888</v>
      </c>
      <c r="X3255" s="6" t="s">
        <v>40</v>
      </c>
      <c r="Y3255" s="6" t="s">
        <v>39</v>
      </c>
      <c r="Z3255" s="9">
        <v>75032</v>
      </c>
      <c r="AA3255" s="6" t="s">
        <v>6157</v>
      </c>
      <c r="AB3255" s="26" t="s">
        <v>10507</v>
      </c>
      <c r="AC3255" s="11" t="str">
        <f t="shared" si="327"/>
        <v>Klik Here Bestie</v>
      </c>
      <c r="AD3255" s="14" t="s">
        <v>10337</v>
      </c>
    </row>
    <row r="3256" spans="1:30" ht="14.25" customHeight="1" x14ac:dyDescent="0.3">
      <c r="A3256" s="5">
        <v>3254</v>
      </c>
      <c r="B3256" s="6" t="s">
        <v>32</v>
      </c>
      <c r="C3256" s="6" t="s">
        <v>33</v>
      </c>
      <c r="D3256" s="6" t="s">
        <v>2132</v>
      </c>
      <c r="E3256" s="6" t="s">
        <v>2226</v>
      </c>
      <c r="F3256" s="6">
        <v>3323092013</v>
      </c>
      <c r="G3256" s="6" t="s">
        <v>2134</v>
      </c>
      <c r="H3256" s="6" t="s">
        <v>957</v>
      </c>
      <c r="I3256" s="6">
        <v>16140655</v>
      </c>
      <c r="J3256" s="6" t="s">
        <v>10508</v>
      </c>
      <c r="K3256" s="6" t="s">
        <v>10509</v>
      </c>
      <c r="L3256" s="6" t="s">
        <v>10510</v>
      </c>
      <c r="M3256" s="6">
        <v>22</v>
      </c>
      <c r="N3256" s="6">
        <v>197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  <c r="T3256" s="6" t="s">
        <v>39</v>
      </c>
      <c r="U3256" s="6" t="s">
        <v>7919</v>
      </c>
      <c r="V3256" s="8">
        <v>46261.376388888886</v>
      </c>
      <c r="W3256" s="8">
        <v>46261.376388888886</v>
      </c>
      <c r="X3256" s="6" t="s">
        <v>40</v>
      </c>
      <c r="Y3256" s="6" t="s">
        <v>39</v>
      </c>
      <c r="Z3256" s="9">
        <v>74992</v>
      </c>
      <c r="AA3256" s="6" t="s">
        <v>397</v>
      </c>
      <c r="AB3256" s="26" t="s">
        <v>10511</v>
      </c>
      <c r="AC3256" s="11" t="str">
        <f t="shared" si="327"/>
        <v>Klik Here Bestie</v>
      </c>
      <c r="AD3256" s="14" t="s">
        <v>10337</v>
      </c>
    </row>
    <row r="3257" spans="1:30" ht="14.25" customHeight="1" x14ac:dyDescent="0.3">
      <c r="A3257" s="5">
        <v>3255</v>
      </c>
      <c r="B3257" s="6" t="s">
        <v>32</v>
      </c>
      <c r="C3257" s="6" t="s">
        <v>33</v>
      </c>
      <c r="D3257" s="6" t="s">
        <v>2132</v>
      </c>
      <c r="E3257" s="6" t="s">
        <v>2226</v>
      </c>
      <c r="F3257" s="6">
        <v>3323092013</v>
      </c>
      <c r="G3257" s="6" t="s">
        <v>2134</v>
      </c>
      <c r="H3257" s="6" t="s">
        <v>957</v>
      </c>
      <c r="I3257" s="6">
        <v>16140815</v>
      </c>
      <c r="J3257" s="6" t="s">
        <v>10512</v>
      </c>
      <c r="K3257" s="6" t="s">
        <v>10509</v>
      </c>
      <c r="L3257" s="6" t="s">
        <v>10510</v>
      </c>
      <c r="M3257" s="6">
        <v>0</v>
      </c>
      <c r="N3257" s="6">
        <v>346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  <c r="T3257" s="6" t="s">
        <v>39</v>
      </c>
      <c r="U3257" s="6" t="s">
        <v>7919</v>
      </c>
      <c r="V3257" s="8">
        <v>46261.377083333333</v>
      </c>
      <c r="W3257" s="8">
        <v>46261.377083333333</v>
      </c>
      <c r="X3257" s="6" t="s">
        <v>40</v>
      </c>
      <c r="Y3257" s="6" t="s">
        <v>39</v>
      </c>
      <c r="Z3257" s="9">
        <v>74992</v>
      </c>
      <c r="AA3257" s="6" t="s">
        <v>397</v>
      </c>
      <c r="AB3257" s="26" t="s">
        <v>10513</v>
      </c>
      <c r="AC3257" s="11" t="str">
        <f t="shared" si="327"/>
        <v>Klik Here Bestie</v>
      </c>
      <c r="AD3257" s="14" t="s">
        <v>10337</v>
      </c>
    </row>
    <row r="3258" spans="1:30" ht="14.25" customHeight="1" x14ac:dyDescent="0.3">
      <c r="A3258" s="5">
        <v>3256</v>
      </c>
      <c r="B3258" s="6" t="s">
        <v>32</v>
      </c>
      <c r="C3258" s="6" t="s">
        <v>33</v>
      </c>
      <c r="D3258" s="6" t="s">
        <v>2132</v>
      </c>
      <c r="E3258" s="6" t="s">
        <v>2226</v>
      </c>
      <c r="F3258" s="6">
        <v>3323092013</v>
      </c>
      <c r="G3258" s="6" t="s">
        <v>2134</v>
      </c>
      <c r="H3258" s="6" t="s">
        <v>957</v>
      </c>
      <c r="I3258" s="6">
        <v>15464117</v>
      </c>
      <c r="J3258" s="6" t="s">
        <v>10514</v>
      </c>
      <c r="K3258" s="6" t="s">
        <v>10515</v>
      </c>
      <c r="L3258" s="6" t="s">
        <v>10516</v>
      </c>
      <c r="M3258" s="6">
        <v>39</v>
      </c>
      <c r="N3258" s="6">
        <v>36</v>
      </c>
      <c r="O3258" s="6">
        <v>0</v>
      </c>
      <c r="P3258" s="6">
        <v>0</v>
      </c>
      <c r="Q3258" s="6">
        <v>0</v>
      </c>
      <c r="R3258" s="6">
        <v>0</v>
      </c>
      <c r="S3258" s="6">
        <v>0</v>
      </c>
      <c r="T3258" s="6" t="s">
        <v>39</v>
      </c>
      <c r="U3258" s="6" t="s">
        <v>7969</v>
      </c>
      <c r="V3258" s="8">
        <v>46253.463194444441</v>
      </c>
      <c r="W3258" s="8">
        <v>46253.463194444441</v>
      </c>
      <c r="X3258" s="6" t="s">
        <v>40</v>
      </c>
      <c r="Y3258" s="6" t="s">
        <v>39</v>
      </c>
      <c r="Z3258" s="9">
        <v>75016</v>
      </c>
      <c r="AA3258" s="6" t="s">
        <v>2240</v>
      </c>
      <c r="AB3258" s="26" t="s">
        <v>10517</v>
      </c>
      <c r="AC3258" s="11" t="str">
        <f t="shared" si="327"/>
        <v>Klik Here Bestie</v>
      </c>
      <c r="AD3258" s="14" t="s">
        <v>10337</v>
      </c>
    </row>
    <row r="3259" spans="1:30" ht="14.25" customHeight="1" x14ac:dyDescent="0.3">
      <c r="A3259" s="5">
        <v>3257</v>
      </c>
      <c r="B3259" s="6" t="s">
        <v>32</v>
      </c>
      <c r="C3259" s="6" t="s">
        <v>33</v>
      </c>
      <c r="D3259" s="6" t="s">
        <v>2132</v>
      </c>
      <c r="E3259" s="6" t="s">
        <v>2226</v>
      </c>
      <c r="F3259" s="6">
        <v>3323092013</v>
      </c>
      <c r="G3259" s="6" t="s">
        <v>2134</v>
      </c>
      <c r="H3259" s="6" t="s">
        <v>957</v>
      </c>
      <c r="I3259" s="6">
        <v>15464212</v>
      </c>
      <c r="J3259" s="6" t="s">
        <v>10518</v>
      </c>
      <c r="K3259" s="6" t="s">
        <v>10515</v>
      </c>
      <c r="L3259" s="6" t="s">
        <v>10516</v>
      </c>
      <c r="M3259" s="6">
        <v>0</v>
      </c>
      <c r="N3259" s="6">
        <v>80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  <c r="T3259" s="6" t="s">
        <v>39</v>
      </c>
      <c r="U3259" s="6" t="s">
        <v>7969</v>
      </c>
      <c r="V3259" s="8">
        <v>46253.463888888888</v>
      </c>
      <c r="W3259" s="8">
        <v>46253.463888888888</v>
      </c>
      <c r="X3259" s="6" t="s">
        <v>40</v>
      </c>
      <c r="Y3259" s="6" t="s">
        <v>39</v>
      </c>
      <c r="Z3259" s="9">
        <v>75016</v>
      </c>
      <c r="AA3259" s="6" t="s">
        <v>2240</v>
      </c>
      <c r="AB3259" s="26" t="s">
        <v>10519</v>
      </c>
      <c r="AC3259" s="11" t="str">
        <f t="shared" si="327"/>
        <v>Klik Here Bestie</v>
      </c>
      <c r="AD3259" s="14" t="s">
        <v>10337</v>
      </c>
    </row>
    <row r="3260" spans="1:30" ht="14.25" customHeight="1" x14ac:dyDescent="0.3">
      <c r="A3260" s="5">
        <v>3258</v>
      </c>
      <c r="B3260" s="6" t="s">
        <v>32</v>
      </c>
      <c r="C3260" s="6" t="s">
        <v>33</v>
      </c>
      <c r="D3260" s="6" t="s">
        <v>2132</v>
      </c>
      <c r="E3260" s="6" t="s">
        <v>2226</v>
      </c>
      <c r="F3260" s="6">
        <v>3323092013</v>
      </c>
      <c r="G3260" s="6" t="s">
        <v>2134</v>
      </c>
      <c r="H3260" s="6" t="s">
        <v>957</v>
      </c>
      <c r="I3260" s="6">
        <v>15408375</v>
      </c>
      <c r="J3260" s="6" t="s">
        <v>10520</v>
      </c>
      <c r="K3260" s="6" t="s">
        <v>10521</v>
      </c>
      <c r="L3260" s="6" t="s">
        <v>10522</v>
      </c>
      <c r="M3260" s="6">
        <v>25</v>
      </c>
      <c r="N3260" s="6">
        <v>25</v>
      </c>
      <c r="O3260" s="6">
        <v>0</v>
      </c>
      <c r="P3260" s="6">
        <v>0</v>
      </c>
      <c r="Q3260" s="6">
        <v>0</v>
      </c>
      <c r="R3260" s="6">
        <v>0</v>
      </c>
      <c r="S3260" s="6">
        <v>0</v>
      </c>
      <c r="T3260" s="6" t="s">
        <v>39</v>
      </c>
      <c r="U3260" s="6" t="s">
        <v>7958</v>
      </c>
      <c r="V3260" s="8">
        <v>46252.586805555555</v>
      </c>
      <c r="W3260" s="8">
        <v>46252.586805555555</v>
      </c>
      <c r="X3260" s="6" t="s">
        <v>40</v>
      </c>
      <c r="Y3260" s="6" t="s">
        <v>39</v>
      </c>
      <c r="Z3260" s="9">
        <v>75016</v>
      </c>
      <c r="AA3260" s="6" t="s">
        <v>2240</v>
      </c>
      <c r="AB3260" s="26" t="s">
        <v>10523</v>
      </c>
      <c r="AC3260" s="11" t="str">
        <f t="shared" si="327"/>
        <v>Klik Here Bestie</v>
      </c>
      <c r="AD3260" s="14" t="s">
        <v>10337</v>
      </c>
    </row>
    <row r="3261" spans="1:30" ht="14.25" customHeight="1" x14ac:dyDescent="0.3">
      <c r="A3261" s="5">
        <v>3259</v>
      </c>
      <c r="B3261" s="6" t="s">
        <v>32</v>
      </c>
      <c r="C3261" s="6" t="s">
        <v>33</v>
      </c>
      <c r="D3261" s="6" t="s">
        <v>2132</v>
      </c>
      <c r="E3261" s="6" t="s">
        <v>2226</v>
      </c>
      <c r="F3261" s="6">
        <v>3323092013</v>
      </c>
      <c r="G3261" s="6" t="s">
        <v>2134</v>
      </c>
      <c r="H3261" s="6" t="s">
        <v>957</v>
      </c>
      <c r="I3261" s="6">
        <v>15408496</v>
      </c>
      <c r="J3261" s="6" t="s">
        <v>10524</v>
      </c>
      <c r="K3261" s="6" t="s">
        <v>10521</v>
      </c>
      <c r="L3261" s="6" t="s">
        <v>10522</v>
      </c>
      <c r="M3261" s="6">
        <v>0</v>
      </c>
      <c r="N3261" s="6">
        <v>119</v>
      </c>
      <c r="O3261" s="6">
        <v>0</v>
      </c>
      <c r="P3261" s="6">
        <v>0</v>
      </c>
      <c r="Q3261" s="6">
        <v>0</v>
      </c>
      <c r="R3261" s="6">
        <v>0</v>
      </c>
      <c r="S3261" s="6">
        <v>0</v>
      </c>
      <c r="T3261" s="6" t="s">
        <v>39</v>
      </c>
      <c r="U3261" s="6" t="s">
        <v>7958</v>
      </c>
      <c r="V3261" s="8">
        <v>46252.587500000001</v>
      </c>
      <c r="W3261" s="8">
        <v>46252.587500000001</v>
      </c>
      <c r="X3261" s="6" t="s">
        <v>40</v>
      </c>
      <c r="Y3261" s="6" t="s">
        <v>39</v>
      </c>
      <c r="Z3261" s="9">
        <v>75016</v>
      </c>
      <c r="AA3261" s="6" t="s">
        <v>2240</v>
      </c>
      <c r="AB3261" s="26" t="s">
        <v>10525</v>
      </c>
      <c r="AC3261" s="11" t="str">
        <f t="shared" si="327"/>
        <v>Klik Here Bestie</v>
      </c>
      <c r="AD3261" s="14" t="s">
        <v>10337</v>
      </c>
    </row>
    <row r="3262" spans="1:30" ht="14.25" customHeight="1" x14ac:dyDescent="0.3">
      <c r="A3262" s="5">
        <v>3260</v>
      </c>
      <c r="B3262" s="6" t="s">
        <v>32</v>
      </c>
      <c r="C3262" s="6" t="s">
        <v>33</v>
      </c>
      <c r="D3262" s="6" t="s">
        <v>2132</v>
      </c>
      <c r="E3262" s="6" t="s">
        <v>2226</v>
      </c>
      <c r="F3262" s="6">
        <v>3323092013</v>
      </c>
      <c r="G3262" s="6" t="s">
        <v>2134</v>
      </c>
      <c r="H3262" s="6" t="s">
        <v>957</v>
      </c>
      <c r="I3262" s="6">
        <v>16166613</v>
      </c>
      <c r="J3262" s="6" t="s">
        <v>10526</v>
      </c>
      <c r="K3262" s="6" t="s">
        <v>10527</v>
      </c>
      <c r="L3262" s="6" t="s">
        <v>2250</v>
      </c>
      <c r="M3262" s="6">
        <v>0</v>
      </c>
      <c r="N3262" s="6">
        <v>57</v>
      </c>
      <c r="O3262" s="6">
        <v>0</v>
      </c>
      <c r="P3262" s="6">
        <v>0</v>
      </c>
      <c r="Q3262" s="6">
        <v>0</v>
      </c>
      <c r="R3262" s="6">
        <v>0</v>
      </c>
      <c r="S3262" s="6">
        <v>0</v>
      </c>
      <c r="T3262" s="6" t="s">
        <v>39</v>
      </c>
      <c r="U3262" s="6" t="s">
        <v>7919</v>
      </c>
      <c r="V3262" s="8">
        <v>46261.484027777777</v>
      </c>
      <c r="W3262" s="8">
        <v>46261.484027777777</v>
      </c>
      <c r="X3262" s="6" t="s">
        <v>40</v>
      </c>
      <c r="Y3262" s="6" t="s">
        <v>39</v>
      </c>
      <c r="Z3262" s="9">
        <v>75016</v>
      </c>
      <c r="AA3262" s="6" t="s">
        <v>2240</v>
      </c>
      <c r="AB3262" s="26" t="s">
        <v>10528</v>
      </c>
      <c r="AC3262" s="11" t="str">
        <f t="shared" si="327"/>
        <v>Klik Here Bestie</v>
      </c>
      <c r="AD3262" s="14" t="s">
        <v>10337</v>
      </c>
    </row>
    <row r="3263" spans="1:30" ht="14.25" customHeight="1" x14ac:dyDescent="0.3">
      <c r="A3263" s="5">
        <v>3261</v>
      </c>
      <c r="B3263" s="6" t="s">
        <v>32</v>
      </c>
      <c r="C3263" s="6" t="s">
        <v>33</v>
      </c>
      <c r="D3263" s="6" t="s">
        <v>2132</v>
      </c>
      <c r="E3263" s="6" t="s">
        <v>2264</v>
      </c>
      <c r="F3263" s="6">
        <v>3323092016</v>
      </c>
      <c r="G3263" s="6" t="s">
        <v>2134</v>
      </c>
      <c r="H3263" s="6" t="s">
        <v>957</v>
      </c>
      <c r="I3263" s="6">
        <v>15790576</v>
      </c>
      <c r="J3263" s="6" t="s">
        <v>10529</v>
      </c>
      <c r="K3263" s="6" t="s">
        <v>10530</v>
      </c>
      <c r="L3263" s="6" t="s">
        <v>10531</v>
      </c>
      <c r="M3263" s="6">
        <v>50</v>
      </c>
      <c r="N3263" s="6">
        <v>50</v>
      </c>
      <c r="O3263" s="6">
        <v>0</v>
      </c>
      <c r="P3263" s="6">
        <v>0</v>
      </c>
      <c r="Q3263" s="6">
        <v>0</v>
      </c>
      <c r="R3263" s="6">
        <v>0</v>
      </c>
      <c r="S3263" s="6">
        <v>0</v>
      </c>
      <c r="T3263" s="6" t="s">
        <v>39</v>
      </c>
      <c r="U3263" s="27" t="s">
        <v>8334</v>
      </c>
      <c r="V3263" s="8">
        <v>46257.432638888888</v>
      </c>
      <c r="W3263" s="8">
        <v>46257.432638888888</v>
      </c>
      <c r="X3263" s="6" t="s">
        <v>40</v>
      </c>
      <c r="Y3263" s="6" t="s">
        <v>39</v>
      </c>
      <c r="Z3263" s="9">
        <v>85942</v>
      </c>
      <c r="AA3263" s="6" t="s">
        <v>10532</v>
      </c>
      <c r="AB3263" s="26" t="s">
        <v>10533</v>
      </c>
      <c r="AC3263" s="11" t="str">
        <f t="shared" si="327"/>
        <v>Klik Here Bestie</v>
      </c>
      <c r="AD3263" s="14" t="s">
        <v>10337</v>
      </c>
    </row>
    <row r="3264" spans="1:30" ht="14.25" customHeight="1" x14ac:dyDescent="0.3">
      <c r="A3264" s="5">
        <v>3262</v>
      </c>
      <c r="B3264" s="6" t="s">
        <v>32</v>
      </c>
      <c r="C3264" s="6" t="s">
        <v>33</v>
      </c>
      <c r="D3264" s="6" t="s">
        <v>2132</v>
      </c>
      <c r="E3264" s="6" t="s">
        <v>2264</v>
      </c>
      <c r="F3264" s="6">
        <v>3323092016</v>
      </c>
      <c r="G3264" s="6" t="s">
        <v>2134</v>
      </c>
      <c r="H3264" s="6" t="s">
        <v>957</v>
      </c>
      <c r="I3264" s="6">
        <v>15790706</v>
      </c>
      <c r="J3264" s="6" t="s">
        <v>10534</v>
      </c>
      <c r="K3264" s="6" t="s">
        <v>10530</v>
      </c>
      <c r="L3264" s="6" t="s">
        <v>10531</v>
      </c>
      <c r="M3264" s="6">
        <v>0</v>
      </c>
      <c r="N3264" s="6">
        <v>70</v>
      </c>
      <c r="O3264" s="6">
        <v>0</v>
      </c>
      <c r="P3264" s="6">
        <v>0</v>
      </c>
      <c r="Q3264" s="6">
        <v>0</v>
      </c>
      <c r="R3264" s="6">
        <v>0</v>
      </c>
      <c r="S3264" s="6">
        <v>0</v>
      </c>
      <c r="T3264" s="6" t="s">
        <v>39</v>
      </c>
      <c r="U3264" s="27" t="s">
        <v>8334</v>
      </c>
      <c r="V3264" s="8">
        <v>46257.433333333334</v>
      </c>
      <c r="W3264" s="8">
        <v>46257.433333333334</v>
      </c>
      <c r="X3264" s="6" t="s">
        <v>40</v>
      </c>
      <c r="Y3264" s="6" t="s">
        <v>39</v>
      </c>
      <c r="Z3264" s="9">
        <v>85942</v>
      </c>
      <c r="AA3264" s="6" t="s">
        <v>10532</v>
      </c>
      <c r="AB3264" s="26" t="s">
        <v>10535</v>
      </c>
      <c r="AC3264" s="11" t="str">
        <f t="shared" si="327"/>
        <v>Klik Here Bestie</v>
      </c>
      <c r="AD3264" s="14" t="s">
        <v>10337</v>
      </c>
    </row>
    <row r="3265" spans="1:30" ht="14.25" customHeight="1" x14ac:dyDescent="0.3">
      <c r="A3265" s="5">
        <v>3263</v>
      </c>
      <c r="B3265" s="6" t="s">
        <v>32</v>
      </c>
      <c r="C3265" s="6" t="s">
        <v>33</v>
      </c>
      <c r="D3265" s="6" t="s">
        <v>2132</v>
      </c>
      <c r="E3265" s="6" t="s">
        <v>2286</v>
      </c>
      <c r="F3265" s="6">
        <v>3323092018</v>
      </c>
      <c r="G3265" s="6" t="s">
        <v>2170</v>
      </c>
      <c r="H3265" s="6" t="s">
        <v>2171</v>
      </c>
      <c r="I3265" s="6">
        <v>15543989</v>
      </c>
      <c r="J3265" s="6" t="s">
        <v>10536</v>
      </c>
      <c r="K3265" s="6" t="s">
        <v>10537</v>
      </c>
      <c r="L3265" s="6" t="s">
        <v>10538</v>
      </c>
      <c r="M3265" s="6">
        <v>66</v>
      </c>
      <c r="N3265" s="6">
        <v>60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  <c r="T3265" s="6" t="s">
        <v>39</v>
      </c>
      <c r="U3265" s="27" t="s">
        <v>7987</v>
      </c>
      <c r="V3265" s="8">
        <v>46254.494444444441</v>
      </c>
      <c r="W3265" s="8">
        <v>46254.494444444441</v>
      </c>
      <c r="X3265" s="6" t="s">
        <v>40</v>
      </c>
      <c r="Y3265" s="6" t="s">
        <v>39</v>
      </c>
      <c r="Z3265" s="9">
        <v>85792</v>
      </c>
      <c r="AA3265" s="6" t="s">
        <v>10539</v>
      </c>
      <c r="AB3265" s="26" t="s">
        <v>10540</v>
      </c>
      <c r="AC3265" s="11" t="str">
        <f t="shared" si="327"/>
        <v>Klik Here Bestie</v>
      </c>
      <c r="AD3265" s="14" t="s">
        <v>10337</v>
      </c>
    </row>
    <row r="3266" spans="1:30" ht="14.25" customHeight="1" x14ac:dyDescent="0.3">
      <c r="A3266" s="5">
        <v>3264</v>
      </c>
      <c r="B3266" s="6" t="s">
        <v>32</v>
      </c>
      <c r="C3266" s="6" t="s">
        <v>33</v>
      </c>
      <c r="D3266" s="6" t="s">
        <v>2132</v>
      </c>
      <c r="E3266" s="6" t="s">
        <v>2286</v>
      </c>
      <c r="F3266" s="6">
        <v>3323092018</v>
      </c>
      <c r="G3266" s="6" t="s">
        <v>2170</v>
      </c>
      <c r="H3266" s="6" t="s">
        <v>2171</v>
      </c>
      <c r="I3266" s="6">
        <v>15544308</v>
      </c>
      <c r="J3266" s="6" t="s">
        <v>10541</v>
      </c>
      <c r="K3266" s="6" t="s">
        <v>10537</v>
      </c>
      <c r="L3266" s="6" t="s">
        <v>10538</v>
      </c>
      <c r="M3266" s="6">
        <v>0</v>
      </c>
      <c r="N3266" s="6">
        <v>84</v>
      </c>
      <c r="O3266" s="6">
        <v>0</v>
      </c>
      <c r="P3266" s="6">
        <v>0</v>
      </c>
      <c r="Q3266" s="6">
        <v>0</v>
      </c>
      <c r="R3266" s="6">
        <v>0</v>
      </c>
      <c r="S3266" s="6">
        <v>0</v>
      </c>
      <c r="T3266" s="6" t="s">
        <v>39</v>
      </c>
      <c r="U3266" s="27" t="s">
        <v>7987</v>
      </c>
      <c r="V3266" s="8">
        <v>46254.495833333334</v>
      </c>
      <c r="W3266" s="8">
        <v>46254.495833333334</v>
      </c>
      <c r="X3266" s="6" t="s">
        <v>40</v>
      </c>
      <c r="Y3266" s="6" t="s">
        <v>39</v>
      </c>
      <c r="Z3266" s="9">
        <v>85792</v>
      </c>
      <c r="AA3266" s="6" t="s">
        <v>10539</v>
      </c>
      <c r="AB3266" s="26" t="s">
        <v>10542</v>
      </c>
      <c r="AC3266" s="11" t="str">
        <f t="shared" si="327"/>
        <v>Klik Here Bestie</v>
      </c>
      <c r="AD3266" s="14" t="s">
        <v>10337</v>
      </c>
    </row>
    <row r="3267" spans="1:30" ht="14.25" customHeight="1" x14ac:dyDescent="0.3">
      <c r="A3267" s="5">
        <v>3265</v>
      </c>
      <c r="B3267" s="6" t="s">
        <v>32</v>
      </c>
      <c r="C3267" s="6" t="s">
        <v>33</v>
      </c>
      <c r="D3267" s="6" t="s">
        <v>2132</v>
      </c>
      <c r="E3267" s="6" t="s">
        <v>10543</v>
      </c>
      <c r="F3267" s="6">
        <v>3323092020</v>
      </c>
      <c r="G3267" s="6" t="s">
        <v>2170</v>
      </c>
      <c r="H3267" s="6" t="s">
        <v>2171</v>
      </c>
      <c r="I3267" s="6">
        <v>15409247</v>
      </c>
      <c r="J3267" s="6" t="s">
        <v>10544</v>
      </c>
      <c r="K3267" s="6" t="s">
        <v>10545</v>
      </c>
      <c r="L3267" s="6" t="s">
        <v>10546</v>
      </c>
      <c r="M3267" s="6">
        <v>13</v>
      </c>
      <c r="N3267" s="6">
        <v>12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 t="s">
        <v>39</v>
      </c>
      <c r="U3267" s="27" t="s">
        <v>7958</v>
      </c>
      <c r="V3267" s="8">
        <v>46252.59375</v>
      </c>
      <c r="W3267" s="8">
        <v>46252.59375</v>
      </c>
      <c r="X3267" s="6" t="s">
        <v>40</v>
      </c>
      <c r="Y3267" s="6" t="s">
        <v>39</v>
      </c>
      <c r="Z3267" s="9">
        <v>85780</v>
      </c>
      <c r="AA3267" s="6" t="s">
        <v>10547</v>
      </c>
      <c r="AB3267" s="26" t="s">
        <v>10548</v>
      </c>
      <c r="AC3267" s="11" t="str">
        <f t="shared" si="327"/>
        <v>Klik Here Bestie</v>
      </c>
      <c r="AD3267" s="14" t="s">
        <v>10337</v>
      </c>
    </row>
    <row r="3268" spans="1:30" ht="14.25" customHeight="1" x14ac:dyDescent="0.3">
      <c r="A3268" s="5">
        <v>3266</v>
      </c>
      <c r="B3268" s="6" t="s">
        <v>32</v>
      </c>
      <c r="C3268" s="6" t="s">
        <v>33</v>
      </c>
      <c r="D3268" s="6" t="s">
        <v>2291</v>
      </c>
      <c r="E3268" s="6" t="s">
        <v>2291</v>
      </c>
      <c r="F3268" s="6">
        <v>3323102001</v>
      </c>
      <c r="G3268" s="6" t="s">
        <v>2292</v>
      </c>
      <c r="H3268" s="6" t="s">
        <v>2293</v>
      </c>
      <c r="I3268" s="6">
        <v>16030928</v>
      </c>
      <c r="J3268" s="6" t="s">
        <v>10549</v>
      </c>
      <c r="K3268" s="6" t="s">
        <v>10550</v>
      </c>
      <c r="L3268" s="6" t="s">
        <v>2317</v>
      </c>
      <c r="M3268" s="6">
        <v>82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  <c r="T3268" s="6" t="s">
        <v>39</v>
      </c>
      <c r="U3268" s="27" t="s">
        <v>7962</v>
      </c>
      <c r="V3268" s="8">
        <v>46260.318749999999</v>
      </c>
      <c r="W3268" s="8">
        <v>46260.318749999999</v>
      </c>
      <c r="X3268" s="6" t="s">
        <v>40</v>
      </c>
      <c r="Y3268" s="6" t="s">
        <v>39</v>
      </c>
      <c r="Z3268" s="9">
        <v>1051968</v>
      </c>
      <c r="AA3268" s="6" t="s">
        <v>2318</v>
      </c>
      <c r="AB3268" s="26" t="s">
        <v>10551</v>
      </c>
      <c r="AC3268" s="11" t="str">
        <f t="shared" si="327"/>
        <v>Klik Here Bestie</v>
      </c>
      <c r="AD3268" s="14" t="s">
        <v>10337</v>
      </c>
    </row>
    <row r="3269" spans="1:30" ht="14.25" customHeight="1" x14ac:dyDescent="0.3">
      <c r="A3269" s="5">
        <v>3267</v>
      </c>
      <c r="B3269" s="6" t="s">
        <v>32</v>
      </c>
      <c r="C3269" s="6" t="s">
        <v>33</v>
      </c>
      <c r="D3269" s="6" t="s">
        <v>2291</v>
      </c>
      <c r="E3269" s="6" t="s">
        <v>2291</v>
      </c>
      <c r="F3269" s="6">
        <v>3323102001</v>
      </c>
      <c r="G3269" s="6" t="s">
        <v>2292</v>
      </c>
      <c r="H3269" s="6" t="s">
        <v>2293</v>
      </c>
      <c r="I3269" s="6">
        <v>15479508</v>
      </c>
      <c r="J3269" s="6" t="s">
        <v>10552</v>
      </c>
      <c r="K3269" s="6" t="s">
        <v>10553</v>
      </c>
      <c r="L3269" s="6" t="s">
        <v>1307</v>
      </c>
      <c r="M3269" s="6">
        <v>0</v>
      </c>
      <c r="N3269" s="6">
        <v>97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 t="s">
        <v>39</v>
      </c>
      <c r="U3269" s="6" t="s">
        <v>7969</v>
      </c>
      <c r="V3269" s="8">
        <v>46253.587500000001</v>
      </c>
      <c r="W3269" s="8">
        <v>46253.587500000001</v>
      </c>
      <c r="X3269" s="6" t="s">
        <v>40</v>
      </c>
      <c r="Y3269" s="6" t="s">
        <v>39</v>
      </c>
      <c r="Z3269" s="9">
        <v>76871</v>
      </c>
      <c r="AA3269" s="6" t="s">
        <v>2296</v>
      </c>
      <c r="AB3269" s="26" t="s">
        <v>10554</v>
      </c>
      <c r="AC3269" s="11" t="str">
        <f t="shared" si="327"/>
        <v>Klik Here Bestie</v>
      </c>
      <c r="AD3269" s="14" t="s">
        <v>10337</v>
      </c>
    </row>
    <row r="3270" spans="1:30" ht="14.25" customHeight="1" x14ac:dyDescent="0.3">
      <c r="A3270" s="5">
        <v>3268</v>
      </c>
      <c r="B3270" s="6" t="s">
        <v>32</v>
      </c>
      <c r="C3270" s="6" t="s">
        <v>33</v>
      </c>
      <c r="D3270" s="6" t="s">
        <v>2291</v>
      </c>
      <c r="E3270" s="6" t="s">
        <v>2291</v>
      </c>
      <c r="F3270" s="6">
        <v>3323102001</v>
      </c>
      <c r="G3270" s="6" t="s">
        <v>2292</v>
      </c>
      <c r="H3270" s="6" t="s">
        <v>2293</v>
      </c>
      <c r="I3270" s="6">
        <v>15351735</v>
      </c>
      <c r="J3270" s="6" t="s">
        <v>10555</v>
      </c>
      <c r="K3270" s="6" t="s">
        <v>10556</v>
      </c>
      <c r="L3270" s="6" t="s">
        <v>10557</v>
      </c>
      <c r="M3270" s="6">
        <v>0</v>
      </c>
      <c r="N3270" s="6">
        <v>30</v>
      </c>
      <c r="O3270" s="6">
        <v>0</v>
      </c>
      <c r="P3270" s="6">
        <v>0</v>
      </c>
      <c r="Q3270" s="6">
        <v>0</v>
      </c>
      <c r="R3270" s="6">
        <v>0</v>
      </c>
      <c r="S3270" s="6">
        <v>0</v>
      </c>
      <c r="T3270" s="6" t="s">
        <v>39</v>
      </c>
      <c r="U3270" s="6" t="s">
        <v>4394</v>
      </c>
      <c r="V3270" s="8">
        <v>46251.548611111109</v>
      </c>
      <c r="W3270" s="8">
        <v>46251.548611111109</v>
      </c>
      <c r="X3270" s="6" t="s">
        <v>40</v>
      </c>
      <c r="Y3270" s="6" t="s">
        <v>39</v>
      </c>
      <c r="Z3270" s="9">
        <v>76879</v>
      </c>
      <c r="AA3270" s="6" t="s">
        <v>2305</v>
      </c>
      <c r="AB3270" s="26" t="s">
        <v>10558</v>
      </c>
      <c r="AC3270" s="11" t="str">
        <f t="shared" si="327"/>
        <v>Klik Here Bestie</v>
      </c>
      <c r="AD3270" s="14" t="s">
        <v>10337</v>
      </c>
    </row>
    <row r="3271" spans="1:30" ht="14.25" customHeight="1" x14ac:dyDescent="0.3">
      <c r="A3271" s="5">
        <v>3269</v>
      </c>
      <c r="B3271" s="6" t="s">
        <v>32</v>
      </c>
      <c r="C3271" s="6" t="s">
        <v>33</v>
      </c>
      <c r="D3271" s="6" t="s">
        <v>2291</v>
      </c>
      <c r="E3271" s="6" t="s">
        <v>2320</v>
      </c>
      <c r="F3271" s="6">
        <v>3323102002</v>
      </c>
      <c r="G3271" s="6" t="s">
        <v>2292</v>
      </c>
      <c r="H3271" s="6" t="s">
        <v>2293</v>
      </c>
      <c r="I3271" s="6">
        <v>16074398</v>
      </c>
      <c r="J3271" s="6" t="s">
        <v>10559</v>
      </c>
      <c r="K3271" s="6" t="s">
        <v>10560</v>
      </c>
      <c r="L3271" s="6" t="s">
        <v>10561</v>
      </c>
      <c r="M3271" s="6">
        <v>0</v>
      </c>
      <c r="N3271" s="6">
        <v>33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  <c r="T3271" s="6" t="s">
        <v>39</v>
      </c>
      <c r="U3271" s="27" t="s">
        <v>7962</v>
      </c>
      <c r="V3271" s="8">
        <v>46260.572222222225</v>
      </c>
      <c r="W3271" s="8">
        <v>46260.572222222225</v>
      </c>
      <c r="X3271" s="6" t="s">
        <v>40</v>
      </c>
      <c r="Y3271" s="6" t="s">
        <v>39</v>
      </c>
      <c r="Z3271" s="9">
        <v>76958</v>
      </c>
      <c r="AA3271" s="6" t="s">
        <v>10562</v>
      </c>
      <c r="AB3271" s="26" t="s">
        <v>10563</v>
      </c>
      <c r="AC3271" s="11" t="str">
        <f t="shared" si="327"/>
        <v>Klik Here Bestie</v>
      </c>
      <c r="AD3271" s="14" t="s">
        <v>10337</v>
      </c>
    </row>
    <row r="3272" spans="1:30" ht="14.25" customHeight="1" x14ac:dyDescent="0.3">
      <c r="A3272" s="5">
        <v>3270</v>
      </c>
      <c r="B3272" s="6" t="s">
        <v>32</v>
      </c>
      <c r="C3272" s="6" t="s">
        <v>33</v>
      </c>
      <c r="D3272" s="6" t="s">
        <v>2291</v>
      </c>
      <c r="E3272" s="6" t="s">
        <v>2320</v>
      </c>
      <c r="F3272" s="6">
        <v>3323102002</v>
      </c>
      <c r="G3272" s="6" t="s">
        <v>2292</v>
      </c>
      <c r="H3272" s="6" t="s">
        <v>2293</v>
      </c>
      <c r="I3272" s="6">
        <v>16074615</v>
      </c>
      <c r="J3272" s="6" t="s">
        <v>10564</v>
      </c>
      <c r="K3272" s="6" t="s">
        <v>10560</v>
      </c>
      <c r="L3272" s="6" t="s">
        <v>10561</v>
      </c>
      <c r="M3272" s="6">
        <v>35</v>
      </c>
      <c r="N3272" s="6">
        <v>42</v>
      </c>
      <c r="O3272" s="6">
        <v>0</v>
      </c>
      <c r="P3272" s="6">
        <v>0</v>
      </c>
      <c r="Q3272" s="6">
        <v>0</v>
      </c>
      <c r="R3272" s="6">
        <v>0</v>
      </c>
      <c r="S3272" s="6">
        <v>0</v>
      </c>
      <c r="T3272" s="6" t="s">
        <v>39</v>
      </c>
      <c r="U3272" s="27" t="s">
        <v>7962</v>
      </c>
      <c r="V3272" s="8">
        <v>46260.573611111111</v>
      </c>
      <c r="W3272" s="8">
        <v>46260.573611111111</v>
      </c>
      <c r="X3272" s="6" t="s">
        <v>40</v>
      </c>
      <c r="Y3272" s="6" t="s">
        <v>39</v>
      </c>
      <c r="Z3272" s="9">
        <v>76958</v>
      </c>
      <c r="AA3272" s="6" t="s">
        <v>10562</v>
      </c>
      <c r="AB3272" s="26" t="s">
        <v>10565</v>
      </c>
      <c r="AC3272" s="11" t="str">
        <f t="shared" si="327"/>
        <v>Klik Here Bestie</v>
      </c>
      <c r="AD3272" s="14" t="s">
        <v>10337</v>
      </c>
    </row>
    <row r="3273" spans="1:30" ht="14.25" customHeight="1" x14ac:dyDescent="0.3">
      <c r="A3273" s="5">
        <v>3271</v>
      </c>
      <c r="B3273" s="6" t="s">
        <v>32</v>
      </c>
      <c r="C3273" s="6" t="s">
        <v>33</v>
      </c>
      <c r="D3273" s="6" t="s">
        <v>2291</v>
      </c>
      <c r="E3273" s="6" t="s">
        <v>2320</v>
      </c>
      <c r="F3273" s="6">
        <v>3323102002</v>
      </c>
      <c r="G3273" s="6" t="s">
        <v>2292</v>
      </c>
      <c r="H3273" s="6" t="s">
        <v>2293</v>
      </c>
      <c r="I3273" s="6">
        <v>16074797</v>
      </c>
      <c r="J3273" s="6" t="s">
        <v>10566</v>
      </c>
      <c r="K3273" s="6" t="s">
        <v>10560</v>
      </c>
      <c r="L3273" s="6" t="s">
        <v>10561</v>
      </c>
      <c r="M3273" s="6">
        <v>130</v>
      </c>
      <c r="N3273" s="6">
        <v>118</v>
      </c>
      <c r="O3273" s="6">
        <v>0</v>
      </c>
      <c r="P3273" s="6">
        <v>0</v>
      </c>
      <c r="Q3273" s="6">
        <v>0</v>
      </c>
      <c r="R3273" s="6">
        <v>0</v>
      </c>
      <c r="S3273" s="6">
        <v>0</v>
      </c>
      <c r="T3273" s="6" t="s">
        <v>39</v>
      </c>
      <c r="U3273" s="27" t="s">
        <v>7962</v>
      </c>
      <c r="V3273" s="8">
        <v>46260.574999999997</v>
      </c>
      <c r="W3273" s="8">
        <v>46260.574999999997</v>
      </c>
      <c r="X3273" s="6" t="s">
        <v>40</v>
      </c>
      <c r="Y3273" s="6" t="s">
        <v>39</v>
      </c>
      <c r="Z3273" s="9">
        <v>76958</v>
      </c>
      <c r="AA3273" s="6" t="s">
        <v>10562</v>
      </c>
      <c r="AB3273" s="26" t="s">
        <v>10567</v>
      </c>
      <c r="AC3273" s="11" t="str">
        <f t="shared" si="327"/>
        <v>Klik Here Bestie</v>
      </c>
      <c r="AD3273" s="14" t="s">
        <v>10337</v>
      </c>
    </row>
    <row r="3274" spans="1:30" ht="14.25" customHeight="1" x14ac:dyDescent="0.3">
      <c r="A3274" s="5">
        <v>3272</v>
      </c>
      <c r="B3274" s="6" t="s">
        <v>32</v>
      </c>
      <c r="C3274" s="6" t="s">
        <v>33</v>
      </c>
      <c r="D3274" s="6" t="s">
        <v>2291</v>
      </c>
      <c r="E3274" s="6" t="s">
        <v>2320</v>
      </c>
      <c r="F3274" s="6">
        <v>3323102002</v>
      </c>
      <c r="G3274" s="6" t="s">
        <v>2292</v>
      </c>
      <c r="H3274" s="6" t="s">
        <v>2293</v>
      </c>
      <c r="I3274" s="6">
        <v>16075088</v>
      </c>
      <c r="J3274" s="6" t="s">
        <v>10568</v>
      </c>
      <c r="K3274" s="6" t="s">
        <v>10560</v>
      </c>
      <c r="L3274" s="6" t="s">
        <v>10561</v>
      </c>
      <c r="M3274" s="6">
        <v>0</v>
      </c>
      <c r="N3274" s="6">
        <v>75</v>
      </c>
      <c r="O3274" s="6">
        <v>0</v>
      </c>
      <c r="P3274" s="6">
        <v>0</v>
      </c>
      <c r="Q3274" s="6">
        <v>0</v>
      </c>
      <c r="R3274" s="6">
        <v>0</v>
      </c>
      <c r="S3274" s="6">
        <v>0</v>
      </c>
      <c r="T3274" s="6" t="s">
        <v>39</v>
      </c>
      <c r="U3274" s="27" t="s">
        <v>7962</v>
      </c>
      <c r="V3274" s="8">
        <v>46260.576388888891</v>
      </c>
      <c r="W3274" s="8">
        <v>46260.576388888891</v>
      </c>
      <c r="X3274" s="6" t="s">
        <v>40</v>
      </c>
      <c r="Y3274" s="6" t="s">
        <v>39</v>
      </c>
      <c r="Z3274" s="9">
        <v>76958</v>
      </c>
      <c r="AA3274" s="6" t="s">
        <v>10562</v>
      </c>
      <c r="AB3274" s="26" t="s">
        <v>10569</v>
      </c>
      <c r="AC3274" s="11" t="str">
        <f t="shared" si="327"/>
        <v>Klik Here Bestie</v>
      </c>
      <c r="AD3274" s="14" t="s">
        <v>10337</v>
      </c>
    </row>
    <row r="3275" spans="1:30" ht="14.25" customHeight="1" x14ac:dyDescent="0.3">
      <c r="A3275" s="5">
        <v>3273</v>
      </c>
      <c r="B3275" s="6" t="s">
        <v>32</v>
      </c>
      <c r="C3275" s="6" t="s">
        <v>33</v>
      </c>
      <c r="D3275" s="6" t="s">
        <v>2291</v>
      </c>
      <c r="E3275" s="6" t="s">
        <v>2320</v>
      </c>
      <c r="F3275" s="6">
        <v>3323102002</v>
      </c>
      <c r="G3275" s="6" t="s">
        <v>2292</v>
      </c>
      <c r="H3275" s="6" t="s">
        <v>2293</v>
      </c>
      <c r="I3275" s="6">
        <v>16088189</v>
      </c>
      <c r="J3275" s="6" t="s">
        <v>10570</v>
      </c>
      <c r="K3275" s="6" t="s">
        <v>10571</v>
      </c>
      <c r="L3275" s="6" t="s">
        <v>7776</v>
      </c>
      <c r="M3275" s="6">
        <v>35</v>
      </c>
      <c r="N3275" s="6">
        <v>32</v>
      </c>
      <c r="O3275" s="6">
        <v>0</v>
      </c>
      <c r="P3275" s="6">
        <v>0</v>
      </c>
      <c r="Q3275" s="6">
        <v>0</v>
      </c>
      <c r="R3275" s="6">
        <v>0</v>
      </c>
      <c r="S3275" s="6">
        <v>0</v>
      </c>
      <c r="T3275" s="6" t="s">
        <v>39</v>
      </c>
      <c r="U3275" s="6" t="s">
        <v>7962</v>
      </c>
      <c r="V3275" s="8">
        <v>46260.644444444442</v>
      </c>
      <c r="W3275" s="8">
        <v>46260.644444444442</v>
      </c>
      <c r="X3275" s="6" t="s">
        <v>40</v>
      </c>
      <c r="Y3275" s="6" t="s">
        <v>39</v>
      </c>
      <c r="Z3275" s="9">
        <v>76958</v>
      </c>
      <c r="AA3275" s="6" t="s">
        <v>10562</v>
      </c>
      <c r="AB3275" s="26" t="s">
        <v>10572</v>
      </c>
      <c r="AC3275" s="11" t="str">
        <f t="shared" si="327"/>
        <v>Klik Here Bestie</v>
      </c>
      <c r="AD3275" s="14" t="s">
        <v>10337</v>
      </c>
    </row>
    <row r="3276" spans="1:30" ht="14.25" customHeight="1" x14ac:dyDescent="0.3">
      <c r="A3276" s="5">
        <v>3274</v>
      </c>
      <c r="B3276" s="6" t="s">
        <v>32</v>
      </c>
      <c r="C3276" s="6" t="s">
        <v>33</v>
      </c>
      <c r="D3276" s="6" t="s">
        <v>2291</v>
      </c>
      <c r="E3276" s="6" t="s">
        <v>2320</v>
      </c>
      <c r="F3276" s="6">
        <v>3323102002</v>
      </c>
      <c r="G3276" s="6" t="s">
        <v>2292</v>
      </c>
      <c r="H3276" s="6" t="s">
        <v>2293</v>
      </c>
      <c r="I3276" s="6">
        <v>16088785</v>
      </c>
      <c r="J3276" s="6" t="s">
        <v>10573</v>
      </c>
      <c r="K3276" s="6" t="s">
        <v>10571</v>
      </c>
      <c r="L3276" s="6" t="s">
        <v>7776</v>
      </c>
      <c r="M3276" s="6">
        <v>9</v>
      </c>
      <c r="N3276" s="6">
        <v>11</v>
      </c>
      <c r="O3276" s="6">
        <v>0</v>
      </c>
      <c r="P3276" s="6">
        <v>0</v>
      </c>
      <c r="Q3276" s="6">
        <v>0</v>
      </c>
      <c r="R3276" s="6">
        <v>0</v>
      </c>
      <c r="S3276" s="6">
        <v>0</v>
      </c>
      <c r="T3276" s="6" t="s">
        <v>39</v>
      </c>
      <c r="U3276" s="6" t="s">
        <v>7962</v>
      </c>
      <c r="V3276" s="8">
        <v>46260.647916666669</v>
      </c>
      <c r="W3276" s="8">
        <v>46260.647916666669</v>
      </c>
      <c r="X3276" s="6" t="s">
        <v>40</v>
      </c>
      <c r="Y3276" s="6" t="s">
        <v>39</v>
      </c>
      <c r="Z3276" s="9">
        <v>76958</v>
      </c>
      <c r="AA3276" s="6" t="s">
        <v>10562</v>
      </c>
      <c r="AB3276" s="26" t="s">
        <v>10574</v>
      </c>
      <c r="AC3276" s="11" t="str">
        <f t="shared" si="327"/>
        <v>Klik Here Bestie</v>
      </c>
      <c r="AD3276" s="14" t="s">
        <v>10337</v>
      </c>
    </row>
    <row r="3277" spans="1:30" ht="14.25" customHeight="1" x14ac:dyDescent="0.3">
      <c r="A3277" s="5">
        <v>3275</v>
      </c>
      <c r="B3277" s="6" t="s">
        <v>32</v>
      </c>
      <c r="C3277" s="6" t="s">
        <v>33</v>
      </c>
      <c r="D3277" s="6" t="s">
        <v>2291</v>
      </c>
      <c r="E3277" s="6" t="s">
        <v>2320</v>
      </c>
      <c r="F3277" s="6">
        <v>3323102002</v>
      </c>
      <c r="G3277" s="6" t="s">
        <v>2292</v>
      </c>
      <c r="H3277" s="6" t="s">
        <v>2293</v>
      </c>
      <c r="I3277" s="6">
        <v>15443908</v>
      </c>
      <c r="J3277" s="6" t="s">
        <v>10575</v>
      </c>
      <c r="K3277" s="6" t="s">
        <v>10576</v>
      </c>
      <c r="L3277" s="6" t="s">
        <v>10577</v>
      </c>
      <c r="M3277" s="6">
        <v>0</v>
      </c>
      <c r="N3277" s="6">
        <v>200</v>
      </c>
      <c r="O3277" s="6">
        <v>0</v>
      </c>
      <c r="P3277" s="6">
        <v>0</v>
      </c>
      <c r="Q3277" s="6">
        <v>0</v>
      </c>
      <c r="R3277" s="6">
        <v>0</v>
      </c>
      <c r="S3277" s="6">
        <v>0</v>
      </c>
      <c r="T3277" s="6" t="s">
        <v>39</v>
      </c>
      <c r="U3277" s="27" t="s">
        <v>7969</v>
      </c>
      <c r="V3277" s="8">
        <v>46253.35</v>
      </c>
      <c r="W3277" s="8">
        <v>46253.35</v>
      </c>
      <c r="X3277" s="6" t="s">
        <v>40</v>
      </c>
      <c r="Y3277" s="6" t="s">
        <v>39</v>
      </c>
      <c r="Z3277" s="9">
        <v>76958</v>
      </c>
      <c r="AA3277" s="6" t="s">
        <v>10562</v>
      </c>
      <c r="AB3277" s="26" t="s">
        <v>10578</v>
      </c>
      <c r="AC3277" s="11" t="str">
        <f t="shared" si="327"/>
        <v>Klik Here Bestie</v>
      </c>
      <c r="AD3277" s="14" t="s">
        <v>10337</v>
      </c>
    </row>
    <row r="3278" spans="1:30" ht="14.25" customHeight="1" x14ac:dyDescent="0.3">
      <c r="A3278" s="5">
        <v>3276</v>
      </c>
      <c r="B3278" s="6" t="s">
        <v>32</v>
      </c>
      <c r="C3278" s="6" t="s">
        <v>33</v>
      </c>
      <c r="D3278" s="6" t="s">
        <v>2291</v>
      </c>
      <c r="E3278" s="6" t="s">
        <v>2325</v>
      </c>
      <c r="F3278" s="6">
        <v>3323102003</v>
      </c>
      <c r="G3278" s="6" t="s">
        <v>2292</v>
      </c>
      <c r="H3278" s="6" t="s">
        <v>2293</v>
      </c>
      <c r="I3278" s="6">
        <v>15363955</v>
      </c>
      <c r="J3278" s="6" t="s">
        <v>10579</v>
      </c>
      <c r="K3278" s="6" t="s">
        <v>10580</v>
      </c>
      <c r="L3278" s="6" t="s">
        <v>5207</v>
      </c>
      <c r="M3278" s="6">
        <v>0</v>
      </c>
      <c r="N3278" s="6">
        <v>610</v>
      </c>
      <c r="O3278" s="6">
        <v>0</v>
      </c>
      <c r="P3278" s="6">
        <v>0</v>
      </c>
      <c r="Q3278" s="6">
        <v>0</v>
      </c>
      <c r="R3278" s="6">
        <v>0</v>
      </c>
      <c r="S3278" s="6">
        <v>0</v>
      </c>
      <c r="T3278" s="6" t="s">
        <v>39</v>
      </c>
      <c r="U3278" s="27" t="s">
        <v>4394</v>
      </c>
      <c r="V3278" s="8">
        <v>46251.720833333333</v>
      </c>
      <c r="W3278" s="8">
        <v>46251.720833333333</v>
      </c>
      <c r="X3278" s="6" t="s">
        <v>40</v>
      </c>
      <c r="Y3278" s="6" t="s">
        <v>39</v>
      </c>
      <c r="Z3278" s="9">
        <v>76682</v>
      </c>
      <c r="AA3278" s="6" t="s">
        <v>10581</v>
      </c>
      <c r="AB3278" s="26" t="s">
        <v>10582</v>
      </c>
      <c r="AC3278" s="11" t="str">
        <f t="shared" si="327"/>
        <v>Klik Here Bestie</v>
      </c>
      <c r="AD3278" s="14" t="s">
        <v>10337</v>
      </c>
    </row>
    <row r="3279" spans="1:30" ht="14.25" customHeight="1" x14ac:dyDescent="0.3">
      <c r="A3279" s="5">
        <v>3277</v>
      </c>
      <c r="B3279" s="6" t="s">
        <v>32</v>
      </c>
      <c r="C3279" s="6" t="s">
        <v>33</v>
      </c>
      <c r="D3279" s="6" t="s">
        <v>2291</v>
      </c>
      <c r="E3279" s="6" t="s">
        <v>2348</v>
      </c>
      <c r="F3279" s="6">
        <v>3323102004</v>
      </c>
      <c r="G3279" s="6" t="s">
        <v>2292</v>
      </c>
      <c r="H3279" s="6" t="s">
        <v>2293</v>
      </c>
      <c r="I3279" s="6">
        <v>15639885</v>
      </c>
      <c r="J3279" s="6" t="s">
        <v>10583</v>
      </c>
      <c r="K3279" s="6" t="s">
        <v>10584</v>
      </c>
      <c r="L3279" s="6" t="s">
        <v>10585</v>
      </c>
      <c r="M3279" s="6">
        <v>0</v>
      </c>
      <c r="N3279" s="6">
        <v>250</v>
      </c>
      <c r="O3279" s="6">
        <v>0</v>
      </c>
      <c r="P3279" s="6">
        <v>0</v>
      </c>
      <c r="Q3279" s="6">
        <v>0</v>
      </c>
      <c r="R3279" s="6">
        <v>0</v>
      </c>
      <c r="S3279" s="6">
        <v>0</v>
      </c>
      <c r="T3279" s="6" t="s">
        <v>39</v>
      </c>
      <c r="U3279" s="27" t="s">
        <v>7926</v>
      </c>
      <c r="V3279" s="8">
        <v>46255.569444444445</v>
      </c>
      <c r="W3279" s="8">
        <v>46255.569444444445</v>
      </c>
      <c r="X3279" s="6" t="s">
        <v>40</v>
      </c>
      <c r="Y3279" s="6" t="s">
        <v>39</v>
      </c>
      <c r="Z3279" s="9">
        <v>76561</v>
      </c>
      <c r="AA3279" s="6" t="s">
        <v>2351</v>
      </c>
      <c r="AB3279" s="26" t="s">
        <v>10586</v>
      </c>
      <c r="AC3279" s="11" t="str">
        <f t="shared" si="327"/>
        <v>Klik Here Bestie</v>
      </c>
      <c r="AD3279" s="14" t="s">
        <v>10337</v>
      </c>
    </row>
    <row r="3280" spans="1:30" ht="14.25" customHeight="1" x14ac:dyDescent="0.3">
      <c r="A3280" s="5">
        <v>3278</v>
      </c>
      <c r="B3280" s="6" t="s">
        <v>32</v>
      </c>
      <c r="C3280" s="6" t="s">
        <v>33</v>
      </c>
      <c r="D3280" s="6" t="s">
        <v>2291</v>
      </c>
      <c r="E3280" s="6" t="s">
        <v>2348</v>
      </c>
      <c r="F3280" s="6">
        <v>3323102004</v>
      </c>
      <c r="G3280" s="6" t="s">
        <v>2292</v>
      </c>
      <c r="H3280" s="6" t="s">
        <v>2293</v>
      </c>
      <c r="I3280" s="6">
        <v>15415792</v>
      </c>
      <c r="J3280" s="6" t="s">
        <v>10587</v>
      </c>
      <c r="K3280" s="6" t="s">
        <v>10588</v>
      </c>
      <c r="L3280" s="6" t="s">
        <v>10589</v>
      </c>
      <c r="M3280" s="6">
        <v>129</v>
      </c>
      <c r="N3280" s="6">
        <v>117</v>
      </c>
      <c r="O3280" s="6">
        <v>0</v>
      </c>
      <c r="P3280" s="6">
        <v>0</v>
      </c>
      <c r="Q3280" s="6">
        <v>0</v>
      </c>
      <c r="R3280" s="6">
        <v>0</v>
      </c>
      <c r="S3280" s="6">
        <v>0</v>
      </c>
      <c r="T3280" s="6" t="s">
        <v>39</v>
      </c>
      <c r="U3280" s="27" t="s">
        <v>7958</v>
      </c>
      <c r="V3280" s="8">
        <v>46252.645138888889</v>
      </c>
      <c r="W3280" s="8">
        <v>46252.645138888889</v>
      </c>
      <c r="X3280" s="6" t="s">
        <v>40</v>
      </c>
      <c r="Y3280" s="6" t="s">
        <v>39</v>
      </c>
      <c r="Z3280" s="9">
        <v>76570</v>
      </c>
      <c r="AA3280" s="6" t="s">
        <v>5920</v>
      </c>
      <c r="AB3280" s="26" t="s">
        <v>10590</v>
      </c>
      <c r="AC3280" s="11" t="str">
        <f t="shared" si="327"/>
        <v>Klik Here Bestie</v>
      </c>
      <c r="AD3280" s="14" t="s">
        <v>10337</v>
      </c>
    </row>
    <row r="3281" spans="1:30" ht="14.25" customHeight="1" x14ac:dyDescent="0.3">
      <c r="A3281" s="5">
        <v>3279</v>
      </c>
      <c r="B3281" s="6" t="s">
        <v>32</v>
      </c>
      <c r="C3281" s="6" t="s">
        <v>33</v>
      </c>
      <c r="D3281" s="6" t="s">
        <v>2291</v>
      </c>
      <c r="E3281" s="6" t="s">
        <v>2348</v>
      </c>
      <c r="F3281" s="6">
        <v>3323102004</v>
      </c>
      <c r="G3281" s="6" t="s">
        <v>2292</v>
      </c>
      <c r="H3281" s="6" t="s">
        <v>2293</v>
      </c>
      <c r="I3281" s="6">
        <v>15415949</v>
      </c>
      <c r="J3281" s="6" t="s">
        <v>10591</v>
      </c>
      <c r="K3281" s="6" t="s">
        <v>10588</v>
      </c>
      <c r="L3281" s="6" t="s">
        <v>10589</v>
      </c>
      <c r="M3281" s="6">
        <v>0</v>
      </c>
      <c r="N3281" s="6">
        <v>317</v>
      </c>
      <c r="O3281" s="6">
        <v>0</v>
      </c>
      <c r="P3281" s="6">
        <v>0</v>
      </c>
      <c r="Q3281" s="6">
        <v>0</v>
      </c>
      <c r="R3281" s="6">
        <v>0</v>
      </c>
      <c r="S3281" s="6">
        <v>0</v>
      </c>
      <c r="T3281" s="6" t="s">
        <v>39</v>
      </c>
      <c r="U3281" s="27" t="s">
        <v>7958</v>
      </c>
      <c r="V3281" s="8">
        <v>46252.645833333336</v>
      </c>
      <c r="W3281" s="8">
        <v>46252.645833333336</v>
      </c>
      <c r="X3281" s="6" t="s">
        <v>40</v>
      </c>
      <c r="Y3281" s="6" t="s">
        <v>39</v>
      </c>
      <c r="Z3281" s="9">
        <v>76570</v>
      </c>
      <c r="AA3281" s="6" t="s">
        <v>5920</v>
      </c>
      <c r="AB3281" s="26" t="s">
        <v>10592</v>
      </c>
      <c r="AC3281" s="11" t="str">
        <f t="shared" si="327"/>
        <v>Klik Here Bestie</v>
      </c>
      <c r="AD3281" s="14" t="s">
        <v>10337</v>
      </c>
    </row>
    <row r="3282" spans="1:30" ht="14.25" customHeight="1" x14ac:dyDescent="0.3">
      <c r="A3282" s="5">
        <v>3280</v>
      </c>
      <c r="B3282" s="6" t="s">
        <v>32</v>
      </c>
      <c r="C3282" s="6" t="s">
        <v>33</v>
      </c>
      <c r="D3282" s="6" t="s">
        <v>2291</v>
      </c>
      <c r="E3282" s="6" t="s">
        <v>2348</v>
      </c>
      <c r="F3282" s="6">
        <v>3323102004</v>
      </c>
      <c r="G3282" s="6" t="s">
        <v>2292</v>
      </c>
      <c r="H3282" s="6" t="s">
        <v>2293</v>
      </c>
      <c r="I3282" s="6">
        <v>15416073</v>
      </c>
      <c r="J3282" s="6" t="s">
        <v>10593</v>
      </c>
      <c r="K3282" s="6" t="s">
        <v>10588</v>
      </c>
      <c r="L3282" s="6" t="s">
        <v>10589</v>
      </c>
      <c r="M3282" s="6">
        <v>41</v>
      </c>
      <c r="N3282" s="6">
        <v>49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 t="s">
        <v>39</v>
      </c>
      <c r="U3282" s="27" t="s">
        <v>7958</v>
      </c>
      <c r="V3282" s="8">
        <v>46252.647222222222</v>
      </c>
      <c r="W3282" s="8">
        <v>46252.647222222222</v>
      </c>
      <c r="X3282" s="6" t="s">
        <v>40</v>
      </c>
      <c r="Y3282" s="6" t="s">
        <v>39</v>
      </c>
      <c r="Z3282" s="9">
        <v>76570</v>
      </c>
      <c r="AA3282" s="6" t="s">
        <v>5920</v>
      </c>
      <c r="AB3282" s="26" t="s">
        <v>10594</v>
      </c>
      <c r="AC3282" s="11" t="str">
        <f t="shared" si="327"/>
        <v>Klik Here Bestie</v>
      </c>
      <c r="AD3282" s="14" t="s">
        <v>10337</v>
      </c>
    </row>
    <row r="3283" spans="1:30" ht="14.25" customHeight="1" x14ac:dyDescent="0.3">
      <c r="A3283" s="5">
        <v>3281</v>
      </c>
      <c r="B3283" s="6" t="s">
        <v>32</v>
      </c>
      <c r="C3283" s="6" t="s">
        <v>33</v>
      </c>
      <c r="D3283" s="6" t="s">
        <v>2291</v>
      </c>
      <c r="E3283" s="6" t="s">
        <v>2353</v>
      </c>
      <c r="F3283" s="6">
        <v>3323102005</v>
      </c>
      <c r="G3283" s="6" t="s">
        <v>2292</v>
      </c>
      <c r="H3283" s="6" t="s">
        <v>2293</v>
      </c>
      <c r="I3283" s="6">
        <v>15494484</v>
      </c>
      <c r="J3283" s="6" t="s">
        <v>10595</v>
      </c>
      <c r="K3283" s="6" t="s">
        <v>10596</v>
      </c>
      <c r="L3283" s="6" t="s">
        <v>10597</v>
      </c>
      <c r="M3283" s="6">
        <v>0</v>
      </c>
      <c r="N3283" s="6">
        <v>294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 t="s">
        <v>39</v>
      </c>
      <c r="U3283" s="27" t="s">
        <v>7969</v>
      </c>
      <c r="V3283" s="8">
        <v>46253.701388888891</v>
      </c>
      <c r="W3283" s="8">
        <v>46253.701388888891</v>
      </c>
      <c r="X3283" s="6" t="s">
        <v>40</v>
      </c>
      <c r="Y3283" s="6" t="s">
        <v>39</v>
      </c>
      <c r="Z3283" s="9">
        <v>76732</v>
      </c>
      <c r="AA3283" s="6" t="s">
        <v>2356</v>
      </c>
      <c r="AB3283" s="26" t="s">
        <v>10598</v>
      </c>
      <c r="AC3283" s="11" t="str">
        <f t="shared" si="327"/>
        <v>Klik Here Bestie</v>
      </c>
      <c r="AD3283" s="14" t="s">
        <v>10337</v>
      </c>
    </row>
    <row r="3284" spans="1:30" ht="14.25" customHeight="1" x14ac:dyDescent="0.3">
      <c r="A3284" s="5">
        <v>3282</v>
      </c>
      <c r="B3284" s="6" t="s">
        <v>32</v>
      </c>
      <c r="C3284" s="6" t="s">
        <v>33</v>
      </c>
      <c r="D3284" s="6" t="s">
        <v>2291</v>
      </c>
      <c r="E3284" s="6" t="s">
        <v>2353</v>
      </c>
      <c r="F3284" s="6">
        <v>3323102005</v>
      </c>
      <c r="G3284" s="6" t="s">
        <v>2292</v>
      </c>
      <c r="H3284" s="6" t="s">
        <v>2293</v>
      </c>
      <c r="I3284" s="6">
        <v>15494602</v>
      </c>
      <c r="J3284" s="6" t="s">
        <v>10599</v>
      </c>
      <c r="K3284" s="6" t="s">
        <v>10596</v>
      </c>
      <c r="L3284" s="6" t="s">
        <v>10597</v>
      </c>
      <c r="M3284" s="6">
        <v>0</v>
      </c>
      <c r="N3284" s="6">
        <v>17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  <c r="T3284" s="6" t="s">
        <v>39</v>
      </c>
      <c r="U3284" s="27" t="s">
        <v>7969</v>
      </c>
      <c r="V3284" s="8">
        <v>46253.702777777777</v>
      </c>
      <c r="W3284" s="8">
        <v>46253.702777777777</v>
      </c>
      <c r="X3284" s="6" t="s">
        <v>40</v>
      </c>
      <c r="Y3284" s="6" t="s">
        <v>39</v>
      </c>
      <c r="Z3284" s="9">
        <v>76732</v>
      </c>
      <c r="AA3284" s="6" t="s">
        <v>2356</v>
      </c>
      <c r="AB3284" s="26" t="s">
        <v>10600</v>
      </c>
      <c r="AC3284" s="11" t="str">
        <f t="shared" si="327"/>
        <v>Klik Here Bestie</v>
      </c>
      <c r="AD3284" s="14" t="s">
        <v>10337</v>
      </c>
    </row>
    <row r="3285" spans="1:30" ht="14.25" customHeight="1" x14ac:dyDescent="0.3">
      <c r="A3285" s="5">
        <v>3283</v>
      </c>
      <c r="B3285" s="6" t="s">
        <v>32</v>
      </c>
      <c r="C3285" s="6" t="s">
        <v>33</v>
      </c>
      <c r="D3285" s="6" t="s">
        <v>2291</v>
      </c>
      <c r="E3285" s="6" t="s">
        <v>2353</v>
      </c>
      <c r="F3285" s="6">
        <v>3323102005</v>
      </c>
      <c r="G3285" s="6" t="s">
        <v>2292</v>
      </c>
      <c r="H3285" s="6" t="s">
        <v>2293</v>
      </c>
      <c r="I3285" s="6">
        <v>15452917</v>
      </c>
      <c r="J3285" s="6" t="s">
        <v>10601</v>
      </c>
      <c r="K3285" s="6" t="s">
        <v>10602</v>
      </c>
      <c r="L3285" s="6" t="s">
        <v>2102</v>
      </c>
      <c r="M3285" s="6">
        <v>52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 t="s">
        <v>39</v>
      </c>
      <c r="U3285" s="6" t="s">
        <v>7969</v>
      </c>
      <c r="V3285" s="8">
        <v>46253.399305555555</v>
      </c>
      <c r="W3285" s="8">
        <v>46253.399305555555</v>
      </c>
      <c r="X3285" s="6" t="s">
        <v>40</v>
      </c>
      <c r="Y3285" s="6" t="s">
        <v>39</v>
      </c>
      <c r="Z3285" s="9">
        <v>76736</v>
      </c>
      <c r="AA3285" s="6" t="s">
        <v>10603</v>
      </c>
      <c r="AB3285" s="26" t="s">
        <v>10604</v>
      </c>
      <c r="AC3285" s="11" t="str">
        <f t="shared" si="327"/>
        <v>Klik Here Bestie</v>
      </c>
      <c r="AD3285" s="14" t="s">
        <v>10337</v>
      </c>
    </row>
    <row r="3286" spans="1:30" ht="14.25" customHeight="1" x14ac:dyDescent="0.3">
      <c r="A3286" s="5">
        <v>3284</v>
      </c>
      <c r="B3286" s="6" t="s">
        <v>32</v>
      </c>
      <c r="C3286" s="6" t="s">
        <v>33</v>
      </c>
      <c r="D3286" s="6" t="s">
        <v>2291</v>
      </c>
      <c r="E3286" s="6" t="s">
        <v>2372</v>
      </c>
      <c r="F3286" s="6">
        <v>3323102006</v>
      </c>
      <c r="G3286" s="6" t="s">
        <v>2373</v>
      </c>
      <c r="H3286" s="6" t="s">
        <v>2374</v>
      </c>
      <c r="I3286" s="6">
        <v>15396707</v>
      </c>
      <c r="J3286" s="6" t="s">
        <v>10605</v>
      </c>
      <c r="K3286" s="6" t="s">
        <v>10606</v>
      </c>
      <c r="L3286" s="6" t="s">
        <v>2376</v>
      </c>
      <c r="M3286" s="6">
        <v>187</v>
      </c>
      <c r="N3286" s="6">
        <v>170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 t="s">
        <v>39</v>
      </c>
      <c r="U3286" s="6" t="s">
        <v>7958</v>
      </c>
      <c r="V3286" s="8">
        <v>46252.481944444444</v>
      </c>
      <c r="W3286" s="8">
        <v>46252.481944444444</v>
      </c>
      <c r="X3286" s="6" t="s">
        <v>40</v>
      </c>
      <c r="Y3286" s="6" t="s">
        <v>39</v>
      </c>
      <c r="Z3286" s="9">
        <v>76970</v>
      </c>
      <c r="AA3286" s="6" t="s">
        <v>2377</v>
      </c>
      <c r="AB3286" s="26" t="s">
        <v>10607</v>
      </c>
      <c r="AC3286" s="11" t="str">
        <f t="shared" si="327"/>
        <v>Klik Here Bestie</v>
      </c>
    </row>
    <row r="3287" spans="1:30" ht="14.25" customHeight="1" x14ac:dyDescent="0.3">
      <c r="A3287" s="5">
        <v>3285</v>
      </c>
      <c r="B3287" s="6" t="s">
        <v>32</v>
      </c>
      <c r="C3287" s="6" t="s">
        <v>33</v>
      </c>
      <c r="D3287" s="6" t="s">
        <v>2291</v>
      </c>
      <c r="E3287" s="6" t="s">
        <v>2372</v>
      </c>
      <c r="F3287" s="6">
        <v>3323102006</v>
      </c>
      <c r="G3287" s="6" t="s">
        <v>2373</v>
      </c>
      <c r="H3287" s="6" t="s">
        <v>2374</v>
      </c>
      <c r="I3287" s="6">
        <v>15397101</v>
      </c>
      <c r="J3287" s="6" t="s">
        <v>10608</v>
      </c>
      <c r="K3287" s="6" t="s">
        <v>10606</v>
      </c>
      <c r="L3287" s="6" t="s">
        <v>2376</v>
      </c>
      <c r="M3287" s="6">
        <v>60</v>
      </c>
      <c r="N3287" s="6">
        <v>71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 t="s">
        <v>39</v>
      </c>
      <c r="U3287" s="6" t="s">
        <v>7958</v>
      </c>
      <c r="V3287" s="8">
        <v>46252.48541666667</v>
      </c>
      <c r="W3287" s="8">
        <v>46252.48541666667</v>
      </c>
      <c r="X3287" s="6" t="s">
        <v>40</v>
      </c>
      <c r="Y3287" s="6" t="s">
        <v>39</v>
      </c>
      <c r="Z3287" s="9">
        <v>76970</v>
      </c>
      <c r="AA3287" s="6" t="s">
        <v>2377</v>
      </c>
      <c r="AB3287" s="26" t="s">
        <v>10609</v>
      </c>
      <c r="AC3287" s="11" t="str">
        <f t="shared" si="327"/>
        <v>Klik Here Bestie</v>
      </c>
    </row>
    <row r="3288" spans="1:30" ht="14.25" customHeight="1" x14ac:dyDescent="0.3">
      <c r="A3288" s="5">
        <v>3286</v>
      </c>
      <c r="B3288" s="6" t="s">
        <v>32</v>
      </c>
      <c r="C3288" s="6" t="s">
        <v>33</v>
      </c>
      <c r="D3288" s="6" t="s">
        <v>2291</v>
      </c>
      <c r="E3288" s="6" t="s">
        <v>2372</v>
      </c>
      <c r="F3288" s="6">
        <v>3323102006</v>
      </c>
      <c r="G3288" s="6" t="s">
        <v>2373</v>
      </c>
      <c r="H3288" s="6" t="s">
        <v>2374</v>
      </c>
      <c r="I3288" s="6">
        <v>15397293</v>
      </c>
      <c r="J3288" s="6" t="s">
        <v>10610</v>
      </c>
      <c r="K3288" s="6" t="s">
        <v>10606</v>
      </c>
      <c r="L3288" s="6" t="s">
        <v>2376</v>
      </c>
      <c r="M3288" s="6">
        <v>0</v>
      </c>
      <c r="N3288" s="6">
        <v>48</v>
      </c>
      <c r="O3288" s="6">
        <v>0</v>
      </c>
      <c r="P3288" s="6">
        <v>0</v>
      </c>
      <c r="Q3288" s="6">
        <v>0</v>
      </c>
      <c r="R3288" s="6">
        <v>0</v>
      </c>
      <c r="S3288" s="6">
        <v>0</v>
      </c>
      <c r="T3288" s="6" t="s">
        <v>39</v>
      </c>
      <c r="U3288" s="6" t="s">
        <v>7958</v>
      </c>
      <c r="V3288" s="8">
        <v>46252.486805555556</v>
      </c>
      <c r="W3288" s="8">
        <v>46252.486805555556</v>
      </c>
      <c r="X3288" s="6" t="s">
        <v>40</v>
      </c>
      <c r="Y3288" s="6" t="s">
        <v>39</v>
      </c>
      <c r="Z3288" s="9">
        <v>76970</v>
      </c>
      <c r="AA3288" s="6" t="s">
        <v>2377</v>
      </c>
      <c r="AB3288" s="26" t="s">
        <v>10611</v>
      </c>
      <c r="AC3288" s="11" t="str">
        <f t="shared" si="327"/>
        <v>Klik Here Bestie</v>
      </c>
    </row>
    <row r="3289" spans="1:30" ht="14.25" customHeight="1" x14ac:dyDescent="0.3">
      <c r="A3289" s="5">
        <v>3287</v>
      </c>
      <c r="B3289" s="6" t="s">
        <v>32</v>
      </c>
      <c r="C3289" s="6" t="s">
        <v>33</v>
      </c>
      <c r="D3289" s="6" t="s">
        <v>2291</v>
      </c>
      <c r="E3289" s="6" t="s">
        <v>5933</v>
      </c>
      <c r="F3289" s="6">
        <v>3323102007</v>
      </c>
      <c r="G3289" s="6" t="s">
        <v>2399</v>
      </c>
      <c r="H3289" s="6" t="s">
        <v>2400</v>
      </c>
      <c r="I3289" s="6">
        <v>15407304</v>
      </c>
      <c r="J3289" s="6" t="s">
        <v>10612</v>
      </c>
      <c r="K3289" s="6" t="s">
        <v>10613</v>
      </c>
      <c r="L3289" s="6" t="s">
        <v>570</v>
      </c>
      <c r="M3289" s="6">
        <v>73</v>
      </c>
      <c r="N3289" s="6">
        <v>67</v>
      </c>
      <c r="O3289" s="6">
        <v>0</v>
      </c>
      <c r="P3289" s="6">
        <v>0</v>
      </c>
      <c r="Q3289" s="6">
        <v>0</v>
      </c>
      <c r="R3289" s="6">
        <v>0</v>
      </c>
      <c r="S3289" s="6">
        <v>0</v>
      </c>
      <c r="T3289" s="6" t="s">
        <v>39</v>
      </c>
      <c r="U3289" s="6" t="s">
        <v>7958</v>
      </c>
      <c r="V3289" s="8">
        <v>46252.57916666667</v>
      </c>
      <c r="W3289" s="8">
        <v>46252.57916666667</v>
      </c>
      <c r="X3289" s="6" t="s">
        <v>40</v>
      </c>
      <c r="Y3289" s="6" t="s">
        <v>39</v>
      </c>
      <c r="Z3289" s="9">
        <v>76531</v>
      </c>
      <c r="AA3289" s="6" t="s">
        <v>10614</v>
      </c>
      <c r="AB3289" s="26" t="s">
        <v>10615</v>
      </c>
      <c r="AC3289" s="11" t="str">
        <f t="shared" si="327"/>
        <v>Klik Here Bestie</v>
      </c>
    </row>
    <row r="3290" spans="1:30" ht="14.25" customHeight="1" x14ac:dyDescent="0.3">
      <c r="A3290" s="5">
        <v>3288</v>
      </c>
      <c r="B3290" s="6" t="s">
        <v>32</v>
      </c>
      <c r="C3290" s="6" t="s">
        <v>33</v>
      </c>
      <c r="D3290" s="6" t="s">
        <v>2291</v>
      </c>
      <c r="E3290" s="6" t="s">
        <v>5933</v>
      </c>
      <c r="F3290" s="6">
        <v>3323102007</v>
      </c>
      <c r="G3290" s="6" t="s">
        <v>2399</v>
      </c>
      <c r="H3290" s="6" t="s">
        <v>2400</v>
      </c>
      <c r="I3290" s="6">
        <v>15407423</v>
      </c>
      <c r="J3290" s="6" t="s">
        <v>10616</v>
      </c>
      <c r="K3290" s="6" t="s">
        <v>10613</v>
      </c>
      <c r="L3290" s="6" t="s">
        <v>570</v>
      </c>
      <c r="M3290" s="6">
        <v>23</v>
      </c>
      <c r="N3290" s="6">
        <v>28</v>
      </c>
      <c r="O3290" s="6">
        <v>0</v>
      </c>
      <c r="P3290" s="6">
        <v>0</v>
      </c>
      <c r="Q3290" s="6">
        <v>0</v>
      </c>
      <c r="R3290" s="6">
        <v>0</v>
      </c>
      <c r="S3290" s="6">
        <v>0</v>
      </c>
      <c r="T3290" s="6" t="s">
        <v>39</v>
      </c>
      <c r="U3290" s="6" t="s">
        <v>7958</v>
      </c>
      <c r="V3290" s="8">
        <v>46252.579861111109</v>
      </c>
      <c r="W3290" s="8">
        <v>46252.579861111109</v>
      </c>
      <c r="X3290" s="6" t="s">
        <v>40</v>
      </c>
      <c r="Y3290" s="6" t="s">
        <v>39</v>
      </c>
      <c r="Z3290" s="9">
        <v>76531</v>
      </c>
      <c r="AA3290" s="6" t="s">
        <v>10614</v>
      </c>
      <c r="AB3290" s="26" t="s">
        <v>10617</v>
      </c>
      <c r="AC3290" s="11" t="str">
        <f t="shared" si="327"/>
        <v>Klik Here Bestie</v>
      </c>
    </row>
    <row r="3291" spans="1:30" ht="14.25" customHeight="1" x14ac:dyDescent="0.3">
      <c r="A3291" s="5">
        <v>3289</v>
      </c>
      <c r="B3291" s="6" t="s">
        <v>32</v>
      </c>
      <c r="C3291" s="6" t="s">
        <v>33</v>
      </c>
      <c r="D3291" s="6" t="s">
        <v>2291</v>
      </c>
      <c r="E3291" s="6" t="s">
        <v>5933</v>
      </c>
      <c r="F3291" s="6">
        <v>3323102007</v>
      </c>
      <c r="G3291" s="6" t="s">
        <v>2399</v>
      </c>
      <c r="H3291" s="6" t="s">
        <v>2400</v>
      </c>
      <c r="I3291" s="6">
        <v>15407666</v>
      </c>
      <c r="J3291" s="6" t="s">
        <v>10618</v>
      </c>
      <c r="K3291" s="6" t="s">
        <v>10613</v>
      </c>
      <c r="L3291" s="6" t="s">
        <v>570</v>
      </c>
      <c r="M3291" s="6">
        <v>0</v>
      </c>
      <c r="N3291" s="6">
        <v>47</v>
      </c>
      <c r="O3291" s="6">
        <v>0</v>
      </c>
      <c r="P3291" s="6">
        <v>0</v>
      </c>
      <c r="Q3291" s="6">
        <v>0</v>
      </c>
      <c r="R3291" s="6">
        <v>0</v>
      </c>
      <c r="S3291" s="6">
        <v>0</v>
      </c>
      <c r="T3291" s="6" t="s">
        <v>39</v>
      </c>
      <c r="U3291" s="6" t="s">
        <v>7958</v>
      </c>
      <c r="V3291" s="8">
        <v>46252.581250000003</v>
      </c>
      <c r="W3291" s="8">
        <v>46252.581250000003</v>
      </c>
      <c r="X3291" s="6" t="s">
        <v>40</v>
      </c>
      <c r="Y3291" s="6" t="s">
        <v>39</v>
      </c>
      <c r="Z3291" s="9">
        <v>76531</v>
      </c>
      <c r="AA3291" s="6" t="s">
        <v>10614</v>
      </c>
      <c r="AB3291" s="26" t="s">
        <v>10619</v>
      </c>
      <c r="AC3291" s="11" t="str">
        <f t="shared" si="327"/>
        <v>Klik Here Bestie</v>
      </c>
    </row>
    <row r="3292" spans="1:30" ht="14.25" customHeight="1" x14ac:dyDescent="0.3">
      <c r="A3292" s="5">
        <v>3290</v>
      </c>
      <c r="B3292" s="6" t="s">
        <v>32</v>
      </c>
      <c r="C3292" s="6" t="s">
        <v>33</v>
      </c>
      <c r="D3292" s="6" t="s">
        <v>2291</v>
      </c>
      <c r="E3292" s="6" t="s">
        <v>5933</v>
      </c>
      <c r="F3292" s="6">
        <v>3323102007</v>
      </c>
      <c r="G3292" s="6" t="s">
        <v>2399</v>
      </c>
      <c r="H3292" s="6" t="s">
        <v>2400</v>
      </c>
      <c r="I3292" s="6">
        <v>15370822</v>
      </c>
      <c r="J3292" s="6" t="s">
        <v>10620</v>
      </c>
      <c r="K3292" s="6" t="s">
        <v>10621</v>
      </c>
      <c r="L3292" s="6" t="s">
        <v>10622</v>
      </c>
      <c r="M3292" s="6">
        <v>192</v>
      </c>
      <c r="N3292" s="6">
        <v>175</v>
      </c>
      <c r="O3292" s="6">
        <v>0</v>
      </c>
      <c r="P3292" s="6">
        <v>0</v>
      </c>
      <c r="Q3292" s="6">
        <v>0</v>
      </c>
      <c r="R3292" s="6">
        <v>0</v>
      </c>
      <c r="S3292" s="6">
        <v>0</v>
      </c>
      <c r="T3292" s="6" t="s">
        <v>39</v>
      </c>
      <c r="U3292" s="6" t="s">
        <v>7958</v>
      </c>
      <c r="V3292" s="8">
        <v>46252.279861111114</v>
      </c>
      <c r="W3292" s="8">
        <v>46252.279861111114</v>
      </c>
      <c r="X3292" s="6" t="s">
        <v>40</v>
      </c>
      <c r="Y3292" s="6" t="s">
        <v>39</v>
      </c>
      <c r="Z3292" s="9">
        <v>76537</v>
      </c>
      <c r="AA3292" s="6" t="s">
        <v>10623</v>
      </c>
      <c r="AB3292" s="26" t="s">
        <v>10624</v>
      </c>
      <c r="AC3292" s="11" t="str">
        <f t="shared" si="327"/>
        <v>Klik Here Bestie</v>
      </c>
    </row>
    <row r="3293" spans="1:30" ht="14.25" customHeight="1" x14ac:dyDescent="0.3">
      <c r="A3293" s="5">
        <v>3291</v>
      </c>
      <c r="B3293" s="6" t="s">
        <v>32</v>
      </c>
      <c r="C3293" s="6" t="s">
        <v>33</v>
      </c>
      <c r="D3293" s="6" t="s">
        <v>2291</v>
      </c>
      <c r="E3293" s="6" t="s">
        <v>5933</v>
      </c>
      <c r="F3293" s="6">
        <v>3323102007</v>
      </c>
      <c r="G3293" s="6" t="s">
        <v>2399</v>
      </c>
      <c r="H3293" s="6" t="s">
        <v>2400</v>
      </c>
      <c r="I3293" s="6">
        <v>15370978</v>
      </c>
      <c r="J3293" s="6" t="s">
        <v>10625</v>
      </c>
      <c r="K3293" s="6" t="s">
        <v>10621</v>
      </c>
      <c r="L3293" s="6" t="s">
        <v>10622</v>
      </c>
      <c r="M3293" s="6">
        <v>0</v>
      </c>
      <c r="N3293" s="6">
        <v>111</v>
      </c>
      <c r="O3293" s="6">
        <v>0</v>
      </c>
      <c r="P3293" s="6">
        <v>0</v>
      </c>
      <c r="Q3293" s="6">
        <v>0</v>
      </c>
      <c r="R3293" s="6">
        <v>0</v>
      </c>
      <c r="S3293" s="6">
        <v>0</v>
      </c>
      <c r="T3293" s="6" t="s">
        <v>39</v>
      </c>
      <c r="U3293" s="6" t="s">
        <v>7958</v>
      </c>
      <c r="V3293" s="8">
        <v>46252.283333333333</v>
      </c>
      <c r="W3293" s="8">
        <v>46252.283333333333</v>
      </c>
      <c r="X3293" s="6" t="s">
        <v>40</v>
      </c>
      <c r="Y3293" s="6" t="s">
        <v>39</v>
      </c>
      <c r="Z3293" s="9">
        <v>76537</v>
      </c>
      <c r="AA3293" s="6" t="s">
        <v>10623</v>
      </c>
      <c r="AB3293" s="26" t="s">
        <v>10626</v>
      </c>
      <c r="AC3293" s="11" t="str">
        <f t="shared" si="327"/>
        <v>Klik Here Bestie</v>
      </c>
    </row>
    <row r="3294" spans="1:30" ht="14.25" customHeight="1" x14ac:dyDescent="0.3">
      <c r="A3294" s="5">
        <v>3292</v>
      </c>
      <c r="B3294" s="6" t="s">
        <v>32</v>
      </c>
      <c r="C3294" s="6" t="s">
        <v>33</v>
      </c>
      <c r="D3294" s="6" t="s">
        <v>2291</v>
      </c>
      <c r="E3294" s="6" t="s">
        <v>5933</v>
      </c>
      <c r="F3294" s="6">
        <v>3323102007</v>
      </c>
      <c r="G3294" s="6" t="s">
        <v>2399</v>
      </c>
      <c r="H3294" s="6" t="s">
        <v>2400</v>
      </c>
      <c r="I3294" s="6">
        <v>15371039</v>
      </c>
      <c r="J3294" s="6" t="s">
        <v>10627</v>
      </c>
      <c r="K3294" s="6" t="s">
        <v>10621</v>
      </c>
      <c r="L3294" s="6" t="s">
        <v>10622</v>
      </c>
      <c r="M3294" s="6">
        <v>52</v>
      </c>
      <c r="N3294" s="6">
        <v>63</v>
      </c>
      <c r="O3294" s="6">
        <v>0</v>
      </c>
      <c r="P3294" s="6">
        <v>0</v>
      </c>
      <c r="Q3294" s="6">
        <v>0</v>
      </c>
      <c r="R3294" s="6">
        <v>0</v>
      </c>
      <c r="S3294" s="6">
        <v>0</v>
      </c>
      <c r="T3294" s="6" t="s">
        <v>39</v>
      </c>
      <c r="U3294" s="6" t="s">
        <v>7958</v>
      </c>
      <c r="V3294" s="8">
        <v>46252.285416666666</v>
      </c>
      <c r="W3294" s="8">
        <v>46252.285416666666</v>
      </c>
      <c r="X3294" s="6" t="s">
        <v>40</v>
      </c>
      <c r="Y3294" s="6" t="s">
        <v>39</v>
      </c>
      <c r="Z3294" s="9">
        <v>76537</v>
      </c>
      <c r="AA3294" s="6" t="s">
        <v>10623</v>
      </c>
      <c r="AB3294" s="26" t="s">
        <v>10628</v>
      </c>
      <c r="AC3294" s="11" t="str">
        <f t="shared" si="327"/>
        <v>Klik Here Bestie</v>
      </c>
    </row>
    <row r="3295" spans="1:30" ht="14.25" customHeight="1" x14ac:dyDescent="0.3">
      <c r="A3295" s="5">
        <v>3293</v>
      </c>
      <c r="B3295" s="6" t="s">
        <v>32</v>
      </c>
      <c r="C3295" s="6" t="s">
        <v>33</v>
      </c>
      <c r="D3295" s="6" t="s">
        <v>2291</v>
      </c>
      <c r="E3295" s="6" t="s">
        <v>5933</v>
      </c>
      <c r="F3295" s="6">
        <v>3323102007</v>
      </c>
      <c r="G3295" s="6" t="s">
        <v>2399</v>
      </c>
      <c r="H3295" s="6" t="s">
        <v>2400</v>
      </c>
      <c r="I3295" s="6">
        <v>15371115</v>
      </c>
      <c r="J3295" s="6" t="s">
        <v>10629</v>
      </c>
      <c r="K3295" s="6" t="s">
        <v>10621</v>
      </c>
      <c r="L3295" s="6" t="s">
        <v>10622</v>
      </c>
      <c r="M3295" s="6">
        <v>0</v>
      </c>
      <c r="N3295" s="6">
        <v>122</v>
      </c>
      <c r="O3295" s="6">
        <v>0</v>
      </c>
      <c r="P3295" s="6">
        <v>0</v>
      </c>
      <c r="Q3295" s="6">
        <v>0</v>
      </c>
      <c r="R3295" s="6">
        <v>0</v>
      </c>
      <c r="S3295" s="6">
        <v>0</v>
      </c>
      <c r="T3295" s="6" t="s">
        <v>39</v>
      </c>
      <c r="U3295" s="27" t="s">
        <v>7958</v>
      </c>
      <c r="V3295" s="8">
        <v>46252.287499999999</v>
      </c>
      <c r="W3295" s="8">
        <v>46252.287499999999</v>
      </c>
      <c r="X3295" s="6" t="s">
        <v>40</v>
      </c>
      <c r="Y3295" s="6" t="s">
        <v>39</v>
      </c>
      <c r="Z3295" s="9">
        <v>76537</v>
      </c>
      <c r="AA3295" s="6" t="s">
        <v>10623</v>
      </c>
      <c r="AB3295" s="26" t="s">
        <v>10630</v>
      </c>
      <c r="AC3295" s="11" t="str">
        <f t="shared" si="327"/>
        <v>Klik Here Bestie</v>
      </c>
    </row>
    <row r="3296" spans="1:30" ht="14.25" customHeight="1" x14ac:dyDescent="0.3">
      <c r="A3296" s="5">
        <v>3294</v>
      </c>
      <c r="B3296" s="6" t="s">
        <v>32</v>
      </c>
      <c r="C3296" s="6" t="s">
        <v>33</v>
      </c>
      <c r="D3296" s="6" t="s">
        <v>2291</v>
      </c>
      <c r="E3296" s="6" t="s">
        <v>2387</v>
      </c>
      <c r="F3296" s="6">
        <v>3323102008</v>
      </c>
      <c r="G3296" s="6" t="s">
        <v>2292</v>
      </c>
      <c r="H3296" s="6" t="s">
        <v>2293</v>
      </c>
      <c r="I3296" s="6">
        <v>15596730</v>
      </c>
      <c r="J3296" s="6" t="s">
        <v>10631</v>
      </c>
      <c r="K3296" s="6" t="s">
        <v>10632</v>
      </c>
      <c r="L3296" s="6" t="s">
        <v>10633</v>
      </c>
      <c r="M3296" s="6">
        <v>0</v>
      </c>
      <c r="N3296" s="6">
        <v>162</v>
      </c>
      <c r="O3296" s="6">
        <v>0</v>
      </c>
      <c r="P3296" s="6">
        <v>0</v>
      </c>
      <c r="Q3296" s="6">
        <v>0</v>
      </c>
      <c r="R3296" s="6">
        <v>0</v>
      </c>
      <c r="S3296" s="6">
        <v>0</v>
      </c>
      <c r="T3296" s="6" t="s">
        <v>39</v>
      </c>
      <c r="U3296" s="27" t="s">
        <v>7926</v>
      </c>
      <c r="V3296" s="8">
        <v>46255.317361111112</v>
      </c>
      <c r="W3296" s="8">
        <v>46255.317361111112</v>
      </c>
      <c r="X3296" s="6" t="s">
        <v>40</v>
      </c>
      <c r="Y3296" s="6" t="s">
        <v>39</v>
      </c>
      <c r="Z3296" s="9">
        <v>76605</v>
      </c>
      <c r="AA3296" s="6" t="s">
        <v>2390</v>
      </c>
      <c r="AB3296" s="26" t="s">
        <v>10634</v>
      </c>
      <c r="AC3296" s="11" t="str">
        <f t="shared" si="327"/>
        <v>Klik Here Bestie</v>
      </c>
    </row>
    <row r="3297" spans="1:29" ht="14.25" customHeight="1" x14ac:dyDescent="0.3">
      <c r="A3297" s="5">
        <v>3295</v>
      </c>
      <c r="B3297" s="6" t="s">
        <v>32</v>
      </c>
      <c r="C3297" s="6" t="s">
        <v>33</v>
      </c>
      <c r="D3297" s="6" t="s">
        <v>2291</v>
      </c>
      <c r="E3297" s="6" t="s">
        <v>2425</v>
      </c>
      <c r="F3297" s="6">
        <v>3323102013</v>
      </c>
      <c r="G3297" s="6" t="s">
        <v>2399</v>
      </c>
      <c r="H3297" s="6" t="s">
        <v>2400</v>
      </c>
      <c r="I3297" s="6">
        <v>15805014</v>
      </c>
      <c r="J3297" s="6" t="s">
        <v>10635</v>
      </c>
      <c r="K3297" s="6" t="s">
        <v>10636</v>
      </c>
      <c r="L3297" s="6" t="s">
        <v>10637</v>
      </c>
      <c r="M3297" s="6">
        <v>167</v>
      </c>
      <c r="N3297" s="6">
        <v>152</v>
      </c>
      <c r="O3297" s="6">
        <v>0</v>
      </c>
      <c r="P3297" s="6">
        <v>0</v>
      </c>
      <c r="Q3297" s="6">
        <v>0</v>
      </c>
      <c r="R3297" s="6">
        <v>0</v>
      </c>
      <c r="S3297" s="6">
        <v>0</v>
      </c>
      <c r="T3297" s="6" t="s">
        <v>39</v>
      </c>
      <c r="U3297" s="27" t="s">
        <v>8334</v>
      </c>
      <c r="V3297" s="8">
        <v>46257.563194444447</v>
      </c>
      <c r="W3297" s="8">
        <v>46257.563194444447</v>
      </c>
      <c r="X3297" s="6" t="s">
        <v>40</v>
      </c>
      <c r="Y3297" s="6" t="s">
        <v>39</v>
      </c>
      <c r="Z3297" s="9">
        <v>76801</v>
      </c>
      <c r="AA3297" s="6" t="s">
        <v>1731</v>
      </c>
      <c r="AB3297" s="26" t="s">
        <v>10638</v>
      </c>
      <c r="AC3297" s="11" t="str">
        <f t="shared" si="327"/>
        <v>Klik Here Bestie</v>
      </c>
    </row>
    <row r="3298" spans="1:29" ht="14.25" customHeight="1" x14ac:dyDescent="0.3">
      <c r="A3298" s="5">
        <v>3296</v>
      </c>
      <c r="B3298" s="6" t="s">
        <v>32</v>
      </c>
      <c r="C3298" s="6" t="s">
        <v>33</v>
      </c>
      <c r="D3298" s="6" t="s">
        <v>2291</v>
      </c>
      <c r="E3298" s="6" t="s">
        <v>2425</v>
      </c>
      <c r="F3298" s="6">
        <v>3323102013</v>
      </c>
      <c r="G3298" s="6" t="s">
        <v>2399</v>
      </c>
      <c r="H3298" s="6" t="s">
        <v>2400</v>
      </c>
      <c r="I3298" s="6">
        <v>15805327</v>
      </c>
      <c r="J3298" s="6" t="s">
        <v>10639</v>
      </c>
      <c r="K3298" s="6" t="s">
        <v>10636</v>
      </c>
      <c r="L3298" s="6" t="s">
        <v>10637</v>
      </c>
      <c r="M3298" s="6">
        <v>0</v>
      </c>
      <c r="N3298" s="6">
        <v>64</v>
      </c>
      <c r="O3298" s="6">
        <v>0</v>
      </c>
      <c r="P3298" s="6">
        <v>0</v>
      </c>
      <c r="Q3298" s="6">
        <v>0</v>
      </c>
      <c r="R3298" s="6">
        <v>0</v>
      </c>
      <c r="S3298" s="6">
        <v>0</v>
      </c>
      <c r="T3298" s="6" t="s">
        <v>39</v>
      </c>
      <c r="U3298" s="6" t="s">
        <v>8334</v>
      </c>
      <c r="V3298" s="8">
        <v>46257.56527777778</v>
      </c>
      <c r="W3298" s="8">
        <v>46257.56527777778</v>
      </c>
      <c r="X3298" s="6" t="s">
        <v>40</v>
      </c>
      <c r="Y3298" s="6" t="s">
        <v>39</v>
      </c>
      <c r="Z3298" s="9">
        <v>76801</v>
      </c>
      <c r="AA3298" s="6" t="s">
        <v>1731</v>
      </c>
      <c r="AB3298" s="26" t="s">
        <v>10640</v>
      </c>
      <c r="AC3298" s="11" t="str">
        <f t="shared" si="327"/>
        <v>Klik Here Bestie</v>
      </c>
    </row>
    <row r="3299" spans="1:29" ht="14.25" customHeight="1" x14ac:dyDescent="0.3">
      <c r="A3299" s="5">
        <v>3297</v>
      </c>
      <c r="B3299" s="6" t="s">
        <v>32</v>
      </c>
      <c r="C3299" s="6" t="s">
        <v>33</v>
      </c>
      <c r="D3299" s="6" t="s">
        <v>2441</v>
      </c>
      <c r="E3299" s="6" t="s">
        <v>10641</v>
      </c>
      <c r="F3299" s="6">
        <v>3323112008</v>
      </c>
      <c r="G3299" s="6" t="s">
        <v>10642</v>
      </c>
      <c r="H3299" s="6" t="s">
        <v>10643</v>
      </c>
      <c r="I3299" s="6">
        <v>15574091</v>
      </c>
      <c r="J3299" s="6" t="s">
        <v>10644</v>
      </c>
      <c r="K3299" s="6" t="s">
        <v>10645</v>
      </c>
      <c r="L3299" s="6" t="s">
        <v>10646</v>
      </c>
      <c r="M3299" s="6">
        <v>64</v>
      </c>
      <c r="N3299" s="6">
        <v>77</v>
      </c>
      <c r="O3299" s="6">
        <v>0</v>
      </c>
      <c r="P3299" s="6">
        <v>0</v>
      </c>
      <c r="Q3299" s="6">
        <v>0</v>
      </c>
      <c r="R3299" s="6">
        <v>0</v>
      </c>
      <c r="S3299" s="6">
        <v>0</v>
      </c>
      <c r="T3299" s="6" t="s">
        <v>39</v>
      </c>
      <c r="U3299" s="6" t="s">
        <v>7987</v>
      </c>
      <c r="V3299" s="8">
        <v>46254.715277777781</v>
      </c>
      <c r="W3299" s="8">
        <v>46254.715277777781</v>
      </c>
      <c r="X3299" s="6" t="s">
        <v>40</v>
      </c>
      <c r="Y3299" s="6" t="s">
        <v>39</v>
      </c>
      <c r="Z3299" s="9">
        <v>986454</v>
      </c>
      <c r="AA3299" s="6" t="s">
        <v>3284</v>
      </c>
      <c r="AB3299" s="26" t="s">
        <v>10647</v>
      </c>
      <c r="AC3299" s="11" t="str">
        <f t="shared" si="327"/>
        <v>Klik Here Bestie</v>
      </c>
    </row>
    <row r="3300" spans="1:29" ht="14.25" customHeight="1" x14ac:dyDescent="0.3">
      <c r="A3300" s="5">
        <v>3298</v>
      </c>
      <c r="B3300" s="6" t="s">
        <v>32</v>
      </c>
      <c r="C3300" s="6" t="s">
        <v>33</v>
      </c>
      <c r="D3300" s="6" t="s">
        <v>2441</v>
      </c>
      <c r="E3300" s="6" t="s">
        <v>10641</v>
      </c>
      <c r="F3300" s="6">
        <v>3323112008</v>
      </c>
      <c r="G3300" s="6" t="s">
        <v>10642</v>
      </c>
      <c r="H3300" s="6" t="s">
        <v>10643</v>
      </c>
      <c r="I3300" s="6">
        <v>15574190</v>
      </c>
      <c r="J3300" s="6" t="s">
        <v>10648</v>
      </c>
      <c r="K3300" s="6" t="s">
        <v>10645</v>
      </c>
      <c r="L3300" s="6" t="s">
        <v>10646</v>
      </c>
      <c r="M3300" s="6">
        <v>0</v>
      </c>
      <c r="N3300" s="6">
        <v>96</v>
      </c>
      <c r="O3300" s="6">
        <v>0</v>
      </c>
      <c r="P3300" s="6">
        <v>0</v>
      </c>
      <c r="Q3300" s="6">
        <v>0</v>
      </c>
      <c r="R3300" s="6">
        <v>0</v>
      </c>
      <c r="S3300" s="6">
        <v>0</v>
      </c>
      <c r="T3300" s="6" t="s">
        <v>39</v>
      </c>
      <c r="U3300" s="27" t="s">
        <v>7987</v>
      </c>
      <c r="V3300" s="8">
        <v>46254.716666666667</v>
      </c>
      <c r="W3300" s="8">
        <v>46254.716666666667</v>
      </c>
      <c r="X3300" s="6" t="s">
        <v>40</v>
      </c>
      <c r="Y3300" s="6" t="s">
        <v>39</v>
      </c>
      <c r="Z3300" s="9">
        <v>986454</v>
      </c>
      <c r="AA3300" s="6" t="s">
        <v>3284</v>
      </c>
      <c r="AB3300" s="26" t="s">
        <v>10649</v>
      </c>
      <c r="AC3300" s="11" t="str">
        <f t="shared" si="327"/>
        <v>Klik Here Bestie</v>
      </c>
    </row>
    <row r="3301" spans="1:29" ht="14.25" customHeight="1" x14ac:dyDescent="0.3">
      <c r="A3301" s="5">
        <v>3299</v>
      </c>
      <c r="B3301" s="6" t="s">
        <v>32</v>
      </c>
      <c r="C3301" s="6" t="s">
        <v>33</v>
      </c>
      <c r="D3301" s="6" t="s">
        <v>2441</v>
      </c>
      <c r="E3301" s="6" t="s">
        <v>10641</v>
      </c>
      <c r="F3301" s="6">
        <v>3323112008</v>
      </c>
      <c r="G3301" s="6" t="s">
        <v>10642</v>
      </c>
      <c r="H3301" s="6" t="s">
        <v>10643</v>
      </c>
      <c r="I3301" s="6">
        <v>15926435</v>
      </c>
      <c r="J3301" s="6" t="s">
        <v>10650</v>
      </c>
      <c r="K3301" s="6" t="s">
        <v>10645</v>
      </c>
      <c r="L3301" s="6" t="s">
        <v>10646</v>
      </c>
      <c r="M3301" s="6">
        <v>0</v>
      </c>
      <c r="N3301" s="6">
        <v>141</v>
      </c>
      <c r="O3301" s="6">
        <v>0</v>
      </c>
      <c r="P3301" s="6">
        <v>0</v>
      </c>
      <c r="Q3301" s="6">
        <v>0</v>
      </c>
      <c r="R3301" s="6">
        <v>0</v>
      </c>
      <c r="S3301" s="6">
        <v>0</v>
      </c>
      <c r="T3301" s="6" t="s">
        <v>39</v>
      </c>
      <c r="U3301" s="6" t="s">
        <v>7951</v>
      </c>
      <c r="V3301" s="8">
        <v>46258.837500000001</v>
      </c>
      <c r="W3301" s="8">
        <v>46258.837500000001</v>
      </c>
      <c r="X3301" s="6" t="s">
        <v>40</v>
      </c>
      <c r="Y3301" s="6" t="s">
        <v>39</v>
      </c>
      <c r="Z3301" s="9">
        <v>986454</v>
      </c>
      <c r="AA3301" s="6" t="s">
        <v>3284</v>
      </c>
      <c r="AB3301" s="26" t="s">
        <v>10651</v>
      </c>
      <c r="AC3301" s="11" t="str">
        <f t="shared" si="327"/>
        <v>Klik Here Bestie</v>
      </c>
    </row>
    <row r="3302" spans="1:29" ht="14.25" customHeight="1" x14ac:dyDescent="0.3">
      <c r="A3302" s="5">
        <v>3300</v>
      </c>
      <c r="B3302" s="6" t="s">
        <v>32</v>
      </c>
      <c r="C3302" s="6" t="s">
        <v>33</v>
      </c>
      <c r="D3302" s="6" t="s">
        <v>2441</v>
      </c>
      <c r="E3302" s="6" t="s">
        <v>10641</v>
      </c>
      <c r="F3302" s="6">
        <v>3323112008</v>
      </c>
      <c r="G3302" s="6" t="s">
        <v>10642</v>
      </c>
      <c r="H3302" s="6" t="s">
        <v>10643</v>
      </c>
      <c r="I3302" s="6">
        <v>15957799</v>
      </c>
      <c r="J3302" s="6" t="s">
        <v>10652</v>
      </c>
      <c r="K3302" s="6" t="s">
        <v>10653</v>
      </c>
      <c r="L3302" s="6" t="s">
        <v>10654</v>
      </c>
      <c r="M3302" s="6">
        <v>13</v>
      </c>
      <c r="N3302" s="6">
        <v>16</v>
      </c>
      <c r="O3302" s="6">
        <v>0</v>
      </c>
      <c r="P3302" s="6">
        <v>0</v>
      </c>
      <c r="Q3302" s="6">
        <v>0</v>
      </c>
      <c r="R3302" s="6">
        <v>0</v>
      </c>
      <c r="S3302" s="6">
        <v>0</v>
      </c>
      <c r="T3302" s="6" t="s">
        <v>39</v>
      </c>
      <c r="U3302" s="27" t="s">
        <v>8291</v>
      </c>
      <c r="V3302" s="8">
        <v>46259.406944444447</v>
      </c>
      <c r="W3302" s="8">
        <v>46259.406944444447</v>
      </c>
      <c r="X3302" s="6" t="s">
        <v>40</v>
      </c>
      <c r="Y3302" s="6" t="s">
        <v>39</v>
      </c>
      <c r="Z3302" s="9">
        <v>986454</v>
      </c>
      <c r="AA3302" s="6" t="s">
        <v>3284</v>
      </c>
      <c r="AB3302" s="26" t="s">
        <v>10655</v>
      </c>
      <c r="AC3302" s="11" t="str">
        <f t="shared" si="327"/>
        <v>Klik Here Bestie</v>
      </c>
    </row>
    <row r="3303" spans="1:29" ht="14.25" customHeight="1" x14ac:dyDescent="0.3">
      <c r="A3303" s="5">
        <v>3301</v>
      </c>
      <c r="B3303" s="6" t="s">
        <v>32</v>
      </c>
      <c r="C3303" s="6" t="s">
        <v>33</v>
      </c>
      <c r="D3303" s="6" t="s">
        <v>2441</v>
      </c>
      <c r="E3303" s="6" t="s">
        <v>10641</v>
      </c>
      <c r="F3303" s="6">
        <v>3323112008</v>
      </c>
      <c r="G3303" s="6" t="s">
        <v>10642</v>
      </c>
      <c r="H3303" s="6" t="s">
        <v>10643</v>
      </c>
      <c r="I3303" s="6">
        <v>15958062</v>
      </c>
      <c r="J3303" s="6" t="s">
        <v>10656</v>
      </c>
      <c r="K3303" s="6" t="s">
        <v>10653</v>
      </c>
      <c r="L3303" s="6" t="s">
        <v>10654</v>
      </c>
      <c r="M3303" s="6">
        <v>0</v>
      </c>
      <c r="N3303" s="6">
        <v>30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  <c r="T3303" s="6" t="s">
        <v>39</v>
      </c>
      <c r="U3303" s="27" t="s">
        <v>8291</v>
      </c>
      <c r="V3303" s="8">
        <v>46259.408333333333</v>
      </c>
      <c r="W3303" s="8">
        <v>46259.408333333333</v>
      </c>
      <c r="X3303" s="6" t="s">
        <v>40</v>
      </c>
      <c r="Y3303" s="6" t="s">
        <v>39</v>
      </c>
      <c r="Z3303" s="9">
        <v>986454</v>
      </c>
      <c r="AA3303" s="6" t="s">
        <v>3284</v>
      </c>
      <c r="AB3303" s="26" t="s">
        <v>10657</v>
      </c>
      <c r="AC3303" s="11" t="str">
        <f t="shared" si="327"/>
        <v>Klik Here Bestie</v>
      </c>
    </row>
    <row r="3304" spans="1:29" ht="14.25" customHeight="1" x14ac:dyDescent="0.3">
      <c r="A3304" s="5">
        <v>3302</v>
      </c>
      <c r="B3304" s="6" t="s">
        <v>32</v>
      </c>
      <c r="C3304" s="6" t="s">
        <v>33</v>
      </c>
      <c r="D3304" s="6" t="s">
        <v>2441</v>
      </c>
      <c r="E3304" s="6" t="s">
        <v>5970</v>
      </c>
      <c r="F3304" s="6">
        <v>3323112009</v>
      </c>
      <c r="G3304" s="6" t="s">
        <v>2443</v>
      </c>
      <c r="H3304" s="6" t="s">
        <v>2444</v>
      </c>
      <c r="I3304" s="6">
        <v>15639232</v>
      </c>
      <c r="J3304" s="6" t="s">
        <v>10658</v>
      </c>
      <c r="K3304" s="6" t="s">
        <v>10659</v>
      </c>
      <c r="L3304" s="6" t="s">
        <v>354</v>
      </c>
      <c r="M3304" s="6">
        <v>0</v>
      </c>
      <c r="N3304" s="6">
        <v>150</v>
      </c>
      <c r="O3304" s="6">
        <v>0</v>
      </c>
      <c r="P3304" s="6">
        <v>0</v>
      </c>
      <c r="Q3304" s="6">
        <v>0</v>
      </c>
      <c r="R3304" s="6">
        <v>0</v>
      </c>
      <c r="S3304" s="6">
        <v>0</v>
      </c>
      <c r="T3304" s="6" t="s">
        <v>39</v>
      </c>
      <c r="U3304" s="6" t="s">
        <v>7926</v>
      </c>
      <c r="V3304" s="8">
        <v>46255.565972222219</v>
      </c>
      <c r="W3304" s="8">
        <v>46255.565972222219</v>
      </c>
      <c r="X3304" s="6" t="s">
        <v>40</v>
      </c>
      <c r="Y3304" s="6" t="s">
        <v>39</v>
      </c>
      <c r="Z3304" s="9">
        <v>690947</v>
      </c>
      <c r="AA3304" s="6" t="s">
        <v>5979</v>
      </c>
      <c r="AB3304" s="26" t="s">
        <v>10660</v>
      </c>
      <c r="AC3304" s="11" t="str">
        <f t="shared" si="327"/>
        <v>Klik Here Bestie</v>
      </c>
    </row>
    <row r="3305" spans="1:29" ht="14.25" customHeight="1" x14ac:dyDescent="0.3">
      <c r="A3305" s="5">
        <v>3303</v>
      </c>
      <c r="B3305" s="6" t="s">
        <v>32</v>
      </c>
      <c r="C3305" s="6" t="s">
        <v>33</v>
      </c>
      <c r="D3305" s="6" t="s">
        <v>2441</v>
      </c>
      <c r="E3305" s="6" t="s">
        <v>10661</v>
      </c>
      <c r="F3305" s="6">
        <v>3323112011</v>
      </c>
      <c r="G3305" s="6" t="s">
        <v>10642</v>
      </c>
      <c r="H3305" s="6" t="s">
        <v>10643</v>
      </c>
      <c r="I3305" s="6">
        <v>15925935</v>
      </c>
      <c r="J3305" s="6" t="s">
        <v>10662</v>
      </c>
      <c r="K3305" s="6" t="s">
        <v>10663</v>
      </c>
      <c r="L3305" s="6" t="s">
        <v>697</v>
      </c>
      <c r="M3305" s="6">
        <v>60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6">
        <v>0</v>
      </c>
      <c r="T3305" s="6" t="s">
        <v>39</v>
      </c>
      <c r="U3305" s="6" t="s">
        <v>7951</v>
      </c>
      <c r="V3305" s="8">
        <v>46258.831250000003</v>
      </c>
      <c r="W3305" s="8">
        <v>46258.831250000003</v>
      </c>
      <c r="X3305" s="6" t="s">
        <v>40</v>
      </c>
      <c r="Y3305" s="6" t="s">
        <v>39</v>
      </c>
      <c r="Z3305" s="9">
        <v>5056726</v>
      </c>
      <c r="AA3305" s="6" t="s">
        <v>4099</v>
      </c>
      <c r="AB3305" s="26" t="s">
        <v>10664</v>
      </c>
      <c r="AC3305" s="11" t="str">
        <f t="shared" si="327"/>
        <v>Klik Here Bestie</v>
      </c>
    </row>
    <row r="3306" spans="1:29" ht="14.25" customHeight="1" x14ac:dyDescent="0.3">
      <c r="A3306" s="5">
        <v>3304</v>
      </c>
      <c r="B3306" s="6" t="s">
        <v>32</v>
      </c>
      <c r="C3306" s="6" t="s">
        <v>33</v>
      </c>
      <c r="D3306" s="6" t="s">
        <v>2441</v>
      </c>
      <c r="E3306" s="6" t="s">
        <v>10661</v>
      </c>
      <c r="F3306" s="6">
        <v>3323112011</v>
      </c>
      <c r="G3306" s="6" t="s">
        <v>10642</v>
      </c>
      <c r="H3306" s="6" t="s">
        <v>10643</v>
      </c>
      <c r="I3306" s="6">
        <v>15926000</v>
      </c>
      <c r="J3306" s="6" t="s">
        <v>10665</v>
      </c>
      <c r="K3306" s="6" t="s">
        <v>10663</v>
      </c>
      <c r="L3306" s="6" t="s">
        <v>697</v>
      </c>
      <c r="M3306" s="6">
        <v>0</v>
      </c>
      <c r="N3306" s="6">
        <v>666</v>
      </c>
      <c r="O3306" s="6">
        <v>0</v>
      </c>
      <c r="P3306" s="6">
        <v>0</v>
      </c>
      <c r="Q3306" s="6">
        <v>0</v>
      </c>
      <c r="R3306" s="6">
        <v>0</v>
      </c>
      <c r="S3306" s="6">
        <v>0</v>
      </c>
      <c r="T3306" s="6" t="s">
        <v>39</v>
      </c>
      <c r="U3306" s="27" t="s">
        <v>7951</v>
      </c>
      <c r="V3306" s="8">
        <v>46258.832638888889</v>
      </c>
      <c r="W3306" s="8">
        <v>46258.832638888889</v>
      </c>
      <c r="X3306" s="6" t="s">
        <v>40</v>
      </c>
      <c r="Y3306" s="6" t="s">
        <v>39</v>
      </c>
      <c r="Z3306" s="9">
        <v>5056726</v>
      </c>
      <c r="AA3306" s="6" t="s">
        <v>4099</v>
      </c>
      <c r="AB3306" s="26" t="s">
        <v>10666</v>
      </c>
      <c r="AC3306" s="11" t="str">
        <f t="shared" si="327"/>
        <v>Klik Here Bestie</v>
      </c>
    </row>
    <row r="3307" spans="1:29" ht="14.25" customHeight="1" x14ac:dyDescent="0.3">
      <c r="A3307" s="5">
        <v>3305</v>
      </c>
      <c r="B3307" s="6" t="s">
        <v>32</v>
      </c>
      <c r="C3307" s="6" t="s">
        <v>33</v>
      </c>
      <c r="D3307" s="6" t="s">
        <v>2451</v>
      </c>
      <c r="E3307" s="6" t="s">
        <v>2451</v>
      </c>
      <c r="F3307" s="6">
        <v>3323122001</v>
      </c>
      <c r="G3307" s="6" t="s">
        <v>2452</v>
      </c>
      <c r="H3307" s="6" t="s">
        <v>2453</v>
      </c>
      <c r="I3307" s="6">
        <v>16040510</v>
      </c>
      <c r="J3307" s="6" t="s">
        <v>10667</v>
      </c>
      <c r="K3307" s="6" t="s">
        <v>10668</v>
      </c>
      <c r="L3307" s="6" t="s">
        <v>10669</v>
      </c>
      <c r="M3307" s="6">
        <v>140</v>
      </c>
      <c r="N3307" s="6">
        <v>128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  <c r="T3307" s="6" t="s">
        <v>39</v>
      </c>
      <c r="U3307" s="27" t="s">
        <v>7962</v>
      </c>
      <c r="V3307" s="8">
        <v>46260.383333333331</v>
      </c>
      <c r="W3307" s="8">
        <v>46260.383333333331</v>
      </c>
      <c r="X3307" s="6" t="s">
        <v>40</v>
      </c>
      <c r="Y3307" s="6" t="s">
        <v>39</v>
      </c>
      <c r="Z3307" s="9">
        <v>76142</v>
      </c>
      <c r="AA3307" s="6" t="s">
        <v>5997</v>
      </c>
      <c r="AB3307" s="26" t="s">
        <v>10670</v>
      </c>
      <c r="AC3307" s="11" t="str">
        <f t="shared" si="327"/>
        <v>Klik Here Bestie</v>
      </c>
    </row>
    <row r="3308" spans="1:29" ht="14.25" customHeight="1" x14ac:dyDescent="0.3">
      <c r="A3308" s="5">
        <v>3306</v>
      </c>
      <c r="B3308" s="6" t="s">
        <v>32</v>
      </c>
      <c r="C3308" s="6" t="s">
        <v>33</v>
      </c>
      <c r="D3308" s="6" t="s">
        <v>2451</v>
      </c>
      <c r="E3308" s="6" t="s">
        <v>2451</v>
      </c>
      <c r="F3308" s="6">
        <v>3323122001</v>
      </c>
      <c r="G3308" s="6" t="s">
        <v>2452</v>
      </c>
      <c r="H3308" s="6" t="s">
        <v>2453</v>
      </c>
      <c r="I3308" s="6">
        <v>16041385</v>
      </c>
      <c r="J3308" s="6" t="s">
        <v>10671</v>
      </c>
      <c r="K3308" s="6" t="s">
        <v>10672</v>
      </c>
      <c r="L3308" s="6" t="s">
        <v>10673</v>
      </c>
      <c r="M3308" s="6">
        <v>150</v>
      </c>
      <c r="N3308" s="6">
        <v>136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 t="s">
        <v>39</v>
      </c>
      <c r="U3308" s="6" t="s">
        <v>7962</v>
      </c>
      <c r="V3308" s="8">
        <v>46260.388888888891</v>
      </c>
      <c r="W3308" s="8">
        <v>46260.388888888891</v>
      </c>
      <c r="X3308" s="6" t="s">
        <v>40</v>
      </c>
      <c r="Y3308" s="6" t="s">
        <v>39</v>
      </c>
      <c r="Z3308" s="9">
        <v>76142</v>
      </c>
      <c r="AA3308" s="6" t="s">
        <v>5997</v>
      </c>
      <c r="AB3308" s="26" t="s">
        <v>10674</v>
      </c>
      <c r="AC3308" s="11" t="str">
        <f t="shared" si="327"/>
        <v>Klik Here Bestie</v>
      </c>
    </row>
    <row r="3309" spans="1:29" ht="14.25" customHeight="1" x14ac:dyDescent="0.3">
      <c r="A3309" s="5">
        <v>3307</v>
      </c>
      <c r="B3309" s="6" t="s">
        <v>32</v>
      </c>
      <c r="C3309" s="6" t="s">
        <v>33</v>
      </c>
      <c r="D3309" s="6" t="s">
        <v>2451</v>
      </c>
      <c r="E3309" s="6" t="s">
        <v>2451</v>
      </c>
      <c r="F3309" s="6">
        <v>3323122001</v>
      </c>
      <c r="G3309" s="6" t="s">
        <v>2452</v>
      </c>
      <c r="H3309" s="6" t="s">
        <v>2453</v>
      </c>
      <c r="I3309" s="6">
        <v>16041845</v>
      </c>
      <c r="J3309" s="6" t="s">
        <v>10675</v>
      </c>
      <c r="K3309" s="6" t="s">
        <v>10676</v>
      </c>
      <c r="L3309" s="6" t="s">
        <v>1905</v>
      </c>
      <c r="M3309" s="6">
        <v>726</v>
      </c>
      <c r="N3309" s="6">
        <v>660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 t="s">
        <v>39</v>
      </c>
      <c r="U3309" s="6" t="s">
        <v>7962</v>
      </c>
      <c r="V3309" s="8">
        <v>46260.390972222223</v>
      </c>
      <c r="W3309" s="8">
        <v>46260.390972222223</v>
      </c>
      <c r="X3309" s="6" t="s">
        <v>40</v>
      </c>
      <c r="Y3309" s="6" t="s">
        <v>39</v>
      </c>
      <c r="Z3309" s="9">
        <v>76142</v>
      </c>
      <c r="AA3309" s="6" t="s">
        <v>5997</v>
      </c>
      <c r="AB3309" s="26" t="s">
        <v>10677</v>
      </c>
      <c r="AC3309" s="11" t="str">
        <f t="shared" si="327"/>
        <v>Klik Here Bestie</v>
      </c>
    </row>
    <row r="3310" spans="1:29" ht="14.25" customHeight="1" x14ac:dyDescent="0.3">
      <c r="A3310" s="5">
        <v>3308</v>
      </c>
      <c r="B3310" s="6" t="s">
        <v>32</v>
      </c>
      <c r="C3310" s="6" t="s">
        <v>33</v>
      </c>
      <c r="D3310" s="6" t="s">
        <v>2451</v>
      </c>
      <c r="E3310" s="6" t="s">
        <v>2451</v>
      </c>
      <c r="F3310" s="6">
        <v>3323122001</v>
      </c>
      <c r="G3310" s="6" t="s">
        <v>2452</v>
      </c>
      <c r="H3310" s="6" t="s">
        <v>2453</v>
      </c>
      <c r="I3310" s="6">
        <v>15410409</v>
      </c>
      <c r="J3310" s="6" t="s">
        <v>10678</v>
      </c>
      <c r="K3310" s="6" t="s">
        <v>10679</v>
      </c>
      <c r="L3310" s="6" t="s">
        <v>1478</v>
      </c>
      <c r="M3310" s="6">
        <v>0</v>
      </c>
      <c r="N3310" s="6">
        <v>1350</v>
      </c>
      <c r="O3310" s="6">
        <v>0</v>
      </c>
      <c r="P3310" s="6">
        <v>0</v>
      </c>
      <c r="Q3310" s="6">
        <v>0</v>
      </c>
      <c r="R3310" s="6">
        <v>0</v>
      </c>
      <c r="S3310" s="6">
        <v>0</v>
      </c>
      <c r="T3310" s="6" t="s">
        <v>39</v>
      </c>
      <c r="U3310" s="27" t="s">
        <v>7958</v>
      </c>
      <c r="V3310" s="8">
        <v>46252.602777777778</v>
      </c>
      <c r="W3310" s="8">
        <v>46252.602777777778</v>
      </c>
      <c r="X3310" s="6" t="s">
        <v>40</v>
      </c>
      <c r="Y3310" s="6" t="s">
        <v>39</v>
      </c>
      <c r="Z3310" s="9">
        <v>76176</v>
      </c>
      <c r="AA3310" s="6" t="s">
        <v>10680</v>
      </c>
      <c r="AB3310" s="26" t="s">
        <v>10681</v>
      </c>
      <c r="AC3310" s="11" t="str">
        <f t="shared" si="327"/>
        <v>Klik Here Bestie</v>
      </c>
    </row>
    <row r="3311" spans="1:29" ht="14.25" customHeight="1" x14ac:dyDescent="0.3">
      <c r="A3311" s="5">
        <v>3309</v>
      </c>
      <c r="B3311" s="6" t="s">
        <v>32</v>
      </c>
      <c r="C3311" s="6" t="s">
        <v>33</v>
      </c>
      <c r="D3311" s="6" t="s">
        <v>2451</v>
      </c>
      <c r="E3311" s="6" t="s">
        <v>2451</v>
      </c>
      <c r="F3311" s="6">
        <v>3323122001</v>
      </c>
      <c r="G3311" s="6" t="s">
        <v>2452</v>
      </c>
      <c r="H3311" s="6" t="s">
        <v>2453</v>
      </c>
      <c r="I3311" s="6">
        <v>15411380</v>
      </c>
      <c r="J3311" s="6" t="s">
        <v>10682</v>
      </c>
      <c r="K3311" s="6" t="s">
        <v>10683</v>
      </c>
      <c r="L3311" s="6" t="s">
        <v>10684</v>
      </c>
      <c r="M3311" s="6">
        <v>0</v>
      </c>
      <c r="N3311" s="6">
        <v>344</v>
      </c>
      <c r="O3311" s="6">
        <v>0</v>
      </c>
      <c r="P3311" s="6">
        <v>0</v>
      </c>
      <c r="Q3311" s="6">
        <v>0</v>
      </c>
      <c r="R3311" s="6">
        <v>0</v>
      </c>
      <c r="S3311" s="6">
        <v>0</v>
      </c>
      <c r="T3311" s="6" t="s">
        <v>39</v>
      </c>
      <c r="U3311" s="6" t="s">
        <v>7958</v>
      </c>
      <c r="V3311" s="8">
        <v>46252.61041666667</v>
      </c>
      <c r="W3311" s="8">
        <v>46252.61041666667</v>
      </c>
      <c r="X3311" s="6" t="s">
        <v>40</v>
      </c>
      <c r="Y3311" s="6" t="s">
        <v>39</v>
      </c>
      <c r="Z3311" s="9">
        <v>76176</v>
      </c>
      <c r="AA3311" s="6" t="s">
        <v>10680</v>
      </c>
      <c r="AB3311" s="26" t="s">
        <v>10685</v>
      </c>
      <c r="AC3311" s="11" t="str">
        <f t="shared" si="327"/>
        <v>Klik Here Bestie</v>
      </c>
    </row>
    <row r="3312" spans="1:29" ht="14.25" customHeight="1" x14ac:dyDescent="0.3">
      <c r="A3312" s="5">
        <v>3310</v>
      </c>
      <c r="B3312" s="6" t="s">
        <v>32</v>
      </c>
      <c r="C3312" s="6" t="s">
        <v>33</v>
      </c>
      <c r="D3312" s="6" t="s">
        <v>2451</v>
      </c>
      <c r="E3312" s="6" t="s">
        <v>2460</v>
      </c>
      <c r="F3312" s="6">
        <v>3323122002</v>
      </c>
      <c r="G3312" s="6" t="s">
        <v>2452</v>
      </c>
      <c r="H3312" s="6" t="s">
        <v>2453</v>
      </c>
      <c r="I3312" s="6">
        <v>15707609</v>
      </c>
      <c r="J3312" s="6" t="s">
        <v>10686</v>
      </c>
      <c r="K3312" s="6" t="s">
        <v>10687</v>
      </c>
      <c r="L3312" s="6" t="s">
        <v>10688</v>
      </c>
      <c r="M3312" s="6">
        <v>220</v>
      </c>
      <c r="N3312" s="6">
        <v>200</v>
      </c>
      <c r="O3312" s="6">
        <v>0</v>
      </c>
      <c r="P3312" s="6">
        <v>0</v>
      </c>
      <c r="Q3312" s="6">
        <v>0</v>
      </c>
      <c r="R3312" s="6">
        <v>0</v>
      </c>
      <c r="S3312" s="6">
        <v>0</v>
      </c>
      <c r="T3312" s="6" t="s">
        <v>39</v>
      </c>
      <c r="U3312" s="27" t="s">
        <v>7933</v>
      </c>
      <c r="V3312" s="8">
        <v>46256.42291666667</v>
      </c>
      <c r="W3312" s="8">
        <v>46256.42291666667</v>
      </c>
      <c r="X3312" s="6" t="s">
        <v>40</v>
      </c>
      <c r="Y3312" s="6" t="s">
        <v>39</v>
      </c>
      <c r="Z3312" s="9">
        <v>1147816</v>
      </c>
      <c r="AA3312" s="6" t="s">
        <v>10689</v>
      </c>
      <c r="AB3312" s="26" t="s">
        <v>10690</v>
      </c>
      <c r="AC3312" s="11" t="str">
        <f t="shared" si="327"/>
        <v>Klik Here Bestie</v>
      </c>
    </row>
    <row r="3313" spans="1:29" ht="14.25" customHeight="1" x14ac:dyDescent="0.3">
      <c r="A3313" s="5">
        <v>3311</v>
      </c>
      <c r="B3313" s="6" t="s">
        <v>32</v>
      </c>
      <c r="C3313" s="6" t="s">
        <v>33</v>
      </c>
      <c r="D3313" s="6" t="s">
        <v>2451</v>
      </c>
      <c r="E3313" s="6" t="s">
        <v>2460</v>
      </c>
      <c r="F3313" s="6">
        <v>3323122002</v>
      </c>
      <c r="G3313" s="6" t="s">
        <v>2452</v>
      </c>
      <c r="H3313" s="6" t="s">
        <v>2453</v>
      </c>
      <c r="I3313" s="6">
        <v>15484022</v>
      </c>
      <c r="J3313" s="6" t="s">
        <v>10691</v>
      </c>
      <c r="K3313" s="6" t="s">
        <v>10692</v>
      </c>
      <c r="L3313" s="6" t="s">
        <v>10693</v>
      </c>
      <c r="M3313" s="6">
        <v>50</v>
      </c>
      <c r="N3313" s="6">
        <v>68</v>
      </c>
      <c r="O3313" s="6">
        <v>0</v>
      </c>
      <c r="P3313" s="6">
        <v>0</v>
      </c>
      <c r="Q3313" s="6">
        <v>0</v>
      </c>
      <c r="R3313" s="6">
        <v>0</v>
      </c>
      <c r="S3313" s="6">
        <v>0</v>
      </c>
      <c r="T3313" s="6" t="s">
        <v>39</v>
      </c>
      <c r="U3313" s="6" t="s">
        <v>7969</v>
      </c>
      <c r="V3313" s="8">
        <v>46253.621527777781</v>
      </c>
      <c r="W3313" s="8">
        <v>46253.621527777781</v>
      </c>
      <c r="X3313" s="6" t="s">
        <v>40</v>
      </c>
      <c r="Y3313" s="6" t="s">
        <v>39</v>
      </c>
      <c r="Z3313" s="9">
        <v>1077216</v>
      </c>
      <c r="AA3313" s="6" t="s">
        <v>2463</v>
      </c>
      <c r="AB3313" s="26" t="s">
        <v>10694</v>
      </c>
      <c r="AC3313" s="11" t="str">
        <f t="shared" si="327"/>
        <v>Klik Here Bestie</v>
      </c>
    </row>
    <row r="3314" spans="1:29" ht="14.25" customHeight="1" x14ac:dyDescent="0.3">
      <c r="A3314" s="5">
        <v>3312</v>
      </c>
      <c r="B3314" s="6" t="s">
        <v>32</v>
      </c>
      <c r="C3314" s="6" t="s">
        <v>33</v>
      </c>
      <c r="D3314" s="6" t="s">
        <v>2451</v>
      </c>
      <c r="E3314" s="6" t="s">
        <v>2460</v>
      </c>
      <c r="F3314" s="6">
        <v>3323122002</v>
      </c>
      <c r="G3314" s="6" t="s">
        <v>2452</v>
      </c>
      <c r="H3314" s="6" t="s">
        <v>2453</v>
      </c>
      <c r="I3314" s="6">
        <v>15395348</v>
      </c>
      <c r="J3314" s="6" t="s">
        <v>10695</v>
      </c>
      <c r="K3314" s="6" t="s">
        <v>10696</v>
      </c>
      <c r="L3314" s="6" t="s">
        <v>2466</v>
      </c>
      <c r="M3314" s="6">
        <v>136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 t="s">
        <v>39</v>
      </c>
      <c r="U3314" s="27" t="s">
        <v>7958</v>
      </c>
      <c r="V3314" s="8">
        <v>46252.470833333333</v>
      </c>
      <c r="W3314" s="8">
        <v>46252.470833333333</v>
      </c>
      <c r="X3314" s="6" t="s">
        <v>40</v>
      </c>
      <c r="Y3314" s="6" t="s">
        <v>39</v>
      </c>
      <c r="Z3314" s="9">
        <v>1101381</v>
      </c>
      <c r="AA3314" s="6" t="s">
        <v>2467</v>
      </c>
      <c r="AB3314" s="26" t="s">
        <v>10697</v>
      </c>
      <c r="AC3314" s="11" t="str">
        <f t="shared" si="327"/>
        <v>Klik Here Bestie</v>
      </c>
    </row>
    <row r="3315" spans="1:29" ht="14.25" customHeight="1" x14ac:dyDescent="0.3">
      <c r="A3315" s="5">
        <v>3313</v>
      </c>
      <c r="B3315" s="6" t="s">
        <v>32</v>
      </c>
      <c r="C3315" s="6" t="s">
        <v>33</v>
      </c>
      <c r="D3315" s="6" t="s">
        <v>2451</v>
      </c>
      <c r="E3315" s="6" t="s">
        <v>2460</v>
      </c>
      <c r="F3315" s="6">
        <v>3323122002</v>
      </c>
      <c r="G3315" s="6" t="s">
        <v>2452</v>
      </c>
      <c r="H3315" s="6" t="s">
        <v>2453</v>
      </c>
      <c r="I3315" s="6">
        <v>16165290</v>
      </c>
      <c r="J3315" s="6" t="s">
        <v>10698</v>
      </c>
      <c r="K3315" s="6" t="s">
        <v>10696</v>
      </c>
      <c r="L3315" s="6" t="s">
        <v>2466</v>
      </c>
      <c r="M3315" s="6">
        <v>0</v>
      </c>
      <c r="N3315" s="6">
        <v>150</v>
      </c>
      <c r="O3315" s="6">
        <v>0</v>
      </c>
      <c r="P3315" s="6">
        <v>0</v>
      </c>
      <c r="Q3315" s="6">
        <v>0</v>
      </c>
      <c r="R3315" s="6">
        <v>0</v>
      </c>
      <c r="S3315" s="6">
        <v>0</v>
      </c>
      <c r="T3315" s="6" t="s">
        <v>39</v>
      </c>
      <c r="U3315" s="6" t="s">
        <v>7919</v>
      </c>
      <c r="V3315" s="8">
        <v>46261.477083333331</v>
      </c>
      <c r="W3315" s="8">
        <v>46261.477083333331</v>
      </c>
      <c r="X3315" s="6" t="s">
        <v>40</v>
      </c>
      <c r="Y3315" s="6" t="s">
        <v>39</v>
      </c>
      <c r="Z3315" s="9">
        <v>1101381</v>
      </c>
      <c r="AA3315" s="6" t="s">
        <v>2467</v>
      </c>
      <c r="AB3315" s="26" t="s">
        <v>10699</v>
      </c>
      <c r="AC3315" s="11" t="str">
        <f t="shared" si="327"/>
        <v>Klik Here Bestie</v>
      </c>
    </row>
    <row r="3316" spans="1:29" ht="14.25" customHeight="1" x14ac:dyDescent="0.3">
      <c r="A3316" s="5">
        <v>3314</v>
      </c>
      <c r="B3316" s="6" t="s">
        <v>32</v>
      </c>
      <c r="C3316" s="6" t="s">
        <v>33</v>
      </c>
      <c r="D3316" s="6" t="s">
        <v>2451</v>
      </c>
      <c r="E3316" s="6" t="s">
        <v>2475</v>
      </c>
      <c r="F3316" s="6">
        <v>3323122004</v>
      </c>
      <c r="G3316" s="6" t="s">
        <v>2470</v>
      </c>
      <c r="H3316" s="6" t="s">
        <v>2471</v>
      </c>
      <c r="I3316" s="6">
        <v>16081993</v>
      </c>
      <c r="J3316" s="6" t="s">
        <v>10700</v>
      </c>
      <c r="K3316" s="6" t="s">
        <v>10701</v>
      </c>
      <c r="L3316" s="6" t="s">
        <v>8574</v>
      </c>
      <c r="M3316" s="6">
        <v>25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0</v>
      </c>
      <c r="T3316" s="6" t="s">
        <v>39</v>
      </c>
      <c r="U3316" s="27" t="s">
        <v>7962</v>
      </c>
      <c r="V3316" s="8">
        <v>46260.611805555556</v>
      </c>
      <c r="W3316" s="8">
        <v>46260.611805555556</v>
      </c>
      <c r="X3316" s="6" t="s">
        <v>40</v>
      </c>
      <c r="Y3316" s="6" t="s">
        <v>39</v>
      </c>
      <c r="Z3316" s="9">
        <v>1055856</v>
      </c>
      <c r="AA3316" s="6" t="s">
        <v>1117</v>
      </c>
      <c r="AB3316" s="26" t="s">
        <v>10702</v>
      </c>
      <c r="AC3316" s="11" t="str">
        <f t="shared" si="327"/>
        <v>Klik Here Bestie</v>
      </c>
    </row>
    <row r="3317" spans="1:29" ht="14.25" customHeight="1" x14ac:dyDescent="0.3">
      <c r="A3317" s="5">
        <v>3315</v>
      </c>
      <c r="B3317" s="6" t="s">
        <v>32</v>
      </c>
      <c r="C3317" s="6" t="s">
        <v>33</v>
      </c>
      <c r="D3317" s="6" t="s">
        <v>2451</v>
      </c>
      <c r="E3317" s="6" t="s">
        <v>2475</v>
      </c>
      <c r="F3317" s="6">
        <v>3323122004</v>
      </c>
      <c r="G3317" s="6" t="s">
        <v>2470</v>
      </c>
      <c r="H3317" s="6" t="s">
        <v>2471</v>
      </c>
      <c r="I3317" s="6">
        <v>16082222</v>
      </c>
      <c r="J3317" s="6" t="s">
        <v>10703</v>
      </c>
      <c r="K3317" s="6" t="s">
        <v>10701</v>
      </c>
      <c r="L3317" s="6" t="s">
        <v>8574</v>
      </c>
      <c r="M3317" s="6">
        <v>0</v>
      </c>
      <c r="N3317" s="6">
        <v>29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  <c r="T3317" s="6" t="s">
        <v>39</v>
      </c>
      <c r="U3317" s="6" t="s">
        <v>7962</v>
      </c>
      <c r="V3317" s="8">
        <v>46260.613194444442</v>
      </c>
      <c r="W3317" s="8">
        <v>46260.613194444442</v>
      </c>
      <c r="X3317" s="6" t="s">
        <v>40</v>
      </c>
      <c r="Y3317" s="6" t="s">
        <v>39</v>
      </c>
      <c r="Z3317" s="9">
        <v>1055856</v>
      </c>
      <c r="AA3317" s="6" t="s">
        <v>1117</v>
      </c>
      <c r="AB3317" s="26" t="s">
        <v>10704</v>
      </c>
      <c r="AC3317" s="11" t="str">
        <f t="shared" si="327"/>
        <v>Klik Here Bestie</v>
      </c>
    </row>
    <row r="3318" spans="1:29" ht="14.25" customHeight="1" x14ac:dyDescent="0.3">
      <c r="A3318" s="5">
        <v>3316</v>
      </c>
      <c r="B3318" s="6" t="s">
        <v>32</v>
      </c>
      <c r="C3318" s="6" t="s">
        <v>33</v>
      </c>
      <c r="D3318" s="6" t="s">
        <v>2451</v>
      </c>
      <c r="E3318" s="6" t="s">
        <v>2475</v>
      </c>
      <c r="F3318" s="6">
        <v>3323122004</v>
      </c>
      <c r="G3318" s="6" t="s">
        <v>2470</v>
      </c>
      <c r="H3318" s="6" t="s">
        <v>2471</v>
      </c>
      <c r="I3318" s="6">
        <v>16082522</v>
      </c>
      <c r="J3318" s="6" t="s">
        <v>10705</v>
      </c>
      <c r="K3318" s="6" t="s">
        <v>10701</v>
      </c>
      <c r="L3318" s="6" t="s">
        <v>8574</v>
      </c>
      <c r="M3318" s="6">
        <v>0</v>
      </c>
      <c r="N3318" s="6">
        <v>36</v>
      </c>
      <c r="O3318" s="6">
        <v>0</v>
      </c>
      <c r="P3318" s="6">
        <v>0</v>
      </c>
      <c r="Q3318" s="6">
        <v>0</v>
      </c>
      <c r="R3318" s="6">
        <v>0</v>
      </c>
      <c r="S3318" s="6">
        <v>0</v>
      </c>
      <c r="T3318" s="6" t="s">
        <v>39</v>
      </c>
      <c r="U3318" s="27" t="s">
        <v>7962</v>
      </c>
      <c r="V3318" s="8">
        <v>46260.614583333336</v>
      </c>
      <c r="W3318" s="8">
        <v>46260.614583333336</v>
      </c>
      <c r="X3318" s="6" t="s">
        <v>40</v>
      </c>
      <c r="Y3318" s="6" t="s">
        <v>39</v>
      </c>
      <c r="Z3318" s="9">
        <v>1055856</v>
      </c>
      <c r="AA3318" s="6" t="s">
        <v>1117</v>
      </c>
      <c r="AB3318" s="26" t="s">
        <v>10706</v>
      </c>
      <c r="AC3318" s="11" t="str">
        <f t="shared" ref="AC3318:AC3572" si="328">HYPERLINK(AB3318,"Klik Here Bestie")</f>
        <v>Klik Here Bestie</v>
      </c>
    </row>
    <row r="3319" spans="1:29" ht="14.25" customHeight="1" x14ac:dyDescent="0.3">
      <c r="A3319" s="5">
        <v>3317</v>
      </c>
      <c r="B3319" s="6" t="s">
        <v>32</v>
      </c>
      <c r="C3319" s="6" t="s">
        <v>33</v>
      </c>
      <c r="D3319" s="6" t="s">
        <v>2451</v>
      </c>
      <c r="E3319" s="6" t="s">
        <v>2475</v>
      </c>
      <c r="F3319" s="6">
        <v>3323122004</v>
      </c>
      <c r="G3319" s="6" t="s">
        <v>2470</v>
      </c>
      <c r="H3319" s="6" t="s">
        <v>2471</v>
      </c>
      <c r="I3319" s="6">
        <v>15774823</v>
      </c>
      <c r="J3319" s="6" t="s">
        <v>10707</v>
      </c>
      <c r="K3319" s="6" t="s">
        <v>10708</v>
      </c>
      <c r="L3319" s="6" t="s">
        <v>10709</v>
      </c>
      <c r="M3319" s="6">
        <v>0</v>
      </c>
      <c r="N3319" s="6">
        <v>100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 t="s">
        <v>39</v>
      </c>
      <c r="U3319" s="6" t="s">
        <v>8334</v>
      </c>
      <c r="V3319" s="8">
        <v>46257.325694444444</v>
      </c>
      <c r="W3319" s="8">
        <v>46257.325694444444</v>
      </c>
      <c r="X3319" s="6" t="s">
        <v>40</v>
      </c>
      <c r="Y3319" s="6" t="s">
        <v>39</v>
      </c>
      <c r="Z3319" s="9">
        <v>76097</v>
      </c>
      <c r="AA3319" s="6" t="s">
        <v>976</v>
      </c>
      <c r="AB3319" s="26" t="s">
        <v>10710</v>
      </c>
      <c r="AC3319" s="11" t="str">
        <f t="shared" si="328"/>
        <v>Klik Here Bestie</v>
      </c>
    </row>
    <row r="3320" spans="1:29" ht="14.25" customHeight="1" x14ac:dyDescent="0.3">
      <c r="A3320" s="5">
        <v>3318</v>
      </c>
      <c r="B3320" s="6" t="s">
        <v>32</v>
      </c>
      <c r="C3320" s="6" t="s">
        <v>33</v>
      </c>
      <c r="D3320" s="6" t="s">
        <v>2451</v>
      </c>
      <c r="E3320" s="6" t="s">
        <v>2475</v>
      </c>
      <c r="F3320" s="6">
        <v>3323122004</v>
      </c>
      <c r="G3320" s="6" t="s">
        <v>2470</v>
      </c>
      <c r="H3320" s="6" t="s">
        <v>2471</v>
      </c>
      <c r="I3320" s="6">
        <v>15689436</v>
      </c>
      <c r="J3320" s="6" t="s">
        <v>10711</v>
      </c>
      <c r="K3320" s="6" t="s">
        <v>10712</v>
      </c>
      <c r="L3320" s="6" t="s">
        <v>1864</v>
      </c>
      <c r="M3320" s="6">
        <v>0</v>
      </c>
      <c r="N3320" s="6">
        <v>45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 t="s">
        <v>39</v>
      </c>
      <c r="U3320" s="6" t="s">
        <v>7933</v>
      </c>
      <c r="V3320" s="8">
        <v>46256.343055555553</v>
      </c>
      <c r="W3320" s="8">
        <v>46256.343055555553</v>
      </c>
      <c r="X3320" s="6" t="s">
        <v>40</v>
      </c>
      <c r="Y3320" s="6" t="s">
        <v>39</v>
      </c>
      <c r="Z3320" s="9">
        <v>95762</v>
      </c>
      <c r="AA3320" s="6" t="s">
        <v>10713</v>
      </c>
      <c r="AB3320" s="26" t="s">
        <v>10714</v>
      </c>
      <c r="AC3320" s="11" t="str">
        <f t="shared" si="328"/>
        <v>Klik Here Bestie</v>
      </c>
    </row>
    <row r="3321" spans="1:29" ht="14.25" customHeight="1" x14ac:dyDescent="0.3">
      <c r="A3321" s="5">
        <v>3319</v>
      </c>
      <c r="B3321" s="6" t="s">
        <v>32</v>
      </c>
      <c r="C3321" s="6" t="s">
        <v>33</v>
      </c>
      <c r="D3321" s="6" t="s">
        <v>2451</v>
      </c>
      <c r="E3321" s="6" t="s">
        <v>2475</v>
      </c>
      <c r="F3321" s="6">
        <v>3323122004</v>
      </c>
      <c r="G3321" s="6" t="s">
        <v>2470</v>
      </c>
      <c r="H3321" s="6" t="s">
        <v>2471</v>
      </c>
      <c r="I3321" s="6">
        <v>15689843</v>
      </c>
      <c r="J3321" s="6" t="s">
        <v>10715</v>
      </c>
      <c r="K3321" s="6" t="s">
        <v>10712</v>
      </c>
      <c r="L3321" s="6" t="s">
        <v>1864</v>
      </c>
      <c r="M3321" s="6">
        <v>0</v>
      </c>
      <c r="N3321" s="6">
        <v>5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 t="s">
        <v>39</v>
      </c>
      <c r="U3321" s="27" t="s">
        <v>7933</v>
      </c>
      <c r="V3321" s="8">
        <v>46256.344444444447</v>
      </c>
      <c r="W3321" s="8">
        <v>46256.344444444447</v>
      </c>
      <c r="X3321" s="6" t="s">
        <v>40</v>
      </c>
      <c r="Y3321" s="6" t="s">
        <v>39</v>
      </c>
      <c r="Z3321" s="9">
        <v>95762</v>
      </c>
      <c r="AA3321" s="6" t="s">
        <v>10713</v>
      </c>
      <c r="AB3321" s="26" t="s">
        <v>10716</v>
      </c>
      <c r="AC3321" s="11" t="str">
        <f t="shared" si="328"/>
        <v>Klik Here Bestie</v>
      </c>
    </row>
    <row r="3322" spans="1:29" ht="14.25" customHeight="1" x14ac:dyDescent="0.3">
      <c r="A3322" s="5">
        <v>3320</v>
      </c>
      <c r="B3322" s="6" t="s">
        <v>32</v>
      </c>
      <c r="C3322" s="6" t="s">
        <v>33</v>
      </c>
      <c r="D3322" s="6" t="s">
        <v>2451</v>
      </c>
      <c r="E3322" s="6" t="s">
        <v>10717</v>
      </c>
      <c r="F3322" s="6">
        <v>3323122006</v>
      </c>
      <c r="G3322" s="6" t="s">
        <v>2470</v>
      </c>
      <c r="H3322" s="6" t="s">
        <v>2471</v>
      </c>
      <c r="I3322" s="6">
        <v>15468573</v>
      </c>
      <c r="J3322" s="6" t="s">
        <v>10718</v>
      </c>
      <c r="K3322" s="6" t="s">
        <v>10719</v>
      </c>
      <c r="L3322" s="6" t="s">
        <v>10720</v>
      </c>
      <c r="M3322" s="6">
        <v>0</v>
      </c>
      <c r="N3322" s="6">
        <v>150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  <c r="T3322" s="6" t="s">
        <v>39</v>
      </c>
      <c r="U3322" s="27" t="s">
        <v>7969</v>
      </c>
      <c r="V3322" s="8">
        <v>46253.493055555555</v>
      </c>
      <c r="W3322" s="8">
        <v>46253.493055555555</v>
      </c>
      <c r="X3322" s="6" t="s">
        <v>40</v>
      </c>
      <c r="Y3322" s="6" t="s">
        <v>39</v>
      </c>
      <c r="Z3322" s="9">
        <v>76390</v>
      </c>
      <c r="AA3322" s="6" t="s">
        <v>5829</v>
      </c>
      <c r="AB3322" s="26" t="s">
        <v>10721</v>
      </c>
      <c r="AC3322" s="11" t="str">
        <f t="shared" si="328"/>
        <v>Klik Here Bestie</v>
      </c>
    </row>
    <row r="3323" spans="1:29" ht="14.25" customHeight="1" x14ac:dyDescent="0.3">
      <c r="A3323" s="5">
        <v>3321</v>
      </c>
      <c r="B3323" s="6" t="s">
        <v>32</v>
      </c>
      <c r="C3323" s="6" t="s">
        <v>33</v>
      </c>
      <c r="D3323" s="6" t="s">
        <v>2451</v>
      </c>
      <c r="E3323" s="6" t="s">
        <v>10717</v>
      </c>
      <c r="F3323" s="6">
        <v>3323122006</v>
      </c>
      <c r="G3323" s="6" t="s">
        <v>2470</v>
      </c>
      <c r="H3323" s="6" t="s">
        <v>2471</v>
      </c>
      <c r="I3323" s="6">
        <v>15468732</v>
      </c>
      <c r="J3323" s="6" t="s">
        <v>10722</v>
      </c>
      <c r="K3323" s="6" t="s">
        <v>10719</v>
      </c>
      <c r="L3323" s="6" t="s">
        <v>10720</v>
      </c>
      <c r="M3323" s="6">
        <v>250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  <c r="T3323" s="6" t="s">
        <v>39</v>
      </c>
      <c r="U3323" s="6" t="s">
        <v>7969</v>
      </c>
      <c r="V3323" s="8">
        <v>46253.494444444441</v>
      </c>
      <c r="W3323" s="8">
        <v>46253.494444444441</v>
      </c>
      <c r="X3323" s="6" t="s">
        <v>40</v>
      </c>
      <c r="Y3323" s="6" t="s">
        <v>39</v>
      </c>
      <c r="Z3323" s="9">
        <v>76390</v>
      </c>
      <c r="AA3323" s="6" t="s">
        <v>5829</v>
      </c>
      <c r="AB3323" s="26" t="s">
        <v>10723</v>
      </c>
      <c r="AC3323" s="11" t="str">
        <f t="shared" si="328"/>
        <v>Klik Here Bestie</v>
      </c>
    </row>
    <row r="3324" spans="1:29" ht="14.25" customHeight="1" x14ac:dyDescent="0.3">
      <c r="A3324" s="5">
        <v>3322</v>
      </c>
      <c r="B3324" s="6" t="s">
        <v>32</v>
      </c>
      <c r="C3324" s="6" t="s">
        <v>33</v>
      </c>
      <c r="D3324" s="6" t="s">
        <v>2451</v>
      </c>
      <c r="E3324" s="6" t="s">
        <v>10717</v>
      </c>
      <c r="F3324" s="6">
        <v>3323122006</v>
      </c>
      <c r="G3324" s="6" t="s">
        <v>2470</v>
      </c>
      <c r="H3324" s="6" t="s">
        <v>2471</v>
      </c>
      <c r="I3324" s="6">
        <v>15468849</v>
      </c>
      <c r="J3324" s="6" t="s">
        <v>10724</v>
      </c>
      <c r="K3324" s="6" t="s">
        <v>10719</v>
      </c>
      <c r="L3324" s="6" t="s">
        <v>10720</v>
      </c>
      <c r="M3324" s="6">
        <v>0</v>
      </c>
      <c r="N3324" s="6">
        <v>150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  <c r="T3324" s="6" t="s">
        <v>39</v>
      </c>
      <c r="U3324" s="6" t="s">
        <v>7969</v>
      </c>
      <c r="V3324" s="8">
        <v>46253.495138888888</v>
      </c>
      <c r="W3324" s="8">
        <v>46253.495138888888</v>
      </c>
      <c r="X3324" s="6" t="s">
        <v>40</v>
      </c>
      <c r="Y3324" s="6" t="s">
        <v>39</v>
      </c>
      <c r="Z3324" s="9">
        <v>76390</v>
      </c>
      <c r="AA3324" s="6" t="s">
        <v>5829</v>
      </c>
      <c r="AB3324" s="26" t="s">
        <v>10725</v>
      </c>
      <c r="AC3324" s="11" t="str">
        <f t="shared" si="328"/>
        <v>Klik Here Bestie</v>
      </c>
    </row>
    <row r="3325" spans="1:29" ht="14.25" customHeight="1" x14ac:dyDescent="0.3">
      <c r="A3325" s="5">
        <v>3323</v>
      </c>
      <c r="B3325" s="6" t="s">
        <v>32</v>
      </c>
      <c r="C3325" s="6" t="s">
        <v>33</v>
      </c>
      <c r="D3325" s="6" t="s">
        <v>2451</v>
      </c>
      <c r="E3325" s="6" t="s">
        <v>2498</v>
      </c>
      <c r="F3325" s="6">
        <v>3323122007</v>
      </c>
      <c r="G3325" s="6" t="s">
        <v>2470</v>
      </c>
      <c r="H3325" s="6" t="s">
        <v>2471</v>
      </c>
      <c r="I3325" s="6">
        <v>15721382</v>
      </c>
      <c r="J3325" s="6" t="s">
        <v>10726</v>
      </c>
      <c r="K3325" s="6" t="s">
        <v>10727</v>
      </c>
      <c r="L3325" s="6" t="s">
        <v>10728</v>
      </c>
      <c r="M3325" s="6">
        <v>0</v>
      </c>
      <c r="N3325" s="6">
        <v>50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  <c r="T3325" s="6" t="s">
        <v>39</v>
      </c>
      <c r="U3325" s="6" t="s">
        <v>7933</v>
      </c>
      <c r="V3325" s="8">
        <v>46256.494444444441</v>
      </c>
      <c r="W3325" s="8">
        <v>46256.494444444441</v>
      </c>
      <c r="X3325" s="6" t="s">
        <v>40</v>
      </c>
      <c r="Y3325" s="6" t="s">
        <v>39</v>
      </c>
      <c r="Z3325" s="9">
        <v>93673</v>
      </c>
      <c r="AA3325" s="6" t="s">
        <v>10729</v>
      </c>
      <c r="AB3325" s="26" t="s">
        <v>10730</v>
      </c>
      <c r="AC3325" s="11" t="str">
        <f t="shared" si="328"/>
        <v>Klik Here Bestie</v>
      </c>
    </row>
    <row r="3326" spans="1:29" ht="14.25" customHeight="1" x14ac:dyDescent="0.3">
      <c r="A3326" s="5">
        <v>3324</v>
      </c>
      <c r="B3326" s="6" t="s">
        <v>32</v>
      </c>
      <c r="C3326" s="6" t="s">
        <v>33</v>
      </c>
      <c r="D3326" s="6" t="s">
        <v>2451</v>
      </c>
      <c r="E3326" s="6" t="s">
        <v>2507</v>
      </c>
      <c r="F3326" s="6">
        <v>3323122008</v>
      </c>
      <c r="G3326" s="6" t="s">
        <v>2470</v>
      </c>
      <c r="H3326" s="6" t="s">
        <v>2471</v>
      </c>
      <c r="I3326" s="6">
        <v>15480815</v>
      </c>
      <c r="J3326" s="6" t="s">
        <v>10731</v>
      </c>
      <c r="K3326" s="6" t="s">
        <v>10732</v>
      </c>
      <c r="L3326" s="6" t="s">
        <v>10733</v>
      </c>
      <c r="M3326" s="6">
        <v>17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 t="s">
        <v>39</v>
      </c>
      <c r="U3326" s="6" t="s">
        <v>7969</v>
      </c>
      <c r="V3326" s="8">
        <v>46253.597916666666</v>
      </c>
      <c r="W3326" s="8">
        <v>46253.597916666666</v>
      </c>
      <c r="X3326" s="6" t="s">
        <v>40</v>
      </c>
      <c r="Y3326" s="6" t="s">
        <v>39</v>
      </c>
      <c r="Z3326" s="9">
        <v>76014</v>
      </c>
      <c r="AA3326" s="6" t="s">
        <v>111</v>
      </c>
      <c r="AB3326" s="26" t="s">
        <v>10734</v>
      </c>
      <c r="AC3326" s="11" t="str">
        <f t="shared" si="328"/>
        <v>Klik Here Bestie</v>
      </c>
    </row>
    <row r="3327" spans="1:29" ht="14.25" customHeight="1" x14ac:dyDescent="0.3">
      <c r="A3327" s="5">
        <v>3325</v>
      </c>
      <c r="B3327" s="6" t="s">
        <v>32</v>
      </c>
      <c r="C3327" s="6" t="s">
        <v>33</v>
      </c>
      <c r="D3327" s="6" t="s">
        <v>2451</v>
      </c>
      <c r="E3327" s="6" t="s">
        <v>2507</v>
      </c>
      <c r="F3327" s="6">
        <v>3323122008</v>
      </c>
      <c r="G3327" s="6" t="s">
        <v>2470</v>
      </c>
      <c r="H3327" s="6" t="s">
        <v>2471</v>
      </c>
      <c r="I3327" s="6">
        <v>15636059</v>
      </c>
      <c r="J3327" s="6" t="s">
        <v>10735</v>
      </c>
      <c r="K3327" s="6" t="s">
        <v>6030</v>
      </c>
      <c r="L3327" s="6" t="s">
        <v>1713</v>
      </c>
      <c r="M3327" s="6">
        <v>0</v>
      </c>
      <c r="N3327" s="6">
        <v>50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 t="s">
        <v>39</v>
      </c>
      <c r="U3327" s="6" t="s">
        <v>7926</v>
      </c>
      <c r="V3327" s="8">
        <v>46255.548611111109</v>
      </c>
      <c r="W3327" s="8">
        <v>46255.548611111109</v>
      </c>
      <c r="X3327" s="6" t="s">
        <v>40</v>
      </c>
      <c r="Y3327" s="6" t="s">
        <v>39</v>
      </c>
      <c r="Z3327" s="9">
        <v>76018</v>
      </c>
      <c r="AA3327" s="6" t="s">
        <v>3780</v>
      </c>
      <c r="AB3327" s="26" t="s">
        <v>10736</v>
      </c>
      <c r="AC3327" s="11" t="str">
        <f t="shared" si="328"/>
        <v>Klik Here Bestie</v>
      </c>
    </row>
    <row r="3328" spans="1:29" ht="14.25" customHeight="1" x14ac:dyDescent="0.3">
      <c r="A3328" s="5">
        <v>3326</v>
      </c>
      <c r="B3328" s="6" t="s">
        <v>32</v>
      </c>
      <c r="C3328" s="6" t="s">
        <v>33</v>
      </c>
      <c r="D3328" s="6" t="s">
        <v>2451</v>
      </c>
      <c r="E3328" s="6" t="s">
        <v>2507</v>
      </c>
      <c r="F3328" s="6">
        <v>3323122008</v>
      </c>
      <c r="G3328" s="6" t="s">
        <v>2470</v>
      </c>
      <c r="H3328" s="6" t="s">
        <v>2471</v>
      </c>
      <c r="I3328" s="6">
        <v>16067321</v>
      </c>
      <c r="J3328" s="6" t="s">
        <v>10737</v>
      </c>
      <c r="K3328" s="6" t="s">
        <v>10738</v>
      </c>
      <c r="L3328" s="6" t="s">
        <v>10739</v>
      </c>
      <c r="M3328" s="6">
        <v>0</v>
      </c>
      <c r="N3328" s="6">
        <v>100</v>
      </c>
      <c r="O3328" s="6">
        <v>0</v>
      </c>
      <c r="P3328" s="6">
        <v>0</v>
      </c>
      <c r="Q3328" s="6">
        <v>0</v>
      </c>
      <c r="R3328" s="6">
        <v>0</v>
      </c>
      <c r="S3328" s="6">
        <v>0</v>
      </c>
      <c r="T3328" s="6" t="s">
        <v>39</v>
      </c>
      <c r="U3328" s="27" t="s">
        <v>7962</v>
      </c>
      <c r="V3328" s="8">
        <v>46260.529861111114</v>
      </c>
      <c r="W3328" s="8">
        <v>46260.529861111114</v>
      </c>
      <c r="X3328" s="6" t="s">
        <v>40</v>
      </c>
      <c r="Y3328" s="6" t="s">
        <v>39</v>
      </c>
      <c r="Z3328" s="9">
        <v>76000</v>
      </c>
      <c r="AA3328" s="6" t="s">
        <v>141</v>
      </c>
      <c r="AB3328" s="26" t="s">
        <v>10740</v>
      </c>
      <c r="AC3328" s="11" t="str">
        <f t="shared" si="328"/>
        <v>Klik Here Bestie</v>
      </c>
    </row>
    <row r="3329" spans="1:29" ht="14.25" customHeight="1" x14ac:dyDescent="0.3">
      <c r="A3329" s="5">
        <v>3327</v>
      </c>
      <c r="B3329" s="6" t="s">
        <v>32</v>
      </c>
      <c r="C3329" s="6" t="s">
        <v>33</v>
      </c>
      <c r="D3329" s="6" t="s">
        <v>2451</v>
      </c>
      <c r="E3329" s="6" t="s">
        <v>6032</v>
      </c>
      <c r="F3329" s="6">
        <v>3323122009</v>
      </c>
      <c r="G3329" s="6" t="s">
        <v>2452</v>
      </c>
      <c r="H3329" s="6" t="s">
        <v>2453</v>
      </c>
      <c r="I3329" s="6">
        <v>16062159</v>
      </c>
      <c r="J3329" s="6" t="s">
        <v>10741</v>
      </c>
      <c r="K3329" s="6" t="s">
        <v>10742</v>
      </c>
      <c r="L3329" s="6" t="s">
        <v>10743</v>
      </c>
      <c r="M3329" s="6">
        <v>23</v>
      </c>
      <c r="N3329" s="6">
        <v>20</v>
      </c>
      <c r="O3329" s="6">
        <v>0</v>
      </c>
      <c r="P3329" s="6">
        <v>0</v>
      </c>
      <c r="Q3329" s="6">
        <v>0</v>
      </c>
      <c r="R3329" s="6">
        <v>0</v>
      </c>
      <c r="S3329" s="6">
        <v>0</v>
      </c>
      <c r="T3329" s="6" t="s">
        <v>39</v>
      </c>
      <c r="U3329" s="6" t="s">
        <v>7962</v>
      </c>
      <c r="V3329" s="8">
        <v>46260.495833333334</v>
      </c>
      <c r="W3329" s="8">
        <v>46260.495833333334</v>
      </c>
      <c r="X3329" s="6" t="s">
        <v>40</v>
      </c>
      <c r="Y3329" s="6" t="s">
        <v>39</v>
      </c>
      <c r="Z3329" s="9">
        <v>76282</v>
      </c>
      <c r="AA3329" s="6" t="s">
        <v>169</v>
      </c>
      <c r="AB3329" s="26" t="s">
        <v>10744</v>
      </c>
      <c r="AC3329" s="11" t="str">
        <f t="shared" si="328"/>
        <v>Klik Here Bestie</v>
      </c>
    </row>
    <row r="3330" spans="1:29" ht="14.25" customHeight="1" x14ac:dyDescent="0.3">
      <c r="A3330" s="5">
        <v>3328</v>
      </c>
      <c r="B3330" s="6" t="s">
        <v>32</v>
      </c>
      <c r="C3330" s="6" t="s">
        <v>33</v>
      </c>
      <c r="D3330" s="6" t="s">
        <v>2451</v>
      </c>
      <c r="E3330" s="6" t="s">
        <v>6032</v>
      </c>
      <c r="F3330" s="6">
        <v>3323122009</v>
      </c>
      <c r="G3330" s="6" t="s">
        <v>2452</v>
      </c>
      <c r="H3330" s="6" t="s">
        <v>2453</v>
      </c>
      <c r="I3330" s="6">
        <v>16062465</v>
      </c>
      <c r="J3330" s="6" t="s">
        <v>10745</v>
      </c>
      <c r="K3330" s="6" t="s">
        <v>10742</v>
      </c>
      <c r="L3330" s="6" t="s">
        <v>10743</v>
      </c>
      <c r="M3330" s="6">
        <v>0</v>
      </c>
      <c r="N3330" s="6">
        <v>30</v>
      </c>
      <c r="O3330" s="6">
        <v>0</v>
      </c>
      <c r="P3330" s="6">
        <v>0</v>
      </c>
      <c r="Q3330" s="6">
        <v>0</v>
      </c>
      <c r="R3330" s="6">
        <v>0</v>
      </c>
      <c r="S3330" s="6">
        <v>0</v>
      </c>
      <c r="T3330" s="6" t="s">
        <v>39</v>
      </c>
      <c r="U3330" s="6" t="s">
        <v>7962</v>
      </c>
      <c r="V3330" s="8">
        <v>46260.49722222222</v>
      </c>
      <c r="W3330" s="8">
        <v>46260.49722222222</v>
      </c>
      <c r="X3330" s="6" t="s">
        <v>40</v>
      </c>
      <c r="Y3330" s="6" t="s">
        <v>39</v>
      </c>
      <c r="Z3330" s="9">
        <v>76282</v>
      </c>
      <c r="AA3330" s="6" t="s">
        <v>169</v>
      </c>
      <c r="AB3330" s="26" t="s">
        <v>10746</v>
      </c>
      <c r="AC3330" s="11" t="str">
        <f t="shared" si="328"/>
        <v>Klik Here Bestie</v>
      </c>
    </row>
    <row r="3331" spans="1:29" ht="14.25" customHeight="1" x14ac:dyDescent="0.3">
      <c r="A3331" s="5">
        <v>3329</v>
      </c>
      <c r="B3331" s="6" t="s">
        <v>32</v>
      </c>
      <c r="C3331" s="6" t="s">
        <v>33</v>
      </c>
      <c r="D3331" s="6" t="s">
        <v>2451</v>
      </c>
      <c r="E3331" s="6" t="s">
        <v>2514</v>
      </c>
      <c r="F3331" s="6">
        <v>3323122010</v>
      </c>
      <c r="G3331" s="6" t="s">
        <v>2470</v>
      </c>
      <c r="H3331" s="6" t="s">
        <v>2471</v>
      </c>
      <c r="I3331" s="6">
        <v>15983175</v>
      </c>
      <c r="J3331" s="6" t="s">
        <v>10747</v>
      </c>
      <c r="K3331" s="6" t="s">
        <v>10748</v>
      </c>
      <c r="L3331" s="6" t="s">
        <v>10749</v>
      </c>
      <c r="M3331" s="6">
        <v>45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 t="s">
        <v>39</v>
      </c>
      <c r="U3331" s="27" t="s">
        <v>8291</v>
      </c>
      <c r="V3331" s="8">
        <v>46259.5625</v>
      </c>
      <c r="W3331" s="8">
        <v>46259.5625</v>
      </c>
      <c r="X3331" s="6" t="s">
        <v>40</v>
      </c>
      <c r="Y3331" s="6" t="s">
        <v>39</v>
      </c>
      <c r="Z3331" s="9">
        <v>76205</v>
      </c>
      <c r="AA3331" s="6" t="s">
        <v>2533</v>
      </c>
      <c r="AB3331" s="26" t="s">
        <v>10750</v>
      </c>
      <c r="AC3331" s="11" t="str">
        <f t="shared" si="328"/>
        <v>Klik Here Bestie</v>
      </c>
    </row>
    <row r="3332" spans="1:29" ht="14.25" customHeight="1" x14ac:dyDescent="0.3">
      <c r="A3332" s="5">
        <v>3330</v>
      </c>
      <c r="B3332" s="6" t="s">
        <v>32</v>
      </c>
      <c r="C3332" s="6" t="s">
        <v>33</v>
      </c>
      <c r="D3332" s="6" t="s">
        <v>2451</v>
      </c>
      <c r="E3332" s="6" t="s">
        <v>2514</v>
      </c>
      <c r="F3332" s="6">
        <v>3323122010</v>
      </c>
      <c r="G3332" s="6" t="s">
        <v>2470</v>
      </c>
      <c r="H3332" s="6" t="s">
        <v>2471</v>
      </c>
      <c r="I3332" s="6">
        <v>15851485</v>
      </c>
      <c r="J3332" s="6" t="s">
        <v>10751</v>
      </c>
      <c r="K3332" s="6" t="s">
        <v>10752</v>
      </c>
      <c r="L3332" s="6" t="s">
        <v>599</v>
      </c>
      <c r="M3332" s="6">
        <v>0</v>
      </c>
      <c r="N3332" s="6">
        <v>280</v>
      </c>
      <c r="O3332" s="6">
        <v>0</v>
      </c>
      <c r="P3332" s="6">
        <v>0</v>
      </c>
      <c r="Q3332" s="6">
        <v>0</v>
      </c>
      <c r="R3332" s="6">
        <v>0</v>
      </c>
      <c r="S3332" s="6">
        <v>0</v>
      </c>
      <c r="T3332" s="6" t="s">
        <v>39</v>
      </c>
      <c r="U3332" s="27" t="s">
        <v>7951</v>
      </c>
      <c r="V3332" s="8">
        <v>46258.379166666666</v>
      </c>
      <c r="W3332" s="8">
        <v>46258.379166666666</v>
      </c>
      <c r="X3332" s="6" t="s">
        <v>40</v>
      </c>
      <c r="Y3332" s="6" t="s">
        <v>39</v>
      </c>
      <c r="Z3332" s="9">
        <v>900292</v>
      </c>
      <c r="AA3332" s="6" t="s">
        <v>10753</v>
      </c>
      <c r="AB3332" s="26" t="s">
        <v>10754</v>
      </c>
      <c r="AC3332" s="11" t="str">
        <f t="shared" si="328"/>
        <v>Klik Here Bestie</v>
      </c>
    </row>
    <row r="3333" spans="1:29" ht="14.25" customHeight="1" x14ac:dyDescent="0.3">
      <c r="A3333" s="5">
        <v>3331</v>
      </c>
      <c r="B3333" s="6" t="s">
        <v>32</v>
      </c>
      <c r="C3333" s="6" t="s">
        <v>33</v>
      </c>
      <c r="D3333" s="6" t="s">
        <v>2451</v>
      </c>
      <c r="E3333" s="6" t="s">
        <v>2514</v>
      </c>
      <c r="F3333" s="6">
        <v>3323122010</v>
      </c>
      <c r="G3333" s="6" t="s">
        <v>2470</v>
      </c>
      <c r="H3333" s="6" t="s">
        <v>2471</v>
      </c>
      <c r="I3333" s="6">
        <v>15690567</v>
      </c>
      <c r="J3333" s="6" t="s">
        <v>10755</v>
      </c>
      <c r="K3333" s="6" t="s">
        <v>10756</v>
      </c>
      <c r="L3333" s="6" t="s">
        <v>504</v>
      </c>
      <c r="M3333" s="6">
        <v>0</v>
      </c>
      <c r="N3333" s="6">
        <v>128</v>
      </c>
      <c r="O3333" s="6">
        <v>0</v>
      </c>
      <c r="P3333" s="6">
        <v>0</v>
      </c>
      <c r="Q3333" s="6">
        <v>0</v>
      </c>
      <c r="R3333" s="6">
        <v>0</v>
      </c>
      <c r="S3333" s="6">
        <v>0</v>
      </c>
      <c r="T3333" s="6" t="s">
        <v>39</v>
      </c>
      <c r="U3333" s="27" t="s">
        <v>7933</v>
      </c>
      <c r="V3333" s="8">
        <v>46256.347916666666</v>
      </c>
      <c r="W3333" s="8">
        <v>46256.347916666666</v>
      </c>
      <c r="X3333" s="6" t="s">
        <v>40</v>
      </c>
      <c r="Y3333" s="6" t="s">
        <v>39</v>
      </c>
      <c r="Z3333" s="9">
        <v>76213</v>
      </c>
      <c r="AA3333" s="6" t="s">
        <v>188</v>
      </c>
      <c r="AB3333" s="26" t="s">
        <v>10757</v>
      </c>
      <c r="AC3333" s="11" t="str">
        <f t="shared" si="328"/>
        <v>Klik Here Bestie</v>
      </c>
    </row>
    <row r="3334" spans="1:29" ht="14.25" customHeight="1" x14ac:dyDescent="0.3">
      <c r="A3334" s="5">
        <v>3332</v>
      </c>
      <c r="B3334" s="6" t="s">
        <v>32</v>
      </c>
      <c r="C3334" s="6" t="s">
        <v>33</v>
      </c>
      <c r="D3334" s="6" t="s">
        <v>2451</v>
      </c>
      <c r="E3334" s="6" t="s">
        <v>2514</v>
      </c>
      <c r="F3334" s="6">
        <v>3323122010</v>
      </c>
      <c r="G3334" s="6" t="s">
        <v>2470</v>
      </c>
      <c r="H3334" s="6" t="s">
        <v>2471</v>
      </c>
      <c r="I3334" s="6">
        <v>15690733</v>
      </c>
      <c r="J3334" s="6" t="s">
        <v>10758</v>
      </c>
      <c r="K3334" s="6" t="s">
        <v>10756</v>
      </c>
      <c r="L3334" s="6" t="s">
        <v>504</v>
      </c>
      <c r="M3334" s="6">
        <v>0</v>
      </c>
      <c r="N3334" s="6">
        <v>37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 t="s">
        <v>39</v>
      </c>
      <c r="U3334" s="6" t="s">
        <v>7933</v>
      </c>
      <c r="V3334" s="8">
        <v>46256.348611111112</v>
      </c>
      <c r="W3334" s="8">
        <v>46256.348611111112</v>
      </c>
      <c r="X3334" s="6" t="s">
        <v>40</v>
      </c>
      <c r="Y3334" s="6" t="s">
        <v>39</v>
      </c>
      <c r="Z3334" s="9">
        <v>76213</v>
      </c>
      <c r="AA3334" s="6" t="s">
        <v>188</v>
      </c>
      <c r="AB3334" s="26" t="s">
        <v>10759</v>
      </c>
      <c r="AC3334" s="11" t="str">
        <f t="shared" si="328"/>
        <v>Klik Here Bestie</v>
      </c>
    </row>
    <row r="3335" spans="1:29" ht="14.25" customHeight="1" x14ac:dyDescent="0.3">
      <c r="A3335" s="5">
        <v>3333</v>
      </c>
      <c r="B3335" s="6" t="s">
        <v>32</v>
      </c>
      <c r="C3335" s="6" t="s">
        <v>33</v>
      </c>
      <c r="D3335" s="6" t="s">
        <v>2451</v>
      </c>
      <c r="E3335" s="6" t="s">
        <v>2535</v>
      </c>
      <c r="F3335" s="6">
        <v>3323122011</v>
      </c>
      <c r="G3335" s="6" t="s">
        <v>2452</v>
      </c>
      <c r="H3335" s="6" t="s">
        <v>2453</v>
      </c>
      <c r="I3335" s="6">
        <v>15947110</v>
      </c>
      <c r="J3335" s="6" t="s">
        <v>10760</v>
      </c>
      <c r="K3335" s="6" t="s">
        <v>10761</v>
      </c>
      <c r="L3335" s="6" t="s">
        <v>417</v>
      </c>
      <c r="M3335" s="6">
        <v>50</v>
      </c>
      <c r="N3335" s="6">
        <v>50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 t="s">
        <v>39</v>
      </c>
      <c r="U3335" s="27" t="s">
        <v>8291</v>
      </c>
      <c r="V3335" s="8">
        <v>46259.351388888892</v>
      </c>
      <c r="W3335" s="8">
        <v>46259.351388888892</v>
      </c>
      <c r="X3335" s="6" t="s">
        <v>40</v>
      </c>
      <c r="Y3335" s="6" t="s">
        <v>39</v>
      </c>
      <c r="Z3335" s="9">
        <v>195138</v>
      </c>
      <c r="AA3335" s="6" t="s">
        <v>10762</v>
      </c>
      <c r="AB3335" s="26" t="s">
        <v>10763</v>
      </c>
      <c r="AC3335" s="11" t="str">
        <f t="shared" si="328"/>
        <v>Klik Here Bestie</v>
      </c>
    </row>
    <row r="3336" spans="1:29" ht="14.25" customHeight="1" x14ac:dyDescent="0.3">
      <c r="A3336" s="5">
        <v>3334</v>
      </c>
      <c r="B3336" s="6" t="s">
        <v>32</v>
      </c>
      <c r="C3336" s="6" t="s">
        <v>33</v>
      </c>
      <c r="D3336" s="6" t="s">
        <v>2451</v>
      </c>
      <c r="E3336" s="6" t="s">
        <v>2535</v>
      </c>
      <c r="F3336" s="6">
        <v>3323122011</v>
      </c>
      <c r="G3336" s="6" t="s">
        <v>2452</v>
      </c>
      <c r="H3336" s="6" t="s">
        <v>2453</v>
      </c>
      <c r="I3336" s="6">
        <v>15851767</v>
      </c>
      <c r="J3336" s="6" t="s">
        <v>10764</v>
      </c>
      <c r="K3336" s="6" t="s">
        <v>10765</v>
      </c>
      <c r="L3336" s="6" t="s">
        <v>2742</v>
      </c>
      <c r="M3336" s="6">
        <v>55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  <c r="T3336" s="6" t="s">
        <v>39</v>
      </c>
      <c r="U3336" s="27" t="s">
        <v>7951</v>
      </c>
      <c r="V3336" s="8">
        <v>46258.380555555559</v>
      </c>
      <c r="W3336" s="8">
        <v>46258.380555555559</v>
      </c>
      <c r="X3336" s="6" t="s">
        <v>40</v>
      </c>
      <c r="Y3336" s="6" t="s">
        <v>39</v>
      </c>
      <c r="Z3336" s="9">
        <v>195176</v>
      </c>
      <c r="AA3336" s="6" t="s">
        <v>990</v>
      </c>
      <c r="AB3336" s="26" t="s">
        <v>10766</v>
      </c>
      <c r="AC3336" s="11" t="str">
        <f t="shared" si="328"/>
        <v>Klik Here Bestie</v>
      </c>
    </row>
    <row r="3337" spans="1:29" ht="14.25" customHeight="1" x14ac:dyDescent="0.3">
      <c r="A3337" s="5">
        <v>3335</v>
      </c>
      <c r="B3337" s="6" t="s">
        <v>32</v>
      </c>
      <c r="C3337" s="6" t="s">
        <v>33</v>
      </c>
      <c r="D3337" s="6" t="s">
        <v>2451</v>
      </c>
      <c r="E3337" s="6" t="s">
        <v>2546</v>
      </c>
      <c r="F3337" s="6">
        <v>3323122012</v>
      </c>
      <c r="G3337" s="6" t="s">
        <v>2452</v>
      </c>
      <c r="H3337" s="6" t="s">
        <v>2453</v>
      </c>
      <c r="I3337" s="6">
        <v>15729200</v>
      </c>
      <c r="J3337" s="6" t="s">
        <v>10767</v>
      </c>
      <c r="K3337" s="6" t="s">
        <v>10768</v>
      </c>
      <c r="L3337" s="6" t="s">
        <v>10769</v>
      </c>
      <c r="M3337" s="6">
        <v>0</v>
      </c>
      <c r="N3337" s="6">
        <v>200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 t="s">
        <v>39</v>
      </c>
      <c r="U3337" s="6" t="s">
        <v>7933</v>
      </c>
      <c r="V3337" s="8">
        <v>46256.550694444442</v>
      </c>
      <c r="W3337" s="8">
        <v>46256.550694444442</v>
      </c>
      <c r="X3337" s="6" t="s">
        <v>40</v>
      </c>
      <c r="Y3337" s="6" t="s">
        <v>39</v>
      </c>
      <c r="Z3337" s="9">
        <v>76487</v>
      </c>
      <c r="AA3337" s="6" t="s">
        <v>2553</v>
      </c>
      <c r="AB3337" s="26" t="s">
        <v>10770</v>
      </c>
      <c r="AC3337" s="11" t="str">
        <f t="shared" si="328"/>
        <v>Klik Here Bestie</v>
      </c>
    </row>
    <row r="3338" spans="1:29" ht="14.25" customHeight="1" x14ac:dyDescent="0.3">
      <c r="A3338" s="5">
        <v>3336</v>
      </c>
      <c r="B3338" s="6" t="s">
        <v>32</v>
      </c>
      <c r="C3338" s="6" t="s">
        <v>33</v>
      </c>
      <c r="D3338" s="6" t="s">
        <v>2451</v>
      </c>
      <c r="E3338" s="6" t="s">
        <v>2546</v>
      </c>
      <c r="F3338" s="6">
        <v>3323122012</v>
      </c>
      <c r="G3338" s="6" t="s">
        <v>2452</v>
      </c>
      <c r="H3338" s="6" t="s">
        <v>2453</v>
      </c>
      <c r="I3338" s="6">
        <v>16177844</v>
      </c>
      <c r="J3338" s="6" t="s">
        <v>10771</v>
      </c>
      <c r="K3338" s="6" t="s">
        <v>10772</v>
      </c>
      <c r="L3338" s="6" t="s">
        <v>2637</v>
      </c>
      <c r="M3338" s="6">
        <v>0</v>
      </c>
      <c r="N3338" s="6">
        <v>45</v>
      </c>
      <c r="O3338" s="6">
        <v>0</v>
      </c>
      <c r="P3338" s="6">
        <v>0</v>
      </c>
      <c r="Q3338" s="6">
        <v>0</v>
      </c>
      <c r="R3338" s="6">
        <v>0</v>
      </c>
      <c r="S3338" s="6">
        <v>0</v>
      </c>
      <c r="T3338" s="6" t="s">
        <v>39</v>
      </c>
      <c r="U3338" s="6" t="s">
        <v>7919</v>
      </c>
      <c r="V3338" s="8">
        <v>46261.552083333336</v>
      </c>
      <c r="W3338" s="8">
        <v>46261.552083333336</v>
      </c>
      <c r="X3338" s="6" t="s">
        <v>40</v>
      </c>
      <c r="Y3338" s="6" t="s">
        <v>39</v>
      </c>
      <c r="Z3338" s="9">
        <v>76487</v>
      </c>
      <c r="AA3338" s="6" t="s">
        <v>2553</v>
      </c>
      <c r="AB3338" s="26" t="s">
        <v>10773</v>
      </c>
      <c r="AC3338" s="11" t="str">
        <f t="shared" si="328"/>
        <v>Klik Here Bestie</v>
      </c>
    </row>
    <row r="3339" spans="1:29" ht="14.25" customHeight="1" x14ac:dyDescent="0.3">
      <c r="A3339" s="5">
        <v>3337</v>
      </c>
      <c r="B3339" s="6" t="s">
        <v>32</v>
      </c>
      <c r="C3339" s="6" t="s">
        <v>33</v>
      </c>
      <c r="D3339" s="6" t="s">
        <v>2451</v>
      </c>
      <c r="E3339" s="6" t="s">
        <v>2546</v>
      </c>
      <c r="F3339" s="6">
        <v>3323122012</v>
      </c>
      <c r="G3339" s="6" t="s">
        <v>2452</v>
      </c>
      <c r="H3339" s="6" t="s">
        <v>2453</v>
      </c>
      <c r="I3339" s="6">
        <v>15603911</v>
      </c>
      <c r="J3339" s="6" t="s">
        <v>10774</v>
      </c>
      <c r="K3339" s="6" t="s">
        <v>10775</v>
      </c>
      <c r="L3339" s="6" t="s">
        <v>10776</v>
      </c>
      <c r="M3339" s="6">
        <v>0</v>
      </c>
      <c r="N3339" s="6">
        <v>400</v>
      </c>
      <c r="O3339" s="6">
        <v>0</v>
      </c>
      <c r="P3339" s="6">
        <v>0</v>
      </c>
      <c r="Q3339" s="6">
        <v>0</v>
      </c>
      <c r="R3339" s="6">
        <v>0</v>
      </c>
      <c r="S3339" s="6">
        <v>0</v>
      </c>
      <c r="T3339" s="6" t="s">
        <v>39</v>
      </c>
      <c r="U3339" s="6" t="s">
        <v>7926</v>
      </c>
      <c r="V3339" s="8">
        <v>46255.354166666664</v>
      </c>
      <c r="W3339" s="8">
        <v>46255.354166666664</v>
      </c>
      <c r="X3339" s="6" t="s">
        <v>40</v>
      </c>
      <c r="Y3339" s="6" t="s">
        <v>39</v>
      </c>
      <c r="Z3339" s="9">
        <v>190227</v>
      </c>
      <c r="AA3339" s="6" t="s">
        <v>6100</v>
      </c>
      <c r="AB3339" s="26" t="s">
        <v>10777</v>
      </c>
      <c r="AC3339" s="11" t="str">
        <f t="shared" si="328"/>
        <v>Klik Here Bestie</v>
      </c>
    </row>
    <row r="3340" spans="1:29" ht="14.25" customHeight="1" x14ac:dyDescent="0.3">
      <c r="A3340" s="5">
        <v>3338</v>
      </c>
      <c r="B3340" s="6" t="s">
        <v>32</v>
      </c>
      <c r="C3340" s="6" t="s">
        <v>33</v>
      </c>
      <c r="D3340" s="6" t="s">
        <v>2451</v>
      </c>
      <c r="E3340" s="6" t="s">
        <v>2546</v>
      </c>
      <c r="F3340" s="6">
        <v>3323122012</v>
      </c>
      <c r="G3340" s="6" t="s">
        <v>2452</v>
      </c>
      <c r="H3340" s="6" t="s">
        <v>2453</v>
      </c>
      <c r="I3340" s="6">
        <v>16080623</v>
      </c>
      <c r="J3340" s="6" t="s">
        <v>10778</v>
      </c>
      <c r="K3340" s="6" t="s">
        <v>10779</v>
      </c>
      <c r="L3340" s="6" t="s">
        <v>10780</v>
      </c>
      <c r="M3340" s="6">
        <v>0</v>
      </c>
      <c r="N3340" s="6">
        <v>450</v>
      </c>
      <c r="O3340" s="6">
        <v>0</v>
      </c>
      <c r="P3340" s="6">
        <v>0</v>
      </c>
      <c r="Q3340" s="6">
        <v>0</v>
      </c>
      <c r="R3340" s="6">
        <v>0</v>
      </c>
      <c r="S3340" s="6">
        <v>0</v>
      </c>
      <c r="T3340" s="6" t="s">
        <v>39</v>
      </c>
      <c r="U3340" s="27" t="s">
        <v>7962</v>
      </c>
      <c r="V3340" s="8">
        <v>46260.604861111111</v>
      </c>
      <c r="W3340" s="8">
        <v>46260.604861111111</v>
      </c>
      <c r="X3340" s="6" t="s">
        <v>40</v>
      </c>
      <c r="Y3340" s="6" t="s">
        <v>39</v>
      </c>
      <c r="Z3340" s="9">
        <v>190227</v>
      </c>
      <c r="AA3340" s="6" t="s">
        <v>6100</v>
      </c>
      <c r="AB3340" s="26" t="s">
        <v>10781</v>
      </c>
      <c r="AC3340" s="11" t="str">
        <f t="shared" si="328"/>
        <v>Klik Here Bestie</v>
      </c>
    </row>
    <row r="3341" spans="1:29" ht="14.25" customHeight="1" x14ac:dyDescent="0.3">
      <c r="A3341" s="5">
        <v>3339</v>
      </c>
      <c r="B3341" s="6" t="s">
        <v>32</v>
      </c>
      <c r="C3341" s="6" t="s">
        <v>33</v>
      </c>
      <c r="D3341" s="6" t="s">
        <v>2451</v>
      </c>
      <c r="E3341" s="6" t="s">
        <v>2546</v>
      </c>
      <c r="F3341" s="6">
        <v>3323122012</v>
      </c>
      <c r="G3341" s="6" t="s">
        <v>2452</v>
      </c>
      <c r="H3341" s="6" t="s">
        <v>2453</v>
      </c>
      <c r="I3341" s="6">
        <v>15854890</v>
      </c>
      <c r="J3341" s="6" t="s">
        <v>10782</v>
      </c>
      <c r="K3341" s="6" t="s">
        <v>10783</v>
      </c>
      <c r="L3341" s="6" t="s">
        <v>10784</v>
      </c>
      <c r="M3341" s="6">
        <v>0</v>
      </c>
      <c r="N3341" s="6">
        <v>640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  <c r="T3341" s="6" t="s">
        <v>39</v>
      </c>
      <c r="U3341" s="6" t="s">
        <v>7951</v>
      </c>
      <c r="V3341" s="8">
        <v>46258.393055555556</v>
      </c>
      <c r="W3341" s="8">
        <v>46258.393055555556</v>
      </c>
      <c r="X3341" s="6" t="s">
        <v>40</v>
      </c>
      <c r="Y3341" s="6" t="s">
        <v>39</v>
      </c>
      <c r="Z3341" s="9">
        <v>76487</v>
      </c>
      <c r="AA3341" s="6" t="s">
        <v>2553</v>
      </c>
      <c r="AB3341" s="26" t="s">
        <v>10785</v>
      </c>
      <c r="AC3341" s="11" t="str">
        <f t="shared" si="328"/>
        <v>Klik Here Bestie</v>
      </c>
    </row>
    <row r="3342" spans="1:29" ht="14.25" customHeight="1" x14ac:dyDescent="0.3">
      <c r="A3342" s="5">
        <v>3340</v>
      </c>
      <c r="B3342" s="6" t="s">
        <v>32</v>
      </c>
      <c r="C3342" s="6" t="s">
        <v>33</v>
      </c>
      <c r="D3342" s="6" t="s">
        <v>2451</v>
      </c>
      <c r="E3342" s="6" t="s">
        <v>2563</v>
      </c>
      <c r="F3342" s="6">
        <v>3323122014</v>
      </c>
      <c r="G3342" s="6" t="s">
        <v>2452</v>
      </c>
      <c r="H3342" s="6" t="s">
        <v>2453</v>
      </c>
      <c r="I3342" s="6">
        <v>15742207</v>
      </c>
      <c r="J3342" s="6" t="s">
        <v>10786</v>
      </c>
      <c r="K3342" s="6" t="s">
        <v>10787</v>
      </c>
      <c r="L3342" s="6" t="s">
        <v>10788</v>
      </c>
      <c r="M3342" s="6">
        <v>0</v>
      </c>
      <c r="N3342" s="6">
        <v>100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  <c r="T3342" s="6" t="s">
        <v>39</v>
      </c>
      <c r="U3342" s="6" t="s">
        <v>7933</v>
      </c>
      <c r="V3342" s="8">
        <v>46256.631249999999</v>
      </c>
      <c r="W3342" s="8">
        <v>46256.631249999999</v>
      </c>
      <c r="X3342" s="6" t="s">
        <v>40</v>
      </c>
      <c r="Y3342" s="6" t="s">
        <v>39</v>
      </c>
      <c r="Z3342" s="9">
        <v>76439</v>
      </c>
      <c r="AA3342" s="6" t="s">
        <v>2570</v>
      </c>
      <c r="AB3342" s="26" t="s">
        <v>10789</v>
      </c>
      <c r="AC3342" s="11" t="str">
        <f t="shared" si="328"/>
        <v>Klik Here Bestie</v>
      </c>
    </row>
    <row r="3343" spans="1:29" ht="14.25" customHeight="1" x14ac:dyDescent="0.3">
      <c r="A3343" s="5">
        <v>3341</v>
      </c>
      <c r="B3343" s="6" t="s">
        <v>32</v>
      </c>
      <c r="C3343" s="6" t="s">
        <v>33</v>
      </c>
      <c r="D3343" s="6" t="s">
        <v>2451</v>
      </c>
      <c r="E3343" s="6" t="s">
        <v>2563</v>
      </c>
      <c r="F3343" s="6">
        <v>3323122014</v>
      </c>
      <c r="G3343" s="6" t="s">
        <v>2452</v>
      </c>
      <c r="H3343" s="6" t="s">
        <v>2453</v>
      </c>
      <c r="I3343" s="6">
        <v>15950915</v>
      </c>
      <c r="J3343" s="6" t="s">
        <v>10790</v>
      </c>
      <c r="K3343" s="6" t="s">
        <v>10791</v>
      </c>
      <c r="L3343" s="6" t="s">
        <v>9304</v>
      </c>
      <c r="M3343" s="6">
        <v>0</v>
      </c>
      <c r="N3343" s="6">
        <v>936</v>
      </c>
      <c r="O3343" s="6">
        <v>0</v>
      </c>
      <c r="P3343" s="6">
        <v>0</v>
      </c>
      <c r="Q3343" s="6">
        <v>0</v>
      </c>
      <c r="R3343" s="6">
        <v>0</v>
      </c>
      <c r="S3343" s="6">
        <v>0</v>
      </c>
      <c r="T3343" s="6" t="s">
        <v>39</v>
      </c>
      <c r="U3343" s="6" t="s">
        <v>8291</v>
      </c>
      <c r="V3343" s="8">
        <v>46259.373611111114</v>
      </c>
      <c r="W3343" s="8">
        <v>46259.373611111114</v>
      </c>
      <c r="X3343" s="6" t="s">
        <v>40</v>
      </c>
      <c r="Y3343" s="6" t="s">
        <v>39</v>
      </c>
      <c r="Z3343" s="9">
        <v>76439</v>
      </c>
      <c r="AA3343" s="6" t="s">
        <v>2570</v>
      </c>
      <c r="AB3343" s="26" t="s">
        <v>10792</v>
      </c>
      <c r="AC3343" s="11" t="str">
        <f t="shared" si="328"/>
        <v>Klik Here Bestie</v>
      </c>
    </row>
    <row r="3344" spans="1:29" ht="14.25" customHeight="1" x14ac:dyDescent="0.3">
      <c r="A3344" s="5">
        <v>3342</v>
      </c>
      <c r="B3344" s="6" t="s">
        <v>32</v>
      </c>
      <c r="C3344" s="6" t="s">
        <v>33</v>
      </c>
      <c r="D3344" s="6" t="s">
        <v>2451</v>
      </c>
      <c r="E3344" s="6" t="s">
        <v>2563</v>
      </c>
      <c r="F3344" s="6">
        <v>3323122014</v>
      </c>
      <c r="G3344" s="6" t="s">
        <v>2452</v>
      </c>
      <c r="H3344" s="6" t="s">
        <v>2453</v>
      </c>
      <c r="I3344" s="6">
        <v>15445887</v>
      </c>
      <c r="J3344" s="6" t="s">
        <v>10793</v>
      </c>
      <c r="K3344" s="6" t="s">
        <v>10794</v>
      </c>
      <c r="L3344" s="6" t="s">
        <v>10795</v>
      </c>
      <c r="M3344" s="6">
        <v>0</v>
      </c>
      <c r="N3344" s="6">
        <v>100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 t="s">
        <v>39</v>
      </c>
      <c r="U3344" s="27" t="s">
        <v>7969</v>
      </c>
      <c r="V3344" s="8">
        <v>46253.36041666667</v>
      </c>
      <c r="W3344" s="8">
        <v>46253.36041666667</v>
      </c>
      <c r="X3344" s="6" t="s">
        <v>40</v>
      </c>
      <c r="Y3344" s="6" t="s">
        <v>39</v>
      </c>
      <c r="Z3344" s="9">
        <v>76439</v>
      </c>
      <c r="AA3344" s="6" t="s">
        <v>2570</v>
      </c>
      <c r="AB3344" s="26" t="s">
        <v>10796</v>
      </c>
      <c r="AC3344" s="11" t="str">
        <f t="shared" si="328"/>
        <v>Klik Here Bestie</v>
      </c>
    </row>
    <row r="3345" spans="1:30" ht="14.25" customHeight="1" x14ac:dyDescent="0.3">
      <c r="A3345" s="5">
        <v>3343</v>
      </c>
      <c r="B3345" s="6" t="s">
        <v>32</v>
      </c>
      <c r="C3345" s="6" t="s">
        <v>33</v>
      </c>
      <c r="D3345" s="6" t="s">
        <v>2451</v>
      </c>
      <c r="E3345" s="6" t="s">
        <v>2563</v>
      </c>
      <c r="F3345" s="6">
        <v>3323122014</v>
      </c>
      <c r="G3345" s="6" t="s">
        <v>2452</v>
      </c>
      <c r="H3345" s="6" t="s">
        <v>2453</v>
      </c>
      <c r="I3345" s="6">
        <v>15451565</v>
      </c>
      <c r="J3345" s="6" t="s">
        <v>10797</v>
      </c>
      <c r="K3345" s="6" t="s">
        <v>10794</v>
      </c>
      <c r="L3345" s="6" t="s">
        <v>10795</v>
      </c>
      <c r="M3345" s="6">
        <v>0</v>
      </c>
      <c r="N3345" s="6">
        <v>200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  <c r="T3345" s="6" t="s">
        <v>39</v>
      </c>
      <c r="U3345" s="6" t="s">
        <v>7969</v>
      </c>
      <c r="V3345" s="8">
        <v>46253.39166666667</v>
      </c>
      <c r="W3345" s="8">
        <v>46253.39166666667</v>
      </c>
      <c r="X3345" s="6" t="s">
        <v>40</v>
      </c>
      <c r="Y3345" s="6" t="s">
        <v>39</v>
      </c>
      <c r="Z3345" s="9">
        <v>76439</v>
      </c>
      <c r="AA3345" s="6" t="s">
        <v>2570</v>
      </c>
      <c r="AB3345" s="26" t="s">
        <v>10798</v>
      </c>
      <c r="AC3345" s="11" t="str">
        <f t="shared" si="328"/>
        <v>Klik Here Bestie</v>
      </c>
    </row>
    <row r="3346" spans="1:30" ht="14.25" customHeight="1" x14ac:dyDescent="0.3">
      <c r="A3346" s="5">
        <v>3344</v>
      </c>
      <c r="B3346" s="6" t="s">
        <v>32</v>
      </c>
      <c r="C3346" s="6" t="s">
        <v>33</v>
      </c>
      <c r="D3346" s="6" t="s">
        <v>2572</v>
      </c>
      <c r="E3346" s="6" t="s">
        <v>2572</v>
      </c>
      <c r="F3346" s="6">
        <v>3323131001</v>
      </c>
      <c r="G3346" s="6" t="s">
        <v>2573</v>
      </c>
      <c r="H3346" s="6" t="s">
        <v>2574</v>
      </c>
      <c r="I3346" s="6">
        <v>15445043</v>
      </c>
      <c r="J3346" s="6" t="s">
        <v>10799</v>
      </c>
      <c r="K3346" s="6" t="s">
        <v>10800</v>
      </c>
      <c r="L3346" s="6" t="s">
        <v>10801</v>
      </c>
      <c r="M3346" s="6">
        <v>0</v>
      </c>
      <c r="N3346" s="6">
        <v>50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  <c r="T3346" s="6" t="s">
        <v>39</v>
      </c>
      <c r="U3346" s="6" t="s">
        <v>7969</v>
      </c>
      <c r="V3346" s="8">
        <v>46253.356249999997</v>
      </c>
      <c r="W3346" s="8">
        <v>46253.356249999997</v>
      </c>
      <c r="X3346" s="6" t="s">
        <v>40</v>
      </c>
      <c r="Y3346" s="6" t="s">
        <v>39</v>
      </c>
      <c r="Z3346" s="9">
        <v>77064</v>
      </c>
      <c r="AA3346" s="6" t="s">
        <v>546</v>
      </c>
      <c r="AB3346" s="26" t="s">
        <v>10802</v>
      </c>
      <c r="AC3346" s="11" t="str">
        <f t="shared" si="328"/>
        <v>Klik Here Bestie</v>
      </c>
      <c r="AD3346" s="12" t="s">
        <v>30</v>
      </c>
    </row>
    <row r="3347" spans="1:30" ht="14.25" customHeight="1" x14ac:dyDescent="0.3">
      <c r="A3347" s="5">
        <v>3345</v>
      </c>
      <c r="B3347" s="6" t="s">
        <v>32</v>
      </c>
      <c r="C3347" s="6" t="s">
        <v>33</v>
      </c>
      <c r="D3347" s="6" t="s">
        <v>2572</v>
      </c>
      <c r="E3347" s="6" t="s">
        <v>2572</v>
      </c>
      <c r="F3347" s="6">
        <v>3323131001</v>
      </c>
      <c r="G3347" s="6" t="s">
        <v>2573</v>
      </c>
      <c r="H3347" s="6" t="s">
        <v>2574</v>
      </c>
      <c r="I3347" s="6">
        <v>15863152</v>
      </c>
      <c r="J3347" s="6" t="s">
        <v>10803</v>
      </c>
      <c r="K3347" s="6" t="s">
        <v>10804</v>
      </c>
      <c r="L3347" s="6" t="s">
        <v>10805</v>
      </c>
      <c r="M3347" s="6">
        <v>150</v>
      </c>
      <c r="N3347" s="6">
        <v>150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 t="s">
        <v>39</v>
      </c>
      <c r="U3347" s="6" t="s">
        <v>7951</v>
      </c>
      <c r="V3347" s="8">
        <v>46258.429861111108</v>
      </c>
      <c r="W3347" s="8">
        <v>46258.429861111108</v>
      </c>
      <c r="X3347" s="6" t="s">
        <v>40</v>
      </c>
      <c r="Y3347" s="6" t="s">
        <v>39</v>
      </c>
      <c r="Z3347" s="9">
        <v>77064</v>
      </c>
      <c r="AA3347" s="6" t="s">
        <v>546</v>
      </c>
      <c r="AB3347" s="26" t="s">
        <v>10806</v>
      </c>
      <c r="AC3347" s="11" t="str">
        <f t="shared" si="328"/>
        <v>Klik Here Bestie</v>
      </c>
      <c r="AD3347" s="12" t="s">
        <v>30</v>
      </c>
    </row>
    <row r="3348" spans="1:30" ht="14.25" customHeight="1" x14ac:dyDescent="0.3">
      <c r="A3348" s="5">
        <v>3346</v>
      </c>
      <c r="B3348" s="6" t="s">
        <v>32</v>
      </c>
      <c r="C3348" s="6" t="s">
        <v>33</v>
      </c>
      <c r="D3348" s="6" t="s">
        <v>2572</v>
      </c>
      <c r="E3348" s="6" t="s">
        <v>2572</v>
      </c>
      <c r="F3348" s="6">
        <v>3323131001</v>
      </c>
      <c r="G3348" s="6" t="s">
        <v>2573</v>
      </c>
      <c r="H3348" s="6" t="s">
        <v>2574</v>
      </c>
      <c r="I3348" s="6">
        <v>15598967</v>
      </c>
      <c r="J3348" s="6" t="s">
        <v>10807</v>
      </c>
      <c r="K3348" s="6" t="s">
        <v>10808</v>
      </c>
      <c r="L3348" s="6" t="s">
        <v>10809</v>
      </c>
      <c r="M3348" s="6">
        <v>600</v>
      </c>
      <c r="N3348" s="6">
        <v>600</v>
      </c>
      <c r="O3348" s="6">
        <v>0</v>
      </c>
      <c r="P3348" s="6">
        <v>0</v>
      </c>
      <c r="Q3348" s="6">
        <v>0</v>
      </c>
      <c r="R3348" s="6">
        <v>0</v>
      </c>
      <c r="S3348" s="6">
        <v>0</v>
      </c>
      <c r="T3348" s="6" t="s">
        <v>39</v>
      </c>
      <c r="U3348" s="6" t="s">
        <v>7926</v>
      </c>
      <c r="V3348" s="8">
        <v>46255.330555555556</v>
      </c>
      <c r="W3348" s="8">
        <v>46255.330555555556</v>
      </c>
      <c r="X3348" s="6" t="s">
        <v>40</v>
      </c>
      <c r="Y3348" s="6" t="s">
        <v>39</v>
      </c>
      <c r="Z3348" s="9">
        <v>77064</v>
      </c>
      <c r="AA3348" s="6" t="s">
        <v>546</v>
      </c>
      <c r="AB3348" s="26" t="s">
        <v>10810</v>
      </c>
      <c r="AC3348" s="11" t="str">
        <f t="shared" si="328"/>
        <v>Klik Here Bestie</v>
      </c>
      <c r="AD3348" s="12" t="s">
        <v>30</v>
      </c>
    </row>
    <row r="3349" spans="1:30" ht="14.25" customHeight="1" x14ac:dyDescent="0.3">
      <c r="A3349" s="5">
        <v>3347</v>
      </c>
      <c r="B3349" s="6" t="s">
        <v>32</v>
      </c>
      <c r="C3349" s="6" t="s">
        <v>33</v>
      </c>
      <c r="D3349" s="6" t="s">
        <v>2572</v>
      </c>
      <c r="E3349" s="6" t="s">
        <v>2572</v>
      </c>
      <c r="F3349" s="6">
        <v>3323131001</v>
      </c>
      <c r="G3349" s="6" t="s">
        <v>2573</v>
      </c>
      <c r="H3349" s="6" t="s">
        <v>2574</v>
      </c>
      <c r="I3349" s="6">
        <v>15384090</v>
      </c>
      <c r="J3349" s="6" t="s">
        <v>10811</v>
      </c>
      <c r="K3349" s="6" t="s">
        <v>10812</v>
      </c>
      <c r="L3349" s="6" t="s">
        <v>10813</v>
      </c>
      <c r="M3349" s="6">
        <v>50</v>
      </c>
      <c r="N3349" s="6">
        <v>50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  <c r="T3349" s="6" t="s">
        <v>39</v>
      </c>
      <c r="U3349" s="6" t="s">
        <v>7958</v>
      </c>
      <c r="V3349" s="8">
        <v>46252.396527777775</v>
      </c>
      <c r="W3349" s="8">
        <v>46252.396527777775</v>
      </c>
      <c r="X3349" s="6" t="s">
        <v>40</v>
      </c>
      <c r="Y3349" s="6" t="s">
        <v>39</v>
      </c>
      <c r="Z3349" s="9">
        <v>77064</v>
      </c>
      <c r="AA3349" s="6" t="s">
        <v>546</v>
      </c>
      <c r="AB3349" s="26" t="s">
        <v>10814</v>
      </c>
      <c r="AC3349" s="11" t="str">
        <f t="shared" si="328"/>
        <v>Klik Here Bestie</v>
      </c>
      <c r="AD3349" s="12" t="s">
        <v>30</v>
      </c>
    </row>
    <row r="3350" spans="1:30" ht="14.25" customHeight="1" x14ac:dyDescent="0.3">
      <c r="A3350" s="5">
        <v>3348</v>
      </c>
      <c r="B3350" s="6" t="s">
        <v>32</v>
      </c>
      <c r="C3350" s="6" t="s">
        <v>33</v>
      </c>
      <c r="D3350" s="6" t="s">
        <v>2572</v>
      </c>
      <c r="E3350" s="6" t="s">
        <v>2581</v>
      </c>
      <c r="F3350" s="6">
        <v>3323132002</v>
      </c>
      <c r="G3350" s="6" t="s">
        <v>2573</v>
      </c>
      <c r="H3350" s="6" t="s">
        <v>2574</v>
      </c>
      <c r="I3350" s="6">
        <v>15848153</v>
      </c>
      <c r="J3350" s="6" t="s">
        <v>10815</v>
      </c>
      <c r="K3350" s="6" t="s">
        <v>10816</v>
      </c>
      <c r="L3350" s="6" t="s">
        <v>2589</v>
      </c>
      <c r="M3350" s="6">
        <v>200</v>
      </c>
      <c r="N3350" s="6">
        <v>100</v>
      </c>
      <c r="O3350" s="6">
        <v>0</v>
      </c>
      <c r="P3350" s="6">
        <v>0</v>
      </c>
      <c r="Q3350" s="6">
        <v>0</v>
      </c>
      <c r="R3350" s="6">
        <v>0</v>
      </c>
      <c r="S3350" s="6">
        <v>0</v>
      </c>
      <c r="T3350" s="6" t="s">
        <v>39</v>
      </c>
      <c r="U3350" s="27" t="s">
        <v>7951</v>
      </c>
      <c r="V3350" s="8">
        <v>46258.364583333336</v>
      </c>
      <c r="W3350" s="8">
        <v>46258.364583333336</v>
      </c>
      <c r="X3350" s="6" t="s">
        <v>40</v>
      </c>
      <c r="Y3350" s="6" t="s">
        <v>39</v>
      </c>
      <c r="Z3350" s="9">
        <v>75374</v>
      </c>
      <c r="AA3350" s="6" t="s">
        <v>2590</v>
      </c>
      <c r="AB3350" s="26" t="s">
        <v>10817</v>
      </c>
      <c r="AC3350" s="11" t="str">
        <f t="shared" si="328"/>
        <v>Klik Here Bestie</v>
      </c>
      <c r="AD3350" s="12" t="s">
        <v>30</v>
      </c>
    </row>
    <row r="3351" spans="1:30" ht="14.25" customHeight="1" x14ac:dyDescent="0.3">
      <c r="A3351" s="5">
        <v>3349</v>
      </c>
      <c r="B3351" s="6" t="s">
        <v>32</v>
      </c>
      <c r="C3351" s="6" t="s">
        <v>33</v>
      </c>
      <c r="D3351" s="6" t="s">
        <v>2572</v>
      </c>
      <c r="E3351" s="6" t="s">
        <v>2581</v>
      </c>
      <c r="F3351" s="6">
        <v>3323132002</v>
      </c>
      <c r="G3351" s="6" t="s">
        <v>2573</v>
      </c>
      <c r="H3351" s="6" t="s">
        <v>2574</v>
      </c>
      <c r="I3351" s="6">
        <v>16123876</v>
      </c>
      <c r="J3351" s="6" t="s">
        <v>10818</v>
      </c>
      <c r="K3351" s="6" t="s">
        <v>10819</v>
      </c>
      <c r="L3351" s="6" t="s">
        <v>2105</v>
      </c>
      <c r="M3351" s="6">
        <v>26</v>
      </c>
      <c r="N3351" s="6">
        <v>76</v>
      </c>
      <c r="O3351" s="6">
        <v>0</v>
      </c>
      <c r="P3351" s="6">
        <v>0</v>
      </c>
      <c r="Q3351" s="6">
        <v>0</v>
      </c>
      <c r="R3351" s="6">
        <v>0</v>
      </c>
      <c r="S3351" s="6">
        <v>0</v>
      </c>
      <c r="T3351" s="6" t="s">
        <v>39</v>
      </c>
      <c r="U3351" s="6" t="s">
        <v>7919</v>
      </c>
      <c r="V3351" s="8">
        <v>46261.254861111112</v>
      </c>
      <c r="W3351" s="8">
        <v>46261.254861111112</v>
      </c>
      <c r="X3351" s="6" t="s">
        <v>40</v>
      </c>
      <c r="Y3351" s="6" t="s">
        <v>39</v>
      </c>
      <c r="Z3351" s="9">
        <v>75374</v>
      </c>
      <c r="AA3351" s="6" t="s">
        <v>2590</v>
      </c>
      <c r="AB3351" s="26" t="s">
        <v>10820</v>
      </c>
      <c r="AC3351" s="11" t="str">
        <f t="shared" si="328"/>
        <v>Klik Here Bestie</v>
      </c>
      <c r="AD3351" s="12" t="s">
        <v>30</v>
      </c>
    </row>
    <row r="3352" spans="1:30" ht="14.25" customHeight="1" x14ac:dyDescent="0.3">
      <c r="A3352" s="5">
        <v>3350</v>
      </c>
      <c r="B3352" s="6" t="s">
        <v>32</v>
      </c>
      <c r="C3352" s="6" t="s">
        <v>33</v>
      </c>
      <c r="D3352" s="6" t="s">
        <v>2572</v>
      </c>
      <c r="E3352" s="6" t="s">
        <v>2581</v>
      </c>
      <c r="F3352" s="6">
        <v>3323132002</v>
      </c>
      <c r="G3352" s="6" t="s">
        <v>2573</v>
      </c>
      <c r="H3352" s="6" t="s">
        <v>2574</v>
      </c>
      <c r="I3352" s="6">
        <v>15602751</v>
      </c>
      <c r="J3352" s="6" t="s">
        <v>10821</v>
      </c>
      <c r="K3352" s="6" t="s">
        <v>10822</v>
      </c>
      <c r="L3352" s="6" t="s">
        <v>10823</v>
      </c>
      <c r="M3352" s="6">
        <v>50</v>
      </c>
      <c r="N3352" s="6">
        <v>148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  <c r="T3352" s="6" t="s">
        <v>39</v>
      </c>
      <c r="U3352" s="6" t="s">
        <v>7926</v>
      </c>
      <c r="V3352" s="8">
        <v>46255.348611111112</v>
      </c>
      <c r="W3352" s="8">
        <v>46255.348611111112</v>
      </c>
      <c r="X3352" s="6" t="s">
        <v>40</v>
      </c>
      <c r="Y3352" s="6" t="s">
        <v>39</v>
      </c>
      <c r="Z3352" s="9">
        <v>75437</v>
      </c>
      <c r="AA3352" s="6" t="s">
        <v>2584</v>
      </c>
      <c r="AB3352" s="26" t="s">
        <v>10824</v>
      </c>
      <c r="AC3352" s="11" t="str">
        <f t="shared" si="328"/>
        <v>Klik Here Bestie</v>
      </c>
      <c r="AD3352" s="12" t="s">
        <v>30</v>
      </c>
    </row>
    <row r="3353" spans="1:30" ht="14.25" customHeight="1" x14ac:dyDescent="0.3">
      <c r="A3353" s="5">
        <v>3351</v>
      </c>
      <c r="B3353" s="6" t="s">
        <v>32</v>
      </c>
      <c r="C3353" s="6" t="s">
        <v>33</v>
      </c>
      <c r="D3353" s="6" t="s">
        <v>2572</v>
      </c>
      <c r="E3353" s="6" t="s">
        <v>2606</v>
      </c>
      <c r="F3353" s="6">
        <v>3323132003</v>
      </c>
      <c r="G3353" s="6" t="s">
        <v>2607</v>
      </c>
      <c r="H3353" s="6" t="s">
        <v>2608</v>
      </c>
      <c r="I3353" s="6">
        <v>15850345</v>
      </c>
      <c r="J3353" s="6" t="s">
        <v>10825</v>
      </c>
      <c r="K3353" s="6" t="s">
        <v>10826</v>
      </c>
      <c r="L3353" s="6" t="s">
        <v>10827</v>
      </c>
      <c r="M3353" s="6">
        <v>50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  <c r="S3353" s="6">
        <v>0</v>
      </c>
      <c r="T3353" s="6" t="s">
        <v>39</v>
      </c>
      <c r="U3353" s="27" t="s">
        <v>7951</v>
      </c>
      <c r="V3353" s="8">
        <v>46258.374305555553</v>
      </c>
      <c r="W3353" s="8">
        <v>46258.374305555553</v>
      </c>
      <c r="X3353" s="6" t="s">
        <v>40</v>
      </c>
      <c r="Y3353" s="6" t="s">
        <v>39</v>
      </c>
      <c r="Z3353" s="9">
        <v>76874</v>
      </c>
      <c r="AA3353" s="6" t="s">
        <v>10828</v>
      </c>
      <c r="AB3353" s="26" t="s">
        <v>10829</v>
      </c>
      <c r="AC3353" s="11" t="str">
        <f t="shared" si="328"/>
        <v>Klik Here Bestie</v>
      </c>
      <c r="AD3353" s="12" t="s">
        <v>30</v>
      </c>
    </row>
    <row r="3354" spans="1:30" ht="14.25" customHeight="1" x14ac:dyDescent="0.3">
      <c r="A3354" s="5">
        <v>3352</v>
      </c>
      <c r="B3354" s="6" t="s">
        <v>32</v>
      </c>
      <c r="C3354" s="6" t="s">
        <v>33</v>
      </c>
      <c r="D3354" s="6" t="s">
        <v>2572</v>
      </c>
      <c r="E3354" s="6" t="s">
        <v>2606</v>
      </c>
      <c r="F3354" s="6">
        <v>3323132003</v>
      </c>
      <c r="G3354" s="6" t="s">
        <v>2607</v>
      </c>
      <c r="H3354" s="6" t="s">
        <v>2608</v>
      </c>
      <c r="I3354" s="6">
        <v>16131782</v>
      </c>
      <c r="J3354" s="6" t="s">
        <v>10830</v>
      </c>
      <c r="K3354" s="6" t="s">
        <v>10831</v>
      </c>
      <c r="L3354" s="6" t="s">
        <v>2624</v>
      </c>
      <c r="M3354" s="6">
        <v>50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6">
        <v>0</v>
      </c>
      <c r="T3354" s="6" t="s">
        <v>39</v>
      </c>
      <c r="U3354" s="27" t="s">
        <v>7919</v>
      </c>
      <c r="V3354" s="8">
        <v>46261.331944444442</v>
      </c>
      <c r="W3354" s="8">
        <v>46261.331944444442</v>
      </c>
      <c r="X3354" s="6" t="s">
        <v>40</v>
      </c>
      <c r="Y3354" s="6" t="s">
        <v>39</v>
      </c>
      <c r="Z3354" s="9">
        <v>76891</v>
      </c>
      <c r="AA3354" s="6" t="s">
        <v>2618</v>
      </c>
      <c r="AB3354" s="26" t="s">
        <v>10832</v>
      </c>
      <c r="AC3354" s="11" t="str">
        <f t="shared" si="328"/>
        <v>Klik Here Bestie</v>
      </c>
      <c r="AD3354" s="12" t="s">
        <v>30</v>
      </c>
    </row>
    <row r="3355" spans="1:30" ht="14.25" customHeight="1" x14ac:dyDescent="0.3">
      <c r="A3355" s="5">
        <v>3353</v>
      </c>
      <c r="B3355" s="6" t="s">
        <v>32</v>
      </c>
      <c r="C3355" s="6" t="s">
        <v>33</v>
      </c>
      <c r="D3355" s="6" t="s">
        <v>2572</v>
      </c>
      <c r="E3355" s="6" t="s">
        <v>2606</v>
      </c>
      <c r="F3355" s="6">
        <v>3323132003</v>
      </c>
      <c r="G3355" s="6" t="s">
        <v>2607</v>
      </c>
      <c r="H3355" s="6" t="s">
        <v>2608</v>
      </c>
      <c r="I3355" s="6">
        <v>15517743</v>
      </c>
      <c r="J3355" s="6" t="s">
        <v>10833</v>
      </c>
      <c r="K3355" s="6" t="s">
        <v>10834</v>
      </c>
      <c r="L3355" s="6" t="s">
        <v>10835</v>
      </c>
      <c r="M3355" s="6">
        <v>124</v>
      </c>
      <c r="N3355" s="6">
        <v>168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 t="s">
        <v>39</v>
      </c>
      <c r="U3355" s="27" t="s">
        <v>7987</v>
      </c>
      <c r="V3355" s="8">
        <v>46254.349305555559</v>
      </c>
      <c r="W3355" s="8">
        <v>46254.349305555559</v>
      </c>
      <c r="X3355" s="6" t="s">
        <v>40</v>
      </c>
      <c r="Y3355" s="6" t="s">
        <v>39</v>
      </c>
      <c r="Z3355" s="9">
        <v>76881</v>
      </c>
      <c r="AA3355" s="6" t="s">
        <v>10836</v>
      </c>
      <c r="AB3355" s="26" t="s">
        <v>10837</v>
      </c>
      <c r="AC3355" s="11" t="str">
        <f t="shared" si="328"/>
        <v>Klik Here Bestie</v>
      </c>
      <c r="AD3355" s="12" t="s">
        <v>30</v>
      </c>
    </row>
    <row r="3356" spans="1:30" ht="14.25" customHeight="1" x14ac:dyDescent="0.3">
      <c r="A3356" s="5">
        <v>3354</v>
      </c>
      <c r="B3356" s="6" t="s">
        <v>32</v>
      </c>
      <c r="C3356" s="6" t="s">
        <v>33</v>
      </c>
      <c r="D3356" s="6" t="s">
        <v>2572</v>
      </c>
      <c r="E3356" s="6" t="s">
        <v>2606</v>
      </c>
      <c r="F3356" s="6">
        <v>3323132003</v>
      </c>
      <c r="G3356" s="6" t="s">
        <v>2607</v>
      </c>
      <c r="H3356" s="6" t="s">
        <v>2608</v>
      </c>
      <c r="I3356" s="6">
        <v>15617618</v>
      </c>
      <c r="J3356" s="6" t="s">
        <v>10838</v>
      </c>
      <c r="K3356" s="6" t="s">
        <v>6137</v>
      </c>
      <c r="L3356" s="6" t="s">
        <v>6138</v>
      </c>
      <c r="M3356" s="6">
        <v>200</v>
      </c>
      <c r="N3356" s="6">
        <v>150</v>
      </c>
      <c r="O3356" s="6">
        <v>0</v>
      </c>
      <c r="P3356" s="6">
        <v>0</v>
      </c>
      <c r="Q3356" s="6">
        <v>0</v>
      </c>
      <c r="R3356" s="6">
        <v>0</v>
      </c>
      <c r="S3356" s="6">
        <v>0</v>
      </c>
      <c r="T3356" s="6" t="s">
        <v>39</v>
      </c>
      <c r="U3356" s="6" t="s">
        <v>7926</v>
      </c>
      <c r="V3356" s="8">
        <v>46255.409722222219</v>
      </c>
      <c r="W3356" s="8">
        <v>46255.409722222219</v>
      </c>
      <c r="X3356" s="6" t="s">
        <v>40</v>
      </c>
      <c r="Y3356" s="6" t="s">
        <v>39</v>
      </c>
      <c r="Z3356" s="9">
        <v>76749</v>
      </c>
      <c r="AA3356" s="6" t="s">
        <v>424</v>
      </c>
      <c r="AB3356" s="26" t="s">
        <v>10839</v>
      </c>
      <c r="AC3356" s="11" t="str">
        <f t="shared" si="328"/>
        <v>Klik Here Bestie</v>
      </c>
      <c r="AD3356" s="12" t="s">
        <v>30</v>
      </c>
    </row>
    <row r="3357" spans="1:30" ht="14.25" customHeight="1" x14ac:dyDescent="0.3">
      <c r="A3357" s="5">
        <v>3355</v>
      </c>
      <c r="B3357" s="6" t="s">
        <v>32</v>
      </c>
      <c r="C3357" s="6" t="s">
        <v>33</v>
      </c>
      <c r="D3357" s="6" t="s">
        <v>2572</v>
      </c>
      <c r="E3357" s="6" t="s">
        <v>2606</v>
      </c>
      <c r="F3357" s="6">
        <v>3323132003</v>
      </c>
      <c r="G3357" s="6" t="s">
        <v>2607</v>
      </c>
      <c r="H3357" s="6" t="s">
        <v>2608</v>
      </c>
      <c r="I3357" s="6">
        <v>15386274</v>
      </c>
      <c r="J3357" s="6" t="s">
        <v>10840</v>
      </c>
      <c r="K3357" s="6" t="s">
        <v>10841</v>
      </c>
      <c r="L3357" s="6" t="s">
        <v>8396</v>
      </c>
      <c r="M3357" s="6">
        <v>78</v>
      </c>
      <c r="N3357" s="6">
        <v>72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 t="s">
        <v>39</v>
      </c>
      <c r="U3357" s="27" t="s">
        <v>7958</v>
      </c>
      <c r="V3357" s="8">
        <v>46252.410416666666</v>
      </c>
      <c r="W3357" s="8">
        <v>46252.410416666666</v>
      </c>
      <c r="X3357" s="6" t="s">
        <v>40</v>
      </c>
      <c r="Y3357" s="6" t="s">
        <v>39</v>
      </c>
      <c r="Z3357" s="9">
        <v>76991</v>
      </c>
      <c r="AA3357" s="6" t="s">
        <v>2611</v>
      </c>
      <c r="AB3357" s="26" t="s">
        <v>10842</v>
      </c>
      <c r="AC3357" s="11" t="str">
        <f t="shared" si="328"/>
        <v>Klik Here Bestie</v>
      </c>
      <c r="AD3357" s="12" t="s">
        <v>30</v>
      </c>
    </row>
    <row r="3358" spans="1:30" ht="14.25" customHeight="1" x14ac:dyDescent="0.3">
      <c r="A3358" s="5">
        <v>3356</v>
      </c>
      <c r="B3358" s="6" t="s">
        <v>32</v>
      </c>
      <c r="C3358" s="6" t="s">
        <v>33</v>
      </c>
      <c r="D3358" s="6" t="s">
        <v>2572</v>
      </c>
      <c r="E3358" s="6" t="s">
        <v>2606</v>
      </c>
      <c r="F3358" s="6">
        <v>3323132003</v>
      </c>
      <c r="G3358" s="6" t="s">
        <v>2607</v>
      </c>
      <c r="H3358" s="6" t="s">
        <v>2608</v>
      </c>
      <c r="I3358" s="6">
        <v>15861987</v>
      </c>
      <c r="J3358" s="6" t="s">
        <v>10843</v>
      </c>
      <c r="K3358" s="6" t="s">
        <v>10844</v>
      </c>
      <c r="L3358" s="6" t="s">
        <v>10845</v>
      </c>
      <c r="M3358" s="6">
        <v>50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6">
        <v>0</v>
      </c>
      <c r="T3358" s="6" t="s">
        <v>39</v>
      </c>
      <c r="U3358" s="6" t="s">
        <v>7951</v>
      </c>
      <c r="V3358" s="8">
        <v>46258.424305555556</v>
      </c>
      <c r="W3358" s="8">
        <v>46258.424305555556</v>
      </c>
      <c r="X3358" s="6" t="s">
        <v>40</v>
      </c>
      <c r="Y3358" s="6" t="s">
        <v>39</v>
      </c>
      <c r="Z3358" s="9">
        <v>76775</v>
      </c>
      <c r="AA3358" s="6" t="s">
        <v>1803</v>
      </c>
      <c r="AB3358" s="26" t="s">
        <v>10846</v>
      </c>
      <c r="AC3358" s="11" t="str">
        <f t="shared" si="328"/>
        <v>Klik Here Bestie</v>
      </c>
      <c r="AD3358" s="12" t="s">
        <v>30</v>
      </c>
    </row>
    <row r="3359" spans="1:30" ht="14.25" customHeight="1" x14ac:dyDescent="0.3">
      <c r="A3359" s="5">
        <v>3357</v>
      </c>
      <c r="B3359" s="6" t="s">
        <v>32</v>
      </c>
      <c r="C3359" s="6" t="s">
        <v>33</v>
      </c>
      <c r="D3359" s="6" t="s">
        <v>2572</v>
      </c>
      <c r="E3359" s="6" t="s">
        <v>2606</v>
      </c>
      <c r="F3359" s="6">
        <v>3323132003</v>
      </c>
      <c r="G3359" s="6" t="s">
        <v>2607</v>
      </c>
      <c r="H3359" s="6" t="s">
        <v>2608</v>
      </c>
      <c r="I3359" s="6">
        <v>16049574</v>
      </c>
      <c r="J3359" s="6" t="s">
        <v>10847</v>
      </c>
      <c r="K3359" s="6" t="s">
        <v>10848</v>
      </c>
      <c r="L3359" s="6" t="s">
        <v>2662</v>
      </c>
      <c r="M3359" s="6">
        <v>50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6">
        <v>0</v>
      </c>
      <c r="T3359" s="6" t="s">
        <v>39</v>
      </c>
      <c r="U3359" s="27" t="s">
        <v>7962</v>
      </c>
      <c r="V3359" s="8">
        <v>46260.429166666669</v>
      </c>
      <c r="W3359" s="8">
        <v>46260.429166666669</v>
      </c>
      <c r="X3359" s="6" t="s">
        <v>40</v>
      </c>
      <c r="Y3359" s="6" t="s">
        <v>39</v>
      </c>
      <c r="Z3359" s="9">
        <v>857245</v>
      </c>
      <c r="AA3359" s="6" t="s">
        <v>2663</v>
      </c>
      <c r="AB3359" s="26" t="s">
        <v>10849</v>
      </c>
      <c r="AC3359" s="11" t="str">
        <f t="shared" si="328"/>
        <v>Klik Here Bestie</v>
      </c>
      <c r="AD3359" s="12" t="s">
        <v>30</v>
      </c>
    </row>
    <row r="3360" spans="1:30" ht="14.25" customHeight="1" x14ac:dyDescent="0.3">
      <c r="A3360" s="5">
        <v>3358</v>
      </c>
      <c r="B3360" s="6" t="s">
        <v>32</v>
      </c>
      <c r="C3360" s="6" t="s">
        <v>33</v>
      </c>
      <c r="D3360" s="6" t="s">
        <v>2572</v>
      </c>
      <c r="E3360" s="6" t="s">
        <v>2606</v>
      </c>
      <c r="F3360" s="6">
        <v>3323132003</v>
      </c>
      <c r="G3360" s="6" t="s">
        <v>2607</v>
      </c>
      <c r="H3360" s="6" t="s">
        <v>2608</v>
      </c>
      <c r="I3360" s="6">
        <v>16066328</v>
      </c>
      <c r="J3360" s="6" t="s">
        <v>10850</v>
      </c>
      <c r="K3360" s="6" t="s">
        <v>10848</v>
      </c>
      <c r="L3360" s="6" t="s">
        <v>2662</v>
      </c>
      <c r="M3360" s="6">
        <v>50</v>
      </c>
      <c r="N3360" s="6">
        <v>50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 t="s">
        <v>39</v>
      </c>
      <c r="U3360" s="27" t="s">
        <v>7962</v>
      </c>
      <c r="V3360" s="8">
        <v>46260.523611111108</v>
      </c>
      <c r="W3360" s="8">
        <v>46260.523611111108</v>
      </c>
      <c r="X3360" s="6" t="s">
        <v>40</v>
      </c>
      <c r="Y3360" s="6" t="s">
        <v>39</v>
      </c>
      <c r="Z3360" s="9">
        <v>857245</v>
      </c>
      <c r="AA3360" s="6" t="s">
        <v>2663</v>
      </c>
      <c r="AB3360" s="26" t="s">
        <v>10851</v>
      </c>
      <c r="AC3360" s="11" t="str">
        <f t="shared" si="328"/>
        <v>Klik Here Bestie</v>
      </c>
      <c r="AD3360" s="12" t="s">
        <v>30</v>
      </c>
    </row>
    <row r="3361" spans="1:30" ht="14.25" customHeight="1" x14ac:dyDescent="0.3">
      <c r="A3361" s="5">
        <v>3359</v>
      </c>
      <c r="B3361" s="6" t="s">
        <v>32</v>
      </c>
      <c r="C3361" s="6" t="s">
        <v>33</v>
      </c>
      <c r="D3361" s="6" t="s">
        <v>2572</v>
      </c>
      <c r="E3361" s="6" t="s">
        <v>2606</v>
      </c>
      <c r="F3361" s="6">
        <v>3323132003</v>
      </c>
      <c r="G3361" s="6" t="s">
        <v>2607</v>
      </c>
      <c r="H3361" s="6" t="s">
        <v>2608</v>
      </c>
      <c r="I3361" s="6">
        <v>16063686</v>
      </c>
      <c r="J3361" s="6" t="s">
        <v>10852</v>
      </c>
      <c r="K3361" s="6" t="s">
        <v>10853</v>
      </c>
      <c r="L3361" s="6" t="s">
        <v>10854</v>
      </c>
      <c r="M3361" s="6">
        <v>50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  <c r="S3361" s="6">
        <v>0</v>
      </c>
      <c r="T3361" s="6" t="s">
        <v>39</v>
      </c>
      <c r="U3361" s="27" t="s">
        <v>7962</v>
      </c>
      <c r="V3361" s="8">
        <v>46260.505555555559</v>
      </c>
      <c r="W3361" s="8">
        <v>46260.505555555559</v>
      </c>
      <c r="X3361" s="6" t="s">
        <v>40</v>
      </c>
      <c r="Y3361" s="6" t="s">
        <v>39</v>
      </c>
      <c r="Z3361" s="9">
        <v>76891</v>
      </c>
      <c r="AA3361" s="6" t="s">
        <v>2618</v>
      </c>
      <c r="AB3361" s="26" t="s">
        <v>10855</v>
      </c>
      <c r="AC3361" s="11" t="str">
        <f t="shared" si="328"/>
        <v>Klik Here Bestie</v>
      </c>
      <c r="AD3361" s="12" t="s">
        <v>30</v>
      </c>
    </row>
    <row r="3362" spans="1:30" ht="14.25" customHeight="1" x14ac:dyDescent="0.3">
      <c r="A3362" s="5">
        <v>3360</v>
      </c>
      <c r="B3362" s="6" t="s">
        <v>32</v>
      </c>
      <c r="C3362" s="6" t="s">
        <v>33</v>
      </c>
      <c r="D3362" s="6" t="s">
        <v>2572</v>
      </c>
      <c r="E3362" s="6" t="s">
        <v>2606</v>
      </c>
      <c r="F3362" s="6">
        <v>3323132003</v>
      </c>
      <c r="G3362" s="6" t="s">
        <v>2607</v>
      </c>
      <c r="H3362" s="6" t="s">
        <v>2608</v>
      </c>
      <c r="I3362" s="6">
        <v>15843932</v>
      </c>
      <c r="J3362" s="6" t="s">
        <v>10856</v>
      </c>
      <c r="K3362" s="6" t="s">
        <v>10857</v>
      </c>
      <c r="L3362" s="6" t="s">
        <v>10858</v>
      </c>
      <c r="M3362" s="6">
        <v>72</v>
      </c>
      <c r="N3362" s="6">
        <v>56</v>
      </c>
      <c r="O3362" s="6">
        <v>0</v>
      </c>
      <c r="P3362" s="6">
        <v>0</v>
      </c>
      <c r="Q3362" s="6">
        <v>0</v>
      </c>
      <c r="R3362" s="6">
        <v>0</v>
      </c>
      <c r="S3362" s="6">
        <v>0</v>
      </c>
      <c r="T3362" s="6" t="s">
        <v>39</v>
      </c>
      <c r="U3362" s="27" t="s">
        <v>7951</v>
      </c>
      <c r="V3362" s="8">
        <v>46258.34375</v>
      </c>
      <c r="W3362" s="8">
        <v>46258.34375</v>
      </c>
      <c r="X3362" s="6" t="s">
        <v>40</v>
      </c>
      <c r="Y3362" s="6" t="s">
        <v>39</v>
      </c>
      <c r="Z3362" s="9">
        <v>76891</v>
      </c>
      <c r="AA3362" s="6" t="s">
        <v>2618</v>
      </c>
      <c r="AB3362" s="26" t="s">
        <v>10859</v>
      </c>
      <c r="AC3362" s="11" t="str">
        <f t="shared" si="328"/>
        <v>Klik Here Bestie</v>
      </c>
      <c r="AD3362" s="12" t="s">
        <v>30</v>
      </c>
    </row>
    <row r="3363" spans="1:30" ht="14.25" customHeight="1" x14ac:dyDescent="0.3">
      <c r="A3363" s="5">
        <v>3361</v>
      </c>
      <c r="B3363" s="6" t="s">
        <v>32</v>
      </c>
      <c r="C3363" s="6" t="s">
        <v>33</v>
      </c>
      <c r="D3363" s="6" t="s">
        <v>2572</v>
      </c>
      <c r="E3363" s="6" t="s">
        <v>2606</v>
      </c>
      <c r="F3363" s="6">
        <v>3323132003</v>
      </c>
      <c r="G3363" s="6" t="s">
        <v>2607</v>
      </c>
      <c r="H3363" s="6" t="s">
        <v>2608</v>
      </c>
      <c r="I3363" s="6">
        <v>16040513</v>
      </c>
      <c r="J3363" s="6" t="s">
        <v>10860</v>
      </c>
      <c r="K3363" s="6" t="s">
        <v>10861</v>
      </c>
      <c r="L3363" s="6" t="s">
        <v>5220</v>
      </c>
      <c r="M3363" s="6">
        <v>92</v>
      </c>
      <c r="N3363" s="6">
        <v>24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6" t="s">
        <v>39</v>
      </c>
      <c r="U3363" s="6" t="s">
        <v>7962</v>
      </c>
      <c r="V3363" s="8">
        <v>46260.383333333331</v>
      </c>
      <c r="W3363" s="8">
        <v>46260.383333333331</v>
      </c>
      <c r="X3363" s="6" t="s">
        <v>40</v>
      </c>
      <c r="Y3363" s="6" t="s">
        <v>39</v>
      </c>
      <c r="Z3363" s="9">
        <v>76775</v>
      </c>
      <c r="AA3363" s="6" t="s">
        <v>1803</v>
      </c>
      <c r="AB3363" s="26" t="s">
        <v>10862</v>
      </c>
      <c r="AC3363" s="11" t="str">
        <f t="shared" si="328"/>
        <v>Klik Here Bestie</v>
      </c>
      <c r="AD3363" s="12" t="s">
        <v>30</v>
      </c>
    </row>
    <row r="3364" spans="1:30" ht="14.25" customHeight="1" x14ac:dyDescent="0.3">
      <c r="A3364" s="5">
        <v>3362</v>
      </c>
      <c r="B3364" s="6" t="s">
        <v>32</v>
      </c>
      <c r="C3364" s="6" t="s">
        <v>33</v>
      </c>
      <c r="D3364" s="6" t="s">
        <v>2572</v>
      </c>
      <c r="E3364" s="6" t="s">
        <v>2606</v>
      </c>
      <c r="F3364" s="6">
        <v>3323132003</v>
      </c>
      <c r="G3364" s="6" t="s">
        <v>2607</v>
      </c>
      <c r="H3364" s="6" t="s">
        <v>2608</v>
      </c>
      <c r="I3364" s="6">
        <v>15855363</v>
      </c>
      <c r="J3364" s="6" t="s">
        <v>10863</v>
      </c>
      <c r="K3364" s="6" t="s">
        <v>10864</v>
      </c>
      <c r="L3364" s="6" t="s">
        <v>10865</v>
      </c>
      <c r="M3364" s="6">
        <v>100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6">
        <v>0</v>
      </c>
      <c r="T3364" s="6" t="s">
        <v>39</v>
      </c>
      <c r="U3364" s="27" t="s">
        <v>7951</v>
      </c>
      <c r="V3364" s="8">
        <v>46258.395138888889</v>
      </c>
      <c r="W3364" s="8">
        <v>46258.395138888889</v>
      </c>
      <c r="X3364" s="6" t="s">
        <v>40</v>
      </c>
      <c r="Y3364" s="6" t="s">
        <v>39</v>
      </c>
      <c r="Z3364" s="9">
        <v>76766</v>
      </c>
      <c r="AA3364" s="6" t="s">
        <v>2656</v>
      </c>
      <c r="AB3364" s="26" t="s">
        <v>10866</v>
      </c>
      <c r="AC3364" s="11" t="str">
        <f t="shared" si="328"/>
        <v>Klik Here Bestie</v>
      </c>
      <c r="AD3364" s="12" t="s">
        <v>30</v>
      </c>
    </row>
    <row r="3365" spans="1:30" ht="14.25" customHeight="1" x14ac:dyDescent="0.3">
      <c r="A3365" s="5">
        <v>3363</v>
      </c>
      <c r="B3365" s="6" t="s">
        <v>32</v>
      </c>
      <c r="C3365" s="6" t="s">
        <v>33</v>
      </c>
      <c r="D3365" s="6" t="s">
        <v>2572</v>
      </c>
      <c r="E3365" s="6" t="s">
        <v>2606</v>
      </c>
      <c r="F3365" s="6">
        <v>3323132003</v>
      </c>
      <c r="G3365" s="6" t="s">
        <v>2607</v>
      </c>
      <c r="H3365" s="6" t="s">
        <v>2608</v>
      </c>
      <c r="I3365" s="6">
        <v>16149090</v>
      </c>
      <c r="J3365" s="6" t="s">
        <v>10867</v>
      </c>
      <c r="K3365" s="6" t="s">
        <v>10864</v>
      </c>
      <c r="L3365" s="6" t="s">
        <v>10865</v>
      </c>
      <c r="M3365" s="6">
        <v>0</v>
      </c>
      <c r="N3365" s="6">
        <v>100</v>
      </c>
      <c r="O3365" s="6">
        <v>0</v>
      </c>
      <c r="P3365" s="6">
        <v>0</v>
      </c>
      <c r="Q3365" s="6">
        <v>0</v>
      </c>
      <c r="R3365" s="6">
        <v>0</v>
      </c>
      <c r="S3365" s="6">
        <v>0</v>
      </c>
      <c r="T3365" s="6" t="s">
        <v>39</v>
      </c>
      <c r="U3365" s="27" t="s">
        <v>7919</v>
      </c>
      <c r="V3365" s="8">
        <v>46261.411111111112</v>
      </c>
      <c r="W3365" s="8">
        <v>46261.411111111112</v>
      </c>
      <c r="X3365" s="6" t="s">
        <v>40</v>
      </c>
      <c r="Y3365" s="6" t="s">
        <v>39</v>
      </c>
      <c r="Z3365" s="9">
        <v>76766</v>
      </c>
      <c r="AA3365" s="6" t="s">
        <v>2656</v>
      </c>
      <c r="AB3365" s="26" t="s">
        <v>10868</v>
      </c>
      <c r="AC3365" s="11" t="str">
        <f t="shared" si="328"/>
        <v>Klik Here Bestie</v>
      </c>
      <c r="AD3365" s="12" t="s">
        <v>30</v>
      </c>
    </row>
    <row r="3366" spans="1:30" ht="14.25" customHeight="1" x14ac:dyDescent="0.3">
      <c r="A3366" s="5">
        <v>3364</v>
      </c>
      <c r="B3366" s="6" t="s">
        <v>32</v>
      </c>
      <c r="C3366" s="6" t="s">
        <v>33</v>
      </c>
      <c r="D3366" s="6" t="s">
        <v>2572</v>
      </c>
      <c r="E3366" s="6" t="s">
        <v>2606</v>
      </c>
      <c r="F3366" s="6">
        <v>3323132003</v>
      </c>
      <c r="G3366" s="6" t="s">
        <v>2607</v>
      </c>
      <c r="H3366" s="6" t="s">
        <v>2608</v>
      </c>
      <c r="I3366" s="6">
        <v>15392212</v>
      </c>
      <c r="J3366" s="6" t="s">
        <v>10869</v>
      </c>
      <c r="K3366" s="6" t="s">
        <v>10870</v>
      </c>
      <c r="L3366" s="6" t="s">
        <v>10871</v>
      </c>
      <c r="M3366" s="6">
        <v>100</v>
      </c>
      <c r="N3366" s="6">
        <v>50</v>
      </c>
      <c r="O3366" s="6">
        <v>0</v>
      </c>
      <c r="P3366" s="6">
        <v>0</v>
      </c>
      <c r="Q3366" s="6">
        <v>0</v>
      </c>
      <c r="R3366" s="6">
        <v>0</v>
      </c>
      <c r="S3366" s="6">
        <v>0</v>
      </c>
      <c r="T3366" s="6" t="s">
        <v>39</v>
      </c>
      <c r="U3366" s="6" t="s">
        <v>7958</v>
      </c>
      <c r="V3366" s="8">
        <v>46252.45</v>
      </c>
      <c r="W3366" s="8">
        <v>46252.45</v>
      </c>
      <c r="X3366" s="6" t="s">
        <v>40</v>
      </c>
      <c r="Y3366" s="6" t="s">
        <v>39</v>
      </c>
      <c r="Z3366" s="9">
        <v>76759</v>
      </c>
      <c r="AA3366" s="6" t="s">
        <v>2631</v>
      </c>
      <c r="AB3366" s="26" t="s">
        <v>10872</v>
      </c>
      <c r="AC3366" s="11" t="str">
        <f t="shared" si="328"/>
        <v>Klik Here Bestie</v>
      </c>
      <c r="AD3366" s="12" t="s">
        <v>30</v>
      </c>
    </row>
    <row r="3367" spans="1:30" ht="14.25" customHeight="1" x14ac:dyDescent="0.3">
      <c r="A3367" s="5">
        <v>3365</v>
      </c>
      <c r="B3367" s="6" t="s">
        <v>32</v>
      </c>
      <c r="C3367" s="6" t="s">
        <v>33</v>
      </c>
      <c r="D3367" s="6" t="s">
        <v>2572</v>
      </c>
      <c r="E3367" s="6" t="s">
        <v>2606</v>
      </c>
      <c r="F3367" s="6">
        <v>3323132003</v>
      </c>
      <c r="G3367" s="6" t="s">
        <v>2607</v>
      </c>
      <c r="H3367" s="6" t="s">
        <v>2608</v>
      </c>
      <c r="I3367" s="6">
        <v>15863980</v>
      </c>
      <c r="J3367" s="6" t="s">
        <v>10873</v>
      </c>
      <c r="K3367" s="6" t="s">
        <v>10870</v>
      </c>
      <c r="L3367" s="6" t="s">
        <v>10871</v>
      </c>
      <c r="M3367" s="6">
        <v>150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  <c r="T3367" s="6" t="s">
        <v>39</v>
      </c>
      <c r="U3367" s="27" t="s">
        <v>7951</v>
      </c>
      <c r="V3367" s="8">
        <v>46258.434027777781</v>
      </c>
      <c r="W3367" s="8">
        <v>46258.434027777781</v>
      </c>
      <c r="X3367" s="6" t="s">
        <v>40</v>
      </c>
      <c r="Y3367" s="6" t="s">
        <v>39</v>
      </c>
      <c r="Z3367" s="9">
        <v>76759</v>
      </c>
      <c r="AA3367" s="6" t="s">
        <v>2631</v>
      </c>
      <c r="AB3367" s="26" t="s">
        <v>10874</v>
      </c>
      <c r="AC3367" s="11" t="str">
        <f t="shared" si="328"/>
        <v>Klik Here Bestie</v>
      </c>
      <c r="AD3367" s="12" t="s">
        <v>30</v>
      </c>
    </row>
    <row r="3368" spans="1:30" ht="14.25" customHeight="1" x14ac:dyDescent="0.3">
      <c r="A3368" s="5">
        <v>3366</v>
      </c>
      <c r="B3368" s="6" t="s">
        <v>32</v>
      </c>
      <c r="C3368" s="6" t="s">
        <v>33</v>
      </c>
      <c r="D3368" s="6" t="s">
        <v>2572</v>
      </c>
      <c r="E3368" s="6" t="s">
        <v>2678</v>
      </c>
      <c r="F3368" s="6">
        <v>3323132004</v>
      </c>
      <c r="G3368" s="6" t="s">
        <v>2679</v>
      </c>
      <c r="H3368" s="6" t="s">
        <v>2680</v>
      </c>
      <c r="I3368" s="6">
        <v>15844165</v>
      </c>
      <c r="J3368" s="6" t="s">
        <v>10875</v>
      </c>
      <c r="K3368" s="6" t="s">
        <v>10876</v>
      </c>
      <c r="L3368" s="6" t="s">
        <v>10877</v>
      </c>
      <c r="M3368" s="6">
        <v>100</v>
      </c>
      <c r="N3368" s="6">
        <v>21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  <c r="T3368" s="6" t="s">
        <v>39</v>
      </c>
      <c r="U3368" s="27" t="s">
        <v>7951</v>
      </c>
      <c r="V3368" s="8">
        <v>46258.345138888886</v>
      </c>
      <c r="W3368" s="8">
        <v>46258.345138888886</v>
      </c>
      <c r="X3368" s="6" t="s">
        <v>40</v>
      </c>
      <c r="Y3368" s="6" t="s">
        <v>39</v>
      </c>
      <c r="Z3368" s="9">
        <v>5039697</v>
      </c>
      <c r="AA3368" s="6" t="s">
        <v>10878</v>
      </c>
      <c r="AB3368" s="26" t="s">
        <v>10879</v>
      </c>
      <c r="AC3368" s="11" t="str">
        <f t="shared" si="328"/>
        <v>Klik Here Bestie</v>
      </c>
      <c r="AD3368" s="12" t="s">
        <v>30</v>
      </c>
    </row>
    <row r="3369" spans="1:30" ht="14.25" customHeight="1" x14ac:dyDescent="0.3">
      <c r="A3369" s="5">
        <v>3367</v>
      </c>
      <c r="B3369" s="6" t="s">
        <v>32</v>
      </c>
      <c r="C3369" s="6" t="s">
        <v>33</v>
      </c>
      <c r="D3369" s="6" t="s">
        <v>2572</v>
      </c>
      <c r="E3369" s="6" t="s">
        <v>2678</v>
      </c>
      <c r="F3369" s="6">
        <v>3323132004</v>
      </c>
      <c r="G3369" s="6" t="s">
        <v>2679</v>
      </c>
      <c r="H3369" s="6" t="s">
        <v>2680</v>
      </c>
      <c r="I3369" s="6">
        <v>15399039</v>
      </c>
      <c r="J3369" s="6" t="s">
        <v>10880</v>
      </c>
      <c r="K3369" s="6" t="s">
        <v>10881</v>
      </c>
      <c r="L3369" s="6" t="s">
        <v>783</v>
      </c>
      <c r="M3369" s="6">
        <v>87</v>
      </c>
      <c r="N3369" s="6">
        <v>50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  <c r="T3369" s="6" t="s">
        <v>39</v>
      </c>
      <c r="U3369" s="27" t="s">
        <v>7958</v>
      </c>
      <c r="V3369" s="8">
        <v>46252.502083333333</v>
      </c>
      <c r="W3369" s="8">
        <v>46252.502083333333</v>
      </c>
      <c r="X3369" s="6" t="s">
        <v>40</v>
      </c>
      <c r="Y3369" s="6" t="s">
        <v>39</v>
      </c>
      <c r="Z3369" s="9">
        <v>88865</v>
      </c>
      <c r="AA3369" s="6" t="s">
        <v>10882</v>
      </c>
      <c r="AB3369" s="26" t="s">
        <v>10883</v>
      </c>
      <c r="AC3369" s="11" t="str">
        <f t="shared" si="328"/>
        <v>Klik Here Bestie</v>
      </c>
      <c r="AD3369" s="12" t="s">
        <v>30</v>
      </c>
    </row>
    <row r="3370" spans="1:30" ht="14.25" customHeight="1" x14ac:dyDescent="0.3">
      <c r="A3370" s="5">
        <v>3368</v>
      </c>
      <c r="B3370" s="6" t="s">
        <v>32</v>
      </c>
      <c r="C3370" s="6" t="s">
        <v>33</v>
      </c>
      <c r="D3370" s="6" t="s">
        <v>2572</v>
      </c>
      <c r="E3370" s="6" t="s">
        <v>2678</v>
      </c>
      <c r="F3370" s="6">
        <v>3323132004</v>
      </c>
      <c r="G3370" s="6" t="s">
        <v>2679</v>
      </c>
      <c r="H3370" s="6" t="s">
        <v>2680</v>
      </c>
      <c r="I3370" s="6">
        <v>15399143</v>
      </c>
      <c r="J3370" s="6" t="s">
        <v>10884</v>
      </c>
      <c r="K3370" s="6" t="s">
        <v>10881</v>
      </c>
      <c r="L3370" s="6" t="s">
        <v>783</v>
      </c>
      <c r="M3370" s="6">
        <v>13</v>
      </c>
      <c r="N3370" s="6">
        <v>0</v>
      </c>
      <c r="O3370" s="6">
        <v>0</v>
      </c>
      <c r="P3370" s="6">
        <v>0</v>
      </c>
      <c r="Q3370" s="6">
        <v>0</v>
      </c>
      <c r="R3370" s="6">
        <v>0</v>
      </c>
      <c r="S3370" s="6">
        <v>0</v>
      </c>
      <c r="T3370" s="6" t="s">
        <v>39</v>
      </c>
      <c r="U3370" s="27" t="s">
        <v>7958</v>
      </c>
      <c r="V3370" s="8">
        <v>46252.50277777778</v>
      </c>
      <c r="W3370" s="8">
        <v>46252.50277777778</v>
      </c>
      <c r="X3370" s="6" t="s">
        <v>40</v>
      </c>
      <c r="Y3370" s="6" t="s">
        <v>39</v>
      </c>
      <c r="Z3370" s="9">
        <v>88865</v>
      </c>
      <c r="AA3370" s="6" t="s">
        <v>10882</v>
      </c>
      <c r="AB3370" s="26" t="s">
        <v>10885</v>
      </c>
      <c r="AC3370" s="11" t="str">
        <f t="shared" si="328"/>
        <v>Klik Here Bestie</v>
      </c>
      <c r="AD3370" s="12" t="s">
        <v>30</v>
      </c>
    </row>
    <row r="3371" spans="1:30" ht="14.25" customHeight="1" x14ac:dyDescent="0.3">
      <c r="A3371" s="5">
        <v>3369</v>
      </c>
      <c r="B3371" s="6" t="s">
        <v>32</v>
      </c>
      <c r="C3371" s="6" t="s">
        <v>33</v>
      </c>
      <c r="D3371" s="6" t="s">
        <v>2572</v>
      </c>
      <c r="E3371" s="6" t="s">
        <v>2686</v>
      </c>
      <c r="F3371" s="6">
        <v>3323132005</v>
      </c>
      <c r="G3371" s="6" t="s">
        <v>2573</v>
      </c>
      <c r="H3371" s="6" t="s">
        <v>2574</v>
      </c>
      <c r="I3371" s="6">
        <v>15533620</v>
      </c>
      <c r="J3371" s="6" t="s">
        <v>10886</v>
      </c>
      <c r="K3371" s="6" t="s">
        <v>10887</v>
      </c>
      <c r="L3371" s="6" t="s">
        <v>2694</v>
      </c>
      <c r="M3371" s="6">
        <v>103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6">
        <v>0</v>
      </c>
      <c r="T3371" s="6" t="s">
        <v>39</v>
      </c>
      <c r="U3371" s="27" t="s">
        <v>7987</v>
      </c>
      <c r="V3371" s="8">
        <v>46254.435416666667</v>
      </c>
      <c r="W3371" s="8">
        <v>46254.435416666667</v>
      </c>
      <c r="X3371" s="6" t="s">
        <v>40</v>
      </c>
      <c r="Y3371" s="6" t="s">
        <v>39</v>
      </c>
      <c r="Z3371" s="9">
        <v>75113</v>
      </c>
      <c r="AA3371" s="6" t="s">
        <v>2695</v>
      </c>
      <c r="AB3371" s="26" t="s">
        <v>10888</v>
      </c>
      <c r="AC3371" s="11" t="str">
        <f t="shared" si="328"/>
        <v>Klik Here Bestie</v>
      </c>
      <c r="AD3371" s="12" t="s">
        <v>30</v>
      </c>
    </row>
    <row r="3372" spans="1:30" ht="14.25" customHeight="1" x14ac:dyDescent="0.3">
      <c r="A3372" s="5">
        <v>3370</v>
      </c>
      <c r="B3372" s="6" t="s">
        <v>32</v>
      </c>
      <c r="C3372" s="6" t="s">
        <v>33</v>
      </c>
      <c r="D3372" s="6" t="s">
        <v>2572</v>
      </c>
      <c r="E3372" s="6" t="s">
        <v>2686</v>
      </c>
      <c r="F3372" s="6">
        <v>3323132005</v>
      </c>
      <c r="G3372" s="6" t="s">
        <v>2573</v>
      </c>
      <c r="H3372" s="6" t="s">
        <v>2574</v>
      </c>
      <c r="I3372" s="6">
        <v>15470365</v>
      </c>
      <c r="J3372" s="6" t="s">
        <v>10889</v>
      </c>
      <c r="K3372" s="6" t="s">
        <v>10890</v>
      </c>
      <c r="L3372" s="6" t="s">
        <v>10891</v>
      </c>
      <c r="M3372" s="6">
        <v>53</v>
      </c>
      <c r="N3372" s="6">
        <v>48</v>
      </c>
      <c r="O3372" s="6">
        <v>0</v>
      </c>
      <c r="P3372" s="6">
        <v>0</v>
      </c>
      <c r="Q3372" s="6">
        <v>0</v>
      </c>
      <c r="R3372" s="6">
        <v>0</v>
      </c>
      <c r="S3372" s="6">
        <v>0</v>
      </c>
      <c r="T3372" s="6" t="s">
        <v>39</v>
      </c>
      <c r="U3372" s="27" t="s">
        <v>7969</v>
      </c>
      <c r="V3372" s="8">
        <v>46253.509722222225</v>
      </c>
      <c r="W3372" s="8">
        <v>46253.509722222225</v>
      </c>
      <c r="X3372" s="6" t="s">
        <v>40</v>
      </c>
      <c r="Y3372" s="6" t="s">
        <v>39</v>
      </c>
      <c r="Z3372" s="9">
        <v>75113</v>
      </c>
      <c r="AA3372" s="6" t="s">
        <v>2695</v>
      </c>
      <c r="AB3372" s="26" t="s">
        <v>10892</v>
      </c>
      <c r="AC3372" s="11" t="str">
        <f t="shared" si="328"/>
        <v>Klik Here Bestie</v>
      </c>
      <c r="AD3372" s="12" t="s">
        <v>30</v>
      </c>
    </row>
    <row r="3373" spans="1:30" ht="14.25" customHeight="1" x14ac:dyDescent="0.3">
      <c r="A3373" s="5">
        <v>3371</v>
      </c>
      <c r="B3373" s="6" t="s">
        <v>32</v>
      </c>
      <c r="C3373" s="6" t="s">
        <v>33</v>
      </c>
      <c r="D3373" s="6" t="s">
        <v>2572</v>
      </c>
      <c r="E3373" s="6" t="s">
        <v>2697</v>
      </c>
      <c r="F3373" s="6">
        <v>3323132006</v>
      </c>
      <c r="G3373" s="6" t="s">
        <v>2573</v>
      </c>
      <c r="H3373" s="6" t="s">
        <v>2574</v>
      </c>
      <c r="I3373" s="6">
        <v>15550679</v>
      </c>
      <c r="J3373" s="6" t="s">
        <v>10893</v>
      </c>
      <c r="K3373" s="6" t="s">
        <v>10894</v>
      </c>
      <c r="L3373" s="6" t="s">
        <v>10895</v>
      </c>
      <c r="M3373" s="6">
        <v>0</v>
      </c>
      <c r="N3373" s="6">
        <v>36</v>
      </c>
      <c r="O3373" s="6">
        <v>0</v>
      </c>
      <c r="P3373" s="6">
        <v>0</v>
      </c>
      <c r="Q3373" s="6">
        <v>0</v>
      </c>
      <c r="R3373" s="6">
        <v>0</v>
      </c>
      <c r="S3373" s="6">
        <v>0</v>
      </c>
      <c r="T3373" s="6" t="s">
        <v>39</v>
      </c>
      <c r="U3373" s="27" t="s">
        <v>7987</v>
      </c>
      <c r="V3373" s="8">
        <v>46254.535416666666</v>
      </c>
      <c r="W3373" s="8">
        <v>46254.535416666666</v>
      </c>
      <c r="X3373" s="6" t="s">
        <v>40</v>
      </c>
      <c r="Y3373" s="6" t="s">
        <v>39</v>
      </c>
      <c r="Z3373" s="9">
        <v>76514</v>
      </c>
      <c r="AA3373" s="6" t="s">
        <v>6181</v>
      </c>
      <c r="AB3373" s="26" t="s">
        <v>10896</v>
      </c>
      <c r="AC3373" s="11" t="str">
        <f t="shared" si="328"/>
        <v>Klik Here Bestie</v>
      </c>
      <c r="AD3373" s="12" t="s">
        <v>30</v>
      </c>
    </row>
    <row r="3374" spans="1:30" ht="14.25" customHeight="1" x14ac:dyDescent="0.3">
      <c r="A3374" s="5">
        <v>3372</v>
      </c>
      <c r="B3374" s="6" t="s">
        <v>32</v>
      </c>
      <c r="C3374" s="6" t="s">
        <v>33</v>
      </c>
      <c r="D3374" s="6" t="s">
        <v>2572</v>
      </c>
      <c r="E3374" s="6" t="s">
        <v>2697</v>
      </c>
      <c r="F3374" s="6">
        <v>3323132006</v>
      </c>
      <c r="G3374" s="6" t="s">
        <v>2573</v>
      </c>
      <c r="H3374" s="6" t="s">
        <v>2574</v>
      </c>
      <c r="I3374" s="6">
        <v>15550890</v>
      </c>
      <c r="J3374" s="6" t="s">
        <v>10897</v>
      </c>
      <c r="K3374" s="6" t="s">
        <v>10894</v>
      </c>
      <c r="L3374" s="6" t="s">
        <v>10895</v>
      </c>
      <c r="M3374" s="6">
        <v>0</v>
      </c>
      <c r="N3374" s="6">
        <v>14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  <c r="T3374" s="6" t="s">
        <v>39</v>
      </c>
      <c r="U3374" s="27" t="s">
        <v>7987</v>
      </c>
      <c r="V3374" s="8">
        <v>46254.536111111112</v>
      </c>
      <c r="W3374" s="8">
        <v>46254.536111111112</v>
      </c>
      <c r="X3374" s="6" t="s">
        <v>40</v>
      </c>
      <c r="Y3374" s="6" t="s">
        <v>39</v>
      </c>
      <c r="Z3374" s="9">
        <v>76514</v>
      </c>
      <c r="AA3374" s="6" t="s">
        <v>6181</v>
      </c>
      <c r="AB3374" s="26" t="s">
        <v>10898</v>
      </c>
      <c r="AC3374" s="11" t="str">
        <f t="shared" si="328"/>
        <v>Klik Here Bestie</v>
      </c>
      <c r="AD3374" s="12" t="s">
        <v>30</v>
      </c>
    </row>
    <row r="3375" spans="1:30" ht="14.25" customHeight="1" x14ac:dyDescent="0.3">
      <c r="A3375" s="5">
        <v>3373</v>
      </c>
      <c r="B3375" s="6" t="s">
        <v>32</v>
      </c>
      <c r="C3375" s="6" t="s">
        <v>33</v>
      </c>
      <c r="D3375" s="6" t="s">
        <v>2572</v>
      </c>
      <c r="E3375" s="6" t="s">
        <v>2715</v>
      </c>
      <c r="F3375" s="6">
        <v>3323132007</v>
      </c>
      <c r="G3375" s="6" t="s">
        <v>2573</v>
      </c>
      <c r="H3375" s="6" t="s">
        <v>2574</v>
      </c>
      <c r="I3375" s="6">
        <v>16131316</v>
      </c>
      <c r="J3375" s="6" t="s">
        <v>10899</v>
      </c>
      <c r="K3375" s="6" t="s">
        <v>10900</v>
      </c>
      <c r="L3375" s="6" t="s">
        <v>10901</v>
      </c>
      <c r="M3375" s="6">
        <v>0</v>
      </c>
      <c r="N3375" s="6">
        <v>337</v>
      </c>
      <c r="O3375" s="6">
        <v>0</v>
      </c>
      <c r="P3375" s="6">
        <v>0</v>
      </c>
      <c r="Q3375" s="6">
        <v>0</v>
      </c>
      <c r="R3375" s="6">
        <v>0</v>
      </c>
      <c r="S3375" s="6">
        <v>0</v>
      </c>
      <c r="T3375" s="6" t="s">
        <v>39</v>
      </c>
      <c r="U3375" s="27" t="s">
        <v>7919</v>
      </c>
      <c r="V3375" s="8">
        <v>46261.329861111109</v>
      </c>
      <c r="W3375" s="8">
        <v>46261.329861111109</v>
      </c>
      <c r="X3375" s="6" t="s">
        <v>40</v>
      </c>
      <c r="Y3375" s="6" t="s">
        <v>39</v>
      </c>
      <c r="Z3375" s="9">
        <v>74945</v>
      </c>
      <c r="AA3375" s="6" t="s">
        <v>2717</v>
      </c>
      <c r="AB3375" s="26" t="s">
        <v>10902</v>
      </c>
      <c r="AC3375" s="11" t="str">
        <f t="shared" si="328"/>
        <v>Klik Here Bestie</v>
      </c>
      <c r="AD3375" s="12" t="s">
        <v>30</v>
      </c>
    </row>
    <row r="3376" spans="1:30" ht="14.25" customHeight="1" x14ac:dyDescent="0.3">
      <c r="A3376" s="5">
        <v>3374</v>
      </c>
      <c r="B3376" s="6" t="s">
        <v>32</v>
      </c>
      <c r="C3376" s="6" t="s">
        <v>33</v>
      </c>
      <c r="D3376" s="6" t="s">
        <v>2572</v>
      </c>
      <c r="E3376" s="6" t="s">
        <v>2715</v>
      </c>
      <c r="F3376" s="6">
        <v>3323132007</v>
      </c>
      <c r="G3376" s="6" t="s">
        <v>2573</v>
      </c>
      <c r="H3376" s="6" t="s">
        <v>2574</v>
      </c>
      <c r="I3376" s="6">
        <v>16131491</v>
      </c>
      <c r="J3376" s="6" t="s">
        <v>10903</v>
      </c>
      <c r="K3376" s="6" t="s">
        <v>10900</v>
      </c>
      <c r="L3376" s="6" t="s">
        <v>10901</v>
      </c>
      <c r="M3376" s="6">
        <v>52</v>
      </c>
      <c r="N3376" s="6">
        <v>46</v>
      </c>
      <c r="O3376" s="6">
        <v>0</v>
      </c>
      <c r="P3376" s="6">
        <v>0</v>
      </c>
      <c r="Q3376" s="6">
        <v>0</v>
      </c>
      <c r="R3376" s="6">
        <v>0</v>
      </c>
      <c r="S3376" s="6">
        <v>0</v>
      </c>
      <c r="T3376" s="6" t="s">
        <v>39</v>
      </c>
      <c r="U3376" s="6" t="s">
        <v>7919</v>
      </c>
      <c r="V3376" s="8">
        <v>46261.330555555556</v>
      </c>
      <c r="W3376" s="8">
        <v>46261.330555555556</v>
      </c>
      <c r="X3376" s="6" t="s">
        <v>40</v>
      </c>
      <c r="Y3376" s="6" t="s">
        <v>39</v>
      </c>
      <c r="Z3376" s="9">
        <v>74945</v>
      </c>
      <c r="AA3376" s="6" t="s">
        <v>2717</v>
      </c>
      <c r="AB3376" s="26" t="s">
        <v>10904</v>
      </c>
      <c r="AC3376" s="11" t="str">
        <f t="shared" si="328"/>
        <v>Klik Here Bestie</v>
      </c>
      <c r="AD3376" s="12" t="s">
        <v>30</v>
      </c>
    </row>
    <row r="3377" spans="1:30" ht="14.25" customHeight="1" x14ac:dyDescent="0.3">
      <c r="A3377" s="5">
        <v>3375</v>
      </c>
      <c r="B3377" s="6" t="s">
        <v>32</v>
      </c>
      <c r="C3377" s="6" t="s">
        <v>33</v>
      </c>
      <c r="D3377" s="6" t="s">
        <v>2572</v>
      </c>
      <c r="E3377" s="6" t="s">
        <v>2715</v>
      </c>
      <c r="F3377" s="6">
        <v>3323132007</v>
      </c>
      <c r="G3377" s="6" t="s">
        <v>2573</v>
      </c>
      <c r="H3377" s="6" t="s">
        <v>2574</v>
      </c>
      <c r="I3377" s="6">
        <v>15732722</v>
      </c>
      <c r="J3377" s="6" t="s">
        <v>10905</v>
      </c>
      <c r="K3377" s="6" t="s">
        <v>10906</v>
      </c>
      <c r="L3377" s="6" t="s">
        <v>10092</v>
      </c>
      <c r="M3377" s="6">
        <v>54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6">
        <v>0</v>
      </c>
      <c r="T3377" s="6" t="s">
        <v>39</v>
      </c>
      <c r="U3377" s="27" t="s">
        <v>7933</v>
      </c>
      <c r="V3377" s="8">
        <v>46256.573611111111</v>
      </c>
      <c r="W3377" s="8">
        <v>46256.573611111111</v>
      </c>
      <c r="X3377" s="6" t="s">
        <v>40</v>
      </c>
      <c r="Y3377" s="6" t="s">
        <v>39</v>
      </c>
      <c r="Z3377" s="9">
        <v>74945</v>
      </c>
      <c r="AA3377" s="6" t="s">
        <v>2717</v>
      </c>
      <c r="AB3377" s="26" t="s">
        <v>10907</v>
      </c>
      <c r="AC3377" s="11" t="str">
        <f t="shared" si="328"/>
        <v>Klik Here Bestie</v>
      </c>
      <c r="AD3377" s="12" t="s">
        <v>30</v>
      </c>
    </row>
    <row r="3378" spans="1:30" ht="14.25" customHeight="1" x14ac:dyDescent="0.3">
      <c r="A3378" s="5">
        <v>3376</v>
      </c>
      <c r="B3378" s="6" t="s">
        <v>32</v>
      </c>
      <c r="C3378" s="6" t="s">
        <v>33</v>
      </c>
      <c r="D3378" s="6" t="s">
        <v>2572</v>
      </c>
      <c r="E3378" s="6" t="s">
        <v>2715</v>
      </c>
      <c r="F3378" s="6">
        <v>3323132007</v>
      </c>
      <c r="G3378" s="6" t="s">
        <v>2573</v>
      </c>
      <c r="H3378" s="6" t="s">
        <v>2574</v>
      </c>
      <c r="I3378" s="6">
        <v>15438119</v>
      </c>
      <c r="J3378" s="6" t="s">
        <v>10908</v>
      </c>
      <c r="K3378" s="6" t="s">
        <v>10909</v>
      </c>
      <c r="L3378" s="6" t="s">
        <v>10910</v>
      </c>
      <c r="M3378" s="6">
        <v>0</v>
      </c>
      <c r="N3378" s="6">
        <v>124</v>
      </c>
      <c r="O3378" s="6">
        <v>0</v>
      </c>
      <c r="P3378" s="6">
        <v>0</v>
      </c>
      <c r="Q3378" s="6">
        <v>0</v>
      </c>
      <c r="R3378" s="6">
        <v>0</v>
      </c>
      <c r="S3378" s="6">
        <v>0</v>
      </c>
      <c r="T3378" s="6" t="s">
        <v>39</v>
      </c>
      <c r="U3378" s="27" t="s">
        <v>7969</v>
      </c>
      <c r="V3378" s="8">
        <v>46253.306250000001</v>
      </c>
      <c r="W3378" s="8">
        <v>46253.306250000001</v>
      </c>
      <c r="X3378" s="6" t="s">
        <v>40</v>
      </c>
      <c r="Y3378" s="6" t="s">
        <v>39</v>
      </c>
      <c r="Z3378" s="9">
        <v>1102200</v>
      </c>
      <c r="AA3378" s="6" t="s">
        <v>10911</v>
      </c>
      <c r="AB3378" s="26" t="s">
        <v>10912</v>
      </c>
      <c r="AC3378" s="11" t="str">
        <f t="shared" si="328"/>
        <v>Klik Here Bestie</v>
      </c>
      <c r="AD3378" s="12" t="s">
        <v>30</v>
      </c>
    </row>
    <row r="3379" spans="1:30" ht="14.25" customHeight="1" x14ac:dyDescent="0.3">
      <c r="A3379" s="5">
        <v>3377</v>
      </c>
      <c r="B3379" s="6" t="s">
        <v>32</v>
      </c>
      <c r="C3379" s="6" t="s">
        <v>33</v>
      </c>
      <c r="D3379" s="6" t="s">
        <v>2572</v>
      </c>
      <c r="E3379" s="6" t="s">
        <v>2715</v>
      </c>
      <c r="F3379" s="6">
        <v>3323132007</v>
      </c>
      <c r="G3379" s="6" t="s">
        <v>2573</v>
      </c>
      <c r="H3379" s="6" t="s">
        <v>2574</v>
      </c>
      <c r="I3379" s="6">
        <v>15592828</v>
      </c>
      <c r="J3379" s="6" t="s">
        <v>10913</v>
      </c>
      <c r="K3379" s="6" t="s">
        <v>10909</v>
      </c>
      <c r="L3379" s="6" t="s">
        <v>10910</v>
      </c>
      <c r="M3379" s="6">
        <v>0</v>
      </c>
      <c r="N3379" s="6">
        <v>100</v>
      </c>
      <c r="O3379" s="6">
        <v>0</v>
      </c>
      <c r="P3379" s="6">
        <v>0</v>
      </c>
      <c r="Q3379" s="6">
        <v>0</v>
      </c>
      <c r="R3379" s="6">
        <v>0</v>
      </c>
      <c r="S3379" s="6">
        <v>0</v>
      </c>
      <c r="T3379" s="6" t="s">
        <v>39</v>
      </c>
      <c r="U3379" s="6" t="s">
        <v>7926</v>
      </c>
      <c r="V3379" s="8">
        <v>46255.287499999999</v>
      </c>
      <c r="W3379" s="8">
        <v>46255.287499999999</v>
      </c>
      <c r="X3379" s="6" t="s">
        <v>40</v>
      </c>
      <c r="Y3379" s="6" t="s">
        <v>39</v>
      </c>
      <c r="Z3379" s="9">
        <v>1102200</v>
      </c>
      <c r="AA3379" s="6" t="s">
        <v>10911</v>
      </c>
      <c r="AB3379" s="26" t="s">
        <v>10914</v>
      </c>
      <c r="AC3379" s="11" t="str">
        <f t="shared" si="328"/>
        <v>Klik Here Bestie</v>
      </c>
      <c r="AD3379" s="12" t="s">
        <v>30</v>
      </c>
    </row>
    <row r="3380" spans="1:30" ht="14.25" customHeight="1" x14ac:dyDescent="0.3">
      <c r="A3380" s="5">
        <v>3378</v>
      </c>
      <c r="B3380" s="6" t="s">
        <v>32</v>
      </c>
      <c r="C3380" s="6" t="s">
        <v>33</v>
      </c>
      <c r="D3380" s="6" t="s">
        <v>2572</v>
      </c>
      <c r="E3380" s="6" t="s">
        <v>2715</v>
      </c>
      <c r="F3380" s="6">
        <v>3323132007</v>
      </c>
      <c r="G3380" s="6" t="s">
        <v>2573</v>
      </c>
      <c r="H3380" s="6" t="s">
        <v>2574</v>
      </c>
      <c r="I3380" s="6">
        <v>16038283</v>
      </c>
      <c r="J3380" s="6" t="s">
        <v>10915</v>
      </c>
      <c r="K3380" s="6" t="s">
        <v>10916</v>
      </c>
      <c r="L3380" s="6" t="s">
        <v>10917</v>
      </c>
      <c r="M3380" s="6">
        <v>71</v>
      </c>
      <c r="N3380" s="6">
        <v>64</v>
      </c>
      <c r="O3380" s="6">
        <v>0</v>
      </c>
      <c r="P3380" s="6">
        <v>0</v>
      </c>
      <c r="Q3380" s="6">
        <v>0</v>
      </c>
      <c r="R3380" s="6">
        <v>0</v>
      </c>
      <c r="S3380" s="6">
        <v>0</v>
      </c>
      <c r="T3380" s="6" t="s">
        <v>39</v>
      </c>
      <c r="U3380" s="27" t="s">
        <v>7962</v>
      </c>
      <c r="V3380" s="8">
        <v>46260.369444444441</v>
      </c>
      <c r="W3380" s="8">
        <v>46260.369444444441</v>
      </c>
      <c r="X3380" s="6" t="s">
        <v>40</v>
      </c>
      <c r="Y3380" s="6" t="s">
        <v>39</v>
      </c>
      <c r="Z3380" s="9">
        <v>1131336</v>
      </c>
      <c r="AA3380" s="6" t="s">
        <v>10918</v>
      </c>
      <c r="AB3380" s="26" t="s">
        <v>10919</v>
      </c>
      <c r="AC3380" s="11" t="str">
        <f t="shared" si="328"/>
        <v>Klik Here Bestie</v>
      </c>
      <c r="AD3380" s="12" t="s">
        <v>30</v>
      </c>
    </row>
    <row r="3381" spans="1:30" ht="14.25" customHeight="1" x14ac:dyDescent="0.3">
      <c r="A3381" s="5">
        <v>3379</v>
      </c>
      <c r="B3381" s="6" t="s">
        <v>32</v>
      </c>
      <c r="C3381" s="6" t="s">
        <v>33</v>
      </c>
      <c r="D3381" s="6" t="s">
        <v>2572</v>
      </c>
      <c r="E3381" s="6" t="s">
        <v>2715</v>
      </c>
      <c r="F3381" s="6">
        <v>3323132007</v>
      </c>
      <c r="G3381" s="6" t="s">
        <v>2573</v>
      </c>
      <c r="H3381" s="6" t="s">
        <v>2574</v>
      </c>
      <c r="I3381" s="6">
        <v>15372332</v>
      </c>
      <c r="J3381" s="6" t="s">
        <v>10920</v>
      </c>
      <c r="K3381" s="6" t="s">
        <v>10921</v>
      </c>
      <c r="L3381" s="6" t="s">
        <v>2720</v>
      </c>
      <c r="M3381" s="6">
        <v>200</v>
      </c>
      <c r="N3381" s="6">
        <v>0</v>
      </c>
      <c r="O3381" s="6">
        <v>0</v>
      </c>
      <c r="P3381" s="6">
        <v>0</v>
      </c>
      <c r="Q3381" s="6">
        <v>0</v>
      </c>
      <c r="R3381" s="6">
        <v>0</v>
      </c>
      <c r="S3381" s="6">
        <v>0</v>
      </c>
      <c r="T3381" s="6" t="s">
        <v>39</v>
      </c>
      <c r="U3381" s="6" t="s">
        <v>7958</v>
      </c>
      <c r="V3381" s="8">
        <v>46252.306944444441</v>
      </c>
      <c r="W3381" s="8">
        <v>46252.306944444441</v>
      </c>
      <c r="X3381" s="6" t="s">
        <v>40</v>
      </c>
      <c r="Y3381" s="6" t="s">
        <v>39</v>
      </c>
      <c r="Z3381" s="9">
        <v>1151708</v>
      </c>
      <c r="AA3381" s="6" t="s">
        <v>2721</v>
      </c>
      <c r="AB3381" s="26" t="s">
        <v>10922</v>
      </c>
      <c r="AC3381" s="11" t="str">
        <f t="shared" si="328"/>
        <v>Klik Here Bestie</v>
      </c>
      <c r="AD3381" s="12" t="s">
        <v>30</v>
      </c>
    </row>
    <row r="3382" spans="1:30" ht="14.25" customHeight="1" x14ac:dyDescent="0.3">
      <c r="A3382" s="5">
        <v>3380</v>
      </c>
      <c r="B3382" s="6" t="s">
        <v>32</v>
      </c>
      <c r="C3382" s="6" t="s">
        <v>33</v>
      </c>
      <c r="D3382" s="6" t="s">
        <v>2572</v>
      </c>
      <c r="E3382" s="6" t="s">
        <v>2723</v>
      </c>
      <c r="F3382" s="6">
        <v>3323132008</v>
      </c>
      <c r="G3382" s="6" t="s">
        <v>2679</v>
      </c>
      <c r="H3382" s="6" t="s">
        <v>2680</v>
      </c>
      <c r="I3382" s="6">
        <v>15870935</v>
      </c>
      <c r="J3382" s="6" t="s">
        <v>10923</v>
      </c>
      <c r="K3382" s="6" t="s">
        <v>10924</v>
      </c>
      <c r="L3382" s="6" t="s">
        <v>10925</v>
      </c>
      <c r="M3382" s="6">
        <v>19</v>
      </c>
      <c r="N3382" s="6">
        <v>20</v>
      </c>
      <c r="O3382" s="6">
        <v>0</v>
      </c>
      <c r="P3382" s="6">
        <v>0</v>
      </c>
      <c r="Q3382" s="6">
        <v>0</v>
      </c>
      <c r="R3382" s="6">
        <v>0</v>
      </c>
      <c r="S3382" s="6">
        <v>0</v>
      </c>
      <c r="T3382" s="6" t="s">
        <v>39</v>
      </c>
      <c r="U3382" s="6" t="s">
        <v>7951</v>
      </c>
      <c r="V3382" s="8">
        <v>46258.462500000001</v>
      </c>
      <c r="W3382" s="8">
        <v>46258.462500000001</v>
      </c>
      <c r="X3382" s="6" t="s">
        <v>40</v>
      </c>
      <c r="Y3382" s="6" t="s">
        <v>39</v>
      </c>
      <c r="Z3382" s="9">
        <v>89569</v>
      </c>
      <c r="AA3382" s="6" t="s">
        <v>966</v>
      </c>
      <c r="AB3382" s="26" t="s">
        <v>10926</v>
      </c>
      <c r="AC3382" s="11" t="str">
        <f t="shared" si="328"/>
        <v>Klik Here Bestie</v>
      </c>
      <c r="AD3382" s="12" t="s">
        <v>30</v>
      </c>
    </row>
    <row r="3383" spans="1:30" ht="14.25" customHeight="1" x14ac:dyDescent="0.3">
      <c r="A3383" s="5">
        <v>3381</v>
      </c>
      <c r="B3383" s="6" t="s">
        <v>32</v>
      </c>
      <c r="C3383" s="6" t="s">
        <v>33</v>
      </c>
      <c r="D3383" s="6" t="s">
        <v>2572</v>
      </c>
      <c r="E3383" s="6" t="s">
        <v>2723</v>
      </c>
      <c r="F3383" s="6">
        <v>3323132008</v>
      </c>
      <c r="G3383" s="6" t="s">
        <v>2679</v>
      </c>
      <c r="H3383" s="6" t="s">
        <v>2680</v>
      </c>
      <c r="I3383" s="6">
        <v>15871163</v>
      </c>
      <c r="J3383" s="6" t="s">
        <v>10927</v>
      </c>
      <c r="K3383" s="6" t="s">
        <v>10924</v>
      </c>
      <c r="L3383" s="6" t="s">
        <v>10925</v>
      </c>
      <c r="M3383" s="6">
        <v>56</v>
      </c>
      <c r="N3383" s="6">
        <v>51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 t="s">
        <v>39</v>
      </c>
      <c r="U3383" s="6" t="s">
        <v>7951</v>
      </c>
      <c r="V3383" s="8">
        <v>46258.463888888888</v>
      </c>
      <c r="W3383" s="8">
        <v>46258.463888888888</v>
      </c>
      <c r="X3383" s="6" t="s">
        <v>40</v>
      </c>
      <c r="Y3383" s="6" t="s">
        <v>39</v>
      </c>
      <c r="Z3383" s="9">
        <v>89569</v>
      </c>
      <c r="AA3383" s="6" t="s">
        <v>966</v>
      </c>
      <c r="AB3383" s="26" t="s">
        <v>10928</v>
      </c>
      <c r="AC3383" s="11" t="str">
        <f t="shared" si="328"/>
        <v>Klik Here Bestie</v>
      </c>
      <c r="AD3383" s="12" t="s">
        <v>30</v>
      </c>
    </row>
    <row r="3384" spans="1:30" ht="14.25" customHeight="1" x14ac:dyDescent="0.3">
      <c r="A3384" s="5">
        <v>3382</v>
      </c>
      <c r="B3384" s="6" t="s">
        <v>32</v>
      </c>
      <c r="C3384" s="6" t="s">
        <v>33</v>
      </c>
      <c r="D3384" s="6" t="s">
        <v>2572</v>
      </c>
      <c r="E3384" s="6" t="s">
        <v>2723</v>
      </c>
      <c r="F3384" s="6">
        <v>3323132008</v>
      </c>
      <c r="G3384" s="6" t="s">
        <v>2679</v>
      </c>
      <c r="H3384" s="6" t="s">
        <v>2680</v>
      </c>
      <c r="I3384" s="6">
        <v>16069565</v>
      </c>
      <c r="J3384" s="6" t="s">
        <v>10929</v>
      </c>
      <c r="K3384" s="6" t="s">
        <v>10930</v>
      </c>
      <c r="L3384" s="6" t="s">
        <v>217</v>
      </c>
      <c r="M3384" s="6">
        <v>66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 t="s">
        <v>39</v>
      </c>
      <c r="U3384" s="27" t="s">
        <v>7962</v>
      </c>
      <c r="V3384" s="8">
        <v>46260.542361111111</v>
      </c>
      <c r="W3384" s="8">
        <v>46260.542361111111</v>
      </c>
      <c r="X3384" s="6" t="s">
        <v>40</v>
      </c>
      <c r="Y3384" s="6" t="s">
        <v>39</v>
      </c>
      <c r="Z3384" s="9">
        <v>89569</v>
      </c>
      <c r="AA3384" s="6" t="s">
        <v>966</v>
      </c>
      <c r="AB3384" s="26" t="s">
        <v>10931</v>
      </c>
      <c r="AC3384" s="11" t="str">
        <f t="shared" si="328"/>
        <v>Klik Here Bestie</v>
      </c>
      <c r="AD3384" s="12" t="s">
        <v>30</v>
      </c>
    </row>
    <row r="3385" spans="1:30" ht="14.25" customHeight="1" x14ac:dyDescent="0.3">
      <c r="A3385" s="5">
        <v>3383</v>
      </c>
      <c r="B3385" s="6" t="s">
        <v>32</v>
      </c>
      <c r="C3385" s="6" t="s">
        <v>33</v>
      </c>
      <c r="D3385" s="6" t="s">
        <v>2572</v>
      </c>
      <c r="E3385" s="6" t="s">
        <v>2723</v>
      </c>
      <c r="F3385" s="6">
        <v>3323132008</v>
      </c>
      <c r="G3385" s="6" t="s">
        <v>2679</v>
      </c>
      <c r="H3385" s="6" t="s">
        <v>2680</v>
      </c>
      <c r="I3385" s="6">
        <v>15410211</v>
      </c>
      <c r="J3385" s="6" t="s">
        <v>10932</v>
      </c>
      <c r="K3385" s="6" t="s">
        <v>10933</v>
      </c>
      <c r="L3385" s="6" t="s">
        <v>10934</v>
      </c>
      <c r="M3385" s="6">
        <v>41</v>
      </c>
      <c r="N3385" s="6">
        <v>41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  <c r="T3385" s="6" t="s">
        <v>39</v>
      </c>
      <c r="U3385" s="27" t="s">
        <v>7958</v>
      </c>
      <c r="V3385" s="8">
        <v>46252.601388888892</v>
      </c>
      <c r="W3385" s="8">
        <v>46252.601388888892</v>
      </c>
      <c r="X3385" s="6" t="s">
        <v>40</v>
      </c>
      <c r="Y3385" s="6" t="s">
        <v>39</v>
      </c>
      <c r="Z3385" s="9">
        <v>89569</v>
      </c>
      <c r="AA3385" s="6" t="s">
        <v>966</v>
      </c>
      <c r="AB3385" s="26" t="s">
        <v>10935</v>
      </c>
      <c r="AC3385" s="11" t="str">
        <f t="shared" si="328"/>
        <v>Klik Here Bestie</v>
      </c>
      <c r="AD3385" s="12" t="s">
        <v>30</v>
      </c>
    </row>
    <row r="3386" spans="1:30" ht="14.25" customHeight="1" x14ac:dyDescent="0.3">
      <c r="A3386" s="5">
        <v>3384</v>
      </c>
      <c r="B3386" s="6" t="s">
        <v>32</v>
      </c>
      <c r="C3386" s="6" t="s">
        <v>33</v>
      </c>
      <c r="D3386" s="6" t="s">
        <v>2572</v>
      </c>
      <c r="E3386" s="6" t="s">
        <v>2723</v>
      </c>
      <c r="F3386" s="6">
        <v>3323132008</v>
      </c>
      <c r="G3386" s="6" t="s">
        <v>2679</v>
      </c>
      <c r="H3386" s="6" t="s">
        <v>2680</v>
      </c>
      <c r="I3386" s="6">
        <v>15410420</v>
      </c>
      <c r="J3386" s="6" t="s">
        <v>10936</v>
      </c>
      <c r="K3386" s="6" t="s">
        <v>10933</v>
      </c>
      <c r="L3386" s="6" t="s">
        <v>10934</v>
      </c>
      <c r="M3386" s="6">
        <v>59</v>
      </c>
      <c r="N3386" s="6">
        <v>9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 t="s">
        <v>39</v>
      </c>
      <c r="U3386" s="27" t="s">
        <v>7958</v>
      </c>
      <c r="V3386" s="8">
        <v>46252.602777777778</v>
      </c>
      <c r="W3386" s="8">
        <v>46252.602777777778</v>
      </c>
      <c r="X3386" s="6" t="s">
        <v>40</v>
      </c>
      <c r="Y3386" s="6" t="s">
        <v>39</v>
      </c>
      <c r="Z3386" s="9">
        <v>89569</v>
      </c>
      <c r="AA3386" s="6" t="s">
        <v>966</v>
      </c>
      <c r="AB3386" s="26" t="s">
        <v>10937</v>
      </c>
      <c r="AC3386" s="11" t="str">
        <f t="shared" si="328"/>
        <v>Klik Here Bestie</v>
      </c>
      <c r="AD3386" s="12" t="s">
        <v>30</v>
      </c>
    </row>
    <row r="3387" spans="1:30" ht="14.25" customHeight="1" x14ac:dyDescent="0.3">
      <c r="A3387" s="5">
        <v>3385</v>
      </c>
      <c r="B3387" s="6" t="s">
        <v>32</v>
      </c>
      <c r="C3387" s="6" t="s">
        <v>33</v>
      </c>
      <c r="D3387" s="6" t="s">
        <v>2572</v>
      </c>
      <c r="E3387" s="6" t="s">
        <v>2723</v>
      </c>
      <c r="F3387" s="6">
        <v>3323132008</v>
      </c>
      <c r="G3387" s="6" t="s">
        <v>2679</v>
      </c>
      <c r="H3387" s="6" t="s">
        <v>2680</v>
      </c>
      <c r="I3387" s="6">
        <v>15618471</v>
      </c>
      <c r="J3387" s="6" t="s">
        <v>10938</v>
      </c>
      <c r="K3387" s="6" t="s">
        <v>10939</v>
      </c>
      <c r="L3387" s="6" t="s">
        <v>2798</v>
      </c>
      <c r="M3387" s="6">
        <v>0</v>
      </c>
      <c r="N3387" s="6">
        <v>67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  <c r="T3387" s="6" t="s">
        <v>39</v>
      </c>
      <c r="U3387" s="6" t="s">
        <v>7926</v>
      </c>
      <c r="V3387" s="8">
        <v>46255.413888888892</v>
      </c>
      <c r="W3387" s="8">
        <v>46255.413888888892</v>
      </c>
      <c r="X3387" s="6" t="s">
        <v>40</v>
      </c>
      <c r="Y3387" s="6" t="s">
        <v>39</v>
      </c>
      <c r="Z3387" s="9">
        <v>862179</v>
      </c>
      <c r="AA3387" s="6" t="s">
        <v>169</v>
      </c>
      <c r="AB3387" s="26" t="s">
        <v>10940</v>
      </c>
      <c r="AC3387" s="11" t="str">
        <f t="shared" si="328"/>
        <v>Klik Here Bestie</v>
      </c>
      <c r="AD3387" s="12" t="s">
        <v>30</v>
      </c>
    </row>
    <row r="3388" spans="1:30" ht="14.25" customHeight="1" x14ac:dyDescent="0.3">
      <c r="A3388" s="5">
        <v>3386</v>
      </c>
      <c r="B3388" s="6" t="s">
        <v>32</v>
      </c>
      <c r="C3388" s="6" t="s">
        <v>33</v>
      </c>
      <c r="D3388" s="6" t="s">
        <v>2572</v>
      </c>
      <c r="E3388" s="6" t="s">
        <v>2723</v>
      </c>
      <c r="F3388" s="6">
        <v>3323132008</v>
      </c>
      <c r="G3388" s="6" t="s">
        <v>2679</v>
      </c>
      <c r="H3388" s="6" t="s">
        <v>2680</v>
      </c>
      <c r="I3388" s="6">
        <v>15618640</v>
      </c>
      <c r="J3388" s="6" t="s">
        <v>10941</v>
      </c>
      <c r="K3388" s="6" t="s">
        <v>10939</v>
      </c>
      <c r="L3388" s="6" t="s">
        <v>2798</v>
      </c>
      <c r="M3388" s="6">
        <v>0</v>
      </c>
      <c r="N3388" s="6">
        <v>50</v>
      </c>
      <c r="O3388" s="6">
        <v>0</v>
      </c>
      <c r="P3388" s="6">
        <v>0</v>
      </c>
      <c r="Q3388" s="6">
        <v>0</v>
      </c>
      <c r="R3388" s="6">
        <v>0</v>
      </c>
      <c r="S3388" s="6">
        <v>0</v>
      </c>
      <c r="T3388" s="6" t="s">
        <v>39</v>
      </c>
      <c r="U3388" s="27" t="s">
        <v>7926</v>
      </c>
      <c r="V3388" s="8">
        <v>46255.414583333331</v>
      </c>
      <c r="W3388" s="8">
        <v>46255.414583333331</v>
      </c>
      <c r="X3388" s="6" t="s">
        <v>40</v>
      </c>
      <c r="Y3388" s="6" t="s">
        <v>39</v>
      </c>
      <c r="Z3388" s="9">
        <v>862179</v>
      </c>
      <c r="AA3388" s="6" t="s">
        <v>169</v>
      </c>
      <c r="AB3388" s="26" t="s">
        <v>10942</v>
      </c>
      <c r="AC3388" s="11" t="str">
        <f t="shared" si="328"/>
        <v>Klik Here Bestie</v>
      </c>
      <c r="AD3388" s="12" t="s">
        <v>30</v>
      </c>
    </row>
    <row r="3389" spans="1:30" ht="14.25" customHeight="1" x14ac:dyDescent="0.3">
      <c r="A3389" s="5">
        <v>3387</v>
      </c>
      <c r="B3389" s="6" t="s">
        <v>32</v>
      </c>
      <c r="C3389" s="6" t="s">
        <v>33</v>
      </c>
      <c r="D3389" s="6" t="s">
        <v>2572</v>
      </c>
      <c r="E3389" s="6" t="s">
        <v>2723</v>
      </c>
      <c r="F3389" s="6">
        <v>3323132008</v>
      </c>
      <c r="G3389" s="6" t="s">
        <v>2679</v>
      </c>
      <c r="H3389" s="6" t="s">
        <v>2680</v>
      </c>
      <c r="I3389" s="6">
        <v>15618883</v>
      </c>
      <c r="J3389" s="6" t="s">
        <v>10943</v>
      </c>
      <c r="K3389" s="6" t="s">
        <v>10939</v>
      </c>
      <c r="L3389" s="6" t="s">
        <v>2798</v>
      </c>
      <c r="M3389" s="6">
        <v>0</v>
      </c>
      <c r="N3389" s="6">
        <v>41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  <c r="T3389" s="6" t="s">
        <v>39</v>
      </c>
      <c r="U3389" s="27" t="s">
        <v>7926</v>
      </c>
      <c r="V3389" s="8">
        <v>46255.415277777778</v>
      </c>
      <c r="W3389" s="8">
        <v>46255.415277777778</v>
      </c>
      <c r="X3389" s="6" t="s">
        <v>40</v>
      </c>
      <c r="Y3389" s="6" t="s">
        <v>39</v>
      </c>
      <c r="Z3389" s="9">
        <v>862179</v>
      </c>
      <c r="AA3389" s="6" t="s">
        <v>169</v>
      </c>
      <c r="AB3389" s="26" t="s">
        <v>10944</v>
      </c>
      <c r="AC3389" s="11" t="str">
        <f t="shared" si="328"/>
        <v>Klik Here Bestie</v>
      </c>
      <c r="AD3389" s="12" t="s">
        <v>30</v>
      </c>
    </row>
    <row r="3390" spans="1:30" ht="14.25" customHeight="1" x14ac:dyDescent="0.3">
      <c r="A3390" s="5">
        <v>3388</v>
      </c>
      <c r="B3390" s="6" t="s">
        <v>32</v>
      </c>
      <c r="C3390" s="6" t="s">
        <v>33</v>
      </c>
      <c r="D3390" s="6" t="s">
        <v>2572</v>
      </c>
      <c r="E3390" s="6" t="s">
        <v>2723</v>
      </c>
      <c r="F3390" s="6">
        <v>3323132008</v>
      </c>
      <c r="G3390" s="6" t="s">
        <v>2679</v>
      </c>
      <c r="H3390" s="6" t="s">
        <v>2680</v>
      </c>
      <c r="I3390" s="6">
        <v>16195498</v>
      </c>
      <c r="J3390" s="6" t="s">
        <v>10945</v>
      </c>
      <c r="K3390" s="6" t="s">
        <v>10946</v>
      </c>
      <c r="L3390" s="6" t="s">
        <v>6185</v>
      </c>
      <c r="M3390" s="6">
        <v>78</v>
      </c>
      <c r="N3390" s="6">
        <v>67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  <c r="T3390" s="6" t="s">
        <v>39</v>
      </c>
      <c r="U3390" s="27" t="s">
        <v>7919</v>
      </c>
      <c r="V3390" s="8">
        <v>46261.645138888889</v>
      </c>
      <c r="W3390" s="8">
        <v>46261.645138888889</v>
      </c>
      <c r="X3390" s="6" t="s">
        <v>40</v>
      </c>
      <c r="Y3390" s="6" t="s">
        <v>39</v>
      </c>
      <c r="Z3390" s="9">
        <v>89473</v>
      </c>
      <c r="AA3390" s="6" t="s">
        <v>3322</v>
      </c>
      <c r="AB3390" s="26" t="s">
        <v>10947</v>
      </c>
      <c r="AC3390" s="11" t="str">
        <f t="shared" si="328"/>
        <v>Klik Here Bestie</v>
      </c>
      <c r="AD3390" s="12" t="s">
        <v>30</v>
      </c>
    </row>
    <row r="3391" spans="1:30" ht="14.25" customHeight="1" x14ac:dyDescent="0.3">
      <c r="A3391" s="5">
        <v>3389</v>
      </c>
      <c r="B3391" s="6" t="s">
        <v>32</v>
      </c>
      <c r="C3391" s="6" t="s">
        <v>33</v>
      </c>
      <c r="D3391" s="6" t="s">
        <v>2572</v>
      </c>
      <c r="E3391" s="6" t="s">
        <v>2723</v>
      </c>
      <c r="F3391" s="6">
        <v>3323132008</v>
      </c>
      <c r="G3391" s="6" t="s">
        <v>2679</v>
      </c>
      <c r="H3391" s="6" t="s">
        <v>2680</v>
      </c>
      <c r="I3391" s="6">
        <v>16195667</v>
      </c>
      <c r="J3391" s="6" t="s">
        <v>10948</v>
      </c>
      <c r="K3391" s="6" t="s">
        <v>10946</v>
      </c>
      <c r="L3391" s="6" t="s">
        <v>6185</v>
      </c>
      <c r="M3391" s="6">
        <v>45</v>
      </c>
      <c r="N3391" s="6">
        <v>33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  <c r="T3391" s="6" t="s">
        <v>39</v>
      </c>
      <c r="U3391" s="6" t="s">
        <v>7919</v>
      </c>
      <c r="V3391" s="8">
        <v>46261.645833333336</v>
      </c>
      <c r="W3391" s="8">
        <v>46261.645833333336</v>
      </c>
      <c r="X3391" s="6" t="s">
        <v>40</v>
      </c>
      <c r="Y3391" s="6" t="s">
        <v>39</v>
      </c>
      <c r="Z3391" s="9">
        <v>89473</v>
      </c>
      <c r="AA3391" s="6" t="s">
        <v>3322</v>
      </c>
      <c r="AB3391" s="26" t="s">
        <v>10949</v>
      </c>
      <c r="AC3391" s="11" t="str">
        <f t="shared" si="328"/>
        <v>Klik Here Bestie</v>
      </c>
      <c r="AD3391" s="12" t="s">
        <v>30</v>
      </c>
    </row>
    <row r="3392" spans="1:30" ht="14.25" customHeight="1" x14ac:dyDescent="0.3">
      <c r="A3392" s="5">
        <v>3390</v>
      </c>
      <c r="B3392" s="6" t="s">
        <v>32</v>
      </c>
      <c r="C3392" s="6" t="s">
        <v>33</v>
      </c>
      <c r="D3392" s="6" t="s">
        <v>2572</v>
      </c>
      <c r="E3392" s="6" t="s">
        <v>1043</v>
      </c>
      <c r="F3392" s="6">
        <v>3323132009</v>
      </c>
      <c r="G3392" s="6" t="s">
        <v>2679</v>
      </c>
      <c r="H3392" s="6" t="s">
        <v>2680</v>
      </c>
      <c r="I3392" s="6">
        <v>15346214</v>
      </c>
      <c r="J3392" s="6" t="s">
        <v>10950</v>
      </c>
      <c r="K3392" s="6" t="s">
        <v>6223</v>
      </c>
      <c r="L3392" s="6" t="s">
        <v>2755</v>
      </c>
      <c r="M3392" s="6">
        <v>0</v>
      </c>
      <c r="N3392" s="6">
        <v>50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 t="s">
        <v>39</v>
      </c>
      <c r="U3392" s="27" t="s">
        <v>4394</v>
      </c>
      <c r="V3392" s="8">
        <v>46251.465277777781</v>
      </c>
      <c r="W3392" s="8">
        <v>46251.465277777781</v>
      </c>
      <c r="X3392" s="6" t="s">
        <v>40</v>
      </c>
      <c r="Y3392" s="6" t="s">
        <v>39</v>
      </c>
      <c r="Z3392" s="9">
        <v>74839</v>
      </c>
      <c r="AA3392" s="6" t="s">
        <v>2756</v>
      </c>
      <c r="AB3392" s="26" t="s">
        <v>10951</v>
      </c>
      <c r="AC3392" s="11" t="str">
        <f t="shared" si="328"/>
        <v>Klik Here Bestie</v>
      </c>
      <c r="AD3392" s="12" t="s">
        <v>30</v>
      </c>
    </row>
    <row r="3393" spans="1:30" ht="14.25" customHeight="1" x14ac:dyDescent="0.3">
      <c r="A3393" s="5">
        <v>3391</v>
      </c>
      <c r="B3393" s="6" t="s">
        <v>32</v>
      </c>
      <c r="C3393" s="6" t="s">
        <v>33</v>
      </c>
      <c r="D3393" s="6" t="s">
        <v>2572</v>
      </c>
      <c r="E3393" s="6" t="s">
        <v>1043</v>
      </c>
      <c r="F3393" s="6">
        <v>3323132009</v>
      </c>
      <c r="G3393" s="6" t="s">
        <v>2679</v>
      </c>
      <c r="H3393" s="6" t="s">
        <v>2680</v>
      </c>
      <c r="I3393" s="6">
        <v>15541784</v>
      </c>
      <c r="J3393" s="6" t="s">
        <v>10952</v>
      </c>
      <c r="K3393" s="6" t="s">
        <v>10953</v>
      </c>
      <c r="L3393" s="6" t="s">
        <v>10954</v>
      </c>
      <c r="M3393" s="6">
        <v>0</v>
      </c>
      <c r="N3393" s="6">
        <v>18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 t="s">
        <v>39</v>
      </c>
      <c r="U3393" s="27" t="s">
        <v>7987</v>
      </c>
      <c r="V3393" s="8">
        <v>46254.481944444444</v>
      </c>
      <c r="W3393" s="8">
        <v>46254.481944444444</v>
      </c>
      <c r="X3393" s="6" t="s">
        <v>40</v>
      </c>
      <c r="Y3393" s="6" t="s">
        <v>39</v>
      </c>
      <c r="Z3393" s="9">
        <v>5101374</v>
      </c>
      <c r="AA3393" s="6" t="s">
        <v>2765</v>
      </c>
      <c r="AB3393" s="26" t="s">
        <v>10955</v>
      </c>
      <c r="AC3393" s="11" t="str">
        <f t="shared" si="328"/>
        <v>Klik Here Bestie</v>
      </c>
      <c r="AD3393" s="12" t="s">
        <v>30</v>
      </c>
    </row>
    <row r="3394" spans="1:30" ht="14.25" customHeight="1" x14ac:dyDescent="0.3">
      <c r="A3394" s="5">
        <v>3392</v>
      </c>
      <c r="B3394" s="6" t="s">
        <v>32</v>
      </c>
      <c r="C3394" s="6" t="s">
        <v>33</v>
      </c>
      <c r="D3394" s="6" t="s">
        <v>2572</v>
      </c>
      <c r="E3394" s="6" t="s">
        <v>1043</v>
      </c>
      <c r="F3394" s="6">
        <v>3323132009</v>
      </c>
      <c r="G3394" s="6" t="s">
        <v>2679</v>
      </c>
      <c r="H3394" s="6" t="s">
        <v>2680</v>
      </c>
      <c r="I3394" s="6">
        <v>15542061</v>
      </c>
      <c r="J3394" s="6" t="s">
        <v>10956</v>
      </c>
      <c r="K3394" s="6" t="s">
        <v>10953</v>
      </c>
      <c r="L3394" s="6" t="s">
        <v>10954</v>
      </c>
      <c r="M3394" s="6">
        <v>32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  <c r="T3394" s="6" t="s">
        <v>39</v>
      </c>
      <c r="U3394" s="27" t="s">
        <v>7987</v>
      </c>
      <c r="V3394" s="8">
        <v>46254.482638888891</v>
      </c>
      <c r="W3394" s="8">
        <v>46254.482638888891</v>
      </c>
      <c r="X3394" s="6" t="s">
        <v>40</v>
      </c>
      <c r="Y3394" s="6" t="s">
        <v>39</v>
      </c>
      <c r="Z3394" s="9">
        <v>5101374</v>
      </c>
      <c r="AA3394" s="6" t="s">
        <v>2765</v>
      </c>
      <c r="AB3394" s="26" t="s">
        <v>10957</v>
      </c>
      <c r="AC3394" s="11" t="str">
        <f t="shared" si="328"/>
        <v>Klik Here Bestie</v>
      </c>
      <c r="AD3394" s="12" t="s">
        <v>30</v>
      </c>
    </row>
    <row r="3395" spans="1:30" ht="14.25" customHeight="1" x14ac:dyDescent="0.3">
      <c r="A3395" s="5">
        <v>3393</v>
      </c>
      <c r="B3395" s="6" t="s">
        <v>32</v>
      </c>
      <c r="C3395" s="6" t="s">
        <v>33</v>
      </c>
      <c r="D3395" s="6" t="s">
        <v>2572</v>
      </c>
      <c r="E3395" s="6" t="s">
        <v>1043</v>
      </c>
      <c r="F3395" s="6">
        <v>3323132009</v>
      </c>
      <c r="G3395" s="6" t="s">
        <v>2679</v>
      </c>
      <c r="H3395" s="6" t="s">
        <v>2680</v>
      </c>
      <c r="I3395" s="6">
        <v>15542278</v>
      </c>
      <c r="J3395" s="6" t="s">
        <v>10958</v>
      </c>
      <c r="K3395" s="6" t="s">
        <v>10953</v>
      </c>
      <c r="L3395" s="6" t="s">
        <v>10954</v>
      </c>
      <c r="M3395" s="6">
        <v>0</v>
      </c>
      <c r="N3395" s="6">
        <v>24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  <c r="T3395" s="6" t="s">
        <v>39</v>
      </c>
      <c r="U3395" s="27" t="s">
        <v>7987</v>
      </c>
      <c r="V3395" s="8">
        <v>46254.484027777777</v>
      </c>
      <c r="W3395" s="8">
        <v>46254.484027777777</v>
      </c>
      <c r="X3395" s="6" t="s">
        <v>40</v>
      </c>
      <c r="Y3395" s="6" t="s">
        <v>39</v>
      </c>
      <c r="Z3395" s="9">
        <v>5101374</v>
      </c>
      <c r="AA3395" s="6" t="s">
        <v>2765</v>
      </c>
      <c r="AB3395" s="26" t="s">
        <v>10959</v>
      </c>
      <c r="AC3395" s="11" t="str">
        <f t="shared" si="328"/>
        <v>Klik Here Bestie</v>
      </c>
      <c r="AD3395" s="12" t="s">
        <v>30</v>
      </c>
    </row>
    <row r="3396" spans="1:30" ht="14.25" customHeight="1" x14ac:dyDescent="0.3">
      <c r="A3396" s="5">
        <v>3394</v>
      </c>
      <c r="B3396" s="6" t="s">
        <v>32</v>
      </c>
      <c r="C3396" s="6" t="s">
        <v>33</v>
      </c>
      <c r="D3396" s="6" t="s">
        <v>2572</v>
      </c>
      <c r="E3396" s="6" t="s">
        <v>1043</v>
      </c>
      <c r="F3396" s="6">
        <v>3323132009</v>
      </c>
      <c r="G3396" s="6" t="s">
        <v>2679</v>
      </c>
      <c r="H3396" s="6" t="s">
        <v>2680</v>
      </c>
      <c r="I3396" s="6">
        <v>15542549</v>
      </c>
      <c r="J3396" s="6" t="s">
        <v>10960</v>
      </c>
      <c r="K3396" s="6" t="s">
        <v>10953</v>
      </c>
      <c r="L3396" s="6" t="s">
        <v>10954</v>
      </c>
      <c r="M3396" s="6">
        <v>74</v>
      </c>
      <c r="N3396" s="6">
        <v>8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  <c r="T3396" s="6" t="s">
        <v>39</v>
      </c>
      <c r="U3396" s="27" t="s">
        <v>7987</v>
      </c>
      <c r="V3396" s="8">
        <v>46254.48541666667</v>
      </c>
      <c r="W3396" s="8">
        <v>46254.48541666667</v>
      </c>
      <c r="X3396" s="6" t="s">
        <v>40</v>
      </c>
      <c r="Y3396" s="6" t="s">
        <v>39</v>
      </c>
      <c r="Z3396" s="9">
        <v>5101374</v>
      </c>
      <c r="AA3396" s="6" t="s">
        <v>2765</v>
      </c>
      <c r="AB3396" s="26" t="s">
        <v>10961</v>
      </c>
      <c r="AC3396" s="11" t="str">
        <f t="shared" si="328"/>
        <v>Klik Here Bestie</v>
      </c>
      <c r="AD3396" s="12" t="s">
        <v>30</v>
      </c>
    </row>
    <row r="3397" spans="1:30" ht="14.25" customHeight="1" x14ac:dyDescent="0.3">
      <c r="A3397" s="5">
        <v>3395</v>
      </c>
      <c r="B3397" s="6" t="s">
        <v>32</v>
      </c>
      <c r="C3397" s="6" t="s">
        <v>33</v>
      </c>
      <c r="D3397" s="6" t="s">
        <v>2572</v>
      </c>
      <c r="E3397" s="6" t="s">
        <v>1043</v>
      </c>
      <c r="F3397" s="6">
        <v>3323132009</v>
      </c>
      <c r="G3397" s="6" t="s">
        <v>2679</v>
      </c>
      <c r="H3397" s="6" t="s">
        <v>2680</v>
      </c>
      <c r="I3397" s="6">
        <v>16164692</v>
      </c>
      <c r="J3397" s="6" t="s">
        <v>10962</v>
      </c>
      <c r="K3397" s="6" t="s">
        <v>10963</v>
      </c>
      <c r="L3397" s="6" t="s">
        <v>4128</v>
      </c>
      <c r="M3397" s="6">
        <v>157</v>
      </c>
      <c r="N3397" s="6">
        <v>183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  <c r="T3397" s="6" t="s">
        <v>39</v>
      </c>
      <c r="U3397" s="27" t="s">
        <v>7919</v>
      </c>
      <c r="V3397" s="8">
        <v>46261.474305555559</v>
      </c>
      <c r="W3397" s="8">
        <v>46261.474305555559</v>
      </c>
      <c r="X3397" s="6" t="s">
        <v>643</v>
      </c>
      <c r="Y3397" s="6" t="s">
        <v>10964</v>
      </c>
      <c r="Z3397" s="9">
        <v>74771</v>
      </c>
      <c r="AA3397" s="6" t="s">
        <v>966</v>
      </c>
      <c r="AB3397" s="26" t="s">
        <v>10965</v>
      </c>
      <c r="AC3397" s="11" t="str">
        <f t="shared" si="328"/>
        <v>Klik Here Bestie</v>
      </c>
      <c r="AD3397" s="12" t="s">
        <v>30</v>
      </c>
    </row>
    <row r="3398" spans="1:30" ht="14.25" customHeight="1" x14ac:dyDescent="0.3">
      <c r="A3398" s="5">
        <v>3396</v>
      </c>
      <c r="B3398" s="6" t="s">
        <v>32</v>
      </c>
      <c r="C3398" s="6" t="s">
        <v>33</v>
      </c>
      <c r="D3398" s="6" t="s">
        <v>2572</v>
      </c>
      <c r="E3398" s="6" t="s">
        <v>1043</v>
      </c>
      <c r="F3398" s="6">
        <v>3323132009</v>
      </c>
      <c r="G3398" s="6" t="s">
        <v>2679</v>
      </c>
      <c r="H3398" s="6" t="s">
        <v>2680</v>
      </c>
      <c r="I3398" s="6">
        <v>16167061</v>
      </c>
      <c r="J3398" s="6" t="s">
        <v>10966</v>
      </c>
      <c r="K3398" s="6" t="s">
        <v>10963</v>
      </c>
      <c r="L3398" s="6" t="s">
        <v>4128</v>
      </c>
      <c r="M3398" s="6">
        <v>0</v>
      </c>
      <c r="N3398" s="6">
        <v>160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 t="s">
        <v>39</v>
      </c>
      <c r="U3398" s="27" t="s">
        <v>7919</v>
      </c>
      <c r="V3398" s="8">
        <v>46261.486805555556</v>
      </c>
      <c r="W3398" s="8">
        <v>46261.486805555556</v>
      </c>
      <c r="X3398" s="6" t="s">
        <v>643</v>
      </c>
      <c r="Y3398" s="6" t="s">
        <v>10964</v>
      </c>
      <c r="Z3398" s="9">
        <v>74771</v>
      </c>
      <c r="AA3398" s="6" t="s">
        <v>966</v>
      </c>
      <c r="AB3398" s="26" t="s">
        <v>10967</v>
      </c>
      <c r="AC3398" s="11" t="str">
        <f t="shared" si="328"/>
        <v>Klik Here Bestie</v>
      </c>
      <c r="AD3398" s="12" t="s">
        <v>30</v>
      </c>
    </row>
    <row r="3399" spans="1:30" ht="14.25" customHeight="1" x14ac:dyDescent="0.3">
      <c r="A3399" s="5">
        <v>3397</v>
      </c>
      <c r="B3399" s="6" t="s">
        <v>32</v>
      </c>
      <c r="C3399" s="6" t="s">
        <v>33</v>
      </c>
      <c r="D3399" s="6" t="s">
        <v>2572</v>
      </c>
      <c r="E3399" s="6" t="s">
        <v>1043</v>
      </c>
      <c r="F3399" s="6">
        <v>3323132009</v>
      </c>
      <c r="G3399" s="6" t="s">
        <v>2679</v>
      </c>
      <c r="H3399" s="6" t="s">
        <v>2680</v>
      </c>
      <c r="I3399" s="6">
        <v>16164666</v>
      </c>
      <c r="J3399" s="6" t="s">
        <v>10968</v>
      </c>
      <c r="K3399" s="6" t="s">
        <v>10969</v>
      </c>
      <c r="L3399" s="6" t="s">
        <v>10970</v>
      </c>
      <c r="M3399" s="6">
        <v>55</v>
      </c>
      <c r="N3399" s="6">
        <v>61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 t="s">
        <v>39</v>
      </c>
      <c r="U3399" s="27" t="s">
        <v>7919</v>
      </c>
      <c r="V3399" s="8">
        <v>46261.474305555559</v>
      </c>
      <c r="W3399" s="8">
        <v>46261.474305555559</v>
      </c>
      <c r="X3399" s="6" t="s">
        <v>643</v>
      </c>
      <c r="Y3399" s="6" t="s">
        <v>10964</v>
      </c>
      <c r="Z3399" s="9">
        <v>74771</v>
      </c>
      <c r="AA3399" s="6" t="s">
        <v>966</v>
      </c>
      <c r="AB3399" s="26" t="s">
        <v>10971</v>
      </c>
      <c r="AC3399" s="11" t="str">
        <f t="shared" si="328"/>
        <v>Klik Here Bestie</v>
      </c>
      <c r="AD3399" s="12" t="s">
        <v>30</v>
      </c>
    </row>
    <row r="3400" spans="1:30" ht="14.25" customHeight="1" x14ac:dyDescent="0.3">
      <c r="A3400" s="5">
        <v>3398</v>
      </c>
      <c r="B3400" s="6" t="s">
        <v>32</v>
      </c>
      <c r="C3400" s="6" t="s">
        <v>33</v>
      </c>
      <c r="D3400" s="6" t="s">
        <v>2572</v>
      </c>
      <c r="E3400" s="6" t="s">
        <v>1043</v>
      </c>
      <c r="F3400" s="6">
        <v>3323132009</v>
      </c>
      <c r="G3400" s="6" t="s">
        <v>2679</v>
      </c>
      <c r="H3400" s="6" t="s">
        <v>2680</v>
      </c>
      <c r="I3400" s="6">
        <v>16167071</v>
      </c>
      <c r="J3400" s="6" t="s">
        <v>10972</v>
      </c>
      <c r="K3400" s="6" t="s">
        <v>10969</v>
      </c>
      <c r="L3400" s="6" t="s">
        <v>10970</v>
      </c>
      <c r="M3400" s="6">
        <v>0</v>
      </c>
      <c r="N3400" s="6">
        <v>77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 t="s">
        <v>39</v>
      </c>
      <c r="U3400" s="27" t="s">
        <v>7919</v>
      </c>
      <c r="V3400" s="8">
        <v>46261.487500000003</v>
      </c>
      <c r="W3400" s="8">
        <v>46261.487500000003</v>
      </c>
      <c r="X3400" s="6" t="s">
        <v>643</v>
      </c>
      <c r="Y3400" s="6" t="s">
        <v>10964</v>
      </c>
      <c r="Z3400" s="9">
        <v>74771</v>
      </c>
      <c r="AA3400" s="6" t="s">
        <v>966</v>
      </c>
      <c r="AB3400" s="26" t="s">
        <v>10973</v>
      </c>
      <c r="AC3400" s="11" t="str">
        <f t="shared" si="328"/>
        <v>Klik Here Bestie</v>
      </c>
      <c r="AD3400" s="12" t="s">
        <v>30</v>
      </c>
    </row>
    <row r="3401" spans="1:30" ht="14.25" customHeight="1" x14ac:dyDescent="0.3">
      <c r="A3401" s="5">
        <v>3399</v>
      </c>
      <c r="B3401" s="6" t="s">
        <v>32</v>
      </c>
      <c r="C3401" s="6" t="s">
        <v>33</v>
      </c>
      <c r="D3401" s="6" t="s">
        <v>2572</v>
      </c>
      <c r="E3401" s="6" t="s">
        <v>1043</v>
      </c>
      <c r="F3401" s="6">
        <v>3323132009</v>
      </c>
      <c r="G3401" s="6" t="s">
        <v>2679</v>
      </c>
      <c r="H3401" s="6" t="s">
        <v>2680</v>
      </c>
      <c r="I3401" s="6">
        <v>15651962</v>
      </c>
      <c r="J3401" s="6" t="s">
        <v>10974</v>
      </c>
      <c r="K3401" s="6" t="s">
        <v>10975</v>
      </c>
      <c r="L3401" s="6" t="s">
        <v>10976</v>
      </c>
      <c r="M3401" s="6">
        <v>0</v>
      </c>
      <c r="N3401" s="6">
        <v>50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 t="s">
        <v>39</v>
      </c>
      <c r="U3401" s="27" t="s">
        <v>7926</v>
      </c>
      <c r="V3401" s="8">
        <v>46255.629166666666</v>
      </c>
      <c r="W3401" s="8">
        <v>46255.629166666666</v>
      </c>
      <c r="X3401" s="6" t="s">
        <v>40</v>
      </c>
      <c r="Y3401" s="6" t="s">
        <v>39</v>
      </c>
      <c r="Z3401" s="9">
        <v>74820</v>
      </c>
      <c r="AA3401" s="6" t="s">
        <v>10977</v>
      </c>
      <c r="AB3401" s="26" t="s">
        <v>10978</v>
      </c>
      <c r="AC3401" s="11" t="str">
        <f t="shared" si="328"/>
        <v>Klik Here Bestie</v>
      </c>
      <c r="AD3401" s="12" t="s">
        <v>30</v>
      </c>
    </row>
    <row r="3402" spans="1:30" ht="14.25" customHeight="1" x14ac:dyDescent="0.3">
      <c r="A3402" s="5">
        <v>3400</v>
      </c>
      <c r="B3402" s="6" t="s">
        <v>32</v>
      </c>
      <c r="C3402" s="6" t="s">
        <v>33</v>
      </c>
      <c r="D3402" s="6" t="s">
        <v>2572</v>
      </c>
      <c r="E3402" s="6" t="s">
        <v>1043</v>
      </c>
      <c r="F3402" s="6">
        <v>3323132009</v>
      </c>
      <c r="G3402" s="6" t="s">
        <v>2679</v>
      </c>
      <c r="H3402" s="6" t="s">
        <v>2680</v>
      </c>
      <c r="I3402" s="6">
        <v>16072209</v>
      </c>
      <c r="J3402" s="6" t="s">
        <v>10979</v>
      </c>
      <c r="K3402" s="6" t="s">
        <v>10975</v>
      </c>
      <c r="L3402" s="6" t="s">
        <v>10976</v>
      </c>
      <c r="M3402" s="6">
        <v>4</v>
      </c>
      <c r="N3402" s="6">
        <v>114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 t="s">
        <v>39</v>
      </c>
      <c r="U3402" s="27" t="s">
        <v>7962</v>
      </c>
      <c r="V3402" s="8">
        <v>46260.560416666667</v>
      </c>
      <c r="W3402" s="8">
        <v>46260.560416666667</v>
      </c>
      <c r="X3402" s="6" t="s">
        <v>40</v>
      </c>
      <c r="Y3402" s="6" t="s">
        <v>39</v>
      </c>
      <c r="Z3402" s="9">
        <v>74820</v>
      </c>
      <c r="AA3402" s="6" t="s">
        <v>10977</v>
      </c>
      <c r="AB3402" s="26" t="s">
        <v>10980</v>
      </c>
      <c r="AC3402" s="11" t="str">
        <f t="shared" si="328"/>
        <v>Klik Here Bestie</v>
      </c>
      <c r="AD3402" s="12" t="s">
        <v>30</v>
      </c>
    </row>
    <row r="3403" spans="1:30" ht="14.25" customHeight="1" x14ac:dyDescent="0.3">
      <c r="A3403" s="5">
        <v>3401</v>
      </c>
      <c r="B3403" s="6" t="s">
        <v>32</v>
      </c>
      <c r="C3403" s="6" t="s">
        <v>33</v>
      </c>
      <c r="D3403" s="6" t="s">
        <v>2572</v>
      </c>
      <c r="E3403" s="6" t="s">
        <v>1043</v>
      </c>
      <c r="F3403" s="6">
        <v>3323132009</v>
      </c>
      <c r="G3403" s="6" t="s">
        <v>2679</v>
      </c>
      <c r="H3403" s="6" t="s">
        <v>2680</v>
      </c>
      <c r="I3403" s="6">
        <v>16051981</v>
      </c>
      <c r="J3403" s="6" t="s">
        <v>10981</v>
      </c>
      <c r="K3403" s="6" t="s">
        <v>10982</v>
      </c>
      <c r="L3403" s="6" t="s">
        <v>2516</v>
      </c>
      <c r="M3403" s="6">
        <v>53</v>
      </c>
      <c r="N3403" s="6">
        <v>50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  <c r="T3403" s="6" t="s">
        <v>39</v>
      </c>
      <c r="U3403" s="27" t="s">
        <v>7962</v>
      </c>
      <c r="V3403" s="8">
        <v>46260.44027777778</v>
      </c>
      <c r="W3403" s="8">
        <v>46260.44027777778</v>
      </c>
      <c r="X3403" s="6" t="s">
        <v>40</v>
      </c>
      <c r="Y3403" s="6" t="s">
        <v>39</v>
      </c>
      <c r="Z3403" s="9">
        <v>671627</v>
      </c>
      <c r="AA3403" s="6" t="s">
        <v>169</v>
      </c>
      <c r="AB3403" s="26" t="s">
        <v>10983</v>
      </c>
      <c r="AC3403" s="11" t="str">
        <f t="shared" si="328"/>
        <v>Klik Here Bestie</v>
      </c>
      <c r="AD3403" s="12" t="s">
        <v>30</v>
      </c>
    </row>
    <row r="3404" spans="1:30" ht="14.25" customHeight="1" x14ac:dyDescent="0.3">
      <c r="A3404" s="5">
        <v>3402</v>
      </c>
      <c r="B3404" s="6" t="s">
        <v>32</v>
      </c>
      <c r="C3404" s="6" t="s">
        <v>33</v>
      </c>
      <c r="D3404" s="6" t="s">
        <v>2572</v>
      </c>
      <c r="E3404" s="6" t="s">
        <v>1043</v>
      </c>
      <c r="F3404" s="6">
        <v>3323132009</v>
      </c>
      <c r="G3404" s="6" t="s">
        <v>2679</v>
      </c>
      <c r="H3404" s="6" t="s">
        <v>2680</v>
      </c>
      <c r="I3404" s="6">
        <v>16052175</v>
      </c>
      <c r="J3404" s="6" t="s">
        <v>10984</v>
      </c>
      <c r="K3404" s="6" t="s">
        <v>10982</v>
      </c>
      <c r="L3404" s="6" t="s">
        <v>2516</v>
      </c>
      <c r="M3404" s="6">
        <v>50</v>
      </c>
      <c r="N3404" s="6">
        <v>50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 t="s">
        <v>39</v>
      </c>
      <c r="U3404" s="6" t="s">
        <v>7962</v>
      </c>
      <c r="V3404" s="8">
        <v>46260.440972222219</v>
      </c>
      <c r="W3404" s="8">
        <v>46260.440972222219</v>
      </c>
      <c r="X3404" s="6" t="s">
        <v>40</v>
      </c>
      <c r="Y3404" s="6" t="s">
        <v>39</v>
      </c>
      <c r="Z3404" s="9">
        <v>671627</v>
      </c>
      <c r="AA3404" s="6" t="s">
        <v>169</v>
      </c>
      <c r="AB3404" s="26" t="s">
        <v>10985</v>
      </c>
      <c r="AC3404" s="11" t="str">
        <f t="shared" si="328"/>
        <v>Klik Here Bestie</v>
      </c>
      <c r="AD3404" s="12" t="s">
        <v>30</v>
      </c>
    </row>
    <row r="3405" spans="1:30" ht="14.25" customHeight="1" x14ac:dyDescent="0.3">
      <c r="A3405" s="5">
        <v>3403</v>
      </c>
      <c r="B3405" s="6" t="s">
        <v>32</v>
      </c>
      <c r="C3405" s="6" t="s">
        <v>33</v>
      </c>
      <c r="D3405" s="6" t="s">
        <v>2572</v>
      </c>
      <c r="E3405" s="6" t="s">
        <v>1043</v>
      </c>
      <c r="F3405" s="6">
        <v>3323132009</v>
      </c>
      <c r="G3405" s="6" t="s">
        <v>2679</v>
      </c>
      <c r="H3405" s="6" t="s">
        <v>2680</v>
      </c>
      <c r="I3405" s="6">
        <v>16052378</v>
      </c>
      <c r="J3405" s="6" t="s">
        <v>10986</v>
      </c>
      <c r="K3405" s="6" t="s">
        <v>10982</v>
      </c>
      <c r="L3405" s="6" t="s">
        <v>2516</v>
      </c>
      <c r="M3405" s="6">
        <v>0</v>
      </c>
      <c r="N3405" s="6">
        <v>100</v>
      </c>
      <c r="O3405" s="6">
        <v>0</v>
      </c>
      <c r="P3405" s="6">
        <v>0</v>
      </c>
      <c r="Q3405" s="6">
        <v>0</v>
      </c>
      <c r="R3405" s="6">
        <v>0</v>
      </c>
      <c r="S3405" s="6">
        <v>0</v>
      </c>
      <c r="T3405" s="6" t="s">
        <v>39</v>
      </c>
      <c r="U3405" s="6" t="s">
        <v>7962</v>
      </c>
      <c r="V3405" s="8">
        <v>46260.442361111112</v>
      </c>
      <c r="W3405" s="8">
        <v>46260.442361111112</v>
      </c>
      <c r="X3405" s="6" t="s">
        <v>40</v>
      </c>
      <c r="Y3405" s="6" t="s">
        <v>39</v>
      </c>
      <c r="Z3405" s="9">
        <v>671627</v>
      </c>
      <c r="AA3405" s="6" t="s">
        <v>169</v>
      </c>
      <c r="AB3405" s="26" t="s">
        <v>10987</v>
      </c>
      <c r="AC3405" s="11" t="str">
        <f t="shared" si="328"/>
        <v>Klik Here Bestie</v>
      </c>
      <c r="AD3405" s="12" t="s">
        <v>30</v>
      </c>
    </row>
    <row r="3406" spans="1:30" ht="14.25" customHeight="1" x14ac:dyDescent="0.3">
      <c r="A3406" s="5">
        <v>3404</v>
      </c>
      <c r="B3406" s="6" t="s">
        <v>32</v>
      </c>
      <c r="C3406" s="6" t="s">
        <v>33</v>
      </c>
      <c r="D3406" s="6" t="s">
        <v>2572</v>
      </c>
      <c r="E3406" s="6" t="s">
        <v>1043</v>
      </c>
      <c r="F3406" s="6">
        <v>3323132009</v>
      </c>
      <c r="G3406" s="6" t="s">
        <v>2679</v>
      </c>
      <c r="H3406" s="6" t="s">
        <v>2680</v>
      </c>
      <c r="I3406" s="6">
        <v>16164685</v>
      </c>
      <c r="J3406" s="6" t="s">
        <v>10988</v>
      </c>
      <c r="K3406" s="6" t="s">
        <v>10989</v>
      </c>
      <c r="L3406" s="6" t="s">
        <v>10990</v>
      </c>
      <c r="M3406" s="6">
        <v>142</v>
      </c>
      <c r="N3406" s="6">
        <v>157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  <c r="T3406" s="6" t="s">
        <v>39</v>
      </c>
      <c r="U3406" s="27" t="s">
        <v>7919</v>
      </c>
      <c r="V3406" s="8">
        <v>46261.474305555559</v>
      </c>
      <c r="W3406" s="8">
        <v>46261.474305555559</v>
      </c>
      <c r="X3406" s="6" t="s">
        <v>643</v>
      </c>
      <c r="Y3406" s="6" t="s">
        <v>10964</v>
      </c>
      <c r="Z3406" s="9">
        <v>74771</v>
      </c>
      <c r="AA3406" s="6" t="s">
        <v>966</v>
      </c>
      <c r="AB3406" s="26" t="s">
        <v>10991</v>
      </c>
      <c r="AC3406" s="11" t="str">
        <f t="shared" si="328"/>
        <v>Klik Here Bestie</v>
      </c>
      <c r="AD3406" s="12" t="s">
        <v>30</v>
      </c>
    </row>
    <row r="3407" spans="1:30" ht="14.25" customHeight="1" x14ac:dyDescent="0.3">
      <c r="A3407" s="5">
        <v>3405</v>
      </c>
      <c r="B3407" s="6" t="s">
        <v>32</v>
      </c>
      <c r="C3407" s="6" t="s">
        <v>33</v>
      </c>
      <c r="D3407" s="6" t="s">
        <v>2572</v>
      </c>
      <c r="E3407" s="6" t="s">
        <v>1043</v>
      </c>
      <c r="F3407" s="6">
        <v>3323132009</v>
      </c>
      <c r="G3407" s="6" t="s">
        <v>2679</v>
      </c>
      <c r="H3407" s="6" t="s">
        <v>2680</v>
      </c>
      <c r="I3407" s="6">
        <v>16167064</v>
      </c>
      <c r="J3407" s="6" t="s">
        <v>10992</v>
      </c>
      <c r="K3407" s="6" t="s">
        <v>10989</v>
      </c>
      <c r="L3407" s="6" t="s">
        <v>10990</v>
      </c>
      <c r="M3407" s="6">
        <v>0</v>
      </c>
      <c r="N3407" s="6">
        <v>149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  <c r="T3407" s="6" t="s">
        <v>39</v>
      </c>
      <c r="U3407" s="6" t="s">
        <v>7919</v>
      </c>
      <c r="V3407" s="8">
        <v>46261.487500000003</v>
      </c>
      <c r="W3407" s="8">
        <v>46261.487500000003</v>
      </c>
      <c r="X3407" s="6" t="s">
        <v>643</v>
      </c>
      <c r="Y3407" s="6" t="s">
        <v>10964</v>
      </c>
      <c r="Z3407" s="9">
        <v>74771</v>
      </c>
      <c r="AA3407" s="6" t="s">
        <v>966</v>
      </c>
      <c r="AB3407" s="26" t="s">
        <v>10993</v>
      </c>
      <c r="AC3407" s="11" t="str">
        <f t="shared" si="328"/>
        <v>Klik Here Bestie</v>
      </c>
      <c r="AD3407" s="12" t="s">
        <v>30</v>
      </c>
    </row>
    <row r="3408" spans="1:30" ht="14.25" customHeight="1" x14ac:dyDescent="0.3">
      <c r="A3408" s="5">
        <v>3406</v>
      </c>
      <c r="B3408" s="6" t="s">
        <v>32</v>
      </c>
      <c r="C3408" s="6" t="s">
        <v>33</v>
      </c>
      <c r="D3408" s="6" t="s">
        <v>2572</v>
      </c>
      <c r="E3408" s="6" t="s">
        <v>1043</v>
      </c>
      <c r="F3408" s="6">
        <v>3323132009</v>
      </c>
      <c r="G3408" s="6" t="s">
        <v>2679</v>
      </c>
      <c r="H3408" s="6" t="s">
        <v>2680</v>
      </c>
      <c r="I3408" s="6">
        <v>16164674</v>
      </c>
      <c r="J3408" s="6" t="s">
        <v>10994</v>
      </c>
      <c r="K3408" s="6" t="s">
        <v>10995</v>
      </c>
      <c r="L3408" s="6" t="s">
        <v>1703</v>
      </c>
      <c r="M3408" s="6">
        <v>25</v>
      </c>
      <c r="N3408" s="6">
        <v>38</v>
      </c>
      <c r="O3408" s="6">
        <v>0</v>
      </c>
      <c r="P3408" s="6">
        <v>0</v>
      </c>
      <c r="Q3408" s="6">
        <v>0</v>
      </c>
      <c r="R3408" s="6">
        <v>0</v>
      </c>
      <c r="S3408" s="6">
        <v>0</v>
      </c>
      <c r="T3408" s="6" t="s">
        <v>39</v>
      </c>
      <c r="U3408" s="6" t="s">
        <v>7919</v>
      </c>
      <c r="V3408" s="8">
        <v>46261.474305555559</v>
      </c>
      <c r="W3408" s="8">
        <v>46261.474305555559</v>
      </c>
      <c r="X3408" s="6" t="s">
        <v>643</v>
      </c>
      <c r="Y3408" s="6" t="s">
        <v>10964</v>
      </c>
      <c r="Z3408" s="9">
        <v>74771</v>
      </c>
      <c r="AA3408" s="6" t="s">
        <v>966</v>
      </c>
      <c r="AB3408" s="26" t="s">
        <v>10996</v>
      </c>
      <c r="AC3408" s="11" t="str">
        <f t="shared" si="328"/>
        <v>Klik Here Bestie</v>
      </c>
      <c r="AD3408" s="12" t="s">
        <v>30</v>
      </c>
    </row>
    <row r="3409" spans="1:30" ht="14.25" customHeight="1" x14ac:dyDescent="0.3">
      <c r="A3409" s="5">
        <v>3407</v>
      </c>
      <c r="B3409" s="6" t="s">
        <v>32</v>
      </c>
      <c r="C3409" s="6" t="s">
        <v>33</v>
      </c>
      <c r="D3409" s="6" t="s">
        <v>2572</v>
      </c>
      <c r="E3409" s="6" t="s">
        <v>1043</v>
      </c>
      <c r="F3409" s="6">
        <v>3323132009</v>
      </c>
      <c r="G3409" s="6" t="s">
        <v>2679</v>
      </c>
      <c r="H3409" s="6" t="s">
        <v>2680</v>
      </c>
      <c r="I3409" s="6">
        <v>16164695</v>
      </c>
      <c r="J3409" s="6" t="s">
        <v>10997</v>
      </c>
      <c r="K3409" s="6" t="s">
        <v>10998</v>
      </c>
      <c r="L3409" s="6" t="s">
        <v>1036</v>
      </c>
      <c r="M3409" s="6">
        <v>75</v>
      </c>
      <c r="N3409" s="6">
        <v>88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  <c r="T3409" s="6" t="s">
        <v>39</v>
      </c>
      <c r="U3409" s="6" t="s">
        <v>7919</v>
      </c>
      <c r="V3409" s="8">
        <v>46261.474305555559</v>
      </c>
      <c r="W3409" s="8">
        <v>46261.474305555559</v>
      </c>
      <c r="X3409" s="6" t="s">
        <v>643</v>
      </c>
      <c r="Y3409" s="6" t="s">
        <v>10964</v>
      </c>
      <c r="Z3409" s="9">
        <v>74771</v>
      </c>
      <c r="AA3409" s="6" t="s">
        <v>966</v>
      </c>
      <c r="AB3409" s="26" t="s">
        <v>10999</v>
      </c>
      <c r="AC3409" s="11" t="str">
        <f t="shared" si="328"/>
        <v>Klik Here Bestie</v>
      </c>
      <c r="AD3409" s="12" t="s">
        <v>30</v>
      </c>
    </row>
    <row r="3410" spans="1:30" ht="14.25" customHeight="1" x14ac:dyDescent="0.3">
      <c r="A3410" s="5">
        <v>3408</v>
      </c>
      <c r="B3410" s="6" t="s">
        <v>32</v>
      </c>
      <c r="C3410" s="6" t="s">
        <v>33</v>
      </c>
      <c r="D3410" s="6" t="s">
        <v>2572</v>
      </c>
      <c r="E3410" s="6" t="s">
        <v>1043</v>
      </c>
      <c r="F3410" s="6">
        <v>3323132009</v>
      </c>
      <c r="G3410" s="6" t="s">
        <v>2679</v>
      </c>
      <c r="H3410" s="6" t="s">
        <v>2680</v>
      </c>
      <c r="I3410" s="6">
        <v>16167057</v>
      </c>
      <c r="J3410" s="6" t="s">
        <v>11000</v>
      </c>
      <c r="K3410" s="6" t="s">
        <v>10998</v>
      </c>
      <c r="L3410" s="6" t="s">
        <v>1036</v>
      </c>
      <c r="M3410" s="6">
        <v>0</v>
      </c>
      <c r="N3410" s="6">
        <v>175</v>
      </c>
      <c r="O3410" s="6">
        <v>0</v>
      </c>
      <c r="P3410" s="6">
        <v>0</v>
      </c>
      <c r="Q3410" s="6">
        <v>0</v>
      </c>
      <c r="R3410" s="6">
        <v>0</v>
      </c>
      <c r="S3410" s="6">
        <v>0</v>
      </c>
      <c r="T3410" s="6" t="s">
        <v>39</v>
      </c>
      <c r="U3410" s="6" t="s">
        <v>7919</v>
      </c>
      <c r="V3410" s="8">
        <v>46261.486805555556</v>
      </c>
      <c r="W3410" s="8">
        <v>46261.486805555556</v>
      </c>
      <c r="X3410" s="6" t="s">
        <v>643</v>
      </c>
      <c r="Y3410" s="6" t="s">
        <v>10964</v>
      </c>
      <c r="Z3410" s="9">
        <v>74771</v>
      </c>
      <c r="AA3410" s="6" t="s">
        <v>966</v>
      </c>
      <c r="AB3410" s="26" t="s">
        <v>11001</v>
      </c>
      <c r="AC3410" s="11" t="str">
        <f t="shared" si="328"/>
        <v>Klik Here Bestie</v>
      </c>
      <c r="AD3410" s="12" t="s">
        <v>30</v>
      </c>
    </row>
    <row r="3411" spans="1:30" ht="14.25" customHeight="1" x14ac:dyDescent="0.3">
      <c r="A3411" s="5">
        <v>3409</v>
      </c>
      <c r="B3411" s="6" t="s">
        <v>32</v>
      </c>
      <c r="C3411" s="6" t="s">
        <v>33</v>
      </c>
      <c r="D3411" s="6" t="s">
        <v>2572</v>
      </c>
      <c r="E3411" s="6" t="s">
        <v>1043</v>
      </c>
      <c r="F3411" s="6">
        <v>3323132009</v>
      </c>
      <c r="G3411" s="6" t="s">
        <v>2679</v>
      </c>
      <c r="H3411" s="6" t="s">
        <v>2680</v>
      </c>
      <c r="I3411" s="6">
        <v>16164655</v>
      </c>
      <c r="J3411" s="6" t="s">
        <v>11002</v>
      </c>
      <c r="K3411" s="6" t="s">
        <v>11003</v>
      </c>
      <c r="L3411" s="6" t="s">
        <v>11004</v>
      </c>
      <c r="M3411" s="6">
        <v>497</v>
      </c>
      <c r="N3411" s="6">
        <v>547</v>
      </c>
      <c r="O3411" s="6">
        <v>0</v>
      </c>
      <c r="P3411" s="6">
        <v>0</v>
      </c>
      <c r="Q3411" s="6">
        <v>0</v>
      </c>
      <c r="R3411" s="6">
        <v>0</v>
      </c>
      <c r="S3411" s="6">
        <v>0</v>
      </c>
      <c r="T3411" s="6" t="s">
        <v>39</v>
      </c>
      <c r="U3411" s="27" t="s">
        <v>7919</v>
      </c>
      <c r="V3411" s="8">
        <v>46261.474305555559</v>
      </c>
      <c r="W3411" s="8">
        <v>46261.474305555559</v>
      </c>
      <c r="X3411" s="6" t="s">
        <v>643</v>
      </c>
      <c r="Y3411" s="6" t="s">
        <v>10964</v>
      </c>
      <c r="Z3411" s="9">
        <v>74771</v>
      </c>
      <c r="AA3411" s="6" t="s">
        <v>966</v>
      </c>
      <c r="AB3411" s="26" t="s">
        <v>11005</v>
      </c>
      <c r="AC3411" s="11" t="str">
        <f t="shared" si="328"/>
        <v>Klik Here Bestie</v>
      </c>
      <c r="AD3411" s="12" t="s">
        <v>30</v>
      </c>
    </row>
    <row r="3412" spans="1:30" ht="14.25" customHeight="1" x14ac:dyDescent="0.3">
      <c r="A3412" s="5">
        <v>3410</v>
      </c>
      <c r="B3412" s="6" t="s">
        <v>32</v>
      </c>
      <c r="C3412" s="6" t="s">
        <v>33</v>
      </c>
      <c r="D3412" s="6" t="s">
        <v>2572</v>
      </c>
      <c r="E3412" s="6" t="s">
        <v>1043</v>
      </c>
      <c r="F3412" s="6">
        <v>3323132009</v>
      </c>
      <c r="G3412" s="6" t="s">
        <v>2679</v>
      </c>
      <c r="H3412" s="6" t="s">
        <v>2680</v>
      </c>
      <c r="I3412" s="6">
        <v>16167051</v>
      </c>
      <c r="J3412" s="6" t="s">
        <v>11006</v>
      </c>
      <c r="K3412" s="6" t="s">
        <v>11003</v>
      </c>
      <c r="L3412" s="6" t="s">
        <v>11004</v>
      </c>
      <c r="M3412" s="6">
        <v>0</v>
      </c>
      <c r="N3412" s="6">
        <v>696</v>
      </c>
      <c r="O3412" s="6">
        <v>0</v>
      </c>
      <c r="P3412" s="6">
        <v>0</v>
      </c>
      <c r="Q3412" s="6">
        <v>0</v>
      </c>
      <c r="R3412" s="6">
        <v>0</v>
      </c>
      <c r="S3412" s="6">
        <v>0</v>
      </c>
      <c r="T3412" s="6" t="s">
        <v>39</v>
      </c>
      <c r="U3412" s="6" t="s">
        <v>7919</v>
      </c>
      <c r="V3412" s="8">
        <v>46261.486805555556</v>
      </c>
      <c r="W3412" s="8">
        <v>46261.486805555556</v>
      </c>
      <c r="X3412" s="6" t="s">
        <v>643</v>
      </c>
      <c r="Y3412" s="6" t="s">
        <v>10964</v>
      </c>
      <c r="Z3412" s="9">
        <v>74771</v>
      </c>
      <c r="AA3412" s="6" t="s">
        <v>966</v>
      </c>
      <c r="AB3412" s="26" t="s">
        <v>11007</v>
      </c>
      <c r="AC3412" s="11" t="str">
        <f t="shared" si="328"/>
        <v>Klik Here Bestie</v>
      </c>
      <c r="AD3412" s="12" t="s">
        <v>30</v>
      </c>
    </row>
    <row r="3413" spans="1:30" ht="14.25" customHeight="1" x14ac:dyDescent="0.3">
      <c r="A3413" s="5">
        <v>3411</v>
      </c>
      <c r="B3413" s="6" t="s">
        <v>32</v>
      </c>
      <c r="C3413" s="6" t="s">
        <v>33</v>
      </c>
      <c r="D3413" s="6" t="s">
        <v>2572</v>
      </c>
      <c r="E3413" s="6" t="s">
        <v>1043</v>
      </c>
      <c r="F3413" s="6">
        <v>3323132009</v>
      </c>
      <c r="G3413" s="6" t="s">
        <v>2679</v>
      </c>
      <c r="H3413" s="6" t="s">
        <v>2680</v>
      </c>
      <c r="I3413" s="6">
        <v>15408918</v>
      </c>
      <c r="J3413" s="6" t="s">
        <v>11008</v>
      </c>
      <c r="K3413" s="6" t="s">
        <v>11009</v>
      </c>
      <c r="L3413" s="6" t="s">
        <v>2427</v>
      </c>
      <c r="M3413" s="6">
        <v>0</v>
      </c>
      <c r="N3413" s="6">
        <v>210</v>
      </c>
      <c r="O3413" s="6">
        <v>0</v>
      </c>
      <c r="P3413" s="6">
        <v>0</v>
      </c>
      <c r="Q3413" s="6">
        <v>0</v>
      </c>
      <c r="R3413" s="6">
        <v>0</v>
      </c>
      <c r="S3413" s="6">
        <v>0</v>
      </c>
      <c r="T3413" s="6" t="s">
        <v>39</v>
      </c>
      <c r="U3413" s="27" t="s">
        <v>7958</v>
      </c>
      <c r="V3413" s="8">
        <v>46252.591666666667</v>
      </c>
      <c r="W3413" s="8">
        <v>46252.591666666667</v>
      </c>
      <c r="X3413" s="6" t="s">
        <v>40</v>
      </c>
      <c r="Y3413" s="6" t="s">
        <v>39</v>
      </c>
      <c r="Z3413" s="9">
        <v>74771</v>
      </c>
      <c r="AA3413" s="6" t="s">
        <v>966</v>
      </c>
      <c r="AB3413" s="26" t="s">
        <v>11010</v>
      </c>
      <c r="AC3413" s="11" t="str">
        <f t="shared" si="328"/>
        <v>Klik Here Bestie</v>
      </c>
      <c r="AD3413" s="12" t="s">
        <v>30</v>
      </c>
    </row>
    <row r="3414" spans="1:30" ht="14.25" customHeight="1" x14ac:dyDescent="0.3">
      <c r="A3414" s="5">
        <v>3412</v>
      </c>
      <c r="B3414" s="6" t="s">
        <v>32</v>
      </c>
      <c r="C3414" s="6" t="s">
        <v>33</v>
      </c>
      <c r="D3414" s="6" t="s">
        <v>2572</v>
      </c>
      <c r="E3414" s="6" t="s">
        <v>1043</v>
      </c>
      <c r="F3414" s="6">
        <v>3323132009</v>
      </c>
      <c r="G3414" s="6" t="s">
        <v>2679</v>
      </c>
      <c r="H3414" s="6" t="s">
        <v>2680</v>
      </c>
      <c r="I3414" s="6">
        <v>15409167</v>
      </c>
      <c r="J3414" s="6" t="s">
        <v>11011</v>
      </c>
      <c r="K3414" s="6" t="s">
        <v>11009</v>
      </c>
      <c r="L3414" s="6" t="s">
        <v>2427</v>
      </c>
      <c r="M3414" s="6">
        <v>150</v>
      </c>
      <c r="N3414" s="6">
        <v>151</v>
      </c>
      <c r="O3414" s="6">
        <v>0</v>
      </c>
      <c r="P3414" s="6">
        <v>0</v>
      </c>
      <c r="Q3414" s="6">
        <v>0</v>
      </c>
      <c r="R3414" s="6">
        <v>0</v>
      </c>
      <c r="S3414" s="6">
        <v>0</v>
      </c>
      <c r="T3414" s="6" t="s">
        <v>39</v>
      </c>
      <c r="U3414" s="27" t="s">
        <v>7958</v>
      </c>
      <c r="V3414" s="8">
        <v>46252.59375</v>
      </c>
      <c r="W3414" s="8">
        <v>46252.59375</v>
      </c>
      <c r="X3414" s="6" t="s">
        <v>40</v>
      </c>
      <c r="Y3414" s="6" t="s">
        <v>39</v>
      </c>
      <c r="Z3414" s="9">
        <v>74771</v>
      </c>
      <c r="AA3414" s="6" t="s">
        <v>966</v>
      </c>
      <c r="AB3414" s="26" t="s">
        <v>11012</v>
      </c>
      <c r="AC3414" s="11" t="str">
        <f t="shared" si="328"/>
        <v>Klik Here Bestie</v>
      </c>
      <c r="AD3414" s="12" t="s">
        <v>30</v>
      </c>
    </row>
    <row r="3415" spans="1:30" ht="14.25" customHeight="1" x14ac:dyDescent="0.3">
      <c r="A3415" s="5">
        <v>3413</v>
      </c>
      <c r="B3415" s="6" t="s">
        <v>32</v>
      </c>
      <c r="C3415" s="6" t="s">
        <v>33</v>
      </c>
      <c r="D3415" s="6" t="s">
        <v>2572</v>
      </c>
      <c r="E3415" s="6" t="s">
        <v>1043</v>
      </c>
      <c r="F3415" s="6">
        <v>3323132009</v>
      </c>
      <c r="G3415" s="6" t="s">
        <v>2679</v>
      </c>
      <c r="H3415" s="6" t="s">
        <v>2680</v>
      </c>
      <c r="I3415" s="6">
        <v>16164681</v>
      </c>
      <c r="J3415" s="6" t="s">
        <v>11013</v>
      </c>
      <c r="K3415" s="6" t="s">
        <v>11014</v>
      </c>
      <c r="L3415" s="6" t="s">
        <v>11015</v>
      </c>
      <c r="M3415" s="6">
        <v>22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 t="s">
        <v>39</v>
      </c>
      <c r="U3415" s="27" t="s">
        <v>7919</v>
      </c>
      <c r="V3415" s="8">
        <v>46261.474305555559</v>
      </c>
      <c r="W3415" s="8">
        <v>46261.474305555559</v>
      </c>
      <c r="X3415" s="6" t="s">
        <v>643</v>
      </c>
      <c r="Y3415" s="6" t="s">
        <v>10964</v>
      </c>
      <c r="Z3415" s="9">
        <v>74771</v>
      </c>
      <c r="AA3415" s="6" t="s">
        <v>966</v>
      </c>
      <c r="AB3415" s="26" t="s">
        <v>11016</v>
      </c>
      <c r="AC3415" s="11" t="str">
        <f t="shared" si="328"/>
        <v>Klik Here Bestie</v>
      </c>
      <c r="AD3415" s="12" t="s">
        <v>30</v>
      </c>
    </row>
    <row r="3416" spans="1:30" ht="14.25" customHeight="1" x14ac:dyDescent="0.3">
      <c r="A3416" s="5">
        <v>3414</v>
      </c>
      <c r="B3416" s="6" t="s">
        <v>32</v>
      </c>
      <c r="C3416" s="6" t="s">
        <v>33</v>
      </c>
      <c r="D3416" s="6" t="s">
        <v>2572</v>
      </c>
      <c r="E3416" s="6" t="s">
        <v>1043</v>
      </c>
      <c r="F3416" s="6">
        <v>3323132009</v>
      </c>
      <c r="G3416" s="6" t="s">
        <v>2679</v>
      </c>
      <c r="H3416" s="6" t="s">
        <v>2680</v>
      </c>
      <c r="I3416" s="6">
        <v>16167069</v>
      </c>
      <c r="J3416" s="6" t="s">
        <v>11017</v>
      </c>
      <c r="K3416" s="6" t="s">
        <v>11014</v>
      </c>
      <c r="L3416" s="6" t="s">
        <v>11015</v>
      </c>
      <c r="M3416" s="6">
        <v>0</v>
      </c>
      <c r="N3416" s="6">
        <v>31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 t="s">
        <v>39</v>
      </c>
      <c r="U3416" s="27" t="s">
        <v>7919</v>
      </c>
      <c r="V3416" s="8">
        <v>46261.487500000003</v>
      </c>
      <c r="W3416" s="8">
        <v>46261.487500000003</v>
      </c>
      <c r="X3416" s="6" t="s">
        <v>643</v>
      </c>
      <c r="Y3416" s="6" t="s">
        <v>10964</v>
      </c>
      <c r="Z3416" s="9">
        <v>74771</v>
      </c>
      <c r="AA3416" s="6" t="s">
        <v>966</v>
      </c>
      <c r="AB3416" s="26" t="s">
        <v>11018</v>
      </c>
      <c r="AC3416" s="11" t="str">
        <f t="shared" si="328"/>
        <v>Klik Here Bestie</v>
      </c>
      <c r="AD3416" s="12" t="s">
        <v>30</v>
      </c>
    </row>
    <row r="3417" spans="1:30" ht="14.25" customHeight="1" x14ac:dyDescent="0.3">
      <c r="A3417" s="5">
        <v>3415</v>
      </c>
      <c r="B3417" s="6" t="s">
        <v>32</v>
      </c>
      <c r="C3417" s="6" t="s">
        <v>33</v>
      </c>
      <c r="D3417" s="6" t="s">
        <v>2572</v>
      </c>
      <c r="E3417" s="6" t="s">
        <v>1043</v>
      </c>
      <c r="F3417" s="6">
        <v>3323132009</v>
      </c>
      <c r="G3417" s="6" t="s">
        <v>2679</v>
      </c>
      <c r="H3417" s="6" t="s">
        <v>2680</v>
      </c>
      <c r="I3417" s="6">
        <v>15554453</v>
      </c>
      <c r="J3417" s="6" t="s">
        <v>11019</v>
      </c>
      <c r="K3417" s="6">
        <v>3323133112600060</v>
      </c>
      <c r="L3417" s="6" t="s">
        <v>11020</v>
      </c>
      <c r="M3417" s="6">
        <v>0</v>
      </c>
      <c r="N3417" s="6">
        <v>51</v>
      </c>
      <c r="O3417" s="6">
        <v>0</v>
      </c>
      <c r="P3417" s="6">
        <v>0</v>
      </c>
      <c r="Q3417" s="6">
        <v>0</v>
      </c>
      <c r="R3417" s="6">
        <v>0</v>
      </c>
      <c r="S3417" s="6">
        <v>0</v>
      </c>
      <c r="T3417" s="6" t="s">
        <v>39</v>
      </c>
      <c r="U3417" s="6" t="s">
        <v>7987</v>
      </c>
      <c r="V3417" s="8">
        <v>46254.563888888886</v>
      </c>
      <c r="W3417" s="8">
        <v>46254.563888888886</v>
      </c>
      <c r="X3417" s="6" t="s">
        <v>40</v>
      </c>
      <c r="Y3417" s="6" t="s">
        <v>39</v>
      </c>
      <c r="Z3417" s="9">
        <v>1102191</v>
      </c>
      <c r="AA3417" s="6" t="s">
        <v>3284</v>
      </c>
      <c r="AB3417" s="26" t="s">
        <v>11021</v>
      </c>
      <c r="AC3417" s="11" t="str">
        <f t="shared" si="328"/>
        <v>Klik Here Bestie</v>
      </c>
      <c r="AD3417" s="12" t="s">
        <v>30</v>
      </c>
    </row>
    <row r="3418" spans="1:30" ht="14.25" customHeight="1" x14ac:dyDescent="0.3">
      <c r="A3418" s="5">
        <v>3416</v>
      </c>
      <c r="B3418" s="6" t="s">
        <v>32</v>
      </c>
      <c r="C3418" s="6" t="s">
        <v>33</v>
      </c>
      <c r="D3418" s="6" t="s">
        <v>2572</v>
      </c>
      <c r="E3418" s="6" t="s">
        <v>1043</v>
      </c>
      <c r="F3418" s="6">
        <v>3323132009</v>
      </c>
      <c r="G3418" s="6" t="s">
        <v>2679</v>
      </c>
      <c r="H3418" s="6" t="s">
        <v>2680</v>
      </c>
      <c r="I3418" s="6">
        <v>15554682</v>
      </c>
      <c r="J3418" s="6" t="s">
        <v>11022</v>
      </c>
      <c r="K3418" s="6">
        <v>3323133112600060</v>
      </c>
      <c r="L3418" s="6" t="s">
        <v>11020</v>
      </c>
      <c r="M3418" s="6">
        <v>43</v>
      </c>
      <c r="N3418" s="6">
        <v>43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  <c r="T3418" s="6" t="s">
        <v>39</v>
      </c>
      <c r="U3418" s="27" t="s">
        <v>7987</v>
      </c>
      <c r="V3418" s="8">
        <v>46254.564583333333</v>
      </c>
      <c r="W3418" s="8">
        <v>46254.564583333333</v>
      </c>
      <c r="X3418" s="6" t="s">
        <v>40</v>
      </c>
      <c r="Y3418" s="6" t="s">
        <v>39</v>
      </c>
      <c r="Z3418" s="9">
        <v>1102191</v>
      </c>
      <c r="AA3418" s="6" t="s">
        <v>3284</v>
      </c>
      <c r="AB3418" s="26" t="s">
        <v>11023</v>
      </c>
      <c r="AC3418" s="11" t="str">
        <f t="shared" si="328"/>
        <v>Klik Here Bestie</v>
      </c>
      <c r="AD3418" s="12" t="s">
        <v>30</v>
      </c>
    </row>
    <row r="3419" spans="1:30" ht="14.25" customHeight="1" x14ac:dyDescent="0.3">
      <c r="A3419" s="5">
        <v>3417</v>
      </c>
      <c r="B3419" s="6" t="s">
        <v>32</v>
      </c>
      <c r="C3419" s="6" t="s">
        <v>33</v>
      </c>
      <c r="D3419" s="6" t="s">
        <v>2572</v>
      </c>
      <c r="E3419" s="6" t="s">
        <v>1043</v>
      </c>
      <c r="F3419" s="6">
        <v>3323132009</v>
      </c>
      <c r="G3419" s="6" t="s">
        <v>2679</v>
      </c>
      <c r="H3419" s="6" t="s">
        <v>2680</v>
      </c>
      <c r="I3419" s="6">
        <v>15554871</v>
      </c>
      <c r="J3419" s="6" t="s">
        <v>11024</v>
      </c>
      <c r="K3419" s="6">
        <v>3323133112600060</v>
      </c>
      <c r="L3419" s="6" t="s">
        <v>11020</v>
      </c>
      <c r="M3419" s="6">
        <v>0</v>
      </c>
      <c r="N3419" s="6">
        <v>114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  <c r="T3419" s="6" t="s">
        <v>39</v>
      </c>
      <c r="U3419" s="27" t="s">
        <v>7987</v>
      </c>
      <c r="V3419" s="8">
        <v>46254.566666666666</v>
      </c>
      <c r="W3419" s="8">
        <v>46254.566666666666</v>
      </c>
      <c r="X3419" s="6" t="s">
        <v>40</v>
      </c>
      <c r="Y3419" s="6" t="s">
        <v>39</v>
      </c>
      <c r="Z3419" s="9">
        <v>1102191</v>
      </c>
      <c r="AA3419" s="6" t="s">
        <v>3284</v>
      </c>
      <c r="AB3419" s="26" t="s">
        <v>11025</v>
      </c>
      <c r="AC3419" s="11" t="str">
        <f t="shared" si="328"/>
        <v>Klik Here Bestie</v>
      </c>
      <c r="AD3419" s="12" t="s">
        <v>30</v>
      </c>
    </row>
    <row r="3420" spans="1:30" ht="14.25" customHeight="1" x14ac:dyDescent="0.3">
      <c r="A3420" s="5">
        <v>3418</v>
      </c>
      <c r="B3420" s="6" t="s">
        <v>32</v>
      </c>
      <c r="C3420" s="6" t="s">
        <v>33</v>
      </c>
      <c r="D3420" s="6" t="s">
        <v>2572</v>
      </c>
      <c r="E3420" s="6" t="s">
        <v>1043</v>
      </c>
      <c r="F3420" s="6">
        <v>3323132009</v>
      </c>
      <c r="G3420" s="6" t="s">
        <v>2679</v>
      </c>
      <c r="H3420" s="6" t="s">
        <v>2680</v>
      </c>
      <c r="I3420" s="6">
        <v>15555137</v>
      </c>
      <c r="J3420" s="6" t="s">
        <v>11026</v>
      </c>
      <c r="K3420" s="6">
        <v>3323133112600060</v>
      </c>
      <c r="L3420" s="6" t="s">
        <v>11020</v>
      </c>
      <c r="M3420" s="6">
        <v>350</v>
      </c>
      <c r="N3420" s="6">
        <v>311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 t="s">
        <v>39</v>
      </c>
      <c r="U3420" s="6" t="s">
        <v>7987</v>
      </c>
      <c r="V3420" s="8">
        <v>46254.568055555559</v>
      </c>
      <c r="W3420" s="8">
        <v>46254.568055555559</v>
      </c>
      <c r="X3420" s="6" t="s">
        <v>40</v>
      </c>
      <c r="Y3420" s="6" t="s">
        <v>39</v>
      </c>
      <c r="Z3420" s="9">
        <v>1102191</v>
      </c>
      <c r="AA3420" s="6" t="s">
        <v>3284</v>
      </c>
      <c r="AB3420" s="26" t="s">
        <v>11027</v>
      </c>
      <c r="AC3420" s="11" t="str">
        <f t="shared" si="328"/>
        <v>Klik Here Bestie</v>
      </c>
      <c r="AD3420" s="12" t="s">
        <v>30</v>
      </c>
    </row>
    <row r="3421" spans="1:30" ht="14.25" customHeight="1" x14ac:dyDescent="0.3">
      <c r="A3421" s="5">
        <v>3419</v>
      </c>
      <c r="B3421" s="6" t="s">
        <v>32</v>
      </c>
      <c r="C3421" s="6" t="s">
        <v>33</v>
      </c>
      <c r="D3421" s="6" t="s">
        <v>2572</v>
      </c>
      <c r="E3421" s="6" t="s">
        <v>1043</v>
      </c>
      <c r="F3421" s="6">
        <v>3323132009</v>
      </c>
      <c r="G3421" s="6" t="s">
        <v>2679</v>
      </c>
      <c r="H3421" s="6" t="s">
        <v>2680</v>
      </c>
      <c r="I3421" s="6">
        <v>15553405</v>
      </c>
      <c r="J3421" s="6" t="s">
        <v>11028</v>
      </c>
      <c r="K3421" s="6" t="s">
        <v>11029</v>
      </c>
      <c r="L3421" s="6" t="s">
        <v>11030</v>
      </c>
      <c r="M3421" s="6">
        <v>125</v>
      </c>
      <c r="N3421" s="6">
        <v>125</v>
      </c>
      <c r="O3421" s="6">
        <v>0</v>
      </c>
      <c r="P3421" s="6">
        <v>0</v>
      </c>
      <c r="Q3421" s="6">
        <v>0</v>
      </c>
      <c r="R3421" s="6">
        <v>0</v>
      </c>
      <c r="S3421" s="6">
        <v>0</v>
      </c>
      <c r="T3421" s="6" t="s">
        <v>39</v>
      </c>
      <c r="U3421" s="27" t="s">
        <v>7987</v>
      </c>
      <c r="V3421" s="8">
        <v>46254.555555555555</v>
      </c>
      <c r="W3421" s="8">
        <v>46254.555555555555</v>
      </c>
      <c r="X3421" s="6" t="s">
        <v>40</v>
      </c>
      <c r="Y3421" s="6" t="s">
        <v>39</v>
      </c>
      <c r="Z3421" s="9">
        <v>1102191</v>
      </c>
      <c r="AA3421" s="6" t="s">
        <v>3284</v>
      </c>
      <c r="AB3421" s="26" t="s">
        <v>11031</v>
      </c>
      <c r="AC3421" s="11" t="str">
        <f t="shared" si="328"/>
        <v>Klik Here Bestie</v>
      </c>
      <c r="AD3421" s="12" t="s">
        <v>30</v>
      </c>
    </row>
    <row r="3422" spans="1:30" ht="14.25" customHeight="1" x14ac:dyDescent="0.3">
      <c r="A3422" s="5">
        <v>3420</v>
      </c>
      <c r="B3422" s="6" t="s">
        <v>32</v>
      </c>
      <c r="C3422" s="6" t="s">
        <v>33</v>
      </c>
      <c r="D3422" s="6" t="s">
        <v>2572</v>
      </c>
      <c r="E3422" s="6" t="s">
        <v>1043</v>
      </c>
      <c r="F3422" s="6">
        <v>3323132009</v>
      </c>
      <c r="G3422" s="6" t="s">
        <v>2679</v>
      </c>
      <c r="H3422" s="6" t="s">
        <v>2680</v>
      </c>
      <c r="I3422" s="6">
        <v>15553489</v>
      </c>
      <c r="J3422" s="6" t="s">
        <v>11032</v>
      </c>
      <c r="K3422" s="6" t="s">
        <v>11029</v>
      </c>
      <c r="L3422" s="6" t="s">
        <v>11030</v>
      </c>
      <c r="M3422" s="6">
        <v>25</v>
      </c>
      <c r="N3422" s="6">
        <v>25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6" t="s">
        <v>39</v>
      </c>
      <c r="U3422" s="27" t="s">
        <v>7987</v>
      </c>
      <c r="V3422" s="8">
        <v>46254.556250000001</v>
      </c>
      <c r="W3422" s="8">
        <v>46254.556250000001</v>
      </c>
      <c r="X3422" s="6" t="s">
        <v>40</v>
      </c>
      <c r="Y3422" s="6" t="s">
        <v>39</v>
      </c>
      <c r="Z3422" s="9">
        <v>1102191</v>
      </c>
      <c r="AA3422" s="6" t="s">
        <v>3284</v>
      </c>
      <c r="AB3422" s="26" t="s">
        <v>11033</v>
      </c>
      <c r="AC3422" s="11" t="str">
        <f t="shared" si="328"/>
        <v>Klik Here Bestie</v>
      </c>
      <c r="AD3422" s="12" t="s">
        <v>30</v>
      </c>
    </row>
    <row r="3423" spans="1:30" ht="14.25" customHeight="1" x14ac:dyDescent="0.3">
      <c r="A3423" s="5">
        <v>3421</v>
      </c>
      <c r="B3423" s="6" t="s">
        <v>32</v>
      </c>
      <c r="C3423" s="6" t="s">
        <v>33</v>
      </c>
      <c r="D3423" s="6" t="s">
        <v>2572</v>
      </c>
      <c r="E3423" s="6" t="s">
        <v>1043</v>
      </c>
      <c r="F3423" s="6">
        <v>3323132009</v>
      </c>
      <c r="G3423" s="6" t="s">
        <v>2679</v>
      </c>
      <c r="H3423" s="6" t="s">
        <v>2680</v>
      </c>
      <c r="I3423" s="6">
        <v>16164660</v>
      </c>
      <c r="J3423" s="6" t="s">
        <v>11034</v>
      </c>
      <c r="K3423" s="6" t="s">
        <v>10964</v>
      </c>
      <c r="L3423" s="6" t="s">
        <v>11035</v>
      </c>
      <c r="M3423" s="6">
        <v>208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6">
        <v>0</v>
      </c>
      <c r="T3423" s="6" t="s">
        <v>39</v>
      </c>
      <c r="U3423" s="6" t="s">
        <v>7919</v>
      </c>
      <c r="V3423" s="8">
        <v>46261.474305555559</v>
      </c>
      <c r="W3423" s="8">
        <v>46261.474305555559</v>
      </c>
      <c r="X3423" s="6" t="s">
        <v>643</v>
      </c>
      <c r="Y3423" s="6" t="s">
        <v>10964</v>
      </c>
      <c r="Z3423" s="9">
        <v>74771</v>
      </c>
      <c r="AA3423" s="6" t="s">
        <v>966</v>
      </c>
      <c r="AB3423" s="26" t="s">
        <v>11036</v>
      </c>
      <c r="AC3423" s="11" t="str">
        <f t="shared" si="328"/>
        <v>Klik Here Bestie</v>
      </c>
      <c r="AD3423" s="12" t="s">
        <v>30</v>
      </c>
    </row>
    <row r="3424" spans="1:30" ht="14.25" customHeight="1" x14ac:dyDescent="0.3">
      <c r="A3424" s="5">
        <v>3422</v>
      </c>
      <c r="B3424" s="6" t="s">
        <v>32</v>
      </c>
      <c r="C3424" s="6" t="s">
        <v>33</v>
      </c>
      <c r="D3424" s="6" t="s">
        <v>2572</v>
      </c>
      <c r="E3424" s="6" t="s">
        <v>1043</v>
      </c>
      <c r="F3424" s="6">
        <v>3323132009</v>
      </c>
      <c r="G3424" s="6" t="s">
        <v>2679</v>
      </c>
      <c r="H3424" s="6" t="s">
        <v>2680</v>
      </c>
      <c r="I3424" s="6">
        <v>16167059</v>
      </c>
      <c r="J3424" s="6" t="s">
        <v>11037</v>
      </c>
      <c r="K3424" s="6" t="s">
        <v>10964</v>
      </c>
      <c r="L3424" s="6" t="s">
        <v>11035</v>
      </c>
      <c r="M3424" s="6">
        <v>0</v>
      </c>
      <c r="N3424" s="6">
        <v>468</v>
      </c>
      <c r="O3424" s="6">
        <v>0</v>
      </c>
      <c r="P3424" s="6">
        <v>0</v>
      </c>
      <c r="Q3424" s="6">
        <v>0</v>
      </c>
      <c r="R3424" s="6">
        <v>0</v>
      </c>
      <c r="S3424" s="6">
        <v>0</v>
      </c>
      <c r="T3424" s="6" t="s">
        <v>39</v>
      </c>
      <c r="U3424" s="27" t="s">
        <v>7919</v>
      </c>
      <c r="V3424" s="8">
        <v>46261.486805555556</v>
      </c>
      <c r="W3424" s="8">
        <v>46261.486805555556</v>
      </c>
      <c r="X3424" s="6" t="s">
        <v>643</v>
      </c>
      <c r="Y3424" s="6" t="s">
        <v>10964</v>
      </c>
      <c r="Z3424" s="9">
        <v>74771</v>
      </c>
      <c r="AA3424" s="6" t="s">
        <v>966</v>
      </c>
      <c r="AB3424" s="26" t="s">
        <v>11038</v>
      </c>
      <c r="AC3424" s="11" t="str">
        <f t="shared" si="328"/>
        <v>Klik Here Bestie</v>
      </c>
      <c r="AD3424" s="12" t="s">
        <v>30</v>
      </c>
    </row>
    <row r="3425" spans="1:30" ht="14.25" customHeight="1" x14ac:dyDescent="0.3">
      <c r="A3425" s="5">
        <v>3423</v>
      </c>
      <c r="B3425" s="6" t="s">
        <v>32</v>
      </c>
      <c r="C3425" s="6" t="s">
        <v>33</v>
      </c>
      <c r="D3425" s="6" t="s">
        <v>2572</v>
      </c>
      <c r="E3425" s="6" t="s">
        <v>1043</v>
      </c>
      <c r="F3425" s="6">
        <v>3323132009</v>
      </c>
      <c r="G3425" s="6" t="s">
        <v>2679</v>
      </c>
      <c r="H3425" s="6" t="s">
        <v>2680</v>
      </c>
      <c r="I3425" s="6">
        <v>16164698</v>
      </c>
      <c r="J3425" s="6" t="s">
        <v>11039</v>
      </c>
      <c r="K3425" s="6" t="s">
        <v>11040</v>
      </c>
      <c r="L3425" s="6" t="s">
        <v>11041</v>
      </c>
      <c r="M3425" s="6">
        <v>30</v>
      </c>
      <c r="N3425" s="6">
        <v>33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 t="s">
        <v>39</v>
      </c>
      <c r="U3425" s="6" t="s">
        <v>7919</v>
      </c>
      <c r="V3425" s="8">
        <v>46261.474305555559</v>
      </c>
      <c r="W3425" s="8">
        <v>46261.474305555559</v>
      </c>
      <c r="X3425" s="6" t="s">
        <v>643</v>
      </c>
      <c r="Y3425" s="6" t="s">
        <v>10964</v>
      </c>
      <c r="Z3425" s="9">
        <v>74771</v>
      </c>
      <c r="AA3425" s="6" t="s">
        <v>966</v>
      </c>
      <c r="AB3425" s="26" t="s">
        <v>11042</v>
      </c>
      <c r="AC3425" s="11" t="str">
        <f t="shared" si="328"/>
        <v>Klik Here Bestie</v>
      </c>
      <c r="AD3425" s="12" t="s">
        <v>30</v>
      </c>
    </row>
    <row r="3426" spans="1:30" ht="14.25" customHeight="1" x14ac:dyDescent="0.3">
      <c r="A3426" s="5">
        <v>3424</v>
      </c>
      <c r="B3426" s="6" t="s">
        <v>32</v>
      </c>
      <c r="C3426" s="6" t="s">
        <v>33</v>
      </c>
      <c r="D3426" s="6" t="s">
        <v>2572</v>
      </c>
      <c r="E3426" s="6" t="s">
        <v>1043</v>
      </c>
      <c r="F3426" s="6">
        <v>3323132009</v>
      </c>
      <c r="G3426" s="6" t="s">
        <v>2679</v>
      </c>
      <c r="H3426" s="6" t="s">
        <v>2680</v>
      </c>
      <c r="I3426" s="6">
        <v>16167067</v>
      </c>
      <c r="J3426" s="6" t="s">
        <v>11043</v>
      </c>
      <c r="K3426" s="6" t="s">
        <v>11040</v>
      </c>
      <c r="L3426" s="6" t="s">
        <v>11041</v>
      </c>
      <c r="M3426" s="6">
        <v>0</v>
      </c>
      <c r="N3426" s="6">
        <v>42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  <c r="T3426" s="6" t="s">
        <v>39</v>
      </c>
      <c r="U3426" s="27" t="s">
        <v>7919</v>
      </c>
      <c r="V3426" s="8">
        <v>46261.487500000003</v>
      </c>
      <c r="W3426" s="8">
        <v>46261.487500000003</v>
      </c>
      <c r="X3426" s="6" t="s">
        <v>643</v>
      </c>
      <c r="Y3426" s="6" t="s">
        <v>10964</v>
      </c>
      <c r="Z3426" s="9">
        <v>74771</v>
      </c>
      <c r="AA3426" s="6" t="s">
        <v>966</v>
      </c>
      <c r="AB3426" s="26" t="s">
        <v>11044</v>
      </c>
      <c r="AC3426" s="11" t="str">
        <f t="shared" si="328"/>
        <v>Klik Here Bestie</v>
      </c>
      <c r="AD3426" s="12" t="s">
        <v>30</v>
      </c>
    </row>
    <row r="3427" spans="1:30" ht="14.25" customHeight="1" x14ac:dyDescent="0.3">
      <c r="A3427" s="5">
        <v>3425</v>
      </c>
      <c r="B3427" s="6" t="s">
        <v>32</v>
      </c>
      <c r="C3427" s="6" t="s">
        <v>33</v>
      </c>
      <c r="D3427" s="6" t="s">
        <v>2572</v>
      </c>
      <c r="E3427" s="6" t="s">
        <v>1043</v>
      </c>
      <c r="F3427" s="6">
        <v>3323132009</v>
      </c>
      <c r="G3427" s="6" t="s">
        <v>2679</v>
      </c>
      <c r="H3427" s="6" t="s">
        <v>2680</v>
      </c>
      <c r="I3427" s="6">
        <v>16164662</v>
      </c>
      <c r="J3427" s="6" t="s">
        <v>11045</v>
      </c>
      <c r="K3427" s="6" t="s">
        <v>11046</v>
      </c>
      <c r="L3427" s="6" t="s">
        <v>1307</v>
      </c>
      <c r="M3427" s="6">
        <v>0</v>
      </c>
      <c r="N3427" s="6">
        <v>25</v>
      </c>
      <c r="O3427" s="6">
        <v>0</v>
      </c>
      <c r="P3427" s="6">
        <v>0</v>
      </c>
      <c r="Q3427" s="6">
        <v>0</v>
      </c>
      <c r="R3427" s="6">
        <v>0</v>
      </c>
      <c r="S3427" s="6">
        <v>0</v>
      </c>
      <c r="T3427" s="6" t="s">
        <v>39</v>
      </c>
      <c r="U3427" s="27" t="s">
        <v>7919</v>
      </c>
      <c r="V3427" s="8">
        <v>46261.474305555559</v>
      </c>
      <c r="W3427" s="8">
        <v>46261.474305555559</v>
      </c>
      <c r="X3427" s="6" t="s">
        <v>643</v>
      </c>
      <c r="Y3427" s="6" t="s">
        <v>10964</v>
      </c>
      <c r="Z3427" s="9">
        <v>74771</v>
      </c>
      <c r="AA3427" s="6" t="s">
        <v>966</v>
      </c>
      <c r="AB3427" s="26" t="s">
        <v>11047</v>
      </c>
      <c r="AC3427" s="11" t="str">
        <f t="shared" si="328"/>
        <v>Klik Here Bestie</v>
      </c>
      <c r="AD3427" s="12" t="s">
        <v>30</v>
      </c>
    </row>
    <row r="3428" spans="1:30" ht="14.25" customHeight="1" x14ac:dyDescent="0.3">
      <c r="A3428" s="5">
        <v>3426</v>
      </c>
      <c r="B3428" s="6" t="s">
        <v>32</v>
      </c>
      <c r="C3428" s="6" t="s">
        <v>33</v>
      </c>
      <c r="D3428" s="6" t="s">
        <v>2572</v>
      </c>
      <c r="E3428" s="6" t="s">
        <v>1043</v>
      </c>
      <c r="F3428" s="6">
        <v>3323132009</v>
      </c>
      <c r="G3428" s="6" t="s">
        <v>2679</v>
      </c>
      <c r="H3428" s="6" t="s">
        <v>2680</v>
      </c>
      <c r="I3428" s="6">
        <v>16167055</v>
      </c>
      <c r="J3428" s="6" t="s">
        <v>11048</v>
      </c>
      <c r="K3428" s="6" t="s">
        <v>11046</v>
      </c>
      <c r="L3428" s="6" t="s">
        <v>1307</v>
      </c>
      <c r="M3428" s="6">
        <v>0</v>
      </c>
      <c r="N3428" s="6">
        <v>13</v>
      </c>
      <c r="O3428" s="6">
        <v>0</v>
      </c>
      <c r="P3428" s="6">
        <v>0</v>
      </c>
      <c r="Q3428" s="6">
        <v>0</v>
      </c>
      <c r="R3428" s="6">
        <v>0</v>
      </c>
      <c r="S3428" s="6">
        <v>0</v>
      </c>
      <c r="T3428" s="6" t="s">
        <v>39</v>
      </c>
      <c r="U3428" s="27" t="s">
        <v>7919</v>
      </c>
      <c r="V3428" s="8">
        <v>46261.486805555556</v>
      </c>
      <c r="W3428" s="8">
        <v>46261.486805555556</v>
      </c>
      <c r="X3428" s="6" t="s">
        <v>643</v>
      </c>
      <c r="Y3428" s="6" t="s">
        <v>10964</v>
      </c>
      <c r="Z3428" s="9">
        <v>74771</v>
      </c>
      <c r="AA3428" s="6" t="s">
        <v>966</v>
      </c>
      <c r="AB3428" s="26" t="s">
        <v>11049</v>
      </c>
      <c r="AC3428" s="11" t="str">
        <f t="shared" si="328"/>
        <v>Klik Here Bestie</v>
      </c>
      <c r="AD3428" s="12" t="s">
        <v>30</v>
      </c>
    </row>
    <row r="3429" spans="1:30" ht="14.25" customHeight="1" x14ac:dyDescent="0.3">
      <c r="A3429" s="5">
        <v>3427</v>
      </c>
      <c r="B3429" s="6" t="s">
        <v>32</v>
      </c>
      <c r="C3429" s="6" t="s">
        <v>33</v>
      </c>
      <c r="D3429" s="6" t="s">
        <v>2572</v>
      </c>
      <c r="E3429" s="6" t="s">
        <v>1043</v>
      </c>
      <c r="F3429" s="6">
        <v>3323132009</v>
      </c>
      <c r="G3429" s="6" t="s">
        <v>2679</v>
      </c>
      <c r="H3429" s="6" t="s">
        <v>2680</v>
      </c>
      <c r="I3429" s="6">
        <v>15850184</v>
      </c>
      <c r="J3429" s="6" t="s">
        <v>11050</v>
      </c>
      <c r="K3429" s="6" t="s">
        <v>11051</v>
      </c>
      <c r="L3429" s="6" t="s">
        <v>4823</v>
      </c>
      <c r="M3429" s="6">
        <v>0</v>
      </c>
      <c r="N3429" s="6">
        <v>42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  <c r="T3429" s="6" t="s">
        <v>39</v>
      </c>
      <c r="U3429" s="27" t="s">
        <v>7951</v>
      </c>
      <c r="V3429" s="8">
        <v>46258.373611111114</v>
      </c>
      <c r="W3429" s="8">
        <v>46258.373611111114</v>
      </c>
      <c r="X3429" s="6" t="s">
        <v>40</v>
      </c>
      <c r="Y3429" s="6" t="s">
        <v>39</v>
      </c>
      <c r="Z3429" s="9">
        <v>74828</v>
      </c>
      <c r="AA3429" s="6" t="s">
        <v>6228</v>
      </c>
      <c r="AB3429" s="26" t="s">
        <v>11052</v>
      </c>
      <c r="AC3429" s="11" t="str">
        <f t="shared" si="328"/>
        <v>Klik Here Bestie</v>
      </c>
      <c r="AD3429" s="12" t="s">
        <v>30</v>
      </c>
    </row>
    <row r="3430" spans="1:30" ht="14.25" customHeight="1" x14ac:dyDescent="0.3">
      <c r="A3430" s="5">
        <v>3428</v>
      </c>
      <c r="B3430" s="6" t="s">
        <v>32</v>
      </c>
      <c r="C3430" s="6" t="s">
        <v>33</v>
      </c>
      <c r="D3430" s="6" t="s">
        <v>2572</v>
      </c>
      <c r="E3430" s="6" t="s">
        <v>1043</v>
      </c>
      <c r="F3430" s="6">
        <v>3323132009</v>
      </c>
      <c r="G3430" s="6" t="s">
        <v>2679</v>
      </c>
      <c r="H3430" s="6" t="s">
        <v>2680</v>
      </c>
      <c r="I3430" s="6">
        <v>15850484</v>
      </c>
      <c r="J3430" s="6" t="s">
        <v>11053</v>
      </c>
      <c r="K3430" s="6" t="s">
        <v>11051</v>
      </c>
      <c r="L3430" s="6" t="s">
        <v>4823</v>
      </c>
      <c r="M3430" s="6">
        <v>0</v>
      </c>
      <c r="N3430" s="6">
        <v>35</v>
      </c>
      <c r="O3430" s="6">
        <v>0</v>
      </c>
      <c r="P3430" s="6">
        <v>0</v>
      </c>
      <c r="Q3430" s="6">
        <v>0</v>
      </c>
      <c r="R3430" s="6">
        <v>0</v>
      </c>
      <c r="S3430" s="6">
        <v>0</v>
      </c>
      <c r="T3430" s="6" t="s">
        <v>39</v>
      </c>
      <c r="U3430" s="27" t="s">
        <v>7951</v>
      </c>
      <c r="V3430" s="8">
        <v>46258.375</v>
      </c>
      <c r="W3430" s="8">
        <v>46258.375</v>
      </c>
      <c r="X3430" s="6" t="s">
        <v>40</v>
      </c>
      <c r="Y3430" s="6" t="s">
        <v>39</v>
      </c>
      <c r="Z3430" s="9">
        <v>74828</v>
      </c>
      <c r="AA3430" s="6" t="s">
        <v>6228</v>
      </c>
      <c r="AB3430" s="26" t="s">
        <v>11054</v>
      </c>
      <c r="AC3430" s="11" t="str">
        <f t="shared" si="328"/>
        <v>Klik Here Bestie</v>
      </c>
      <c r="AD3430" s="12" t="s">
        <v>30</v>
      </c>
    </row>
    <row r="3431" spans="1:30" ht="14.25" customHeight="1" x14ac:dyDescent="0.3">
      <c r="A3431" s="5">
        <v>3429</v>
      </c>
      <c r="B3431" s="6" t="s">
        <v>32</v>
      </c>
      <c r="C3431" s="6" t="s">
        <v>33</v>
      </c>
      <c r="D3431" s="6" t="s">
        <v>2572</v>
      </c>
      <c r="E3431" s="6" t="s">
        <v>1043</v>
      </c>
      <c r="F3431" s="6">
        <v>3323132009</v>
      </c>
      <c r="G3431" s="6" t="s">
        <v>2679</v>
      </c>
      <c r="H3431" s="6" t="s">
        <v>2680</v>
      </c>
      <c r="I3431" s="6">
        <v>15850991</v>
      </c>
      <c r="J3431" s="6" t="s">
        <v>11055</v>
      </c>
      <c r="K3431" s="6" t="s">
        <v>11051</v>
      </c>
      <c r="L3431" s="6" t="s">
        <v>4823</v>
      </c>
      <c r="M3431" s="6">
        <v>0</v>
      </c>
      <c r="N3431" s="6">
        <v>179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 t="s">
        <v>39</v>
      </c>
      <c r="U3431" s="27" t="s">
        <v>7951</v>
      </c>
      <c r="V3431" s="8">
        <v>46258.377083333333</v>
      </c>
      <c r="W3431" s="8">
        <v>46258.377083333333</v>
      </c>
      <c r="X3431" s="6" t="s">
        <v>40</v>
      </c>
      <c r="Y3431" s="6" t="s">
        <v>39</v>
      </c>
      <c r="Z3431" s="9">
        <v>74828</v>
      </c>
      <c r="AA3431" s="6" t="s">
        <v>6228</v>
      </c>
      <c r="AB3431" s="26" t="s">
        <v>11056</v>
      </c>
      <c r="AC3431" s="11" t="str">
        <f t="shared" si="328"/>
        <v>Klik Here Bestie</v>
      </c>
      <c r="AD3431" s="12" t="s">
        <v>30</v>
      </c>
    </row>
    <row r="3432" spans="1:30" ht="14.25" customHeight="1" x14ac:dyDescent="0.3">
      <c r="A3432" s="5">
        <v>3430</v>
      </c>
      <c r="B3432" s="6" t="s">
        <v>32</v>
      </c>
      <c r="C3432" s="6" t="s">
        <v>33</v>
      </c>
      <c r="D3432" s="6" t="s">
        <v>2572</v>
      </c>
      <c r="E3432" s="6" t="s">
        <v>1043</v>
      </c>
      <c r="F3432" s="6">
        <v>3323132009</v>
      </c>
      <c r="G3432" s="6" t="s">
        <v>2679</v>
      </c>
      <c r="H3432" s="6" t="s">
        <v>2680</v>
      </c>
      <c r="I3432" s="6">
        <v>15851143</v>
      </c>
      <c r="J3432" s="6" t="s">
        <v>11057</v>
      </c>
      <c r="K3432" s="6" t="s">
        <v>11051</v>
      </c>
      <c r="L3432" s="6" t="s">
        <v>4823</v>
      </c>
      <c r="M3432" s="6">
        <v>0</v>
      </c>
      <c r="N3432" s="6">
        <v>44</v>
      </c>
      <c r="O3432" s="6">
        <v>0</v>
      </c>
      <c r="P3432" s="6">
        <v>0</v>
      </c>
      <c r="Q3432" s="6">
        <v>0</v>
      </c>
      <c r="R3432" s="6">
        <v>0</v>
      </c>
      <c r="S3432" s="6">
        <v>0</v>
      </c>
      <c r="T3432" s="6" t="s">
        <v>39</v>
      </c>
      <c r="U3432" s="6" t="s">
        <v>7951</v>
      </c>
      <c r="V3432" s="8">
        <v>46258.37777777778</v>
      </c>
      <c r="W3432" s="8">
        <v>46258.37777777778</v>
      </c>
      <c r="X3432" s="6" t="s">
        <v>40</v>
      </c>
      <c r="Y3432" s="6" t="s">
        <v>39</v>
      </c>
      <c r="Z3432" s="9">
        <v>74828</v>
      </c>
      <c r="AA3432" s="6" t="s">
        <v>6228</v>
      </c>
      <c r="AB3432" s="26" t="s">
        <v>11058</v>
      </c>
      <c r="AC3432" s="11" t="str">
        <f t="shared" si="328"/>
        <v>Klik Here Bestie</v>
      </c>
      <c r="AD3432" s="12" t="s">
        <v>30</v>
      </c>
    </row>
    <row r="3433" spans="1:30" ht="14.25" customHeight="1" x14ac:dyDescent="0.3">
      <c r="A3433" s="5">
        <v>3431</v>
      </c>
      <c r="B3433" s="6" t="s">
        <v>32</v>
      </c>
      <c r="C3433" s="6" t="s">
        <v>33</v>
      </c>
      <c r="D3433" s="6" t="s">
        <v>2572</v>
      </c>
      <c r="E3433" s="6" t="s">
        <v>1043</v>
      </c>
      <c r="F3433" s="6">
        <v>3323132009</v>
      </c>
      <c r="G3433" s="6" t="s">
        <v>2679</v>
      </c>
      <c r="H3433" s="6" t="s">
        <v>2680</v>
      </c>
      <c r="I3433" s="6">
        <v>15857822</v>
      </c>
      <c r="J3433" s="6" t="s">
        <v>11059</v>
      </c>
      <c r="K3433" s="6" t="s">
        <v>11051</v>
      </c>
      <c r="L3433" s="6" t="s">
        <v>4823</v>
      </c>
      <c r="M3433" s="6">
        <v>35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  <c r="S3433" s="6">
        <v>0</v>
      </c>
      <c r="T3433" s="6" t="s">
        <v>39</v>
      </c>
      <c r="U3433" s="27" t="s">
        <v>7951</v>
      </c>
      <c r="V3433" s="8">
        <v>46258.40625</v>
      </c>
      <c r="W3433" s="8">
        <v>46258.40625</v>
      </c>
      <c r="X3433" s="6" t="s">
        <v>40</v>
      </c>
      <c r="Y3433" s="6" t="s">
        <v>39</v>
      </c>
      <c r="Z3433" s="9">
        <v>74828</v>
      </c>
      <c r="AA3433" s="6" t="s">
        <v>6228</v>
      </c>
      <c r="AB3433" s="26" t="s">
        <v>11060</v>
      </c>
      <c r="AC3433" s="11" t="str">
        <f t="shared" si="328"/>
        <v>Klik Here Bestie</v>
      </c>
      <c r="AD3433" s="12" t="s">
        <v>30</v>
      </c>
    </row>
    <row r="3434" spans="1:30" ht="14.25" customHeight="1" x14ac:dyDescent="0.3">
      <c r="A3434" s="5">
        <v>3432</v>
      </c>
      <c r="B3434" s="6" t="s">
        <v>32</v>
      </c>
      <c r="C3434" s="6" t="s">
        <v>33</v>
      </c>
      <c r="D3434" s="6" t="s">
        <v>2572</v>
      </c>
      <c r="E3434" s="6" t="s">
        <v>1043</v>
      </c>
      <c r="F3434" s="6">
        <v>3323132009</v>
      </c>
      <c r="G3434" s="6" t="s">
        <v>2679</v>
      </c>
      <c r="H3434" s="6" t="s">
        <v>2680</v>
      </c>
      <c r="I3434" s="6">
        <v>15858103</v>
      </c>
      <c r="J3434" s="6" t="s">
        <v>11061</v>
      </c>
      <c r="K3434" s="6" t="s">
        <v>11051</v>
      </c>
      <c r="L3434" s="6" t="s">
        <v>4823</v>
      </c>
      <c r="M3434" s="6">
        <v>99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  <c r="S3434" s="6">
        <v>0</v>
      </c>
      <c r="T3434" s="6" t="s">
        <v>39</v>
      </c>
      <c r="U3434" s="27" t="s">
        <v>7951</v>
      </c>
      <c r="V3434" s="8">
        <v>46258.407638888886</v>
      </c>
      <c r="W3434" s="8">
        <v>46258.407638888886</v>
      </c>
      <c r="X3434" s="6" t="s">
        <v>40</v>
      </c>
      <c r="Y3434" s="6" t="s">
        <v>39</v>
      </c>
      <c r="Z3434" s="9">
        <v>74828</v>
      </c>
      <c r="AA3434" s="6" t="s">
        <v>6228</v>
      </c>
      <c r="AB3434" s="26" t="s">
        <v>11062</v>
      </c>
      <c r="AC3434" s="11" t="str">
        <f t="shared" si="328"/>
        <v>Klik Here Bestie</v>
      </c>
      <c r="AD3434" s="12" t="s">
        <v>30</v>
      </c>
    </row>
    <row r="3435" spans="1:30" ht="14.25" customHeight="1" x14ac:dyDescent="0.3">
      <c r="A3435" s="5">
        <v>3433</v>
      </c>
      <c r="B3435" s="6" t="s">
        <v>32</v>
      </c>
      <c r="C3435" s="6" t="s">
        <v>33</v>
      </c>
      <c r="D3435" s="6" t="s">
        <v>2572</v>
      </c>
      <c r="E3435" s="6" t="s">
        <v>1043</v>
      </c>
      <c r="F3435" s="6">
        <v>3323132009</v>
      </c>
      <c r="G3435" s="6" t="s">
        <v>2679</v>
      </c>
      <c r="H3435" s="6" t="s">
        <v>2680</v>
      </c>
      <c r="I3435" s="6">
        <v>16158603</v>
      </c>
      <c r="J3435" s="6" t="s">
        <v>11063</v>
      </c>
      <c r="K3435" s="6" t="s">
        <v>11064</v>
      </c>
      <c r="L3435" s="6" t="s">
        <v>11065</v>
      </c>
      <c r="M3435" s="6">
        <v>0</v>
      </c>
      <c r="N3435" s="6">
        <v>41</v>
      </c>
      <c r="O3435" s="6">
        <v>0</v>
      </c>
      <c r="P3435" s="6">
        <v>0</v>
      </c>
      <c r="Q3435" s="6">
        <v>0</v>
      </c>
      <c r="R3435" s="6">
        <v>0</v>
      </c>
      <c r="S3435" s="6">
        <v>0</v>
      </c>
      <c r="T3435" s="6" t="s">
        <v>39</v>
      </c>
      <c r="U3435" s="6" t="s">
        <v>7919</v>
      </c>
      <c r="V3435" s="8">
        <v>46261.449305555558</v>
      </c>
      <c r="W3435" s="8">
        <v>46261.449305555558</v>
      </c>
      <c r="X3435" s="6" t="s">
        <v>40</v>
      </c>
      <c r="Y3435" s="6" t="s">
        <v>39</v>
      </c>
      <c r="Z3435" s="9">
        <v>671622</v>
      </c>
      <c r="AA3435" s="6" t="s">
        <v>3874</v>
      </c>
      <c r="AB3435" s="26" t="s">
        <v>11066</v>
      </c>
      <c r="AC3435" s="11" t="str">
        <f t="shared" si="328"/>
        <v>Klik Here Bestie</v>
      </c>
      <c r="AD3435" s="12" t="s">
        <v>30</v>
      </c>
    </row>
    <row r="3436" spans="1:30" ht="14.25" customHeight="1" x14ac:dyDescent="0.3">
      <c r="A3436" s="5">
        <v>3434</v>
      </c>
      <c r="B3436" s="6" t="s">
        <v>32</v>
      </c>
      <c r="C3436" s="6" t="s">
        <v>33</v>
      </c>
      <c r="D3436" s="6" t="s">
        <v>2572</v>
      </c>
      <c r="E3436" s="6" t="s">
        <v>1043</v>
      </c>
      <c r="F3436" s="6">
        <v>3323132009</v>
      </c>
      <c r="G3436" s="6" t="s">
        <v>2679</v>
      </c>
      <c r="H3436" s="6" t="s">
        <v>2680</v>
      </c>
      <c r="I3436" s="6">
        <v>16159319</v>
      </c>
      <c r="J3436" s="6" t="s">
        <v>11067</v>
      </c>
      <c r="K3436" s="6" t="s">
        <v>11064</v>
      </c>
      <c r="L3436" s="6" t="s">
        <v>11065</v>
      </c>
      <c r="M3436" s="6">
        <v>34</v>
      </c>
      <c r="N3436" s="6">
        <v>34</v>
      </c>
      <c r="O3436" s="6">
        <v>0</v>
      </c>
      <c r="P3436" s="6">
        <v>0</v>
      </c>
      <c r="Q3436" s="6">
        <v>0</v>
      </c>
      <c r="R3436" s="6">
        <v>0</v>
      </c>
      <c r="S3436" s="6">
        <v>0</v>
      </c>
      <c r="T3436" s="6" t="s">
        <v>39</v>
      </c>
      <c r="U3436" s="27" t="s">
        <v>7919</v>
      </c>
      <c r="V3436" s="8">
        <v>46261.450694444444</v>
      </c>
      <c r="W3436" s="8">
        <v>46261.450694444444</v>
      </c>
      <c r="X3436" s="6" t="s">
        <v>40</v>
      </c>
      <c r="Y3436" s="6" t="s">
        <v>39</v>
      </c>
      <c r="Z3436" s="9">
        <v>671622</v>
      </c>
      <c r="AA3436" s="6" t="s">
        <v>3874</v>
      </c>
      <c r="AB3436" s="26" t="s">
        <v>11068</v>
      </c>
      <c r="AC3436" s="11" t="str">
        <f t="shared" si="328"/>
        <v>Klik Here Bestie</v>
      </c>
      <c r="AD3436" s="12" t="s">
        <v>30</v>
      </c>
    </row>
    <row r="3437" spans="1:30" ht="14.25" customHeight="1" x14ac:dyDescent="0.3">
      <c r="A3437" s="5">
        <v>3435</v>
      </c>
      <c r="B3437" s="6" t="s">
        <v>32</v>
      </c>
      <c r="C3437" s="6" t="s">
        <v>33</v>
      </c>
      <c r="D3437" s="6" t="s">
        <v>2572</v>
      </c>
      <c r="E3437" s="6" t="s">
        <v>1043</v>
      </c>
      <c r="F3437" s="6">
        <v>3323132009</v>
      </c>
      <c r="G3437" s="6" t="s">
        <v>2679</v>
      </c>
      <c r="H3437" s="6" t="s">
        <v>2680</v>
      </c>
      <c r="I3437" s="6">
        <v>16160361</v>
      </c>
      <c r="J3437" s="6" t="s">
        <v>11069</v>
      </c>
      <c r="K3437" s="6" t="s">
        <v>11064</v>
      </c>
      <c r="L3437" s="6" t="s">
        <v>11065</v>
      </c>
      <c r="M3437" s="6">
        <v>0</v>
      </c>
      <c r="N3437" s="6">
        <v>15</v>
      </c>
      <c r="O3437" s="6">
        <v>0</v>
      </c>
      <c r="P3437" s="6">
        <v>0</v>
      </c>
      <c r="Q3437" s="6">
        <v>0</v>
      </c>
      <c r="R3437" s="6">
        <v>0</v>
      </c>
      <c r="S3437" s="6">
        <v>0</v>
      </c>
      <c r="T3437" s="6" t="s">
        <v>39</v>
      </c>
      <c r="U3437" s="6" t="s">
        <v>7919</v>
      </c>
      <c r="V3437" s="8">
        <v>46261.45416666667</v>
      </c>
      <c r="W3437" s="8">
        <v>46261.45416666667</v>
      </c>
      <c r="X3437" s="6" t="s">
        <v>40</v>
      </c>
      <c r="Y3437" s="6" t="s">
        <v>39</v>
      </c>
      <c r="Z3437" s="9">
        <v>671622</v>
      </c>
      <c r="AA3437" s="6" t="s">
        <v>3874</v>
      </c>
      <c r="AB3437" s="26" t="s">
        <v>11070</v>
      </c>
      <c r="AC3437" s="11" t="str">
        <f t="shared" si="328"/>
        <v>Klik Here Bestie</v>
      </c>
      <c r="AD3437" s="12" t="s">
        <v>30</v>
      </c>
    </row>
    <row r="3438" spans="1:30" ht="14.25" customHeight="1" x14ac:dyDescent="0.3">
      <c r="A3438" s="5">
        <v>3436</v>
      </c>
      <c r="B3438" s="6" t="s">
        <v>32</v>
      </c>
      <c r="C3438" s="6" t="s">
        <v>33</v>
      </c>
      <c r="D3438" s="6" t="s">
        <v>2572</v>
      </c>
      <c r="E3438" s="6" t="s">
        <v>1043</v>
      </c>
      <c r="F3438" s="6">
        <v>3323132009</v>
      </c>
      <c r="G3438" s="6" t="s">
        <v>2679</v>
      </c>
      <c r="H3438" s="6" t="s">
        <v>2680</v>
      </c>
      <c r="I3438" s="6">
        <v>16160666</v>
      </c>
      <c r="J3438" s="6" t="s">
        <v>11071</v>
      </c>
      <c r="K3438" s="6" t="s">
        <v>11064</v>
      </c>
      <c r="L3438" s="6" t="s">
        <v>11065</v>
      </c>
      <c r="M3438" s="6">
        <v>66</v>
      </c>
      <c r="N3438" s="6">
        <v>50</v>
      </c>
      <c r="O3438" s="6">
        <v>0</v>
      </c>
      <c r="P3438" s="6">
        <v>0</v>
      </c>
      <c r="Q3438" s="6">
        <v>0</v>
      </c>
      <c r="R3438" s="6">
        <v>0</v>
      </c>
      <c r="S3438" s="6">
        <v>0</v>
      </c>
      <c r="T3438" s="6" t="s">
        <v>39</v>
      </c>
      <c r="U3438" s="6" t="s">
        <v>7919</v>
      </c>
      <c r="V3438" s="8">
        <v>46261.455555555556</v>
      </c>
      <c r="W3438" s="8">
        <v>46261.455555555556</v>
      </c>
      <c r="X3438" s="6" t="s">
        <v>40</v>
      </c>
      <c r="Y3438" s="6" t="s">
        <v>39</v>
      </c>
      <c r="Z3438" s="9">
        <v>671622</v>
      </c>
      <c r="AA3438" s="6" t="s">
        <v>3874</v>
      </c>
      <c r="AB3438" s="26" t="s">
        <v>11072</v>
      </c>
      <c r="AC3438" s="11" t="str">
        <f t="shared" si="328"/>
        <v>Klik Here Bestie</v>
      </c>
      <c r="AD3438" s="12" t="s">
        <v>30</v>
      </c>
    </row>
    <row r="3439" spans="1:30" ht="14.25" customHeight="1" x14ac:dyDescent="0.3">
      <c r="A3439" s="5">
        <v>3437</v>
      </c>
      <c r="B3439" s="6" t="s">
        <v>32</v>
      </c>
      <c r="C3439" s="6" t="s">
        <v>33</v>
      </c>
      <c r="D3439" s="6" t="s">
        <v>2572</v>
      </c>
      <c r="E3439" s="6" t="s">
        <v>1043</v>
      </c>
      <c r="F3439" s="6">
        <v>3323132009</v>
      </c>
      <c r="G3439" s="6" t="s">
        <v>2679</v>
      </c>
      <c r="H3439" s="6" t="s">
        <v>2680</v>
      </c>
      <c r="I3439" s="6">
        <v>16160845</v>
      </c>
      <c r="J3439" s="6" t="s">
        <v>11073</v>
      </c>
      <c r="K3439" s="6" t="s">
        <v>11064</v>
      </c>
      <c r="L3439" s="6" t="s">
        <v>11065</v>
      </c>
      <c r="M3439" s="6">
        <v>0</v>
      </c>
      <c r="N3439" s="6">
        <v>10</v>
      </c>
      <c r="O3439" s="6">
        <v>0</v>
      </c>
      <c r="P3439" s="6">
        <v>0</v>
      </c>
      <c r="Q3439" s="6">
        <v>0</v>
      </c>
      <c r="R3439" s="6">
        <v>0</v>
      </c>
      <c r="S3439" s="6">
        <v>0</v>
      </c>
      <c r="T3439" s="6" t="s">
        <v>39</v>
      </c>
      <c r="U3439" s="27" t="s">
        <v>7919</v>
      </c>
      <c r="V3439" s="8">
        <v>46261.456944444442</v>
      </c>
      <c r="W3439" s="8">
        <v>46261.456944444442</v>
      </c>
      <c r="X3439" s="6" t="s">
        <v>40</v>
      </c>
      <c r="Y3439" s="6" t="s">
        <v>39</v>
      </c>
      <c r="Z3439" s="9">
        <v>671622</v>
      </c>
      <c r="AA3439" s="6" t="s">
        <v>3874</v>
      </c>
      <c r="AB3439" s="26" t="s">
        <v>11074</v>
      </c>
      <c r="AC3439" s="11" t="str">
        <f t="shared" si="328"/>
        <v>Klik Here Bestie</v>
      </c>
      <c r="AD3439" s="12" t="s">
        <v>30</v>
      </c>
    </row>
    <row r="3440" spans="1:30" ht="14.25" customHeight="1" x14ac:dyDescent="0.3">
      <c r="A3440" s="5">
        <v>3438</v>
      </c>
      <c r="B3440" s="6" t="s">
        <v>32</v>
      </c>
      <c r="C3440" s="6" t="s">
        <v>33</v>
      </c>
      <c r="D3440" s="6" t="s">
        <v>2572</v>
      </c>
      <c r="E3440" s="6" t="s">
        <v>1043</v>
      </c>
      <c r="F3440" s="6">
        <v>3323132009</v>
      </c>
      <c r="G3440" s="6" t="s">
        <v>2679</v>
      </c>
      <c r="H3440" s="6" t="s">
        <v>2680</v>
      </c>
      <c r="I3440" s="6">
        <v>16164658</v>
      </c>
      <c r="J3440" s="6" t="s">
        <v>11075</v>
      </c>
      <c r="K3440" s="6" t="s">
        <v>11076</v>
      </c>
      <c r="L3440" s="6" t="s">
        <v>4858</v>
      </c>
      <c r="M3440" s="6">
        <v>12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6">
        <v>0</v>
      </c>
      <c r="T3440" s="6" t="s">
        <v>39</v>
      </c>
      <c r="U3440" s="27" t="s">
        <v>7919</v>
      </c>
      <c r="V3440" s="8">
        <v>46261.474305555559</v>
      </c>
      <c r="W3440" s="8">
        <v>46261.474305555559</v>
      </c>
      <c r="X3440" s="6" t="s">
        <v>643</v>
      </c>
      <c r="Y3440" s="6" t="s">
        <v>10964</v>
      </c>
      <c r="Z3440" s="9">
        <v>74771</v>
      </c>
      <c r="AA3440" s="6" t="s">
        <v>966</v>
      </c>
      <c r="AB3440" s="26" t="s">
        <v>11077</v>
      </c>
      <c r="AC3440" s="11" t="str">
        <f t="shared" si="328"/>
        <v>Klik Here Bestie</v>
      </c>
      <c r="AD3440" s="12" t="s">
        <v>30</v>
      </c>
    </row>
    <row r="3441" spans="1:30" ht="14.25" customHeight="1" x14ac:dyDescent="0.3">
      <c r="A3441" s="5">
        <v>3439</v>
      </c>
      <c r="B3441" s="6" t="s">
        <v>32</v>
      </c>
      <c r="C3441" s="6" t="s">
        <v>33</v>
      </c>
      <c r="D3441" s="6" t="s">
        <v>2572</v>
      </c>
      <c r="E3441" s="6" t="s">
        <v>1043</v>
      </c>
      <c r="F3441" s="6">
        <v>3323132009</v>
      </c>
      <c r="G3441" s="6" t="s">
        <v>2679</v>
      </c>
      <c r="H3441" s="6" t="s">
        <v>2680</v>
      </c>
      <c r="I3441" s="6">
        <v>16167048</v>
      </c>
      <c r="J3441" s="6" t="s">
        <v>11078</v>
      </c>
      <c r="K3441" s="6" t="s">
        <v>11076</v>
      </c>
      <c r="L3441" s="6" t="s">
        <v>4858</v>
      </c>
      <c r="M3441" s="6">
        <v>0</v>
      </c>
      <c r="N3441" s="6">
        <v>6</v>
      </c>
      <c r="O3441" s="6">
        <v>0</v>
      </c>
      <c r="P3441" s="6">
        <v>0</v>
      </c>
      <c r="Q3441" s="6">
        <v>0</v>
      </c>
      <c r="R3441" s="6">
        <v>0</v>
      </c>
      <c r="S3441" s="6">
        <v>0</v>
      </c>
      <c r="T3441" s="6" t="s">
        <v>39</v>
      </c>
      <c r="U3441" s="27" t="s">
        <v>7919</v>
      </c>
      <c r="V3441" s="8">
        <v>46261.486805555556</v>
      </c>
      <c r="W3441" s="8">
        <v>46261.486805555556</v>
      </c>
      <c r="X3441" s="6" t="s">
        <v>643</v>
      </c>
      <c r="Y3441" s="6" t="s">
        <v>10964</v>
      </c>
      <c r="Z3441" s="9">
        <v>74771</v>
      </c>
      <c r="AA3441" s="6" t="s">
        <v>966</v>
      </c>
      <c r="AB3441" s="26" t="s">
        <v>11079</v>
      </c>
      <c r="AC3441" s="11" t="str">
        <f t="shared" si="328"/>
        <v>Klik Here Bestie</v>
      </c>
      <c r="AD3441" s="12" t="s">
        <v>30</v>
      </c>
    </row>
    <row r="3442" spans="1:30" ht="14.25" customHeight="1" x14ac:dyDescent="0.3">
      <c r="A3442" s="5">
        <v>3440</v>
      </c>
      <c r="B3442" s="6" t="s">
        <v>32</v>
      </c>
      <c r="C3442" s="6" t="s">
        <v>33</v>
      </c>
      <c r="D3442" s="6" t="s">
        <v>2572</v>
      </c>
      <c r="E3442" s="6" t="s">
        <v>1043</v>
      </c>
      <c r="F3442" s="6">
        <v>3323132009</v>
      </c>
      <c r="G3442" s="6" t="s">
        <v>2679</v>
      </c>
      <c r="H3442" s="6" t="s">
        <v>2680</v>
      </c>
      <c r="I3442" s="6">
        <v>16164652</v>
      </c>
      <c r="J3442" s="6" t="s">
        <v>11080</v>
      </c>
      <c r="K3442" s="6" t="s">
        <v>11081</v>
      </c>
      <c r="L3442" s="6" t="s">
        <v>11082</v>
      </c>
      <c r="M3442" s="6">
        <v>5</v>
      </c>
      <c r="N3442" s="6">
        <v>13</v>
      </c>
      <c r="O3442" s="6">
        <v>0</v>
      </c>
      <c r="P3442" s="6">
        <v>0</v>
      </c>
      <c r="Q3442" s="6">
        <v>0</v>
      </c>
      <c r="R3442" s="6">
        <v>0</v>
      </c>
      <c r="S3442" s="6">
        <v>0</v>
      </c>
      <c r="T3442" s="6" t="s">
        <v>39</v>
      </c>
      <c r="U3442" s="27" t="s">
        <v>7919</v>
      </c>
      <c r="V3442" s="8">
        <v>46261.474305555559</v>
      </c>
      <c r="W3442" s="8">
        <v>46261.474305555559</v>
      </c>
      <c r="X3442" s="6" t="s">
        <v>643</v>
      </c>
      <c r="Y3442" s="6" t="s">
        <v>10964</v>
      </c>
      <c r="Z3442" s="9">
        <v>74771</v>
      </c>
      <c r="AA3442" s="6" t="s">
        <v>966</v>
      </c>
      <c r="AB3442" s="26" t="s">
        <v>11083</v>
      </c>
      <c r="AC3442" s="11" t="str">
        <f t="shared" si="328"/>
        <v>Klik Here Bestie</v>
      </c>
      <c r="AD3442" s="12" t="s">
        <v>30</v>
      </c>
    </row>
    <row r="3443" spans="1:30" ht="14.25" customHeight="1" x14ac:dyDescent="0.3">
      <c r="A3443" s="5">
        <v>3441</v>
      </c>
      <c r="B3443" s="6" t="s">
        <v>32</v>
      </c>
      <c r="C3443" s="6" t="s">
        <v>33</v>
      </c>
      <c r="D3443" s="6" t="s">
        <v>2572</v>
      </c>
      <c r="E3443" s="6" t="s">
        <v>1043</v>
      </c>
      <c r="F3443" s="6">
        <v>3323132009</v>
      </c>
      <c r="G3443" s="6" t="s">
        <v>2679</v>
      </c>
      <c r="H3443" s="6" t="s">
        <v>2680</v>
      </c>
      <c r="I3443" s="6">
        <v>16164688</v>
      </c>
      <c r="J3443" s="6" t="s">
        <v>11084</v>
      </c>
      <c r="K3443" s="6" t="s">
        <v>11085</v>
      </c>
      <c r="L3443" s="6" t="s">
        <v>11086</v>
      </c>
      <c r="M3443" s="6">
        <v>22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6">
        <v>0</v>
      </c>
      <c r="T3443" s="6" t="s">
        <v>39</v>
      </c>
      <c r="U3443" s="27" t="s">
        <v>7919</v>
      </c>
      <c r="V3443" s="8">
        <v>46261.474305555559</v>
      </c>
      <c r="W3443" s="8">
        <v>46261.474305555559</v>
      </c>
      <c r="X3443" s="6" t="s">
        <v>643</v>
      </c>
      <c r="Y3443" s="6" t="s">
        <v>10964</v>
      </c>
      <c r="Z3443" s="9">
        <v>74771</v>
      </c>
      <c r="AA3443" s="6" t="s">
        <v>966</v>
      </c>
      <c r="AB3443" s="26" t="s">
        <v>11087</v>
      </c>
      <c r="AC3443" s="11" t="str">
        <f t="shared" si="328"/>
        <v>Klik Here Bestie</v>
      </c>
      <c r="AD3443" s="12" t="s">
        <v>30</v>
      </c>
    </row>
    <row r="3444" spans="1:30" ht="14.25" customHeight="1" x14ac:dyDescent="0.3">
      <c r="A3444" s="5">
        <v>3442</v>
      </c>
      <c r="B3444" s="6" t="s">
        <v>32</v>
      </c>
      <c r="C3444" s="6" t="s">
        <v>33</v>
      </c>
      <c r="D3444" s="6" t="s">
        <v>2572</v>
      </c>
      <c r="E3444" s="6" t="s">
        <v>1043</v>
      </c>
      <c r="F3444" s="6">
        <v>3323132009</v>
      </c>
      <c r="G3444" s="6" t="s">
        <v>2679</v>
      </c>
      <c r="H3444" s="6" t="s">
        <v>2680</v>
      </c>
      <c r="I3444" s="6">
        <v>16167063</v>
      </c>
      <c r="J3444" s="6" t="s">
        <v>11088</v>
      </c>
      <c r="K3444" s="6" t="s">
        <v>11085</v>
      </c>
      <c r="L3444" s="6" t="s">
        <v>11086</v>
      </c>
      <c r="M3444" s="6">
        <v>0</v>
      </c>
      <c r="N3444" s="6">
        <v>38</v>
      </c>
      <c r="O3444" s="6">
        <v>0</v>
      </c>
      <c r="P3444" s="6">
        <v>0</v>
      </c>
      <c r="Q3444" s="6">
        <v>0</v>
      </c>
      <c r="R3444" s="6">
        <v>0</v>
      </c>
      <c r="S3444" s="6">
        <v>0</v>
      </c>
      <c r="T3444" s="6" t="s">
        <v>39</v>
      </c>
      <c r="U3444" s="27" t="s">
        <v>7919</v>
      </c>
      <c r="V3444" s="8">
        <v>46261.487500000003</v>
      </c>
      <c r="W3444" s="8">
        <v>46261.487500000003</v>
      </c>
      <c r="X3444" s="6" t="s">
        <v>643</v>
      </c>
      <c r="Y3444" s="6" t="s">
        <v>10964</v>
      </c>
      <c r="Z3444" s="9">
        <v>74771</v>
      </c>
      <c r="AA3444" s="6" t="s">
        <v>966</v>
      </c>
      <c r="AB3444" s="26" t="s">
        <v>11089</v>
      </c>
      <c r="AC3444" s="11" t="str">
        <f t="shared" si="328"/>
        <v>Klik Here Bestie</v>
      </c>
      <c r="AD3444" s="12" t="s">
        <v>30</v>
      </c>
    </row>
    <row r="3445" spans="1:30" ht="14.25" customHeight="1" x14ac:dyDescent="0.3">
      <c r="A3445" s="5">
        <v>3443</v>
      </c>
      <c r="B3445" s="6" t="s">
        <v>32</v>
      </c>
      <c r="C3445" s="6" t="s">
        <v>33</v>
      </c>
      <c r="D3445" s="6" t="s">
        <v>2572</v>
      </c>
      <c r="E3445" s="6" t="s">
        <v>1043</v>
      </c>
      <c r="F3445" s="6">
        <v>3323132009</v>
      </c>
      <c r="G3445" s="6" t="s">
        <v>2679</v>
      </c>
      <c r="H3445" s="6" t="s">
        <v>2680</v>
      </c>
      <c r="I3445" s="6">
        <v>15517477</v>
      </c>
      <c r="J3445" s="6" t="s">
        <v>11090</v>
      </c>
      <c r="K3445" s="6" t="s">
        <v>11091</v>
      </c>
      <c r="L3445" s="6" t="s">
        <v>11092</v>
      </c>
      <c r="M3445" s="6">
        <v>0</v>
      </c>
      <c r="N3445" s="6">
        <v>120</v>
      </c>
      <c r="O3445" s="6">
        <v>0</v>
      </c>
      <c r="P3445" s="6">
        <v>0</v>
      </c>
      <c r="Q3445" s="6">
        <v>0</v>
      </c>
      <c r="R3445" s="6">
        <v>0</v>
      </c>
      <c r="S3445" s="6">
        <v>0</v>
      </c>
      <c r="T3445" s="6" t="s">
        <v>39</v>
      </c>
      <c r="U3445" s="6" t="s">
        <v>7987</v>
      </c>
      <c r="V3445" s="8">
        <v>46254.347916666666</v>
      </c>
      <c r="W3445" s="8">
        <v>46254.347916666666</v>
      </c>
      <c r="X3445" s="6" t="s">
        <v>40</v>
      </c>
      <c r="Y3445" s="6" t="s">
        <v>39</v>
      </c>
      <c r="Z3445" s="9">
        <v>74771</v>
      </c>
      <c r="AA3445" s="6" t="s">
        <v>966</v>
      </c>
      <c r="AB3445" s="26" t="s">
        <v>11093</v>
      </c>
      <c r="AC3445" s="11" t="str">
        <f t="shared" si="328"/>
        <v>Klik Here Bestie</v>
      </c>
      <c r="AD3445" s="12" t="s">
        <v>30</v>
      </c>
    </row>
    <row r="3446" spans="1:30" ht="14.25" customHeight="1" x14ac:dyDescent="0.3">
      <c r="A3446" s="5">
        <v>3444</v>
      </c>
      <c r="B3446" s="6" t="s">
        <v>32</v>
      </c>
      <c r="C3446" s="6" t="s">
        <v>33</v>
      </c>
      <c r="D3446" s="6" t="s">
        <v>2572</v>
      </c>
      <c r="E3446" s="6" t="s">
        <v>1043</v>
      </c>
      <c r="F3446" s="6">
        <v>3323132009</v>
      </c>
      <c r="G3446" s="6" t="s">
        <v>2679</v>
      </c>
      <c r="H3446" s="6" t="s">
        <v>2680</v>
      </c>
      <c r="I3446" s="6">
        <v>15517634</v>
      </c>
      <c r="J3446" s="6" t="s">
        <v>11094</v>
      </c>
      <c r="K3446" s="6" t="s">
        <v>11091</v>
      </c>
      <c r="L3446" s="6" t="s">
        <v>11092</v>
      </c>
      <c r="M3446" s="6">
        <v>0</v>
      </c>
      <c r="N3446" s="6">
        <v>30</v>
      </c>
      <c r="O3446" s="6">
        <v>0</v>
      </c>
      <c r="P3446" s="6">
        <v>0</v>
      </c>
      <c r="Q3446" s="6">
        <v>0</v>
      </c>
      <c r="R3446" s="6">
        <v>0</v>
      </c>
      <c r="S3446" s="6">
        <v>0</v>
      </c>
      <c r="T3446" s="6" t="s">
        <v>39</v>
      </c>
      <c r="U3446" s="6" t="s">
        <v>7987</v>
      </c>
      <c r="V3446" s="8">
        <v>46254.348611111112</v>
      </c>
      <c r="W3446" s="8">
        <v>46254.348611111112</v>
      </c>
      <c r="X3446" s="6" t="s">
        <v>40</v>
      </c>
      <c r="Y3446" s="6" t="s">
        <v>39</v>
      </c>
      <c r="Z3446" s="9">
        <v>74771</v>
      </c>
      <c r="AA3446" s="6" t="s">
        <v>966</v>
      </c>
      <c r="AB3446" s="26" t="s">
        <v>11095</v>
      </c>
      <c r="AC3446" s="11" t="str">
        <f t="shared" si="328"/>
        <v>Klik Here Bestie</v>
      </c>
      <c r="AD3446" s="12" t="s">
        <v>30</v>
      </c>
    </row>
    <row r="3447" spans="1:30" ht="14.25" customHeight="1" x14ac:dyDescent="0.3">
      <c r="A3447" s="5">
        <v>3445</v>
      </c>
      <c r="B3447" s="6" t="s">
        <v>32</v>
      </c>
      <c r="C3447" s="6" t="s">
        <v>33</v>
      </c>
      <c r="D3447" s="6" t="s">
        <v>2572</v>
      </c>
      <c r="E3447" s="6" t="s">
        <v>255</v>
      </c>
      <c r="F3447" s="6">
        <v>3323132010</v>
      </c>
      <c r="G3447" s="6" t="s">
        <v>2770</v>
      </c>
      <c r="H3447" s="6" t="s">
        <v>2771</v>
      </c>
      <c r="I3447" s="6">
        <v>15355270</v>
      </c>
      <c r="J3447" s="6" t="s">
        <v>11096</v>
      </c>
      <c r="K3447" s="6" t="s">
        <v>11097</v>
      </c>
      <c r="L3447" s="6" t="s">
        <v>9552</v>
      </c>
      <c r="M3447" s="6">
        <v>0</v>
      </c>
      <c r="N3447" s="6">
        <v>68</v>
      </c>
      <c r="O3447" s="6">
        <v>0</v>
      </c>
      <c r="P3447" s="6">
        <v>0</v>
      </c>
      <c r="Q3447" s="6">
        <v>0</v>
      </c>
      <c r="R3447" s="6">
        <v>0</v>
      </c>
      <c r="S3447" s="6">
        <v>0</v>
      </c>
      <c r="T3447" s="6" t="s">
        <v>39</v>
      </c>
      <c r="U3447" s="27" t="s">
        <v>4394</v>
      </c>
      <c r="V3447" s="8">
        <v>46251.595138888886</v>
      </c>
      <c r="W3447" s="8">
        <v>46251.595138888886</v>
      </c>
      <c r="X3447" s="6" t="s">
        <v>40</v>
      </c>
      <c r="Y3447" s="6" t="s">
        <v>39</v>
      </c>
      <c r="Z3447" s="9">
        <v>90745</v>
      </c>
      <c r="AA3447" s="6" t="s">
        <v>6256</v>
      </c>
      <c r="AB3447" s="26" t="s">
        <v>11098</v>
      </c>
      <c r="AC3447" s="11" t="str">
        <f t="shared" si="328"/>
        <v>Klik Here Bestie</v>
      </c>
      <c r="AD3447" s="12" t="s">
        <v>30</v>
      </c>
    </row>
    <row r="3448" spans="1:30" ht="14.25" customHeight="1" x14ac:dyDescent="0.3">
      <c r="A3448" s="5">
        <v>3446</v>
      </c>
      <c r="B3448" s="6" t="s">
        <v>32</v>
      </c>
      <c r="C3448" s="6" t="s">
        <v>33</v>
      </c>
      <c r="D3448" s="6" t="s">
        <v>2572</v>
      </c>
      <c r="E3448" s="6" t="s">
        <v>255</v>
      </c>
      <c r="F3448" s="6">
        <v>3323132010</v>
      </c>
      <c r="G3448" s="6" t="s">
        <v>2770</v>
      </c>
      <c r="H3448" s="6" t="s">
        <v>2771</v>
      </c>
      <c r="I3448" s="6">
        <v>15954263</v>
      </c>
      <c r="J3448" s="6" t="s">
        <v>11099</v>
      </c>
      <c r="K3448" s="6" t="s">
        <v>11100</v>
      </c>
      <c r="L3448" s="6" t="s">
        <v>11101</v>
      </c>
      <c r="M3448" s="6">
        <v>81</v>
      </c>
      <c r="N3448" s="6">
        <v>60</v>
      </c>
      <c r="O3448" s="6">
        <v>0</v>
      </c>
      <c r="P3448" s="6">
        <v>0</v>
      </c>
      <c r="Q3448" s="6">
        <v>0</v>
      </c>
      <c r="R3448" s="6">
        <v>0</v>
      </c>
      <c r="S3448" s="6">
        <v>0</v>
      </c>
      <c r="T3448" s="6" t="s">
        <v>39</v>
      </c>
      <c r="U3448" s="27" t="s">
        <v>8291</v>
      </c>
      <c r="V3448" s="8">
        <v>46259.39166666667</v>
      </c>
      <c r="W3448" s="8">
        <v>46259.39166666667</v>
      </c>
      <c r="X3448" s="6" t="s">
        <v>40</v>
      </c>
      <c r="Y3448" s="6" t="s">
        <v>39</v>
      </c>
      <c r="Z3448" s="9">
        <v>90703</v>
      </c>
      <c r="AA3448" s="6" t="s">
        <v>6272</v>
      </c>
      <c r="AB3448" s="26" t="s">
        <v>11102</v>
      </c>
      <c r="AC3448" s="11" t="str">
        <f t="shared" si="328"/>
        <v>Klik Here Bestie</v>
      </c>
      <c r="AD3448" s="12" t="s">
        <v>30</v>
      </c>
    </row>
    <row r="3449" spans="1:30" ht="14.25" customHeight="1" x14ac:dyDescent="0.3">
      <c r="A3449" s="5">
        <v>3447</v>
      </c>
      <c r="B3449" s="6" t="s">
        <v>32</v>
      </c>
      <c r="C3449" s="6" t="s">
        <v>33</v>
      </c>
      <c r="D3449" s="6" t="s">
        <v>2572</v>
      </c>
      <c r="E3449" s="6" t="s">
        <v>255</v>
      </c>
      <c r="F3449" s="6">
        <v>3323132010</v>
      </c>
      <c r="G3449" s="6" t="s">
        <v>2770</v>
      </c>
      <c r="H3449" s="6" t="s">
        <v>2771</v>
      </c>
      <c r="I3449" s="6">
        <v>16187354</v>
      </c>
      <c r="J3449" s="6" t="s">
        <v>11103</v>
      </c>
      <c r="K3449" s="6" t="s">
        <v>11104</v>
      </c>
      <c r="L3449" s="6" t="s">
        <v>11105</v>
      </c>
      <c r="M3449" s="6">
        <v>0</v>
      </c>
      <c r="N3449" s="6">
        <v>37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  <c r="T3449" s="6" t="s">
        <v>39</v>
      </c>
      <c r="U3449" s="6" t="s">
        <v>7919</v>
      </c>
      <c r="V3449" s="8">
        <v>46261.599305555559</v>
      </c>
      <c r="W3449" s="8">
        <v>46261.599305555559</v>
      </c>
      <c r="X3449" s="6" t="s">
        <v>40</v>
      </c>
      <c r="Y3449" s="6" t="s">
        <v>39</v>
      </c>
      <c r="Z3449" s="9">
        <v>90745</v>
      </c>
      <c r="AA3449" s="6" t="s">
        <v>6256</v>
      </c>
      <c r="AB3449" s="26" t="s">
        <v>11106</v>
      </c>
      <c r="AC3449" s="11" t="str">
        <f t="shared" si="328"/>
        <v>Klik Here Bestie</v>
      </c>
      <c r="AD3449" s="12" t="s">
        <v>30</v>
      </c>
    </row>
    <row r="3450" spans="1:30" ht="14.25" customHeight="1" x14ac:dyDescent="0.3">
      <c r="A3450" s="5">
        <v>3448</v>
      </c>
      <c r="B3450" s="6" t="s">
        <v>32</v>
      </c>
      <c r="C3450" s="6" t="s">
        <v>33</v>
      </c>
      <c r="D3450" s="6" t="s">
        <v>2572</v>
      </c>
      <c r="E3450" s="6" t="s">
        <v>255</v>
      </c>
      <c r="F3450" s="6">
        <v>3323132010</v>
      </c>
      <c r="G3450" s="6" t="s">
        <v>2770</v>
      </c>
      <c r="H3450" s="6" t="s">
        <v>2771</v>
      </c>
      <c r="I3450" s="6">
        <v>16187619</v>
      </c>
      <c r="J3450" s="6" t="s">
        <v>11107</v>
      </c>
      <c r="K3450" s="6" t="s">
        <v>11104</v>
      </c>
      <c r="L3450" s="6" t="s">
        <v>11105</v>
      </c>
      <c r="M3450" s="6">
        <v>0</v>
      </c>
      <c r="N3450" s="6">
        <v>29</v>
      </c>
      <c r="O3450" s="6">
        <v>0</v>
      </c>
      <c r="P3450" s="6">
        <v>0</v>
      </c>
      <c r="Q3450" s="6">
        <v>0</v>
      </c>
      <c r="R3450" s="6">
        <v>0</v>
      </c>
      <c r="S3450" s="6">
        <v>0</v>
      </c>
      <c r="T3450" s="6" t="s">
        <v>39</v>
      </c>
      <c r="U3450" s="27" t="s">
        <v>7919</v>
      </c>
      <c r="V3450" s="8">
        <v>46261.601388888892</v>
      </c>
      <c r="W3450" s="8">
        <v>46261.601388888892</v>
      </c>
      <c r="X3450" s="6" t="s">
        <v>40</v>
      </c>
      <c r="Y3450" s="6" t="s">
        <v>39</v>
      </c>
      <c r="Z3450" s="9">
        <v>90745</v>
      </c>
      <c r="AA3450" s="6" t="s">
        <v>6256</v>
      </c>
      <c r="AB3450" s="26" t="s">
        <v>11108</v>
      </c>
      <c r="AC3450" s="11" t="str">
        <f t="shared" si="328"/>
        <v>Klik Here Bestie</v>
      </c>
      <c r="AD3450" s="12" t="s">
        <v>30</v>
      </c>
    </row>
    <row r="3451" spans="1:30" ht="14.25" customHeight="1" x14ac:dyDescent="0.3">
      <c r="A3451" s="5">
        <v>3449</v>
      </c>
      <c r="B3451" s="6" t="s">
        <v>32</v>
      </c>
      <c r="C3451" s="6" t="s">
        <v>33</v>
      </c>
      <c r="D3451" s="6" t="s">
        <v>2572</v>
      </c>
      <c r="E3451" s="6" t="s">
        <v>255</v>
      </c>
      <c r="F3451" s="6">
        <v>3323132010</v>
      </c>
      <c r="G3451" s="6" t="s">
        <v>2770</v>
      </c>
      <c r="H3451" s="6" t="s">
        <v>2771</v>
      </c>
      <c r="I3451" s="6">
        <v>15645021</v>
      </c>
      <c r="J3451" s="6" t="s">
        <v>11109</v>
      </c>
      <c r="K3451" s="6" t="s">
        <v>11110</v>
      </c>
      <c r="L3451" s="6" t="s">
        <v>11111</v>
      </c>
      <c r="M3451" s="6">
        <v>74</v>
      </c>
      <c r="N3451" s="6">
        <v>67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  <c r="T3451" s="6" t="s">
        <v>39</v>
      </c>
      <c r="U3451" s="6" t="s">
        <v>7926</v>
      </c>
      <c r="V3451" s="8">
        <v>46255.595833333333</v>
      </c>
      <c r="W3451" s="8">
        <v>46255.595833333333</v>
      </c>
      <c r="X3451" s="6" t="s">
        <v>40</v>
      </c>
      <c r="Y3451" s="6" t="s">
        <v>39</v>
      </c>
      <c r="Z3451" s="9">
        <v>89812</v>
      </c>
      <c r="AA3451" s="6" t="s">
        <v>2814</v>
      </c>
      <c r="AB3451" s="26" t="s">
        <v>11112</v>
      </c>
      <c r="AC3451" s="11" t="str">
        <f t="shared" si="328"/>
        <v>Klik Here Bestie</v>
      </c>
      <c r="AD3451" s="12" t="s">
        <v>30</v>
      </c>
    </row>
    <row r="3452" spans="1:30" ht="14.25" customHeight="1" x14ac:dyDescent="0.3">
      <c r="A3452" s="5">
        <v>3450</v>
      </c>
      <c r="B3452" s="6" t="s">
        <v>32</v>
      </c>
      <c r="C3452" s="6" t="s">
        <v>33</v>
      </c>
      <c r="D3452" s="6" t="s">
        <v>2572</v>
      </c>
      <c r="E3452" s="6" t="s">
        <v>255</v>
      </c>
      <c r="F3452" s="6">
        <v>3323132010</v>
      </c>
      <c r="G3452" s="6" t="s">
        <v>2770</v>
      </c>
      <c r="H3452" s="6" t="s">
        <v>2771</v>
      </c>
      <c r="I3452" s="6">
        <v>15645249</v>
      </c>
      <c r="J3452" s="6" t="s">
        <v>11113</v>
      </c>
      <c r="K3452" s="6" t="s">
        <v>11110</v>
      </c>
      <c r="L3452" s="6" t="s">
        <v>11111</v>
      </c>
      <c r="M3452" s="6">
        <v>29</v>
      </c>
      <c r="N3452" s="6">
        <v>29</v>
      </c>
      <c r="O3452" s="6">
        <v>0</v>
      </c>
      <c r="P3452" s="6">
        <v>0</v>
      </c>
      <c r="Q3452" s="6">
        <v>0</v>
      </c>
      <c r="R3452" s="6">
        <v>0</v>
      </c>
      <c r="S3452" s="6">
        <v>0</v>
      </c>
      <c r="T3452" s="6" t="s">
        <v>39</v>
      </c>
      <c r="U3452" s="27" t="s">
        <v>7926</v>
      </c>
      <c r="V3452" s="8">
        <v>46255.59652777778</v>
      </c>
      <c r="W3452" s="8">
        <v>46255.59652777778</v>
      </c>
      <c r="X3452" s="6" t="s">
        <v>40</v>
      </c>
      <c r="Y3452" s="6" t="s">
        <v>39</v>
      </c>
      <c r="Z3452" s="9">
        <v>89812</v>
      </c>
      <c r="AA3452" s="6" t="s">
        <v>2814</v>
      </c>
      <c r="AB3452" s="26" t="s">
        <v>11114</v>
      </c>
      <c r="AC3452" s="11" t="str">
        <f t="shared" si="328"/>
        <v>Klik Here Bestie</v>
      </c>
      <c r="AD3452" s="12" t="s">
        <v>30</v>
      </c>
    </row>
    <row r="3453" spans="1:30" ht="14.25" customHeight="1" x14ac:dyDescent="0.3">
      <c r="A3453" s="5">
        <v>3451</v>
      </c>
      <c r="B3453" s="6" t="s">
        <v>32</v>
      </c>
      <c r="C3453" s="6" t="s">
        <v>33</v>
      </c>
      <c r="D3453" s="6" t="s">
        <v>2572</v>
      </c>
      <c r="E3453" s="6" t="s">
        <v>255</v>
      </c>
      <c r="F3453" s="6">
        <v>3323132010</v>
      </c>
      <c r="G3453" s="6" t="s">
        <v>2770</v>
      </c>
      <c r="H3453" s="6" t="s">
        <v>2771</v>
      </c>
      <c r="I3453" s="6">
        <v>15645488</v>
      </c>
      <c r="J3453" s="6" t="s">
        <v>11115</v>
      </c>
      <c r="K3453" s="6" t="s">
        <v>11110</v>
      </c>
      <c r="L3453" s="6" t="s">
        <v>11111</v>
      </c>
      <c r="M3453" s="6">
        <v>0</v>
      </c>
      <c r="N3453" s="6">
        <v>35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  <c r="T3453" s="6" t="s">
        <v>39</v>
      </c>
      <c r="U3453" s="27" t="s">
        <v>7926</v>
      </c>
      <c r="V3453" s="8">
        <v>46255.597222222219</v>
      </c>
      <c r="W3453" s="8">
        <v>46255.597222222219</v>
      </c>
      <c r="X3453" s="6" t="s">
        <v>40</v>
      </c>
      <c r="Y3453" s="6" t="s">
        <v>39</v>
      </c>
      <c r="Z3453" s="9">
        <v>89812</v>
      </c>
      <c r="AA3453" s="6" t="s">
        <v>2814</v>
      </c>
      <c r="AB3453" s="26" t="s">
        <v>11116</v>
      </c>
      <c r="AC3453" s="11" t="str">
        <f t="shared" si="328"/>
        <v>Klik Here Bestie</v>
      </c>
      <c r="AD3453" s="12" t="s">
        <v>30</v>
      </c>
    </row>
    <row r="3454" spans="1:30" ht="14.25" customHeight="1" x14ac:dyDescent="0.3">
      <c r="A3454" s="5">
        <v>3452</v>
      </c>
      <c r="B3454" s="6" t="s">
        <v>32</v>
      </c>
      <c r="C3454" s="6" t="s">
        <v>33</v>
      </c>
      <c r="D3454" s="6" t="s">
        <v>2572</v>
      </c>
      <c r="E3454" s="6" t="s">
        <v>255</v>
      </c>
      <c r="F3454" s="6">
        <v>3323132010</v>
      </c>
      <c r="G3454" s="6" t="s">
        <v>2770</v>
      </c>
      <c r="H3454" s="6" t="s">
        <v>2771</v>
      </c>
      <c r="I3454" s="6">
        <v>15993422</v>
      </c>
      <c r="J3454" s="6" t="s">
        <v>11117</v>
      </c>
      <c r="K3454" s="6" t="s">
        <v>11110</v>
      </c>
      <c r="L3454" s="6" t="s">
        <v>11111</v>
      </c>
      <c r="M3454" s="6">
        <v>0</v>
      </c>
      <c r="N3454" s="6">
        <v>193</v>
      </c>
      <c r="O3454" s="6">
        <v>0</v>
      </c>
      <c r="P3454" s="6">
        <v>0</v>
      </c>
      <c r="Q3454" s="6">
        <v>0</v>
      </c>
      <c r="R3454" s="6">
        <v>0</v>
      </c>
      <c r="S3454" s="6">
        <v>0</v>
      </c>
      <c r="T3454" s="6" t="s">
        <v>39</v>
      </c>
      <c r="U3454" s="27" t="s">
        <v>8291</v>
      </c>
      <c r="V3454" s="8">
        <v>46259.635416666664</v>
      </c>
      <c r="W3454" s="8">
        <v>46259.635416666664</v>
      </c>
      <c r="X3454" s="6" t="s">
        <v>40</v>
      </c>
      <c r="Y3454" s="6" t="s">
        <v>39</v>
      </c>
      <c r="Z3454" s="9">
        <v>89812</v>
      </c>
      <c r="AA3454" s="6" t="s">
        <v>2814</v>
      </c>
      <c r="AB3454" s="26" t="s">
        <v>11118</v>
      </c>
      <c r="AC3454" s="11" t="str">
        <f t="shared" si="328"/>
        <v>Klik Here Bestie</v>
      </c>
      <c r="AD3454" s="12" t="s">
        <v>30</v>
      </c>
    </row>
    <row r="3455" spans="1:30" ht="14.25" customHeight="1" x14ac:dyDescent="0.3">
      <c r="A3455" s="5">
        <v>3453</v>
      </c>
      <c r="B3455" s="6" t="s">
        <v>32</v>
      </c>
      <c r="C3455" s="6" t="s">
        <v>33</v>
      </c>
      <c r="D3455" s="6" t="s">
        <v>2572</v>
      </c>
      <c r="E3455" s="6" t="s">
        <v>255</v>
      </c>
      <c r="F3455" s="6">
        <v>3323132010</v>
      </c>
      <c r="G3455" s="6" t="s">
        <v>2770</v>
      </c>
      <c r="H3455" s="6" t="s">
        <v>2771</v>
      </c>
      <c r="I3455" s="6">
        <v>15799719</v>
      </c>
      <c r="J3455" s="6" t="s">
        <v>11119</v>
      </c>
      <c r="K3455" s="6" t="s">
        <v>11120</v>
      </c>
      <c r="L3455" s="6" t="s">
        <v>11121</v>
      </c>
      <c r="M3455" s="6">
        <v>23</v>
      </c>
      <c r="N3455" s="6">
        <v>23</v>
      </c>
      <c r="O3455" s="6">
        <v>0</v>
      </c>
      <c r="P3455" s="6">
        <v>0</v>
      </c>
      <c r="Q3455" s="6">
        <v>0</v>
      </c>
      <c r="R3455" s="6">
        <v>0</v>
      </c>
      <c r="S3455" s="6">
        <v>0</v>
      </c>
      <c r="T3455" s="6" t="s">
        <v>39</v>
      </c>
      <c r="U3455" s="27" t="s">
        <v>8334</v>
      </c>
      <c r="V3455" s="8">
        <v>46257.509027777778</v>
      </c>
      <c r="W3455" s="8">
        <v>46257.509027777778</v>
      </c>
      <c r="X3455" s="6" t="s">
        <v>40</v>
      </c>
      <c r="Y3455" s="6" t="s">
        <v>39</v>
      </c>
      <c r="Z3455" s="9">
        <v>90761</v>
      </c>
      <c r="AA3455" s="6" t="s">
        <v>4625</v>
      </c>
      <c r="AB3455" s="26" t="s">
        <v>11122</v>
      </c>
      <c r="AC3455" s="11" t="str">
        <f t="shared" si="328"/>
        <v>Klik Here Bestie</v>
      </c>
      <c r="AD3455" s="12" t="s">
        <v>30</v>
      </c>
    </row>
    <row r="3456" spans="1:30" ht="14.25" customHeight="1" x14ac:dyDescent="0.3">
      <c r="A3456" s="5">
        <v>3454</v>
      </c>
      <c r="B3456" s="6" t="s">
        <v>32</v>
      </c>
      <c r="C3456" s="6" t="s">
        <v>33</v>
      </c>
      <c r="D3456" s="6" t="s">
        <v>2572</v>
      </c>
      <c r="E3456" s="6" t="s">
        <v>255</v>
      </c>
      <c r="F3456" s="6">
        <v>3323132010</v>
      </c>
      <c r="G3456" s="6" t="s">
        <v>2770</v>
      </c>
      <c r="H3456" s="6" t="s">
        <v>2771</v>
      </c>
      <c r="I3456" s="6">
        <v>15799894</v>
      </c>
      <c r="J3456" s="6" t="s">
        <v>11123</v>
      </c>
      <c r="K3456" s="6" t="s">
        <v>11120</v>
      </c>
      <c r="L3456" s="6" t="s">
        <v>11121</v>
      </c>
      <c r="M3456" s="6">
        <v>0</v>
      </c>
      <c r="N3456" s="6">
        <v>17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  <c r="T3456" s="6" t="s">
        <v>39</v>
      </c>
      <c r="U3456" s="27" t="s">
        <v>8334</v>
      </c>
      <c r="V3456" s="8">
        <v>46257.511111111111</v>
      </c>
      <c r="W3456" s="8">
        <v>46257.511111111111</v>
      </c>
      <c r="X3456" s="6" t="s">
        <v>40</v>
      </c>
      <c r="Y3456" s="6" t="s">
        <v>39</v>
      </c>
      <c r="Z3456" s="9">
        <v>90761</v>
      </c>
      <c r="AA3456" s="6" t="s">
        <v>4625</v>
      </c>
      <c r="AB3456" s="26" t="s">
        <v>11124</v>
      </c>
      <c r="AC3456" s="11" t="str">
        <f t="shared" si="328"/>
        <v>Klik Here Bestie</v>
      </c>
      <c r="AD3456" s="12" t="s">
        <v>30</v>
      </c>
    </row>
    <row r="3457" spans="1:30" ht="14.25" customHeight="1" x14ac:dyDescent="0.3">
      <c r="A3457" s="5">
        <v>3455</v>
      </c>
      <c r="B3457" s="6" t="s">
        <v>32</v>
      </c>
      <c r="C3457" s="6" t="s">
        <v>33</v>
      </c>
      <c r="D3457" s="6" t="s">
        <v>2572</v>
      </c>
      <c r="E3457" s="6" t="s">
        <v>255</v>
      </c>
      <c r="F3457" s="6">
        <v>3323132010</v>
      </c>
      <c r="G3457" s="6" t="s">
        <v>2770</v>
      </c>
      <c r="H3457" s="6" t="s">
        <v>2771</v>
      </c>
      <c r="I3457" s="6">
        <v>15401030</v>
      </c>
      <c r="J3457" s="6" t="s">
        <v>11125</v>
      </c>
      <c r="K3457" s="6" t="s">
        <v>11126</v>
      </c>
      <c r="L3457" s="6" t="s">
        <v>354</v>
      </c>
      <c r="M3457" s="6">
        <v>0</v>
      </c>
      <c r="N3457" s="6">
        <v>50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  <c r="T3457" s="6" t="s">
        <v>39</v>
      </c>
      <c r="U3457" s="6" t="s">
        <v>7958</v>
      </c>
      <c r="V3457" s="8">
        <v>46252.522916666669</v>
      </c>
      <c r="W3457" s="8">
        <v>46252.522916666669</v>
      </c>
      <c r="X3457" s="6" t="s">
        <v>40</v>
      </c>
      <c r="Y3457" s="6" t="s">
        <v>39</v>
      </c>
      <c r="Z3457" s="9">
        <v>89841</v>
      </c>
      <c r="AA3457" s="6" t="s">
        <v>1803</v>
      </c>
      <c r="AB3457" s="26" t="s">
        <v>11127</v>
      </c>
      <c r="AC3457" s="11" t="str">
        <f t="shared" si="328"/>
        <v>Klik Here Bestie</v>
      </c>
      <c r="AD3457" s="12" t="s">
        <v>30</v>
      </c>
    </row>
    <row r="3458" spans="1:30" ht="14.25" customHeight="1" x14ac:dyDescent="0.3">
      <c r="A3458" s="5">
        <v>3456</v>
      </c>
      <c r="B3458" s="6" t="s">
        <v>32</v>
      </c>
      <c r="C3458" s="6" t="s">
        <v>33</v>
      </c>
      <c r="D3458" s="6" t="s">
        <v>2572</v>
      </c>
      <c r="E3458" s="6" t="s">
        <v>255</v>
      </c>
      <c r="F3458" s="6">
        <v>3323132010</v>
      </c>
      <c r="G3458" s="6" t="s">
        <v>2770</v>
      </c>
      <c r="H3458" s="6" t="s">
        <v>2771</v>
      </c>
      <c r="I3458" s="6">
        <v>15529914</v>
      </c>
      <c r="J3458" s="6" t="s">
        <v>11128</v>
      </c>
      <c r="K3458" s="6" t="s">
        <v>11129</v>
      </c>
      <c r="L3458" s="6" t="s">
        <v>11130</v>
      </c>
      <c r="M3458" s="6">
        <v>13</v>
      </c>
      <c r="N3458" s="6">
        <v>13</v>
      </c>
      <c r="O3458" s="6">
        <v>0</v>
      </c>
      <c r="P3458" s="6">
        <v>0</v>
      </c>
      <c r="Q3458" s="6">
        <v>0</v>
      </c>
      <c r="R3458" s="6">
        <v>0</v>
      </c>
      <c r="S3458" s="6">
        <v>0</v>
      </c>
      <c r="T3458" s="6" t="s">
        <v>39</v>
      </c>
      <c r="U3458" s="27" t="s">
        <v>7987</v>
      </c>
      <c r="V3458" s="8">
        <v>46254.418055555558</v>
      </c>
      <c r="W3458" s="8">
        <v>46254.418055555558</v>
      </c>
      <c r="X3458" s="6" t="s">
        <v>40</v>
      </c>
      <c r="Y3458" s="6" t="s">
        <v>39</v>
      </c>
      <c r="Z3458" s="9">
        <v>90761</v>
      </c>
      <c r="AA3458" s="6" t="s">
        <v>4625</v>
      </c>
      <c r="AB3458" s="26" t="s">
        <v>11131</v>
      </c>
      <c r="AC3458" s="11" t="str">
        <f t="shared" si="328"/>
        <v>Klik Here Bestie</v>
      </c>
      <c r="AD3458" s="12" t="s">
        <v>30</v>
      </c>
    </row>
    <row r="3459" spans="1:30" ht="14.25" customHeight="1" x14ac:dyDescent="0.3">
      <c r="A3459" s="5">
        <v>3457</v>
      </c>
      <c r="B3459" s="6" t="s">
        <v>32</v>
      </c>
      <c r="C3459" s="6" t="s">
        <v>33</v>
      </c>
      <c r="D3459" s="6" t="s">
        <v>2572</v>
      </c>
      <c r="E3459" s="6" t="s">
        <v>255</v>
      </c>
      <c r="F3459" s="6">
        <v>3323132010</v>
      </c>
      <c r="G3459" s="6" t="s">
        <v>2770</v>
      </c>
      <c r="H3459" s="6" t="s">
        <v>2771</v>
      </c>
      <c r="I3459" s="6">
        <v>15530079</v>
      </c>
      <c r="J3459" s="6" t="s">
        <v>11132</v>
      </c>
      <c r="K3459" s="6" t="s">
        <v>11129</v>
      </c>
      <c r="L3459" s="6" t="s">
        <v>11130</v>
      </c>
      <c r="M3459" s="6">
        <v>0</v>
      </c>
      <c r="N3459" s="6">
        <v>40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  <c r="T3459" s="6" t="s">
        <v>39</v>
      </c>
      <c r="U3459" s="6" t="s">
        <v>7987</v>
      </c>
      <c r="V3459" s="8">
        <v>46254.419444444444</v>
      </c>
      <c r="W3459" s="8">
        <v>46254.419444444444</v>
      </c>
      <c r="X3459" s="6" t="s">
        <v>40</v>
      </c>
      <c r="Y3459" s="6" t="s">
        <v>39</v>
      </c>
      <c r="Z3459" s="9">
        <v>90761</v>
      </c>
      <c r="AA3459" s="6" t="s">
        <v>4625</v>
      </c>
      <c r="AB3459" s="26" t="s">
        <v>11133</v>
      </c>
      <c r="AC3459" s="11" t="str">
        <f t="shared" si="328"/>
        <v>Klik Here Bestie</v>
      </c>
      <c r="AD3459" s="12" t="s">
        <v>30</v>
      </c>
    </row>
    <row r="3460" spans="1:30" ht="14.25" customHeight="1" x14ac:dyDescent="0.3">
      <c r="A3460" s="5">
        <v>3458</v>
      </c>
      <c r="B3460" s="6" t="s">
        <v>32</v>
      </c>
      <c r="C3460" s="6" t="s">
        <v>33</v>
      </c>
      <c r="D3460" s="6" t="s">
        <v>2572</v>
      </c>
      <c r="E3460" s="6" t="s">
        <v>255</v>
      </c>
      <c r="F3460" s="6">
        <v>3323132010</v>
      </c>
      <c r="G3460" s="6" t="s">
        <v>2770</v>
      </c>
      <c r="H3460" s="6" t="s">
        <v>2771</v>
      </c>
      <c r="I3460" s="6">
        <v>15572768</v>
      </c>
      <c r="J3460" s="6" t="s">
        <v>11134</v>
      </c>
      <c r="K3460" s="6" t="s">
        <v>11135</v>
      </c>
      <c r="L3460" s="6" t="s">
        <v>11136</v>
      </c>
      <c r="M3460" s="6">
        <v>0</v>
      </c>
      <c r="N3460" s="6">
        <v>50</v>
      </c>
      <c r="O3460" s="6">
        <v>0</v>
      </c>
      <c r="P3460" s="6">
        <v>0</v>
      </c>
      <c r="Q3460" s="6">
        <v>0</v>
      </c>
      <c r="R3460" s="6">
        <v>0</v>
      </c>
      <c r="S3460" s="6">
        <v>0</v>
      </c>
      <c r="T3460" s="6" t="s">
        <v>39</v>
      </c>
      <c r="U3460" s="27" t="s">
        <v>7987</v>
      </c>
      <c r="V3460" s="8">
        <v>46254.702777777777</v>
      </c>
      <c r="W3460" s="8">
        <v>46254.702777777777</v>
      </c>
      <c r="X3460" s="6" t="s">
        <v>40</v>
      </c>
      <c r="Y3460" s="6" t="s">
        <v>39</v>
      </c>
      <c r="Z3460" s="9">
        <v>90770</v>
      </c>
      <c r="AA3460" s="6" t="s">
        <v>424</v>
      </c>
      <c r="AB3460" s="26" t="s">
        <v>11137</v>
      </c>
      <c r="AC3460" s="11" t="str">
        <f t="shared" si="328"/>
        <v>Klik Here Bestie</v>
      </c>
      <c r="AD3460" s="12" t="s">
        <v>30</v>
      </c>
    </row>
    <row r="3461" spans="1:30" ht="14.25" customHeight="1" x14ac:dyDescent="0.3">
      <c r="A3461" s="5">
        <v>3459</v>
      </c>
      <c r="B3461" s="6" t="s">
        <v>32</v>
      </c>
      <c r="C3461" s="6" t="s">
        <v>33</v>
      </c>
      <c r="D3461" s="6" t="s">
        <v>2572</v>
      </c>
      <c r="E3461" s="6" t="s">
        <v>2833</v>
      </c>
      <c r="F3461" s="6">
        <v>3323132011</v>
      </c>
      <c r="G3461" s="6" t="s">
        <v>2770</v>
      </c>
      <c r="H3461" s="6" t="s">
        <v>2771</v>
      </c>
      <c r="I3461" s="6">
        <v>15408628</v>
      </c>
      <c r="J3461" s="6" t="s">
        <v>11138</v>
      </c>
      <c r="K3461" s="6" t="s">
        <v>11139</v>
      </c>
      <c r="L3461" s="6" t="s">
        <v>217</v>
      </c>
      <c r="M3461" s="6">
        <v>57</v>
      </c>
      <c r="N3461" s="6">
        <v>58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  <c r="T3461" s="6" t="s">
        <v>39</v>
      </c>
      <c r="U3461" s="6" t="s">
        <v>7958</v>
      </c>
      <c r="V3461" s="8">
        <v>46252.588888888888</v>
      </c>
      <c r="W3461" s="8">
        <v>46252.588888888888</v>
      </c>
      <c r="X3461" s="6" t="s">
        <v>40</v>
      </c>
      <c r="Y3461" s="6" t="s">
        <v>39</v>
      </c>
      <c r="Z3461" s="9">
        <v>85385</v>
      </c>
      <c r="AA3461" s="6" t="s">
        <v>594</v>
      </c>
      <c r="AB3461" s="26" t="s">
        <v>11140</v>
      </c>
      <c r="AC3461" s="11" t="str">
        <f t="shared" si="328"/>
        <v>Klik Here Bestie</v>
      </c>
      <c r="AD3461" s="12" t="s">
        <v>30</v>
      </c>
    </row>
    <row r="3462" spans="1:30" ht="14.25" customHeight="1" x14ac:dyDescent="0.3">
      <c r="A3462" s="5">
        <v>3460</v>
      </c>
      <c r="B3462" s="6" t="s">
        <v>32</v>
      </c>
      <c r="C3462" s="6" t="s">
        <v>33</v>
      </c>
      <c r="D3462" s="6" t="s">
        <v>2572</v>
      </c>
      <c r="E3462" s="6" t="s">
        <v>2833</v>
      </c>
      <c r="F3462" s="6">
        <v>3323132011</v>
      </c>
      <c r="G3462" s="6" t="s">
        <v>2770</v>
      </c>
      <c r="H3462" s="6" t="s">
        <v>2771</v>
      </c>
      <c r="I3462" s="6">
        <v>15408881</v>
      </c>
      <c r="J3462" s="6" t="s">
        <v>11141</v>
      </c>
      <c r="K3462" s="6" t="s">
        <v>11139</v>
      </c>
      <c r="L3462" s="6" t="s">
        <v>217</v>
      </c>
      <c r="M3462" s="6">
        <v>0</v>
      </c>
      <c r="N3462" s="6">
        <v>93</v>
      </c>
      <c r="O3462" s="6">
        <v>0</v>
      </c>
      <c r="P3462" s="6">
        <v>0</v>
      </c>
      <c r="Q3462" s="6">
        <v>0</v>
      </c>
      <c r="R3462" s="6">
        <v>0</v>
      </c>
      <c r="S3462" s="6">
        <v>0</v>
      </c>
      <c r="T3462" s="6" t="s">
        <v>39</v>
      </c>
      <c r="U3462" s="27" t="s">
        <v>7958</v>
      </c>
      <c r="V3462" s="8">
        <v>46252.59097222222</v>
      </c>
      <c r="W3462" s="8">
        <v>46252.59097222222</v>
      </c>
      <c r="X3462" s="6" t="s">
        <v>40</v>
      </c>
      <c r="Y3462" s="6" t="s">
        <v>39</v>
      </c>
      <c r="Z3462" s="9">
        <v>85385</v>
      </c>
      <c r="AA3462" s="6" t="s">
        <v>594</v>
      </c>
      <c r="AB3462" s="26" t="s">
        <v>11142</v>
      </c>
      <c r="AC3462" s="11" t="str">
        <f t="shared" si="328"/>
        <v>Klik Here Bestie</v>
      </c>
      <c r="AD3462" s="12" t="s">
        <v>30</v>
      </c>
    </row>
    <row r="3463" spans="1:30" ht="14.25" customHeight="1" x14ac:dyDescent="0.3">
      <c r="A3463" s="5">
        <v>3461</v>
      </c>
      <c r="B3463" s="6" t="s">
        <v>32</v>
      </c>
      <c r="C3463" s="6" t="s">
        <v>33</v>
      </c>
      <c r="D3463" s="6" t="s">
        <v>2572</v>
      </c>
      <c r="E3463" s="6" t="s">
        <v>2833</v>
      </c>
      <c r="F3463" s="6">
        <v>3323132011</v>
      </c>
      <c r="G3463" s="6" t="s">
        <v>2770</v>
      </c>
      <c r="H3463" s="6" t="s">
        <v>2771</v>
      </c>
      <c r="I3463" s="6">
        <v>15409017</v>
      </c>
      <c r="J3463" s="6" t="s">
        <v>11143</v>
      </c>
      <c r="K3463" s="6" t="s">
        <v>11139</v>
      </c>
      <c r="L3463" s="6" t="s">
        <v>217</v>
      </c>
      <c r="M3463" s="6">
        <v>0</v>
      </c>
      <c r="N3463" s="6">
        <v>55</v>
      </c>
      <c r="O3463" s="6">
        <v>0</v>
      </c>
      <c r="P3463" s="6">
        <v>0</v>
      </c>
      <c r="Q3463" s="6">
        <v>0</v>
      </c>
      <c r="R3463" s="6">
        <v>0</v>
      </c>
      <c r="S3463" s="6">
        <v>0</v>
      </c>
      <c r="T3463" s="6" t="s">
        <v>39</v>
      </c>
      <c r="U3463" s="6" t="s">
        <v>7958</v>
      </c>
      <c r="V3463" s="8">
        <v>46252.592361111114</v>
      </c>
      <c r="W3463" s="8">
        <v>46252.592361111114</v>
      </c>
      <c r="X3463" s="6" t="s">
        <v>40</v>
      </c>
      <c r="Y3463" s="6" t="s">
        <v>39</v>
      </c>
      <c r="Z3463" s="9">
        <v>85385</v>
      </c>
      <c r="AA3463" s="6" t="s">
        <v>594</v>
      </c>
      <c r="AB3463" s="26" t="s">
        <v>11144</v>
      </c>
      <c r="AC3463" s="11" t="str">
        <f t="shared" si="328"/>
        <v>Klik Here Bestie</v>
      </c>
      <c r="AD3463" s="12" t="s">
        <v>30</v>
      </c>
    </row>
    <row r="3464" spans="1:30" ht="14.25" customHeight="1" x14ac:dyDescent="0.3">
      <c r="A3464" s="5">
        <v>3462</v>
      </c>
      <c r="B3464" s="6" t="s">
        <v>32</v>
      </c>
      <c r="C3464" s="6" t="s">
        <v>33</v>
      </c>
      <c r="D3464" s="6" t="s">
        <v>2572</v>
      </c>
      <c r="E3464" s="6" t="s">
        <v>2833</v>
      </c>
      <c r="F3464" s="6">
        <v>3323132011</v>
      </c>
      <c r="G3464" s="6" t="s">
        <v>2770</v>
      </c>
      <c r="H3464" s="6" t="s">
        <v>2771</v>
      </c>
      <c r="I3464" s="6">
        <v>15788757</v>
      </c>
      <c r="J3464" s="6" t="s">
        <v>11145</v>
      </c>
      <c r="K3464" s="6" t="s">
        <v>11146</v>
      </c>
      <c r="L3464" s="6" t="s">
        <v>11147</v>
      </c>
      <c r="M3464" s="6">
        <v>0</v>
      </c>
      <c r="N3464" s="6">
        <v>75</v>
      </c>
      <c r="O3464" s="6">
        <v>0</v>
      </c>
      <c r="P3464" s="6">
        <v>0</v>
      </c>
      <c r="Q3464" s="6">
        <v>0</v>
      </c>
      <c r="R3464" s="6">
        <v>0</v>
      </c>
      <c r="S3464" s="6">
        <v>0</v>
      </c>
      <c r="T3464" s="6" t="s">
        <v>39</v>
      </c>
      <c r="U3464" s="27" t="s">
        <v>8334</v>
      </c>
      <c r="V3464" s="8">
        <v>46257.420138888891</v>
      </c>
      <c r="W3464" s="8">
        <v>46257.420138888891</v>
      </c>
      <c r="X3464" s="6" t="s">
        <v>40</v>
      </c>
      <c r="Y3464" s="6" t="s">
        <v>39</v>
      </c>
      <c r="Z3464" s="9">
        <v>85385</v>
      </c>
      <c r="AA3464" s="6" t="s">
        <v>594</v>
      </c>
      <c r="AB3464" s="26" t="s">
        <v>11148</v>
      </c>
      <c r="AC3464" s="11" t="str">
        <f t="shared" si="328"/>
        <v>Klik Here Bestie</v>
      </c>
      <c r="AD3464" s="12" t="s">
        <v>30</v>
      </c>
    </row>
    <row r="3465" spans="1:30" ht="14.25" customHeight="1" x14ac:dyDescent="0.3">
      <c r="A3465" s="5">
        <v>3463</v>
      </c>
      <c r="B3465" s="6" t="s">
        <v>32</v>
      </c>
      <c r="C3465" s="6" t="s">
        <v>33</v>
      </c>
      <c r="D3465" s="6" t="s">
        <v>2572</v>
      </c>
      <c r="E3465" s="6" t="s">
        <v>2833</v>
      </c>
      <c r="F3465" s="6">
        <v>3323132011</v>
      </c>
      <c r="G3465" s="6" t="s">
        <v>2770</v>
      </c>
      <c r="H3465" s="6" t="s">
        <v>2771</v>
      </c>
      <c r="I3465" s="6">
        <v>15994651</v>
      </c>
      <c r="J3465" s="6" t="s">
        <v>11149</v>
      </c>
      <c r="K3465" s="6" t="s">
        <v>11150</v>
      </c>
      <c r="L3465" s="6" t="s">
        <v>11151</v>
      </c>
      <c r="M3465" s="6">
        <v>50</v>
      </c>
      <c r="N3465" s="6">
        <v>94</v>
      </c>
      <c r="O3465" s="6">
        <v>0</v>
      </c>
      <c r="P3465" s="6">
        <v>0</v>
      </c>
      <c r="Q3465" s="6">
        <v>0</v>
      </c>
      <c r="R3465" s="6">
        <v>0</v>
      </c>
      <c r="S3465" s="6">
        <v>0</v>
      </c>
      <c r="T3465" s="6" t="s">
        <v>39</v>
      </c>
      <c r="U3465" s="27" t="s">
        <v>8291</v>
      </c>
      <c r="V3465" s="8">
        <v>46259.643750000003</v>
      </c>
      <c r="W3465" s="8">
        <v>46259.643750000003</v>
      </c>
      <c r="X3465" s="6" t="s">
        <v>40</v>
      </c>
      <c r="Y3465" s="6" t="s">
        <v>39</v>
      </c>
      <c r="Z3465" s="9">
        <v>85583</v>
      </c>
      <c r="AA3465" s="6" t="s">
        <v>2843</v>
      </c>
      <c r="AB3465" s="26" t="s">
        <v>11152</v>
      </c>
      <c r="AC3465" s="11" t="str">
        <f t="shared" si="328"/>
        <v>Klik Here Bestie</v>
      </c>
      <c r="AD3465" s="12" t="s">
        <v>30</v>
      </c>
    </row>
    <row r="3466" spans="1:30" ht="14.25" customHeight="1" x14ac:dyDescent="0.3">
      <c r="A3466" s="5">
        <v>3464</v>
      </c>
      <c r="B3466" s="6" t="s">
        <v>32</v>
      </c>
      <c r="C3466" s="6" t="s">
        <v>33</v>
      </c>
      <c r="D3466" s="6" t="s">
        <v>2572</v>
      </c>
      <c r="E3466" s="6" t="s">
        <v>2833</v>
      </c>
      <c r="F3466" s="6">
        <v>3323132011</v>
      </c>
      <c r="G3466" s="6" t="s">
        <v>2770</v>
      </c>
      <c r="H3466" s="6" t="s">
        <v>2771</v>
      </c>
      <c r="I3466" s="6">
        <v>16013235</v>
      </c>
      <c r="J3466" s="6" t="s">
        <v>11153</v>
      </c>
      <c r="K3466" s="6" t="s">
        <v>11154</v>
      </c>
      <c r="L3466" s="6" t="s">
        <v>11155</v>
      </c>
      <c r="M3466" s="6">
        <v>0</v>
      </c>
      <c r="N3466" s="6">
        <v>78</v>
      </c>
      <c r="O3466" s="6">
        <v>0</v>
      </c>
      <c r="P3466" s="6">
        <v>0</v>
      </c>
      <c r="Q3466" s="6">
        <v>0</v>
      </c>
      <c r="R3466" s="6">
        <v>0</v>
      </c>
      <c r="S3466" s="6">
        <v>0</v>
      </c>
      <c r="T3466" s="6" t="s">
        <v>39</v>
      </c>
      <c r="U3466" s="6" t="s">
        <v>8291</v>
      </c>
      <c r="V3466" s="8">
        <v>46259.798611111109</v>
      </c>
      <c r="W3466" s="8">
        <v>46259.798611111109</v>
      </c>
      <c r="X3466" s="6" t="s">
        <v>40</v>
      </c>
      <c r="Y3466" s="6" t="s">
        <v>39</v>
      </c>
      <c r="Z3466" s="9">
        <v>85385</v>
      </c>
      <c r="AA3466" s="6" t="s">
        <v>594</v>
      </c>
      <c r="AB3466" s="26" t="s">
        <v>11156</v>
      </c>
      <c r="AC3466" s="11" t="str">
        <f t="shared" si="328"/>
        <v>Klik Here Bestie</v>
      </c>
      <c r="AD3466" s="12" t="s">
        <v>30</v>
      </c>
    </row>
    <row r="3467" spans="1:30" ht="14.25" customHeight="1" x14ac:dyDescent="0.3">
      <c r="A3467" s="5">
        <v>3465</v>
      </c>
      <c r="B3467" s="6" t="s">
        <v>32</v>
      </c>
      <c r="C3467" s="6" t="s">
        <v>33</v>
      </c>
      <c r="D3467" s="6" t="s">
        <v>2572</v>
      </c>
      <c r="E3467" s="6" t="s">
        <v>2833</v>
      </c>
      <c r="F3467" s="6">
        <v>3323132011</v>
      </c>
      <c r="G3467" s="6" t="s">
        <v>2770</v>
      </c>
      <c r="H3467" s="6" t="s">
        <v>2771</v>
      </c>
      <c r="I3467" s="6">
        <v>16013321</v>
      </c>
      <c r="J3467" s="6" t="s">
        <v>11157</v>
      </c>
      <c r="K3467" s="6" t="s">
        <v>11154</v>
      </c>
      <c r="L3467" s="6" t="s">
        <v>11155</v>
      </c>
      <c r="M3467" s="6">
        <v>0</v>
      </c>
      <c r="N3467" s="6">
        <v>85</v>
      </c>
      <c r="O3467" s="6">
        <v>0</v>
      </c>
      <c r="P3467" s="6">
        <v>0</v>
      </c>
      <c r="Q3467" s="6">
        <v>0</v>
      </c>
      <c r="R3467" s="6">
        <v>0</v>
      </c>
      <c r="S3467" s="6">
        <v>0</v>
      </c>
      <c r="T3467" s="6" t="s">
        <v>39</v>
      </c>
      <c r="U3467" s="27" t="s">
        <v>8291</v>
      </c>
      <c r="V3467" s="8">
        <v>46259.800694444442</v>
      </c>
      <c r="W3467" s="8">
        <v>46259.800694444442</v>
      </c>
      <c r="X3467" s="6" t="s">
        <v>40</v>
      </c>
      <c r="Y3467" s="6" t="s">
        <v>39</v>
      </c>
      <c r="Z3467" s="9">
        <v>85385</v>
      </c>
      <c r="AA3467" s="6" t="s">
        <v>594</v>
      </c>
      <c r="AB3467" s="26" t="s">
        <v>11158</v>
      </c>
      <c r="AC3467" s="11" t="str">
        <f t="shared" si="328"/>
        <v>Klik Here Bestie</v>
      </c>
      <c r="AD3467" s="12" t="s">
        <v>30</v>
      </c>
    </row>
    <row r="3468" spans="1:30" ht="14.25" customHeight="1" x14ac:dyDescent="0.3">
      <c r="A3468" s="5">
        <v>3466</v>
      </c>
      <c r="B3468" s="6" t="s">
        <v>32</v>
      </c>
      <c r="C3468" s="6" t="s">
        <v>33</v>
      </c>
      <c r="D3468" s="6" t="s">
        <v>2572</v>
      </c>
      <c r="E3468" s="6" t="s">
        <v>2833</v>
      </c>
      <c r="F3468" s="6">
        <v>3323132011</v>
      </c>
      <c r="G3468" s="6" t="s">
        <v>2770</v>
      </c>
      <c r="H3468" s="6" t="s">
        <v>2771</v>
      </c>
      <c r="I3468" s="6">
        <v>15435355</v>
      </c>
      <c r="J3468" s="6" t="s">
        <v>11159</v>
      </c>
      <c r="K3468" s="6" t="s">
        <v>11160</v>
      </c>
      <c r="L3468" s="6" t="s">
        <v>11161</v>
      </c>
      <c r="M3468" s="6">
        <v>0</v>
      </c>
      <c r="N3468" s="6">
        <v>43</v>
      </c>
      <c r="O3468" s="6">
        <v>0</v>
      </c>
      <c r="P3468" s="6">
        <v>0</v>
      </c>
      <c r="Q3468" s="6">
        <v>0</v>
      </c>
      <c r="R3468" s="6">
        <v>0</v>
      </c>
      <c r="S3468" s="6">
        <v>0</v>
      </c>
      <c r="T3468" s="6" t="s">
        <v>39</v>
      </c>
      <c r="U3468" s="27" t="s">
        <v>7969</v>
      </c>
      <c r="V3468" s="8">
        <v>46253.265277777777</v>
      </c>
      <c r="W3468" s="8">
        <v>46253.265277777777</v>
      </c>
      <c r="X3468" s="6" t="s">
        <v>40</v>
      </c>
      <c r="Y3468" s="6" t="s">
        <v>39</v>
      </c>
      <c r="Z3468" s="9">
        <v>1097396</v>
      </c>
      <c r="AA3468" s="6" t="s">
        <v>409</v>
      </c>
      <c r="AB3468" s="26" t="s">
        <v>11162</v>
      </c>
      <c r="AC3468" s="11" t="str">
        <f t="shared" si="328"/>
        <v>Klik Here Bestie</v>
      </c>
      <c r="AD3468" s="12" t="s">
        <v>30</v>
      </c>
    </row>
    <row r="3469" spans="1:30" ht="14.25" customHeight="1" x14ac:dyDescent="0.3">
      <c r="A3469" s="5">
        <v>3467</v>
      </c>
      <c r="B3469" s="6" t="s">
        <v>32</v>
      </c>
      <c r="C3469" s="6" t="s">
        <v>33</v>
      </c>
      <c r="D3469" s="6" t="s">
        <v>2572</v>
      </c>
      <c r="E3469" s="6" t="s">
        <v>2833</v>
      </c>
      <c r="F3469" s="6">
        <v>3323132011</v>
      </c>
      <c r="G3469" s="6" t="s">
        <v>2770</v>
      </c>
      <c r="H3469" s="6" t="s">
        <v>2771</v>
      </c>
      <c r="I3469" s="6">
        <v>15435387</v>
      </c>
      <c r="J3469" s="6" t="s">
        <v>11163</v>
      </c>
      <c r="K3469" s="6" t="s">
        <v>11160</v>
      </c>
      <c r="L3469" s="6" t="s">
        <v>11161</v>
      </c>
      <c r="M3469" s="6">
        <v>44</v>
      </c>
      <c r="N3469" s="6">
        <v>40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  <c r="T3469" s="6" t="s">
        <v>39</v>
      </c>
      <c r="U3469" s="27" t="s">
        <v>7969</v>
      </c>
      <c r="V3469" s="8">
        <v>46253.26666666667</v>
      </c>
      <c r="W3469" s="8">
        <v>46253.26666666667</v>
      </c>
      <c r="X3469" s="6" t="s">
        <v>40</v>
      </c>
      <c r="Y3469" s="6" t="s">
        <v>39</v>
      </c>
      <c r="Z3469" s="9">
        <v>1097396</v>
      </c>
      <c r="AA3469" s="6" t="s">
        <v>409</v>
      </c>
      <c r="AB3469" s="26" t="s">
        <v>11164</v>
      </c>
      <c r="AC3469" s="11" t="str">
        <f t="shared" si="328"/>
        <v>Klik Here Bestie</v>
      </c>
      <c r="AD3469" s="12" t="s">
        <v>30</v>
      </c>
    </row>
    <row r="3470" spans="1:30" ht="14.25" customHeight="1" x14ac:dyDescent="0.3">
      <c r="A3470" s="5">
        <v>3468</v>
      </c>
      <c r="B3470" s="6" t="s">
        <v>32</v>
      </c>
      <c r="C3470" s="6" t="s">
        <v>33</v>
      </c>
      <c r="D3470" s="6" t="s">
        <v>2572</v>
      </c>
      <c r="E3470" s="6" t="s">
        <v>2833</v>
      </c>
      <c r="F3470" s="6">
        <v>3323132011</v>
      </c>
      <c r="G3470" s="6" t="s">
        <v>2770</v>
      </c>
      <c r="H3470" s="6" t="s">
        <v>2771</v>
      </c>
      <c r="I3470" s="6">
        <v>15527066</v>
      </c>
      <c r="J3470" s="6" t="s">
        <v>11165</v>
      </c>
      <c r="K3470" s="6" t="s">
        <v>11166</v>
      </c>
      <c r="L3470" s="6" t="s">
        <v>11167</v>
      </c>
      <c r="M3470" s="6">
        <v>167</v>
      </c>
      <c r="N3470" s="6">
        <v>152</v>
      </c>
      <c r="O3470" s="6">
        <v>0</v>
      </c>
      <c r="P3470" s="6">
        <v>0</v>
      </c>
      <c r="Q3470" s="6">
        <v>0</v>
      </c>
      <c r="R3470" s="6">
        <v>0</v>
      </c>
      <c r="S3470" s="6">
        <v>0</v>
      </c>
      <c r="T3470" s="6" t="s">
        <v>39</v>
      </c>
      <c r="U3470" s="6" t="s">
        <v>7987</v>
      </c>
      <c r="V3470" s="8">
        <v>46254.402777777781</v>
      </c>
      <c r="W3470" s="8">
        <v>46254.402777777781</v>
      </c>
      <c r="X3470" s="6" t="s">
        <v>40</v>
      </c>
      <c r="Y3470" s="6" t="s">
        <v>39</v>
      </c>
      <c r="Z3470" s="9">
        <v>85429</v>
      </c>
      <c r="AA3470" s="6" t="s">
        <v>2880</v>
      </c>
      <c r="AB3470" s="26" t="s">
        <v>11168</v>
      </c>
      <c r="AC3470" s="11" t="str">
        <f t="shared" si="328"/>
        <v>Klik Here Bestie</v>
      </c>
      <c r="AD3470" s="12" t="s">
        <v>30</v>
      </c>
    </row>
    <row r="3471" spans="1:30" ht="14.25" customHeight="1" x14ac:dyDescent="0.3">
      <c r="A3471" s="5">
        <v>3469</v>
      </c>
      <c r="B3471" s="6" t="s">
        <v>32</v>
      </c>
      <c r="C3471" s="6" t="s">
        <v>33</v>
      </c>
      <c r="D3471" s="6" t="s">
        <v>2572</v>
      </c>
      <c r="E3471" s="6" t="s">
        <v>2833</v>
      </c>
      <c r="F3471" s="6">
        <v>3323132011</v>
      </c>
      <c r="G3471" s="6" t="s">
        <v>2770</v>
      </c>
      <c r="H3471" s="6" t="s">
        <v>2771</v>
      </c>
      <c r="I3471" s="6">
        <v>15527470</v>
      </c>
      <c r="J3471" s="6" t="s">
        <v>11169</v>
      </c>
      <c r="K3471" s="6" t="s">
        <v>11166</v>
      </c>
      <c r="L3471" s="6" t="s">
        <v>11167</v>
      </c>
      <c r="M3471" s="6">
        <v>0</v>
      </c>
      <c r="N3471" s="6">
        <v>147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  <c r="T3471" s="6" t="s">
        <v>39</v>
      </c>
      <c r="U3471" s="27" t="s">
        <v>7987</v>
      </c>
      <c r="V3471" s="8">
        <v>46254.404861111114</v>
      </c>
      <c r="W3471" s="8">
        <v>46254.404861111114</v>
      </c>
      <c r="X3471" s="6" t="s">
        <v>40</v>
      </c>
      <c r="Y3471" s="6" t="s">
        <v>39</v>
      </c>
      <c r="Z3471" s="9">
        <v>85429</v>
      </c>
      <c r="AA3471" s="6" t="s">
        <v>2880</v>
      </c>
      <c r="AB3471" s="26" t="s">
        <v>11170</v>
      </c>
      <c r="AC3471" s="11" t="str">
        <f t="shared" si="328"/>
        <v>Klik Here Bestie</v>
      </c>
      <c r="AD3471" s="12" t="s">
        <v>30</v>
      </c>
    </row>
    <row r="3472" spans="1:30" ht="14.25" customHeight="1" x14ac:dyDescent="0.3">
      <c r="A3472" s="5">
        <v>3470</v>
      </c>
      <c r="B3472" s="6" t="s">
        <v>32</v>
      </c>
      <c r="C3472" s="6" t="s">
        <v>33</v>
      </c>
      <c r="D3472" s="6" t="s">
        <v>2572</v>
      </c>
      <c r="E3472" s="6" t="s">
        <v>2833</v>
      </c>
      <c r="F3472" s="6">
        <v>3323132011</v>
      </c>
      <c r="G3472" s="6" t="s">
        <v>2770</v>
      </c>
      <c r="H3472" s="6" t="s">
        <v>2771</v>
      </c>
      <c r="I3472" s="6">
        <v>15350666</v>
      </c>
      <c r="J3472" s="6" t="s">
        <v>11171</v>
      </c>
      <c r="K3472" s="6" t="s">
        <v>11172</v>
      </c>
      <c r="L3472" s="6" t="s">
        <v>11173</v>
      </c>
      <c r="M3472" s="6">
        <v>0</v>
      </c>
      <c r="N3472" s="6">
        <v>100</v>
      </c>
      <c r="O3472" s="6">
        <v>0</v>
      </c>
      <c r="P3472" s="6">
        <v>0</v>
      </c>
      <c r="Q3472" s="6">
        <v>0</v>
      </c>
      <c r="R3472" s="6">
        <v>0</v>
      </c>
      <c r="S3472" s="6">
        <v>0</v>
      </c>
      <c r="T3472" s="6" t="s">
        <v>39</v>
      </c>
      <c r="U3472" s="27" t="s">
        <v>4394</v>
      </c>
      <c r="V3472" s="8">
        <v>46251.53125</v>
      </c>
      <c r="W3472" s="8">
        <v>46251.53125</v>
      </c>
      <c r="X3472" s="6" t="s">
        <v>40</v>
      </c>
      <c r="Y3472" s="6" t="s">
        <v>39</v>
      </c>
      <c r="Z3472" s="9">
        <v>85385</v>
      </c>
      <c r="AA3472" s="6" t="s">
        <v>594</v>
      </c>
      <c r="AB3472" s="26" t="s">
        <v>11174</v>
      </c>
      <c r="AC3472" s="11" t="str">
        <f t="shared" si="328"/>
        <v>Klik Here Bestie</v>
      </c>
      <c r="AD3472" s="12" t="s">
        <v>30</v>
      </c>
    </row>
    <row r="3473" spans="1:30" ht="14.25" customHeight="1" x14ac:dyDescent="0.3">
      <c r="A3473" s="5">
        <v>3471</v>
      </c>
      <c r="B3473" s="6" t="s">
        <v>32</v>
      </c>
      <c r="C3473" s="6" t="s">
        <v>33</v>
      </c>
      <c r="D3473" s="6" t="s">
        <v>2572</v>
      </c>
      <c r="E3473" s="6" t="s">
        <v>2833</v>
      </c>
      <c r="F3473" s="6">
        <v>3323132011</v>
      </c>
      <c r="G3473" s="6" t="s">
        <v>2770</v>
      </c>
      <c r="H3473" s="6" t="s">
        <v>2771</v>
      </c>
      <c r="I3473" s="6">
        <v>15992264</v>
      </c>
      <c r="J3473" s="6" t="s">
        <v>11175</v>
      </c>
      <c r="K3473" s="6" t="s">
        <v>11176</v>
      </c>
      <c r="L3473" s="6" t="s">
        <v>11177</v>
      </c>
      <c r="M3473" s="6">
        <v>0</v>
      </c>
      <c r="N3473" s="6">
        <v>55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 t="s">
        <v>39</v>
      </c>
      <c r="U3473" s="27" t="s">
        <v>8291</v>
      </c>
      <c r="V3473" s="8">
        <v>46259.626388888886</v>
      </c>
      <c r="W3473" s="8">
        <v>46259.626388888886</v>
      </c>
      <c r="X3473" s="6" t="s">
        <v>40</v>
      </c>
      <c r="Y3473" s="6" t="s">
        <v>39</v>
      </c>
      <c r="Z3473" s="9">
        <v>85485</v>
      </c>
      <c r="AA3473" s="6" t="s">
        <v>58</v>
      </c>
      <c r="AB3473" s="26" t="s">
        <v>11178</v>
      </c>
      <c r="AC3473" s="11" t="str">
        <f t="shared" si="328"/>
        <v>Klik Here Bestie</v>
      </c>
      <c r="AD3473" s="12" t="s">
        <v>30</v>
      </c>
    </row>
    <row r="3474" spans="1:30" ht="14.25" customHeight="1" x14ac:dyDescent="0.3">
      <c r="A3474" s="5">
        <v>3472</v>
      </c>
      <c r="B3474" s="6" t="s">
        <v>32</v>
      </c>
      <c r="C3474" s="6" t="s">
        <v>33</v>
      </c>
      <c r="D3474" s="6" t="s">
        <v>2572</v>
      </c>
      <c r="E3474" s="6" t="s">
        <v>2833</v>
      </c>
      <c r="F3474" s="6">
        <v>3323132011</v>
      </c>
      <c r="G3474" s="6" t="s">
        <v>2770</v>
      </c>
      <c r="H3474" s="6" t="s">
        <v>2771</v>
      </c>
      <c r="I3474" s="6">
        <v>15992490</v>
      </c>
      <c r="J3474" s="6" t="s">
        <v>11179</v>
      </c>
      <c r="K3474" s="6" t="s">
        <v>11176</v>
      </c>
      <c r="L3474" s="6" t="s">
        <v>11177</v>
      </c>
      <c r="M3474" s="6">
        <v>115</v>
      </c>
      <c r="N3474" s="6">
        <v>115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 t="s">
        <v>39</v>
      </c>
      <c r="U3474" s="27" t="s">
        <v>8291</v>
      </c>
      <c r="V3474" s="8">
        <v>46259.628472222219</v>
      </c>
      <c r="W3474" s="8">
        <v>46259.628472222219</v>
      </c>
      <c r="X3474" s="6" t="s">
        <v>40</v>
      </c>
      <c r="Y3474" s="6" t="s">
        <v>39</v>
      </c>
      <c r="Z3474" s="9">
        <v>85485</v>
      </c>
      <c r="AA3474" s="6" t="s">
        <v>58</v>
      </c>
      <c r="AB3474" s="26" t="s">
        <v>11180</v>
      </c>
      <c r="AC3474" s="11" t="str">
        <f t="shared" si="328"/>
        <v>Klik Here Bestie</v>
      </c>
      <c r="AD3474" s="12" t="s">
        <v>30</v>
      </c>
    </row>
    <row r="3475" spans="1:30" ht="14.25" customHeight="1" x14ac:dyDescent="0.3">
      <c r="A3475" s="5">
        <v>3473</v>
      </c>
      <c r="B3475" s="6" t="s">
        <v>32</v>
      </c>
      <c r="C3475" s="6" t="s">
        <v>33</v>
      </c>
      <c r="D3475" s="6" t="s">
        <v>2572</v>
      </c>
      <c r="E3475" s="6" t="s">
        <v>2833</v>
      </c>
      <c r="F3475" s="6">
        <v>3323132011</v>
      </c>
      <c r="G3475" s="6" t="s">
        <v>2770</v>
      </c>
      <c r="H3475" s="6" t="s">
        <v>2771</v>
      </c>
      <c r="I3475" s="6">
        <v>15984007</v>
      </c>
      <c r="J3475" s="6" t="s">
        <v>11181</v>
      </c>
      <c r="K3475" s="6" t="s">
        <v>6329</v>
      </c>
      <c r="L3475" s="6" t="s">
        <v>6330</v>
      </c>
      <c r="M3475" s="6">
        <v>50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  <c r="T3475" s="6" t="s">
        <v>39</v>
      </c>
      <c r="U3475" s="27" t="s">
        <v>8291</v>
      </c>
      <c r="V3475" s="8">
        <v>46259.568749999999</v>
      </c>
      <c r="W3475" s="8">
        <v>46259.568749999999</v>
      </c>
      <c r="X3475" s="6" t="s">
        <v>40</v>
      </c>
      <c r="Y3475" s="6" t="s">
        <v>39</v>
      </c>
      <c r="Z3475" s="9">
        <v>85395</v>
      </c>
      <c r="AA3475" s="6" t="s">
        <v>2865</v>
      </c>
      <c r="AB3475" s="26" t="s">
        <v>11182</v>
      </c>
      <c r="AC3475" s="11" t="str">
        <f t="shared" si="328"/>
        <v>Klik Here Bestie</v>
      </c>
      <c r="AD3475" s="12" t="s">
        <v>30</v>
      </c>
    </row>
    <row r="3476" spans="1:30" ht="14.25" customHeight="1" x14ac:dyDescent="0.3">
      <c r="A3476" s="5">
        <v>3474</v>
      </c>
      <c r="B3476" s="6" t="s">
        <v>32</v>
      </c>
      <c r="C3476" s="6" t="s">
        <v>33</v>
      </c>
      <c r="D3476" s="6" t="s">
        <v>2572</v>
      </c>
      <c r="E3476" s="6" t="s">
        <v>2833</v>
      </c>
      <c r="F3476" s="6">
        <v>3323132011</v>
      </c>
      <c r="G3476" s="6" t="s">
        <v>2770</v>
      </c>
      <c r="H3476" s="6" t="s">
        <v>2771</v>
      </c>
      <c r="I3476" s="6">
        <v>15853428</v>
      </c>
      <c r="J3476" s="6" t="s">
        <v>11183</v>
      </c>
      <c r="K3476" s="6" t="s">
        <v>11184</v>
      </c>
      <c r="L3476" s="6" t="s">
        <v>9069</v>
      </c>
      <c r="M3476" s="6">
        <v>0</v>
      </c>
      <c r="N3476" s="6">
        <v>50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  <c r="T3476" s="6" t="s">
        <v>39</v>
      </c>
      <c r="U3476" s="27" t="s">
        <v>7951</v>
      </c>
      <c r="V3476" s="8">
        <v>46258.386805555558</v>
      </c>
      <c r="W3476" s="8">
        <v>46258.386805555558</v>
      </c>
      <c r="X3476" s="6" t="s">
        <v>40</v>
      </c>
      <c r="Y3476" s="6" t="s">
        <v>39</v>
      </c>
      <c r="Z3476" s="9">
        <v>85583</v>
      </c>
      <c r="AA3476" s="6" t="s">
        <v>2843</v>
      </c>
      <c r="AB3476" s="26" t="s">
        <v>11185</v>
      </c>
      <c r="AC3476" s="11" t="str">
        <f t="shared" si="328"/>
        <v>Klik Here Bestie</v>
      </c>
      <c r="AD3476" s="12" t="s">
        <v>30</v>
      </c>
    </row>
    <row r="3477" spans="1:30" ht="14.25" customHeight="1" x14ac:dyDescent="0.3">
      <c r="A3477" s="5">
        <v>3475</v>
      </c>
      <c r="B3477" s="6" t="s">
        <v>32</v>
      </c>
      <c r="C3477" s="6" t="s">
        <v>33</v>
      </c>
      <c r="D3477" s="6" t="s">
        <v>2572</v>
      </c>
      <c r="E3477" s="6" t="s">
        <v>2833</v>
      </c>
      <c r="F3477" s="6">
        <v>3323132011</v>
      </c>
      <c r="G3477" s="6" t="s">
        <v>2770</v>
      </c>
      <c r="H3477" s="6" t="s">
        <v>2771</v>
      </c>
      <c r="I3477" s="6">
        <v>16182752</v>
      </c>
      <c r="J3477" s="6" t="s">
        <v>11186</v>
      </c>
      <c r="K3477" s="6" t="s">
        <v>11187</v>
      </c>
      <c r="L3477" s="6" t="s">
        <v>2873</v>
      </c>
      <c r="M3477" s="6">
        <v>0</v>
      </c>
      <c r="N3477" s="6">
        <v>72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 t="s">
        <v>39</v>
      </c>
      <c r="U3477" s="6" t="s">
        <v>7919</v>
      </c>
      <c r="V3477" s="8">
        <v>46261.577777777777</v>
      </c>
      <c r="W3477" s="8">
        <v>46261.577777777777</v>
      </c>
      <c r="X3477" s="6" t="s">
        <v>40</v>
      </c>
      <c r="Y3477" s="6" t="s">
        <v>39</v>
      </c>
      <c r="Z3477" s="9">
        <v>85429</v>
      </c>
      <c r="AA3477" s="6" t="s">
        <v>2880</v>
      </c>
      <c r="AB3477" s="26" t="s">
        <v>11188</v>
      </c>
      <c r="AC3477" s="11" t="str">
        <f t="shared" si="328"/>
        <v>Klik Here Bestie</v>
      </c>
      <c r="AD3477" s="12" t="s">
        <v>30</v>
      </c>
    </row>
    <row r="3478" spans="1:30" ht="14.25" customHeight="1" x14ac:dyDescent="0.3">
      <c r="A3478" s="5">
        <v>3476</v>
      </c>
      <c r="B3478" s="6" t="s">
        <v>32</v>
      </c>
      <c r="C3478" s="6" t="s">
        <v>33</v>
      </c>
      <c r="D3478" s="6" t="s">
        <v>2572</v>
      </c>
      <c r="E3478" s="6" t="s">
        <v>2833</v>
      </c>
      <c r="F3478" s="6">
        <v>3323132011</v>
      </c>
      <c r="G3478" s="6" t="s">
        <v>2770</v>
      </c>
      <c r="H3478" s="6" t="s">
        <v>2771</v>
      </c>
      <c r="I3478" s="6">
        <v>16031646</v>
      </c>
      <c r="J3478" s="6" t="s">
        <v>11189</v>
      </c>
      <c r="K3478" s="6" t="s">
        <v>11190</v>
      </c>
      <c r="L3478" s="6" t="s">
        <v>1713</v>
      </c>
      <c r="M3478" s="6">
        <v>0</v>
      </c>
      <c r="N3478" s="6">
        <v>60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 t="s">
        <v>39</v>
      </c>
      <c r="U3478" s="6" t="s">
        <v>7962</v>
      </c>
      <c r="V3478" s="8">
        <v>46260.324305555558</v>
      </c>
      <c r="W3478" s="8">
        <v>46260.324305555558</v>
      </c>
      <c r="X3478" s="6" t="s">
        <v>40</v>
      </c>
      <c r="Y3478" s="6" t="s">
        <v>39</v>
      </c>
      <c r="Z3478" s="9">
        <v>85615</v>
      </c>
      <c r="AA3478" s="6" t="s">
        <v>2883</v>
      </c>
      <c r="AB3478" s="26" t="s">
        <v>11191</v>
      </c>
      <c r="AC3478" s="11" t="str">
        <f t="shared" si="328"/>
        <v>Klik Here Bestie</v>
      </c>
      <c r="AD3478" s="12" t="s">
        <v>30</v>
      </c>
    </row>
    <row r="3479" spans="1:30" ht="14.25" customHeight="1" x14ac:dyDescent="0.3">
      <c r="A3479" s="5">
        <v>3477</v>
      </c>
      <c r="B3479" s="6" t="s">
        <v>32</v>
      </c>
      <c r="C3479" s="6" t="s">
        <v>33</v>
      </c>
      <c r="D3479" s="6" t="s">
        <v>2572</v>
      </c>
      <c r="E3479" s="6" t="s">
        <v>2833</v>
      </c>
      <c r="F3479" s="6">
        <v>3323132011</v>
      </c>
      <c r="G3479" s="6" t="s">
        <v>2770</v>
      </c>
      <c r="H3479" s="6" t="s">
        <v>2771</v>
      </c>
      <c r="I3479" s="6">
        <v>16031988</v>
      </c>
      <c r="J3479" s="6" t="s">
        <v>11192</v>
      </c>
      <c r="K3479" s="6" t="s">
        <v>11190</v>
      </c>
      <c r="L3479" s="6" t="s">
        <v>1713</v>
      </c>
      <c r="M3479" s="6">
        <v>64</v>
      </c>
      <c r="N3479" s="6">
        <v>94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 t="s">
        <v>39</v>
      </c>
      <c r="U3479" s="6" t="s">
        <v>7962</v>
      </c>
      <c r="V3479" s="8">
        <v>46260.327777777777</v>
      </c>
      <c r="W3479" s="8">
        <v>46260.327777777777</v>
      </c>
      <c r="X3479" s="6" t="s">
        <v>40</v>
      </c>
      <c r="Y3479" s="6" t="s">
        <v>39</v>
      </c>
      <c r="Z3479" s="9">
        <v>85615</v>
      </c>
      <c r="AA3479" s="6" t="s">
        <v>2883</v>
      </c>
      <c r="AB3479" s="26" t="s">
        <v>11193</v>
      </c>
      <c r="AC3479" s="11" t="str">
        <f t="shared" si="328"/>
        <v>Klik Here Bestie</v>
      </c>
      <c r="AD3479" s="12" t="s">
        <v>30</v>
      </c>
    </row>
    <row r="3480" spans="1:30" ht="14.25" customHeight="1" x14ac:dyDescent="0.3">
      <c r="A3480" s="5">
        <v>3478</v>
      </c>
      <c r="B3480" s="6" t="s">
        <v>32</v>
      </c>
      <c r="C3480" s="6" t="s">
        <v>33</v>
      </c>
      <c r="D3480" s="6" t="s">
        <v>2572</v>
      </c>
      <c r="E3480" s="6" t="s">
        <v>2833</v>
      </c>
      <c r="F3480" s="6">
        <v>3323132011</v>
      </c>
      <c r="G3480" s="6" t="s">
        <v>2770</v>
      </c>
      <c r="H3480" s="6" t="s">
        <v>2771</v>
      </c>
      <c r="I3480" s="6">
        <v>15992788</v>
      </c>
      <c r="J3480" s="6" t="s">
        <v>11194</v>
      </c>
      <c r="K3480" s="6" t="s">
        <v>11195</v>
      </c>
      <c r="L3480" s="6" t="s">
        <v>11196</v>
      </c>
      <c r="M3480" s="6">
        <v>0</v>
      </c>
      <c r="N3480" s="6">
        <v>55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  <c r="T3480" s="6" t="s">
        <v>39</v>
      </c>
      <c r="U3480" s="6" t="s">
        <v>8291</v>
      </c>
      <c r="V3480" s="8">
        <v>46259.631249999999</v>
      </c>
      <c r="W3480" s="8">
        <v>46259.631249999999</v>
      </c>
      <c r="X3480" s="6" t="s">
        <v>40</v>
      </c>
      <c r="Y3480" s="6" t="s">
        <v>39</v>
      </c>
      <c r="Z3480" s="9">
        <v>85615</v>
      </c>
      <c r="AA3480" s="6" t="s">
        <v>2883</v>
      </c>
      <c r="AB3480" s="26" t="s">
        <v>11197</v>
      </c>
      <c r="AC3480" s="11" t="str">
        <f t="shared" si="328"/>
        <v>Klik Here Bestie</v>
      </c>
      <c r="AD3480" s="12" t="s">
        <v>30</v>
      </c>
    </row>
    <row r="3481" spans="1:30" ht="14.25" customHeight="1" x14ac:dyDescent="0.3">
      <c r="A3481" s="5">
        <v>3479</v>
      </c>
      <c r="B3481" s="6" t="s">
        <v>32</v>
      </c>
      <c r="C3481" s="6" t="s">
        <v>33</v>
      </c>
      <c r="D3481" s="6" t="s">
        <v>2572</v>
      </c>
      <c r="E3481" s="6" t="s">
        <v>2833</v>
      </c>
      <c r="F3481" s="6">
        <v>3323132011</v>
      </c>
      <c r="G3481" s="6" t="s">
        <v>2770</v>
      </c>
      <c r="H3481" s="6" t="s">
        <v>2771</v>
      </c>
      <c r="I3481" s="6">
        <v>15993030</v>
      </c>
      <c r="J3481" s="6" t="s">
        <v>11198</v>
      </c>
      <c r="K3481" s="6" t="s">
        <v>11195</v>
      </c>
      <c r="L3481" s="6" t="s">
        <v>11196</v>
      </c>
      <c r="M3481" s="6">
        <v>0</v>
      </c>
      <c r="N3481" s="6">
        <v>50</v>
      </c>
      <c r="O3481" s="6">
        <v>0</v>
      </c>
      <c r="P3481" s="6">
        <v>0</v>
      </c>
      <c r="Q3481" s="6">
        <v>0</v>
      </c>
      <c r="R3481" s="6">
        <v>0</v>
      </c>
      <c r="S3481" s="6">
        <v>0</v>
      </c>
      <c r="T3481" s="6" t="s">
        <v>39</v>
      </c>
      <c r="U3481" s="6" t="s">
        <v>8291</v>
      </c>
      <c r="V3481" s="8">
        <v>46259.633333333331</v>
      </c>
      <c r="W3481" s="8">
        <v>46259.633333333331</v>
      </c>
      <c r="X3481" s="6" t="s">
        <v>40</v>
      </c>
      <c r="Y3481" s="6" t="s">
        <v>39</v>
      </c>
      <c r="Z3481" s="9">
        <v>85615</v>
      </c>
      <c r="AA3481" s="6" t="s">
        <v>2883</v>
      </c>
      <c r="AB3481" s="26" t="s">
        <v>11199</v>
      </c>
      <c r="AC3481" s="11" t="str">
        <f t="shared" si="328"/>
        <v>Klik Here Bestie</v>
      </c>
      <c r="AD3481" s="12" t="s">
        <v>30</v>
      </c>
    </row>
    <row r="3482" spans="1:30" ht="14.25" customHeight="1" x14ac:dyDescent="0.3">
      <c r="A3482" s="5">
        <v>3480</v>
      </c>
      <c r="B3482" s="6" t="s">
        <v>32</v>
      </c>
      <c r="C3482" s="6" t="s">
        <v>33</v>
      </c>
      <c r="D3482" s="6" t="s">
        <v>2572</v>
      </c>
      <c r="E3482" s="6" t="s">
        <v>2833</v>
      </c>
      <c r="F3482" s="6">
        <v>3323132011</v>
      </c>
      <c r="G3482" s="6" t="s">
        <v>2770</v>
      </c>
      <c r="H3482" s="6" t="s">
        <v>2771</v>
      </c>
      <c r="I3482" s="6">
        <v>15423839</v>
      </c>
      <c r="J3482" s="6" t="s">
        <v>11200</v>
      </c>
      <c r="K3482" s="6" t="s">
        <v>11201</v>
      </c>
      <c r="L3482" s="6" t="s">
        <v>11202</v>
      </c>
      <c r="M3482" s="6">
        <v>0</v>
      </c>
      <c r="N3482" s="6">
        <v>36</v>
      </c>
      <c r="O3482" s="6">
        <v>0</v>
      </c>
      <c r="P3482" s="6">
        <v>0</v>
      </c>
      <c r="Q3482" s="6">
        <v>0</v>
      </c>
      <c r="R3482" s="6">
        <v>0</v>
      </c>
      <c r="S3482" s="6">
        <v>0</v>
      </c>
      <c r="T3482" s="6" t="s">
        <v>39</v>
      </c>
      <c r="U3482" s="6" t="s">
        <v>7958</v>
      </c>
      <c r="V3482" s="8">
        <v>46252.720833333333</v>
      </c>
      <c r="W3482" s="8">
        <v>46252.720833333333</v>
      </c>
      <c r="X3482" s="6" t="s">
        <v>40</v>
      </c>
      <c r="Y3482" s="6" t="s">
        <v>39</v>
      </c>
      <c r="Z3482" s="9">
        <v>85385</v>
      </c>
      <c r="AA3482" s="6" t="s">
        <v>594</v>
      </c>
      <c r="AB3482" s="26" t="s">
        <v>11203</v>
      </c>
      <c r="AC3482" s="11" t="str">
        <f t="shared" si="328"/>
        <v>Klik Here Bestie</v>
      </c>
      <c r="AD3482" s="12" t="s">
        <v>30</v>
      </c>
    </row>
    <row r="3483" spans="1:30" ht="14.25" customHeight="1" x14ac:dyDescent="0.3">
      <c r="A3483" s="5">
        <v>3481</v>
      </c>
      <c r="B3483" s="6" t="s">
        <v>32</v>
      </c>
      <c r="C3483" s="6" t="s">
        <v>33</v>
      </c>
      <c r="D3483" s="6" t="s">
        <v>2572</v>
      </c>
      <c r="E3483" s="6" t="s">
        <v>2833</v>
      </c>
      <c r="F3483" s="6">
        <v>3323132011</v>
      </c>
      <c r="G3483" s="6" t="s">
        <v>2770</v>
      </c>
      <c r="H3483" s="6" t="s">
        <v>2771</v>
      </c>
      <c r="I3483" s="6">
        <v>15423885</v>
      </c>
      <c r="J3483" s="6" t="s">
        <v>11204</v>
      </c>
      <c r="K3483" s="6" t="s">
        <v>11201</v>
      </c>
      <c r="L3483" s="6" t="s">
        <v>11202</v>
      </c>
      <c r="M3483" s="6">
        <v>0</v>
      </c>
      <c r="N3483" s="6">
        <v>110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  <c r="T3483" s="6" t="s">
        <v>39</v>
      </c>
      <c r="U3483" s="6" t="s">
        <v>7958</v>
      </c>
      <c r="V3483" s="8">
        <v>46252.722222222219</v>
      </c>
      <c r="W3483" s="8">
        <v>46252.722222222219</v>
      </c>
      <c r="X3483" s="6" t="s">
        <v>40</v>
      </c>
      <c r="Y3483" s="6" t="s">
        <v>39</v>
      </c>
      <c r="Z3483" s="9">
        <v>85385</v>
      </c>
      <c r="AA3483" s="6" t="s">
        <v>594</v>
      </c>
      <c r="AB3483" s="26" t="s">
        <v>11205</v>
      </c>
      <c r="AC3483" s="11" t="str">
        <f t="shared" si="328"/>
        <v>Klik Here Bestie</v>
      </c>
      <c r="AD3483" s="12" t="s">
        <v>30</v>
      </c>
    </row>
    <row r="3484" spans="1:30" ht="14.25" customHeight="1" x14ac:dyDescent="0.3">
      <c r="A3484" s="5">
        <v>3482</v>
      </c>
      <c r="B3484" s="6" t="s">
        <v>32</v>
      </c>
      <c r="C3484" s="6" t="s">
        <v>33</v>
      </c>
      <c r="D3484" s="6" t="s">
        <v>2572</v>
      </c>
      <c r="E3484" s="6" t="s">
        <v>2833</v>
      </c>
      <c r="F3484" s="6">
        <v>3323132011</v>
      </c>
      <c r="G3484" s="6" t="s">
        <v>2770</v>
      </c>
      <c r="H3484" s="6" t="s">
        <v>2771</v>
      </c>
      <c r="I3484" s="6">
        <v>15424002</v>
      </c>
      <c r="J3484" s="6" t="s">
        <v>11206</v>
      </c>
      <c r="K3484" s="6" t="s">
        <v>11201</v>
      </c>
      <c r="L3484" s="6" t="s">
        <v>11202</v>
      </c>
      <c r="M3484" s="6">
        <v>233</v>
      </c>
      <c r="N3484" s="6">
        <v>212</v>
      </c>
      <c r="O3484" s="6">
        <v>0</v>
      </c>
      <c r="P3484" s="6">
        <v>0</v>
      </c>
      <c r="Q3484" s="6">
        <v>0</v>
      </c>
      <c r="R3484" s="6">
        <v>0</v>
      </c>
      <c r="S3484" s="6">
        <v>0</v>
      </c>
      <c r="T3484" s="6" t="s">
        <v>39</v>
      </c>
      <c r="U3484" s="27" t="s">
        <v>7958</v>
      </c>
      <c r="V3484" s="8">
        <v>46252.724305555559</v>
      </c>
      <c r="W3484" s="8">
        <v>46252.724305555559</v>
      </c>
      <c r="X3484" s="6" t="s">
        <v>40</v>
      </c>
      <c r="Y3484" s="6" t="s">
        <v>39</v>
      </c>
      <c r="Z3484" s="9">
        <v>85385</v>
      </c>
      <c r="AA3484" s="6" t="s">
        <v>594</v>
      </c>
      <c r="AB3484" s="26" t="s">
        <v>11207</v>
      </c>
      <c r="AC3484" s="11" t="str">
        <f t="shared" si="328"/>
        <v>Klik Here Bestie</v>
      </c>
      <c r="AD3484" s="12" t="s">
        <v>30</v>
      </c>
    </row>
    <row r="3485" spans="1:30" ht="14.25" customHeight="1" x14ac:dyDescent="0.3">
      <c r="A3485" s="5">
        <v>3483</v>
      </c>
      <c r="B3485" s="6" t="s">
        <v>32</v>
      </c>
      <c r="C3485" s="6" t="s">
        <v>33</v>
      </c>
      <c r="D3485" s="6" t="s">
        <v>2572</v>
      </c>
      <c r="E3485" s="6" t="s">
        <v>2833</v>
      </c>
      <c r="F3485" s="6">
        <v>3323132011</v>
      </c>
      <c r="G3485" s="6" t="s">
        <v>2770</v>
      </c>
      <c r="H3485" s="6" t="s">
        <v>2771</v>
      </c>
      <c r="I3485" s="6">
        <v>15649634</v>
      </c>
      <c r="J3485" s="6" t="s">
        <v>11208</v>
      </c>
      <c r="K3485" s="6" t="s">
        <v>11209</v>
      </c>
      <c r="L3485" s="6" t="s">
        <v>2956</v>
      </c>
      <c r="M3485" s="6">
        <v>0</v>
      </c>
      <c r="N3485" s="6">
        <v>80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 t="s">
        <v>39</v>
      </c>
      <c r="U3485" s="27" t="s">
        <v>7926</v>
      </c>
      <c r="V3485" s="8">
        <v>46255.617361111108</v>
      </c>
      <c r="W3485" s="8">
        <v>46255.617361111108</v>
      </c>
      <c r="X3485" s="6" t="s">
        <v>40</v>
      </c>
      <c r="Y3485" s="6" t="s">
        <v>39</v>
      </c>
      <c r="Z3485" s="9">
        <v>85485</v>
      </c>
      <c r="AA3485" s="6" t="s">
        <v>58</v>
      </c>
      <c r="AB3485" s="26" t="s">
        <v>11210</v>
      </c>
      <c r="AC3485" s="11" t="str">
        <f t="shared" si="328"/>
        <v>Klik Here Bestie</v>
      </c>
      <c r="AD3485" s="12" t="s">
        <v>30</v>
      </c>
    </row>
    <row r="3486" spans="1:30" ht="14.25" customHeight="1" x14ac:dyDescent="0.3">
      <c r="A3486" s="5">
        <v>3484</v>
      </c>
      <c r="B3486" s="6" t="s">
        <v>32</v>
      </c>
      <c r="C3486" s="6" t="s">
        <v>33</v>
      </c>
      <c r="D3486" s="6" t="s">
        <v>2572</v>
      </c>
      <c r="E3486" s="6" t="s">
        <v>2833</v>
      </c>
      <c r="F3486" s="6">
        <v>3323132011</v>
      </c>
      <c r="G3486" s="6" t="s">
        <v>2770</v>
      </c>
      <c r="H3486" s="6" t="s">
        <v>2771</v>
      </c>
      <c r="I3486" s="6">
        <v>15649783</v>
      </c>
      <c r="J3486" s="6" t="s">
        <v>11211</v>
      </c>
      <c r="K3486" s="6" t="s">
        <v>11209</v>
      </c>
      <c r="L3486" s="6" t="s">
        <v>2956</v>
      </c>
      <c r="M3486" s="6">
        <v>0</v>
      </c>
      <c r="N3486" s="6">
        <v>125</v>
      </c>
      <c r="O3486" s="6">
        <v>0</v>
      </c>
      <c r="P3486" s="6">
        <v>0</v>
      </c>
      <c r="Q3486" s="6">
        <v>0</v>
      </c>
      <c r="R3486" s="6">
        <v>0</v>
      </c>
      <c r="S3486" s="6">
        <v>0</v>
      </c>
      <c r="T3486" s="6" t="s">
        <v>39</v>
      </c>
      <c r="U3486" s="27" t="s">
        <v>7926</v>
      </c>
      <c r="V3486" s="8">
        <v>46255.618750000001</v>
      </c>
      <c r="W3486" s="8">
        <v>46255.618750000001</v>
      </c>
      <c r="X3486" s="6" t="s">
        <v>40</v>
      </c>
      <c r="Y3486" s="6" t="s">
        <v>39</v>
      </c>
      <c r="Z3486" s="9">
        <v>85485</v>
      </c>
      <c r="AA3486" s="6" t="s">
        <v>58</v>
      </c>
      <c r="AB3486" s="26" t="s">
        <v>11212</v>
      </c>
      <c r="AC3486" s="11" t="str">
        <f t="shared" si="328"/>
        <v>Klik Here Bestie</v>
      </c>
      <c r="AD3486" s="12" t="s">
        <v>30</v>
      </c>
    </row>
    <row r="3487" spans="1:30" ht="14.25" customHeight="1" x14ac:dyDescent="0.3">
      <c r="A3487" s="5">
        <v>3485</v>
      </c>
      <c r="B3487" s="6" t="s">
        <v>32</v>
      </c>
      <c r="C3487" s="6" t="s">
        <v>33</v>
      </c>
      <c r="D3487" s="6" t="s">
        <v>2572</v>
      </c>
      <c r="E3487" s="6" t="s">
        <v>2833</v>
      </c>
      <c r="F3487" s="6">
        <v>3323132011</v>
      </c>
      <c r="G3487" s="6" t="s">
        <v>2770</v>
      </c>
      <c r="H3487" s="6" t="s">
        <v>2771</v>
      </c>
      <c r="I3487" s="6">
        <v>15649994</v>
      </c>
      <c r="J3487" s="6" t="s">
        <v>11213</v>
      </c>
      <c r="K3487" s="6" t="s">
        <v>11209</v>
      </c>
      <c r="L3487" s="6" t="s">
        <v>2956</v>
      </c>
      <c r="M3487" s="6">
        <v>0</v>
      </c>
      <c r="N3487" s="6">
        <v>24</v>
      </c>
      <c r="O3487" s="6">
        <v>0</v>
      </c>
      <c r="P3487" s="6">
        <v>0</v>
      </c>
      <c r="Q3487" s="6">
        <v>0</v>
      </c>
      <c r="R3487" s="6">
        <v>0</v>
      </c>
      <c r="S3487" s="6">
        <v>0</v>
      </c>
      <c r="T3487" s="6" t="s">
        <v>39</v>
      </c>
      <c r="U3487" s="27" t="s">
        <v>7926</v>
      </c>
      <c r="V3487" s="8">
        <v>46255.619444444441</v>
      </c>
      <c r="W3487" s="8">
        <v>46255.619444444441</v>
      </c>
      <c r="X3487" s="6" t="s">
        <v>40</v>
      </c>
      <c r="Y3487" s="6" t="s">
        <v>39</v>
      </c>
      <c r="Z3487" s="9">
        <v>85485</v>
      </c>
      <c r="AA3487" s="6" t="s">
        <v>58</v>
      </c>
      <c r="AB3487" s="26" t="s">
        <v>11214</v>
      </c>
      <c r="AC3487" s="11" t="str">
        <f t="shared" si="328"/>
        <v>Klik Here Bestie</v>
      </c>
      <c r="AD3487" s="12" t="s">
        <v>30</v>
      </c>
    </row>
    <row r="3488" spans="1:30" ht="14.25" customHeight="1" x14ac:dyDescent="0.3">
      <c r="A3488" s="5">
        <v>3486</v>
      </c>
      <c r="B3488" s="6" t="s">
        <v>32</v>
      </c>
      <c r="C3488" s="6" t="s">
        <v>33</v>
      </c>
      <c r="D3488" s="6" t="s">
        <v>2572</v>
      </c>
      <c r="E3488" s="6" t="s">
        <v>2833</v>
      </c>
      <c r="F3488" s="6">
        <v>3323132011</v>
      </c>
      <c r="G3488" s="6" t="s">
        <v>2770</v>
      </c>
      <c r="H3488" s="6" t="s">
        <v>2771</v>
      </c>
      <c r="I3488" s="6">
        <v>15608476</v>
      </c>
      <c r="J3488" s="6" t="s">
        <v>11215</v>
      </c>
      <c r="K3488" s="6" t="s">
        <v>11216</v>
      </c>
      <c r="L3488" s="6" t="s">
        <v>11217</v>
      </c>
      <c r="M3488" s="6">
        <v>50</v>
      </c>
      <c r="N3488" s="6">
        <v>58</v>
      </c>
      <c r="O3488" s="6">
        <v>0</v>
      </c>
      <c r="P3488" s="6">
        <v>0</v>
      </c>
      <c r="Q3488" s="6">
        <v>0</v>
      </c>
      <c r="R3488" s="6">
        <v>0</v>
      </c>
      <c r="S3488" s="6">
        <v>0</v>
      </c>
      <c r="T3488" s="6" t="s">
        <v>39</v>
      </c>
      <c r="U3488" s="6" t="s">
        <v>7926</v>
      </c>
      <c r="V3488" s="8">
        <v>46255.374305555553</v>
      </c>
      <c r="W3488" s="8">
        <v>46255.374305555553</v>
      </c>
      <c r="X3488" s="6" t="s">
        <v>40</v>
      </c>
      <c r="Y3488" s="6" t="s">
        <v>39</v>
      </c>
      <c r="Z3488" s="9">
        <v>106505</v>
      </c>
      <c r="AA3488" s="6" t="s">
        <v>1387</v>
      </c>
      <c r="AB3488" s="26" t="s">
        <v>11218</v>
      </c>
      <c r="AC3488" s="11" t="str">
        <f t="shared" si="328"/>
        <v>Klik Here Bestie</v>
      </c>
      <c r="AD3488" s="12" t="s">
        <v>30</v>
      </c>
    </row>
    <row r="3489" spans="1:30" ht="14.25" customHeight="1" x14ac:dyDescent="0.3">
      <c r="A3489" s="5">
        <v>3487</v>
      </c>
      <c r="B3489" s="6" t="s">
        <v>32</v>
      </c>
      <c r="C3489" s="6" t="s">
        <v>33</v>
      </c>
      <c r="D3489" s="6" t="s">
        <v>2572</v>
      </c>
      <c r="E3489" s="6" t="s">
        <v>2833</v>
      </c>
      <c r="F3489" s="6">
        <v>3323132011</v>
      </c>
      <c r="G3489" s="6" t="s">
        <v>2770</v>
      </c>
      <c r="H3489" s="6" t="s">
        <v>2771</v>
      </c>
      <c r="I3489" s="6">
        <v>15608762</v>
      </c>
      <c r="J3489" s="6" t="s">
        <v>11219</v>
      </c>
      <c r="K3489" s="6" t="s">
        <v>11216</v>
      </c>
      <c r="L3489" s="6" t="s">
        <v>11217</v>
      </c>
      <c r="M3489" s="6">
        <v>0</v>
      </c>
      <c r="N3489" s="6">
        <v>125</v>
      </c>
      <c r="O3489" s="6">
        <v>0</v>
      </c>
      <c r="P3489" s="6">
        <v>0</v>
      </c>
      <c r="Q3489" s="6">
        <v>0</v>
      </c>
      <c r="R3489" s="6">
        <v>0</v>
      </c>
      <c r="S3489" s="6">
        <v>0</v>
      </c>
      <c r="T3489" s="6" t="s">
        <v>39</v>
      </c>
      <c r="U3489" s="6" t="s">
        <v>7926</v>
      </c>
      <c r="V3489" s="8">
        <v>46255.375694444447</v>
      </c>
      <c r="W3489" s="8">
        <v>46255.375694444447</v>
      </c>
      <c r="X3489" s="6" t="s">
        <v>40</v>
      </c>
      <c r="Y3489" s="6" t="s">
        <v>39</v>
      </c>
      <c r="Z3489" s="9">
        <v>106505</v>
      </c>
      <c r="AA3489" s="6" t="s">
        <v>1387</v>
      </c>
      <c r="AB3489" s="26" t="s">
        <v>11220</v>
      </c>
      <c r="AC3489" s="11" t="str">
        <f t="shared" si="328"/>
        <v>Klik Here Bestie</v>
      </c>
      <c r="AD3489" s="12" t="s">
        <v>30</v>
      </c>
    </row>
    <row r="3490" spans="1:30" ht="14.25" customHeight="1" x14ac:dyDescent="0.3">
      <c r="A3490" s="5">
        <v>3488</v>
      </c>
      <c r="B3490" s="6" t="s">
        <v>32</v>
      </c>
      <c r="C3490" s="6" t="s">
        <v>33</v>
      </c>
      <c r="D3490" s="6" t="s">
        <v>2572</v>
      </c>
      <c r="E3490" s="6" t="s">
        <v>2885</v>
      </c>
      <c r="F3490" s="6">
        <v>3323132012</v>
      </c>
      <c r="G3490" s="6" t="s">
        <v>2770</v>
      </c>
      <c r="H3490" s="6" t="s">
        <v>2771</v>
      </c>
      <c r="I3490" s="6">
        <v>15600568</v>
      </c>
      <c r="J3490" s="6" t="s">
        <v>11221</v>
      </c>
      <c r="K3490" s="6" t="s">
        <v>11222</v>
      </c>
      <c r="L3490" s="6" t="s">
        <v>4168</v>
      </c>
      <c r="M3490" s="6">
        <v>0</v>
      </c>
      <c r="N3490" s="6">
        <v>100</v>
      </c>
      <c r="O3490" s="6">
        <v>0</v>
      </c>
      <c r="P3490" s="6">
        <v>0</v>
      </c>
      <c r="Q3490" s="6">
        <v>0</v>
      </c>
      <c r="R3490" s="6">
        <v>0</v>
      </c>
      <c r="S3490" s="6">
        <v>0</v>
      </c>
      <c r="T3490" s="6" t="s">
        <v>39</v>
      </c>
      <c r="U3490" s="6" t="s">
        <v>7926</v>
      </c>
      <c r="V3490" s="8">
        <v>46255.338194444441</v>
      </c>
      <c r="W3490" s="8">
        <v>46255.338194444441</v>
      </c>
      <c r="X3490" s="6" t="s">
        <v>40</v>
      </c>
      <c r="Y3490" s="6" t="s">
        <v>39</v>
      </c>
      <c r="Z3490" s="9">
        <v>91909</v>
      </c>
      <c r="AA3490" s="6" t="s">
        <v>449</v>
      </c>
      <c r="AB3490" s="26" t="s">
        <v>11223</v>
      </c>
      <c r="AC3490" s="11" t="str">
        <f t="shared" si="328"/>
        <v>Klik Here Bestie</v>
      </c>
      <c r="AD3490" s="12" t="s">
        <v>30</v>
      </c>
    </row>
    <row r="3491" spans="1:30" ht="14.25" customHeight="1" x14ac:dyDescent="0.3">
      <c r="A3491" s="5">
        <v>3489</v>
      </c>
      <c r="B3491" s="6" t="s">
        <v>32</v>
      </c>
      <c r="C3491" s="6" t="s">
        <v>33</v>
      </c>
      <c r="D3491" s="6" t="s">
        <v>2572</v>
      </c>
      <c r="E3491" s="6" t="s">
        <v>2885</v>
      </c>
      <c r="F3491" s="6">
        <v>3323132012</v>
      </c>
      <c r="G3491" s="6" t="s">
        <v>2770</v>
      </c>
      <c r="H3491" s="6" t="s">
        <v>2771</v>
      </c>
      <c r="I3491" s="6">
        <v>15356922</v>
      </c>
      <c r="J3491" s="6" t="s">
        <v>11224</v>
      </c>
      <c r="K3491" s="6" t="s">
        <v>11225</v>
      </c>
      <c r="L3491" s="6" t="s">
        <v>11226</v>
      </c>
      <c r="M3491" s="6">
        <v>0</v>
      </c>
      <c r="N3491" s="6">
        <v>38</v>
      </c>
      <c r="O3491" s="6">
        <v>0</v>
      </c>
      <c r="P3491" s="6">
        <v>0</v>
      </c>
      <c r="Q3491" s="6">
        <v>0</v>
      </c>
      <c r="R3491" s="6">
        <v>0</v>
      </c>
      <c r="S3491" s="6">
        <v>0</v>
      </c>
      <c r="T3491" s="6" t="s">
        <v>39</v>
      </c>
      <c r="U3491" s="6" t="s">
        <v>4394</v>
      </c>
      <c r="V3491" s="8">
        <v>46251.618750000001</v>
      </c>
      <c r="W3491" s="8">
        <v>46251.618750000001</v>
      </c>
      <c r="X3491" s="6" t="s">
        <v>40</v>
      </c>
      <c r="Y3491" s="6" t="s">
        <v>39</v>
      </c>
      <c r="Z3491" s="9">
        <v>91909</v>
      </c>
      <c r="AA3491" s="6" t="s">
        <v>449</v>
      </c>
      <c r="AB3491" s="26" t="s">
        <v>11227</v>
      </c>
      <c r="AC3491" s="11" t="str">
        <f t="shared" si="328"/>
        <v>Klik Here Bestie</v>
      </c>
      <c r="AD3491" s="12" t="s">
        <v>30</v>
      </c>
    </row>
    <row r="3492" spans="1:30" ht="14.25" customHeight="1" x14ac:dyDescent="0.3">
      <c r="A3492" s="5">
        <v>3490</v>
      </c>
      <c r="B3492" s="6" t="s">
        <v>32</v>
      </c>
      <c r="C3492" s="6" t="s">
        <v>33</v>
      </c>
      <c r="D3492" s="6" t="s">
        <v>2572</v>
      </c>
      <c r="E3492" s="6" t="s">
        <v>2885</v>
      </c>
      <c r="F3492" s="6">
        <v>3323132012</v>
      </c>
      <c r="G3492" s="6" t="s">
        <v>2770</v>
      </c>
      <c r="H3492" s="6" t="s">
        <v>2771</v>
      </c>
      <c r="I3492" s="6">
        <v>15357049</v>
      </c>
      <c r="J3492" s="6" t="s">
        <v>11228</v>
      </c>
      <c r="K3492" s="6" t="s">
        <v>11225</v>
      </c>
      <c r="L3492" s="6" t="s">
        <v>11226</v>
      </c>
      <c r="M3492" s="6">
        <v>107</v>
      </c>
      <c r="N3492" s="6">
        <v>117</v>
      </c>
      <c r="O3492" s="6">
        <v>0</v>
      </c>
      <c r="P3492" s="6">
        <v>0</v>
      </c>
      <c r="Q3492" s="6">
        <v>0</v>
      </c>
      <c r="R3492" s="6">
        <v>0</v>
      </c>
      <c r="S3492" s="6">
        <v>0</v>
      </c>
      <c r="T3492" s="6" t="s">
        <v>39</v>
      </c>
      <c r="U3492" s="6" t="s">
        <v>4394</v>
      </c>
      <c r="V3492" s="8">
        <v>46251.620138888888</v>
      </c>
      <c r="W3492" s="8">
        <v>46251.620138888888</v>
      </c>
      <c r="X3492" s="6" t="s">
        <v>40</v>
      </c>
      <c r="Y3492" s="6" t="s">
        <v>39</v>
      </c>
      <c r="Z3492" s="9">
        <v>91909</v>
      </c>
      <c r="AA3492" s="6" t="s">
        <v>449</v>
      </c>
      <c r="AB3492" s="26" t="s">
        <v>11229</v>
      </c>
      <c r="AC3492" s="11" t="str">
        <f t="shared" si="328"/>
        <v>Klik Here Bestie</v>
      </c>
      <c r="AD3492" s="12" t="s">
        <v>30</v>
      </c>
    </row>
    <row r="3493" spans="1:30" ht="14.25" customHeight="1" x14ac:dyDescent="0.3">
      <c r="A3493" s="5">
        <v>3491</v>
      </c>
      <c r="B3493" s="6" t="s">
        <v>32</v>
      </c>
      <c r="C3493" s="6" t="s">
        <v>33</v>
      </c>
      <c r="D3493" s="6" t="s">
        <v>2572</v>
      </c>
      <c r="E3493" s="6" t="s">
        <v>2885</v>
      </c>
      <c r="F3493" s="6">
        <v>3323132012</v>
      </c>
      <c r="G3493" s="6" t="s">
        <v>2770</v>
      </c>
      <c r="H3493" s="6" t="s">
        <v>2771</v>
      </c>
      <c r="I3493" s="6">
        <v>15357177</v>
      </c>
      <c r="J3493" s="6" t="s">
        <v>11230</v>
      </c>
      <c r="K3493" s="6" t="s">
        <v>11225</v>
      </c>
      <c r="L3493" s="6" t="s">
        <v>11226</v>
      </c>
      <c r="M3493" s="6">
        <v>0</v>
      </c>
      <c r="N3493" s="6">
        <v>282</v>
      </c>
      <c r="O3493" s="6">
        <v>0</v>
      </c>
      <c r="P3493" s="6">
        <v>0</v>
      </c>
      <c r="Q3493" s="6">
        <v>0</v>
      </c>
      <c r="R3493" s="6">
        <v>0</v>
      </c>
      <c r="S3493" s="6">
        <v>0</v>
      </c>
      <c r="T3493" s="6" t="s">
        <v>39</v>
      </c>
      <c r="U3493" s="6" t="s">
        <v>4394</v>
      </c>
      <c r="V3493" s="8">
        <v>46251.621527777781</v>
      </c>
      <c r="W3493" s="8">
        <v>46251.621527777781</v>
      </c>
      <c r="X3493" s="6" t="s">
        <v>40</v>
      </c>
      <c r="Y3493" s="6" t="s">
        <v>39</v>
      </c>
      <c r="Z3493" s="9">
        <v>91909</v>
      </c>
      <c r="AA3493" s="6" t="s">
        <v>449</v>
      </c>
      <c r="AB3493" s="26" t="s">
        <v>11231</v>
      </c>
      <c r="AC3493" s="11" t="str">
        <f t="shared" si="328"/>
        <v>Klik Here Bestie</v>
      </c>
      <c r="AD3493" s="12" t="s">
        <v>30</v>
      </c>
    </row>
    <row r="3494" spans="1:30" ht="14.25" customHeight="1" x14ac:dyDescent="0.3">
      <c r="A3494" s="5">
        <v>3492</v>
      </c>
      <c r="B3494" s="6" t="s">
        <v>32</v>
      </c>
      <c r="C3494" s="6" t="s">
        <v>33</v>
      </c>
      <c r="D3494" s="6" t="s">
        <v>2572</v>
      </c>
      <c r="E3494" s="6" t="s">
        <v>2885</v>
      </c>
      <c r="F3494" s="6">
        <v>3323132012</v>
      </c>
      <c r="G3494" s="6" t="s">
        <v>2770</v>
      </c>
      <c r="H3494" s="6" t="s">
        <v>2771</v>
      </c>
      <c r="I3494" s="6">
        <v>15357395</v>
      </c>
      <c r="J3494" s="6" t="s">
        <v>11232</v>
      </c>
      <c r="K3494" s="6" t="s">
        <v>11225</v>
      </c>
      <c r="L3494" s="6" t="s">
        <v>11226</v>
      </c>
      <c r="M3494" s="6">
        <v>41</v>
      </c>
      <c r="N3494" s="6">
        <v>37</v>
      </c>
      <c r="O3494" s="6">
        <v>0</v>
      </c>
      <c r="P3494" s="6">
        <v>0</v>
      </c>
      <c r="Q3494" s="6">
        <v>0</v>
      </c>
      <c r="R3494" s="6">
        <v>0</v>
      </c>
      <c r="S3494" s="6">
        <v>0</v>
      </c>
      <c r="T3494" s="6" t="s">
        <v>39</v>
      </c>
      <c r="U3494" s="6" t="s">
        <v>4394</v>
      </c>
      <c r="V3494" s="8">
        <v>46251.622916666667</v>
      </c>
      <c r="W3494" s="8">
        <v>46251.622916666667</v>
      </c>
      <c r="X3494" s="6" t="s">
        <v>40</v>
      </c>
      <c r="Y3494" s="6" t="s">
        <v>39</v>
      </c>
      <c r="Z3494" s="9">
        <v>91909</v>
      </c>
      <c r="AA3494" s="6" t="s">
        <v>449</v>
      </c>
      <c r="AB3494" s="26" t="s">
        <v>11233</v>
      </c>
      <c r="AC3494" s="11" t="str">
        <f t="shared" si="328"/>
        <v>Klik Here Bestie</v>
      </c>
      <c r="AD3494" s="12" t="s">
        <v>30</v>
      </c>
    </row>
    <row r="3495" spans="1:30" ht="14.25" customHeight="1" x14ac:dyDescent="0.3">
      <c r="A3495" s="5">
        <v>3493</v>
      </c>
      <c r="B3495" s="6" t="s">
        <v>32</v>
      </c>
      <c r="C3495" s="6" t="s">
        <v>33</v>
      </c>
      <c r="D3495" s="6" t="s">
        <v>2572</v>
      </c>
      <c r="E3495" s="6" t="s">
        <v>2885</v>
      </c>
      <c r="F3495" s="6">
        <v>3323132012</v>
      </c>
      <c r="G3495" s="6" t="s">
        <v>2770</v>
      </c>
      <c r="H3495" s="6" t="s">
        <v>2771</v>
      </c>
      <c r="I3495" s="6">
        <v>15806281</v>
      </c>
      <c r="J3495" s="6" t="s">
        <v>11234</v>
      </c>
      <c r="K3495" s="6" t="s">
        <v>11235</v>
      </c>
      <c r="L3495" s="6" t="s">
        <v>2350</v>
      </c>
      <c r="M3495" s="6">
        <v>0</v>
      </c>
      <c r="N3495" s="6">
        <v>62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 t="s">
        <v>39</v>
      </c>
      <c r="U3495" s="6" t="s">
        <v>8334</v>
      </c>
      <c r="V3495" s="8">
        <v>46257.576388888891</v>
      </c>
      <c r="W3495" s="8">
        <v>46257.576388888891</v>
      </c>
      <c r="X3495" s="6" t="s">
        <v>40</v>
      </c>
      <c r="Y3495" s="6" t="s">
        <v>39</v>
      </c>
      <c r="Z3495" s="9">
        <v>91797</v>
      </c>
      <c r="AA3495" s="6" t="s">
        <v>966</v>
      </c>
      <c r="AB3495" s="26" t="s">
        <v>11236</v>
      </c>
      <c r="AC3495" s="11" t="str">
        <f t="shared" si="328"/>
        <v>Klik Here Bestie</v>
      </c>
      <c r="AD3495" s="12" t="s">
        <v>30</v>
      </c>
    </row>
    <row r="3496" spans="1:30" ht="14.25" customHeight="1" x14ac:dyDescent="0.3">
      <c r="A3496" s="5">
        <v>3494</v>
      </c>
      <c r="B3496" s="6" t="s">
        <v>32</v>
      </c>
      <c r="C3496" s="6" t="s">
        <v>33</v>
      </c>
      <c r="D3496" s="6" t="s">
        <v>2572</v>
      </c>
      <c r="E3496" s="6" t="s">
        <v>2885</v>
      </c>
      <c r="F3496" s="6">
        <v>3323132012</v>
      </c>
      <c r="G3496" s="6" t="s">
        <v>2770</v>
      </c>
      <c r="H3496" s="6" t="s">
        <v>2771</v>
      </c>
      <c r="I3496" s="6">
        <v>15898715</v>
      </c>
      <c r="J3496" s="6" t="s">
        <v>11237</v>
      </c>
      <c r="K3496" s="6" t="s">
        <v>6398</v>
      </c>
      <c r="L3496" s="6" t="s">
        <v>6399</v>
      </c>
      <c r="M3496" s="6">
        <v>50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6">
        <v>0</v>
      </c>
      <c r="T3496" s="6" t="s">
        <v>39</v>
      </c>
      <c r="U3496" s="6" t="s">
        <v>7951</v>
      </c>
      <c r="V3496" s="8">
        <v>46258.614583333336</v>
      </c>
      <c r="W3496" s="8">
        <v>46258.614583333336</v>
      </c>
      <c r="X3496" s="6" t="s">
        <v>40</v>
      </c>
      <c r="Y3496" s="6" t="s">
        <v>39</v>
      </c>
      <c r="Z3496" s="9">
        <v>91797</v>
      </c>
      <c r="AA3496" s="6" t="s">
        <v>966</v>
      </c>
      <c r="AB3496" s="26" t="s">
        <v>11238</v>
      </c>
      <c r="AC3496" s="11" t="str">
        <f t="shared" si="328"/>
        <v>Klik Here Bestie</v>
      </c>
      <c r="AD3496" s="12" t="s">
        <v>30</v>
      </c>
    </row>
    <row r="3497" spans="1:30" ht="14.25" customHeight="1" x14ac:dyDescent="0.3">
      <c r="A3497" s="5">
        <v>3495</v>
      </c>
      <c r="B3497" s="6" t="s">
        <v>32</v>
      </c>
      <c r="C3497" s="6" t="s">
        <v>33</v>
      </c>
      <c r="D3497" s="6" t="s">
        <v>2572</v>
      </c>
      <c r="E3497" s="6" t="s">
        <v>2896</v>
      </c>
      <c r="F3497" s="6">
        <v>3323132013</v>
      </c>
      <c r="G3497" s="6" t="s">
        <v>2679</v>
      </c>
      <c r="H3497" s="6" t="s">
        <v>2680</v>
      </c>
      <c r="I3497" s="6">
        <v>15615944</v>
      </c>
      <c r="J3497" s="6" t="s">
        <v>11239</v>
      </c>
      <c r="K3497" s="6" t="s">
        <v>11240</v>
      </c>
      <c r="L3497" s="6" t="s">
        <v>656</v>
      </c>
      <c r="M3497" s="6">
        <v>0</v>
      </c>
      <c r="N3497" s="6">
        <v>612</v>
      </c>
      <c r="O3497" s="6">
        <v>0</v>
      </c>
      <c r="P3497" s="6">
        <v>0</v>
      </c>
      <c r="Q3497" s="6">
        <v>0</v>
      </c>
      <c r="R3497" s="6">
        <v>0</v>
      </c>
      <c r="S3497" s="6">
        <v>0</v>
      </c>
      <c r="T3497" s="6" t="s">
        <v>39</v>
      </c>
      <c r="U3497" s="6" t="s">
        <v>7926</v>
      </c>
      <c r="V3497" s="8">
        <v>46255.402777777781</v>
      </c>
      <c r="W3497" s="8">
        <v>46255.402777777781</v>
      </c>
      <c r="X3497" s="6" t="s">
        <v>40</v>
      </c>
      <c r="Y3497" s="6" t="s">
        <v>39</v>
      </c>
      <c r="Z3497" s="9">
        <v>91685</v>
      </c>
      <c r="AA3497" s="6" t="s">
        <v>6420</v>
      </c>
      <c r="AB3497" s="26" t="s">
        <v>11241</v>
      </c>
      <c r="AC3497" s="11" t="str">
        <f t="shared" si="328"/>
        <v>Klik Here Bestie</v>
      </c>
      <c r="AD3497" s="12" t="s">
        <v>30</v>
      </c>
    </row>
    <row r="3498" spans="1:30" ht="14.25" customHeight="1" x14ac:dyDescent="0.3">
      <c r="A3498" s="5">
        <v>3496</v>
      </c>
      <c r="B3498" s="6" t="s">
        <v>32</v>
      </c>
      <c r="C3498" s="6" t="s">
        <v>33</v>
      </c>
      <c r="D3498" s="6" t="s">
        <v>2572</v>
      </c>
      <c r="E3498" s="6" t="s">
        <v>2896</v>
      </c>
      <c r="F3498" s="6">
        <v>3323132013</v>
      </c>
      <c r="G3498" s="6" t="s">
        <v>2679</v>
      </c>
      <c r="H3498" s="6" t="s">
        <v>2680</v>
      </c>
      <c r="I3498" s="6">
        <v>15903466</v>
      </c>
      <c r="J3498" s="6" t="s">
        <v>11242</v>
      </c>
      <c r="K3498" s="6" t="s">
        <v>11243</v>
      </c>
      <c r="L3498" s="6" t="s">
        <v>10561</v>
      </c>
      <c r="M3498" s="6">
        <v>0</v>
      </c>
      <c r="N3498" s="6">
        <v>170</v>
      </c>
      <c r="O3498" s="6">
        <v>0</v>
      </c>
      <c r="P3498" s="6">
        <v>0</v>
      </c>
      <c r="Q3498" s="6">
        <v>0</v>
      </c>
      <c r="R3498" s="6">
        <v>0</v>
      </c>
      <c r="S3498" s="6">
        <v>0</v>
      </c>
      <c r="T3498" s="6" t="s">
        <v>39</v>
      </c>
      <c r="U3498" s="6" t="s">
        <v>7951</v>
      </c>
      <c r="V3498" s="8">
        <v>46258.638888888891</v>
      </c>
      <c r="W3498" s="8">
        <v>46258.638888888891</v>
      </c>
      <c r="X3498" s="6" t="s">
        <v>40</v>
      </c>
      <c r="Y3498" s="6" t="s">
        <v>39</v>
      </c>
      <c r="Z3498" s="9">
        <v>91452</v>
      </c>
      <c r="AA3498" s="6" t="s">
        <v>2903</v>
      </c>
      <c r="AB3498" s="26" t="s">
        <v>11244</v>
      </c>
      <c r="AC3498" s="11" t="str">
        <f t="shared" si="328"/>
        <v>Klik Here Bestie</v>
      </c>
      <c r="AD3498" s="12" t="s">
        <v>30</v>
      </c>
    </row>
    <row r="3499" spans="1:30" ht="14.25" customHeight="1" x14ac:dyDescent="0.3">
      <c r="A3499" s="5">
        <v>3497</v>
      </c>
      <c r="B3499" s="6" t="s">
        <v>32</v>
      </c>
      <c r="C3499" s="6" t="s">
        <v>33</v>
      </c>
      <c r="D3499" s="6" t="s">
        <v>2572</v>
      </c>
      <c r="E3499" s="6" t="s">
        <v>2896</v>
      </c>
      <c r="F3499" s="6">
        <v>3323132013</v>
      </c>
      <c r="G3499" s="6" t="s">
        <v>2679</v>
      </c>
      <c r="H3499" s="6" t="s">
        <v>2680</v>
      </c>
      <c r="I3499" s="6">
        <v>15946772</v>
      </c>
      <c r="J3499" s="6" t="s">
        <v>11245</v>
      </c>
      <c r="K3499" s="6" t="s">
        <v>11243</v>
      </c>
      <c r="L3499" s="6" t="s">
        <v>10561</v>
      </c>
      <c r="M3499" s="6">
        <v>0</v>
      </c>
      <c r="N3499" s="6">
        <v>50</v>
      </c>
      <c r="O3499" s="6">
        <v>0</v>
      </c>
      <c r="P3499" s="6">
        <v>0</v>
      </c>
      <c r="Q3499" s="6">
        <v>0</v>
      </c>
      <c r="R3499" s="6">
        <v>0</v>
      </c>
      <c r="S3499" s="6">
        <v>0</v>
      </c>
      <c r="T3499" s="6" t="s">
        <v>39</v>
      </c>
      <c r="U3499" s="6" t="s">
        <v>8291</v>
      </c>
      <c r="V3499" s="8">
        <v>46259.348611111112</v>
      </c>
      <c r="W3499" s="8">
        <v>46259.348611111112</v>
      </c>
      <c r="X3499" s="6" t="s">
        <v>40</v>
      </c>
      <c r="Y3499" s="6" t="s">
        <v>39</v>
      </c>
      <c r="Z3499" s="9">
        <v>91452</v>
      </c>
      <c r="AA3499" s="6" t="s">
        <v>2903</v>
      </c>
      <c r="AB3499" s="26" t="s">
        <v>11246</v>
      </c>
      <c r="AC3499" s="11" t="str">
        <f t="shared" si="328"/>
        <v>Klik Here Bestie</v>
      </c>
      <c r="AD3499" s="12" t="s">
        <v>30</v>
      </c>
    </row>
    <row r="3500" spans="1:30" ht="14.25" customHeight="1" x14ac:dyDescent="0.3">
      <c r="A3500" s="5">
        <v>3498</v>
      </c>
      <c r="B3500" s="6" t="s">
        <v>32</v>
      </c>
      <c r="C3500" s="6" t="s">
        <v>33</v>
      </c>
      <c r="D3500" s="6" t="s">
        <v>2572</v>
      </c>
      <c r="E3500" s="6" t="s">
        <v>2896</v>
      </c>
      <c r="F3500" s="6">
        <v>3323132013</v>
      </c>
      <c r="G3500" s="6" t="s">
        <v>2679</v>
      </c>
      <c r="H3500" s="6" t="s">
        <v>2680</v>
      </c>
      <c r="I3500" s="6">
        <v>15959452</v>
      </c>
      <c r="J3500" s="6" t="s">
        <v>11247</v>
      </c>
      <c r="K3500" s="6" t="s">
        <v>11248</v>
      </c>
      <c r="L3500" s="6" t="s">
        <v>11249</v>
      </c>
      <c r="M3500" s="6">
        <v>0</v>
      </c>
      <c r="N3500" s="6">
        <v>200</v>
      </c>
      <c r="O3500" s="6">
        <v>0</v>
      </c>
      <c r="P3500" s="6">
        <v>0</v>
      </c>
      <c r="Q3500" s="6">
        <v>0</v>
      </c>
      <c r="R3500" s="6">
        <v>0</v>
      </c>
      <c r="S3500" s="6">
        <v>0</v>
      </c>
      <c r="T3500" s="6" t="s">
        <v>39</v>
      </c>
      <c r="U3500" s="6" t="s">
        <v>8291</v>
      </c>
      <c r="V3500" s="8">
        <v>46259.415277777778</v>
      </c>
      <c r="W3500" s="8">
        <v>46259.415277777778</v>
      </c>
      <c r="X3500" s="6" t="s">
        <v>40</v>
      </c>
      <c r="Y3500" s="6" t="s">
        <v>39</v>
      </c>
      <c r="Z3500" s="9">
        <v>752676</v>
      </c>
      <c r="AA3500" s="6" t="s">
        <v>2926</v>
      </c>
      <c r="AB3500" s="26" t="s">
        <v>11250</v>
      </c>
      <c r="AC3500" s="11" t="str">
        <f t="shared" si="328"/>
        <v>Klik Here Bestie</v>
      </c>
      <c r="AD3500" s="12" t="s">
        <v>30</v>
      </c>
    </row>
    <row r="3501" spans="1:30" ht="14.25" customHeight="1" x14ac:dyDescent="0.3">
      <c r="A3501" s="5">
        <v>3499</v>
      </c>
      <c r="B3501" s="6" t="s">
        <v>32</v>
      </c>
      <c r="C3501" s="6" t="s">
        <v>33</v>
      </c>
      <c r="D3501" s="6" t="s">
        <v>2572</v>
      </c>
      <c r="E3501" s="6" t="s">
        <v>2896</v>
      </c>
      <c r="F3501" s="6">
        <v>3323132013</v>
      </c>
      <c r="G3501" s="6" t="s">
        <v>2679</v>
      </c>
      <c r="H3501" s="6" t="s">
        <v>2680</v>
      </c>
      <c r="I3501" s="6">
        <v>15377669</v>
      </c>
      <c r="J3501" s="6" t="s">
        <v>11251</v>
      </c>
      <c r="K3501" s="6" t="s">
        <v>11252</v>
      </c>
      <c r="L3501" s="6" t="s">
        <v>6200</v>
      </c>
      <c r="M3501" s="6">
        <v>0</v>
      </c>
      <c r="N3501" s="6">
        <v>150</v>
      </c>
      <c r="O3501" s="6">
        <v>0</v>
      </c>
      <c r="P3501" s="6">
        <v>0</v>
      </c>
      <c r="Q3501" s="6">
        <v>0</v>
      </c>
      <c r="R3501" s="6">
        <v>0</v>
      </c>
      <c r="S3501" s="6">
        <v>0</v>
      </c>
      <c r="T3501" s="6" t="s">
        <v>39</v>
      </c>
      <c r="U3501" s="6" t="s">
        <v>7958</v>
      </c>
      <c r="V3501" s="8">
        <v>46252.357638888891</v>
      </c>
      <c r="W3501" s="8">
        <v>46252.357638888891</v>
      </c>
      <c r="X3501" s="6" t="s">
        <v>40</v>
      </c>
      <c r="Y3501" s="6" t="s">
        <v>39</v>
      </c>
      <c r="Z3501" s="9">
        <v>686096</v>
      </c>
      <c r="AA3501" s="6" t="s">
        <v>2910</v>
      </c>
      <c r="AB3501" s="26" t="s">
        <v>11253</v>
      </c>
      <c r="AC3501" s="11" t="str">
        <f t="shared" si="328"/>
        <v>Klik Here Bestie</v>
      </c>
      <c r="AD3501" s="12" t="s">
        <v>30</v>
      </c>
    </row>
    <row r="3502" spans="1:30" ht="14.25" customHeight="1" x14ac:dyDescent="0.3">
      <c r="A3502" s="5">
        <v>3500</v>
      </c>
      <c r="B3502" s="6" t="s">
        <v>32</v>
      </c>
      <c r="C3502" s="6" t="s">
        <v>33</v>
      </c>
      <c r="D3502" s="6" t="s">
        <v>2572</v>
      </c>
      <c r="E3502" s="6" t="s">
        <v>2896</v>
      </c>
      <c r="F3502" s="6">
        <v>3323132013</v>
      </c>
      <c r="G3502" s="6" t="s">
        <v>2679</v>
      </c>
      <c r="H3502" s="6" t="s">
        <v>2680</v>
      </c>
      <c r="I3502" s="6">
        <v>15474778</v>
      </c>
      <c r="J3502" s="6" t="s">
        <v>11254</v>
      </c>
      <c r="K3502" s="6" t="s">
        <v>11255</v>
      </c>
      <c r="L3502" s="6" t="s">
        <v>2205</v>
      </c>
      <c r="M3502" s="6">
        <v>0</v>
      </c>
      <c r="N3502" s="6">
        <v>550</v>
      </c>
      <c r="O3502" s="6">
        <v>0</v>
      </c>
      <c r="P3502" s="6">
        <v>0</v>
      </c>
      <c r="Q3502" s="6">
        <v>0</v>
      </c>
      <c r="R3502" s="6">
        <v>0</v>
      </c>
      <c r="S3502" s="6">
        <v>0</v>
      </c>
      <c r="T3502" s="6" t="s">
        <v>39</v>
      </c>
      <c r="U3502" s="27" t="s">
        <v>7969</v>
      </c>
      <c r="V3502" s="8">
        <v>46253.548611111109</v>
      </c>
      <c r="W3502" s="8">
        <v>46253.548611111109</v>
      </c>
      <c r="X3502" s="6" t="s">
        <v>40</v>
      </c>
      <c r="Y3502" s="6" t="s">
        <v>39</v>
      </c>
      <c r="Z3502" s="9">
        <v>91685</v>
      </c>
      <c r="AA3502" s="6" t="s">
        <v>6420</v>
      </c>
      <c r="AB3502" s="26" t="s">
        <v>11256</v>
      </c>
      <c r="AC3502" s="11" t="str">
        <f t="shared" si="328"/>
        <v>Klik Here Bestie</v>
      </c>
      <c r="AD3502" s="12" t="s">
        <v>30</v>
      </c>
    </row>
    <row r="3503" spans="1:30" ht="14.25" customHeight="1" x14ac:dyDescent="0.3">
      <c r="A3503" s="5">
        <v>3501</v>
      </c>
      <c r="B3503" s="6" t="s">
        <v>32</v>
      </c>
      <c r="C3503" s="6" t="s">
        <v>33</v>
      </c>
      <c r="D3503" s="6" t="s">
        <v>2572</v>
      </c>
      <c r="E3503" s="6" t="s">
        <v>2896</v>
      </c>
      <c r="F3503" s="6">
        <v>3323132013</v>
      </c>
      <c r="G3503" s="6" t="s">
        <v>2679</v>
      </c>
      <c r="H3503" s="6" t="s">
        <v>2680</v>
      </c>
      <c r="I3503" s="6">
        <v>15526724</v>
      </c>
      <c r="J3503" s="6" t="s">
        <v>11257</v>
      </c>
      <c r="K3503" s="6" t="s">
        <v>11258</v>
      </c>
      <c r="L3503" s="6" t="s">
        <v>11259</v>
      </c>
      <c r="M3503" s="6">
        <v>0</v>
      </c>
      <c r="N3503" s="6">
        <v>131</v>
      </c>
      <c r="O3503" s="6">
        <v>0</v>
      </c>
      <c r="P3503" s="6">
        <v>0</v>
      </c>
      <c r="Q3503" s="6">
        <v>0</v>
      </c>
      <c r="R3503" s="6">
        <v>0</v>
      </c>
      <c r="S3503" s="6">
        <v>0</v>
      </c>
      <c r="T3503" s="6" t="s">
        <v>39</v>
      </c>
      <c r="U3503" s="6" t="s">
        <v>7987</v>
      </c>
      <c r="V3503" s="8">
        <v>46254.400694444441</v>
      </c>
      <c r="W3503" s="8">
        <v>46254.400694444441</v>
      </c>
      <c r="X3503" s="6" t="s">
        <v>40</v>
      </c>
      <c r="Y3503" s="6" t="s">
        <v>39</v>
      </c>
      <c r="Z3503" s="9">
        <v>752676</v>
      </c>
      <c r="AA3503" s="6" t="s">
        <v>2926</v>
      </c>
      <c r="AB3503" s="26" t="s">
        <v>11260</v>
      </c>
      <c r="AC3503" s="11" t="str">
        <f t="shared" si="328"/>
        <v>Klik Here Bestie</v>
      </c>
      <c r="AD3503" s="12" t="s">
        <v>30</v>
      </c>
    </row>
    <row r="3504" spans="1:30" ht="14.25" customHeight="1" x14ac:dyDescent="0.3">
      <c r="A3504" s="5">
        <v>3502</v>
      </c>
      <c r="B3504" s="6" t="s">
        <v>32</v>
      </c>
      <c r="C3504" s="6" t="s">
        <v>33</v>
      </c>
      <c r="D3504" s="6" t="s">
        <v>2572</v>
      </c>
      <c r="E3504" s="6" t="s">
        <v>2896</v>
      </c>
      <c r="F3504" s="6">
        <v>3323132013</v>
      </c>
      <c r="G3504" s="6" t="s">
        <v>2679</v>
      </c>
      <c r="H3504" s="6" t="s">
        <v>2680</v>
      </c>
      <c r="I3504" s="6">
        <v>15843445</v>
      </c>
      <c r="J3504" s="6" t="s">
        <v>11261</v>
      </c>
      <c r="K3504" s="6" t="s">
        <v>11262</v>
      </c>
      <c r="L3504" s="6" t="s">
        <v>7776</v>
      </c>
      <c r="M3504" s="6">
        <v>0</v>
      </c>
      <c r="N3504" s="6">
        <v>229</v>
      </c>
      <c r="O3504" s="6">
        <v>0</v>
      </c>
      <c r="P3504" s="6">
        <v>0</v>
      </c>
      <c r="Q3504" s="6">
        <v>0</v>
      </c>
      <c r="R3504" s="6">
        <v>0</v>
      </c>
      <c r="S3504" s="6">
        <v>0</v>
      </c>
      <c r="T3504" s="6" t="s">
        <v>39</v>
      </c>
      <c r="U3504" s="6" t="s">
        <v>7951</v>
      </c>
      <c r="V3504" s="8">
        <v>46258.341666666667</v>
      </c>
      <c r="W3504" s="8">
        <v>46258.341666666667</v>
      </c>
      <c r="X3504" s="6" t="s">
        <v>40</v>
      </c>
      <c r="Y3504" s="6" t="s">
        <v>39</v>
      </c>
      <c r="Z3504" s="9">
        <v>686096</v>
      </c>
      <c r="AA3504" s="6" t="s">
        <v>2910</v>
      </c>
      <c r="AB3504" s="26" t="s">
        <v>11263</v>
      </c>
      <c r="AC3504" s="11" t="str">
        <f t="shared" si="328"/>
        <v>Klik Here Bestie</v>
      </c>
      <c r="AD3504" s="12" t="s">
        <v>30</v>
      </c>
    </row>
    <row r="3505" spans="1:30" ht="14.25" customHeight="1" x14ac:dyDescent="0.3">
      <c r="A3505" s="5">
        <v>3503</v>
      </c>
      <c r="B3505" s="6" t="s">
        <v>32</v>
      </c>
      <c r="C3505" s="6" t="s">
        <v>33</v>
      </c>
      <c r="D3505" s="6" t="s">
        <v>2572</v>
      </c>
      <c r="E3505" s="6" t="s">
        <v>2896</v>
      </c>
      <c r="F3505" s="6">
        <v>3323132013</v>
      </c>
      <c r="G3505" s="6" t="s">
        <v>2679</v>
      </c>
      <c r="H3505" s="6" t="s">
        <v>2680</v>
      </c>
      <c r="I3505" s="6">
        <v>15528047</v>
      </c>
      <c r="J3505" s="6" t="s">
        <v>11264</v>
      </c>
      <c r="K3505" s="6" t="s">
        <v>11265</v>
      </c>
      <c r="L3505" s="6" t="s">
        <v>11266</v>
      </c>
      <c r="M3505" s="6">
        <v>0</v>
      </c>
      <c r="N3505" s="6">
        <v>200</v>
      </c>
      <c r="O3505" s="6">
        <v>0</v>
      </c>
      <c r="P3505" s="6">
        <v>0</v>
      </c>
      <c r="Q3505" s="6">
        <v>0</v>
      </c>
      <c r="R3505" s="6">
        <v>0</v>
      </c>
      <c r="S3505" s="6">
        <v>0</v>
      </c>
      <c r="T3505" s="6" t="s">
        <v>39</v>
      </c>
      <c r="U3505" s="27" t="s">
        <v>7987</v>
      </c>
      <c r="V3505" s="8">
        <v>46254.407638888886</v>
      </c>
      <c r="W3505" s="8">
        <v>46254.407638888886</v>
      </c>
      <c r="X3505" s="6" t="s">
        <v>40</v>
      </c>
      <c r="Y3505" s="6" t="s">
        <v>39</v>
      </c>
      <c r="Z3505" s="9">
        <v>752676</v>
      </c>
      <c r="AA3505" s="6" t="s">
        <v>2926</v>
      </c>
      <c r="AB3505" s="26" t="s">
        <v>11267</v>
      </c>
      <c r="AC3505" s="11" t="str">
        <f t="shared" si="328"/>
        <v>Klik Here Bestie</v>
      </c>
      <c r="AD3505" s="12" t="s">
        <v>30</v>
      </c>
    </row>
    <row r="3506" spans="1:30" ht="14.25" customHeight="1" x14ac:dyDescent="0.3">
      <c r="A3506" s="5">
        <v>3504</v>
      </c>
      <c r="B3506" s="6" t="s">
        <v>32</v>
      </c>
      <c r="C3506" s="6" t="s">
        <v>33</v>
      </c>
      <c r="D3506" s="6" t="s">
        <v>2572</v>
      </c>
      <c r="E3506" s="6" t="s">
        <v>2896</v>
      </c>
      <c r="F3506" s="6">
        <v>3323132013</v>
      </c>
      <c r="G3506" s="6" t="s">
        <v>2679</v>
      </c>
      <c r="H3506" s="6" t="s">
        <v>2680</v>
      </c>
      <c r="I3506" s="6">
        <v>15553127</v>
      </c>
      <c r="J3506" s="6" t="s">
        <v>11268</v>
      </c>
      <c r="K3506" s="6" t="s">
        <v>11265</v>
      </c>
      <c r="L3506" s="6" t="s">
        <v>11266</v>
      </c>
      <c r="M3506" s="6">
        <v>0</v>
      </c>
      <c r="N3506" s="6">
        <v>100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  <c r="T3506" s="6" t="s">
        <v>39</v>
      </c>
      <c r="U3506" s="27" t="s">
        <v>7987</v>
      </c>
      <c r="V3506" s="8">
        <v>46254.553472222222</v>
      </c>
      <c r="W3506" s="8">
        <v>46254.553472222222</v>
      </c>
      <c r="X3506" s="6" t="s">
        <v>40</v>
      </c>
      <c r="Y3506" s="6" t="s">
        <v>39</v>
      </c>
      <c r="Z3506" s="9">
        <v>752676</v>
      </c>
      <c r="AA3506" s="6" t="s">
        <v>2926</v>
      </c>
      <c r="AB3506" s="26" t="s">
        <v>11269</v>
      </c>
      <c r="AC3506" s="11" t="str">
        <f t="shared" si="328"/>
        <v>Klik Here Bestie</v>
      </c>
      <c r="AD3506" s="12" t="s">
        <v>30</v>
      </c>
    </row>
    <row r="3507" spans="1:30" ht="14.25" customHeight="1" x14ac:dyDescent="0.3">
      <c r="A3507" s="5">
        <v>3505</v>
      </c>
      <c r="B3507" s="6" t="s">
        <v>32</v>
      </c>
      <c r="C3507" s="6" t="s">
        <v>33</v>
      </c>
      <c r="D3507" s="6" t="s">
        <v>2572</v>
      </c>
      <c r="E3507" s="6" t="s">
        <v>2896</v>
      </c>
      <c r="F3507" s="6">
        <v>3323132013</v>
      </c>
      <c r="G3507" s="6" t="s">
        <v>2679</v>
      </c>
      <c r="H3507" s="6" t="s">
        <v>2680</v>
      </c>
      <c r="I3507" s="6">
        <v>16039644</v>
      </c>
      <c r="J3507" s="6" t="s">
        <v>11270</v>
      </c>
      <c r="K3507" s="6" t="s">
        <v>11271</v>
      </c>
      <c r="L3507" s="6" t="s">
        <v>6339</v>
      </c>
      <c r="M3507" s="6">
        <v>0</v>
      </c>
      <c r="N3507" s="6">
        <v>628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 t="s">
        <v>39</v>
      </c>
      <c r="U3507" s="6" t="s">
        <v>7962</v>
      </c>
      <c r="V3507" s="8">
        <v>46260.37777777778</v>
      </c>
      <c r="W3507" s="8">
        <v>46260.37777777778</v>
      </c>
      <c r="X3507" s="6" t="s">
        <v>40</v>
      </c>
      <c r="Y3507" s="6" t="s">
        <v>39</v>
      </c>
      <c r="Z3507" s="9">
        <v>91685</v>
      </c>
      <c r="AA3507" s="6" t="s">
        <v>6420</v>
      </c>
      <c r="AB3507" s="26" t="s">
        <v>11272</v>
      </c>
      <c r="AC3507" s="11" t="str">
        <f t="shared" si="328"/>
        <v>Klik Here Bestie</v>
      </c>
      <c r="AD3507" s="12" t="s">
        <v>30</v>
      </c>
    </row>
    <row r="3508" spans="1:30" ht="14.25" customHeight="1" x14ac:dyDescent="0.3">
      <c r="A3508" s="5">
        <v>3506</v>
      </c>
      <c r="B3508" s="6" t="s">
        <v>32</v>
      </c>
      <c r="C3508" s="6" t="s">
        <v>33</v>
      </c>
      <c r="D3508" s="6" t="s">
        <v>2572</v>
      </c>
      <c r="E3508" s="6" t="s">
        <v>2896</v>
      </c>
      <c r="F3508" s="6">
        <v>3323132013</v>
      </c>
      <c r="G3508" s="6" t="s">
        <v>2679</v>
      </c>
      <c r="H3508" s="6" t="s">
        <v>2680</v>
      </c>
      <c r="I3508" s="6">
        <v>15358252</v>
      </c>
      <c r="J3508" s="6" t="s">
        <v>11273</v>
      </c>
      <c r="K3508" s="6" t="s">
        <v>11274</v>
      </c>
      <c r="L3508" s="6" t="s">
        <v>11275</v>
      </c>
      <c r="M3508" s="6">
        <v>0</v>
      </c>
      <c r="N3508" s="6">
        <v>534</v>
      </c>
      <c r="O3508" s="6">
        <v>0</v>
      </c>
      <c r="P3508" s="6">
        <v>0</v>
      </c>
      <c r="Q3508" s="6">
        <v>0</v>
      </c>
      <c r="R3508" s="6">
        <v>0</v>
      </c>
      <c r="S3508" s="6">
        <v>0</v>
      </c>
      <c r="T3508" s="6" t="s">
        <v>39</v>
      </c>
      <c r="U3508" s="27" t="s">
        <v>4394</v>
      </c>
      <c r="V3508" s="8">
        <v>46251.636805555558</v>
      </c>
      <c r="W3508" s="8">
        <v>46251.636805555558</v>
      </c>
      <c r="X3508" s="6" t="s">
        <v>40</v>
      </c>
      <c r="Y3508" s="6" t="s">
        <v>39</v>
      </c>
      <c r="Z3508" s="9">
        <v>855511</v>
      </c>
      <c r="AA3508" s="6" t="s">
        <v>2899</v>
      </c>
      <c r="AB3508" s="26" t="s">
        <v>11276</v>
      </c>
      <c r="AC3508" s="11" t="str">
        <f t="shared" si="328"/>
        <v>Klik Here Bestie</v>
      </c>
      <c r="AD3508" s="12" t="s">
        <v>30</v>
      </c>
    </row>
    <row r="3509" spans="1:30" ht="14.25" customHeight="1" x14ac:dyDescent="0.3">
      <c r="A3509" s="5">
        <v>3507</v>
      </c>
      <c r="B3509" s="6" t="s">
        <v>32</v>
      </c>
      <c r="C3509" s="6" t="s">
        <v>33</v>
      </c>
      <c r="D3509" s="6" t="s">
        <v>2572</v>
      </c>
      <c r="E3509" s="6" t="s">
        <v>2896</v>
      </c>
      <c r="F3509" s="6">
        <v>3323132013</v>
      </c>
      <c r="G3509" s="6" t="s">
        <v>2679</v>
      </c>
      <c r="H3509" s="6" t="s">
        <v>2680</v>
      </c>
      <c r="I3509" s="6">
        <v>16057834</v>
      </c>
      <c r="J3509" s="6" t="s">
        <v>11277</v>
      </c>
      <c r="K3509" s="6" t="s">
        <v>11278</v>
      </c>
      <c r="L3509" s="6" t="s">
        <v>1156</v>
      </c>
      <c r="M3509" s="6">
        <v>0</v>
      </c>
      <c r="N3509" s="6">
        <v>331</v>
      </c>
      <c r="O3509" s="6">
        <v>0</v>
      </c>
      <c r="P3509" s="6">
        <v>0</v>
      </c>
      <c r="Q3509" s="6">
        <v>0</v>
      </c>
      <c r="R3509" s="6">
        <v>0</v>
      </c>
      <c r="S3509" s="6">
        <v>0</v>
      </c>
      <c r="T3509" s="6" t="s">
        <v>39</v>
      </c>
      <c r="U3509" s="27" t="s">
        <v>7962</v>
      </c>
      <c r="V3509" s="8">
        <v>46260.472916666666</v>
      </c>
      <c r="W3509" s="8">
        <v>46260.472916666666</v>
      </c>
      <c r="X3509" s="6" t="s">
        <v>40</v>
      </c>
      <c r="Y3509" s="6" t="s">
        <v>39</v>
      </c>
      <c r="Z3509" s="9">
        <v>91452</v>
      </c>
      <c r="AA3509" s="6" t="s">
        <v>2903</v>
      </c>
      <c r="AB3509" s="26" t="s">
        <v>11279</v>
      </c>
      <c r="AC3509" s="11" t="str">
        <f t="shared" si="328"/>
        <v>Klik Here Bestie</v>
      </c>
      <c r="AD3509" s="12" t="s">
        <v>30</v>
      </c>
    </row>
    <row r="3510" spans="1:30" ht="14.25" customHeight="1" x14ac:dyDescent="0.3">
      <c r="A3510" s="5">
        <v>3508</v>
      </c>
      <c r="B3510" s="6" t="s">
        <v>32</v>
      </c>
      <c r="C3510" s="6" t="s">
        <v>33</v>
      </c>
      <c r="D3510" s="6" t="s">
        <v>2572</v>
      </c>
      <c r="E3510" s="6" t="s">
        <v>2896</v>
      </c>
      <c r="F3510" s="6">
        <v>3323132013</v>
      </c>
      <c r="G3510" s="6" t="s">
        <v>2679</v>
      </c>
      <c r="H3510" s="6" t="s">
        <v>2680</v>
      </c>
      <c r="I3510" s="6">
        <v>16155119</v>
      </c>
      <c r="J3510" s="6" t="s">
        <v>11280</v>
      </c>
      <c r="K3510" s="6" t="s">
        <v>11278</v>
      </c>
      <c r="L3510" s="6" t="s">
        <v>1156</v>
      </c>
      <c r="M3510" s="6">
        <v>0</v>
      </c>
      <c r="N3510" s="6">
        <v>250</v>
      </c>
      <c r="O3510" s="6">
        <v>0</v>
      </c>
      <c r="P3510" s="6">
        <v>0</v>
      </c>
      <c r="Q3510" s="6">
        <v>0</v>
      </c>
      <c r="R3510" s="6">
        <v>0</v>
      </c>
      <c r="S3510" s="6">
        <v>0</v>
      </c>
      <c r="T3510" s="6" t="s">
        <v>39</v>
      </c>
      <c r="U3510" s="27" t="s">
        <v>7919</v>
      </c>
      <c r="V3510" s="8">
        <v>46261.434027777781</v>
      </c>
      <c r="W3510" s="8">
        <v>46261.434027777781</v>
      </c>
      <c r="X3510" s="6" t="s">
        <v>40</v>
      </c>
      <c r="Y3510" s="6" t="s">
        <v>39</v>
      </c>
      <c r="Z3510" s="9">
        <v>91452</v>
      </c>
      <c r="AA3510" s="6" t="s">
        <v>2903</v>
      </c>
      <c r="AB3510" s="26" t="s">
        <v>11281</v>
      </c>
      <c r="AC3510" s="11" t="str">
        <f t="shared" si="328"/>
        <v>Klik Here Bestie</v>
      </c>
      <c r="AD3510" s="12" t="s">
        <v>30</v>
      </c>
    </row>
    <row r="3511" spans="1:30" ht="14.25" customHeight="1" x14ac:dyDescent="0.3">
      <c r="A3511" s="5">
        <v>3509</v>
      </c>
      <c r="B3511" s="6" t="s">
        <v>32</v>
      </c>
      <c r="C3511" s="6" t="s">
        <v>33</v>
      </c>
      <c r="D3511" s="6" t="s">
        <v>2572</v>
      </c>
      <c r="E3511" s="6" t="s">
        <v>2896</v>
      </c>
      <c r="F3511" s="6">
        <v>3323132013</v>
      </c>
      <c r="G3511" s="6" t="s">
        <v>2679</v>
      </c>
      <c r="H3511" s="6" t="s">
        <v>2680</v>
      </c>
      <c r="I3511" s="6">
        <v>15976807</v>
      </c>
      <c r="J3511" s="6" t="s">
        <v>11282</v>
      </c>
      <c r="K3511" s="6" t="s">
        <v>11283</v>
      </c>
      <c r="L3511" s="6" t="s">
        <v>11284</v>
      </c>
      <c r="M3511" s="6">
        <v>0</v>
      </c>
      <c r="N3511" s="6">
        <v>300</v>
      </c>
      <c r="O3511" s="6">
        <v>0</v>
      </c>
      <c r="P3511" s="6">
        <v>0</v>
      </c>
      <c r="Q3511" s="6">
        <v>0</v>
      </c>
      <c r="R3511" s="6">
        <v>0</v>
      </c>
      <c r="S3511" s="6">
        <v>0</v>
      </c>
      <c r="T3511" s="6" t="s">
        <v>39</v>
      </c>
      <c r="U3511" s="6" t="s">
        <v>8291</v>
      </c>
      <c r="V3511" s="8">
        <v>46259.510416666664</v>
      </c>
      <c r="W3511" s="8">
        <v>46259.510416666664</v>
      </c>
      <c r="X3511" s="6" t="s">
        <v>40</v>
      </c>
      <c r="Y3511" s="6" t="s">
        <v>39</v>
      </c>
      <c r="Z3511" s="9">
        <v>682147</v>
      </c>
      <c r="AA3511" s="6" t="s">
        <v>2917</v>
      </c>
      <c r="AB3511" s="26" t="s">
        <v>11285</v>
      </c>
      <c r="AC3511" s="11" t="str">
        <f t="shared" si="328"/>
        <v>Klik Here Bestie</v>
      </c>
      <c r="AD3511" s="12" t="s">
        <v>30</v>
      </c>
    </row>
    <row r="3512" spans="1:30" ht="14.25" customHeight="1" x14ac:dyDescent="0.3">
      <c r="A3512" s="5">
        <v>3510</v>
      </c>
      <c r="B3512" s="6" t="s">
        <v>32</v>
      </c>
      <c r="C3512" s="6" t="s">
        <v>33</v>
      </c>
      <c r="D3512" s="6" t="s">
        <v>2572</v>
      </c>
      <c r="E3512" s="6" t="s">
        <v>2896</v>
      </c>
      <c r="F3512" s="6">
        <v>3323132013</v>
      </c>
      <c r="G3512" s="6" t="s">
        <v>2679</v>
      </c>
      <c r="H3512" s="6" t="s">
        <v>2680</v>
      </c>
      <c r="I3512" s="6">
        <v>16036261</v>
      </c>
      <c r="J3512" s="6" t="s">
        <v>11286</v>
      </c>
      <c r="K3512" s="6" t="s">
        <v>11287</v>
      </c>
      <c r="L3512" s="6" t="s">
        <v>1864</v>
      </c>
      <c r="M3512" s="6">
        <v>0</v>
      </c>
      <c r="N3512" s="6">
        <v>977</v>
      </c>
      <c r="O3512" s="6">
        <v>0</v>
      </c>
      <c r="P3512" s="6">
        <v>0</v>
      </c>
      <c r="Q3512" s="6">
        <v>0</v>
      </c>
      <c r="R3512" s="6">
        <v>0</v>
      </c>
      <c r="S3512" s="6">
        <v>0</v>
      </c>
      <c r="T3512" s="6" t="s">
        <v>39</v>
      </c>
      <c r="U3512" s="6" t="s">
        <v>7962</v>
      </c>
      <c r="V3512" s="8">
        <v>46260.356944444444</v>
      </c>
      <c r="W3512" s="8">
        <v>46260.356944444444</v>
      </c>
      <c r="X3512" s="6" t="s">
        <v>40</v>
      </c>
      <c r="Y3512" s="6" t="s">
        <v>39</v>
      </c>
      <c r="Z3512" s="9">
        <v>91685</v>
      </c>
      <c r="AA3512" s="6" t="s">
        <v>6420</v>
      </c>
      <c r="AB3512" s="26" t="s">
        <v>11288</v>
      </c>
      <c r="AC3512" s="11" t="str">
        <f t="shared" si="328"/>
        <v>Klik Here Bestie</v>
      </c>
      <c r="AD3512" s="12" t="s">
        <v>30</v>
      </c>
    </row>
    <row r="3513" spans="1:30" ht="14.25" customHeight="1" x14ac:dyDescent="0.3">
      <c r="A3513" s="5">
        <v>3511</v>
      </c>
      <c r="B3513" s="6" t="s">
        <v>32</v>
      </c>
      <c r="C3513" s="6" t="s">
        <v>33</v>
      </c>
      <c r="D3513" s="6" t="s">
        <v>2572</v>
      </c>
      <c r="E3513" s="6" t="s">
        <v>2896</v>
      </c>
      <c r="F3513" s="6">
        <v>3323132013</v>
      </c>
      <c r="G3513" s="6" t="s">
        <v>2679</v>
      </c>
      <c r="H3513" s="6" t="s">
        <v>2680</v>
      </c>
      <c r="I3513" s="6">
        <v>15555557</v>
      </c>
      <c r="J3513" s="6" t="s">
        <v>11289</v>
      </c>
      <c r="K3513" s="6" t="s">
        <v>11290</v>
      </c>
      <c r="L3513" s="6" t="s">
        <v>11291</v>
      </c>
      <c r="M3513" s="6">
        <v>0</v>
      </c>
      <c r="N3513" s="6">
        <v>100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 t="s">
        <v>39</v>
      </c>
      <c r="U3513" s="6" t="s">
        <v>7987</v>
      </c>
      <c r="V3513" s="8">
        <v>46254.570833333331</v>
      </c>
      <c r="W3513" s="8">
        <v>46254.570833333331</v>
      </c>
      <c r="X3513" s="6" t="s">
        <v>40</v>
      </c>
      <c r="Y3513" s="6" t="s">
        <v>39</v>
      </c>
      <c r="Z3513" s="9">
        <v>685122</v>
      </c>
      <c r="AA3513" s="6" t="s">
        <v>188</v>
      </c>
      <c r="AB3513" s="26" t="s">
        <v>11292</v>
      </c>
      <c r="AC3513" s="11" t="str">
        <f t="shared" si="328"/>
        <v>Klik Here Bestie</v>
      </c>
      <c r="AD3513" s="12" t="s">
        <v>30</v>
      </c>
    </row>
    <row r="3514" spans="1:30" ht="14.25" customHeight="1" x14ac:dyDescent="0.3">
      <c r="A3514" s="5">
        <v>3512</v>
      </c>
      <c r="B3514" s="6" t="s">
        <v>32</v>
      </c>
      <c r="C3514" s="6" t="s">
        <v>33</v>
      </c>
      <c r="D3514" s="6" t="s">
        <v>2572</v>
      </c>
      <c r="E3514" s="6" t="s">
        <v>2896</v>
      </c>
      <c r="F3514" s="6">
        <v>3323132013</v>
      </c>
      <c r="G3514" s="6" t="s">
        <v>2679</v>
      </c>
      <c r="H3514" s="6" t="s">
        <v>2680</v>
      </c>
      <c r="I3514" s="6">
        <v>15644209</v>
      </c>
      <c r="J3514" s="6" t="s">
        <v>11293</v>
      </c>
      <c r="K3514" s="6" t="s">
        <v>11290</v>
      </c>
      <c r="L3514" s="6" t="s">
        <v>11291</v>
      </c>
      <c r="M3514" s="6">
        <v>0</v>
      </c>
      <c r="N3514" s="6">
        <v>152</v>
      </c>
      <c r="O3514" s="6">
        <v>0</v>
      </c>
      <c r="P3514" s="6">
        <v>0</v>
      </c>
      <c r="Q3514" s="6">
        <v>0</v>
      </c>
      <c r="R3514" s="6">
        <v>0</v>
      </c>
      <c r="S3514" s="6">
        <v>0</v>
      </c>
      <c r="T3514" s="6" t="s">
        <v>39</v>
      </c>
      <c r="U3514" s="6" t="s">
        <v>7926</v>
      </c>
      <c r="V3514" s="8">
        <v>46255.59097222222</v>
      </c>
      <c r="W3514" s="8">
        <v>46255.59097222222</v>
      </c>
      <c r="X3514" s="6" t="s">
        <v>40</v>
      </c>
      <c r="Y3514" s="6" t="s">
        <v>39</v>
      </c>
      <c r="Z3514" s="9">
        <v>685122</v>
      </c>
      <c r="AA3514" s="6" t="s">
        <v>188</v>
      </c>
      <c r="AB3514" s="26" t="s">
        <v>11294</v>
      </c>
      <c r="AC3514" s="11" t="str">
        <f t="shared" si="328"/>
        <v>Klik Here Bestie</v>
      </c>
      <c r="AD3514" s="12" t="s">
        <v>30</v>
      </c>
    </row>
    <row r="3515" spans="1:30" ht="14.25" customHeight="1" x14ac:dyDescent="0.3">
      <c r="A3515" s="5">
        <v>3513</v>
      </c>
      <c r="B3515" s="6" t="s">
        <v>32</v>
      </c>
      <c r="C3515" s="6" t="s">
        <v>33</v>
      </c>
      <c r="D3515" s="6" t="s">
        <v>2938</v>
      </c>
      <c r="E3515" s="6" t="s">
        <v>2938</v>
      </c>
      <c r="F3515" s="6">
        <v>3323142001</v>
      </c>
      <c r="G3515" s="6" t="s">
        <v>2939</v>
      </c>
      <c r="H3515" s="6" t="s">
        <v>188</v>
      </c>
      <c r="I3515" s="6">
        <v>16069160</v>
      </c>
      <c r="J3515" s="6" t="s">
        <v>11295</v>
      </c>
      <c r="K3515" s="6" t="s">
        <v>11296</v>
      </c>
      <c r="L3515" s="6" t="s">
        <v>11177</v>
      </c>
      <c r="M3515" s="6">
        <v>0</v>
      </c>
      <c r="N3515" s="6">
        <v>50</v>
      </c>
      <c r="O3515" s="6">
        <v>0</v>
      </c>
      <c r="P3515" s="6">
        <v>0</v>
      </c>
      <c r="Q3515" s="6">
        <v>0</v>
      </c>
      <c r="R3515" s="6">
        <v>0</v>
      </c>
      <c r="S3515" s="6">
        <v>0</v>
      </c>
      <c r="T3515" s="6" t="s">
        <v>39</v>
      </c>
      <c r="U3515" s="6" t="s">
        <v>7962</v>
      </c>
      <c r="V3515" s="8">
        <v>46260.539583333331</v>
      </c>
      <c r="W3515" s="8">
        <v>46260.539583333331</v>
      </c>
      <c r="X3515" s="6" t="s">
        <v>40</v>
      </c>
      <c r="Y3515" s="6" t="s">
        <v>39</v>
      </c>
      <c r="Z3515" s="9">
        <v>1092887</v>
      </c>
      <c r="AA3515" s="6" t="s">
        <v>11297</v>
      </c>
      <c r="AB3515" s="26" t="s">
        <v>11298</v>
      </c>
      <c r="AC3515" s="11" t="str">
        <f t="shared" si="328"/>
        <v>Klik Here Bestie</v>
      </c>
      <c r="AD3515" s="6" t="s">
        <v>11299</v>
      </c>
    </row>
    <row r="3516" spans="1:30" ht="14.25" customHeight="1" x14ac:dyDescent="0.3">
      <c r="A3516" s="5">
        <v>3514</v>
      </c>
      <c r="B3516" s="6" t="s">
        <v>32</v>
      </c>
      <c r="C3516" s="6" t="s">
        <v>33</v>
      </c>
      <c r="D3516" s="6" t="s">
        <v>2938</v>
      </c>
      <c r="E3516" s="6" t="s">
        <v>2938</v>
      </c>
      <c r="F3516" s="6">
        <v>3323142001</v>
      </c>
      <c r="G3516" s="6" t="s">
        <v>2939</v>
      </c>
      <c r="H3516" s="6" t="s">
        <v>188</v>
      </c>
      <c r="I3516" s="6">
        <v>15640004</v>
      </c>
      <c r="J3516" s="6" t="s">
        <v>11300</v>
      </c>
      <c r="K3516" s="6" t="s">
        <v>11301</v>
      </c>
      <c r="L3516" s="6" t="s">
        <v>590</v>
      </c>
      <c r="M3516" s="6">
        <v>0</v>
      </c>
      <c r="N3516" s="6">
        <v>30</v>
      </c>
      <c r="O3516" s="6">
        <v>0</v>
      </c>
      <c r="P3516" s="6">
        <v>0</v>
      </c>
      <c r="Q3516" s="6">
        <v>0</v>
      </c>
      <c r="R3516" s="6">
        <v>0</v>
      </c>
      <c r="S3516" s="6">
        <v>0</v>
      </c>
      <c r="T3516" s="6" t="s">
        <v>39</v>
      </c>
      <c r="U3516" s="6" t="s">
        <v>7926</v>
      </c>
      <c r="V3516" s="8">
        <v>46255.570833333331</v>
      </c>
      <c r="W3516" s="8">
        <v>46255.570833333331</v>
      </c>
      <c r="X3516" s="6" t="s">
        <v>40</v>
      </c>
      <c r="Y3516" s="6" t="s">
        <v>39</v>
      </c>
      <c r="Z3516" s="9">
        <v>1092887</v>
      </c>
      <c r="AA3516" s="6" t="s">
        <v>11297</v>
      </c>
      <c r="AB3516" s="26" t="s">
        <v>11302</v>
      </c>
      <c r="AC3516" s="11" t="str">
        <f t="shared" si="328"/>
        <v>Klik Here Bestie</v>
      </c>
      <c r="AD3516" s="6" t="s">
        <v>11299</v>
      </c>
    </row>
    <row r="3517" spans="1:30" ht="14.25" customHeight="1" x14ac:dyDescent="0.3">
      <c r="A3517" s="5">
        <v>3515</v>
      </c>
      <c r="B3517" s="6" t="s">
        <v>32</v>
      </c>
      <c r="C3517" s="6" t="s">
        <v>33</v>
      </c>
      <c r="D3517" s="6" t="s">
        <v>2938</v>
      </c>
      <c r="E3517" s="6" t="s">
        <v>2938</v>
      </c>
      <c r="F3517" s="6">
        <v>3323142001</v>
      </c>
      <c r="G3517" s="6" t="s">
        <v>2939</v>
      </c>
      <c r="H3517" s="6" t="s">
        <v>188</v>
      </c>
      <c r="I3517" s="6">
        <v>15640302</v>
      </c>
      <c r="J3517" s="6" t="s">
        <v>11303</v>
      </c>
      <c r="K3517" s="6" t="s">
        <v>11301</v>
      </c>
      <c r="L3517" s="6" t="s">
        <v>590</v>
      </c>
      <c r="M3517" s="6">
        <v>0</v>
      </c>
      <c r="N3517" s="6">
        <v>20</v>
      </c>
      <c r="O3517" s="6">
        <v>0</v>
      </c>
      <c r="P3517" s="6">
        <v>0</v>
      </c>
      <c r="Q3517" s="6">
        <v>0</v>
      </c>
      <c r="R3517" s="6">
        <v>0</v>
      </c>
      <c r="S3517" s="6">
        <v>0</v>
      </c>
      <c r="T3517" s="6" t="s">
        <v>39</v>
      </c>
      <c r="U3517" s="6" t="s">
        <v>7926</v>
      </c>
      <c r="V3517" s="8">
        <v>46255.571527777778</v>
      </c>
      <c r="W3517" s="8">
        <v>46255.571527777778</v>
      </c>
      <c r="X3517" s="6" t="s">
        <v>40</v>
      </c>
      <c r="Y3517" s="6" t="s">
        <v>39</v>
      </c>
      <c r="Z3517" s="9">
        <v>1092887</v>
      </c>
      <c r="AA3517" s="6" t="s">
        <v>11297</v>
      </c>
      <c r="AB3517" s="26" t="s">
        <v>11304</v>
      </c>
      <c r="AC3517" s="11" t="str">
        <f t="shared" si="328"/>
        <v>Klik Here Bestie</v>
      </c>
      <c r="AD3517" s="6" t="s">
        <v>11299</v>
      </c>
    </row>
    <row r="3518" spans="1:30" ht="14.25" customHeight="1" x14ac:dyDescent="0.3">
      <c r="A3518" s="5">
        <v>3516</v>
      </c>
      <c r="B3518" s="6" t="s">
        <v>32</v>
      </c>
      <c r="C3518" s="6" t="s">
        <v>33</v>
      </c>
      <c r="D3518" s="6" t="s">
        <v>2938</v>
      </c>
      <c r="E3518" s="6" t="s">
        <v>2949</v>
      </c>
      <c r="F3518" s="6">
        <v>3323142002</v>
      </c>
      <c r="G3518" s="6" t="s">
        <v>2950</v>
      </c>
      <c r="H3518" s="6" t="s">
        <v>2951</v>
      </c>
      <c r="I3518" s="6">
        <v>15521155</v>
      </c>
      <c r="J3518" s="6" t="s">
        <v>11305</v>
      </c>
      <c r="K3518" s="6" t="s">
        <v>11306</v>
      </c>
      <c r="L3518" s="6" t="s">
        <v>7776</v>
      </c>
      <c r="M3518" s="6">
        <v>50</v>
      </c>
      <c r="N3518" s="6">
        <v>50</v>
      </c>
      <c r="O3518" s="6">
        <v>0</v>
      </c>
      <c r="P3518" s="6">
        <v>0</v>
      </c>
      <c r="Q3518" s="6">
        <v>0</v>
      </c>
      <c r="R3518" s="6">
        <v>0</v>
      </c>
      <c r="S3518" s="6">
        <v>0</v>
      </c>
      <c r="T3518" s="6" t="s">
        <v>39</v>
      </c>
      <c r="U3518" s="6" t="s">
        <v>7987</v>
      </c>
      <c r="V3518" s="8">
        <v>46254.370833333334</v>
      </c>
      <c r="W3518" s="8">
        <v>46254.370833333334</v>
      </c>
      <c r="X3518" s="6" t="s">
        <v>40</v>
      </c>
      <c r="Y3518" s="6" t="s">
        <v>39</v>
      </c>
      <c r="Z3518" s="9">
        <v>183793</v>
      </c>
      <c r="AA3518" s="6" t="s">
        <v>2953</v>
      </c>
      <c r="AB3518" s="26" t="s">
        <v>11307</v>
      </c>
      <c r="AC3518" s="11" t="str">
        <f t="shared" si="328"/>
        <v>Klik Here Bestie</v>
      </c>
      <c r="AD3518" s="6" t="s">
        <v>11299</v>
      </c>
    </row>
    <row r="3519" spans="1:30" ht="14.25" customHeight="1" x14ac:dyDescent="0.3">
      <c r="A3519" s="5">
        <v>3517</v>
      </c>
      <c r="B3519" s="6" t="s">
        <v>32</v>
      </c>
      <c r="C3519" s="6" t="s">
        <v>33</v>
      </c>
      <c r="D3519" s="6" t="s">
        <v>2938</v>
      </c>
      <c r="E3519" s="6" t="s">
        <v>2949</v>
      </c>
      <c r="F3519" s="6">
        <v>3323142002</v>
      </c>
      <c r="G3519" s="6" t="s">
        <v>2950</v>
      </c>
      <c r="H3519" s="6" t="s">
        <v>2951</v>
      </c>
      <c r="I3519" s="6">
        <v>15521367</v>
      </c>
      <c r="J3519" s="6" t="s">
        <v>11308</v>
      </c>
      <c r="K3519" s="6" t="s">
        <v>11306</v>
      </c>
      <c r="L3519" s="6" t="s">
        <v>7776</v>
      </c>
      <c r="M3519" s="6">
        <v>19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6">
        <v>0</v>
      </c>
      <c r="T3519" s="6" t="s">
        <v>39</v>
      </c>
      <c r="U3519" s="6" t="s">
        <v>7987</v>
      </c>
      <c r="V3519" s="8">
        <v>46254.37222222222</v>
      </c>
      <c r="W3519" s="8">
        <v>46254.37222222222</v>
      </c>
      <c r="X3519" s="6" t="s">
        <v>40</v>
      </c>
      <c r="Y3519" s="6" t="s">
        <v>39</v>
      </c>
      <c r="Z3519" s="9">
        <v>183793</v>
      </c>
      <c r="AA3519" s="6" t="s">
        <v>2953</v>
      </c>
      <c r="AB3519" s="26" t="s">
        <v>11309</v>
      </c>
      <c r="AC3519" s="11" t="str">
        <f t="shared" si="328"/>
        <v>Klik Here Bestie</v>
      </c>
      <c r="AD3519" s="6" t="s">
        <v>11299</v>
      </c>
    </row>
    <row r="3520" spans="1:30" ht="14.25" customHeight="1" x14ac:dyDescent="0.3">
      <c r="A3520" s="5">
        <v>3518</v>
      </c>
      <c r="B3520" s="6" t="s">
        <v>32</v>
      </c>
      <c r="C3520" s="6" t="s">
        <v>33</v>
      </c>
      <c r="D3520" s="6" t="s">
        <v>2938</v>
      </c>
      <c r="E3520" s="6" t="s">
        <v>2949</v>
      </c>
      <c r="F3520" s="6">
        <v>3323142002</v>
      </c>
      <c r="G3520" s="6" t="s">
        <v>2950</v>
      </c>
      <c r="H3520" s="6" t="s">
        <v>2951</v>
      </c>
      <c r="I3520" s="6">
        <v>15646303</v>
      </c>
      <c r="J3520" s="6" t="s">
        <v>11310</v>
      </c>
      <c r="K3520" s="6" t="s">
        <v>11306</v>
      </c>
      <c r="L3520" s="6" t="s">
        <v>7776</v>
      </c>
      <c r="M3520" s="6">
        <v>0</v>
      </c>
      <c r="N3520" s="6">
        <v>100</v>
      </c>
      <c r="O3520" s="6">
        <v>0</v>
      </c>
      <c r="P3520" s="6">
        <v>0</v>
      </c>
      <c r="Q3520" s="6">
        <v>0</v>
      </c>
      <c r="R3520" s="6">
        <v>0</v>
      </c>
      <c r="S3520" s="6">
        <v>0</v>
      </c>
      <c r="T3520" s="6" t="s">
        <v>39</v>
      </c>
      <c r="U3520" s="6" t="s">
        <v>7926</v>
      </c>
      <c r="V3520" s="8">
        <v>46255.601388888892</v>
      </c>
      <c r="W3520" s="8">
        <v>46255.601388888892</v>
      </c>
      <c r="X3520" s="6" t="s">
        <v>40</v>
      </c>
      <c r="Y3520" s="6" t="s">
        <v>39</v>
      </c>
      <c r="Z3520" s="9">
        <v>183793</v>
      </c>
      <c r="AA3520" s="6" t="s">
        <v>2953</v>
      </c>
      <c r="AB3520" s="26" t="s">
        <v>11311</v>
      </c>
      <c r="AC3520" s="11" t="str">
        <f t="shared" si="328"/>
        <v>Klik Here Bestie</v>
      </c>
      <c r="AD3520" s="6" t="s">
        <v>11299</v>
      </c>
    </row>
    <row r="3521" spans="1:30" ht="14.25" customHeight="1" x14ac:dyDescent="0.3">
      <c r="A3521" s="5">
        <v>3519</v>
      </c>
      <c r="B3521" s="6" t="s">
        <v>32</v>
      </c>
      <c r="C3521" s="6" t="s">
        <v>33</v>
      </c>
      <c r="D3521" s="6" t="s">
        <v>2938</v>
      </c>
      <c r="E3521" s="6" t="s">
        <v>2949</v>
      </c>
      <c r="F3521" s="6">
        <v>3323142002</v>
      </c>
      <c r="G3521" s="6" t="s">
        <v>2950</v>
      </c>
      <c r="H3521" s="6" t="s">
        <v>2951</v>
      </c>
      <c r="I3521" s="6">
        <v>15646700</v>
      </c>
      <c r="J3521" s="6" t="s">
        <v>11312</v>
      </c>
      <c r="K3521" s="6" t="s">
        <v>11306</v>
      </c>
      <c r="L3521" s="6" t="s">
        <v>7776</v>
      </c>
      <c r="M3521" s="6">
        <v>0</v>
      </c>
      <c r="N3521" s="6">
        <v>50</v>
      </c>
      <c r="O3521" s="6">
        <v>0</v>
      </c>
      <c r="P3521" s="6">
        <v>0</v>
      </c>
      <c r="Q3521" s="6">
        <v>0</v>
      </c>
      <c r="R3521" s="6">
        <v>0</v>
      </c>
      <c r="S3521" s="6">
        <v>0</v>
      </c>
      <c r="T3521" s="6" t="s">
        <v>39</v>
      </c>
      <c r="U3521" s="6" t="s">
        <v>7926</v>
      </c>
      <c r="V3521" s="8">
        <v>46255.603472222225</v>
      </c>
      <c r="W3521" s="8">
        <v>46255.603472222225</v>
      </c>
      <c r="X3521" s="6" t="s">
        <v>40</v>
      </c>
      <c r="Y3521" s="6" t="s">
        <v>39</v>
      </c>
      <c r="Z3521" s="9">
        <v>183793</v>
      </c>
      <c r="AA3521" s="6" t="s">
        <v>2953</v>
      </c>
      <c r="AB3521" s="26" t="s">
        <v>11313</v>
      </c>
      <c r="AC3521" s="11" t="str">
        <f t="shared" si="328"/>
        <v>Klik Here Bestie</v>
      </c>
      <c r="AD3521" s="6" t="s">
        <v>11299</v>
      </c>
    </row>
    <row r="3522" spans="1:30" ht="14.25" customHeight="1" x14ac:dyDescent="0.3">
      <c r="A3522" s="5">
        <v>3520</v>
      </c>
      <c r="B3522" s="6" t="s">
        <v>32</v>
      </c>
      <c r="C3522" s="6" t="s">
        <v>33</v>
      </c>
      <c r="D3522" s="6" t="s">
        <v>2938</v>
      </c>
      <c r="E3522" s="6" t="s">
        <v>2949</v>
      </c>
      <c r="F3522" s="6">
        <v>3323142002</v>
      </c>
      <c r="G3522" s="6" t="s">
        <v>2950</v>
      </c>
      <c r="H3522" s="6" t="s">
        <v>2951</v>
      </c>
      <c r="I3522" s="6">
        <v>15477748</v>
      </c>
      <c r="J3522" s="6" t="s">
        <v>11314</v>
      </c>
      <c r="K3522" s="6" t="s">
        <v>11315</v>
      </c>
      <c r="L3522" s="6" t="s">
        <v>887</v>
      </c>
      <c r="M3522" s="6">
        <v>50</v>
      </c>
      <c r="N3522" s="6">
        <v>0</v>
      </c>
      <c r="O3522" s="6">
        <v>0</v>
      </c>
      <c r="P3522" s="6">
        <v>0</v>
      </c>
      <c r="Q3522" s="6">
        <v>0</v>
      </c>
      <c r="R3522" s="6">
        <v>0</v>
      </c>
      <c r="S3522" s="6">
        <v>0</v>
      </c>
      <c r="T3522" s="6" t="s">
        <v>39</v>
      </c>
      <c r="U3522" s="6" t="s">
        <v>7969</v>
      </c>
      <c r="V3522" s="8">
        <v>46253.574305555558</v>
      </c>
      <c r="W3522" s="8">
        <v>46253.574305555558</v>
      </c>
      <c r="X3522" s="6" t="s">
        <v>40</v>
      </c>
      <c r="Y3522" s="6" t="s">
        <v>39</v>
      </c>
      <c r="Z3522" s="9">
        <v>183793</v>
      </c>
      <c r="AA3522" s="6" t="s">
        <v>2953</v>
      </c>
      <c r="AB3522" s="26" t="s">
        <v>11316</v>
      </c>
      <c r="AC3522" s="11" t="str">
        <f t="shared" si="328"/>
        <v>Klik Here Bestie</v>
      </c>
      <c r="AD3522" s="6" t="s">
        <v>11299</v>
      </c>
    </row>
    <row r="3523" spans="1:30" ht="14.25" customHeight="1" x14ac:dyDescent="0.3">
      <c r="A3523" s="5">
        <v>3521</v>
      </c>
      <c r="B3523" s="6" t="s">
        <v>32</v>
      </c>
      <c r="C3523" s="6" t="s">
        <v>33</v>
      </c>
      <c r="D3523" s="6" t="s">
        <v>2938</v>
      </c>
      <c r="E3523" s="6" t="s">
        <v>2949</v>
      </c>
      <c r="F3523" s="6">
        <v>3323142002</v>
      </c>
      <c r="G3523" s="6" t="s">
        <v>2950</v>
      </c>
      <c r="H3523" s="6" t="s">
        <v>2951</v>
      </c>
      <c r="I3523" s="6">
        <v>15856934</v>
      </c>
      <c r="J3523" s="6" t="s">
        <v>11317</v>
      </c>
      <c r="K3523" s="6" t="s">
        <v>11318</v>
      </c>
      <c r="L3523" s="6" t="s">
        <v>11319</v>
      </c>
      <c r="M3523" s="6">
        <v>50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6">
        <v>0</v>
      </c>
      <c r="T3523" s="6" t="s">
        <v>39</v>
      </c>
      <c r="U3523" s="6" t="s">
        <v>7951</v>
      </c>
      <c r="V3523" s="8">
        <v>46258.402083333334</v>
      </c>
      <c r="W3523" s="8">
        <v>46258.402083333334</v>
      </c>
      <c r="X3523" s="6" t="s">
        <v>40</v>
      </c>
      <c r="Y3523" s="6" t="s">
        <v>39</v>
      </c>
      <c r="Z3523" s="9">
        <v>183793</v>
      </c>
      <c r="AA3523" s="6" t="s">
        <v>2953</v>
      </c>
      <c r="AB3523" s="26" t="s">
        <v>11320</v>
      </c>
      <c r="AC3523" s="11" t="str">
        <f t="shared" si="328"/>
        <v>Klik Here Bestie</v>
      </c>
      <c r="AD3523" s="6" t="s">
        <v>11299</v>
      </c>
    </row>
    <row r="3524" spans="1:30" ht="14.25" customHeight="1" x14ac:dyDescent="0.3">
      <c r="A3524" s="5">
        <v>3522</v>
      </c>
      <c r="B3524" s="6" t="s">
        <v>32</v>
      </c>
      <c r="C3524" s="6" t="s">
        <v>33</v>
      </c>
      <c r="D3524" s="6" t="s">
        <v>2938</v>
      </c>
      <c r="E3524" s="6" t="s">
        <v>2975</v>
      </c>
      <c r="F3524" s="6">
        <v>3323142003</v>
      </c>
      <c r="G3524" s="6" t="s">
        <v>2976</v>
      </c>
      <c r="H3524" s="6" t="s">
        <v>111</v>
      </c>
      <c r="I3524" s="6">
        <v>15481062</v>
      </c>
      <c r="J3524" s="6" t="s">
        <v>11321</v>
      </c>
      <c r="K3524" s="6" t="s">
        <v>11322</v>
      </c>
      <c r="L3524" s="6" t="s">
        <v>11323</v>
      </c>
      <c r="M3524" s="6">
        <v>0</v>
      </c>
      <c r="N3524" s="6">
        <v>100</v>
      </c>
      <c r="O3524" s="6">
        <v>0</v>
      </c>
      <c r="P3524" s="6">
        <v>0</v>
      </c>
      <c r="Q3524" s="6">
        <v>0</v>
      </c>
      <c r="R3524" s="6">
        <v>0</v>
      </c>
      <c r="S3524" s="6">
        <v>0</v>
      </c>
      <c r="T3524" s="6" t="s">
        <v>39</v>
      </c>
      <c r="U3524" s="6" t="s">
        <v>7969</v>
      </c>
      <c r="V3524" s="8">
        <v>46253.599305555559</v>
      </c>
      <c r="W3524" s="8">
        <v>46253.599305555559</v>
      </c>
      <c r="X3524" s="6" t="s">
        <v>40</v>
      </c>
      <c r="Y3524" s="6" t="s">
        <v>39</v>
      </c>
      <c r="Z3524" s="9">
        <v>182859</v>
      </c>
      <c r="AA3524" s="6" t="s">
        <v>2979</v>
      </c>
      <c r="AB3524" s="26" t="s">
        <v>11324</v>
      </c>
      <c r="AC3524" s="11" t="str">
        <f t="shared" si="328"/>
        <v>Klik Here Bestie</v>
      </c>
      <c r="AD3524" s="6" t="s">
        <v>11299</v>
      </c>
    </row>
    <row r="3525" spans="1:30" ht="14.25" customHeight="1" x14ac:dyDescent="0.3">
      <c r="A3525" s="5">
        <v>3523</v>
      </c>
      <c r="B3525" s="6" t="s">
        <v>32</v>
      </c>
      <c r="C3525" s="6" t="s">
        <v>33</v>
      </c>
      <c r="D3525" s="6" t="s">
        <v>2938</v>
      </c>
      <c r="E3525" s="6" t="s">
        <v>2975</v>
      </c>
      <c r="F3525" s="6">
        <v>3323142003</v>
      </c>
      <c r="G3525" s="6" t="s">
        <v>2976</v>
      </c>
      <c r="H3525" s="6" t="s">
        <v>111</v>
      </c>
      <c r="I3525" s="6">
        <v>15896643</v>
      </c>
      <c r="J3525" s="6" t="s">
        <v>11325</v>
      </c>
      <c r="K3525" s="6" t="s">
        <v>11326</v>
      </c>
      <c r="L3525" s="6" t="s">
        <v>11327</v>
      </c>
      <c r="M3525" s="6">
        <v>0</v>
      </c>
      <c r="N3525" s="6">
        <v>120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  <c r="T3525" s="6" t="s">
        <v>39</v>
      </c>
      <c r="U3525" s="27" t="s">
        <v>7951</v>
      </c>
      <c r="V3525" s="8">
        <v>46258.603472222225</v>
      </c>
      <c r="W3525" s="8">
        <v>46258.603472222225</v>
      </c>
      <c r="X3525" s="6" t="s">
        <v>40</v>
      </c>
      <c r="Y3525" s="6" t="s">
        <v>39</v>
      </c>
      <c r="Z3525" s="9">
        <v>182984</v>
      </c>
      <c r="AA3525" s="6" t="s">
        <v>6462</v>
      </c>
      <c r="AB3525" s="26" t="s">
        <v>11328</v>
      </c>
      <c r="AC3525" s="11" t="str">
        <f t="shared" si="328"/>
        <v>Klik Here Bestie</v>
      </c>
      <c r="AD3525" s="6" t="s">
        <v>11299</v>
      </c>
    </row>
    <row r="3526" spans="1:30" ht="14.25" customHeight="1" x14ac:dyDescent="0.3">
      <c r="A3526" s="5">
        <v>3524</v>
      </c>
      <c r="B3526" s="6" t="s">
        <v>32</v>
      </c>
      <c r="C3526" s="6" t="s">
        <v>33</v>
      </c>
      <c r="D3526" s="6" t="s">
        <v>2938</v>
      </c>
      <c r="E3526" s="6" t="s">
        <v>2975</v>
      </c>
      <c r="F3526" s="6">
        <v>3323142003</v>
      </c>
      <c r="G3526" s="6" t="s">
        <v>2976</v>
      </c>
      <c r="H3526" s="6" t="s">
        <v>111</v>
      </c>
      <c r="I3526" s="6">
        <v>15567283</v>
      </c>
      <c r="J3526" s="6" t="s">
        <v>11329</v>
      </c>
      <c r="K3526" s="6" t="s">
        <v>11330</v>
      </c>
      <c r="L3526" s="6" t="s">
        <v>229</v>
      </c>
      <c r="M3526" s="6">
        <v>0</v>
      </c>
      <c r="N3526" s="6">
        <v>80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  <c r="T3526" s="6" t="s">
        <v>39</v>
      </c>
      <c r="U3526" s="27" t="s">
        <v>7987</v>
      </c>
      <c r="V3526" s="8">
        <v>46254.640277777777</v>
      </c>
      <c r="W3526" s="8">
        <v>46254.640277777777</v>
      </c>
      <c r="X3526" s="6" t="s">
        <v>40</v>
      </c>
      <c r="Y3526" s="6" t="s">
        <v>39</v>
      </c>
      <c r="Z3526" s="9">
        <v>182813</v>
      </c>
      <c r="AA3526" s="6" t="s">
        <v>2983</v>
      </c>
      <c r="AB3526" s="26" t="s">
        <v>11331</v>
      </c>
      <c r="AC3526" s="11" t="str">
        <f t="shared" si="328"/>
        <v>Klik Here Bestie</v>
      </c>
      <c r="AD3526" s="6" t="s">
        <v>11299</v>
      </c>
    </row>
    <row r="3527" spans="1:30" ht="14.25" customHeight="1" x14ac:dyDescent="0.3">
      <c r="A3527" s="5">
        <v>3525</v>
      </c>
      <c r="B3527" s="6" t="s">
        <v>32</v>
      </c>
      <c r="C3527" s="6" t="s">
        <v>33</v>
      </c>
      <c r="D3527" s="6" t="s">
        <v>2938</v>
      </c>
      <c r="E3527" s="6" t="s">
        <v>2975</v>
      </c>
      <c r="F3527" s="6">
        <v>3323142003</v>
      </c>
      <c r="G3527" s="6" t="s">
        <v>2976</v>
      </c>
      <c r="H3527" s="6" t="s">
        <v>111</v>
      </c>
      <c r="I3527" s="6">
        <v>15862702</v>
      </c>
      <c r="J3527" s="6" t="s">
        <v>11332</v>
      </c>
      <c r="K3527" s="6" t="s">
        <v>11333</v>
      </c>
      <c r="L3527" s="6" t="s">
        <v>11334</v>
      </c>
      <c r="M3527" s="6">
        <v>0</v>
      </c>
      <c r="N3527" s="6">
        <v>50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 t="s">
        <v>39</v>
      </c>
      <c r="U3527" s="27" t="s">
        <v>7951</v>
      </c>
      <c r="V3527" s="8">
        <v>46258.427083333336</v>
      </c>
      <c r="W3527" s="8">
        <v>46258.427083333336</v>
      </c>
      <c r="X3527" s="6" t="s">
        <v>40</v>
      </c>
      <c r="Y3527" s="6" t="s">
        <v>39</v>
      </c>
      <c r="Z3527" s="9">
        <v>182813</v>
      </c>
      <c r="AA3527" s="6" t="s">
        <v>2983</v>
      </c>
      <c r="AB3527" s="26" t="s">
        <v>11335</v>
      </c>
      <c r="AC3527" s="11" t="str">
        <f t="shared" si="328"/>
        <v>Klik Here Bestie</v>
      </c>
      <c r="AD3527" s="6" t="s">
        <v>11299</v>
      </c>
    </row>
    <row r="3528" spans="1:30" ht="14.25" customHeight="1" x14ac:dyDescent="0.3">
      <c r="A3528" s="5">
        <v>3526</v>
      </c>
      <c r="B3528" s="6" t="s">
        <v>32</v>
      </c>
      <c r="C3528" s="6" t="s">
        <v>33</v>
      </c>
      <c r="D3528" s="6" t="s">
        <v>2938</v>
      </c>
      <c r="E3528" s="6" t="s">
        <v>2975</v>
      </c>
      <c r="F3528" s="6">
        <v>3323142003</v>
      </c>
      <c r="G3528" s="6" t="s">
        <v>2976</v>
      </c>
      <c r="H3528" s="6" t="s">
        <v>111</v>
      </c>
      <c r="I3528" s="6">
        <v>15862892</v>
      </c>
      <c r="J3528" s="6" t="s">
        <v>11336</v>
      </c>
      <c r="K3528" s="6" t="s">
        <v>11333</v>
      </c>
      <c r="L3528" s="6" t="s">
        <v>11334</v>
      </c>
      <c r="M3528" s="6">
        <v>50</v>
      </c>
      <c r="N3528" s="6">
        <v>30</v>
      </c>
      <c r="O3528" s="6">
        <v>0</v>
      </c>
      <c r="P3528" s="6">
        <v>0</v>
      </c>
      <c r="Q3528" s="6">
        <v>0</v>
      </c>
      <c r="R3528" s="6">
        <v>0</v>
      </c>
      <c r="S3528" s="6">
        <v>0</v>
      </c>
      <c r="T3528" s="6" t="s">
        <v>39</v>
      </c>
      <c r="U3528" s="27" t="s">
        <v>7951</v>
      </c>
      <c r="V3528" s="8">
        <v>46258.428472222222</v>
      </c>
      <c r="W3528" s="8">
        <v>46258.428472222222</v>
      </c>
      <c r="X3528" s="6" t="s">
        <v>40</v>
      </c>
      <c r="Y3528" s="6" t="s">
        <v>39</v>
      </c>
      <c r="Z3528" s="9">
        <v>182813</v>
      </c>
      <c r="AA3528" s="6" t="s">
        <v>2983</v>
      </c>
      <c r="AB3528" s="26" t="s">
        <v>11337</v>
      </c>
      <c r="AC3528" s="11" t="str">
        <f t="shared" si="328"/>
        <v>Klik Here Bestie</v>
      </c>
      <c r="AD3528" s="6" t="s">
        <v>11299</v>
      </c>
    </row>
    <row r="3529" spans="1:30" ht="14.25" customHeight="1" x14ac:dyDescent="0.3">
      <c r="A3529" s="5">
        <v>3527</v>
      </c>
      <c r="B3529" s="6" t="s">
        <v>32</v>
      </c>
      <c r="C3529" s="6" t="s">
        <v>33</v>
      </c>
      <c r="D3529" s="6" t="s">
        <v>2938</v>
      </c>
      <c r="E3529" s="6" t="s">
        <v>2975</v>
      </c>
      <c r="F3529" s="6">
        <v>3323142003</v>
      </c>
      <c r="G3529" s="6" t="s">
        <v>2976</v>
      </c>
      <c r="H3529" s="6" t="s">
        <v>111</v>
      </c>
      <c r="I3529" s="6">
        <v>15889258</v>
      </c>
      <c r="J3529" s="6" t="s">
        <v>11338</v>
      </c>
      <c r="K3529" s="6" t="s">
        <v>11339</v>
      </c>
      <c r="L3529" s="6" t="s">
        <v>2978</v>
      </c>
      <c r="M3529" s="6">
        <v>0</v>
      </c>
      <c r="N3529" s="6">
        <v>100</v>
      </c>
      <c r="O3529" s="6">
        <v>0</v>
      </c>
      <c r="P3529" s="6">
        <v>0</v>
      </c>
      <c r="Q3529" s="6">
        <v>0</v>
      </c>
      <c r="R3529" s="6">
        <v>0</v>
      </c>
      <c r="S3529" s="6">
        <v>0</v>
      </c>
      <c r="T3529" s="6" t="s">
        <v>39</v>
      </c>
      <c r="U3529" s="27" t="s">
        <v>7951</v>
      </c>
      <c r="V3529" s="8">
        <v>46258.56527777778</v>
      </c>
      <c r="W3529" s="8">
        <v>46258.56527777778</v>
      </c>
      <c r="X3529" s="6" t="s">
        <v>40</v>
      </c>
      <c r="Y3529" s="6" t="s">
        <v>39</v>
      </c>
      <c r="Z3529" s="9">
        <v>182859</v>
      </c>
      <c r="AA3529" s="6" t="s">
        <v>2979</v>
      </c>
      <c r="AB3529" s="26" t="s">
        <v>11340</v>
      </c>
      <c r="AC3529" s="11" t="str">
        <f t="shared" si="328"/>
        <v>Klik Here Bestie</v>
      </c>
      <c r="AD3529" s="6" t="s">
        <v>11299</v>
      </c>
    </row>
    <row r="3530" spans="1:30" ht="14.25" customHeight="1" x14ac:dyDescent="0.3">
      <c r="A3530" s="5">
        <v>3528</v>
      </c>
      <c r="B3530" s="6" t="s">
        <v>32</v>
      </c>
      <c r="C3530" s="6" t="s">
        <v>33</v>
      </c>
      <c r="D3530" s="6" t="s">
        <v>2938</v>
      </c>
      <c r="E3530" s="6" t="s">
        <v>2975</v>
      </c>
      <c r="F3530" s="6">
        <v>3323142003</v>
      </c>
      <c r="G3530" s="6" t="s">
        <v>2976</v>
      </c>
      <c r="H3530" s="6" t="s">
        <v>111</v>
      </c>
      <c r="I3530" s="6">
        <v>15889385</v>
      </c>
      <c r="J3530" s="6" t="s">
        <v>11341</v>
      </c>
      <c r="K3530" s="6" t="s">
        <v>11339</v>
      </c>
      <c r="L3530" s="6" t="s">
        <v>2978</v>
      </c>
      <c r="M3530" s="6">
        <v>0</v>
      </c>
      <c r="N3530" s="6">
        <v>100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  <c r="T3530" s="6" t="s">
        <v>39</v>
      </c>
      <c r="U3530" s="6" t="s">
        <v>7951</v>
      </c>
      <c r="V3530" s="8">
        <v>46258.566666666666</v>
      </c>
      <c r="W3530" s="8">
        <v>46258.566666666666</v>
      </c>
      <c r="X3530" s="6" t="s">
        <v>40</v>
      </c>
      <c r="Y3530" s="6" t="s">
        <v>39</v>
      </c>
      <c r="Z3530" s="9">
        <v>182859</v>
      </c>
      <c r="AA3530" s="6" t="s">
        <v>2979</v>
      </c>
      <c r="AB3530" s="26" t="s">
        <v>11342</v>
      </c>
      <c r="AC3530" s="11" t="str">
        <f t="shared" si="328"/>
        <v>Klik Here Bestie</v>
      </c>
      <c r="AD3530" s="6" t="s">
        <v>11299</v>
      </c>
    </row>
    <row r="3531" spans="1:30" ht="14.25" customHeight="1" x14ac:dyDescent="0.3">
      <c r="A3531" s="5">
        <v>3529</v>
      </c>
      <c r="B3531" s="6" t="s">
        <v>32</v>
      </c>
      <c r="C3531" s="6" t="s">
        <v>33</v>
      </c>
      <c r="D3531" s="6" t="s">
        <v>2938</v>
      </c>
      <c r="E3531" s="6" t="s">
        <v>2975</v>
      </c>
      <c r="F3531" s="6">
        <v>3323142003</v>
      </c>
      <c r="G3531" s="6" t="s">
        <v>2976</v>
      </c>
      <c r="H3531" s="6" t="s">
        <v>111</v>
      </c>
      <c r="I3531" s="6">
        <v>16190945</v>
      </c>
      <c r="J3531" s="6" t="s">
        <v>11343</v>
      </c>
      <c r="K3531" s="6" t="s">
        <v>11344</v>
      </c>
      <c r="L3531" s="6" t="s">
        <v>11345</v>
      </c>
      <c r="M3531" s="6">
        <v>0</v>
      </c>
      <c r="N3531" s="6">
        <v>50</v>
      </c>
      <c r="O3531" s="6">
        <v>0</v>
      </c>
      <c r="P3531" s="6">
        <v>0</v>
      </c>
      <c r="Q3531" s="6">
        <v>0</v>
      </c>
      <c r="R3531" s="6">
        <v>0</v>
      </c>
      <c r="S3531" s="6">
        <v>0</v>
      </c>
      <c r="T3531" s="6" t="s">
        <v>39</v>
      </c>
      <c r="U3531" s="6" t="s">
        <v>7919</v>
      </c>
      <c r="V3531" s="8">
        <v>46261.62222222222</v>
      </c>
      <c r="W3531" s="8">
        <v>46261.62222222222</v>
      </c>
      <c r="X3531" s="6" t="s">
        <v>40</v>
      </c>
      <c r="Y3531" s="6" t="s">
        <v>39</v>
      </c>
      <c r="Z3531" s="9">
        <v>182859</v>
      </c>
      <c r="AA3531" s="6" t="s">
        <v>2979</v>
      </c>
      <c r="AB3531" s="26" t="s">
        <v>11346</v>
      </c>
      <c r="AC3531" s="11" t="str">
        <f t="shared" si="328"/>
        <v>Klik Here Bestie</v>
      </c>
      <c r="AD3531" s="6" t="s">
        <v>11299</v>
      </c>
    </row>
    <row r="3532" spans="1:30" ht="14.25" customHeight="1" x14ac:dyDescent="0.3">
      <c r="A3532" s="5">
        <v>3530</v>
      </c>
      <c r="B3532" s="6" t="s">
        <v>32</v>
      </c>
      <c r="C3532" s="6" t="s">
        <v>33</v>
      </c>
      <c r="D3532" s="6" t="s">
        <v>2938</v>
      </c>
      <c r="E3532" s="6" t="s">
        <v>2975</v>
      </c>
      <c r="F3532" s="6">
        <v>3323142003</v>
      </c>
      <c r="G3532" s="6" t="s">
        <v>2976</v>
      </c>
      <c r="H3532" s="6" t="s">
        <v>111</v>
      </c>
      <c r="I3532" s="6">
        <v>16191230</v>
      </c>
      <c r="J3532" s="6" t="s">
        <v>11347</v>
      </c>
      <c r="K3532" s="6" t="s">
        <v>11344</v>
      </c>
      <c r="L3532" s="6" t="s">
        <v>11345</v>
      </c>
      <c r="M3532" s="6">
        <v>27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  <c r="T3532" s="6" t="s">
        <v>39</v>
      </c>
      <c r="U3532" s="6" t="s">
        <v>7919</v>
      </c>
      <c r="V3532" s="8">
        <v>46261.623611111114</v>
      </c>
      <c r="W3532" s="8">
        <v>46261.623611111114</v>
      </c>
      <c r="X3532" s="6" t="s">
        <v>40</v>
      </c>
      <c r="Y3532" s="6" t="s">
        <v>39</v>
      </c>
      <c r="Z3532" s="9">
        <v>182859</v>
      </c>
      <c r="AA3532" s="6" t="s">
        <v>2979</v>
      </c>
      <c r="AB3532" s="26" t="s">
        <v>11348</v>
      </c>
      <c r="AC3532" s="11" t="str">
        <f t="shared" si="328"/>
        <v>Klik Here Bestie</v>
      </c>
      <c r="AD3532" s="6" t="s">
        <v>11299</v>
      </c>
    </row>
    <row r="3533" spans="1:30" ht="14.25" customHeight="1" x14ac:dyDescent="0.3">
      <c r="A3533" s="5">
        <v>3531</v>
      </c>
      <c r="B3533" s="6" t="s">
        <v>32</v>
      </c>
      <c r="C3533" s="6" t="s">
        <v>33</v>
      </c>
      <c r="D3533" s="6" t="s">
        <v>2938</v>
      </c>
      <c r="E3533" s="6" t="s">
        <v>2975</v>
      </c>
      <c r="F3533" s="6">
        <v>3323142003</v>
      </c>
      <c r="G3533" s="6" t="s">
        <v>2976</v>
      </c>
      <c r="H3533" s="6" t="s">
        <v>111</v>
      </c>
      <c r="I3533" s="6">
        <v>15480121</v>
      </c>
      <c r="J3533" s="6" t="s">
        <v>11349</v>
      </c>
      <c r="K3533" s="6" t="s">
        <v>11350</v>
      </c>
      <c r="L3533" s="6" t="s">
        <v>11130</v>
      </c>
      <c r="M3533" s="6">
        <v>0</v>
      </c>
      <c r="N3533" s="6">
        <v>136</v>
      </c>
      <c r="O3533" s="6">
        <v>0</v>
      </c>
      <c r="P3533" s="6">
        <v>0</v>
      </c>
      <c r="Q3533" s="6">
        <v>0</v>
      </c>
      <c r="R3533" s="6">
        <v>0</v>
      </c>
      <c r="S3533" s="6">
        <v>0</v>
      </c>
      <c r="T3533" s="6" t="s">
        <v>39</v>
      </c>
      <c r="U3533" s="6" t="s">
        <v>7969</v>
      </c>
      <c r="V3533" s="8">
        <v>46253.592361111114</v>
      </c>
      <c r="W3533" s="8">
        <v>46253.592361111114</v>
      </c>
      <c r="X3533" s="6" t="s">
        <v>40</v>
      </c>
      <c r="Y3533" s="6" t="s">
        <v>39</v>
      </c>
      <c r="Z3533" s="9">
        <v>183066</v>
      </c>
      <c r="AA3533" s="6" t="s">
        <v>4151</v>
      </c>
      <c r="AB3533" s="26" t="s">
        <v>11351</v>
      </c>
      <c r="AC3533" s="11" t="str">
        <f t="shared" si="328"/>
        <v>Klik Here Bestie</v>
      </c>
      <c r="AD3533" s="6" t="s">
        <v>11299</v>
      </c>
    </row>
    <row r="3534" spans="1:30" ht="14.25" customHeight="1" x14ac:dyDescent="0.3">
      <c r="A3534" s="5">
        <v>3532</v>
      </c>
      <c r="B3534" s="6" t="s">
        <v>32</v>
      </c>
      <c r="C3534" s="6" t="s">
        <v>33</v>
      </c>
      <c r="D3534" s="6" t="s">
        <v>2938</v>
      </c>
      <c r="E3534" s="6" t="s">
        <v>2975</v>
      </c>
      <c r="F3534" s="6">
        <v>3323142003</v>
      </c>
      <c r="G3534" s="6" t="s">
        <v>2976</v>
      </c>
      <c r="H3534" s="6" t="s">
        <v>111</v>
      </c>
      <c r="I3534" s="6">
        <v>15480226</v>
      </c>
      <c r="J3534" s="6" t="s">
        <v>11352</v>
      </c>
      <c r="K3534" s="6" t="s">
        <v>11350</v>
      </c>
      <c r="L3534" s="6" t="s">
        <v>11130</v>
      </c>
      <c r="M3534" s="6">
        <v>30</v>
      </c>
      <c r="N3534" s="6">
        <v>28</v>
      </c>
      <c r="O3534" s="6">
        <v>0</v>
      </c>
      <c r="P3534" s="6">
        <v>0</v>
      </c>
      <c r="Q3534" s="6">
        <v>0</v>
      </c>
      <c r="R3534" s="6">
        <v>0</v>
      </c>
      <c r="S3534" s="6">
        <v>0</v>
      </c>
      <c r="T3534" s="6" t="s">
        <v>39</v>
      </c>
      <c r="U3534" s="6" t="s">
        <v>7969</v>
      </c>
      <c r="V3534" s="8">
        <v>46253.593055555553</v>
      </c>
      <c r="W3534" s="8">
        <v>46253.593055555553</v>
      </c>
      <c r="X3534" s="6" t="s">
        <v>40</v>
      </c>
      <c r="Y3534" s="6" t="s">
        <v>39</v>
      </c>
      <c r="Z3534" s="9">
        <v>183066</v>
      </c>
      <c r="AA3534" s="6" t="s">
        <v>4151</v>
      </c>
      <c r="AB3534" s="26" t="s">
        <v>11353</v>
      </c>
      <c r="AC3534" s="11" t="str">
        <f t="shared" si="328"/>
        <v>Klik Here Bestie</v>
      </c>
      <c r="AD3534" s="6" t="s">
        <v>11299</v>
      </c>
    </row>
    <row r="3535" spans="1:30" ht="14.25" customHeight="1" x14ac:dyDescent="0.3">
      <c r="A3535" s="5">
        <v>3533</v>
      </c>
      <c r="B3535" s="6" t="s">
        <v>32</v>
      </c>
      <c r="C3535" s="6" t="s">
        <v>33</v>
      </c>
      <c r="D3535" s="6" t="s">
        <v>2938</v>
      </c>
      <c r="E3535" s="6" t="s">
        <v>2975</v>
      </c>
      <c r="F3535" s="6">
        <v>3323142003</v>
      </c>
      <c r="G3535" s="6" t="s">
        <v>2976</v>
      </c>
      <c r="H3535" s="6" t="s">
        <v>111</v>
      </c>
      <c r="I3535" s="6">
        <v>15406221</v>
      </c>
      <c r="J3535" s="6" t="s">
        <v>11354</v>
      </c>
      <c r="K3535" s="6" t="s">
        <v>11355</v>
      </c>
      <c r="L3535" s="6" t="s">
        <v>744</v>
      </c>
      <c r="M3535" s="6">
        <v>0</v>
      </c>
      <c r="N3535" s="6">
        <v>70</v>
      </c>
      <c r="O3535" s="6">
        <v>0</v>
      </c>
      <c r="P3535" s="6">
        <v>0</v>
      </c>
      <c r="Q3535" s="6">
        <v>0</v>
      </c>
      <c r="R3535" s="6">
        <v>0</v>
      </c>
      <c r="S3535" s="6">
        <v>0</v>
      </c>
      <c r="T3535" s="6" t="s">
        <v>39</v>
      </c>
      <c r="U3535" s="6" t="s">
        <v>7958</v>
      </c>
      <c r="V3535" s="8">
        <v>46252.568749999999</v>
      </c>
      <c r="W3535" s="8">
        <v>46252.568749999999</v>
      </c>
      <c r="X3535" s="6" t="s">
        <v>40</v>
      </c>
      <c r="Y3535" s="6" t="s">
        <v>39</v>
      </c>
      <c r="Z3535" s="9">
        <v>182859</v>
      </c>
      <c r="AA3535" s="6" t="s">
        <v>2979</v>
      </c>
      <c r="AB3535" s="26" t="s">
        <v>11356</v>
      </c>
      <c r="AC3535" s="11" t="str">
        <f t="shared" si="328"/>
        <v>Klik Here Bestie</v>
      </c>
      <c r="AD3535" s="6" t="s">
        <v>11299</v>
      </c>
    </row>
    <row r="3536" spans="1:30" ht="14.25" customHeight="1" x14ac:dyDescent="0.3">
      <c r="A3536" s="5">
        <v>3534</v>
      </c>
      <c r="B3536" s="6" t="s">
        <v>32</v>
      </c>
      <c r="C3536" s="6" t="s">
        <v>33</v>
      </c>
      <c r="D3536" s="6" t="s">
        <v>2938</v>
      </c>
      <c r="E3536" s="6" t="s">
        <v>2975</v>
      </c>
      <c r="F3536" s="6">
        <v>3323142003</v>
      </c>
      <c r="G3536" s="6" t="s">
        <v>2976</v>
      </c>
      <c r="H3536" s="6" t="s">
        <v>111</v>
      </c>
      <c r="I3536" s="6">
        <v>16077690</v>
      </c>
      <c r="J3536" s="6" t="s">
        <v>11357</v>
      </c>
      <c r="K3536" s="6" t="s">
        <v>11358</v>
      </c>
      <c r="L3536" s="6" t="s">
        <v>2105</v>
      </c>
      <c r="M3536" s="6">
        <v>55</v>
      </c>
      <c r="N3536" s="6">
        <v>50</v>
      </c>
      <c r="O3536" s="6">
        <v>0</v>
      </c>
      <c r="P3536" s="6">
        <v>0</v>
      </c>
      <c r="Q3536" s="6">
        <v>0</v>
      </c>
      <c r="R3536" s="6">
        <v>0</v>
      </c>
      <c r="S3536" s="6">
        <v>0</v>
      </c>
      <c r="T3536" s="6" t="s">
        <v>39</v>
      </c>
      <c r="U3536" s="6" t="s">
        <v>7962</v>
      </c>
      <c r="V3536" s="8">
        <v>46260.59097222222</v>
      </c>
      <c r="W3536" s="8">
        <v>46260.59097222222</v>
      </c>
      <c r="X3536" s="6" t="s">
        <v>40</v>
      </c>
      <c r="Y3536" s="6" t="s">
        <v>39</v>
      </c>
      <c r="Z3536" s="9">
        <v>183024</v>
      </c>
      <c r="AA3536" s="6" t="s">
        <v>11359</v>
      </c>
      <c r="AB3536" s="26" t="s">
        <v>11360</v>
      </c>
      <c r="AC3536" s="11" t="str">
        <f t="shared" si="328"/>
        <v>Klik Here Bestie</v>
      </c>
      <c r="AD3536" s="6" t="s">
        <v>11299</v>
      </c>
    </row>
    <row r="3537" spans="1:30" ht="14.25" customHeight="1" x14ac:dyDescent="0.3">
      <c r="A3537" s="5">
        <v>3535</v>
      </c>
      <c r="B3537" s="6" t="s">
        <v>32</v>
      </c>
      <c r="C3537" s="6" t="s">
        <v>33</v>
      </c>
      <c r="D3537" s="6" t="s">
        <v>2938</v>
      </c>
      <c r="E3537" s="6" t="s">
        <v>2975</v>
      </c>
      <c r="F3537" s="6">
        <v>3323142003</v>
      </c>
      <c r="G3537" s="6" t="s">
        <v>2976</v>
      </c>
      <c r="H3537" s="6" t="s">
        <v>111</v>
      </c>
      <c r="I3537" s="6">
        <v>16077931</v>
      </c>
      <c r="J3537" s="6" t="s">
        <v>11361</v>
      </c>
      <c r="K3537" s="6" t="s">
        <v>11358</v>
      </c>
      <c r="L3537" s="6" t="s">
        <v>2105</v>
      </c>
      <c r="M3537" s="6">
        <v>0</v>
      </c>
      <c r="N3537" s="6">
        <v>175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 t="s">
        <v>39</v>
      </c>
      <c r="U3537" s="6" t="s">
        <v>7962</v>
      </c>
      <c r="V3537" s="8">
        <v>46260.591666666667</v>
      </c>
      <c r="W3537" s="8">
        <v>46260.591666666667</v>
      </c>
      <c r="X3537" s="6" t="s">
        <v>40</v>
      </c>
      <c r="Y3537" s="6" t="s">
        <v>39</v>
      </c>
      <c r="Z3537" s="9">
        <v>183024</v>
      </c>
      <c r="AA3537" s="6" t="s">
        <v>11359</v>
      </c>
      <c r="AB3537" s="26" t="s">
        <v>11362</v>
      </c>
      <c r="AC3537" s="11" t="str">
        <f t="shared" si="328"/>
        <v>Klik Here Bestie</v>
      </c>
      <c r="AD3537" s="6" t="s">
        <v>11299</v>
      </c>
    </row>
    <row r="3538" spans="1:30" ht="14.25" customHeight="1" x14ac:dyDescent="0.3">
      <c r="A3538" s="5">
        <v>3536</v>
      </c>
      <c r="B3538" s="6" t="s">
        <v>32</v>
      </c>
      <c r="C3538" s="6" t="s">
        <v>33</v>
      </c>
      <c r="D3538" s="6" t="s">
        <v>2938</v>
      </c>
      <c r="E3538" s="6" t="s">
        <v>2975</v>
      </c>
      <c r="F3538" s="6">
        <v>3323142003</v>
      </c>
      <c r="G3538" s="6" t="s">
        <v>2976</v>
      </c>
      <c r="H3538" s="6" t="s">
        <v>111</v>
      </c>
      <c r="I3538" s="6">
        <v>15737904</v>
      </c>
      <c r="J3538" s="6" t="s">
        <v>11363</v>
      </c>
      <c r="K3538" s="6" t="s">
        <v>11364</v>
      </c>
      <c r="L3538" s="6" t="s">
        <v>4197</v>
      </c>
      <c r="M3538" s="6">
        <v>50</v>
      </c>
      <c r="N3538" s="6">
        <v>100</v>
      </c>
      <c r="O3538" s="6">
        <v>0</v>
      </c>
      <c r="P3538" s="6">
        <v>0</v>
      </c>
      <c r="Q3538" s="6">
        <v>0</v>
      </c>
      <c r="R3538" s="6">
        <v>0</v>
      </c>
      <c r="S3538" s="6">
        <v>0</v>
      </c>
      <c r="T3538" s="6" t="s">
        <v>39</v>
      </c>
      <c r="U3538" s="27" t="s">
        <v>7933</v>
      </c>
      <c r="V3538" s="8">
        <v>46256.605555555558</v>
      </c>
      <c r="W3538" s="8">
        <v>46256.605555555558</v>
      </c>
      <c r="X3538" s="6" t="s">
        <v>40</v>
      </c>
      <c r="Y3538" s="6" t="s">
        <v>39</v>
      </c>
      <c r="Z3538" s="9">
        <v>1096815</v>
      </c>
      <c r="AA3538" s="6" t="s">
        <v>11365</v>
      </c>
      <c r="AB3538" s="26" t="s">
        <v>11366</v>
      </c>
      <c r="AC3538" s="11" t="str">
        <f t="shared" si="328"/>
        <v>Klik Here Bestie</v>
      </c>
      <c r="AD3538" s="6" t="s">
        <v>11299</v>
      </c>
    </row>
    <row r="3539" spans="1:30" ht="14.25" customHeight="1" x14ac:dyDescent="0.3">
      <c r="A3539" s="5">
        <v>3537</v>
      </c>
      <c r="B3539" s="6" t="s">
        <v>32</v>
      </c>
      <c r="C3539" s="6" t="s">
        <v>33</v>
      </c>
      <c r="D3539" s="6" t="s">
        <v>2938</v>
      </c>
      <c r="E3539" s="6" t="s">
        <v>2975</v>
      </c>
      <c r="F3539" s="6">
        <v>3323142003</v>
      </c>
      <c r="G3539" s="6" t="s">
        <v>2976</v>
      </c>
      <c r="H3539" s="6" t="s">
        <v>111</v>
      </c>
      <c r="I3539" s="6">
        <v>15858485</v>
      </c>
      <c r="J3539" s="6" t="s">
        <v>11367</v>
      </c>
      <c r="K3539" s="6" t="s">
        <v>11368</v>
      </c>
      <c r="L3539" s="6" t="s">
        <v>11369</v>
      </c>
      <c r="M3539" s="6">
        <v>55</v>
      </c>
      <c r="N3539" s="6">
        <v>50</v>
      </c>
      <c r="O3539" s="6">
        <v>0</v>
      </c>
      <c r="P3539" s="6">
        <v>0</v>
      </c>
      <c r="Q3539" s="6">
        <v>0</v>
      </c>
      <c r="R3539" s="6">
        <v>0</v>
      </c>
      <c r="S3539" s="6">
        <v>0</v>
      </c>
      <c r="T3539" s="6" t="s">
        <v>39</v>
      </c>
      <c r="U3539" s="6" t="s">
        <v>7951</v>
      </c>
      <c r="V3539" s="8">
        <v>46258.409722222219</v>
      </c>
      <c r="W3539" s="8">
        <v>46258.409722222219</v>
      </c>
      <c r="X3539" s="6" t="s">
        <v>40</v>
      </c>
      <c r="Y3539" s="6" t="s">
        <v>39</v>
      </c>
      <c r="Z3539" s="9">
        <v>183049</v>
      </c>
      <c r="AA3539" s="6" t="s">
        <v>11370</v>
      </c>
      <c r="AB3539" s="26" t="s">
        <v>11371</v>
      </c>
      <c r="AC3539" s="11" t="str">
        <f t="shared" si="328"/>
        <v>Klik Here Bestie</v>
      </c>
      <c r="AD3539" s="6" t="s">
        <v>11299</v>
      </c>
    </row>
    <row r="3540" spans="1:30" ht="14.25" customHeight="1" x14ac:dyDescent="0.3">
      <c r="A3540" s="5">
        <v>3538</v>
      </c>
      <c r="B3540" s="6" t="s">
        <v>32</v>
      </c>
      <c r="C3540" s="6" t="s">
        <v>33</v>
      </c>
      <c r="D3540" s="6" t="s">
        <v>2938</v>
      </c>
      <c r="E3540" s="6" t="s">
        <v>2975</v>
      </c>
      <c r="F3540" s="6">
        <v>3323142003</v>
      </c>
      <c r="G3540" s="6" t="s">
        <v>2976</v>
      </c>
      <c r="H3540" s="6" t="s">
        <v>111</v>
      </c>
      <c r="I3540" s="6">
        <v>15858891</v>
      </c>
      <c r="J3540" s="6" t="s">
        <v>11372</v>
      </c>
      <c r="K3540" s="6" t="s">
        <v>11368</v>
      </c>
      <c r="L3540" s="6" t="s">
        <v>11369</v>
      </c>
      <c r="M3540" s="6">
        <v>0</v>
      </c>
      <c r="N3540" s="6">
        <v>140</v>
      </c>
      <c r="O3540" s="6">
        <v>0</v>
      </c>
      <c r="P3540" s="6">
        <v>0</v>
      </c>
      <c r="Q3540" s="6">
        <v>0</v>
      </c>
      <c r="R3540" s="6">
        <v>0</v>
      </c>
      <c r="S3540" s="6">
        <v>0</v>
      </c>
      <c r="T3540" s="6" t="s">
        <v>39</v>
      </c>
      <c r="U3540" s="6" t="s">
        <v>7951</v>
      </c>
      <c r="V3540" s="8">
        <v>46258.411111111112</v>
      </c>
      <c r="W3540" s="8">
        <v>46258.411111111112</v>
      </c>
      <c r="X3540" s="6" t="s">
        <v>40</v>
      </c>
      <c r="Y3540" s="6" t="s">
        <v>39</v>
      </c>
      <c r="Z3540" s="9">
        <v>183049</v>
      </c>
      <c r="AA3540" s="6" t="s">
        <v>11370</v>
      </c>
      <c r="AB3540" s="26" t="s">
        <v>11373</v>
      </c>
      <c r="AC3540" s="11" t="str">
        <f t="shared" si="328"/>
        <v>Klik Here Bestie</v>
      </c>
      <c r="AD3540" s="6" t="s">
        <v>11299</v>
      </c>
    </row>
    <row r="3541" spans="1:30" ht="14.25" customHeight="1" x14ac:dyDescent="0.3">
      <c r="A3541" s="5">
        <v>3539</v>
      </c>
      <c r="B3541" s="6" t="s">
        <v>32</v>
      </c>
      <c r="C3541" s="6" t="s">
        <v>33</v>
      </c>
      <c r="D3541" s="6" t="s">
        <v>2938</v>
      </c>
      <c r="E3541" s="6" t="s">
        <v>6464</v>
      </c>
      <c r="F3541" s="6">
        <v>3323142004</v>
      </c>
      <c r="G3541" s="6" t="s">
        <v>2950</v>
      </c>
      <c r="H3541" s="6" t="s">
        <v>2951</v>
      </c>
      <c r="I3541" s="6">
        <v>15628444</v>
      </c>
      <c r="J3541" s="6" t="s">
        <v>11374</v>
      </c>
      <c r="K3541" s="6" t="s">
        <v>11375</v>
      </c>
      <c r="L3541" s="6" t="s">
        <v>11376</v>
      </c>
      <c r="M3541" s="6">
        <v>0</v>
      </c>
      <c r="N3541" s="6">
        <v>150</v>
      </c>
      <c r="O3541" s="6">
        <v>0</v>
      </c>
      <c r="P3541" s="6">
        <v>0</v>
      </c>
      <c r="Q3541" s="6">
        <v>0</v>
      </c>
      <c r="R3541" s="6">
        <v>0</v>
      </c>
      <c r="S3541" s="6">
        <v>0</v>
      </c>
      <c r="T3541" s="6" t="s">
        <v>39</v>
      </c>
      <c r="U3541" s="6" t="s">
        <v>7926</v>
      </c>
      <c r="V3541" s="8">
        <v>46255.461111111108</v>
      </c>
      <c r="W3541" s="8">
        <v>46255.461111111108</v>
      </c>
      <c r="X3541" s="6" t="s">
        <v>40</v>
      </c>
      <c r="Y3541" s="6" t="s">
        <v>39</v>
      </c>
      <c r="Z3541" s="9">
        <v>183509</v>
      </c>
      <c r="AA3541" s="6" t="s">
        <v>6468</v>
      </c>
      <c r="AB3541" s="26" t="s">
        <v>11377</v>
      </c>
      <c r="AC3541" s="11" t="str">
        <f t="shared" si="328"/>
        <v>Klik Here Bestie</v>
      </c>
      <c r="AD3541" s="6" t="s">
        <v>11299</v>
      </c>
    </row>
    <row r="3542" spans="1:30" ht="14.25" customHeight="1" x14ac:dyDescent="0.3">
      <c r="A3542" s="5">
        <v>3540</v>
      </c>
      <c r="B3542" s="6" t="s">
        <v>32</v>
      </c>
      <c r="C3542" s="6" t="s">
        <v>33</v>
      </c>
      <c r="D3542" s="6" t="s">
        <v>2938</v>
      </c>
      <c r="E3542" s="6" t="s">
        <v>6464</v>
      </c>
      <c r="F3542" s="6">
        <v>3323142004</v>
      </c>
      <c r="G3542" s="6" t="s">
        <v>2950</v>
      </c>
      <c r="H3542" s="6" t="s">
        <v>2951</v>
      </c>
      <c r="I3542" s="6">
        <v>15628795</v>
      </c>
      <c r="J3542" s="6" t="s">
        <v>11378</v>
      </c>
      <c r="K3542" s="6" t="s">
        <v>11375</v>
      </c>
      <c r="L3542" s="6" t="s">
        <v>11376</v>
      </c>
      <c r="M3542" s="6">
        <v>0</v>
      </c>
      <c r="N3542" s="6">
        <v>100</v>
      </c>
      <c r="O3542" s="6">
        <v>0</v>
      </c>
      <c r="P3542" s="6">
        <v>0</v>
      </c>
      <c r="Q3542" s="6">
        <v>0</v>
      </c>
      <c r="R3542" s="6">
        <v>0</v>
      </c>
      <c r="S3542" s="6">
        <v>0</v>
      </c>
      <c r="T3542" s="6" t="s">
        <v>39</v>
      </c>
      <c r="U3542" s="6" t="s">
        <v>7926</v>
      </c>
      <c r="V3542" s="8">
        <v>46255.463194444441</v>
      </c>
      <c r="W3542" s="8">
        <v>46255.463194444441</v>
      </c>
      <c r="X3542" s="6" t="s">
        <v>40</v>
      </c>
      <c r="Y3542" s="6" t="s">
        <v>39</v>
      </c>
      <c r="Z3542" s="9">
        <v>183509</v>
      </c>
      <c r="AA3542" s="6" t="s">
        <v>6468</v>
      </c>
      <c r="AB3542" s="26" t="s">
        <v>11379</v>
      </c>
      <c r="AC3542" s="11" t="str">
        <f t="shared" si="328"/>
        <v>Klik Here Bestie</v>
      </c>
      <c r="AD3542" s="6" t="s">
        <v>11299</v>
      </c>
    </row>
    <row r="3543" spans="1:30" ht="14.25" customHeight="1" x14ac:dyDescent="0.3">
      <c r="A3543" s="5">
        <v>3541</v>
      </c>
      <c r="B3543" s="6" t="s">
        <v>32</v>
      </c>
      <c r="C3543" s="6" t="s">
        <v>33</v>
      </c>
      <c r="D3543" s="6" t="s">
        <v>2938</v>
      </c>
      <c r="E3543" s="6" t="s">
        <v>6464</v>
      </c>
      <c r="F3543" s="6">
        <v>3323142004</v>
      </c>
      <c r="G3543" s="6" t="s">
        <v>2950</v>
      </c>
      <c r="H3543" s="6" t="s">
        <v>2951</v>
      </c>
      <c r="I3543" s="6">
        <v>15481123</v>
      </c>
      <c r="J3543" s="6" t="s">
        <v>11380</v>
      </c>
      <c r="K3543" s="6" t="s">
        <v>11381</v>
      </c>
      <c r="L3543" s="6" t="s">
        <v>11382</v>
      </c>
      <c r="M3543" s="6">
        <v>0</v>
      </c>
      <c r="N3543" s="6">
        <v>50</v>
      </c>
      <c r="O3543" s="6">
        <v>0</v>
      </c>
      <c r="P3543" s="6">
        <v>0</v>
      </c>
      <c r="Q3543" s="6">
        <v>0</v>
      </c>
      <c r="R3543" s="6">
        <v>0</v>
      </c>
      <c r="S3543" s="6">
        <v>0</v>
      </c>
      <c r="T3543" s="6" t="s">
        <v>39</v>
      </c>
      <c r="U3543" s="6" t="s">
        <v>7969</v>
      </c>
      <c r="V3543" s="8">
        <v>46253.599999999999</v>
      </c>
      <c r="W3543" s="8">
        <v>46253.599999999999</v>
      </c>
      <c r="X3543" s="6" t="s">
        <v>40</v>
      </c>
      <c r="Y3543" s="6" t="s">
        <v>39</v>
      </c>
      <c r="Z3543" s="9">
        <v>183472</v>
      </c>
      <c r="AA3543" s="6" t="s">
        <v>11383</v>
      </c>
      <c r="AB3543" s="26" t="s">
        <v>11384</v>
      </c>
      <c r="AC3543" s="11" t="str">
        <f t="shared" si="328"/>
        <v>Klik Here Bestie</v>
      </c>
      <c r="AD3543" s="6" t="s">
        <v>11299</v>
      </c>
    </row>
    <row r="3544" spans="1:30" ht="14.25" customHeight="1" x14ac:dyDescent="0.3">
      <c r="A3544" s="5">
        <v>3542</v>
      </c>
      <c r="B3544" s="6" t="s">
        <v>32</v>
      </c>
      <c r="C3544" s="6" t="s">
        <v>33</v>
      </c>
      <c r="D3544" s="6" t="s">
        <v>2938</v>
      </c>
      <c r="E3544" s="6" t="s">
        <v>2992</v>
      </c>
      <c r="F3544" s="6">
        <v>3323142005</v>
      </c>
      <c r="G3544" s="6" t="s">
        <v>2950</v>
      </c>
      <c r="H3544" s="6" t="s">
        <v>2951</v>
      </c>
      <c r="I3544" s="6">
        <v>15701665</v>
      </c>
      <c r="J3544" s="6" t="s">
        <v>11385</v>
      </c>
      <c r="K3544" s="6" t="s">
        <v>11386</v>
      </c>
      <c r="L3544" s="6" t="s">
        <v>3624</v>
      </c>
      <c r="M3544" s="6">
        <v>0</v>
      </c>
      <c r="N3544" s="6">
        <v>95</v>
      </c>
      <c r="O3544" s="6">
        <v>0</v>
      </c>
      <c r="P3544" s="6">
        <v>0</v>
      </c>
      <c r="Q3544" s="6">
        <v>0</v>
      </c>
      <c r="R3544" s="6">
        <v>0</v>
      </c>
      <c r="S3544" s="6">
        <v>0</v>
      </c>
      <c r="T3544" s="6" t="s">
        <v>39</v>
      </c>
      <c r="U3544" s="6" t="s">
        <v>7933</v>
      </c>
      <c r="V3544" s="8">
        <v>46256.397916666669</v>
      </c>
      <c r="W3544" s="8">
        <v>46256.397916666669</v>
      </c>
      <c r="X3544" s="6" t="s">
        <v>40</v>
      </c>
      <c r="Y3544" s="6" t="s">
        <v>39</v>
      </c>
      <c r="Z3544" s="9">
        <v>183969</v>
      </c>
      <c r="AA3544" s="6" t="s">
        <v>957</v>
      </c>
      <c r="AB3544" s="26" t="s">
        <v>11387</v>
      </c>
      <c r="AC3544" s="11" t="str">
        <f t="shared" si="328"/>
        <v>Klik Here Bestie</v>
      </c>
      <c r="AD3544" s="6" t="s">
        <v>11299</v>
      </c>
    </row>
    <row r="3545" spans="1:30" ht="14.25" customHeight="1" x14ac:dyDescent="0.3">
      <c r="A3545" s="5">
        <v>3543</v>
      </c>
      <c r="B3545" s="6" t="s">
        <v>32</v>
      </c>
      <c r="C3545" s="6" t="s">
        <v>33</v>
      </c>
      <c r="D3545" s="6" t="s">
        <v>2938</v>
      </c>
      <c r="E3545" s="6" t="s">
        <v>2992</v>
      </c>
      <c r="F3545" s="6">
        <v>3323142005</v>
      </c>
      <c r="G3545" s="6" t="s">
        <v>2950</v>
      </c>
      <c r="H3545" s="6" t="s">
        <v>2951</v>
      </c>
      <c r="I3545" s="6">
        <v>15702210</v>
      </c>
      <c r="J3545" s="6" t="s">
        <v>11388</v>
      </c>
      <c r="K3545" s="6" t="s">
        <v>11386</v>
      </c>
      <c r="L3545" s="6" t="s">
        <v>3624</v>
      </c>
      <c r="M3545" s="6">
        <v>0</v>
      </c>
      <c r="N3545" s="6">
        <v>5</v>
      </c>
      <c r="O3545" s="6">
        <v>0</v>
      </c>
      <c r="P3545" s="6">
        <v>0</v>
      </c>
      <c r="Q3545" s="6">
        <v>0</v>
      </c>
      <c r="R3545" s="6">
        <v>0</v>
      </c>
      <c r="S3545" s="6">
        <v>0</v>
      </c>
      <c r="T3545" s="6" t="s">
        <v>39</v>
      </c>
      <c r="U3545" s="6" t="s">
        <v>7933</v>
      </c>
      <c r="V3545" s="8">
        <v>46256.4</v>
      </c>
      <c r="W3545" s="8">
        <v>46256.4</v>
      </c>
      <c r="X3545" s="6" t="s">
        <v>40</v>
      </c>
      <c r="Y3545" s="6" t="s">
        <v>39</v>
      </c>
      <c r="Z3545" s="9">
        <v>183969</v>
      </c>
      <c r="AA3545" s="6" t="s">
        <v>957</v>
      </c>
      <c r="AB3545" s="26" t="s">
        <v>11389</v>
      </c>
      <c r="AC3545" s="11" t="str">
        <f t="shared" si="328"/>
        <v>Klik Here Bestie</v>
      </c>
      <c r="AD3545" s="6" t="s">
        <v>11299</v>
      </c>
    </row>
    <row r="3546" spans="1:30" ht="14.25" customHeight="1" x14ac:dyDescent="0.3">
      <c r="A3546" s="5">
        <v>3544</v>
      </c>
      <c r="B3546" s="6" t="s">
        <v>32</v>
      </c>
      <c r="C3546" s="6" t="s">
        <v>33</v>
      </c>
      <c r="D3546" s="6" t="s">
        <v>2938</v>
      </c>
      <c r="E3546" s="6" t="s">
        <v>2992</v>
      </c>
      <c r="F3546" s="6">
        <v>3323142005</v>
      </c>
      <c r="G3546" s="6" t="s">
        <v>2950</v>
      </c>
      <c r="H3546" s="6" t="s">
        <v>2951</v>
      </c>
      <c r="I3546" s="6">
        <v>15898097</v>
      </c>
      <c r="J3546" s="6" t="s">
        <v>11390</v>
      </c>
      <c r="K3546" s="6" t="s">
        <v>11391</v>
      </c>
      <c r="L3546" s="6" t="s">
        <v>11392</v>
      </c>
      <c r="M3546" s="6">
        <v>0</v>
      </c>
      <c r="N3546" s="6">
        <v>48</v>
      </c>
      <c r="O3546" s="6">
        <v>0</v>
      </c>
      <c r="P3546" s="6">
        <v>0</v>
      </c>
      <c r="Q3546" s="6">
        <v>0</v>
      </c>
      <c r="R3546" s="6">
        <v>0</v>
      </c>
      <c r="S3546" s="6">
        <v>0</v>
      </c>
      <c r="T3546" s="6" t="s">
        <v>39</v>
      </c>
      <c r="U3546" s="6" t="s">
        <v>7951</v>
      </c>
      <c r="V3546" s="8">
        <v>46258.61041666667</v>
      </c>
      <c r="W3546" s="8">
        <v>46258.61041666667</v>
      </c>
      <c r="X3546" s="6" t="s">
        <v>40</v>
      </c>
      <c r="Y3546" s="6" t="s">
        <v>39</v>
      </c>
      <c r="Z3546" s="9">
        <v>184056</v>
      </c>
      <c r="AA3546" s="6" t="s">
        <v>11393</v>
      </c>
      <c r="AB3546" s="26" t="s">
        <v>11394</v>
      </c>
      <c r="AC3546" s="11" t="str">
        <f t="shared" si="328"/>
        <v>Klik Here Bestie</v>
      </c>
      <c r="AD3546" s="6" t="s">
        <v>11299</v>
      </c>
    </row>
    <row r="3547" spans="1:30" ht="14.25" customHeight="1" x14ac:dyDescent="0.3">
      <c r="A3547" s="5">
        <v>3545</v>
      </c>
      <c r="B3547" s="6" t="s">
        <v>32</v>
      </c>
      <c r="C3547" s="6" t="s">
        <v>33</v>
      </c>
      <c r="D3547" s="6" t="s">
        <v>2938</v>
      </c>
      <c r="E3547" s="6" t="s">
        <v>2992</v>
      </c>
      <c r="F3547" s="6">
        <v>3323142005</v>
      </c>
      <c r="G3547" s="6" t="s">
        <v>2950</v>
      </c>
      <c r="H3547" s="6" t="s">
        <v>2951</v>
      </c>
      <c r="I3547" s="6">
        <v>15541685</v>
      </c>
      <c r="J3547" s="6" t="s">
        <v>11395</v>
      </c>
      <c r="K3547" s="6" t="s">
        <v>11396</v>
      </c>
      <c r="L3547" s="6" t="s">
        <v>11397</v>
      </c>
      <c r="M3547" s="6">
        <v>50</v>
      </c>
      <c r="N3547" s="6">
        <v>50</v>
      </c>
      <c r="O3547" s="6">
        <v>0</v>
      </c>
      <c r="P3547" s="6">
        <v>0</v>
      </c>
      <c r="Q3547" s="6">
        <v>0</v>
      </c>
      <c r="R3547" s="6">
        <v>0</v>
      </c>
      <c r="S3547" s="6">
        <v>0</v>
      </c>
      <c r="T3547" s="6" t="s">
        <v>39</v>
      </c>
      <c r="U3547" s="6" t="s">
        <v>7987</v>
      </c>
      <c r="V3547" s="8">
        <v>46254.481249999997</v>
      </c>
      <c r="W3547" s="8">
        <v>46254.481249999997</v>
      </c>
      <c r="X3547" s="6" t="s">
        <v>40</v>
      </c>
      <c r="Y3547" s="6" t="s">
        <v>39</v>
      </c>
      <c r="Z3547" s="9">
        <v>5101121</v>
      </c>
      <c r="AA3547" s="6" t="s">
        <v>50</v>
      </c>
      <c r="AB3547" s="26" t="s">
        <v>11398</v>
      </c>
      <c r="AC3547" s="11" t="str">
        <f t="shared" si="328"/>
        <v>Klik Here Bestie</v>
      </c>
      <c r="AD3547" s="6" t="s">
        <v>11299</v>
      </c>
    </row>
    <row r="3548" spans="1:30" ht="14.25" customHeight="1" x14ac:dyDescent="0.3">
      <c r="A3548" s="5">
        <v>3546</v>
      </c>
      <c r="B3548" s="6" t="s">
        <v>32</v>
      </c>
      <c r="C3548" s="6" t="s">
        <v>33</v>
      </c>
      <c r="D3548" s="6" t="s">
        <v>2938</v>
      </c>
      <c r="E3548" s="6" t="s">
        <v>2992</v>
      </c>
      <c r="F3548" s="6">
        <v>3323142005</v>
      </c>
      <c r="G3548" s="6" t="s">
        <v>2950</v>
      </c>
      <c r="H3548" s="6" t="s">
        <v>2951</v>
      </c>
      <c r="I3548" s="6">
        <v>15542075</v>
      </c>
      <c r="J3548" s="6" t="s">
        <v>11399</v>
      </c>
      <c r="K3548" s="6" t="s">
        <v>11396</v>
      </c>
      <c r="L3548" s="6" t="s">
        <v>11397</v>
      </c>
      <c r="M3548" s="6">
        <v>0</v>
      </c>
      <c r="N3548" s="6">
        <v>50</v>
      </c>
      <c r="O3548" s="6">
        <v>0</v>
      </c>
      <c r="P3548" s="6">
        <v>0</v>
      </c>
      <c r="Q3548" s="6">
        <v>0</v>
      </c>
      <c r="R3548" s="6">
        <v>0</v>
      </c>
      <c r="S3548" s="6">
        <v>0</v>
      </c>
      <c r="T3548" s="6" t="s">
        <v>39</v>
      </c>
      <c r="U3548" s="6" t="s">
        <v>7987</v>
      </c>
      <c r="V3548" s="8">
        <v>46254.48333333333</v>
      </c>
      <c r="W3548" s="8">
        <v>46254.48333333333</v>
      </c>
      <c r="X3548" s="6" t="s">
        <v>40</v>
      </c>
      <c r="Y3548" s="6" t="s">
        <v>39</v>
      </c>
      <c r="Z3548" s="9">
        <v>5101121</v>
      </c>
      <c r="AA3548" s="6" t="s">
        <v>50</v>
      </c>
      <c r="AB3548" s="26" t="s">
        <v>11400</v>
      </c>
      <c r="AC3548" s="11" t="str">
        <f t="shared" si="328"/>
        <v>Klik Here Bestie</v>
      </c>
      <c r="AD3548" s="6" t="s">
        <v>11299</v>
      </c>
    </row>
    <row r="3549" spans="1:30" ht="14.25" customHeight="1" x14ac:dyDescent="0.3">
      <c r="A3549" s="5">
        <v>3547</v>
      </c>
      <c r="B3549" s="6" t="s">
        <v>32</v>
      </c>
      <c r="C3549" s="6" t="s">
        <v>33</v>
      </c>
      <c r="D3549" s="6" t="s">
        <v>2938</v>
      </c>
      <c r="E3549" s="6" t="s">
        <v>3015</v>
      </c>
      <c r="F3549" s="6">
        <v>3323142006</v>
      </c>
      <c r="G3549" s="6" t="s">
        <v>2939</v>
      </c>
      <c r="H3549" s="6" t="s">
        <v>188</v>
      </c>
      <c r="I3549" s="6">
        <v>15480816</v>
      </c>
      <c r="J3549" s="6" t="s">
        <v>11401</v>
      </c>
      <c r="K3549" s="6" t="s">
        <v>11402</v>
      </c>
      <c r="L3549" s="6" t="s">
        <v>11403</v>
      </c>
      <c r="M3549" s="6">
        <v>0</v>
      </c>
      <c r="N3549" s="6">
        <v>100</v>
      </c>
      <c r="O3549" s="6">
        <v>0</v>
      </c>
      <c r="P3549" s="6">
        <v>0</v>
      </c>
      <c r="Q3549" s="6">
        <v>0</v>
      </c>
      <c r="R3549" s="6">
        <v>0</v>
      </c>
      <c r="S3549" s="6">
        <v>0</v>
      </c>
      <c r="T3549" s="6" t="s">
        <v>39</v>
      </c>
      <c r="U3549" s="6" t="s">
        <v>7969</v>
      </c>
      <c r="V3549" s="8">
        <v>46253.597916666666</v>
      </c>
      <c r="W3549" s="8">
        <v>46253.597916666666</v>
      </c>
      <c r="X3549" s="6" t="s">
        <v>40</v>
      </c>
      <c r="Y3549" s="6" t="s">
        <v>39</v>
      </c>
      <c r="Z3549" s="9">
        <v>5034492</v>
      </c>
      <c r="AA3549" s="6" t="s">
        <v>11404</v>
      </c>
      <c r="AB3549" s="26" t="s">
        <v>11405</v>
      </c>
      <c r="AC3549" s="11" t="str">
        <f t="shared" si="328"/>
        <v>Klik Here Bestie</v>
      </c>
      <c r="AD3549" s="6" t="s">
        <v>11299</v>
      </c>
    </row>
    <row r="3550" spans="1:30" ht="14.25" customHeight="1" x14ac:dyDescent="0.3">
      <c r="A3550" s="5">
        <v>3548</v>
      </c>
      <c r="B3550" s="6" t="s">
        <v>32</v>
      </c>
      <c r="C3550" s="6" t="s">
        <v>33</v>
      </c>
      <c r="D3550" s="6" t="s">
        <v>2938</v>
      </c>
      <c r="E3550" s="6" t="s">
        <v>3020</v>
      </c>
      <c r="F3550" s="6">
        <v>3323142007</v>
      </c>
      <c r="G3550" s="6" t="s">
        <v>2976</v>
      </c>
      <c r="H3550" s="6" t="s">
        <v>111</v>
      </c>
      <c r="I3550" s="6">
        <v>15417359</v>
      </c>
      <c r="J3550" s="6" t="s">
        <v>11406</v>
      </c>
      <c r="K3550" s="6" t="s">
        <v>11407</v>
      </c>
      <c r="L3550" s="6" t="s">
        <v>11408</v>
      </c>
      <c r="M3550" s="6">
        <v>55</v>
      </c>
      <c r="N3550" s="6">
        <v>50</v>
      </c>
      <c r="O3550" s="6">
        <v>0</v>
      </c>
      <c r="P3550" s="6">
        <v>0</v>
      </c>
      <c r="Q3550" s="6">
        <v>0</v>
      </c>
      <c r="R3550" s="6">
        <v>0</v>
      </c>
      <c r="S3550" s="6">
        <v>0</v>
      </c>
      <c r="T3550" s="6" t="s">
        <v>39</v>
      </c>
      <c r="U3550" s="6" t="s">
        <v>7958</v>
      </c>
      <c r="V3550" s="8">
        <v>46252.658333333333</v>
      </c>
      <c r="W3550" s="8">
        <v>46252.658333333333</v>
      </c>
      <c r="X3550" s="6" t="s">
        <v>40</v>
      </c>
      <c r="Y3550" s="6" t="s">
        <v>39</v>
      </c>
      <c r="Z3550" s="9">
        <v>1068302</v>
      </c>
      <c r="AA3550" s="6" t="s">
        <v>11409</v>
      </c>
      <c r="AB3550" s="26" t="s">
        <v>11410</v>
      </c>
      <c r="AC3550" s="11" t="str">
        <f t="shared" si="328"/>
        <v>Klik Here Bestie</v>
      </c>
      <c r="AD3550" s="6" t="s">
        <v>11299</v>
      </c>
    </row>
    <row r="3551" spans="1:30" ht="14.25" customHeight="1" x14ac:dyDescent="0.3">
      <c r="A3551" s="5">
        <v>3549</v>
      </c>
      <c r="B3551" s="6" t="s">
        <v>32</v>
      </c>
      <c r="C3551" s="6" t="s">
        <v>33</v>
      </c>
      <c r="D3551" s="6" t="s">
        <v>2938</v>
      </c>
      <c r="E3551" s="6" t="s">
        <v>3020</v>
      </c>
      <c r="F3551" s="6">
        <v>3323142007</v>
      </c>
      <c r="G3551" s="6" t="s">
        <v>2976</v>
      </c>
      <c r="H3551" s="6" t="s">
        <v>111</v>
      </c>
      <c r="I3551" s="6">
        <v>15417492</v>
      </c>
      <c r="J3551" s="6" t="s">
        <v>11411</v>
      </c>
      <c r="K3551" s="6" t="s">
        <v>11407</v>
      </c>
      <c r="L3551" s="6" t="s">
        <v>11408</v>
      </c>
      <c r="M3551" s="6">
        <v>0</v>
      </c>
      <c r="N3551" s="6">
        <v>40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  <c r="T3551" s="6" t="s">
        <v>39</v>
      </c>
      <c r="U3551" s="6" t="s">
        <v>7958</v>
      </c>
      <c r="V3551" s="8">
        <v>46252.659722222219</v>
      </c>
      <c r="W3551" s="8">
        <v>46252.659722222219</v>
      </c>
      <c r="X3551" s="6" t="s">
        <v>40</v>
      </c>
      <c r="Y3551" s="6" t="s">
        <v>39</v>
      </c>
      <c r="Z3551" s="9">
        <v>1068302</v>
      </c>
      <c r="AA3551" s="6" t="s">
        <v>11409</v>
      </c>
      <c r="AB3551" s="26" t="s">
        <v>11412</v>
      </c>
      <c r="AC3551" s="11" t="str">
        <f t="shared" si="328"/>
        <v>Klik Here Bestie</v>
      </c>
      <c r="AD3551" s="6" t="s">
        <v>11299</v>
      </c>
    </row>
    <row r="3552" spans="1:30" ht="14.25" customHeight="1" x14ac:dyDescent="0.3">
      <c r="A3552" s="5">
        <v>3550</v>
      </c>
      <c r="B3552" s="6" t="s">
        <v>32</v>
      </c>
      <c r="C3552" s="6" t="s">
        <v>33</v>
      </c>
      <c r="D3552" s="6" t="s">
        <v>2938</v>
      </c>
      <c r="E3552" s="6" t="s">
        <v>3020</v>
      </c>
      <c r="F3552" s="6">
        <v>3323142007</v>
      </c>
      <c r="G3552" s="6" t="s">
        <v>2976</v>
      </c>
      <c r="H3552" s="6" t="s">
        <v>111</v>
      </c>
      <c r="I3552" s="6">
        <v>15549374</v>
      </c>
      <c r="J3552" s="6" t="s">
        <v>11413</v>
      </c>
      <c r="K3552" s="6" t="s">
        <v>11414</v>
      </c>
      <c r="L3552" s="6" t="s">
        <v>11415</v>
      </c>
      <c r="M3552" s="6">
        <v>37</v>
      </c>
      <c r="N3552" s="6">
        <v>0</v>
      </c>
      <c r="O3552" s="6">
        <v>0</v>
      </c>
      <c r="P3552" s="6">
        <v>0</v>
      </c>
      <c r="Q3552" s="6">
        <v>0</v>
      </c>
      <c r="R3552" s="6">
        <v>0</v>
      </c>
      <c r="S3552" s="6">
        <v>0</v>
      </c>
      <c r="T3552" s="6" t="s">
        <v>39</v>
      </c>
      <c r="U3552" s="6" t="s">
        <v>7987</v>
      </c>
      <c r="V3552" s="8">
        <v>46254.527083333334</v>
      </c>
      <c r="W3552" s="8">
        <v>46254.527083333334</v>
      </c>
      <c r="X3552" s="6" t="s">
        <v>40</v>
      </c>
      <c r="Y3552" s="6" t="s">
        <v>39</v>
      </c>
      <c r="Z3552" s="9">
        <v>183225</v>
      </c>
      <c r="AA3552" s="6" t="s">
        <v>458</v>
      </c>
      <c r="AB3552" s="26" t="s">
        <v>11416</v>
      </c>
      <c r="AC3552" s="11" t="str">
        <f t="shared" si="328"/>
        <v>Klik Here Bestie</v>
      </c>
      <c r="AD3552" s="6" t="s">
        <v>11299</v>
      </c>
    </row>
    <row r="3553" spans="1:30" ht="14.25" customHeight="1" x14ac:dyDescent="0.3">
      <c r="A3553" s="5">
        <v>3551</v>
      </c>
      <c r="B3553" s="6" t="s">
        <v>32</v>
      </c>
      <c r="C3553" s="6" t="s">
        <v>33</v>
      </c>
      <c r="D3553" s="6" t="s">
        <v>2938</v>
      </c>
      <c r="E3553" s="6" t="s">
        <v>3020</v>
      </c>
      <c r="F3553" s="6">
        <v>3323142007</v>
      </c>
      <c r="G3553" s="6" t="s">
        <v>2976</v>
      </c>
      <c r="H3553" s="6" t="s">
        <v>111</v>
      </c>
      <c r="I3553" s="6">
        <v>15549788</v>
      </c>
      <c r="J3553" s="6" t="s">
        <v>11417</v>
      </c>
      <c r="K3553" s="6" t="s">
        <v>11414</v>
      </c>
      <c r="L3553" s="6" t="s">
        <v>11415</v>
      </c>
      <c r="M3553" s="6">
        <v>0</v>
      </c>
      <c r="N3553" s="6">
        <v>100</v>
      </c>
      <c r="O3553" s="6">
        <v>0</v>
      </c>
      <c r="P3553" s="6">
        <v>0</v>
      </c>
      <c r="Q3553" s="6">
        <v>0</v>
      </c>
      <c r="R3553" s="6">
        <v>0</v>
      </c>
      <c r="S3553" s="6">
        <v>0</v>
      </c>
      <c r="T3553" s="6" t="s">
        <v>39</v>
      </c>
      <c r="U3553" s="6" t="s">
        <v>7987</v>
      </c>
      <c r="V3553" s="8">
        <v>46254.529166666667</v>
      </c>
      <c r="W3553" s="8">
        <v>46254.529166666667</v>
      </c>
      <c r="X3553" s="6" t="s">
        <v>40</v>
      </c>
      <c r="Y3553" s="6" t="s">
        <v>39</v>
      </c>
      <c r="Z3553" s="9">
        <v>183225</v>
      </c>
      <c r="AA3553" s="6" t="s">
        <v>458</v>
      </c>
      <c r="AB3553" s="26" t="s">
        <v>11418</v>
      </c>
      <c r="AC3553" s="11" t="str">
        <f t="shared" si="328"/>
        <v>Klik Here Bestie</v>
      </c>
      <c r="AD3553" s="6" t="s">
        <v>11299</v>
      </c>
    </row>
    <row r="3554" spans="1:30" ht="14.25" customHeight="1" x14ac:dyDescent="0.3">
      <c r="A3554" s="5">
        <v>3552</v>
      </c>
      <c r="B3554" s="6" t="s">
        <v>32</v>
      </c>
      <c r="C3554" s="6" t="s">
        <v>33</v>
      </c>
      <c r="D3554" s="6" t="s">
        <v>2938</v>
      </c>
      <c r="E3554" s="6" t="s">
        <v>3020</v>
      </c>
      <c r="F3554" s="6">
        <v>3323142007</v>
      </c>
      <c r="G3554" s="6" t="s">
        <v>2976</v>
      </c>
      <c r="H3554" s="6" t="s">
        <v>111</v>
      </c>
      <c r="I3554" s="6">
        <v>15386466</v>
      </c>
      <c r="J3554" s="6" t="s">
        <v>11419</v>
      </c>
      <c r="K3554" s="6" t="s">
        <v>11420</v>
      </c>
      <c r="L3554" s="6" t="s">
        <v>11421</v>
      </c>
      <c r="M3554" s="6">
        <v>110</v>
      </c>
      <c r="N3554" s="6">
        <v>50</v>
      </c>
      <c r="O3554" s="6">
        <v>0</v>
      </c>
      <c r="P3554" s="6">
        <v>0</v>
      </c>
      <c r="Q3554" s="6">
        <v>0</v>
      </c>
      <c r="R3554" s="6">
        <v>0</v>
      </c>
      <c r="S3554" s="6">
        <v>0</v>
      </c>
      <c r="T3554" s="6" t="s">
        <v>39</v>
      </c>
      <c r="U3554" s="6" t="s">
        <v>7958</v>
      </c>
      <c r="V3554" s="8">
        <v>46252.411805555559</v>
      </c>
      <c r="W3554" s="8">
        <v>46252.411805555559</v>
      </c>
      <c r="X3554" s="6" t="s">
        <v>40</v>
      </c>
      <c r="Y3554" s="6" t="s">
        <v>39</v>
      </c>
      <c r="Z3554" s="9">
        <v>1068302</v>
      </c>
      <c r="AA3554" s="6" t="s">
        <v>11409</v>
      </c>
      <c r="AB3554" s="26" t="s">
        <v>11422</v>
      </c>
      <c r="AC3554" s="11" t="str">
        <f t="shared" si="328"/>
        <v>Klik Here Bestie</v>
      </c>
      <c r="AD3554" s="6" t="s">
        <v>11299</v>
      </c>
    </row>
    <row r="3555" spans="1:30" ht="14.25" customHeight="1" x14ac:dyDescent="0.3">
      <c r="A3555" s="5">
        <v>3553</v>
      </c>
      <c r="B3555" s="6" t="s">
        <v>32</v>
      </c>
      <c r="C3555" s="6" t="s">
        <v>33</v>
      </c>
      <c r="D3555" s="6" t="s">
        <v>2938</v>
      </c>
      <c r="E3555" s="6" t="s">
        <v>3020</v>
      </c>
      <c r="F3555" s="6">
        <v>3323142007</v>
      </c>
      <c r="G3555" s="6" t="s">
        <v>2976</v>
      </c>
      <c r="H3555" s="6" t="s">
        <v>111</v>
      </c>
      <c r="I3555" s="6">
        <v>15386533</v>
      </c>
      <c r="J3555" s="6" t="s">
        <v>11423</v>
      </c>
      <c r="K3555" s="6" t="s">
        <v>11420</v>
      </c>
      <c r="L3555" s="6" t="s">
        <v>11421</v>
      </c>
      <c r="M3555" s="6">
        <v>0</v>
      </c>
      <c r="N3555" s="6">
        <v>80</v>
      </c>
      <c r="O3555" s="6">
        <v>0</v>
      </c>
      <c r="P3555" s="6">
        <v>0</v>
      </c>
      <c r="Q3555" s="6">
        <v>0</v>
      </c>
      <c r="R3555" s="6">
        <v>0</v>
      </c>
      <c r="S3555" s="6">
        <v>0</v>
      </c>
      <c r="T3555" s="6" t="s">
        <v>39</v>
      </c>
      <c r="U3555" s="6" t="s">
        <v>7958</v>
      </c>
      <c r="V3555" s="8">
        <v>46252.412499999999</v>
      </c>
      <c r="W3555" s="8">
        <v>46252.412499999999</v>
      </c>
      <c r="X3555" s="6" t="s">
        <v>40</v>
      </c>
      <c r="Y3555" s="6" t="s">
        <v>39</v>
      </c>
      <c r="Z3555" s="9">
        <v>1068302</v>
      </c>
      <c r="AA3555" s="6" t="s">
        <v>11409</v>
      </c>
      <c r="AB3555" s="26" t="s">
        <v>11424</v>
      </c>
      <c r="AC3555" s="11" t="str">
        <f t="shared" si="328"/>
        <v>Klik Here Bestie</v>
      </c>
      <c r="AD3555" s="6" t="s">
        <v>11299</v>
      </c>
    </row>
    <row r="3556" spans="1:30" ht="14.25" customHeight="1" x14ac:dyDescent="0.3">
      <c r="A3556" s="5">
        <v>3554</v>
      </c>
      <c r="B3556" s="6" t="s">
        <v>32</v>
      </c>
      <c r="C3556" s="6" t="s">
        <v>33</v>
      </c>
      <c r="D3556" s="6" t="s">
        <v>2938</v>
      </c>
      <c r="E3556" s="6" t="s">
        <v>3025</v>
      </c>
      <c r="F3556" s="6">
        <v>3323142008</v>
      </c>
      <c r="G3556" s="6" t="s">
        <v>2976</v>
      </c>
      <c r="H3556" s="6" t="s">
        <v>111</v>
      </c>
      <c r="I3556" s="6">
        <v>15742863</v>
      </c>
      <c r="J3556" s="6" t="s">
        <v>11425</v>
      </c>
      <c r="K3556" s="6" t="s">
        <v>11426</v>
      </c>
      <c r="L3556" s="6" t="s">
        <v>11427</v>
      </c>
      <c r="M3556" s="6">
        <v>52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6">
        <v>0</v>
      </c>
      <c r="T3556" s="6" t="s">
        <v>39</v>
      </c>
      <c r="U3556" s="6" t="s">
        <v>7933</v>
      </c>
      <c r="V3556" s="8">
        <v>46256.635416666664</v>
      </c>
      <c r="W3556" s="8">
        <v>46256.635416666664</v>
      </c>
      <c r="X3556" s="6" t="s">
        <v>40</v>
      </c>
      <c r="Y3556" s="6" t="s">
        <v>39</v>
      </c>
      <c r="Z3556" s="9">
        <v>182557</v>
      </c>
      <c r="AA3556" s="6" t="s">
        <v>546</v>
      </c>
      <c r="AB3556" s="26" t="s">
        <v>11428</v>
      </c>
      <c r="AC3556" s="11" t="str">
        <f t="shared" si="328"/>
        <v>Klik Here Bestie</v>
      </c>
      <c r="AD3556" s="6" t="s">
        <v>11299</v>
      </c>
    </row>
    <row r="3557" spans="1:30" ht="14.25" customHeight="1" x14ac:dyDescent="0.3">
      <c r="A3557" s="5">
        <v>3555</v>
      </c>
      <c r="B3557" s="6" t="s">
        <v>32</v>
      </c>
      <c r="C3557" s="6" t="s">
        <v>33</v>
      </c>
      <c r="D3557" s="6" t="s">
        <v>2938</v>
      </c>
      <c r="E3557" s="6" t="s">
        <v>3025</v>
      </c>
      <c r="F3557" s="6">
        <v>3323142008</v>
      </c>
      <c r="G3557" s="6" t="s">
        <v>2976</v>
      </c>
      <c r="H3557" s="6" t="s">
        <v>111</v>
      </c>
      <c r="I3557" s="6">
        <v>16180848</v>
      </c>
      <c r="J3557" s="6" t="s">
        <v>11429</v>
      </c>
      <c r="K3557" s="6" t="s">
        <v>11430</v>
      </c>
      <c r="L3557" s="6" t="s">
        <v>896</v>
      </c>
      <c r="M3557" s="6">
        <v>82</v>
      </c>
      <c r="N3557" s="6">
        <v>75</v>
      </c>
      <c r="O3557" s="6">
        <v>0</v>
      </c>
      <c r="P3557" s="6">
        <v>0</v>
      </c>
      <c r="Q3557" s="6">
        <v>0</v>
      </c>
      <c r="R3557" s="6">
        <v>0</v>
      </c>
      <c r="S3557" s="6">
        <v>0</v>
      </c>
      <c r="T3557" s="6" t="s">
        <v>39</v>
      </c>
      <c r="U3557" s="27" t="s">
        <v>7919</v>
      </c>
      <c r="V3557" s="8">
        <v>46261.568055555559</v>
      </c>
      <c r="W3557" s="8">
        <v>46261.568055555559</v>
      </c>
      <c r="X3557" s="6" t="s">
        <v>40</v>
      </c>
      <c r="Y3557" s="6" t="s">
        <v>39</v>
      </c>
      <c r="Z3557" s="9">
        <v>182661</v>
      </c>
      <c r="AA3557" s="6" t="s">
        <v>283</v>
      </c>
      <c r="AB3557" s="26" t="s">
        <v>11431</v>
      </c>
      <c r="AC3557" s="11" t="str">
        <f t="shared" si="328"/>
        <v>Klik Here Bestie</v>
      </c>
      <c r="AD3557" s="6" t="s">
        <v>11299</v>
      </c>
    </row>
    <row r="3558" spans="1:30" ht="14.25" customHeight="1" x14ac:dyDescent="0.3">
      <c r="A3558" s="5">
        <v>3556</v>
      </c>
      <c r="B3558" s="6" t="s">
        <v>32</v>
      </c>
      <c r="C3558" s="6" t="s">
        <v>33</v>
      </c>
      <c r="D3558" s="6" t="s">
        <v>2938</v>
      </c>
      <c r="E3558" s="6" t="s">
        <v>3025</v>
      </c>
      <c r="F3558" s="6">
        <v>3323142008</v>
      </c>
      <c r="G3558" s="6" t="s">
        <v>2976</v>
      </c>
      <c r="H3558" s="6" t="s">
        <v>111</v>
      </c>
      <c r="I3558" s="6">
        <v>16180983</v>
      </c>
      <c r="J3558" s="6" t="s">
        <v>11432</v>
      </c>
      <c r="K3558" s="6" t="s">
        <v>11430</v>
      </c>
      <c r="L3558" s="6" t="s">
        <v>896</v>
      </c>
      <c r="M3558" s="6">
        <v>0</v>
      </c>
      <c r="N3558" s="6">
        <v>60</v>
      </c>
      <c r="O3558" s="6">
        <v>0</v>
      </c>
      <c r="P3558" s="6">
        <v>0</v>
      </c>
      <c r="Q3558" s="6">
        <v>0</v>
      </c>
      <c r="R3558" s="6">
        <v>0</v>
      </c>
      <c r="S3558" s="6">
        <v>0</v>
      </c>
      <c r="T3558" s="6" t="s">
        <v>39</v>
      </c>
      <c r="U3558" s="27" t="s">
        <v>7919</v>
      </c>
      <c r="V3558" s="8">
        <v>46261.569444444445</v>
      </c>
      <c r="W3558" s="8">
        <v>46261.569444444445</v>
      </c>
      <c r="X3558" s="6" t="s">
        <v>40</v>
      </c>
      <c r="Y3558" s="6" t="s">
        <v>39</v>
      </c>
      <c r="Z3558" s="9">
        <v>182661</v>
      </c>
      <c r="AA3558" s="6" t="s">
        <v>283</v>
      </c>
      <c r="AB3558" s="26" t="s">
        <v>11433</v>
      </c>
      <c r="AC3558" s="11" t="str">
        <f t="shared" si="328"/>
        <v>Klik Here Bestie</v>
      </c>
      <c r="AD3558" s="6" t="s">
        <v>11299</v>
      </c>
    </row>
    <row r="3559" spans="1:30" ht="14.25" customHeight="1" x14ac:dyDescent="0.3">
      <c r="A3559" s="5">
        <v>3557</v>
      </c>
      <c r="B3559" s="6" t="s">
        <v>32</v>
      </c>
      <c r="C3559" s="6" t="s">
        <v>33</v>
      </c>
      <c r="D3559" s="6" t="s">
        <v>2938</v>
      </c>
      <c r="E3559" s="6" t="s">
        <v>11434</v>
      </c>
      <c r="F3559" s="6">
        <v>3323142009</v>
      </c>
      <c r="G3559" s="6" t="s">
        <v>2939</v>
      </c>
      <c r="H3559" s="6" t="s">
        <v>188</v>
      </c>
      <c r="I3559" s="6">
        <v>15721797</v>
      </c>
      <c r="J3559" s="6" t="s">
        <v>11435</v>
      </c>
      <c r="K3559" s="6" t="s">
        <v>11436</v>
      </c>
      <c r="L3559" s="6" t="s">
        <v>11437</v>
      </c>
      <c r="M3559" s="6">
        <v>0</v>
      </c>
      <c r="N3559" s="6">
        <v>50</v>
      </c>
      <c r="O3559" s="6">
        <v>0</v>
      </c>
      <c r="P3559" s="6">
        <v>0</v>
      </c>
      <c r="Q3559" s="6">
        <v>0</v>
      </c>
      <c r="R3559" s="6">
        <v>0</v>
      </c>
      <c r="S3559" s="6">
        <v>0</v>
      </c>
      <c r="T3559" s="6" t="s">
        <v>39</v>
      </c>
      <c r="U3559" s="6" t="s">
        <v>7933</v>
      </c>
      <c r="V3559" s="8">
        <v>46256.497916666667</v>
      </c>
      <c r="W3559" s="8">
        <v>46256.497916666667</v>
      </c>
      <c r="X3559" s="6" t="s">
        <v>40</v>
      </c>
      <c r="Y3559" s="6" t="s">
        <v>39</v>
      </c>
      <c r="Z3559" s="9">
        <v>187627</v>
      </c>
      <c r="AA3559" s="6" t="s">
        <v>11438</v>
      </c>
      <c r="AB3559" s="26" t="s">
        <v>11439</v>
      </c>
      <c r="AC3559" s="11" t="str">
        <f t="shared" si="328"/>
        <v>Klik Here Bestie</v>
      </c>
      <c r="AD3559" s="6" t="s">
        <v>11440</v>
      </c>
    </row>
    <row r="3560" spans="1:30" ht="14.25" customHeight="1" x14ac:dyDescent="0.3">
      <c r="A3560" s="5">
        <v>3558</v>
      </c>
      <c r="B3560" s="6" t="s">
        <v>32</v>
      </c>
      <c r="C3560" s="6" t="s">
        <v>33</v>
      </c>
      <c r="D3560" s="6" t="s">
        <v>2938</v>
      </c>
      <c r="E3560" s="6" t="s">
        <v>11434</v>
      </c>
      <c r="F3560" s="6">
        <v>3323142009</v>
      </c>
      <c r="G3560" s="6" t="s">
        <v>2939</v>
      </c>
      <c r="H3560" s="6" t="s">
        <v>188</v>
      </c>
      <c r="I3560" s="6">
        <v>15411792</v>
      </c>
      <c r="J3560" s="6" t="s">
        <v>11441</v>
      </c>
      <c r="K3560" s="6" t="s">
        <v>11442</v>
      </c>
      <c r="L3560" s="6" t="s">
        <v>11443</v>
      </c>
      <c r="M3560" s="6">
        <v>87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6">
        <v>0</v>
      </c>
      <c r="T3560" s="6" t="s">
        <v>39</v>
      </c>
      <c r="U3560" s="6" t="s">
        <v>7958</v>
      </c>
      <c r="V3560" s="8">
        <v>46252.613194444442</v>
      </c>
      <c r="W3560" s="8">
        <v>46252.613194444442</v>
      </c>
      <c r="X3560" s="6" t="s">
        <v>40</v>
      </c>
      <c r="Y3560" s="6" t="s">
        <v>39</v>
      </c>
      <c r="Z3560" s="9">
        <v>1053625</v>
      </c>
      <c r="AA3560" s="6" t="s">
        <v>11444</v>
      </c>
      <c r="AB3560" s="26" t="s">
        <v>11445</v>
      </c>
      <c r="AC3560" s="11" t="str">
        <f t="shared" si="328"/>
        <v>Klik Here Bestie</v>
      </c>
      <c r="AD3560" s="6" t="s">
        <v>11299</v>
      </c>
    </row>
    <row r="3561" spans="1:30" ht="14.25" customHeight="1" x14ac:dyDescent="0.3">
      <c r="A3561" s="5">
        <v>3559</v>
      </c>
      <c r="B3561" s="6" t="s">
        <v>32</v>
      </c>
      <c r="C3561" s="6" t="s">
        <v>33</v>
      </c>
      <c r="D3561" s="6" t="s">
        <v>2938</v>
      </c>
      <c r="E3561" s="6" t="s">
        <v>11446</v>
      </c>
      <c r="F3561" s="6">
        <v>3323142011</v>
      </c>
      <c r="G3561" s="6" t="s">
        <v>2976</v>
      </c>
      <c r="H3561" s="6" t="s">
        <v>111</v>
      </c>
      <c r="I3561" s="6">
        <v>15648555</v>
      </c>
      <c r="J3561" s="6" t="s">
        <v>11447</v>
      </c>
      <c r="K3561" s="6" t="s">
        <v>11448</v>
      </c>
      <c r="L3561" s="6" t="s">
        <v>11449</v>
      </c>
      <c r="M3561" s="6">
        <v>0</v>
      </c>
      <c r="N3561" s="6">
        <v>75</v>
      </c>
      <c r="O3561" s="6">
        <v>0</v>
      </c>
      <c r="P3561" s="6">
        <v>0</v>
      </c>
      <c r="Q3561" s="6">
        <v>0</v>
      </c>
      <c r="R3561" s="6">
        <v>0</v>
      </c>
      <c r="S3561" s="6">
        <v>0</v>
      </c>
      <c r="T3561" s="6" t="s">
        <v>39</v>
      </c>
      <c r="U3561" s="6" t="s">
        <v>7926</v>
      </c>
      <c r="V3561" s="8">
        <v>46255.611805555556</v>
      </c>
      <c r="W3561" s="8">
        <v>46255.611805555556</v>
      </c>
      <c r="X3561" s="6" t="s">
        <v>40</v>
      </c>
      <c r="Y3561" s="6" t="s">
        <v>39</v>
      </c>
      <c r="Z3561" s="9">
        <v>5018434</v>
      </c>
      <c r="AA3561" s="6" t="s">
        <v>8816</v>
      </c>
      <c r="AB3561" s="26" t="s">
        <v>11450</v>
      </c>
      <c r="AC3561" s="11" t="str">
        <f t="shared" si="328"/>
        <v>Klik Here Bestie</v>
      </c>
      <c r="AD3561" s="6" t="s">
        <v>11299</v>
      </c>
    </row>
    <row r="3562" spans="1:30" ht="14.25" customHeight="1" x14ac:dyDescent="0.3">
      <c r="A3562" s="5">
        <v>3560</v>
      </c>
      <c r="B3562" s="6" t="s">
        <v>32</v>
      </c>
      <c r="C3562" s="6" t="s">
        <v>33</v>
      </c>
      <c r="D3562" s="6" t="s">
        <v>2938</v>
      </c>
      <c r="E3562" s="6" t="s">
        <v>11446</v>
      </c>
      <c r="F3562" s="6">
        <v>3323142011</v>
      </c>
      <c r="G3562" s="6" t="s">
        <v>2976</v>
      </c>
      <c r="H3562" s="6" t="s">
        <v>111</v>
      </c>
      <c r="I3562" s="6">
        <v>15648758</v>
      </c>
      <c r="J3562" s="6" t="s">
        <v>11451</v>
      </c>
      <c r="K3562" s="6" t="s">
        <v>11448</v>
      </c>
      <c r="L3562" s="6" t="s">
        <v>11449</v>
      </c>
      <c r="M3562" s="6">
        <v>0</v>
      </c>
      <c r="N3562" s="6">
        <v>90</v>
      </c>
      <c r="O3562" s="6">
        <v>0</v>
      </c>
      <c r="P3562" s="6">
        <v>0</v>
      </c>
      <c r="Q3562" s="6">
        <v>0</v>
      </c>
      <c r="R3562" s="6">
        <v>0</v>
      </c>
      <c r="S3562" s="6">
        <v>0</v>
      </c>
      <c r="T3562" s="6" t="s">
        <v>39</v>
      </c>
      <c r="U3562" s="6" t="s">
        <v>7926</v>
      </c>
      <c r="V3562" s="8">
        <v>46255.612500000003</v>
      </c>
      <c r="W3562" s="8">
        <v>46255.612500000003</v>
      </c>
      <c r="X3562" s="6" t="s">
        <v>40</v>
      </c>
      <c r="Y3562" s="6" t="s">
        <v>39</v>
      </c>
      <c r="Z3562" s="9">
        <v>5018434</v>
      </c>
      <c r="AA3562" s="6" t="s">
        <v>8816</v>
      </c>
      <c r="AB3562" s="26" t="s">
        <v>11452</v>
      </c>
      <c r="AC3562" s="11" t="str">
        <f t="shared" si="328"/>
        <v>Klik Here Bestie</v>
      </c>
      <c r="AD3562" s="6" t="s">
        <v>11299</v>
      </c>
    </row>
    <row r="3563" spans="1:30" ht="14.25" customHeight="1" x14ac:dyDescent="0.3">
      <c r="A3563" s="5">
        <v>3561</v>
      </c>
      <c r="B3563" s="6" t="s">
        <v>32</v>
      </c>
      <c r="C3563" s="6" t="s">
        <v>33</v>
      </c>
      <c r="D3563" s="6" t="s">
        <v>2938</v>
      </c>
      <c r="E3563" s="6" t="s">
        <v>3047</v>
      </c>
      <c r="F3563" s="6">
        <v>3323142012</v>
      </c>
      <c r="G3563" s="6" t="s">
        <v>2939</v>
      </c>
      <c r="H3563" s="6" t="s">
        <v>188</v>
      </c>
      <c r="I3563" s="6">
        <v>15855459</v>
      </c>
      <c r="J3563" s="6" t="s">
        <v>11453</v>
      </c>
      <c r="K3563" s="6" t="s">
        <v>11454</v>
      </c>
      <c r="L3563" s="6" t="s">
        <v>217</v>
      </c>
      <c r="M3563" s="6">
        <v>25</v>
      </c>
      <c r="N3563" s="6">
        <v>25</v>
      </c>
      <c r="O3563" s="6">
        <v>0</v>
      </c>
      <c r="P3563" s="6">
        <v>0</v>
      </c>
      <c r="Q3563" s="6">
        <v>0</v>
      </c>
      <c r="R3563" s="6">
        <v>0</v>
      </c>
      <c r="S3563" s="6">
        <v>0</v>
      </c>
      <c r="T3563" s="6" t="s">
        <v>39</v>
      </c>
      <c r="U3563" s="6" t="s">
        <v>7951</v>
      </c>
      <c r="V3563" s="8">
        <v>46258.395833333336</v>
      </c>
      <c r="W3563" s="8">
        <v>46258.395833333336</v>
      </c>
      <c r="X3563" s="6" t="s">
        <v>40</v>
      </c>
      <c r="Y3563" s="6" t="s">
        <v>39</v>
      </c>
      <c r="Z3563" s="9">
        <v>1053588</v>
      </c>
      <c r="AA3563" s="6" t="s">
        <v>11455</v>
      </c>
      <c r="AB3563" s="26" t="s">
        <v>11456</v>
      </c>
      <c r="AC3563" s="11" t="str">
        <f t="shared" si="328"/>
        <v>Klik Here Bestie</v>
      </c>
      <c r="AD3563" s="6" t="s">
        <v>11299</v>
      </c>
    </row>
    <row r="3564" spans="1:30" ht="14.25" customHeight="1" x14ac:dyDescent="0.3">
      <c r="A3564" s="5">
        <v>3562</v>
      </c>
      <c r="B3564" s="6" t="s">
        <v>32</v>
      </c>
      <c r="C3564" s="6" t="s">
        <v>33</v>
      </c>
      <c r="D3564" s="6" t="s">
        <v>2938</v>
      </c>
      <c r="E3564" s="6" t="s">
        <v>3047</v>
      </c>
      <c r="F3564" s="6">
        <v>3323142012</v>
      </c>
      <c r="G3564" s="6" t="s">
        <v>2939</v>
      </c>
      <c r="H3564" s="6" t="s">
        <v>188</v>
      </c>
      <c r="I3564" s="6">
        <v>15855870</v>
      </c>
      <c r="J3564" s="6" t="s">
        <v>11457</v>
      </c>
      <c r="K3564" s="6" t="s">
        <v>11454</v>
      </c>
      <c r="L3564" s="6" t="s">
        <v>217</v>
      </c>
      <c r="M3564" s="6">
        <v>0</v>
      </c>
      <c r="N3564" s="6">
        <v>50</v>
      </c>
      <c r="O3564" s="6">
        <v>0</v>
      </c>
      <c r="P3564" s="6">
        <v>0</v>
      </c>
      <c r="Q3564" s="6">
        <v>0</v>
      </c>
      <c r="R3564" s="6">
        <v>0</v>
      </c>
      <c r="S3564" s="6">
        <v>0</v>
      </c>
      <c r="T3564" s="6" t="s">
        <v>39</v>
      </c>
      <c r="U3564" s="6" t="s">
        <v>7951</v>
      </c>
      <c r="V3564" s="8">
        <v>46258.397222222222</v>
      </c>
      <c r="W3564" s="8">
        <v>46258.397222222222</v>
      </c>
      <c r="X3564" s="6" t="s">
        <v>40</v>
      </c>
      <c r="Y3564" s="6" t="s">
        <v>39</v>
      </c>
      <c r="Z3564" s="9">
        <v>1053588</v>
      </c>
      <c r="AA3564" s="6" t="s">
        <v>11455</v>
      </c>
      <c r="AB3564" s="26" t="s">
        <v>11458</v>
      </c>
      <c r="AC3564" s="11" t="str">
        <f t="shared" si="328"/>
        <v>Klik Here Bestie</v>
      </c>
      <c r="AD3564" s="6" t="s">
        <v>11299</v>
      </c>
    </row>
    <row r="3565" spans="1:30" ht="14.25" customHeight="1" x14ac:dyDescent="0.3">
      <c r="A3565" s="5">
        <v>3563</v>
      </c>
      <c r="B3565" s="6" t="s">
        <v>32</v>
      </c>
      <c r="C3565" s="6" t="s">
        <v>33</v>
      </c>
      <c r="D3565" s="6" t="s">
        <v>2938</v>
      </c>
      <c r="E3565" s="6" t="s">
        <v>3047</v>
      </c>
      <c r="F3565" s="6">
        <v>3323142012</v>
      </c>
      <c r="G3565" s="6" t="s">
        <v>2939</v>
      </c>
      <c r="H3565" s="6" t="s">
        <v>188</v>
      </c>
      <c r="I3565" s="6">
        <v>15652839</v>
      </c>
      <c r="J3565" s="6" t="s">
        <v>11459</v>
      </c>
      <c r="K3565" s="6" t="s">
        <v>11460</v>
      </c>
      <c r="L3565" s="6" t="s">
        <v>11461</v>
      </c>
      <c r="M3565" s="6">
        <v>0</v>
      </c>
      <c r="N3565" s="6">
        <v>50</v>
      </c>
      <c r="O3565" s="6">
        <v>0</v>
      </c>
      <c r="P3565" s="6">
        <v>0</v>
      </c>
      <c r="Q3565" s="6">
        <v>0</v>
      </c>
      <c r="R3565" s="6">
        <v>0</v>
      </c>
      <c r="S3565" s="6">
        <v>0</v>
      </c>
      <c r="T3565" s="6" t="s">
        <v>39</v>
      </c>
      <c r="U3565" s="6" t="s">
        <v>7926</v>
      </c>
      <c r="V3565" s="8">
        <v>46255.633333333331</v>
      </c>
      <c r="W3565" s="8">
        <v>46255.633333333331</v>
      </c>
      <c r="X3565" s="6" t="s">
        <v>40</v>
      </c>
      <c r="Y3565" s="6" t="s">
        <v>39</v>
      </c>
      <c r="Z3565" s="9">
        <v>1053588</v>
      </c>
      <c r="AA3565" s="6" t="s">
        <v>11455</v>
      </c>
      <c r="AB3565" s="26" t="s">
        <v>11462</v>
      </c>
      <c r="AC3565" s="11" t="str">
        <f t="shared" si="328"/>
        <v>Klik Here Bestie</v>
      </c>
      <c r="AD3565" s="6" t="s">
        <v>11299</v>
      </c>
    </row>
    <row r="3566" spans="1:30" ht="14.25" customHeight="1" x14ac:dyDescent="0.3">
      <c r="A3566" s="5">
        <v>3564</v>
      </c>
      <c r="B3566" s="6" t="s">
        <v>32</v>
      </c>
      <c r="C3566" s="6" t="s">
        <v>33</v>
      </c>
      <c r="D3566" s="6" t="s">
        <v>2938</v>
      </c>
      <c r="E3566" s="6" t="s">
        <v>3047</v>
      </c>
      <c r="F3566" s="6">
        <v>3323142012</v>
      </c>
      <c r="G3566" s="6" t="s">
        <v>2939</v>
      </c>
      <c r="H3566" s="6" t="s">
        <v>188</v>
      </c>
      <c r="I3566" s="6">
        <v>15634363</v>
      </c>
      <c r="J3566" s="6" t="s">
        <v>11463</v>
      </c>
      <c r="K3566" s="6" t="s">
        <v>11464</v>
      </c>
      <c r="L3566" s="6" t="s">
        <v>11465</v>
      </c>
      <c r="M3566" s="6">
        <v>50</v>
      </c>
      <c r="N3566" s="6">
        <v>50</v>
      </c>
      <c r="O3566" s="6">
        <v>0</v>
      </c>
      <c r="P3566" s="6">
        <v>0</v>
      </c>
      <c r="Q3566" s="6">
        <v>0</v>
      </c>
      <c r="R3566" s="6">
        <v>0</v>
      </c>
      <c r="S3566" s="6">
        <v>0</v>
      </c>
      <c r="T3566" s="6" t="s">
        <v>39</v>
      </c>
      <c r="U3566" s="6" t="s">
        <v>7926</v>
      </c>
      <c r="V3566" s="8">
        <v>46255.536111111112</v>
      </c>
      <c r="W3566" s="8">
        <v>46255.536111111112</v>
      </c>
      <c r="X3566" s="6" t="s">
        <v>40</v>
      </c>
      <c r="Y3566" s="6" t="s">
        <v>39</v>
      </c>
      <c r="Z3566" s="9">
        <v>1054014</v>
      </c>
      <c r="AA3566" s="6" t="s">
        <v>966</v>
      </c>
      <c r="AB3566" s="26" t="s">
        <v>11466</v>
      </c>
      <c r="AC3566" s="11" t="str">
        <f t="shared" si="328"/>
        <v>Klik Here Bestie</v>
      </c>
      <c r="AD3566" s="6" t="s">
        <v>11299</v>
      </c>
    </row>
    <row r="3567" spans="1:30" ht="14.25" customHeight="1" x14ac:dyDescent="0.3">
      <c r="A3567" s="5">
        <v>3565</v>
      </c>
      <c r="B3567" s="6" t="s">
        <v>32</v>
      </c>
      <c r="C3567" s="6" t="s">
        <v>33</v>
      </c>
      <c r="D3567" s="6" t="s">
        <v>2938</v>
      </c>
      <c r="E3567" s="6" t="s">
        <v>3047</v>
      </c>
      <c r="F3567" s="6">
        <v>3323142012</v>
      </c>
      <c r="G3567" s="6" t="s">
        <v>2939</v>
      </c>
      <c r="H3567" s="6" t="s">
        <v>188</v>
      </c>
      <c r="I3567" s="6">
        <v>15634505</v>
      </c>
      <c r="J3567" s="6" t="s">
        <v>11467</v>
      </c>
      <c r="K3567" s="6" t="s">
        <v>11464</v>
      </c>
      <c r="L3567" s="6" t="s">
        <v>11465</v>
      </c>
      <c r="M3567" s="6">
        <v>0</v>
      </c>
      <c r="N3567" s="6">
        <v>125</v>
      </c>
      <c r="O3567" s="6">
        <v>0</v>
      </c>
      <c r="P3567" s="6">
        <v>0</v>
      </c>
      <c r="Q3567" s="6">
        <v>0</v>
      </c>
      <c r="R3567" s="6">
        <v>0</v>
      </c>
      <c r="S3567" s="6">
        <v>0</v>
      </c>
      <c r="T3567" s="6" t="s">
        <v>39</v>
      </c>
      <c r="U3567" s="27" t="s">
        <v>7926</v>
      </c>
      <c r="V3567" s="8">
        <v>46255.537499999999</v>
      </c>
      <c r="W3567" s="8">
        <v>46255.537499999999</v>
      </c>
      <c r="X3567" s="6" t="s">
        <v>40</v>
      </c>
      <c r="Y3567" s="6" t="s">
        <v>39</v>
      </c>
      <c r="Z3567" s="9">
        <v>1054014</v>
      </c>
      <c r="AA3567" s="6" t="s">
        <v>966</v>
      </c>
      <c r="AB3567" s="26" t="s">
        <v>11468</v>
      </c>
      <c r="AC3567" s="11" t="str">
        <f t="shared" si="328"/>
        <v>Klik Here Bestie</v>
      </c>
      <c r="AD3567" s="6" t="s">
        <v>11299</v>
      </c>
    </row>
    <row r="3568" spans="1:30" ht="14.25" customHeight="1" x14ac:dyDescent="0.3">
      <c r="A3568" s="5">
        <v>3566</v>
      </c>
      <c r="B3568" s="6" t="s">
        <v>32</v>
      </c>
      <c r="C3568" s="6" t="s">
        <v>33</v>
      </c>
      <c r="D3568" s="6" t="s">
        <v>2938</v>
      </c>
      <c r="E3568" s="6" t="s">
        <v>3047</v>
      </c>
      <c r="F3568" s="6">
        <v>3323142012</v>
      </c>
      <c r="G3568" s="6" t="s">
        <v>2939</v>
      </c>
      <c r="H3568" s="6" t="s">
        <v>188</v>
      </c>
      <c r="I3568" s="6">
        <v>15457068</v>
      </c>
      <c r="J3568" s="6" t="s">
        <v>11469</v>
      </c>
      <c r="K3568" s="6" t="s">
        <v>11470</v>
      </c>
      <c r="L3568" s="6" t="s">
        <v>11471</v>
      </c>
      <c r="M3568" s="6">
        <v>0</v>
      </c>
      <c r="N3568" s="6">
        <v>125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  <c r="T3568" s="6" t="s">
        <v>39</v>
      </c>
      <c r="U3568" s="6" t="s">
        <v>7969</v>
      </c>
      <c r="V3568" s="8">
        <v>46253.425000000003</v>
      </c>
      <c r="W3568" s="8">
        <v>46253.425000000003</v>
      </c>
      <c r="X3568" s="6" t="s">
        <v>40</v>
      </c>
      <c r="Y3568" s="6" t="s">
        <v>39</v>
      </c>
      <c r="Z3568" s="9">
        <v>1053587</v>
      </c>
      <c r="AA3568" s="6" t="s">
        <v>11472</v>
      </c>
      <c r="AB3568" s="26" t="s">
        <v>11473</v>
      </c>
      <c r="AC3568" s="11" t="str">
        <f t="shared" si="328"/>
        <v>Klik Here Bestie</v>
      </c>
      <c r="AD3568" s="6" t="s">
        <v>11299</v>
      </c>
    </row>
    <row r="3569" spans="1:30" ht="14.25" customHeight="1" x14ac:dyDescent="0.3">
      <c r="A3569" s="5">
        <v>3567</v>
      </c>
      <c r="B3569" s="6" t="s">
        <v>32</v>
      </c>
      <c r="C3569" s="6" t="s">
        <v>33</v>
      </c>
      <c r="D3569" s="6" t="s">
        <v>2938</v>
      </c>
      <c r="E3569" s="6" t="s">
        <v>3047</v>
      </c>
      <c r="F3569" s="6">
        <v>3323142012</v>
      </c>
      <c r="G3569" s="6" t="s">
        <v>2939</v>
      </c>
      <c r="H3569" s="6" t="s">
        <v>188</v>
      </c>
      <c r="I3569" s="6">
        <v>15903964</v>
      </c>
      <c r="J3569" s="6" t="s">
        <v>11474</v>
      </c>
      <c r="K3569" s="6" t="s">
        <v>11475</v>
      </c>
      <c r="L3569" s="6" t="s">
        <v>11476</v>
      </c>
      <c r="M3569" s="6">
        <v>25</v>
      </c>
      <c r="N3569" s="6">
        <v>25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  <c r="T3569" s="6" t="s">
        <v>39</v>
      </c>
      <c r="U3569" s="6" t="s">
        <v>7951</v>
      </c>
      <c r="V3569" s="8">
        <v>46258.64166666667</v>
      </c>
      <c r="W3569" s="8">
        <v>46258.64166666667</v>
      </c>
      <c r="X3569" s="6" t="s">
        <v>40</v>
      </c>
      <c r="Y3569" s="6" t="s">
        <v>39</v>
      </c>
      <c r="Z3569" s="9">
        <v>1054013</v>
      </c>
      <c r="AA3569" s="6" t="s">
        <v>11477</v>
      </c>
      <c r="AB3569" s="26" t="s">
        <v>11478</v>
      </c>
      <c r="AC3569" s="11" t="str">
        <f t="shared" si="328"/>
        <v>Klik Here Bestie</v>
      </c>
      <c r="AD3569" s="6" t="s">
        <v>11299</v>
      </c>
    </row>
    <row r="3570" spans="1:30" ht="14.25" customHeight="1" x14ac:dyDescent="0.3">
      <c r="A3570" s="5">
        <v>3568</v>
      </c>
      <c r="B3570" s="6" t="s">
        <v>32</v>
      </c>
      <c r="C3570" s="6" t="s">
        <v>33</v>
      </c>
      <c r="D3570" s="6" t="s">
        <v>2938</v>
      </c>
      <c r="E3570" s="6" t="s">
        <v>3047</v>
      </c>
      <c r="F3570" s="6">
        <v>3323142012</v>
      </c>
      <c r="G3570" s="6" t="s">
        <v>2939</v>
      </c>
      <c r="H3570" s="6" t="s">
        <v>188</v>
      </c>
      <c r="I3570" s="6">
        <v>15904116</v>
      </c>
      <c r="J3570" s="6" t="s">
        <v>11479</v>
      </c>
      <c r="K3570" s="6" t="s">
        <v>11475</v>
      </c>
      <c r="L3570" s="6" t="s">
        <v>11476</v>
      </c>
      <c r="M3570" s="6">
        <v>0</v>
      </c>
      <c r="N3570" s="6">
        <v>75</v>
      </c>
      <c r="O3570" s="6">
        <v>0</v>
      </c>
      <c r="P3570" s="6">
        <v>0</v>
      </c>
      <c r="Q3570" s="6">
        <v>0</v>
      </c>
      <c r="R3570" s="6">
        <v>0</v>
      </c>
      <c r="S3570" s="6">
        <v>0</v>
      </c>
      <c r="T3570" s="6" t="s">
        <v>39</v>
      </c>
      <c r="U3570" s="6" t="s">
        <v>7951</v>
      </c>
      <c r="V3570" s="8">
        <v>46258.642361111109</v>
      </c>
      <c r="W3570" s="8">
        <v>46258.642361111109</v>
      </c>
      <c r="X3570" s="6" t="s">
        <v>40</v>
      </c>
      <c r="Y3570" s="6" t="s">
        <v>39</v>
      </c>
      <c r="Z3570" s="9">
        <v>1054013</v>
      </c>
      <c r="AA3570" s="6" t="s">
        <v>11477</v>
      </c>
      <c r="AB3570" s="26" t="s">
        <v>11480</v>
      </c>
      <c r="AC3570" s="11" t="str">
        <f t="shared" si="328"/>
        <v>Klik Here Bestie</v>
      </c>
      <c r="AD3570" s="6" t="s">
        <v>11299</v>
      </c>
    </row>
    <row r="3571" spans="1:30" ht="14.25" customHeight="1" x14ac:dyDescent="0.3">
      <c r="A3571" s="5">
        <v>3569</v>
      </c>
      <c r="B3571" s="6" t="s">
        <v>32</v>
      </c>
      <c r="C3571" s="6" t="s">
        <v>33</v>
      </c>
      <c r="D3571" s="6" t="s">
        <v>2938</v>
      </c>
      <c r="E3571" s="6" t="s">
        <v>3047</v>
      </c>
      <c r="F3571" s="6">
        <v>3323142012</v>
      </c>
      <c r="G3571" s="6" t="s">
        <v>2939</v>
      </c>
      <c r="H3571" s="6" t="s">
        <v>188</v>
      </c>
      <c r="I3571" s="6">
        <v>15635521</v>
      </c>
      <c r="J3571" s="6" t="s">
        <v>11481</v>
      </c>
      <c r="K3571" s="6" t="s">
        <v>11482</v>
      </c>
      <c r="L3571" s="6" t="s">
        <v>11483</v>
      </c>
      <c r="M3571" s="6">
        <v>0</v>
      </c>
      <c r="N3571" s="6">
        <v>300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  <c r="T3571" s="6" t="s">
        <v>39</v>
      </c>
      <c r="U3571" s="6" t="s">
        <v>7926</v>
      </c>
      <c r="V3571" s="8">
        <v>46255.545138888891</v>
      </c>
      <c r="W3571" s="8">
        <v>46255.545138888891</v>
      </c>
      <c r="X3571" s="6" t="s">
        <v>40</v>
      </c>
      <c r="Y3571" s="6" t="s">
        <v>39</v>
      </c>
      <c r="Z3571" s="9">
        <v>1053588</v>
      </c>
      <c r="AA3571" s="6" t="s">
        <v>11455</v>
      </c>
      <c r="AB3571" s="26" t="s">
        <v>11484</v>
      </c>
      <c r="AC3571" s="11" t="str">
        <f t="shared" si="328"/>
        <v>Klik Here Bestie</v>
      </c>
      <c r="AD3571" s="6" t="s">
        <v>11299</v>
      </c>
    </row>
    <row r="3572" spans="1:30" ht="14.25" customHeight="1" x14ac:dyDescent="0.3">
      <c r="A3572" s="5">
        <v>3570</v>
      </c>
      <c r="B3572" s="6" t="s">
        <v>32</v>
      </c>
      <c r="C3572" s="6" t="s">
        <v>33</v>
      </c>
      <c r="D3572" s="6" t="s">
        <v>2938</v>
      </c>
      <c r="E3572" s="6" t="s">
        <v>3047</v>
      </c>
      <c r="F3572" s="6">
        <v>3323142012</v>
      </c>
      <c r="G3572" s="6" t="s">
        <v>2939</v>
      </c>
      <c r="H3572" s="6" t="s">
        <v>188</v>
      </c>
      <c r="I3572" s="6">
        <v>15635710</v>
      </c>
      <c r="J3572" s="6" t="s">
        <v>11485</v>
      </c>
      <c r="K3572" s="6" t="s">
        <v>11482</v>
      </c>
      <c r="L3572" s="6" t="s">
        <v>11483</v>
      </c>
      <c r="M3572" s="6">
        <v>0</v>
      </c>
      <c r="N3572" s="6">
        <v>100</v>
      </c>
      <c r="O3572" s="6">
        <v>0</v>
      </c>
      <c r="P3572" s="6">
        <v>0</v>
      </c>
      <c r="Q3572" s="6">
        <v>0</v>
      </c>
      <c r="R3572" s="6">
        <v>0</v>
      </c>
      <c r="S3572" s="6">
        <v>0</v>
      </c>
      <c r="T3572" s="6" t="s">
        <v>39</v>
      </c>
      <c r="U3572" s="6" t="s">
        <v>7926</v>
      </c>
      <c r="V3572" s="8">
        <v>46255.546527777777</v>
      </c>
      <c r="W3572" s="8">
        <v>46255.546527777777</v>
      </c>
      <c r="X3572" s="6" t="s">
        <v>40</v>
      </c>
      <c r="Y3572" s="6" t="s">
        <v>39</v>
      </c>
      <c r="Z3572" s="9">
        <v>1053588</v>
      </c>
      <c r="AA3572" s="6" t="s">
        <v>11455</v>
      </c>
      <c r="AB3572" s="26" t="s">
        <v>11486</v>
      </c>
      <c r="AC3572" s="11" t="str">
        <f t="shared" si="328"/>
        <v>Klik Here Bestie</v>
      </c>
      <c r="AD3572" s="6" t="s">
        <v>11299</v>
      </c>
    </row>
    <row r="3573" spans="1:30" ht="14.25" customHeight="1" x14ac:dyDescent="0.3">
      <c r="A3573" s="5">
        <v>3571</v>
      </c>
      <c r="B3573" s="6" t="s">
        <v>32</v>
      </c>
      <c r="C3573" s="6" t="s">
        <v>33</v>
      </c>
      <c r="D3573" s="6" t="s">
        <v>2938</v>
      </c>
      <c r="E3573" s="6" t="s">
        <v>3047</v>
      </c>
      <c r="F3573" s="6">
        <v>3323142012</v>
      </c>
      <c r="G3573" s="6" t="s">
        <v>2939</v>
      </c>
      <c r="H3573" s="6" t="s">
        <v>188</v>
      </c>
      <c r="I3573" s="6">
        <v>16182902</v>
      </c>
      <c r="J3573" s="6" t="s">
        <v>11487</v>
      </c>
      <c r="K3573" s="6" t="s">
        <v>11488</v>
      </c>
      <c r="L3573" s="6" t="s">
        <v>1905</v>
      </c>
      <c r="M3573" s="6">
        <v>0</v>
      </c>
      <c r="N3573" s="6">
        <v>125</v>
      </c>
      <c r="O3573" s="6">
        <v>0</v>
      </c>
      <c r="P3573" s="6">
        <v>0</v>
      </c>
      <c r="Q3573" s="6">
        <v>0</v>
      </c>
      <c r="R3573" s="6">
        <v>0</v>
      </c>
      <c r="S3573" s="6">
        <v>0</v>
      </c>
      <c r="T3573" s="6" t="s">
        <v>39</v>
      </c>
      <c r="U3573" s="6" t="s">
        <v>7919</v>
      </c>
      <c r="V3573" s="8">
        <v>46261.578472222223</v>
      </c>
      <c r="W3573" s="8">
        <v>46261.578472222223</v>
      </c>
      <c r="X3573" s="6" t="s">
        <v>40</v>
      </c>
      <c r="Y3573" s="6" t="s">
        <v>39</v>
      </c>
      <c r="Z3573" s="9">
        <v>187372</v>
      </c>
      <c r="AA3573" s="6" t="s">
        <v>3934</v>
      </c>
      <c r="AB3573" s="26" t="s">
        <v>11489</v>
      </c>
      <c r="AC3573" s="11" t="str">
        <f t="shared" ref="AC3573:AC3827" si="329">HYPERLINK(AB3573,"Klik Here Bestie")</f>
        <v>Klik Here Bestie</v>
      </c>
      <c r="AD3573" s="6" t="s">
        <v>11299</v>
      </c>
    </row>
    <row r="3574" spans="1:30" ht="14.25" customHeight="1" x14ac:dyDescent="0.3">
      <c r="A3574" s="5">
        <v>3572</v>
      </c>
      <c r="B3574" s="6" t="s">
        <v>32</v>
      </c>
      <c r="C3574" s="6" t="s">
        <v>33</v>
      </c>
      <c r="D3574" s="6" t="s">
        <v>2938</v>
      </c>
      <c r="E3574" s="6" t="s">
        <v>3047</v>
      </c>
      <c r="F3574" s="6">
        <v>3323142012</v>
      </c>
      <c r="G3574" s="6" t="s">
        <v>2939</v>
      </c>
      <c r="H3574" s="6" t="s">
        <v>188</v>
      </c>
      <c r="I3574" s="6">
        <v>16183068</v>
      </c>
      <c r="J3574" s="6" t="s">
        <v>11490</v>
      </c>
      <c r="K3574" s="6" t="s">
        <v>11488</v>
      </c>
      <c r="L3574" s="6" t="s">
        <v>1905</v>
      </c>
      <c r="M3574" s="6">
        <v>50</v>
      </c>
      <c r="N3574" s="6">
        <v>50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  <c r="T3574" s="6" t="s">
        <v>39</v>
      </c>
      <c r="U3574" s="27" t="s">
        <v>7919</v>
      </c>
      <c r="V3574" s="8">
        <v>46261.579861111109</v>
      </c>
      <c r="W3574" s="8">
        <v>46261.579861111109</v>
      </c>
      <c r="X3574" s="6" t="s">
        <v>40</v>
      </c>
      <c r="Y3574" s="6" t="s">
        <v>39</v>
      </c>
      <c r="Z3574" s="9">
        <v>187372</v>
      </c>
      <c r="AA3574" s="6" t="s">
        <v>3934</v>
      </c>
      <c r="AB3574" s="26" t="s">
        <v>11491</v>
      </c>
      <c r="AC3574" s="11" t="str">
        <f t="shared" si="329"/>
        <v>Klik Here Bestie</v>
      </c>
      <c r="AD3574" s="6" t="s">
        <v>11299</v>
      </c>
    </row>
    <row r="3575" spans="1:30" ht="14.25" customHeight="1" x14ac:dyDescent="0.3">
      <c r="A3575" s="5">
        <v>3573</v>
      </c>
      <c r="B3575" s="6" t="s">
        <v>32</v>
      </c>
      <c r="C3575" s="6" t="s">
        <v>33</v>
      </c>
      <c r="D3575" s="6" t="s">
        <v>2938</v>
      </c>
      <c r="E3575" s="6" t="s">
        <v>3047</v>
      </c>
      <c r="F3575" s="6">
        <v>3323142012</v>
      </c>
      <c r="G3575" s="6" t="s">
        <v>2939</v>
      </c>
      <c r="H3575" s="6" t="s">
        <v>188</v>
      </c>
      <c r="I3575" s="6">
        <v>15401904</v>
      </c>
      <c r="J3575" s="6" t="s">
        <v>11492</v>
      </c>
      <c r="K3575" s="6" t="s">
        <v>11493</v>
      </c>
      <c r="L3575" s="6" t="s">
        <v>8955</v>
      </c>
      <c r="M3575" s="6">
        <v>0</v>
      </c>
      <c r="N3575" s="6">
        <v>50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 t="s">
        <v>39</v>
      </c>
      <c r="U3575" s="6" t="s">
        <v>7958</v>
      </c>
      <c r="V3575" s="8">
        <v>46252.531944444447</v>
      </c>
      <c r="W3575" s="8">
        <v>46252.531944444447</v>
      </c>
      <c r="X3575" s="6" t="s">
        <v>40</v>
      </c>
      <c r="Y3575" s="6" t="s">
        <v>39</v>
      </c>
      <c r="Z3575" s="9">
        <v>1053587</v>
      </c>
      <c r="AA3575" s="6" t="s">
        <v>11472</v>
      </c>
      <c r="AB3575" s="26" t="s">
        <v>11494</v>
      </c>
      <c r="AC3575" s="11" t="str">
        <f t="shared" si="329"/>
        <v>Klik Here Bestie</v>
      </c>
      <c r="AD3575" s="6" t="s">
        <v>11299</v>
      </c>
    </row>
    <row r="3576" spans="1:30" ht="14.25" customHeight="1" x14ac:dyDescent="0.3">
      <c r="A3576" s="5">
        <v>3574</v>
      </c>
      <c r="B3576" s="6" t="s">
        <v>32</v>
      </c>
      <c r="C3576" s="6" t="s">
        <v>33</v>
      </c>
      <c r="D3576" s="6" t="s">
        <v>3054</v>
      </c>
      <c r="E3576" s="6" t="s">
        <v>3054</v>
      </c>
      <c r="F3576" s="6">
        <v>3323152001</v>
      </c>
      <c r="G3576" s="6" t="s">
        <v>3055</v>
      </c>
      <c r="H3576" s="6" t="s">
        <v>3056</v>
      </c>
      <c r="I3576" s="6">
        <v>15406363</v>
      </c>
      <c r="J3576" s="6" t="s">
        <v>11495</v>
      </c>
      <c r="K3576" s="6" t="s">
        <v>11496</v>
      </c>
      <c r="L3576" s="6" t="s">
        <v>11497</v>
      </c>
      <c r="M3576" s="6">
        <v>0</v>
      </c>
      <c r="N3576" s="6">
        <v>45</v>
      </c>
      <c r="O3576" s="6">
        <v>0</v>
      </c>
      <c r="P3576" s="6">
        <v>0</v>
      </c>
      <c r="Q3576" s="6">
        <v>0</v>
      </c>
      <c r="R3576" s="6">
        <v>0</v>
      </c>
      <c r="S3576" s="6">
        <v>0</v>
      </c>
      <c r="T3576" s="6" t="s">
        <v>39</v>
      </c>
      <c r="U3576" s="6" t="s">
        <v>7958</v>
      </c>
      <c r="V3576" s="8">
        <v>46252.570833333331</v>
      </c>
      <c r="W3576" s="8">
        <v>46252.570833333331</v>
      </c>
      <c r="X3576" s="6" t="s">
        <v>40</v>
      </c>
      <c r="Y3576" s="6" t="s">
        <v>39</v>
      </c>
      <c r="Z3576" s="9">
        <v>74890</v>
      </c>
      <c r="AA3576" s="6" t="s">
        <v>3059</v>
      </c>
      <c r="AB3576" s="26" t="s">
        <v>11498</v>
      </c>
      <c r="AC3576" s="11" t="str">
        <f t="shared" si="329"/>
        <v>Klik Here Bestie</v>
      </c>
      <c r="AD3576" s="6" t="s">
        <v>30</v>
      </c>
    </row>
    <row r="3577" spans="1:30" ht="14.25" customHeight="1" x14ac:dyDescent="0.3">
      <c r="A3577" s="5">
        <v>3575</v>
      </c>
      <c r="B3577" s="6" t="s">
        <v>32</v>
      </c>
      <c r="C3577" s="6" t="s">
        <v>33</v>
      </c>
      <c r="D3577" s="6" t="s">
        <v>3054</v>
      </c>
      <c r="E3577" s="6" t="s">
        <v>3078</v>
      </c>
      <c r="F3577" s="6">
        <v>3323152006</v>
      </c>
      <c r="G3577" s="6" t="s">
        <v>3068</v>
      </c>
      <c r="H3577" s="6" t="s">
        <v>3069</v>
      </c>
      <c r="I3577" s="6">
        <v>15903098</v>
      </c>
      <c r="J3577" s="6" t="s">
        <v>11499</v>
      </c>
      <c r="K3577" s="6" t="s">
        <v>11500</v>
      </c>
      <c r="L3577" s="6" t="s">
        <v>3080</v>
      </c>
      <c r="M3577" s="6">
        <v>57</v>
      </c>
      <c r="N3577" s="6">
        <v>49</v>
      </c>
      <c r="O3577" s="6">
        <v>0</v>
      </c>
      <c r="P3577" s="6">
        <v>0</v>
      </c>
      <c r="Q3577" s="6">
        <v>0</v>
      </c>
      <c r="R3577" s="6">
        <v>0</v>
      </c>
      <c r="S3577" s="6">
        <v>0</v>
      </c>
      <c r="T3577" s="6" t="s">
        <v>39</v>
      </c>
      <c r="U3577" s="6" t="s">
        <v>7951</v>
      </c>
      <c r="V3577" s="8">
        <v>46258.637499999997</v>
      </c>
      <c r="W3577" s="8">
        <v>46258.637499999997</v>
      </c>
      <c r="X3577" s="6" t="s">
        <v>40</v>
      </c>
      <c r="Y3577" s="6" t="s">
        <v>39</v>
      </c>
      <c r="Z3577" s="9">
        <v>95321</v>
      </c>
      <c r="AA3577" s="6" t="s">
        <v>169</v>
      </c>
      <c r="AB3577" s="26" t="s">
        <v>11501</v>
      </c>
      <c r="AC3577" s="11" t="str">
        <f t="shared" si="329"/>
        <v>Klik Here Bestie</v>
      </c>
      <c r="AD3577" s="6" t="s">
        <v>30</v>
      </c>
    </row>
    <row r="3578" spans="1:30" ht="14.25" customHeight="1" x14ac:dyDescent="0.3">
      <c r="A3578" s="5">
        <v>3576</v>
      </c>
      <c r="B3578" s="6" t="s">
        <v>32</v>
      </c>
      <c r="C3578" s="6" t="s">
        <v>33</v>
      </c>
      <c r="D3578" s="6" t="s">
        <v>3054</v>
      </c>
      <c r="E3578" s="6" t="s">
        <v>3078</v>
      </c>
      <c r="F3578" s="6">
        <v>3323152006</v>
      </c>
      <c r="G3578" s="6" t="s">
        <v>3068</v>
      </c>
      <c r="H3578" s="6" t="s">
        <v>3069</v>
      </c>
      <c r="I3578" s="6">
        <v>15342333</v>
      </c>
      <c r="J3578" s="6" t="s">
        <v>11502</v>
      </c>
      <c r="K3578" s="6" t="s">
        <v>11503</v>
      </c>
      <c r="L3578" s="6" t="s">
        <v>4858</v>
      </c>
      <c r="M3578" s="6">
        <v>70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6">
        <v>0</v>
      </c>
      <c r="T3578" s="6" t="s">
        <v>39</v>
      </c>
      <c r="U3578" s="27" t="s">
        <v>4394</v>
      </c>
      <c r="V3578" s="8">
        <v>46251.425000000003</v>
      </c>
      <c r="W3578" s="8">
        <v>46251.425000000003</v>
      </c>
      <c r="X3578" s="6" t="s">
        <v>40</v>
      </c>
      <c r="Y3578" s="6" t="s">
        <v>39</v>
      </c>
      <c r="Z3578" s="9">
        <v>95298</v>
      </c>
      <c r="AA3578" s="6" t="s">
        <v>11504</v>
      </c>
      <c r="AB3578" s="26" t="s">
        <v>11505</v>
      </c>
      <c r="AC3578" s="11" t="str">
        <f t="shared" si="329"/>
        <v>Klik Here Bestie</v>
      </c>
      <c r="AD3578" s="6" t="s">
        <v>30</v>
      </c>
    </row>
    <row r="3579" spans="1:30" ht="14.25" customHeight="1" x14ac:dyDescent="0.3">
      <c r="A3579" s="5">
        <v>3577</v>
      </c>
      <c r="B3579" s="6" t="s">
        <v>32</v>
      </c>
      <c r="C3579" s="6" t="s">
        <v>33</v>
      </c>
      <c r="D3579" s="6" t="s">
        <v>3054</v>
      </c>
      <c r="E3579" s="6" t="s">
        <v>3086</v>
      </c>
      <c r="F3579" s="6">
        <v>3323152007</v>
      </c>
      <c r="G3579" s="6" t="s">
        <v>3087</v>
      </c>
      <c r="H3579" s="6" t="s">
        <v>3088</v>
      </c>
      <c r="I3579" s="6">
        <v>15413017</v>
      </c>
      <c r="J3579" s="6" t="s">
        <v>11506</v>
      </c>
      <c r="K3579" s="6" t="s">
        <v>11507</v>
      </c>
      <c r="L3579" s="6" t="s">
        <v>965</v>
      </c>
      <c r="M3579" s="6">
        <v>50</v>
      </c>
      <c r="N3579" s="6">
        <v>50</v>
      </c>
      <c r="O3579" s="6">
        <v>0</v>
      </c>
      <c r="P3579" s="6">
        <v>0</v>
      </c>
      <c r="Q3579" s="6">
        <v>0</v>
      </c>
      <c r="R3579" s="6">
        <v>0</v>
      </c>
      <c r="S3579" s="6">
        <v>0</v>
      </c>
      <c r="T3579" s="6" t="s">
        <v>39</v>
      </c>
      <c r="U3579" s="6" t="s">
        <v>7958</v>
      </c>
      <c r="V3579" s="8">
        <v>46252.62222222222</v>
      </c>
      <c r="W3579" s="8">
        <v>46252.62222222222</v>
      </c>
      <c r="X3579" s="6" t="s">
        <v>40</v>
      </c>
      <c r="Y3579" s="6" t="s">
        <v>39</v>
      </c>
      <c r="Z3579" s="9">
        <v>5028952</v>
      </c>
      <c r="AA3579" s="6" t="s">
        <v>1704</v>
      </c>
      <c r="AB3579" s="26" t="s">
        <v>11508</v>
      </c>
      <c r="AC3579" s="11" t="str">
        <f t="shared" si="329"/>
        <v>Klik Here Bestie</v>
      </c>
      <c r="AD3579" s="6" t="s">
        <v>30</v>
      </c>
    </row>
    <row r="3580" spans="1:30" ht="14.25" customHeight="1" x14ac:dyDescent="0.3">
      <c r="A3580" s="5">
        <v>3578</v>
      </c>
      <c r="B3580" s="6" t="s">
        <v>32</v>
      </c>
      <c r="C3580" s="6" t="s">
        <v>33</v>
      </c>
      <c r="D3580" s="6" t="s">
        <v>3054</v>
      </c>
      <c r="E3580" s="6" t="s">
        <v>3086</v>
      </c>
      <c r="F3580" s="6">
        <v>3323152007</v>
      </c>
      <c r="G3580" s="6" t="s">
        <v>3087</v>
      </c>
      <c r="H3580" s="6" t="s">
        <v>3088</v>
      </c>
      <c r="I3580" s="6">
        <v>15621721</v>
      </c>
      <c r="J3580" s="6" t="s">
        <v>11509</v>
      </c>
      <c r="K3580" s="6" t="s">
        <v>11510</v>
      </c>
      <c r="L3580" s="6" t="s">
        <v>11511</v>
      </c>
      <c r="M3580" s="6">
        <v>50</v>
      </c>
      <c r="N3580" s="6">
        <v>50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 t="s">
        <v>39</v>
      </c>
      <c r="U3580" s="6" t="s">
        <v>7926</v>
      </c>
      <c r="V3580" s="8">
        <v>46255.427083333336</v>
      </c>
      <c r="W3580" s="8">
        <v>46255.427083333336</v>
      </c>
      <c r="X3580" s="6" t="s">
        <v>40</v>
      </c>
      <c r="Y3580" s="6" t="s">
        <v>39</v>
      </c>
      <c r="Z3580" s="9">
        <v>94802</v>
      </c>
      <c r="AA3580" s="6" t="s">
        <v>1803</v>
      </c>
      <c r="AB3580" s="26" t="s">
        <v>11512</v>
      </c>
      <c r="AC3580" s="11" t="str">
        <f t="shared" si="329"/>
        <v>Klik Here Bestie</v>
      </c>
      <c r="AD3580" s="6" t="s">
        <v>30</v>
      </c>
    </row>
    <row r="3581" spans="1:30" ht="14.25" customHeight="1" x14ac:dyDescent="0.3">
      <c r="A3581" s="5">
        <v>3579</v>
      </c>
      <c r="B3581" s="6" t="s">
        <v>32</v>
      </c>
      <c r="C3581" s="6" t="s">
        <v>33</v>
      </c>
      <c r="D3581" s="6" t="s">
        <v>3054</v>
      </c>
      <c r="E3581" s="6" t="s">
        <v>3086</v>
      </c>
      <c r="F3581" s="6">
        <v>3323152007</v>
      </c>
      <c r="G3581" s="6" t="s">
        <v>3087</v>
      </c>
      <c r="H3581" s="6" t="s">
        <v>3088</v>
      </c>
      <c r="I3581" s="6">
        <v>15838910</v>
      </c>
      <c r="J3581" s="6" t="s">
        <v>11513</v>
      </c>
      <c r="K3581" s="6" t="s">
        <v>11514</v>
      </c>
      <c r="L3581" s="6" t="s">
        <v>11515</v>
      </c>
      <c r="M3581" s="6">
        <v>32</v>
      </c>
      <c r="N3581" s="6">
        <v>166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 t="s">
        <v>39</v>
      </c>
      <c r="U3581" s="6" t="s">
        <v>7951</v>
      </c>
      <c r="V3581" s="8">
        <v>46258.3125</v>
      </c>
      <c r="W3581" s="8">
        <v>46258.3125</v>
      </c>
      <c r="X3581" s="6" t="s">
        <v>40</v>
      </c>
      <c r="Y3581" s="6" t="s">
        <v>39</v>
      </c>
      <c r="Z3581" s="9">
        <v>94567</v>
      </c>
      <c r="AA3581" s="6" t="s">
        <v>3098</v>
      </c>
      <c r="AB3581" s="26" t="s">
        <v>11516</v>
      </c>
      <c r="AC3581" s="11" t="str">
        <f t="shared" si="329"/>
        <v>Klik Here Bestie</v>
      </c>
      <c r="AD3581" s="6" t="s">
        <v>30</v>
      </c>
    </row>
    <row r="3582" spans="1:30" ht="14.25" customHeight="1" x14ac:dyDescent="0.3">
      <c r="A3582" s="5">
        <v>3580</v>
      </c>
      <c r="B3582" s="6" t="s">
        <v>32</v>
      </c>
      <c r="C3582" s="6" t="s">
        <v>33</v>
      </c>
      <c r="D3582" s="6" t="s">
        <v>3054</v>
      </c>
      <c r="E3582" s="6" t="s">
        <v>3103</v>
      </c>
      <c r="F3582" s="6">
        <v>3323152008</v>
      </c>
      <c r="G3582" s="6" t="s">
        <v>3087</v>
      </c>
      <c r="H3582" s="6" t="s">
        <v>3088</v>
      </c>
      <c r="I3582" s="6">
        <v>15904499</v>
      </c>
      <c r="J3582" s="6" t="s">
        <v>11517</v>
      </c>
      <c r="K3582" s="6" t="s">
        <v>11518</v>
      </c>
      <c r="L3582" s="6" t="s">
        <v>11519</v>
      </c>
      <c r="M3582" s="6">
        <v>68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 t="s">
        <v>39</v>
      </c>
      <c r="U3582" s="6" t="s">
        <v>7951</v>
      </c>
      <c r="V3582" s="8">
        <v>46258.644444444442</v>
      </c>
      <c r="W3582" s="8">
        <v>46258.644444444442</v>
      </c>
      <c r="X3582" s="6" t="s">
        <v>40</v>
      </c>
      <c r="Y3582" s="6" t="s">
        <v>39</v>
      </c>
      <c r="Z3582" s="9">
        <v>95136</v>
      </c>
      <c r="AA3582" s="6" t="s">
        <v>11520</v>
      </c>
      <c r="AB3582" s="26" t="s">
        <v>11521</v>
      </c>
      <c r="AC3582" s="11" t="str">
        <f t="shared" si="329"/>
        <v>Klik Here Bestie</v>
      </c>
      <c r="AD3582" s="6" t="s">
        <v>30</v>
      </c>
    </row>
    <row r="3583" spans="1:30" ht="14.25" customHeight="1" x14ac:dyDescent="0.3">
      <c r="A3583" s="5">
        <v>3581</v>
      </c>
      <c r="B3583" s="6" t="s">
        <v>32</v>
      </c>
      <c r="C3583" s="6" t="s">
        <v>33</v>
      </c>
      <c r="D3583" s="6" t="s">
        <v>3054</v>
      </c>
      <c r="E3583" s="6" t="s">
        <v>3103</v>
      </c>
      <c r="F3583" s="6">
        <v>3323152008</v>
      </c>
      <c r="G3583" s="6" t="s">
        <v>3087</v>
      </c>
      <c r="H3583" s="6" t="s">
        <v>3088</v>
      </c>
      <c r="I3583" s="6">
        <v>15391744</v>
      </c>
      <c r="J3583" s="6" t="s">
        <v>11522</v>
      </c>
      <c r="K3583" s="6" t="s">
        <v>11523</v>
      </c>
      <c r="L3583" s="6" t="s">
        <v>11524</v>
      </c>
      <c r="M3583" s="6">
        <v>50</v>
      </c>
      <c r="N3583" s="6">
        <v>0</v>
      </c>
      <c r="O3583" s="6">
        <v>0</v>
      </c>
      <c r="P3583" s="6">
        <v>0</v>
      </c>
      <c r="Q3583" s="6">
        <v>0</v>
      </c>
      <c r="R3583" s="6">
        <v>0</v>
      </c>
      <c r="S3583" s="6">
        <v>0</v>
      </c>
      <c r="T3583" s="6" t="s">
        <v>39</v>
      </c>
      <c r="U3583" s="6" t="s">
        <v>7958</v>
      </c>
      <c r="V3583" s="8">
        <v>46252.446527777778</v>
      </c>
      <c r="W3583" s="8">
        <v>46252.446527777778</v>
      </c>
      <c r="X3583" s="6" t="s">
        <v>40</v>
      </c>
      <c r="Y3583" s="6" t="s">
        <v>39</v>
      </c>
      <c r="Z3583" s="9">
        <v>95125</v>
      </c>
      <c r="AA3583" s="6" t="s">
        <v>6573</v>
      </c>
      <c r="AB3583" s="26" t="s">
        <v>11525</v>
      </c>
      <c r="AC3583" s="11" t="str">
        <f t="shared" si="329"/>
        <v>Klik Here Bestie</v>
      </c>
      <c r="AD3583" s="6" t="s">
        <v>30</v>
      </c>
    </row>
    <row r="3584" spans="1:30" ht="14.25" customHeight="1" x14ac:dyDescent="0.3">
      <c r="A3584" s="5">
        <v>3582</v>
      </c>
      <c r="B3584" s="6" t="s">
        <v>32</v>
      </c>
      <c r="C3584" s="6" t="s">
        <v>33</v>
      </c>
      <c r="D3584" s="6" t="s">
        <v>3054</v>
      </c>
      <c r="E3584" s="6" t="s">
        <v>3103</v>
      </c>
      <c r="F3584" s="6">
        <v>3323152008</v>
      </c>
      <c r="G3584" s="6" t="s">
        <v>3087</v>
      </c>
      <c r="H3584" s="6" t="s">
        <v>3088</v>
      </c>
      <c r="I3584" s="6">
        <v>15491363</v>
      </c>
      <c r="J3584" s="6" t="s">
        <v>11526</v>
      </c>
      <c r="K3584" s="6" t="s">
        <v>11527</v>
      </c>
      <c r="L3584" s="6" t="s">
        <v>11528</v>
      </c>
      <c r="M3584" s="6">
        <v>100</v>
      </c>
      <c r="N3584" s="6">
        <v>128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 t="s">
        <v>39</v>
      </c>
      <c r="U3584" s="27" t="s">
        <v>7969</v>
      </c>
      <c r="V3584" s="8">
        <v>46253.677083333336</v>
      </c>
      <c r="W3584" s="8">
        <v>46253.677083333336</v>
      </c>
      <c r="X3584" s="6" t="s">
        <v>40</v>
      </c>
      <c r="Y3584" s="6" t="s">
        <v>39</v>
      </c>
      <c r="Z3584" s="9">
        <v>95125</v>
      </c>
      <c r="AA3584" s="6" t="s">
        <v>6573</v>
      </c>
      <c r="AB3584" s="26" t="s">
        <v>11529</v>
      </c>
      <c r="AC3584" s="11" t="str">
        <f t="shared" si="329"/>
        <v>Klik Here Bestie</v>
      </c>
      <c r="AD3584" s="6" t="s">
        <v>30</v>
      </c>
    </row>
    <row r="3585" spans="1:30" ht="14.25" customHeight="1" x14ac:dyDescent="0.3">
      <c r="A3585" s="5">
        <v>3583</v>
      </c>
      <c r="B3585" s="6" t="s">
        <v>32</v>
      </c>
      <c r="C3585" s="6" t="s">
        <v>33</v>
      </c>
      <c r="D3585" s="6" t="s">
        <v>3054</v>
      </c>
      <c r="E3585" s="6" t="s">
        <v>3103</v>
      </c>
      <c r="F3585" s="6">
        <v>3323152008</v>
      </c>
      <c r="G3585" s="6" t="s">
        <v>3087</v>
      </c>
      <c r="H3585" s="6" t="s">
        <v>3088</v>
      </c>
      <c r="I3585" s="6">
        <v>15597424</v>
      </c>
      <c r="J3585" s="6" t="s">
        <v>11530</v>
      </c>
      <c r="K3585" s="6" t="s">
        <v>11527</v>
      </c>
      <c r="L3585" s="6" t="s">
        <v>11528</v>
      </c>
      <c r="M3585" s="6">
        <v>62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6">
        <v>0</v>
      </c>
      <c r="T3585" s="6" t="s">
        <v>39</v>
      </c>
      <c r="U3585" s="6" t="s">
        <v>7926</v>
      </c>
      <c r="V3585" s="8">
        <v>46255.321527777778</v>
      </c>
      <c r="W3585" s="8">
        <v>46255.321527777778</v>
      </c>
      <c r="X3585" s="6" t="s">
        <v>40</v>
      </c>
      <c r="Y3585" s="6" t="s">
        <v>39</v>
      </c>
      <c r="Z3585" s="9">
        <v>95125</v>
      </c>
      <c r="AA3585" s="6" t="s">
        <v>6573</v>
      </c>
      <c r="AB3585" s="26" t="s">
        <v>11531</v>
      </c>
      <c r="AC3585" s="11" t="str">
        <f t="shared" si="329"/>
        <v>Klik Here Bestie</v>
      </c>
      <c r="AD3585" s="6" t="s">
        <v>30</v>
      </c>
    </row>
    <row r="3586" spans="1:30" ht="14.25" customHeight="1" x14ac:dyDescent="0.3">
      <c r="A3586" s="5">
        <v>3584</v>
      </c>
      <c r="B3586" s="6" t="s">
        <v>32</v>
      </c>
      <c r="C3586" s="6" t="s">
        <v>33</v>
      </c>
      <c r="D3586" s="6" t="s">
        <v>3054</v>
      </c>
      <c r="E3586" s="6" t="s">
        <v>3103</v>
      </c>
      <c r="F3586" s="6">
        <v>3323152008</v>
      </c>
      <c r="G3586" s="6" t="s">
        <v>3087</v>
      </c>
      <c r="H3586" s="6" t="s">
        <v>3088</v>
      </c>
      <c r="I3586" s="6">
        <v>15899823</v>
      </c>
      <c r="J3586" s="6" t="s">
        <v>11532</v>
      </c>
      <c r="K3586" s="6" t="s">
        <v>6566</v>
      </c>
      <c r="L3586" s="6" t="s">
        <v>6567</v>
      </c>
      <c r="M3586" s="6">
        <v>50</v>
      </c>
      <c r="N3586" s="6">
        <v>0</v>
      </c>
      <c r="O3586" s="6">
        <v>0</v>
      </c>
      <c r="P3586" s="6">
        <v>0</v>
      </c>
      <c r="Q3586" s="6">
        <v>0</v>
      </c>
      <c r="R3586" s="6">
        <v>0</v>
      </c>
      <c r="S3586" s="6">
        <v>0</v>
      </c>
      <c r="T3586" s="6" t="s">
        <v>39</v>
      </c>
      <c r="U3586" s="6" t="s">
        <v>7951</v>
      </c>
      <c r="V3586" s="8">
        <v>46258.619444444441</v>
      </c>
      <c r="W3586" s="8">
        <v>46258.619444444441</v>
      </c>
      <c r="X3586" s="6" t="s">
        <v>40</v>
      </c>
      <c r="Y3586" s="6" t="s">
        <v>39</v>
      </c>
      <c r="Z3586" s="9">
        <v>95113</v>
      </c>
      <c r="AA3586" s="6" t="s">
        <v>3110</v>
      </c>
      <c r="AB3586" s="26" t="s">
        <v>11533</v>
      </c>
      <c r="AC3586" s="11" t="str">
        <f t="shared" si="329"/>
        <v>Klik Here Bestie</v>
      </c>
      <c r="AD3586" s="6" t="s">
        <v>30</v>
      </c>
    </row>
    <row r="3587" spans="1:30" ht="14.25" customHeight="1" x14ac:dyDescent="0.3">
      <c r="A3587" s="5">
        <v>3585</v>
      </c>
      <c r="B3587" s="6" t="s">
        <v>32</v>
      </c>
      <c r="C3587" s="6" t="s">
        <v>33</v>
      </c>
      <c r="D3587" s="6" t="s">
        <v>3054</v>
      </c>
      <c r="E3587" s="6" t="s">
        <v>3103</v>
      </c>
      <c r="F3587" s="6">
        <v>3323152008</v>
      </c>
      <c r="G3587" s="6" t="s">
        <v>3087</v>
      </c>
      <c r="H3587" s="6" t="s">
        <v>3088</v>
      </c>
      <c r="I3587" s="6">
        <v>16033719</v>
      </c>
      <c r="J3587" s="6" t="s">
        <v>11534</v>
      </c>
      <c r="K3587" s="6" t="s">
        <v>6566</v>
      </c>
      <c r="L3587" s="6" t="s">
        <v>6567</v>
      </c>
      <c r="M3587" s="6">
        <v>30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  <c r="T3587" s="6" t="s">
        <v>39</v>
      </c>
      <c r="U3587" s="27" t="s">
        <v>7962</v>
      </c>
      <c r="V3587" s="8">
        <v>46260.339583333334</v>
      </c>
      <c r="W3587" s="8">
        <v>46260.339583333334</v>
      </c>
      <c r="X3587" s="6" t="s">
        <v>40</v>
      </c>
      <c r="Y3587" s="6" t="s">
        <v>39</v>
      </c>
      <c r="Z3587" s="9">
        <v>95113</v>
      </c>
      <c r="AA3587" s="6" t="s">
        <v>3110</v>
      </c>
      <c r="AB3587" s="26" t="s">
        <v>11535</v>
      </c>
      <c r="AC3587" s="11" t="str">
        <f t="shared" si="329"/>
        <v>Klik Here Bestie</v>
      </c>
      <c r="AD3587" s="6" t="s">
        <v>30</v>
      </c>
    </row>
    <row r="3588" spans="1:30" ht="14.25" customHeight="1" x14ac:dyDescent="0.3">
      <c r="A3588" s="5">
        <v>3586</v>
      </c>
      <c r="B3588" s="6" t="s">
        <v>32</v>
      </c>
      <c r="C3588" s="6" t="s">
        <v>33</v>
      </c>
      <c r="D3588" s="6" t="s">
        <v>3054</v>
      </c>
      <c r="E3588" s="6" t="s">
        <v>3103</v>
      </c>
      <c r="F3588" s="6">
        <v>3323152008</v>
      </c>
      <c r="G3588" s="6" t="s">
        <v>3087</v>
      </c>
      <c r="H3588" s="6" t="s">
        <v>3088</v>
      </c>
      <c r="I3588" s="6">
        <v>15413582</v>
      </c>
      <c r="J3588" s="6" t="s">
        <v>11536</v>
      </c>
      <c r="K3588" s="6" t="s">
        <v>11537</v>
      </c>
      <c r="L3588" s="6" t="s">
        <v>3105</v>
      </c>
      <c r="M3588" s="6">
        <v>616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6">
        <v>0</v>
      </c>
      <c r="T3588" s="6" t="s">
        <v>39</v>
      </c>
      <c r="U3588" s="6" t="s">
        <v>7958</v>
      </c>
      <c r="V3588" s="8">
        <v>46252.626388888886</v>
      </c>
      <c r="W3588" s="8">
        <v>46252.626388888886</v>
      </c>
      <c r="X3588" s="6" t="s">
        <v>40</v>
      </c>
      <c r="Y3588" s="6" t="s">
        <v>39</v>
      </c>
      <c r="Z3588" s="9">
        <v>95165</v>
      </c>
      <c r="AA3588" s="6" t="s">
        <v>3106</v>
      </c>
      <c r="AB3588" s="26" t="s">
        <v>11538</v>
      </c>
      <c r="AC3588" s="11" t="str">
        <f t="shared" si="329"/>
        <v>Klik Here Bestie</v>
      </c>
      <c r="AD3588" s="6" t="s">
        <v>30</v>
      </c>
    </row>
    <row r="3589" spans="1:30" ht="14.25" customHeight="1" x14ac:dyDescent="0.3">
      <c r="A3589" s="5">
        <v>3587</v>
      </c>
      <c r="B3589" s="6" t="s">
        <v>32</v>
      </c>
      <c r="C3589" s="6" t="s">
        <v>33</v>
      </c>
      <c r="D3589" s="6" t="s">
        <v>3054</v>
      </c>
      <c r="E3589" s="6" t="s">
        <v>3103</v>
      </c>
      <c r="F3589" s="6">
        <v>3323152008</v>
      </c>
      <c r="G3589" s="6" t="s">
        <v>3087</v>
      </c>
      <c r="H3589" s="6" t="s">
        <v>3088</v>
      </c>
      <c r="I3589" s="6">
        <v>15405611</v>
      </c>
      <c r="J3589" s="6" t="s">
        <v>11539</v>
      </c>
      <c r="K3589" s="6" t="s">
        <v>11540</v>
      </c>
      <c r="L3589" s="6" t="s">
        <v>11541</v>
      </c>
      <c r="M3589" s="6">
        <v>50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  <c r="S3589" s="6">
        <v>0</v>
      </c>
      <c r="T3589" s="6" t="s">
        <v>39</v>
      </c>
      <c r="U3589" s="6" t="s">
        <v>7958</v>
      </c>
      <c r="V3589" s="8">
        <v>46252.563194444447</v>
      </c>
      <c r="W3589" s="8">
        <v>46252.563194444447</v>
      </c>
      <c r="X3589" s="6" t="s">
        <v>40</v>
      </c>
      <c r="Y3589" s="6" t="s">
        <v>39</v>
      </c>
      <c r="Z3589" s="9">
        <v>95113</v>
      </c>
      <c r="AA3589" s="6" t="s">
        <v>3110</v>
      </c>
      <c r="AB3589" s="26" t="s">
        <v>11542</v>
      </c>
      <c r="AC3589" s="11" t="str">
        <f t="shared" si="329"/>
        <v>Klik Here Bestie</v>
      </c>
      <c r="AD3589" s="6" t="s">
        <v>30</v>
      </c>
    </row>
    <row r="3590" spans="1:30" ht="14.25" customHeight="1" x14ac:dyDescent="0.3">
      <c r="A3590" s="5">
        <v>3588</v>
      </c>
      <c r="B3590" s="6" t="s">
        <v>32</v>
      </c>
      <c r="C3590" s="6" t="s">
        <v>33</v>
      </c>
      <c r="D3590" s="6" t="s">
        <v>3054</v>
      </c>
      <c r="E3590" s="6" t="s">
        <v>3103</v>
      </c>
      <c r="F3590" s="6">
        <v>3323152008</v>
      </c>
      <c r="G3590" s="6" t="s">
        <v>3087</v>
      </c>
      <c r="H3590" s="6" t="s">
        <v>3088</v>
      </c>
      <c r="I3590" s="6">
        <v>15557284</v>
      </c>
      <c r="J3590" s="6" t="s">
        <v>11543</v>
      </c>
      <c r="K3590" s="6" t="s">
        <v>11544</v>
      </c>
      <c r="L3590" s="6" t="s">
        <v>11545</v>
      </c>
      <c r="M3590" s="6">
        <v>54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  <c r="S3590" s="6">
        <v>0</v>
      </c>
      <c r="T3590" s="6" t="s">
        <v>39</v>
      </c>
      <c r="U3590" s="27" t="s">
        <v>7987</v>
      </c>
      <c r="V3590" s="8">
        <v>46254.580555555556</v>
      </c>
      <c r="W3590" s="8">
        <v>46254.580555555556</v>
      </c>
      <c r="X3590" s="6" t="s">
        <v>40</v>
      </c>
      <c r="Y3590" s="6" t="s">
        <v>39</v>
      </c>
      <c r="Z3590" s="9">
        <v>95079</v>
      </c>
      <c r="AA3590" s="6" t="s">
        <v>188</v>
      </c>
      <c r="AB3590" s="26" t="s">
        <v>11546</v>
      </c>
      <c r="AC3590" s="11" t="str">
        <f t="shared" si="329"/>
        <v>Klik Here Bestie</v>
      </c>
      <c r="AD3590" s="6" t="s">
        <v>30</v>
      </c>
    </row>
    <row r="3591" spans="1:30" ht="14.25" customHeight="1" x14ac:dyDescent="0.3">
      <c r="A3591" s="5">
        <v>3589</v>
      </c>
      <c r="B3591" s="6" t="s">
        <v>32</v>
      </c>
      <c r="C3591" s="6" t="s">
        <v>33</v>
      </c>
      <c r="D3591" s="6" t="s">
        <v>3054</v>
      </c>
      <c r="E3591" s="6" t="s">
        <v>3115</v>
      </c>
      <c r="F3591" s="6">
        <v>3323152009</v>
      </c>
      <c r="G3591" s="6" t="s">
        <v>3087</v>
      </c>
      <c r="H3591" s="6" t="s">
        <v>3088</v>
      </c>
      <c r="I3591" s="6">
        <v>15902307</v>
      </c>
      <c r="J3591" s="6" t="s">
        <v>11547</v>
      </c>
      <c r="K3591" s="6" t="s">
        <v>11548</v>
      </c>
      <c r="L3591" s="6" t="s">
        <v>11549</v>
      </c>
      <c r="M3591" s="6">
        <v>150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 t="s">
        <v>39</v>
      </c>
      <c r="U3591" s="27" t="s">
        <v>7951</v>
      </c>
      <c r="V3591" s="8">
        <v>46258.632638888892</v>
      </c>
      <c r="W3591" s="8">
        <v>46258.632638888892</v>
      </c>
      <c r="X3591" s="6" t="s">
        <v>40</v>
      </c>
      <c r="Y3591" s="6" t="s">
        <v>39</v>
      </c>
      <c r="Z3591" s="9">
        <v>186391</v>
      </c>
      <c r="AA3591" s="6" t="s">
        <v>2874</v>
      </c>
      <c r="AB3591" s="26" t="s">
        <v>11550</v>
      </c>
      <c r="AC3591" s="11" t="str">
        <f t="shared" si="329"/>
        <v>Klik Here Bestie</v>
      </c>
      <c r="AD3591" s="6" t="s">
        <v>30</v>
      </c>
    </row>
    <row r="3592" spans="1:30" ht="14.25" customHeight="1" x14ac:dyDescent="0.3">
      <c r="A3592" s="5">
        <v>3590</v>
      </c>
      <c r="B3592" s="6" t="s">
        <v>32</v>
      </c>
      <c r="C3592" s="6" t="s">
        <v>33</v>
      </c>
      <c r="D3592" s="6" t="s">
        <v>3054</v>
      </c>
      <c r="E3592" s="6" t="s">
        <v>3115</v>
      </c>
      <c r="F3592" s="6">
        <v>3323152009</v>
      </c>
      <c r="G3592" s="6" t="s">
        <v>3087</v>
      </c>
      <c r="H3592" s="6" t="s">
        <v>3088</v>
      </c>
      <c r="I3592" s="6">
        <v>15451952</v>
      </c>
      <c r="J3592" s="6" t="s">
        <v>11551</v>
      </c>
      <c r="K3592" s="6" t="s">
        <v>11552</v>
      </c>
      <c r="L3592" s="6" t="s">
        <v>11553</v>
      </c>
      <c r="M3592" s="6">
        <v>352</v>
      </c>
      <c r="N3592" s="6">
        <v>0</v>
      </c>
      <c r="O3592" s="6">
        <v>0</v>
      </c>
      <c r="P3592" s="6">
        <v>0</v>
      </c>
      <c r="Q3592" s="6">
        <v>0</v>
      </c>
      <c r="R3592" s="6">
        <v>0</v>
      </c>
      <c r="S3592" s="6">
        <v>0</v>
      </c>
      <c r="T3592" s="6" t="s">
        <v>39</v>
      </c>
      <c r="U3592" s="6" t="s">
        <v>7969</v>
      </c>
      <c r="V3592" s="8">
        <v>46253.393750000003</v>
      </c>
      <c r="W3592" s="8">
        <v>46253.393750000003</v>
      </c>
      <c r="X3592" s="6" t="s">
        <v>40</v>
      </c>
      <c r="Y3592" s="6" t="s">
        <v>39</v>
      </c>
      <c r="Z3592" s="9">
        <v>95235</v>
      </c>
      <c r="AA3592" s="6" t="s">
        <v>11554</v>
      </c>
      <c r="AB3592" s="26" t="s">
        <v>11555</v>
      </c>
      <c r="AC3592" s="11" t="str">
        <f t="shared" si="329"/>
        <v>Klik Here Bestie</v>
      </c>
      <c r="AD3592" s="6" t="s">
        <v>30</v>
      </c>
    </row>
    <row r="3593" spans="1:30" ht="14.25" customHeight="1" x14ac:dyDescent="0.3">
      <c r="A3593" s="5">
        <v>3591</v>
      </c>
      <c r="B3593" s="6" t="s">
        <v>32</v>
      </c>
      <c r="C3593" s="6" t="s">
        <v>33</v>
      </c>
      <c r="D3593" s="6" t="s">
        <v>3054</v>
      </c>
      <c r="E3593" s="6" t="s">
        <v>11556</v>
      </c>
      <c r="F3593" s="6">
        <v>3323152010</v>
      </c>
      <c r="G3593" s="6" t="s">
        <v>3130</v>
      </c>
      <c r="H3593" s="6" t="s">
        <v>3131</v>
      </c>
      <c r="I3593" s="6">
        <v>16036750</v>
      </c>
      <c r="J3593" s="6" t="s">
        <v>11557</v>
      </c>
      <c r="K3593" s="6" t="s">
        <v>11558</v>
      </c>
      <c r="L3593" s="6" t="s">
        <v>11559</v>
      </c>
      <c r="M3593" s="6">
        <v>36</v>
      </c>
      <c r="N3593" s="6">
        <v>50</v>
      </c>
      <c r="O3593" s="6">
        <v>0</v>
      </c>
      <c r="P3593" s="6">
        <v>0</v>
      </c>
      <c r="Q3593" s="6">
        <v>0</v>
      </c>
      <c r="R3593" s="6">
        <v>0</v>
      </c>
      <c r="S3593" s="6">
        <v>0</v>
      </c>
      <c r="T3593" s="6" t="s">
        <v>39</v>
      </c>
      <c r="U3593" s="6" t="s">
        <v>7962</v>
      </c>
      <c r="V3593" s="8">
        <v>46260.36041666667</v>
      </c>
      <c r="W3593" s="8">
        <v>46260.36041666667</v>
      </c>
      <c r="X3593" s="6" t="s">
        <v>40</v>
      </c>
      <c r="Y3593" s="6" t="s">
        <v>39</v>
      </c>
      <c r="Z3593" s="9">
        <v>74928</v>
      </c>
      <c r="AA3593" s="6" t="s">
        <v>11560</v>
      </c>
      <c r="AB3593" s="26" t="s">
        <v>11561</v>
      </c>
      <c r="AC3593" s="11" t="str">
        <f t="shared" si="329"/>
        <v>Klik Here Bestie</v>
      </c>
      <c r="AD3593" s="6" t="s">
        <v>30</v>
      </c>
    </row>
    <row r="3594" spans="1:30" ht="14.25" customHeight="1" x14ac:dyDescent="0.3">
      <c r="A3594" s="5">
        <v>3592</v>
      </c>
      <c r="B3594" s="6" t="s">
        <v>32</v>
      </c>
      <c r="C3594" s="6" t="s">
        <v>33</v>
      </c>
      <c r="D3594" s="6" t="s">
        <v>3054</v>
      </c>
      <c r="E3594" s="6" t="s">
        <v>11556</v>
      </c>
      <c r="F3594" s="6">
        <v>3323152010</v>
      </c>
      <c r="G3594" s="6" t="s">
        <v>3130</v>
      </c>
      <c r="H3594" s="6" t="s">
        <v>3131</v>
      </c>
      <c r="I3594" s="6">
        <v>15576327</v>
      </c>
      <c r="J3594" s="6" t="s">
        <v>11562</v>
      </c>
      <c r="K3594" s="6" t="s">
        <v>11563</v>
      </c>
      <c r="L3594" s="6" t="s">
        <v>11564</v>
      </c>
      <c r="M3594" s="6">
        <v>50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6">
        <v>0</v>
      </c>
      <c r="T3594" s="6" t="s">
        <v>39</v>
      </c>
      <c r="U3594" s="6" t="s">
        <v>7987</v>
      </c>
      <c r="V3594" s="8">
        <v>46254.738888888889</v>
      </c>
      <c r="W3594" s="8">
        <v>46254.738888888889</v>
      </c>
      <c r="X3594" s="6" t="s">
        <v>40</v>
      </c>
      <c r="Y3594" s="6" t="s">
        <v>39</v>
      </c>
      <c r="Z3594" s="9">
        <v>1079376</v>
      </c>
      <c r="AA3594" s="6" t="s">
        <v>11565</v>
      </c>
      <c r="AB3594" s="26" t="s">
        <v>11566</v>
      </c>
      <c r="AC3594" s="11" t="str">
        <f t="shared" si="329"/>
        <v>Klik Here Bestie</v>
      </c>
      <c r="AD3594" s="6" t="s">
        <v>30</v>
      </c>
    </row>
    <row r="3595" spans="1:30" ht="14.25" customHeight="1" x14ac:dyDescent="0.3">
      <c r="A3595" s="5">
        <v>3593</v>
      </c>
      <c r="B3595" s="6" t="s">
        <v>32</v>
      </c>
      <c r="C3595" s="6" t="s">
        <v>33</v>
      </c>
      <c r="D3595" s="6" t="s">
        <v>3054</v>
      </c>
      <c r="E3595" s="6" t="s">
        <v>11556</v>
      </c>
      <c r="F3595" s="6">
        <v>3323152010</v>
      </c>
      <c r="G3595" s="6" t="s">
        <v>3130</v>
      </c>
      <c r="H3595" s="6" t="s">
        <v>3131</v>
      </c>
      <c r="I3595" s="6">
        <v>15996696</v>
      </c>
      <c r="J3595" s="6" t="s">
        <v>11567</v>
      </c>
      <c r="K3595" s="6" t="s">
        <v>11568</v>
      </c>
      <c r="L3595" s="6" t="s">
        <v>11569</v>
      </c>
      <c r="M3595" s="6">
        <v>0</v>
      </c>
      <c r="N3595" s="6">
        <v>50</v>
      </c>
      <c r="O3595" s="6">
        <v>0</v>
      </c>
      <c r="P3595" s="6">
        <v>0</v>
      </c>
      <c r="Q3595" s="6">
        <v>0</v>
      </c>
      <c r="R3595" s="6">
        <v>0</v>
      </c>
      <c r="S3595" s="6">
        <v>0</v>
      </c>
      <c r="T3595" s="6" t="s">
        <v>39</v>
      </c>
      <c r="U3595" s="6" t="s">
        <v>8291</v>
      </c>
      <c r="V3595" s="8">
        <v>46259.65902777778</v>
      </c>
      <c r="W3595" s="8">
        <v>46259.65902777778</v>
      </c>
      <c r="X3595" s="6" t="s">
        <v>40</v>
      </c>
      <c r="Y3595" s="6" t="s">
        <v>39</v>
      </c>
      <c r="Z3595" s="9">
        <v>74932</v>
      </c>
      <c r="AA3595" s="6" t="s">
        <v>2704</v>
      </c>
      <c r="AB3595" s="26" t="s">
        <v>11570</v>
      </c>
      <c r="AC3595" s="11" t="str">
        <f t="shared" si="329"/>
        <v>Klik Here Bestie</v>
      </c>
      <c r="AD3595" s="6" t="s">
        <v>30</v>
      </c>
    </row>
    <row r="3596" spans="1:30" ht="14.25" customHeight="1" x14ac:dyDescent="0.3">
      <c r="A3596" s="5">
        <v>3594</v>
      </c>
      <c r="B3596" s="6" t="s">
        <v>32</v>
      </c>
      <c r="C3596" s="6" t="s">
        <v>33</v>
      </c>
      <c r="D3596" s="6" t="s">
        <v>3054</v>
      </c>
      <c r="E3596" s="6" t="s">
        <v>11556</v>
      </c>
      <c r="F3596" s="6">
        <v>3323152010</v>
      </c>
      <c r="G3596" s="6" t="s">
        <v>3130</v>
      </c>
      <c r="H3596" s="6" t="s">
        <v>3131</v>
      </c>
      <c r="I3596" s="6">
        <v>15563622</v>
      </c>
      <c r="J3596" s="6" t="s">
        <v>11571</v>
      </c>
      <c r="K3596" s="6" t="s">
        <v>11572</v>
      </c>
      <c r="L3596" s="6" t="s">
        <v>611</v>
      </c>
      <c r="M3596" s="6">
        <v>20</v>
      </c>
      <c r="N3596" s="6">
        <v>0</v>
      </c>
      <c r="O3596" s="6">
        <v>0</v>
      </c>
      <c r="P3596" s="6">
        <v>0</v>
      </c>
      <c r="Q3596" s="6">
        <v>0</v>
      </c>
      <c r="R3596" s="6">
        <v>0</v>
      </c>
      <c r="S3596" s="6">
        <v>0</v>
      </c>
      <c r="T3596" s="6" t="s">
        <v>39</v>
      </c>
      <c r="U3596" s="6" t="s">
        <v>7987</v>
      </c>
      <c r="V3596" s="8">
        <v>46254.617361111108</v>
      </c>
      <c r="W3596" s="8">
        <v>46254.617361111108</v>
      </c>
      <c r="X3596" s="6" t="s">
        <v>40</v>
      </c>
      <c r="Y3596" s="6" t="s">
        <v>39</v>
      </c>
      <c r="Z3596" s="9">
        <v>74928</v>
      </c>
      <c r="AA3596" s="6" t="s">
        <v>11560</v>
      </c>
      <c r="AB3596" s="26" t="s">
        <v>11573</v>
      </c>
      <c r="AC3596" s="11" t="str">
        <f t="shared" si="329"/>
        <v>Klik Here Bestie</v>
      </c>
      <c r="AD3596" s="6" t="s">
        <v>30</v>
      </c>
    </row>
    <row r="3597" spans="1:30" ht="14.25" customHeight="1" x14ac:dyDescent="0.3">
      <c r="A3597" s="5">
        <v>3595</v>
      </c>
      <c r="B3597" s="6" t="s">
        <v>32</v>
      </c>
      <c r="C3597" s="6" t="s">
        <v>33</v>
      </c>
      <c r="D3597" s="6" t="s">
        <v>3054</v>
      </c>
      <c r="E3597" s="6" t="s">
        <v>3129</v>
      </c>
      <c r="F3597" s="6">
        <v>3323152011</v>
      </c>
      <c r="G3597" s="6" t="s">
        <v>3130</v>
      </c>
      <c r="H3597" s="6" t="s">
        <v>3131</v>
      </c>
      <c r="I3597" s="6">
        <v>15376538</v>
      </c>
      <c r="J3597" s="6" t="s">
        <v>11574</v>
      </c>
      <c r="K3597" s="6" t="s">
        <v>11575</v>
      </c>
      <c r="L3597" s="6" t="s">
        <v>3133</v>
      </c>
      <c r="M3597" s="6">
        <v>0</v>
      </c>
      <c r="N3597" s="6">
        <v>100</v>
      </c>
      <c r="O3597" s="6">
        <v>0</v>
      </c>
      <c r="P3597" s="6">
        <v>0</v>
      </c>
      <c r="Q3597" s="6">
        <v>0</v>
      </c>
      <c r="R3597" s="6">
        <v>0</v>
      </c>
      <c r="S3597" s="6">
        <v>0</v>
      </c>
      <c r="T3597" s="6" t="s">
        <v>39</v>
      </c>
      <c r="U3597" s="27" t="s">
        <v>7958</v>
      </c>
      <c r="V3597" s="8">
        <v>46252.347916666666</v>
      </c>
      <c r="W3597" s="8">
        <v>46252.347916666666</v>
      </c>
      <c r="X3597" s="6" t="s">
        <v>40</v>
      </c>
      <c r="Y3597" s="6" t="s">
        <v>39</v>
      </c>
      <c r="Z3597" s="9">
        <v>95338</v>
      </c>
      <c r="AA3597" s="6" t="s">
        <v>3134</v>
      </c>
      <c r="AB3597" s="26" t="s">
        <v>11576</v>
      </c>
      <c r="AC3597" s="11" t="str">
        <f t="shared" si="329"/>
        <v>Klik Here Bestie</v>
      </c>
      <c r="AD3597" s="6" t="s">
        <v>30</v>
      </c>
    </row>
    <row r="3598" spans="1:30" ht="14.25" customHeight="1" x14ac:dyDescent="0.3">
      <c r="A3598" s="5">
        <v>3596</v>
      </c>
      <c r="B3598" s="6" t="s">
        <v>32</v>
      </c>
      <c r="C3598" s="6" t="s">
        <v>33</v>
      </c>
      <c r="D3598" s="6" t="s">
        <v>3054</v>
      </c>
      <c r="E3598" s="6" t="s">
        <v>3144</v>
      </c>
      <c r="F3598" s="6">
        <v>3323152012</v>
      </c>
      <c r="G3598" s="6" t="s">
        <v>3130</v>
      </c>
      <c r="H3598" s="6" t="s">
        <v>3131</v>
      </c>
      <c r="I3598" s="6">
        <v>15385431</v>
      </c>
      <c r="J3598" s="6" t="s">
        <v>11577</v>
      </c>
      <c r="K3598" s="6" t="s">
        <v>11578</v>
      </c>
      <c r="L3598" s="6" t="s">
        <v>3146</v>
      </c>
      <c r="M3598" s="6">
        <v>250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  <c r="T3598" s="6" t="s">
        <v>39</v>
      </c>
      <c r="U3598" s="6" t="s">
        <v>7958</v>
      </c>
      <c r="V3598" s="8">
        <v>46252.405555555553</v>
      </c>
      <c r="W3598" s="8">
        <v>46252.405555555553</v>
      </c>
      <c r="X3598" s="6" t="s">
        <v>40</v>
      </c>
      <c r="Y3598" s="6" t="s">
        <v>39</v>
      </c>
      <c r="Z3598" s="9">
        <v>93914</v>
      </c>
      <c r="AA3598" s="6" t="s">
        <v>3147</v>
      </c>
      <c r="AB3598" s="26" t="s">
        <v>11579</v>
      </c>
      <c r="AC3598" s="11" t="str">
        <f t="shared" si="329"/>
        <v>Klik Here Bestie</v>
      </c>
      <c r="AD3598" s="6" t="s">
        <v>30</v>
      </c>
    </row>
    <row r="3599" spans="1:30" ht="14.25" customHeight="1" x14ac:dyDescent="0.3">
      <c r="A3599" s="5">
        <v>3597</v>
      </c>
      <c r="B3599" s="6" t="s">
        <v>32</v>
      </c>
      <c r="C3599" s="6" t="s">
        <v>33</v>
      </c>
      <c r="D3599" s="6" t="s">
        <v>3054</v>
      </c>
      <c r="E3599" s="6" t="s">
        <v>3144</v>
      </c>
      <c r="F3599" s="6">
        <v>3323152012</v>
      </c>
      <c r="G3599" s="6" t="s">
        <v>3130</v>
      </c>
      <c r="H3599" s="6" t="s">
        <v>3131</v>
      </c>
      <c r="I3599" s="6">
        <v>16043264</v>
      </c>
      <c r="J3599" s="6" t="s">
        <v>11580</v>
      </c>
      <c r="K3599" s="6" t="s">
        <v>11581</v>
      </c>
      <c r="L3599" s="6" t="s">
        <v>11582</v>
      </c>
      <c r="M3599" s="6">
        <v>50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6">
        <v>0</v>
      </c>
      <c r="T3599" s="6" t="s">
        <v>39</v>
      </c>
      <c r="U3599" s="6" t="s">
        <v>7962</v>
      </c>
      <c r="V3599" s="8">
        <v>46260.4</v>
      </c>
      <c r="W3599" s="8">
        <v>46260.4</v>
      </c>
      <c r="X3599" s="6" t="s">
        <v>40</v>
      </c>
      <c r="Y3599" s="6" t="s">
        <v>39</v>
      </c>
      <c r="Z3599" s="9">
        <v>93863</v>
      </c>
      <c r="AA3599" s="6" t="s">
        <v>3151</v>
      </c>
      <c r="AB3599" s="26" t="s">
        <v>11583</v>
      </c>
      <c r="AC3599" s="11" t="str">
        <f t="shared" si="329"/>
        <v>Klik Here Bestie</v>
      </c>
      <c r="AD3599" s="6" t="s">
        <v>30</v>
      </c>
    </row>
    <row r="3600" spans="1:30" ht="14.25" customHeight="1" x14ac:dyDescent="0.3">
      <c r="A3600" s="5">
        <v>3598</v>
      </c>
      <c r="B3600" s="6" t="s">
        <v>32</v>
      </c>
      <c r="C3600" s="6" t="s">
        <v>33</v>
      </c>
      <c r="D3600" s="6" t="s">
        <v>194</v>
      </c>
      <c r="E3600" s="6" t="s">
        <v>6612</v>
      </c>
      <c r="F3600" s="6">
        <v>3323162002</v>
      </c>
      <c r="G3600" s="6" t="s">
        <v>3157</v>
      </c>
      <c r="H3600" s="6" t="s">
        <v>3158</v>
      </c>
      <c r="I3600" s="6">
        <v>15403823</v>
      </c>
      <c r="J3600" s="6" t="s">
        <v>11584</v>
      </c>
      <c r="K3600" s="6" t="s">
        <v>11585</v>
      </c>
      <c r="L3600" s="6" t="s">
        <v>11586</v>
      </c>
      <c r="M3600" s="6">
        <v>0</v>
      </c>
      <c r="N3600" s="6">
        <v>472</v>
      </c>
      <c r="O3600" s="6">
        <v>0</v>
      </c>
      <c r="P3600" s="6">
        <v>0</v>
      </c>
      <c r="Q3600" s="6">
        <v>0</v>
      </c>
      <c r="R3600" s="6">
        <v>0</v>
      </c>
      <c r="S3600" s="6">
        <v>0</v>
      </c>
      <c r="T3600" s="6" t="s">
        <v>39</v>
      </c>
      <c r="U3600" s="6" t="s">
        <v>7958</v>
      </c>
      <c r="V3600" s="8">
        <v>46252.548611111109</v>
      </c>
      <c r="W3600" s="8">
        <v>46252.548611111109</v>
      </c>
      <c r="X3600" s="6" t="s">
        <v>40</v>
      </c>
      <c r="Y3600" s="6" t="s">
        <v>39</v>
      </c>
      <c r="Z3600" s="9">
        <v>5072813</v>
      </c>
      <c r="AA3600" s="6" t="s">
        <v>11587</v>
      </c>
      <c r="AB3600" s="26" t="s">
        <v>11588</v>
      </c>
      <c r="AC3600" s="11" t="str">
        <f t="shared" si="329"/>
        <v>Klik Here Bestie</v>
      </c>
      <c r="AD3600" s="6" t="s">
        <v>11299</v>
      </c>
    </row>
    <row r="3601" spans="1:31" ht="14.25" customHeight="1" x14ac:dyDescent="0.3">
      <c r="A3601" s="5">
        <v>3599</v>
      </c>
      <c r="B3601" s="6" t="s">
        <v>32</v>
      </c>
      <c r="C3601" s="6" t="s">
        <v>33</v>
      </c>
      <c r="D3601" s="6" t="s">
        <v>194</v>
      </c>
      <c r="E3601" s="6" t="s">
        <v>6612</v>
      </c>
      <c r="F3601" s="6">
        <v>3323162002</v>
      </c>
      <c r="G3601" s="6" t="s">
        <v>3157</v>
      </c>
      <c r="H3601" s="6" t="s">
        <v>3158</v>
      </c>
      <c r="I3601" s="6">
        <v>15448647</v>
      </c>
      <c r="J3601" s="6" t="s">
        <v>11589</v>
      </c>
      <c r="K3601" s="6" t="s">
        <v>11590</v>
      </c>
      <c r="L3601" s="6" t="s">
        <v>11591</v>
      </c>
      <c r="M3601" s="6">
        <v>0</v>
      </c>
      <c r="N3601" s="6">
        <v>50</v>
      </c>
      <c r="O3601" s="6">
        <v>0</v>
      </c>
      <c r="P3601" s="6">
        <v>0</v>
      </c>
      <c r="Q3601" s="6">
        <v>0</v>
      </c>
      <c r="R3601" s="6">
        <v>0</v>
      </c>
      <c r="S3601" s="6">
        <v>0</v>
      </c>
      <c r="T3601" s="6" t="s">
        <v>39</v>
      </c>
      <c r="U3601" s="6" t="s">
        <v>7969</v>
      </c>
      <c r="V3601" s="8">
        <v>46253.375694444447</v>
      </c>
      <c r="W3601" s="8">
        <v>46253.375694444447</v>
      </c>
      <c r="X3601" s="6" t="s">
        <v>40</v>
      </c>
      <c r="Y3601" s="6" t="s">
        <v>39</v>
      </c>
      <c r="Z3601" s="9">
        <v>5022652</v>
      </c>
      <c r="AA3601" s="6" t="s">
        <v>5678</v>
      </c>
      <c r="AB3601" s="26" t="s">
        <v>11592</v>
      </c>
      <c r="AC3601" s="11" t="str">
        <f t="shared" si="329"/>
        <v>Klik Here Bestie</v>
      </c>
      <c r="AD3601" s="6" t="s">
        <v>11299</v>
      </c>
    </row>
    <row r="3602" spans="1:31" ht="14.25" customHeight="1" x14ac:dyDescent="0.3">
      <c r="A3602" s="5">
        <v>3600</v>
      </c>
      <c r="B3602" s="6" t="s">
        <v>32</v>
      </c>
      <c r="C3602" s="6" t="s">
        <v>33</v>
      </c>
      <c r="D3602" s="6" t="s">
        <v>194</v>
      </c>
      <c r="E3602" s="6" t="s">
        <v>6612</v>
      </c>
      <c r="F3602" s="6">
        <v>3323162002</v>
      </c>
      <c r="G3602" s="6" t="s">
        <v>3157</v>
      </c>
      <c r="H3602" s="6" t="s">
        <v>3158</v>
      </c>
      <c r="I3602" s="6">
        <v>15512359</v>
      </c>
      <c r="J3602" s="6" t="s">
        <v>11593</v>
      </c>
      <c r="K3602" s="6" t="s">
        <v>11594</v>
      </c>
      <c r="L3602" s="6" t="s">
        <v>6413</v>
      </c>
      <c r="M3602" s="6">
        <v>0</v>
      </c>
      <c r="N3602" s="6">
        <v>50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  <c r="T3602" s="6" t="s">
        <v>39</v>
      </c>
      <c r="U3602" s="6" t="s">
        <v>7987</v>
      </c>
      <c r="V3602" s="8">
        <v>46254.313194444447</v>
      </c>
      <c r="W3602" s="8">
        <v>46254.313194444447</v>
      </c>
      <c r="X3602" s="6" t="s">
        <v>40</v>
      </c>
      <c r="Y3602" s="6" t="s">
        <v>39</v>
      </c>
      <c r="Z3602" s="9">
        <v>5101142</v>
      </c>
      <c r="AA3602" s="6" t="s">
        <v>6624</v>
      </c>
      <c r="AB3602" s="26" t="s">
        <v>11595</v>
      </c>
      <c r="AC3602" s="11" t="str">
        <f t="shared" si="329"/>
        <v>Klik Here Bestie</v>
      </c>
      <c r="AD3602" s="6" t="s">
        <v>11299</v>
      </c>
    </row>
    <row r="3603" spans="1:31" ht="14.25" customHeight="1" x14ac:dyDescent="0.3">
      <c r="A3603" s="5">
        <v>3601</v>
      </c>
      <c r="B3603" s="6" t="s">
        <v>32</v>
      </c>
      <c r="C3603" s="6" t="s">
        <v>33</v>
      </c>
      <c r="D3603" s="6" t="s">
        <v>194</v>
      </c>
      <c r="E3603" s="6" t="s">
        <v>6612</v>
      </c>
      <c r="F3603" s="6">
        <v>3323162002</v>
      </c>
      <c r="G3603" s="6" t="s">
        <v>3157</v>
      </c>
      <c r="H3603" s="6" t="s">
        <v>3158</v>
      </c>
      <c r="I3603" s="6">
        <v>15447951</v>
      </c>
      <c r="J3603" s="6" t="s">
        <v>11596</v>
      </c>
      <c r="K3603" s="6" t="s">
        <v>11597</v>
      </c>
      <c r="L3603" s="6" t="s">
        <v>11598</v>
      </c>
      <c r="M3603" s="6">
        <v>0</v>
      </c>
      <c r="N3603" s="6">
        <v>50</v>
      </c>
      <c r="O3603" s="6">
        <v>0</v>
      </c>
      <c r="P3603" s="6">
        <v>0</v>
      </c>
      <c r="Q3603" s="6">
        <v>0</v>
      </c>
      <c r="R3603" s="6">
        <v>0</v>
      </c>
      <c r="S3603" s="6">
        <v>0</v>
      </c>
      <c r="T3603" s="6" t="s">
        <v>39</v>
      </c>
      <c r="U3603" s="6" t="s">
        <v>7969</v>
      </c>
      <c r="V3603" s="8">
        <v>46253.37222222222</v>
      </c>
      <c r="W3603" s="8">
        <v>46253.37222222222</v>
      </c>
      <c r="X3603" s="6" t="s">
        <v>40</v>
      </c>
      <c r="Y3603" s="6" t="s">
        <v>39</v>
      </c>
      <c r="Z3603" s="9">
        <v>1036965</v>
      </c>
      <c r="AA3603" s="6" t="s">
        <v>11599</v>
      </c>
      <c r="AB3603" s="26" t="s">
        <v>11600</v>
      </c>
      <c r="AC3603" s="11" t="str">
        <f t="shared" si="329"/>
        <v>Klik Here Bestie</v>
      </c>
      <c r="AD3603" s="6" t="s">
        <v>11299</v>
      </c>
    </row>
    <row r="3604" spans="1:31" ht="14.25" customHeight="1" x14ac:dyDescent="0.3">
      <c r="A3604" s="5">
        <v>3602</v>
      </c>
      <c r="B3604" s="6" t="s">
        <v>32</v>
      </c>
      <c r="C3604" s="6" t="s">
        <v>33</v>
      </c>
      <c r="D3604" s="6" t="s">
        <v>194</v>
      </c>
      <c r="E3604" s="6" t="s">
        <v>11601</v>
      </c>
      <c r="F3604" s="6">
        <v>3323162006</v>
      </c>
      <c r="G3604" s="6" t="s">
        <v>11602</v>
      </c>
      <c r="H3604" s="6" t="s">
        <v>11603</v>
      </c>
      <c r="I3604" s="6">
        <v>15690459</v>
      </c>
      <c r="J3604" s="6" t="s">
        <v>11604</v>
      </c>
      <c r="K3604" s="6" t="s">
        <v>11605</v>
      </c>
      <c r="L3604" s="6" t="s">
        <v>11606</v>
      </c>
      <c r="M3604" s="6">
        <v>0</v>
      </c>
      <c r="N3604" s="6">
        <v>50</v>
      </c>
      <c r="O3604" s="6">
        <v>0</v>
      </c>
      <c r="P3604" s="6">
        <v>0</v>
      </c>
      <c r="Q3604" s="6">
        <v>0</v>
      </c>
      <c r="R3604" s="6">
        <v>0</v>
      </c>
      <c r="S3604" s="6">
        <v>0</v>
      </c>
      <c r="T3604" s="6" t="s">
        <v>39</v>
      </c>
      <c r="U3604" s="27" t="s">
        <v>7933</v>
      </c>
      <c r="V3604" s="8">
        <v>46256.347222222219</v>
      </c>
      <c r="W3604" s="8">
        <v>46256.347222222219</v>
      </c>
      <c r="X3604" s="6" t="s">
        <v>40</v>
      </c>
      <c r="Y3604" s="6" t="s">
        <v>39</v>
      </c>
      <c r="Z3604" s="9">
        <v>668577</v>
      </c>
      <c r="AA3604" s="6" t="s">
        <v>169</v>
      </c>
      <c r="AB3604" s="26" t="s">
        <v>11607</v>
      </c>
      <c r="AC3604" s="11" t="str">
        <f t="shared" si="329"/>
        <v>Klik Here Bestie</v>
      </c>
      <c r="AD3604" s="6" t="s">
        <v>11299</v>
      </c>
    </row>
    <row r="3605" spans="1:31" ht="14.25" customHeight="1" x14ac:dyDescent="0.3">
      <c r="A3605" s="5">
        <v>3603</v>
      </c>
      <c r="B3605" s="6" t="s">
        <v>32</v>
      </c>
      <c r="C3605" s="6" t="s">
        <v>33</v>
      </c>
      <c r="D3605" s="6" t="s">
        <v>194</v>
      </c>
      <c r="E3605" s="6" t="s">
        <v>3156</v>
      </c>
      <c r="F3605" s="6">
        <v>3323162013</v>
      </c>
      <c r="G3605" s="6" t="s">
        <v>3157</v>
      </c>
      <c r="H3605" s="6" t="s">
        <v>3158</v>
      </c>
      <c r="I3605" s="6">
        <v>15836750</v>
      </c>
      <c r="J3605" s="6" t="s">
        <v>11608</v>
      </c>
      <c r="K3605" s="6" t="s">
        <v>11609</v>
      </c>
      <c r="L3605" s="6" t="s">
        <v>744</v>
      </c>
      <c r="M3605" s="6">
        <v>0</v>
      </c>
      <c r="N3605" s="6">
        <v>50</v>
      </c>
      <c r="O3605" s="6">
        <v>0</v>
      </c>
      <c r="P3605" s="6">
        <v>0</v>
      </c>
      <c r="Q3605" s="6">
        <v>0</v>
      </c>
      <c r="R3605" s="6">
        <v>0</v>
      </c>
      <c r="S3605" s="6">
        <v>0</v>
      </c>
      <c r="T3605" s="6" t="s">
        <v>39</v>
      </c>
      <c r="U3605" s="27" t="s">
        <v>7951</v>
      </c>
      <c r="V3605" s="8">
        <v>46258.290277777778</v>
      </c>
      <c r="W3605" s="8">
        <v>46258.290277777778</v>
      </c>
      <c r="X3605" s="6" t="s">
        <v>40</v>
      </c>
      <c r="Y3605" s="6" t="s">
        <v>39</v>
      </c>
      <c r="Z3605" s="9">
        <v>86493</v>
      </c>
      <c r="AA3605" s="6" t="s">
        <v>3160</v>
      </c>
      <c r="AB3605" s="26" t="s">
        <v>11610</v>
      </c>
      <c r="AC3605" s="11" t="str">
        <f t="shared" si="329"/>
        <v>Klik Here Bestie</v>
      </c>
      <c r="AD3605" s="6" t="s">
        <v>11299</v>
      </c>
    </row>
    <row r="3606" spans="1:31" ht="14.25" customHeight="1" x14ac:dyDescent="0.3">
      <c r="A3606" s="5">
        <v>3604</v>
      </c>
      <c r="B3606" s="6" t="s">
        <v>32</v>
      </c>
      <c r="C3606" s="6" t="s">
        <v>33</v>
      </c>
      <c r="D3606" s="6" t="s">
        <v>3162</v>
      </c>
      <c r="E3606" s="6" t="s">
        <v>11611</v>
      </c>
      <c r="F3606" s="6">
        <v>3323172004</v>
      </c>
      <c r="G3606" s="6" t="s">
        <v>3164</v>
      </c>
      <c r="H3606" s="6" t="s">
        <v>72</v>
      </c>
      <c r="I3606" s="6">
        <v>16183539</v>
      </c>
      <c r="J3606" s="6" t="s">
        <v>11612</v>
      </c>
      <c r="K3606" s="6" t="s">
        <v>11613</v>
      </c>
      <c r="L3606" s="6" t="s">
        <v>11614</v>
      </c>
      <c r="M3606" s="6">
        <v>0</v>
      </c>
      <c r="N3606" s="6">
        <v>50</v>
      </c>
      <c r="O3606" s="6">
        <v>0</v>
      </c>
      <c r="P3606" s="6">
        <v>0</v>
      </c>
      <c r="Q3606" s="6">
        <v>0</v>
      </c>
      <c r="R3606" s="6">
        <v>0</v>
      </c>
      <c r="S3606" s="6">
        <v>0</v>
      </c>
      <c r="T3606" s="6" t="s">
        <v>39</v>
      </c>
      <c r="U3606" s="27" t="s">
        <v>7919</v>
      </c>
      <c r="V3606" s="8">
        <v>46261.581944444442</v>
      </c>
      <c r="W3606" s="8">
        <v>46261.581944444442</v>
      </c>
      <c r="X3606" s="6" t="s">
        <v>40</v>
      </c>
      <c r="Y3606" s="6" t="s">
        <v>39</v>
      </c>
      <c r="Z3606" s="9">
        <v>913364</v>
      </c>
      <c r="AA3606" s="6" t="s">
        <v>6520</v>
      </c>
      <c r="AB3606" s="26" t="s">
        <v>11615</v>
      </c>
      <c r="AC3606" s="11" t="str">
        <f t="shared" si="329"/>
        <v>Klik Here Bestie</v>
      </c>
      <c r="AD3606" s="12" t="s">
        <v>2944</v>
      </c>
    </row>
    <row r="3607" spans="1:31" ht="14.25" customHeight="1" x14ac:dyDescent="0.3">
      <c r="A3607" s="5">
        <v>3605</v>
      </c>
      <c r="B3607" s="6" t="s">
        <v>32</v>
      </c>
      <c r="C3607" s="6" t="s">
        <v>33</v>
      </c>
      <c r="D3607" s="6" t="s">
        <v>3162</v>
      </c>
      <c r="E3607" s="6" t="s">
        <v>11616</v>
      </c>
      <c r="F3607" s="6">
        <v>3323172006</v>
      </c>
      <c r="G3607" s="6" t="s">
        <v>3164</v>
      </c>
      <c r="H3607" s="6" t="s">
        <v>72</v>
      </c>
      <c r="I3607" s="6">
        <v>15412195</v>
      </c>
      <c r="J3607" s="6" t="s">
        <v>11617</v>
      </c>
      <c r="K3607" s="6" t="s">
        <v>11618</v>
      </c>
      <c r="L3607" s="6" t="s">
        <v>11619</v>
      </c>
      <c r="M3607" s="6">
        <v>0</v>
      </c>
      <c r="N3607" s="6">
        <v>50</v>
      </c>
      <c r="O3607" s="6">
        <v>0</v>
      </c>
      <c r="P3607" s="6">
        <v>0</v>
      </c>
      <c r="Q3607" s="6">
        <v>0</v>
      </c>
      <c r="R3607" s="6">
        <v>0</v>
      </c>
      <c r="S3607" s="6">
        <v>0</v>
      </c>
      <c r="T3607" s="6" t="s">
        <v>39</v>
      </c>
      <c r="U3607" s="27" t="s">
        <v>7958</v>
      </c>
      <c r="V3607" s="8">
        <v>46252.615972222222</v>
      </c>
      <c r="W3607" s="8">
        <v>46252.615972222222</v>
      </c>
      <c r="X3607" s="6" t="s">
        <v>40</v>
      </c>
      <c r="Y3607" s="6" t="s">
        <v>39</v>
      </c>
      <c r="Z3607" s="9">
        <v>93647</v>
      </c>
      <c r="AA3607" s="6" t="s">
        <v>11620</v>
      </c>
      <c r="AB3607" s="26" t="s">
        <v>11621</v>
      </c>
      <c r="AC3607" s="11" t="str">
        <f t="shared" si="329"/>
        <v>Klik Here Bestie</v>
      </c>
      <c r="AD3607" s="12" t="s">
        <v>2944</v>
      </c>
    </row>
    <row r="3608" spans="1:31" ht="14.25" customHeight="1" x14ac:dyDescent="0.3">
      <c r="A3608" s="5">
        <v>3606</v>
      </c>
      <c r="B3608" s="6" t="s">
        <v>32</v>
      </c>
      <c r="C3608" s="6" t="s">
        <v>33</v>
      </c>
      <c r="D3608" s="6" t="s">
        <v>3162</v>
      </c>
      <c r="E3608" s="6" t="s">
        <v>2469</v>
      </c>
      <c r="F3608" s="6">
        <v>3323172009</v>
      </c>
      <c r="G3608" s="6" t="s">
        <v>3186</v>
      </c>
      <c r="H3608" s="6" t="s">
        <v>3187</v>
      </c>
      <c r="I3608" s="6">
        <v>15652299</v>
      </c>
      <c r="J3608" s="6" t="s">
        <v>11622</v>
      </c>
      <c r="K3608" s="6" t="s">
        <v>11623</v>
      </c>
      <c r="L3608" s="6" t="s">
        <v>11624</v>
      </c>
      <c r="M3608" s="6">
        <v>0</v>
      </c>
      <c r="N3608" s="6">
        <v>148</v>
      </c>
      <c r="O3608" s="6">
        <v>0</v>
      </c>
      <c r="P3608" s="6">
        <v>0</v>
      </c>
      <c r="Q3608" s="6">
        <v>0</v>
      </c>
      <c r="R3608" s="6">
        <v>0</v>
      </c>
      <c r="S3608" s="6">
        <v>0</v>
      </c>
      <c r="T3608" s="6" t="s">
        <v>39</v>
      </c>
      <c r="U3608" s="6" t="s">
        <v>7926</v>
      </c>
      <c r="V3608" s="8">
        <v>46255.630555555559</v>
      </c>
      <c r="W3608" s="8">
        <v>46255.630555555559</v>
      </c>
      <c r="X3608" s="6" t="s">
        <v>40</v>
      </c>
      <c r="Y3608" s="6" t="s">
        <v>39</v>
      </c>
      <c r="Z3608" s="9">
        <v>93607</v>
      </c>
      <c r="AA3608" s="6" t="s">
        <v>6669</v>
      </c>
      <c r="AB3608" s="26" t="s">
        <v>11625</v>
      </c>
      <c r="AC3608" s="11" t="str">
        <f t="shared" si="329"/>
        <v>Klik Here Bestie</v>
      </c>
      <c r="AD3608" s="12" t="s">
        <v>2944</v>
      </c>
      <c r="AE3608" s="6" t="s">
        <v>11626</v>
      </c>
    </row>
    <row r="3609" spans="1:31" ht="14.25" customHeight="1" x14ac:dyDescent="0.3">
      <c r="A3609" s="5">
        <v>3607</v>
      </c>
      <c r="B3609" s="6" t="s">
        <v>32</v>
      </c>
      <c r="C3609" s="6" t="s">
        <v>33</v>
      </c>
      <c r="D3609" s="6" t="s">
        <v>3162</v>
      </c>
      <c r="E3609" s="6" t="s">
        <v>2469</v>
      </c>
      <c r="F3609" s="6">
        <v>3323172009</v>
      </c>
      <c r="G3609" s="6" t="s">
        <v>3186</v>
      </c>
      <c r="H3609" s="6" t="s">
        <v>3187</v>
      </c>
      <c r="I3609" s="6">
        <v>15652649</v>
      </c>
      <c r="J3609" s="6" t="s">
        <v>11627</v>
      </c>
      <c r="K3609" s="6" t="s">
        <v>11623</v>
      </c>
      <c r="L3609" s="6" t="s">
        <v>11624</v>
      </c>
      <c r="M3609" s="6">
        <v>0</v>
      </c>
      <c r="N3609" s="6">
        <v>50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  <c r="T3609" s="6" t="s">
        <v>39</v>
      </c>
      <c r="U3609" s="27" t="s">
        <v>7926</v>
      </c>
      <c r="V3609" s="8">
        <v>46255.632638888892</v>
      </c>
      <c r="W3609" s="8">
        <v>46255.632638888892</v>
      </c>
      <c r="X3609" s="6" t="s">
        <v>40</v>
      </c>
      <c r="Y3609" s="6" t="s">
        <v>39</v>
      </c>
      <c r="Z3609" s="9">
        <v>93607</v>
      </c>
      <c r="AA3609" s="6" t="s">
        <v>6669</v>
      </c>
      <c r="AB3609" s="26" t="s">
        <v>11628</v>
      </c>
      <c r="AC3609" s="11" t="str">
        <f t="shared" si="329"/>
        <v>Klik Here Bestie</v>
      </c>
      <c r="AD3609" s="12" t="s">
        <v>2944</v>
      </c>
    </row>
    <row r="3610" spans="1:31" ht="14.25" customHeight="1" x14ac:dyDescent="0.3">
      <c r="A3610" s="5">
        <v>3608</v>
      </c>
      <c r="B3610" s="6" t="s">
        <v>32</v>
      </c>
      <c r="C3610" s="6" t="s">
        <v>33</v>
      </c>
      <c r="D3610" s="6" t="s">
        <v>3191</v>
      </c>
      <c r="E3610" s="6" t="s">
        <v>1632</v>
      </c>
      <c r="F3610" s="6">
        <v>3323182002</v>
      </c>
      <c r="G3610" s="6" t="s">
        <v>3193</v>
      </c>
      <c r="H3610" s="6" t="s">
        <v>946</v>
      </c>
      <c r="I3610" s="6">
        <v>15658867</v>
      </c>
      <c r="J3610" s="6" t="s">
        <v>11629</v>
      </c>
      <c r="K3610" s="6" t="s">
        <v>11630</v>
      </c>
      <c r="L3610" s="6" t="s">
        <v>2178</v>
      </c>
      <c r="M3610" s="6">
        <v>0</v>
      </c>
      <c r="N3610" s="6">
        <v>750</v>
      </c>
      <c r="O3610" s="6">
        <v>0</v>
      </c>
      <c r="P3610" s="6">
        <v>0</v>
      </c>
      <c r="Q3610" s="6">
        <v>0</v>
      </c>
      <c r="R3610" s="6">
        <v>0</v>
      </c>
      <c r="S3610" s="6">
        <v>0</v>
      </c>
      <c r="T3610" s="6" t="s">
        <v>39</v>
      </c>
      <c r="U3610" s="6" t="s">
        <v>7926</v>
      </c>
      <c r="V3610" s="8">
        <v>46255.666666666664</v>
      </c>
      <c r="W3610" s="8">
        <v>46255.666666666664</v>
      </c>
      <c r="X3610" s="6" t="s">
        <v>40</v>
      </c>
      <c r="Y3610" s="6" t="s">
        <v>39</v>
      </c>
      <c r="Z3610" s="9">
        <v>5101763</v>
      </c>
      <c r="AA3610" s="6" t="s">
        <v>11631</v>
      </c>
      <c r="AB3610" s="26" t="s">
        <v>11632</v>
      </c>
      <c r="AC3610" s="11" t="str">
        <f t="shared" si="329"/>
        <v>Klik Here Bestie</v>
      </c>
      <c r="AD3610" s="12" t="s">
        <v>2944</v>
      </c>
    </row>
    <row r="3611" spans="1:31" ht="14.25" customHeight="1" x14ac:dyDescent="0.3">
      <c r="A3611" s="5">
        <v>3609</v>
      </c>
      <c r="B3611" s="6" t="s">
        <v>32</v>
      </c>
      <c r="C3611" s="6" t="s">
        <v>33</v>
      </c>
      <c r="D3611" s="6" t="s">
        <v>3191</v>
      </c>
      <c r="E3611" s="6" t="s">
        <v>1632</v>
      </c>
      <c r="F3611" s="6">
        <v>3323182002</v>
      </c>
      <c r="G3611" s="6" t="s">
        <v>3193</v>
      </c>
      <c r="H3611" s="6" t="s">
        <v>946</v>
      </c>
      <c r="I3611" s="6">
        <v>15696950</v>
      </c>
      <c r="J3611" s="6" t="s">
        <v>11633</v>
      </c>
      <c r="K3611" s="6" t="s">
        <v>11634</v>
      </c>
      <c r="L3611" s="6" t="s">
        <v>11635</v>
      </c>
      <c r="M3611" s="6">
        <v>90</v>
      </c>
      <c r="N3611" s="6">
        <v>108</v>
      </c>
      <c r="O3611" s="6">
        <v>0</v>
      </c>
      <c r="P3611" s="6">
        <v>0</v>
      </c>
      <c r="Q3611" s="6">
        <v>0</v>
      </c>
      <c r="R3611" s="6">
        <v>0</v>
      </c>
      <c r="S3611" s="6">
        <v>0</v>
      </c>
      <c r="T3611" s="6" t="s">
        <v>39</v>
      </c>
      <c r="U3611" s="6" t="s">
        <v>7933</v>
      </c>
      <c r="V3611" s="8">
        <v>46256.37777777778</v>
      </c>
      <c r="W3611" s="8">
        <v>46256.37777777778</v>
      </c>
      <c r="X3611" s="6" t="s">
        <v>40</v>
      </c>
      <c r="Y3611" s="6" t="s">
        <v>39</v>
      </c>
      <c r="Z3611" s="9">
        <v>5101763</v>
      </c>
      <c r="AA3611" s="6" t="s">
        <v>11631</v>
      </c>
      <c r="AB3611" s="26" t="s">
        <v>11636</v>
      </c>
      <c r="AC3611" s="11" t="str">
        <f t="shared" si="329"/>
        <v>Klik Here Bestie</v>
      </c>
      <c r="AD3611" s="12" t="s">
        <v>2944</v>
      </c>
    </row>
    <row r="3612" spans="1:31" ht="14.25" customHeight="1" x14ac:dyDescent="0.3">
      <c r="A3612" s="5">
        <v>3610</v>
      </c>
      <c r="B3612" s="6" t="s">
        <v>32</v>
      </c>
      <c r="C3612" s="6" t="s">
        <v>33</v>
      </c>
      <c r="D3612" s="6" t="s">
        <v>3191</v>
      </c>
      <c r="E3612" s="6" t="s">
        <v>1632</v>
      </c>
      <c r="F3612" s="6">
        <v>3323182002</v>
      </c>
      <c r="G3612" s="6" t="s">
        <v>3193</v>
      </c>
      <c r="H3612" s="6" t="s">
        <v>946</v>
      </c>
      <c r="I3612" s="6">
        <v>15697159</v>
      </c>
      <c r="J3612" s="6" t="s">
        <v>11637</v>
      </c>
      <c r="K3612" s="6" t="s">
        <v>11634</v>
      </c>
      <c r="L3612" s="6" t="s">
        <v>11635</v>
      </c>
      <c r="M3612" s="6">
        <v>0</v>
      </c>
      <c r="N3612" s="6">
        <v>224</v>
      </c>
      <c r="O3612" s="6">
        <v>0</v>
      </c>
      <c r="P3612" s="6">
        <v>0</v>
      </c>
      <c r="Q3612" s="6">
        <v>0</v>
      </c>
      <c r="R3612" s="6">
        <v>0</v>
      </c>
      <c r="S3612" s="6">
        <v>0</v>
      </c>
      <c r="T3612" s="6" t="s">
        <v>39</v>
      </c>
      <c r="U3612" s="27" t="s">
        <v>7933</v>
      </c>
      <c r="V3612" s="8">
        <v>46256.378472222219</v>
      </c>
      <c r="W3612" s="8">
        <v>46256.378472222219</v>
      </c>
      <c r="X3612" s="6" t="s">
        <v>40</v>
      </c>
      <c r="Y3612" s="6" t="s">
        <v>39</v>
      </c>
      <c r="Z3612" s="9">
        <v>5101763</v>
      </c>
      <c r="AA3612" s="6" t="s">
        <v>11631</v>
      </c>
      <c r="AB3612" s="26" t="s">
        <v>11638</v>
      </c>
      <c r="AC3612" s="11" t="str">
        <f t="shared" si="329"/>
        <v>Klik Here Bestie</v>
      </c>
      <c r="AD3612" s="12" t="s">
        <v>2944</v>
      </c>
    </row>
    <row r="3613" spans="1:31" ht="14.25" customHeight="1" x14ac:dyDescent="0.3">
      <c r="A3613" s="5">
        <v>3611</v>
      </c>
      <c r="B3613" s="6" t="s">
        <v>32</v>
      </c>
      <c r="C3613" s="6" t="s">
        <v>33</v>
      </c>
      <c r="D3613" s="6" t="s">
        <v>3191</v>
      </c>
      <c r="E3613" s="6" t="s">
        <v>1632</v>
      </c>
      <c r="F3613" s="6">
        <v>3323182002</v>
      </c>
      <c r="G3613" s="6" t="s">
        <v>3193</v>
      </c>
      <c r="H3613" s="6" t="s">
        <v>946</v>
      </c>
      <c r="I3613" s="6">
        <v>15689858</v>
      </c>
      <c r="J3613" s="6" t="s">
        <v>11639</v>
      </c>
      <c r="K3613" s="6" t="s">
        <v>11640</v>
      </c>
      <c r="L3613" s="6" t="s">
        <v>11641</v>
      </c>
      <c r="M3613" s="6">
        <v>212</v>
      </c>
      <c r="N3613" s="6">
        <v>255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 t="s">
        <v>39</v>
      </c>
      <c r="U3613" s="27" t="s">
        <v>7933</v>
      </c>
      <c r="V3613" s="8">
        <v>46256.345138888886</v>
      </c>
      <c r="W3613" s="8">
        <v>46256.345138888886</v>
      </c>
      <c r="X3613" s="6" t="s">
        <v>40</v>
      </c>
      <c r="Y3613" s="6" t="s">
        <v>39</v>
      </c>
      <c r="Z3613" s="9">
        <v>5101763</v>
      </c>
      <c r="AA3613" s="6" t="s">
        <v>11631</v>
      </c>
      <c r="AB3613" s="26" t="s">
        <v>11642</v>
      </c>
      <c r="AC3613" s="11" t="str">
        <f t="shared" si="329"/>
        <v>Klik Here Bestie</v>
      </c>
      <c r="AD3613" s="12" t="s">
        <v>2944</v>
      </c>
    </row>
    <row r="3614" spans="1:31" ht="14.25" customHeight="1" x14ac:dyDescent="0.3">
      <c r="A3614" s="5">
        <v>3612</v>
      </c>
      <c r="B3614" s="6" t="s">
        <v>32</v>
      </c>
      <c r="C3614" s="6" t="s">
        <v>33</v>
      </c>
      <c r="D3614" s="6" t="s">
        <v>3191</v>
      </c>
      <c r="E3614" s="6" t="s">
        <v>1632</v>
      </c>
      <c r="F3614" s="6">
        <v>3323182002</v>
      </c>
      <c r="G3614" s="6" t="s">
        <v>3193</v>
      </c>
      <c r="H3614" s="6" t="s">
        <v>946</v>
      </c>
      <c r="I3614" s="6">
        <v>15690115</v>
      </c>
      <c r="J3614" s="6" t="s">
        <v>11643</v>
      </c>
      <c r="K3614" s="6" t="s">
        <v>11640</v>
      </c>
      <c r="L3614" s="6" t="s">
        <v>11641</v>
      </c>
      <c r="M3614" s="6">
        <v>0</v>
      </c>
      <c r="N3614" s="6">
        <v>206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 t="s">
        <v>39</v>
      </c>
      <c r="U3614" s="6" t="s">
        <v>7933</v>
      </c>
      <c r="V3614" s="8">
        <v>46256.345833333333</v>
      </c>
      <c r="W3614" s="8">
        <v>46256.345833333333</v>
      </c>
      <c r="X3614" s="6" t="s">
        <v>40</v>
      </c>
      <c r="Y3614" s="6" t="s">
        <v>39</v>
      </c>
      <c r="Z3614" s="9">
        <v>5101763</v>
      </c>
      <c r="AA3614" s="6" t="s">
        <v>11631</v>
      </c>
      <c r="AB3614" s="26" t="s">
        <v>11644</v>
      </c>
      <c r="AC3614" s="11" t="str">
        <f t="shared" si="329"/>
        <v>Klik Here Bestie</v>
      </c>
      <c r="AD3614" s="12" t="s">
        <v>2944</v>
      </c>
    </row>
    <row r="3615" spans="1:31" ht="14.25" customHeight="1" x14ac:dyDescent="0.3">
      <c r="A3615" s="5">
        <v>3613</v>
      </c>
      <c r="B3615" s="6" t="s">
        <v>32</v>
      </c>
      <c r="C3615" s="6" t="s">
        <v>33</v>
      </c>
      <c r="D3615" s="6" t="s">
        <v>3191</v>
      </c>
      <c r="E3615" s="6" t="s">
        <v>1632</v>
      </c>
      <c r="F3615" s="6">
        <v>3323182002</v>
      </c>
      <c r="G3615" s="6" t="s">
        <v>3193</v>
      </c>
      <c r="H3615" s="6" t="s">
        <v>946</v>
      </c>
      <c r="I3615" s="6">
        <v>15690353</v>
      </c>
      <c r="J3615" s="6" t="s">
        <v>11645</v>
      </c>
      <c r="K3615" s="6" t="s">
        <v>11640</v>
      </c>
      <c r="L3615" s="6" t="s">
        <v>11641</v>
      </c>
      <c r="M3615" s="6">
        <v>136</v>
      </c>
      <c r="N3615" s="6">
        <v>124</v>
      </c>
      <c r="O3615" s="6">
        <v>0</v>
      </c>
      <c r="P3615" s="6">
        <v>0</v>
      </c>
      <c r="Q3615" s="6">
        <v>0</v>
      </c>
      <c r="R3615" s="6">
        <v>0</v>
      </c>
      <c r="S3615" s="6">
        <v>0</v>
      </c>
      <c r="T3615" s="6" t="s">
        <v>39</v>
      </c>
      <c r="U3615" s="27" t="s">
        <v>7933</v>
      </c>
      <c r="V3615" s="8">
        <v>46256.347222222219</v>
      </c>
      <c r="W3615" s="8">
        <v>46256.347222222219</v>
      </c>
      <c r="X3615" s="6" t="s">
        <v>40</v>
      </c>
      <c r="Y3615" s="6" t="s">
        <v>39</v>
      </c>
      <c r="Z3615" s="9">
        <v>5101763</v>
      </c>
      <c r="AA3615" s="6" t="s">
        <v>11631</v>
      </c>
      <c r="AB3615" s="26" t="s">
        <v>11646</v>
      </c>
      <c r="AC3615" s="11" t="str">
        <f t="shared" si="329"/>
        <v>Klik Here Bestie</v>
      </c>
      <c r="AD3615" s="12" t="s">
        <v>2944</v>
      </c>
    </row>
    <row r="3616" spans="1:31" ht="14.25" customHeight="1" x14ac:dyDescent="0.3">
      <c r="A3616" s="5">
        <v>3614</v>
      </c>
      <c r="B3616" s="6" t="s">
        <v>32</v>
      </c>
      <c r="C3616" s="6" t="s">
        <v>33</v>
      </c>
      <c r="D3616" s="6" t="s">
        <v>3191</v>
      </c>
      <c r="E3616" s="6" t="s">
        <v>1632</v>
      </c>
      <c r="F3616" s="6">
        <v>3323182002</v>
      </c>
      <c r="G3616" s="6" t="s">
        <v>3193</v>
      </c>
      <c r="H3616" s="6" t="s">
        <v>946</v>
      </c>
      <c r="I3616" s="6">
        <v>15695979</v>
      </c>
      <c r="J3616" s="6" t="s">
        <v>11647</v>
      </c>
      <c r="K3616" s="6" t="s">
        <v>11648</v>
      </c>
      <c r="L3616" s="6" t="s">
        <v>11649</v>
      </c>
      <c r="M3616" s="6">
        <v>112</v>
      </c>
      <c r="N3616" s="6">
        <v>135</v>
      </c>
      <c r="O3616" s="6">
        <v>0</v>
      </c>
      <c r="P3616" s="6">
        <v>0</v>
      </c>
      <c r="Q3616" s="6">
        <v>0</v>
      </c>
      <c r="R3616" s="6">
        <v>0</v>
      </c>
      <c r="S3616" s="6">
        <v>0</v>
      </c>
      <c r="T3616" s="6" t="s">
        <v>39</v>
      </c>
      <c r="U3616" s="27" t="s">
        <v>7933</v>
      </c>
      <c r="V3616" s="8">
        <v>46256.373611111114</v>
      </c>
      <c r="W3616" s="8">
        <v>46256.373611111114</v>
      </c>
      <c r="X3616" s="6" t="s">
        <v>40</v>
      </c>
      <c r="Y3616" s="6" t="s">
        <v>39</v>
      </c>
      <c r="Z3616" s="9">
        <v>5101763</v>
      </c>
      <c r="AA3616" s="6" t="s">
        <v>11631</v>
      </c>
      <c r="AB3616" s="26" t="s">
        <v>11650</v>
      </c>
      <c r="AC3616" s="11" t="str">
        <f t="shared" si="329"/>
        <v>Klik Here Bestie</v>
      </c>
      <c r="AD3616" s="12" t="s">
        <v>2944</v>
      </c>
    </row>
    <row r="3617" spans="1:30" ht="14.25" customHeight="1" x14ac:dyDescent="0.3">
      <c r="A3617" s="5">
        <v>3615</v>
      </c>
      <c r="B3617" s="6" t="s">
        <v>32</v>
      </c>
      <c r="C3617" s="6" t="s">
        <v>33</v>
      </c>
      <c r="D3617" s="6" t="s">
        <v>3191</v>
      </c>
      <c r="E3617" s="6" t="s">
        <v>1632</v>
      </c>
      <c r="F3617" s="6">
        <v>3323182002</v>
      </c>
      <c r="G3617" s="6" t="s">
        <v>3193</v>
      </c>
      <c r="H3617" s="6" t="s">
        <v>946</v>
      </c>
      <c r="I3617" s="6">
        <v>15696176</v>
      </c>
      <c r="J3617" s="6" t="s">
        <v>11651</v>
      </c>
      <c r="K3617" s="6" t="s">
        <v>11648</v>
      </c>
      <c r="L3617" s="6" t="s">
        <v>11649</v>
      </c>
      <c r="M3617" s="6">
        <v>0</v>
      </c>
      <c r="N3617" s="6">
        <v>198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  <c r="T3617" s="6" t="s">
        <v>39</v>
      </c>
      <c r="U3617" s="6" t="s">
        <v>7933</v>
      </c>
      <c r="V3617" s="8">
        <v>46256.374305555553</v>
      </c>
      <c r="W3617" s="8">
        <v>46256.374305555553</v>
      </c>
      <c r="X3617" s="6" t="s">
        <v>40</v>
      </c>
      <c r="Y3617" s="6" t="s">
        <v>39</v>
      </c>
      <c r="Z3617" s="9">
        <v>5101763</v>
      </c>
      <c r="AA3617" s="6" t="s">
        <v>11631</v>
      </c>
      <c r="AB3617" s="26" t="s">
        <v>11652</v>
      </c>
      <c r="AC3617" s="11" t="str">
        <f t="shared" si="329"/>
        <v>Klik Here Bestie</v>
      </c>
      <c r="AD3617" s="12" t="s">
        <v>2944</v>
      </c>
    </row>
    <row r="3618" spans="1:30" ht="14.25" customHeight="1" x14ac:dyDescent="0.3">
      <c r="A3618" s="5">
        <v>3616</v>
      </c>
      <c r="B3618" s="6" t="s">
        <v>32</v>
      </c>
      <c r="C3618" s="6" t="s">
        <v>33</v>
      </c>
      <c r="D3618" s="6" t="s">
        <v>3191</v>
      </c>
      <c r="E3618" s="6" t="s">
        <v>1632</v>
      </c>
      <c r="F3618" s="6">
        <v>3323182002</v>
      </c>
      <c r="G3618" s="6" t="s">
        <v>3193</v>
      </c>
      <c r="H3618" s="6" t="s">
        <v>946</v>
      </c>
      <c r="I3618" s="6">
        <v>15696384</v>
      </c>
      <c r="J3618" s="6" t="s">
        <v>11653</v>
      </c>
      <c r="K3618" s="6" t="s">
        <v>11648</v>
      </c>
      <c r="L3618" s="6" t="s">
        <v>11649</v>
      </c>
      <c r="M3618" s="6">
        <v>26</v>
      </c>
      <c r="N3618" s="6">
        <v>24</v>
      </c>
      <c r="O3618" s="6">
        <v>0</v>
      </c>
      <c r="P3618" s="6">
        <v>0</v>
      </c>
      <c r="Q3618" s="6">
        <v>0</v>
      </c>
      <c r="R3618" s="6">
        <v>0</v>
      </c>
      <c r="S3618" s="6">
        <v>0</v>
      </c>
      <c r="T3618" s="6" t="s">
        <v>39</v>
      </c>
      <c r="U3618" s="6" t="s">
        <v>7933</v>
      </c>
      <c r="V3618" s="8">
        <v>46256.375694444447</v>
      </c>
      <c r="W3618" s="8">
        <v>46256.375694444447</v>
      </c>
      <c r="X3618" s="6" t="s">
        <v>40</v>
      </c>
      <c r="Y3618" s="6" t="s">
        <v>39</v>
      </c>
      <c r="Z3618" s="9">
        <v>5101763</v>
      </c>
      <c r="AA3618" s="6" t="s">
        <v>11631</v>
      </c>
      <c r="AB3618" s="26" t="s">
        <v>11654</v>
      </c>
      <c r="AC3618" s="11" t="str">
        <f t="shared" si="329"/>
        <v>Klik Here Bestie</v>
      </c>
      <c r="AD3618" s="12" t="s">
        <v>2944</v>
      </c>
    </row>
    <row r="3619" spans="1:30" ht="14.25" customHeight="1" x14ac:dyDescent="0.3">
      <c r="A3619" s="5">
        <v>3617</v>
      </c>
      <c r="B3619" s="6" t="s">
        <v>32</v>
      </c>
      <c r="C3619" s="6" t="s">
        <v>33</v>
      </c>
      <c r="D3619" s="6" t="s">
        <v>3191</v>
      </c>
      <c r="E3619" s="6" t="s">
        <v>3219</v>
      </c>
      <c r="F3619" s="6">
        <v>3323182006</v>
      </c>
      <c r="G3619" s="6" t="s">
        <v>3210</v>
      </c>
      <c r="H3619" s="6" t="s">
        <v>3211</v>
      </c>
      <c r="I3619" s="6">
        <v>15797035</v>
      </c>
      <c r="J3619" s="6" t="s">
        <v>11655</v>
      </c>
      <c r="K3619" s="6" t="s">
        <v>11656</v>
      </c>
      <c r="L3619" s="6" t="s">
        <v>2178</v>
      </c>
      <c r="M3619" s="6">
        <v>0</v>
      </c>
      <c r="N3619" s="6">
        <v>150</v>
      </c>
      <c r="O3619" s="6">
        <v>0</v>
      </c>
      <c r="P3619" s="6">
        <v>0</v>
      </c>
      <c r="Q3619" s="6">
        <v>0</v>
      </c>
      <c r="R3619" s="6">
        <v>0</v>
      </c>
      <c r="S3619" s="6">
        <v>0</v>
      </c>
      <c r="T3619" s="6" t="s">
        <v>39</v>
      </c>
      <c r="U3619" s="6" t="s">
        <v>8334</v>
      </c>
      <c r="V3619" s="8">
        <v>46257.481249999997</v>
      </c>
      <c r="W3619" s="8">
        <v>46257.481249999997</v>
      </c>
      <c r="X3619" s="6" t="s">
        <v>40</v>
      </c>
      <c r="Y3619" s="6" t="s">
        <v>39</v>
      </c>
      <c r="Z3619" s="9">
        <v>78276</v>
      </c>
      <c r="AA3619" s="6" t="s">
        <v>6704</v>
      </c>
      <c r="AB3619" s="26" t="s">
        <v>11657</v>
      </c>
      <c r="AC3619" s="11" t="str">
        <f t="shared" si="329"/>
        <v>Klik Here Bestie</v>
      </c>
      <c r="AD3619" s="12" t="s">
        <v>2944</v>
      </c>
    </row>
    <row r="3620" spans="1:30" ht="14.25" customHeight="1" x14ac:dyDescent="0.3">
      <c r="A3620" s="5">
        <v>3618</v>
      </c>
      <c r="B3620" s="6" t="s">
        <v>32</v>
      </c>
      <c r="C3620" s="6" t="s">
        <v>33</v>
      </c>
      <c r="D3620" s="6" t="s">
        <v>3191</v>
      </c>
      <c r="E3620" s="6" t="s">
        <v>3219</v>
      </c>
      <c r="F3620" s="6">
        <v>3323182006</v>
      </c>
      <c r="G3620" s="6" t="s">
        <v>3210</v>
      </c>
      <c r="H3620" s="6" t="s">
        <v>3211</v>
      </c>
      <c r="I3620" s="6">
        <v>15481421</v>
      </c>
      <c r="J3620" s="6" t="s">
        <v>11658</v>
      </c>
      <c r="K3620" s="6" t="s">
        <v>11659</v>
      </c>
      <c r="L3620" s="6" t="s">
        <v>46</v>
      </c>
      <c r="M3620" s="6">
        <v>0</v>
      </c>
      <c r="N3620" s="6">
        <v>65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 t="s">
        <v>39</v>
      </c>
      <c r="U3620" s="6" t="s">
        <v>7969</v>
      </c>
      <c r="V3620" s="8">
        <v>46253.602777777778</v>
      </c>
      <c r="W3620" s="8">
        <v>46253.602777777778</v>
      </c>
      <c r="X3620" s="6" t="s">
        <v>40</v>
      </c>
      <c r="Y3620" s="6" t="s">
        <v>39</v>
      </c>
      <c r="Z3620" s="9">
        <v>78273</v>
      </c>
      <c r="AA3620" s="6" t="s">
        <v>3225</v>
      </c>
      <c r="AB3620" s="26" t="s">
        <v>11660</v>
      </c>
      <c r="AC3620" s="11" t="str">
        <f t="shared" si="329"/>
        <v>Klik Here Bestie</v>
      </c>
      <c r="AD3620" s="12" t="s">
        <v>2944</v>
      </c>
    </row>
    <row r="3621" spans="1:30" ht="14.25" customHeight="1" x14ac:dyDescent="0.3">
      <c r="A3621" s="5">
        <v>3619</v>
      </c>
      <c r="B3621" s="6" t="s">
        <v>32</v>
      </c>
      <c r="C3621" s="6" t="s">
        <v>33</v>
      </c>
      <c r="D3621" s="6" t="s">
        <v>3191</v>
      </c>
      <c r="E3621" s="6" t="s">
        <v>2992</v>
      </c>
      <c r="F3621" s="6">
        <v>3323182011</v>
      </c>
      <c r="G3621" s="6" t="s">
        <v>3277</v>
      </c>
      <c r="H3621" s="6" t="s">
        <v>3278</v>
      </c>
      <c r="I3621" s="6">
        <v>15531451</v>
      </c>
      <c r="J3621" s="6" t="s">
        <v>11661</v>
      </c>
      <c r="K3621" s="6" t="s">
        <v>11662</v>
      </c>
      <c r="L3621" s="6" t="s">
        <v>11663</v>
      </c>
      <c r="M3621" s="6">
        <v>0</v>
      </c>
      <c r="N3621" s="6">
        <v>1092</v>
      </c>
      <c r="O3621" s="6">
        <v>0</v>
      </c>
      <c r="P3621" s="6">
        <v>0</v>
      </c>
      <c r="Q3621" s="6">
        <v>0</v>
      </c>
      <c r="R3621" s="6">
        <v>0</v>
      </c>
      <c r="S3621" s="6">
        <v>0</v>
      </c>
      <c r="T3621" s="6" t="s">
        <v>39</v>
      </c>
      <c r="U3621" s="6" t="s">
        <v>7987</v>
      </c>
      <c r="V3621" s="8">
        <v>46254.427777777775</v>
      </c>
      <c r="W3621" s="8">
        <v>46254.427777777775</v>
      </c>
      <c r="X3621" s="6" t="s">
        <v>40</v>
      </c>
      <c r="Y3621" s="6" t="s">
        <v>39</v>
      </c>
      <c r="Z3621" s="9">
        <v>78091</v>
      </c>
      <c r="AA3621" s="6" t="s">
        <v>3284</v>
      </c>
      <c r="AB3621" s="26" t="s">
        <v>11664</v>
      </c>
      <c r="AC3621" s="11" t="str">
        <f t="shared" si="329"/>
        <v>Klik Here Bestie</v>
      </c>
      <c r="AD3621" s="12" t="s">
        <v>2944</v>
      </c>
    </row>
    <row r="3622" spans="1:30" ht="14.25" customHeight="1" x14ac:dyDescent="0.3">
      <c r="A3622" s="5">
        <v>3620</v>
      </c>
      <c r="B3622" s="6" t="s">
        <v>32</v>
      </c>
      <c r="C3622" s="6" t="s">
        <v>33</v>
      </c>
      <c r="D3622" s="6" t="s">
        <v>3191</v>
      </c>
      <c r="E3622" s="6" t="s">
        <v>2992</v>
      </c>
      <c r="F3622" s="6">
        <v>3323182011</v>
      </c>
      <c r="G3622" s="6" t="s">
        <v>3277</v>
      </c>
      <c r="H3622" s="6" t="s">
        <v>3278</v>
      </c>
      <c r="I3622" s="6">
        <v>15772850</v>
      </c>
      <c r="J3622" s="6" t="s">
        <v>11665</v>
      </c>
      <c r="K3622" s="6" t="s">
        <v>11666</v>
      </c>
      <c r="L3622" s="6" t="s">
        <v>3287</v>
      </c>
      <c r="M3622" s="6">
        <v>360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  <c r="S3622" s="6">
        <v>0</v>
      </c>
      <c r="T3622" s="6" t="s">
        <v>39</v>
      </c>
      <c r="U3622" s="27" t="s">
        <v>8334</v>
      </c>
      <c r="V3622" s="8">
        <v>46257.305555555555</v>
      </c>
      <c r="W3622" s="8">
        <v>46257.305555555555</v>
      </c>
      <c r="X3622" s="6" t="s">
        <v>40</v>
      </c>
      <c r="Y3622" s="6" t="s">
        <v>39</v>
      </c>
      <c r="Z3622" s="9">
        <v>78084</v>
      </c>
      <c r="AA3622" s="6" t="s">
        <v>1978</v>
      </c>
      <c r="AB3622" s="26" t="s">
        <v>11667</v>
      </c>
      <c r="AC3622" s="11" t="str">
        <f t="shared" si="329"/>
        <v>Klik Here Bestie</v>
      </c>
      <c r="AD3622" s="12" t="s">
        <v>2944</v>
      </c>
    </row>
    <row r="3623" spans="1:30" ht="14.25" customHeight="1" x14ac:dyDescent="0.3">
      <c r="A3623" s="5">
        <v>3621</v>
      </c>
      <c r="B3623" s="6" t="s">
        <v>32</v>
      </c>
      <c r="C3623" s="6" t="s">
        <v>33</v>
      </c>
      <c r="D3623" s="6" t="s">
        <v>3191</v>
      </c>
      <c r="E3623" s="6" t="s">
        <v>2992</v>
      </c>
      <c r="F3623" s="6">
        <v>3323182011</v>
      </c>
      <c r="G3623" s="6" t="s">
        <v>3277</v>
      </c>
      <c r="H3623" s="6" t="s">
        <v>3278</v>
      </c>
      <c r="I3623" s="6">
        <v>15943232</v>
      </c>
      <c r="J3623" s="6" t="s">
        <v>11668</v>
      </c>
      <c r="K3623" s="6" t="s">
        <v>11669</v>
      </c>
      <c r="L3623" s="6" t="s">
        <v>11670</v>
      </c>
      <c r="M3623" s="6">
        <v>0</v>
      </c>
      <c r="N3623" s="6">
        <v>1290</v>
      </c>
      <c r="O3623" s="6">
        <v>0</v>
      </c>
      <c r="P3623" s="6">
        <v>0</v>
      </c>
      <c r="Q3623" s="6">
        <v>0</v>
      </c>
      <c r="R3623" s="6">
        <v>0</v>
      </c>
      <c r="S3623" s="6">
        <v>0</v>
      </c>
      <c r="T3623" s="6" t="s">
        <v>39</v>
      </c>
      <c r="U3623" s="27" t="s">
        <v>8291</v>
      </c>
      <c r="V3623" s="8">
        <v>46259.325694444444</v>
      </c>
      <c r="W3623" s="8">
        <v>46259.325694444444</v>
      </c>
      <c r="X3623" s="6" t="s">
        <v>40</v>
      </c>
      <c r="Y3623" s="6" t="s">
        <v>39</v>
      </c>
      <c r="Z3623" s="9">
        <v>78081</v>
      </c>
      <c r="AA3623" s="6" t="s">
        <v>1258</v>
      </c>
      <c r="AB3623" s="26" t="s">
        <v>11671</v>
      </c>
      <c r="AC3623" s="11" t="str">
        <f t="shared" si="329"/>
        <v>Klik Here Bestie</v>
      </c>
      <c r="AD3623" s="12" t="s">
        <v>2944</v>
      </c>
    </row>
    <row r="3624" spans="1:30" ht="14.25" customHeight="1" x14ac:dyDescent="0.3">
      <c r="A3624" s="5">
        <v>3622</v>
      </c>
      <c r="B3624" s="6" t="s">
        <v>32</v>
      </c>
      <c r="C3624" s="6" t="s">
        <v>33</v>
      </c>
      <c r="D3624" s="6" t="s">
        <v>3191</v>
      </c>
      <c r="E3624" s="6" t="s">
        <v>2992</v>
      </c>
      <c r="F3624" s="6">
        <v>3323182011</v>
      </c>
      <c r="G3624" s="6" t="s">
        <v>3277</v>
      </c>
      <c r="H3624" s="6" t="s">
        <v>3278</v>
      </c>
      <c r="I3624" s="6">
        <v>15694028</v>
      </c>
      <c r="J3624" s="6" t="s">
        <v>11672</v>
      </c>
      <c r="K3624" s="6" t="s">
        <v>11673</v>
      </c>
      <c r="L3624" s="6" t="s">
        <v>3292</v>
      </c>
      <c r="M3624" s="6">
        <v>250</v>
      </c>
      <c r="N3624" s="6">
        <v>0</v>
      </c>
      <c r="O3624" s="6">
        <v>0</v>
      </c>
      <c r="P3624" s="6">
        <v>0</v>
      </c>
      <c r="Q3624" s="6">
        <v>0</v>
      </c>
      <c r="R3624" s="6">
        <v>0</v>
      </c>
      <c r="S3624" s="6">
        <v>0</v>
      </c>
      <c r="T3624" s="6" t="s">
        <v>39</v>
      </c>
      <c r="U3624" s="6" t="s">
        <v>7933</v>
      </c>
      <c r="V3624" s="8">
        <v>46256.364583333336</v>
      </c>
      <c r="W3624" s="8">
        <v>46256.364583333336</v>
      </c>
      <c r="X3624" s="6" t="s">
        <v>40</v>
      </c>
      <c r="Y3624" s="6" t="s">
        <v>39</v>
      </c>
      <c r="Z3624" s="9">
        <v>78087</v>
      </c>
      <c r="AA3624" s="6" t="s">
        <v>3293</v>
      </c>
      <c r="AB3624" s="26" t="s">
        <v>11674</v>
      </c>
      <c r="AC3624" s="11" t="str">
        <f t="shared" si="329"/>
        <v>Klik Here Bestie</v>
      </c>
      <c r="AD3624" s="12" t="s">
        <v>2944</v>
      </c>
    </row>
    <row r="3625" spans="1:30" ht="14.25" customHeight="1" x14ac:dyDescent="0.3">
      <c r="A3625" s="5">
        <v>3623</v>
      </c>
      <c r="B3625" s="6" t="s">
        <v>32</v>
      </c>
      <c r="C3625" s="6" t="s">
        <v>33</v>
      </c>
      <c r="D3625" s="6" t="s">
        <v>3191</v>
      </c>
      <c r="E3625" s="6" t="s">
        <v>2992</v>
      </c>
      <c r="F3625" s="6">
        <v>3323182011</v>
      </c>
      <c r="G3625" s="6" t="s">
        <v>3277</v>
      </c>
      <c r="H3625" s="6" t="s">
        <v>3278</v>
      </c>
      <c r="I3625" s="6">
        <v>15943585</v>
      </c>
      <c r="J3625" s="6" t="s">
        <v>11675</v>
      </c>
      <c r="K3625" s="6" t="s">
        <v>11676</v>
      </c>
      <c r="L3625" s="6" t="s">
        <v>11677</v>
      </c>
      <c r="M3625" s="6">
        <v>0</v>
      </c>
      <c r="N3625" s="6">
        <v>1290</v>
      </c>
      <c r="O3625" s="6">
        <v>0</v>
      </c>
      <c r="P3625" s="6">
        <v>0</v>
      </c>
      <c r="Q3625" s="6">
        <v>0</v>
      </c>
      <c r="R3625" s="6">
        <v>0</v>
      </c>
      <c r="S3625" s="6">
        <v>0</v>
      </c>
      <c r="T3625" s="6" t="s">
        <v>39</v>
      </c>
      <c r="U3625" s="27" t="s">
        <v>8291</v>
      </c>
      <c r="V3625" s="8">
        <v>46259.327777777777</v>
      </c>
      <c r="W3625" s="8">
        <v>46259.327777777777</v>
      </c>
      <c r="X3625" s="6" t="s">
        <v>40</v>
      </c>
      <c r="Y3625" s="6" t="s">
        <v>39</v>
      </c>
      <c r="Z3625" s="9">
        <v>78081</v>
      </c>
      <c r="AA3625" s="6" t="s">
        <v>1258</v>
      </c>
      <c r="AB3625" s="26" t="s">
        <v>11678</v>
      </c>
      <c r="AC3625" s="11" t="str">
        <f t="shared" si="329"/>
        <v>Klik Here Bestie</v>
      </c>
      <c r="AD3625" s="12" t="s">
        <v>2944</v>
      </c>
    </row>
    <row r="3626" spans="1:30" ht="14.25" customHeight="1" x14ac:dyDescent="0.3">
      <c r="A3626" s="5">
        <v>3624</v>
      </c>
      <c r="B3626" s="6" t="s">
        <v>32</v>
      </c>
      <c r="C3626" s="6" t="s">
        <v>33</v>
      </c>
      <c r="D3626" s="6" t="s">
        <v>3191</v>
      </c>
      <c r="E3626" s="6" t="s">
        <v>2992</v>
      </c>
      <c r="F3626" s="6">
        <v>3323182011</v>
      </c>
      <c r="G3626" s="6" t="s">
        <v>3277</v>
      </c>
      <c r="H3626" s="6" t="s">
        <v>3278</v>
      </c>
      <c r="I3626" s="6">
        <v>15540678</v>
      </c>
      <c r="J3626" s="6" t="s">
        <v>11679</v>
      </c>
      <c r="K3626" s="6" t="s">
        <v>11680</v>
      </c>
      <c r="L3626" s="6" t="s">
        <v>11681</v>
      </c>
      <c r="M3626" s="6">
        <v>250</v>
      </c>
      <c r="N3626" s="6">
        <v>200</v>
      </c>
      <c r="O3626" s="6">
        <v>0</v>
      </c>
      <c r="P3626" s="6">
        <v>0</v>
      </c>
      <c r="Q3626" s="6">
        <v>0</v>
      </c>
      <c r="R3626" s="6">
        <v>0</v>
      </c>
      <c r="S3626" s="6">
        <v>0</v>
      </c>
      <c r="T3626" s="6" t="s">
        <v>39</v>
      </c>
      <c r="U3626" s="6" t="s">
        <v>7987</v>
      </c>
      <c r="V3626" s="8">
        <v>46254.477083333331</v>
      </c>
      <c r="W3626" s="8">
        <v>46254.477083333331</v>
      </c>
      <c r="X3626" s="6" t="s">
        <v>40</v>
      </c>
      <c r="Y3626" s="6" t="s">
        <v>39</v>
      </c>
      <c r="Z3626" s="9">
        <v>78091</v>
      </c>
      <c r="AA3626" s="6" t="s">
        <v>3284</v>
      </c>
      <c r="AB3626" s="26" t="s">
        <v>11682</v>
      </c>
      <c r="AC3626" s="11" t="str">
        <f t="shared" si="329"/>
        <v>Klik Here Bestie</v>
      </c>
      <c r="AD3626" s="12" t="s">
        <v>2944</v>
      </c>
    </row>
    <row r="3627" spans="1:30" ht="14.25" customHeight="1" x14ac:dyDescent="0.3">
      <c r="A3627" s="5">
        <v>3625</v>
      </c>
      <c r="B3627" s="6" t="s">
        <v>32</v>
      </c>
      <c r="C3627" s="6" t="s">
        <v>33</v>
      </c>
      <c r="D3627" s="6" t="s">
        <v>3191</v>
      </c>
      <c r="E3627" s="6" t="s">
        <v>2992</v>
      </c>
      <c r="F3627" s="6">
        <v>3323182011</v>
      </c>
      <c r="G3627" s="6" t="s">
        <v>3277</v>
      </c>
      <c r="H3627" s="6" t="s">
        <v>3278</v>
      </c>
      <c r="I3627" s="6">
        <v>15540875</v>
      </c>
      <c r="J3627" s="6" t="s">
        <v>11683</v>
      </c>
      <c r="K3627" s="6" t="s">
        <v>11680</v>
      </c>
      <c r="L3627" s="6" t="s">
        <v>11681</v>
      </c>
      <c r="M3627" s="6">
        <v>0</v>
      </c>
      <c r="N3627" s="6">
        <v>860</v>
      </c>
      <c r="O3627" s="6">
        <v>0</v>
      </c>
      <c r="P3627" s="6">
        <v>0</v>
      </c>
      <c r="Q3627" s="6">
        <v>0</v>
      </c>
      <c r="R3627" s="6">
        <v>0</v>
      </c>
      <c r="S3627" s="6">
        <v>0</v>
      </c>
      <c r="T3627" s="6" t="s">
        <v>39</v>
      </c>
      <c r="U3627" s="27" t="s">
        <v>7987</v>
      </c>
      <c r="V3627" s="8">
        <v>46254.477777777778</v>
      </c>
      <c r="W3627" s="8">
        <v>46254.477777777778</v>
      </c>
      <c r="X3627" s="6" t="s">
        <v>40</v>
      </c>
      <c r="Y3627" s="6" t="s">
        <v>39</v>
      </c>
      <c r="Z3627" s="9">
        <v>78091</v>
      </c>
      <c r="AA3627" s="6" t="s">
        <v>3284</v>
      </c>
      <c r="AB3627" s="26" t="s">
        <v>11684</v>
      </c>
      <c r="AC3627" s="11" t="str">
        <f t="shared" si="329"/>
        <v>Klik Here Bestie</v>
      </c>
      <c r="AD3627" s="12" t="s">
        <v>2944</v>
      </c>
    </row>
    <row r="3628" spans="1:30" ht="14.25" customHeight="1" x14ac:dyDescent="0.3">
      <c r="A3628" s="5">
        <v>3626</v>
      </c>
      <c r="B3628" s="6" t="s">
        <v>32</v>
      </c>
      <c r="C3628" s="6" t="s">
        <v>33</v>
      </c>
      <c r="D3628" s="6" t="s">
        <v>3191</v>
      </c>
      <c r="E3628" s="6" t="s">
        <v>2992</v>
      </c>
      <c r="F3628" s="6">
        <v>3323182011</v>
      </c>
      <c r="G3628" s="6" t="s">
        <v>3277</v>
      </c>
      <c r="H3628" s="6" t="s">
        <v>3278</v>
      </c>
      <c r="I3628" s="6">
        <v>15691201</v>
      </c>
      <c r="J3628" s="6" t="s">
        <v>11685</v>
      </c>
      <c r="K3628" s="6" t="s">
        <v>11686</v>
      </c>
      <c r="L3628" s="6" t="s">
        <v>11687</v>
      </c>
      <c r="M3628" s="6">
        <v>0</v>
      </c>
      <c r="N3628" s="6">
        <v>1290</v>
      </c>
      <c r="O3628" s="6">
        <v>0</v>
      </c>
      <c r="P3628" s="6">
        <v>0</v>
      </c>
      <c r="Q3628" s="6">
        <v>0</v>
      </c>
      <c r="R3628" s="6">
        <v>0</v>
      </c>
      <c r="S3628" s="6">
        <v>0</v>
      </c>
      <c r="T3628" s="6" t="s">
        <v>39</v>
      </c>
      <c r="U3628" s="27" t="s">
        <v>7933</v>
      </c>
      <c r="V3628" s="8">
        <v>46256.351388888892</v>
      </c>
      <c r="W3628" s="8">
        <v>46256.351388888892</v>
      </c>
      <c r="X3628" s="6" t="s">
        <v>40</v>
      </c>
      <c r="Y3628" s="6" t="s">
        <v>39</v>
      </c>
      <c r="Z3628" s="9">
        <v>78087</v>
      </c>
      <c r="AA3628" s="6" t="s">
        <v>3293</v>
      </c>
      <c r="AB3628" s="26" t="s">
        <v>11688</v>
      </c>
      <c r="AC3628" s="11" t="str">
        <f t="shared" si="329"/>
        <v>Klik Here Bestie</v>
      </c>
      <c r="AD3628" s="12" t="s">
        <v>2944</v>
      </c>
    </row>
    <row r="3629" spans="1:30" ht="14.25" customHeight="1" x14ac:dyDescent="0.3">
      <c r="A3629" s="5">
        <v>3627</v>
      </c>
      <c r="B3629" s="6" t="s">
        <v>32</v>
      </c>
      <c r="C3629" s="6" t="s">
        <v>33</v>
      </c>
      <c r="D3629" s="6" t="s">
        <v>3191</v>
      </c>
      <c r="E3629" s="6" t="s">
        <v>2992</v>
      </c>
      <c r="F3629" s="6">
        <v>3323182011</v>
      </c>
      <c r="G3629" s="6" t="s">
        <v>3277</v>
      </c>
      <c r="H3629" s="6" t="s">
        <v>3278</v>
      </c>
      <c r="I3629" s="6">
        <v>15523776</v>
      </c>
      <c r="J3629" s="6" t="s">
        <v>11689</v>
      </c>
      <c r="K3629" s="6" t="s">
        <v>11690</v>
      </c>
      <c r="L3629" s="6" t="s">
        <v>7650</v>
      </c>
      <c r="M3629" s="6">
        <v>0</v>
      </c>
      <c r="N3629" s="6">
        <v>1290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 t="s">
        <v>39</v>
      </c>
      <c r="U3629" s="27" t="s">
        <v>7987</v>
      </c>
      <c r="V3629" s="8">
        <v>46254.386111111111</v>
      </c>
      <c r="W3629" s="8">
        <v>46254.386111111111</v>
      </c>
      <c r="X3629" s="6" t="s">
        <v>40</v>
      </c>
      <c r="Y3629" s="6" t="s">
        <v>39</v>
      </c>
      <c r="Z3629" s="9">
        <v>78095</v>
      </c>
      <c r="AA3629" s="6" t="s">
        <v>2663</v>
      </c>
      <c r="AB3629" s="26" t="s">
        <v>11691</v>
      </c>
      <c r="AC3629" s="11" t="str">
        <f t="shared" si="329"/>
        <v>Klik Here Bestie</v>
      </c>
      <c r="AD3629" s="12" t="s">
        <v>2944</v>
      </c>
    </row>
    <row r="3630" spans="1:30" ht="14.25" customHeight="1" x14ac:dyDescent="0.3">
      <c r="A3630" s="5">
        <v>3628</v>
      </c>
      <c r="B3630" s="6" t="s">
        <v>32</v>
      </c>
      <c r="C3630" s="6" t="s">
        <v>33</v>
      </c>
      <c r="D3630" s="6" t="s">
        <v>3191</v>
      </c>
      <c r="E3630" s="6" t="s">
        <v>2992</v>
      </c>
      <c r="F3630" s="6">
        <v>3323182011</v>
      </c>
      <c r="G3630" s="6" t="s">
        <v>3277</v>
      </c>
      <c r="H3630" s="6" t="s">
        <v>3278</v>
      </c>
      <c r="I3630" s="6">
        <v>15561472</v>
      </c>
      <c r="J3630" s="6" t="s">
        <v>11692</v>
      </c>
      <c r="K3630" s="6" t="s">
        <v>11693</v>
      </c>
      <c r="L3630" s="6" t="s">
        <v>1372</v>
      </c>
      <c r="M3630" s="6">
        <v>0</v>
      </c>
      <c r="N3630" s="6">
        <v>1290</v>
      </c>
      <c r="O3630" s="6">
        <v>0</v>
      </c>
      <c r="P3630" s="6">
        <v>0</v>
      </c>
      <c r="Q3630" s="6">
        <v>0</v>
      </c>
      <c r="R3630" s="6">
        <v>0</v>
      </c>
      <c r="S3630" s="6">
        <v>0</v>
      </c>
      <c r="T3630" s="6" t="s">
        <v>39</v>
      </c>
      <c r="U3630" s="6" t="s">
        <v>7987</v>
      </c>
      <c r="V3630" s="8">
        <v>46254.606944444444</v>
      </c>
      <c r="W3630" s="8">
        <v>46254.606944444444</v>
      </c>
      <c r="X3630" s="6" t="s">
        <v>40</v>
      </c>
      <c r="Y3630" s="6" t="s">
        <v>39</v>
      </c>
      <c r="Z3630" s="9">
        <v>78095</v>
      </c>
      <c r="AA3630" s="6" t="s">
        <v>2663</v>
      </c>
      <c r="AB3630" s="26" t="s">
        <v>11694</v>
      </c>
      <c r="AC3630" s="11" t="str">
        <f t="shared" si="329"/>
        <v>Klik Here Bestie</v>
      </c>
      <c r="AD3630" s="12" t="s">
        <v>2944</v>
      </c>
    </row>
    <row r="3631" spans="1:30" ht="14.25" customHeight="1" x14ac:dyDescent="0.3">
      <c r="A3631" s="5">
        <v>3629</v>
      </c>
      <c r="B3631" s="6" t="s">
        <v>32</v>
      </c>
      <c r="C3631" s="6" t="s">
        <v>33</v>
      </c>
      <c r="D3631" s="6" t="s">
        <v>3191</v>
      </c>
      <c r="E3631" s="6" t="s">
        <v>2992</v>
      </c>
      <c r="F3631" s="6">
        <v>3323182011</v>
      </c>
      <c r="G3631" s="6" t="s">
        <v>3277</v>
      </c>
      <c r="H3631" s="6" t="s">
        <v>3278</v>
      </c>
      <c r="I3631" s="6">
        <v>15874286</v>
      </c>
      <c r="J3631" s="6" t="s">
        <v>11695</v>
      </c>
      <c r="K3631" s="6" t="s">
        <v>11696</v>
      </c>
      <c r="L3631" s="6" t="s">
        <v>11020</v>
      </c>
      <c r="M3631" s="6">
        <v>294</v>
      </c>
      <c r="N3631" s="6">
        <v>354</v>
      </c>
      <c r="O3631" s="6">
        <v>0</v>
      </c>
      <c r="P3631" s="6">
        <v>0</v>
      </c>
      <c r="Q3631" s="6">
        <v>0</v>
      </c>
      <c r="R3631" s="6">
        <v>0</v>
      </c>
      <c r="S3631" s="6">
        <v>0</v>
      </c>
      <c r="T3631" s="6" t="s">
        <v>39</v>
      </c>
      <c r="U3631" s="6" t="s">
        <v>7951</v>
      </c>
      <c r="V3631" s="8">
        <v>46258.479166666664</v>
      </c>
      <c r="W3631" s="8">
        <v>46258.479166666664</v>
      </c>
      <c r="X3631" s="6" t="s">
        <v>40</v>
      </c>
      <c r="Y3631" s="6" t="s">
        <v>39</v>
      </c>
      <c r="Z3631" s="9">
        <v>78087</v>
      </c>
      <c r="AA3631" s="6" t="s">
        <v>3293</v>
      </c>
      <c r="AB3631" s="26" t="s">
        <v>11697</v>
      </c>
      <c r="AC3631" s="11" t="str">
        <f t="shared" si="329"/>
        <v>Klik Here Bestie</v>
      </c>
      <c r="AD3631" s="12" t="s">
        <v>2944</v>
      </c>
    </row>
    <row r="3632" spans="1:30" ht="14.25" customHeight="1" x14ac:dyDescent="0.3">
      <c r="A3632" s="5">
        <v>3630</v>
      </c>
      <c r="B3632" s="6" t="s">
        <v>32</v>
      </c>
      <c r="C3632" s="6" t="s">
        <v>33</v>
      </c>
      <c r="D3632" s="6" t="s">
        <v>3191</v>
      </c>
      <c r="E3632" s="6" t="s">
        <v>2992</v>
      </c>
      <c r="F3632" s="6">
        <v>3323182011</v>
      </c>
      <c r="G3632" s="6" t="s">
        <v>3277</v>
      </c>
      <c r="H3632" s="6" t="s">
        <v>3278</v>
      </c>
      <c r="I3632" s="6">
        <v>15874420</v>
      </c>
      <c r="J3632" s="6" t="s">
        <v>11698</v>
      </c>
      <c r="K3632" s="6" t="s">
        <v>11696</v>
      </c>
      <c r="L3632" s="6" t="s">
        <v>11020</v>
      </c>
      <c r="M3632" s="6">
        <v>0</v>
      </c>
      <c r="N3632" s="6">
        <v>878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  <c r="T3632" s="6" t="s">
        <v>39</v>
      </c>
      <c r="U3632" s="27" t="s">
        <v>7951</v>
      </c>
      <c r="V3632" s="8">
        <v>46258.479861111111</v>
      </c>
      <c r="W3632" s="8">
        <v>46258.479861111111</v>
      </c>
      <c r="X3632" s="6" t="s">
        <v>40</v>
      </c>
      <c r="Y3632" s="6" t="s">
        <v>39</v>
      </c>
      <c r="Z3632" s="9">
        <v>78087</v>
      </c>
      <c r="AA3632" s="6" t="s">
        <v>3293</v>
      </c>
      <c r="AB3632" s="26" t="s">
        <v>11699</v>
      </c>
      <c r="AC3632" s="11" t="str">
        <f t="shared" si="329"/>
        <v>Klik Here Bestie</v>
      </c>
      <c r="AD3632" s="12" t="s">
        <v>2944</v>
      </c>
    </row>
    <row r="3633" spans="1:31" ht="14.25" customHeight="1" x14ac:dyDescent="0.3">
      <c r="A3633" s="5">
        <v>3631</v>
      </c>
      <c r="B3633" s="6" t="s">
        <v>32</v>
      </c>
      <c r="C3633" s="6" t="s">
        <v>33</v>
      </c>
      <c r="D3633" s="6" t="s">
        <v>3191</v>
      </c>
      <c r="E3633" s="6" t="s">
        <v>2992</v>
      </c>
      <c r="F3633" s="6">
        <v>3323182011</v>
      </c>
      <c r="G3633" s="6" t="s">
        <v>3277</v>
      </c>
      <c r="H3633" s="6" t="s">
        <v>3278</v>
      </c>
      <c r="I3633" s="6">
        <v>15559179</v>
      </c>
      <c r="J3633" s="6" t="s">
        <v>11700</v>
      </c>
      <c r="K3633" s="6" t="s">
        <v>11701</v>
      </c>
      <c r="L3633" s="6" t="s">
        <v>11702</v>
      </c>
      <c r="M3633" s="6">
        <v>0</v>
      </c>
      <c r="N3633" s="6">
        <v>1076</v>
      </c>
      <c r="O3633" s="6">
        <v>0</v>
      </c>
      <c r="P3633" s="6">
        <v>0</v>
      </c>
      <c r="Q3633" s="6">
        <v>0</v>
      </c>
      <c r="R3633" s="6">
        <v>0</v>
      </c>
      <c r="S3633" s="6">
        <v>0</v>
      </c>
      <c r="T3633" s="6" t="s">
        <v>39</v>
      </c>
      <c r="U3633" s="27" t="s">
        <v>7987</v>
      </c>
      <c r="V3633" s="8">
        <v>46254.592361111114</v>
      </c>
      <c r="W3633" s="8">
        <v>46254.592361111114</v>
      </c>
      <c r="X3633" s="6" t="s">
        <v>40</v>
      </c>
      <c r="Y3633" s="6" t="s">
        <v>39</v>
      </c>
      <c r="Z3633" s="9">
        <v>78087</v>
      </c>
      <c r="AA3633" s="6" t="s">
        <v>3293</v>
      </c>
      <c r="AB3633" s="26" t="s">
        <v>11703</v>
      </c>
      <c r="AC3633" s="11" t="str">
        <f t="shared" si="329"/>
        <v>Klik Here Bestie</v>
      </c>
      <c r="AD3633" s="12" t="s">
        <v>2944</v>
      </c>
    </row>
    <row r="3634" spans="1:31" ht="14.25" customHeight="1" x14ac:dyDescent="0.3">
      <c r="A3634" s="5">
        <v>3632</v>
      </c>
      <c r="B3634" s="6" t="s">
        <v>32</v>
      </c>
      <c r="C3634" s="6" t="s">
        <v>33</v>
      </c>
      <c r="D3634" s="6" t="s">
        <v>3191</v>
      </c>
      <c r="E3634" s="6" t="s">
        <v>2992</v>
      </c>
      <c r="F3634" s="6">
        <v>3323182011</v>
      </c>
      <c r="G3634" s="6" t="s">
        <v>3277</v>
      </c>
      <c r="H3634" s="6" t="s">
        <v>3278</v>
      </c>
      <c r="I3634" s="6">
        <v>15561744</v>
      </c>
      <c r="J3634" s="6" t="s">
        <v>11704</v>
      </c>
      <c r="K3634" s="6" t="s">
        <v>11705</v>
      </c>
      <c r="L3634" s="6" t="s">
        <v>893</v>
      </c>
      <c r="M3634" s="6">
        <v>0</v>
      </c>
      <c r="N3634" s="6">
        <v>860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  <c r="T3634" s="6" t="s">
        <v>39</v>
      </c>
      <c r="U3634" s="27" t="s">
        <v>7987</v>
      </c>
      <c r="V3634" s="8">
        <v>46254.607638888891</v>
      </c>
      <c r="W3634" s="8">
        <v>46254.607638888891</v>
      </c>
      <c r="X3634" s="6" t="s">
        <v>40</v>
      </c>
      <c r="Y3634" s="6" t="s">
        <v>39</v>
      </c>
      <c r="Z3634" s="9">
        <v>78093</v>
      </c>
      <c r="AA3634" s="6" t="s">
        <v>3322</v>
      </c>
      <c r="AB3634" s="26" t="s">
        <v>11706</v>
      </c>
      <c r="AC3634" s="11" t="str">
        <f t="shared" si="329"/>
        <v>Klik Here Bestie</v>
      </c>
      <c r="AD3634" s="12" t="s">
        <v>2944</v>
      </c>
    </row>
    <row r="3635" spans="1:31" ht="14.25" customHeight="1" x14ac:dyDescent="0.3">
      <c r="A3635" s="5">
        <v>3633</v>
      </c>
      <c r="B3635" s="6" t="s">
        <v>32</v>
      </c>
      <c r="C3635" s="6" t="s">
        <v>33</v>
      </c>
      <c r="D3635" s="6" t="s">
        <v>3191</v>
      </c>
      <c r="E3635" s="6" t="s">
        <v>3324</v>
      </c>
      <c r="F3635" s="6">
        <v>3323182012</v>
      </c>
      <c r="G3635" s="6" t="s">
        <v>3277</v>
      </c>
      <c r="H3635" s="6" t="s">
        <v>3278</v>
      </c>
      <c r="I3635" s="6">
        <v>15545930</v>
      </c>
      <c r="J3635" s="6" t="s">
        <v>11707</v>
      </c>
      <c r="K3635" s="6" t="s">
        <v>11708</v>
      </c>
      <c r="L3635" s="6" t="s">
        <v>11709</v>
      </c>
      <c r="M3635" s="6">
        <v>119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6">
        <v>0</v>
      </c>
      <c r="T3635" s="6" t="s">
        <v>39</v>
      </c>
      <c r="U3635" s="6" t="s">
        <v>7987</v>
      </c>
      <c r="V3635" s="8">
        <v>46254.504166666666</v>
      </c>
      <c r="W3635" s="8">
        <v>46254.504166666666</v>
      </c>
      <c r="X3635" s="6" t="s">
        <v>40</v>
      </c>
      <c r="Y3635" s="6" t="s">
        <v>39</v>
      </c>
      <c r="Z3635" s="9">
        <v>78097</v>
      </c>
      <c r="AA3635" s="6" t="s">
        <v>3327</v>
      </c>
      <c r="AB3635" s="26" t="s">
        <v>11710</v>
      </c>
      <c r="AC3635" s="11" t="str">
        <f t="shared" si="329"/>
        <v>Klik Here Bestie</v>
      </c>
      <c r="AD3635" s="12" t="s">
        <v>2944</v>
      </c>
    </row>
    <row r="3636" spans="1:31" ht="14.25" customHeight="1" x14ac:dyDescent="0.3">
      <c r="A3636" s="5">
        <v>3634</v>
      </c>
      <c r="B3636" s="6" t="s">
        <v>32</v>
      </c>
      <c r="C3636" s="6" t="s">
        <v>33</v>
      </c>
      <c r="D3636" s="6" t="s">
        <v>3191</v>
      </c>
      <c r="E3636" s="6" t="s">
        <v>3324</v>
      </c>
      <c r="F3636" s="6">
        <v>3323182012</v>
      </c>
      <c r="G3636" s="6" t="s">
        <v>3277</v>
      </c>
      <c r="H3636" s="6" t="s">
        <v>3278</v>
      </c>
      <c r="I3636" s="6">
        <v>15438706</v>
      </c>
      <c r="J3636" s="6" t="s">
        <v>11711</v>
      </c>
      <c r="K3636" s="6" t="s">
        <v>6770</v>
      </c>
      <c r="L3636" s="6" t="s">
        <v>6771</v>
      </c>
      <c r="M3636" s="6">
        <v>0</v>
      </c>
      <c r="N3636" s="6">
        <v>250</v>
      </c>
      <c r="O3636" s="6">
        <v>0</v>
      </c>
      <c r="P3636" s="6">
        <v>0</v>
      </c>
      <c r="Q3636" s="6">
        <v>0</v>
      </c>
      <c r="R3636" s="6">
        <v>0</v>
      </c>
      <c r="S3636" s="6">
        <v>0</v>
      </c>
      <c r="T3636" s="6" t="s">
        <v>39</v>
      </c>
      <c r="U3636" s="6" t="s">
        <v>7969</v>
      </c>
      <c r="V3636" s="8">
        <v>46253.3125</v>
      </c>
      <c r="W3636" s="8">
        <v>46253.3125</v>
      </c>
      <c r="X3636" s="6" t="s">
        <v>40</v>
      </c>
      <c r="Y3636" s="6" t="s">
        <v>39</v>
      </c>
      <c r="Z3636" s="9">
        <v>1097872</v>
      </c>
      <c r="AA3636" s="6" t="s">
        <v>3331</v>
      </c>
      <c r="AB3636" s="26" t="s">
        <v>11712</v>
      </c>
      <c r="AC3636" s="11" t="str">
        <f t="shared" si="329"/>
        <v>Klik Here Bestie</v>
      </c>
      <c r="AD3636" s="12" t="s">
        <v>2944</v>
      </c>
    </row>
    <row r="3637" spans="1:31" ht="14.25" customHeight="1" x14ac:dyDescent="0.3">
      <c r="A3637" s="5">
        <v>3635</v>
      </c>
      <c r="B3637" s="6" t="s">
        <v>32</v>
      </c>
      <c r="C3637" s="6" t="s">
        <v>33</v>
      </c>
      <c r="D3637" s="6" t="s">
        <v>3191</v>
      </c>
      <c r="E3637" s="6" t="s">
        <v>3324</v>
      </c>
      <c r="F3637" s="6">
        <v>3323182012</v>
      </c>
      <c r="G3637" s="6" t="s">
        <v>3277</v>
      </c>
      <c r="H3637" s="6" t="s">
        <v>3278</v>
      </c>
      <c r="I3637" s="6">
        <v>15440993</v>
      </c>
      <c r="J3637" s="6" t="s">
        <v>11713</v>
      </c>
      <c r="K3637" s="6" t="s">
        <v>6770</v>
      </c>
      <c r="L3637" s="6" t="s">
        <v>6771</v>
      </c>
      <c r="M3637" s="6">
        <v>0</v>
      </c>
      <c r="N3637" s="6">
        <v>58</v>
      </c>
      <c r="O3637" s="6">
        <v>0</v>
      </c>
      <c r="P3637" s="6">
        <v>0</v>
      </c>
      <c r="Q3637" s="6">
        <v>0</v>
      </c>
      <c r="R3637" s="6">
        <v>0</v>
      </c>
      <c r="S3637" s="6">
        <v>0</v>
      </c>
      <c r="T3637" s="6" t="s">
        <v>39</v>
      </c>
      <c r="U3637" s="6" t="s">
        <v>7969</v>
      </c>
      <c r="V3637" s="8">
        <v>46253.330555555556</v>
      </c>
      <c r="W3637" s="8">
        <v>46253.330555555556</v>
      </c>
      <c r="X3637" s="6" t="s">
        <v>40</v>
      </c>
      <c r="Y3637" s="6" t="s">
        <v>39</v>
      </c>
      <c r="Z3637" s="9">
        <v>1097872</v>
      </c>
      <c r="AA3637" s="6" t="s">
        <v>3331</v>
      </c>
      <c r="AB3637" s="26" t="s">
        <v>11714</v>
      </c>
      <c r="AC3637" s="11" t="str">
        <f t="shared" si="329"/>
        <v>Klik Here Bestie</v>
      </c>
      <c r="AD3637" s="12" t="s">
        <v>2944</v>
      </c>
    </row>
    <row r="3638" spans="1:31" ht="14.25" customHeight="1" x14ac:dyDescent="0.3">
      <c r="A3638" s="5">
        <v>3636</v>
      </c>
      <c r="B3638" s="6" t="s">
        <v>32</v>
      </c>
      <c r="C3638" s="6" t="s">
        <v>33</v>
      </c>
      <c r="D3638" s="6" t="s">
        <v>3191</v>
      </c>
      <c r="E3638" s="6" t="s">
        <v>3324</v>
      </c>
      <c r="F3638" s="6">
        <v>3323182012</v>
      </c>
      <c r="G3638" s="6" t="s">
        <v>3277</v>
      </c>
      <c r="H3638" s="6" t="s">
        <v>3278</v>
      </c>
      <c r="I3638" s="6">
        <v>15444002</v>
      </c>
      <c r="J3638" s="6" t="s">
        <v>11715</v>
      </c>
      <c r="K3638" s="6" t="s">
        <v>11716</v>
      </c>
      <c r="L3638" s="6" t="s">
        <v>9667</v>
      </c>
      <c r="M3638" s="6">
        <v>0</v>
      </c>
      <c r="N3638" s="6">
        <v>600</v>
      </c>
      <c r="O3638" s="6">
        <v>0</v>
      </c>
      <c r="P3638" s="6">
        <v>0</v>
      </c>
      <c r="Q3638" s="6">
        <v>0</v>
      </c>
      <c r="R3638" s="6">
        <v>0</v>
      </c>
      <c r="S3638" s="6">
        <v>0</v>
      </c>
      <c r="T3638" s="6" t="s">
        <v>39</v>
      </c>
      <c r="U3638" s="6" t="s">
        <v>7969</v>
      </c>
      <c r="V3638" s="8">
        <v>46253.350694444445</v>
      </c>
      <c r="W3638" s="8">
        <v>46253.350694444445</v>
      </c>
      <c r="X3638" s="6" t="s">
        <v>40</v>
      </c>
      <c r="Y3638" s="6" t="s">
        <v>39</v>
      </c>
      <c r="Z3638" s="9">
        <v>1097872</v>
      </c>
      <c r="AA3638" s="6" t="s">
        <v>3331</v>
      </c>
      <c r="AB3638" s="26" t="s">
        <v>11717</v>
      </c>
      <c r="AC3638" s="11" t="str">
        <f t="shared" si="329"/>
        <v>Klik Here Bestie</v>
      </c>
      <c r="AD3638" s="12" t="s">
        <v>2944</v>
      </c>
    </row>
    <row r="3639" spans="1:31" ht="14.25" customHeight="1" x14ac:dyDescent="0.3">
      <c r="A3639" s="5">
        <v>3637</v>
      </c>
      <c r="B3639" s="6" t="s">
        <v>32</v>
      </c>
      <c r="C3639" s="6" t="s">
        <v>33</v>
      </c>
      <c r="D3639" s="6" t="s">
        <v>3191</v>
      </c>
      <c r="E3639" s="6" t="s">
        <v>3324</v>
      </c>
      <c r="F3639" s="6">
        <v>3323182012</v>
      </c>
      <c r="G3639" s="6" t="s">
        <v>3277</v>
      </c>
      <c r="H3639" s="6" t="s">
        <v>3278</v>
      </c>
      <c r="I3639" s="6">
        <v>15941341</v>
      </c>
      <c r="J3639" s="6" t="s">
        <v>11718</v>
      </c>
      <c r="K3639" s="6" t="s">
        <v>11719</v>
      </c>
      <c r="L3639" s="6" t="s">
        <v>11720</v>
      </c>
      <c r="M3639" s="6">
        <v>0</v>
      </c>
      <c r="N3639" s="6">
        <v>100</v>
      </c>
      <c r="O3639" s="6">
        <v>0</v>
      </c>
      <c r="P3639" s="6">
        <v>0</v>
      </c>
      <c r="Q3639" s="6">
        <v>0</v>
      </c>
      <c r="R3639" s="6">
        <v>0</v>
      </c>
      <c r="S3639" s="6">
        <v>0</v>
      </c>
      <c r="T3639" s="6" t="s">
        <v>39</v>
      </c>
      <c r="U3639" s="27" t="s">
        <v>8291</v>
      </c>
      <c r="V3639" s="8">
        <v>46259.313194444447</v>
      </c>
      <c r="W3639" s="8">
        <v>46259.313194444447</v>
      </c>
      <c r="X3639" s="6" t="s">
        <v>40</v>
      </c>
      <c r="Y3639" s="6" t="s">
        <v>39</v>
      </c>
      <c r="Z3639" s="9">
        <v>806050</v>
      </c>
      <c r="AA3639" s="6" t="s">
        <v>3338</v>
      </c>
      <c r="AB3639" s="26" t="s">
        <v>11721</v>
      </c>
      <c r="AC3639" s="11" t="str">
        <f t="shared" si="329"/>
        <v>Klik Here Bestie</v>
      </c>
      <c r="AD3639" s="12" t="s">
        <v>2944</v>
      </c>
    </row>
    <row r="3640" spans="1:31" ht="14.25" customHeight="1" x14ac:dyDescent="0.3">
      <c r="A3640" s="5">
        <v>3638</v>
      </c>
      <c r="B3640" s="6" t="s">
        <v>32</v>
      </c>
      <c r="C3640" s="6" t="s">
        <v>33</v>
      </c>
      <c r="D3640" s="6" t="s">
        <v>3191</v>
      </c>
      <c r="E3640" s="6" t="s">
        <v>3342</v>
      </c>
      <c r="F3640" s="6">
        <v>3323182013</v>
      </c>
      <c r="G3640" s="6" t="s">
        <v>3277</v>
      </c>
      <c r="H3640" s="6" t="s">
        <v>3278</v>
      </c>
      <c r="I3640" s="6">
        <v>15737663</v>
      </c>
      <c r="J3640" s="6" t="s">
        <v>11722</v>
      </c>
      <c r="K3640" s="6" t="s">
        <v>11723</v>
      </c>
      <c r="L3640" s="6" t="s">
        <v>11724</v>
      </c>
      <c r="M3640" s="6">
        <v>150</v>
      </c>
      <c r="N3640" s="6">
        <v>200</v>
      </c>
      <c r="O3640" s="6">
        <v>0</v>
      </c>
      <c r="P3640" s="6">
        <v>0</v>
      </c>
      <c r="Q3640" s="6">
        <v>0</v>
      </c>
      <c r="R3640" s="6">
        <v>0</v>
      </c>
      <c r="S3640" s="6">
        <v>0</v>
      </c>
      <c r="T3640" s="6" t="s">
        <v>39</v>
      </c>
      <c r="U3640" s="27" t="s">
        <v>7933</v>
      </c>
      <c r="V3640" s="8">
        <v>46256.603472222225</v>
      </c>
      <c r="W3640" s="8">
        <v>46256.603472222225</v>
      </c>
      <c r="X3640" s="6" t="s">
        <v>40</v>
      </c>
      <c r="Y3640" s="6" t="s">
        <v>39</v>
      </c>
      <c r="Z3640" s="9">
        <v>1098960</v>
      </c>
      <c r="AA3640" s="6" t="s">
        <v>3366</v>
      </c>
      <c r="AB3640" s="26" t="s">
        <v>11725</v>
      </c>
      <c r="AC3640" s="11" t="str">
        <f t="shared" si="329"/>
        <v>Klik Here Bestie</v>
      </c>
      <c r="AD3640" s="12" t="s">
        <v>2944</v>
      </c>
    </row>
    <row r="3641" spans="1:31" ht="14.25" customHeight="1" x14ac:dyDescent="0.3">
      <c r="A3641" s="5">
        <v>3639</v>
      </c>
      <c r="B3641" s="6" t="s">
        <v>32</v>
      </c>
      <c r="C3641" s="6" t="s">
        <v>33</v>
      </c>
      <c r="D3641" s="6" t="s">
        <v>3191</v>
      </c>
      <c r="E3641" s="6" t="s">
        <v>3342</v>
      </c>
      <c r="F3641" s="6">
        <v>3323182013</v>
      </c>
      <c r="G3641" s="6" t="s">
        <v>3277</v>
      </c>
      <c r="H3641" s="6" t="s">
        <v>3278</v>
      </c>
      <c r="I3641" s="6">
        <v>15444361</v>
      </c>
      <c r="J3641" s="6" t="s">
        <v>11726</v>
      </c>
      <c r="K3641" s="6" t="s">
        <v>11727</v>
      </c>
      <c r="L3641" s="6" t="s">
        <v>3344</v>
      </c>
      <c r="M3641" s="6">
        <v>0</v>
      </c>
      <c r="N3641" s="6">
        <v>332</v>
      </c>
      <c r="O3641" s="6">
        <v>0</v>
      </c>
      <c r="P3641" s="6">
        <v>0</v>
      </c>
      <c r="Q3641" s="6">
        <v>0</v>
      </c>
      <c r="R3641" s="6">
        <v>0</v>
      </c>
      <c r="S3641" s="6">
        <v>0</v>
      </c>
      <c r="T3641" s="6" t="s">
        <v>39</v>
      </c>
      <c r="U3641" s="27" t="s">
        <v>7969</v>
      </c>
      <c r="V3641" s="8">
        <v>46253.352777777778</v>
      </c>
      <c r="W3641" s="8">
        <v>46253.352777777778</v>
      </c>
      <c r="X3641" s="6" t="s">
        <v>40</v>
      </c>
      <c r="Y3641" s="6" t="s">
        <v>39</v>
      </c>
      <c r="Z3641" s="9">
        <v>78297</v>
      </c>
      <c r="AA3641" s="6" t="s">
        <v>966</v>
      </c>
      <c r="AB3641" s="26" t="s">
        <v>11728</v>
      </c>
      <c r="AC3641" s="11" t="str">
        <f t="shared" si="329"/>
        <v>Klik Here Bestie</v>
      </c>
      <c r="AD3641" s="12" t="s">
        <v>2944</v>
      </c>
    </row>
    <row r="3642" spans="1:31" ht="14.25" customHeight="1" x14ac:dyDescent="0.3">
      <c r="A3642" s="5">
        <v>3640</v>
      </c>
      <c r="B3642" s="6" t="s">
        <v>32</v>
      </c>
      <c r="C3642" s="6" t="s">
        <v>33</v>
      </c>
      <c r="D3642" s="6" t="s">
        <v>3191</v>
      </c>
      <c r="E3642" s="6" t="s">
        <v>3342</v>
      </c>
      <c r="F3642" s="6">
        <v>3323182013</v>
      </c>
      <c r="G3642" s="6" t="s">
        <v>3277</v>
      </c>
      <c r="H3642" s="6" t="s">
        <v>3278</v>
      </c>
      <c r="I3642" s="6">
        <v>15473299</v>
      </c>
      <c r="J3642" s="6" t="s">
        <v>11729</v>
      </c>
      <c r="K3642" s="6" t="s">
        <v>6791</v>
      </c>
      <c r="L3642" s="6" t="s">
        <v>6792</v>
      </c>
      <c r="M3642" s="6">
        <v>150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6">
        <v>0</v>
      </c>
      <c r="T3642" s="6" t="s">
        <v>39</v>
      </c>
      <c r="U3642" s="27" t="s">
        <v>7969</v>
      </c>
      <c r="V3642" s="8">
        <v>46253.53402777778</v>
      </c>
      <c r="W3642" s="8">
        <v>46253.53402777778</v>
      </c>
      <c r="X3642" s="6" t="s">
        <v>40</v>
      </c>
      <c r="Y3642" s="6" t="s">
        <v>39</v>
      </c>
      <c r="Z3642" s="9">
        <v>196798</v>
      </c>
      <c r="AA3642" s="6" t="s">
        <v>3487</v>
      </c>
      <c r="AB3642" s="26" t="s">
        <v>11730</v>
      </c>
      <c r="AC3642" s="11" t="str">
        <f t="shared" si="329"/>
        <v>Klik Here Bestie</v>
      </c>
      <c r="AD3642" s="12" t="s">
        <v>2944</v>
      </c>
    </row>
    <row r="3643" spans="1:31" ht="14.25" customHeight="1" x14ac:dyDescent="0.3">
      <c r="A3643" s="5">
        <v>3641</v>
      </c>
      <c r="B3643" s="6" t="s">
        <v>32</v>
      </c>
      <c r="C3643" s="6" t="s">
        <v>33</v>
      </c>
      <c r="D3643" s="6" t="s">
        <v>3191</v>
      </c>
      <c r="E3643" s="6" t="s">
        <v>3342</v>
      </c>
      <c r="F3643" s="6">
        <v>3323182013</v>
      </c>
      <c r="G3643" s="6" t="s">
        <v>3277</v>
      </c>
      <c r="H3643" s="6" t="s">
        <v>3278</v>
      </c>
      <c r="I3643" s="6">
        <v>15473347</v>
      </c>
      <c r="J3643" s="6" t="s">
        <v>11731</v>
      </c>
      <c r="K3643" s="6" t="s">
        <v>6791</v>
      </c>
      <c r="L3643" s="6" t="s">
        <v>6792</v>
      </c>
      <c r="M3643" s="6">
        <v>400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  <c r="T3643" s="6" t="s">
        <v>39</v>
      </c>
      <c r="U3643" s="27" t="s">
        <v>7969</v>
      </c>
      <c r="V3643" s="8">
        <v>46253.534722222219</v>
      </c>
      <c r="W3643" s="8">
        <v>46253.534722222219</v>
      </c>
      <c r="X3643" s="6" t="s">
        <v>40</v>
      </c>
      <c r="Y3643" s="6" t="s">
        <v>39</v>
      </c>
      <c r="Z3643" s="9">
        <v>196798</v>
      </c>
      <c r="AA3643" s="6" t="s">
        <v>3487</v>
      </c>
      <c r="AB3643" s="26" t="s">
        <v>11732</v>
      </c>
      <c r="AC3643" s="11" t="str">
        <f t="shared" si="329"/>
        <v>Klik Here Bestie</v>
      </c>
      <c r="AD3643" s="12" t="s">
        <v>2944</v>
      </c>
    </row>
    <row r="3644" spans="1:31" ht="14.25" customHeight="1" x14ac:dyDescent="0.3">
      <c r="A3644" s="5">
        <v>3642</v>
      </c>
      <c r="B3644" s="6" t="s">
        <v>32</v>
      </c>
      <c r="C3644" s="6" t="s">
        <v>33</v>
      </c>
      <c r="D3644" s="6" t="s">
        <v>3191</v>
      </c>
      <c r="E3644" s="6" t="s">
        <v>3342</v>
      </c>
      <c r="F3644" s="6">
        <v>3323182013</v>
      </c>
      <c r="G3644" s="6" t="s">
        <v>3277</v>
      </c>
      <c r="H3644" s="6" t="s">
        <v>3278</v>
      </c>
      <c r="I3644" s="6">
        <v>15685529</v>
      </c>
      <c r="J3644" s="6" t="s">
        <v>11733</v>
      </c>
      <c r="K3644" s="6" t="s">
        <v>11734</v>
      </c>
      <c r="L3644" s="6" t="s">
        <v>11735</v>
      </c>
      <c r="M3644" s="6">
        <v>50</v>
      </c>
      <c r="N3644" s="6">
        <v>116</v>
      </c>
      <c r="O3644" s="6">
        <v>0</v>
      </c>
      <c r="P3644" s="6">
        <v>0</v>
      </c>
      <c r="Q3644" s="6">
        <v>0</v>
      </c>
      <c r="R3644" s="6">
        <v>0</v>
      </c>
      <c r="S3644" s="6">
        <v>0</v>
      </c>
      <c r="T3644" s="6" t="s">
        <v>39</v>
      </c>
      <c r="U3644" s="6" t="s">
        <v>7933</v>
      </c>
      <c r="V3644" s="8">
        <v>46256.320833333331</v>
      </c>
      <c r="W3644" s="8">
        <v>46256.320833333331</v>
      </c>
      <c r="X3644" s="6" t="s">
        <v>40</v>
      </c>
      <c r="Y3644" s="6" t="s">
        <v>39</v>
      </c>
      <c r="Z3644" s="9">
        <v>78293</v>
      </c>
      <c r="AA3644" s="6" t="s">
        <v>2590</v>
      </c>
      <c r="AB3644" s="26" t="s">
        <v>11736</v>
      </c>
      <c r="AC3644" s="11" t="str">
        <f t="shared" si="329"/>
        <v>Klik Here Bestie</v>
      </c>
      <c r="AD3644" s="12" t="s">
        <v>2944</v>
      </c>
    </row>
    <row r="3645" spans="1:31" ht="14.25" customHeight="1" x14ac:dyDescent="0.3">
      <c r="A3645" s="5">
        <v>3643</v>
      </c>
      <c r="B3645" s="6" t="s">
        <v>32</v>
      </c>
      <c r="C3645" s="6" t="s">
        <v>33</v>
      </c>
      <c r="D3645" s="6" t="s">
        <v>3191</v>
      </c>
      <c r="E3645" s="6" t="s">
        <v>3342</v>
      </c>
      <c r="F3645" s="6">
        <v>3323182013</v>
      </c>
      <c r="G3645" s="6" t="s">
        <v>3277</v>
      </c>
      <c r="H3645" s="6" t="s">
        <v>3278</v>
      </c>
      <c r="I3645" s="6">
        <v>15720067</v>
      </c>
      <c r="J3645" s="6" t="s">
        <v>11737</v>
      </c>
      <c r="K3645" s="6" t="s">
        <v>11738</v>
      </c>
      <c r="L3645" s="6" t="s">
        <v>11739</v>
      </c>
      <c r="M3645" s="6">
        <v>54</v>
      </c>
      <c r="N3645" s="6">
        <v>100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  <c r="T3645" s="6" t="s">
        <v>39</v>
      </c>
      <c r="U3645" s="27" t="s">
        <v>7933</v>
      </c>
      <c r="V3645" s="8">
        <v>46256.48541666667</v>
      </c>
      <c r="W3645" s="8">
        <v>46256.48541666667</v>
      </c>
      <c r="X3645" s="6" t="s">
        <v>40</v>
      </c>
      <c r="Y3645" s="6" t="s">
        <v>39</v>
      </c>
      <c r="Z3645" s="9">
        <v>78296</v>
      </c>
      <c r="AA3645" s="6" t="s">
        <v>169</v>
      </c>
      <c r="AB3645" s="26" t="s">
        <v>11740</v>
      </c>
      <c r="AC3645" s="11" t="str">
        <f t="shared" si="329"/>
        <v>Klik Here Bestie</v>
      </c>
      <c r="AD3645" s="12" t="s">
        <v>2944</v>
      </c>
    </row>
    <row r="3646" spans="1:31" ht="14.25" customHeight="1" x14ac:dyDescent="0.3">
      <c r="A3646" s="5">
        <v>3644</v>
      </c>
      <c r="B3646" s="6" t="s">
        <v>32</v>
      </c>
      <c r="C3646" s="6" t="s">
        <v>33</v>
      </c>
      <c r="D3646" s="6" t="s">
        <v>3191</v>
      </c>
      <c r="E3646" s="6" t="s">
        <v>3342</v>
      </c>
      <c r="F3646" s="6">
        <v>3323182013</v>
      </c>
      <c r="G3646" s="6" t="s">
        <v>3277</v>
      </c>
      <c r="H3646" s="6" t="s">
        <v>3278</v>
      </c>
      <c r="I3646" s="6">
        <v>15442499</v>
      </c>
      <c r="J3646" s="6" t="s">
        <v>11741</v>
      </c>
      <c r="K3646" s="6" t="s">
        <v>11742</v>
      </c>
      <c r="L3646" s="6" t="s">
        <v>11743</v>
      </c>
      <c r="M3646" s="6">
        <v>0</v>
      </c>
      <c r="N3646" s="6">
        <v>422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 t="s">
        <v>39</v>
      </c>
      <c r="U3646" s="6" t="s">
        <v>7969</v>
      </c>
      <c r="V3646" s="8">
        <v>46253.341666666667</v>
      </c>
      <c r="W3646" s="8">
        <v>46253.341666666667</v>
      </c>
      <c r="X3646" s="6" t="s">
        <v>40</v>
      </c>
      <c r="Y3646" s="6" t="s">
        <v>39</v>
      </c>
      <c r="Z3646" s="9">
        <v>1098960</v>
      </c>
      <c r="AA3646" s="6" t="s">
        <v>3366</v>
      </c>
      <c r="AB3646" s="26" t="s">
        <v>11744</v>
      </c>
      <c r="AC3646" s="11" t="str">
        <f t="shared" si="329"/>
        <v>Klik Here Bestie</v>
      </c>
      <c r="AD3646" s="12" t="s">
        <v>2944</v>
      </c>
    </row>
    <row r="3647" spans="1:31" ht="14.25" customHeight="1" x14ac:dyDescent="0.3">
      <c r="A3647" s="5">
        <v>3645</v>
      </c>
      <c r="B3647" s="6" t="s">
        <v>32</v>
      </c>
      <c r="C3647" s="6" t="s">
        <v>33</v>
      </c>
      <c r="D3647" s="6" t="s">
        <v>3191</v>
      </c>
      <c r="E3647" s="6" t="s">
        <v>3342</v>
      </c>
      <c r="F3647" s="6">
        <v>3323182013</v>
      </c>
      <c r="G3647" s="6" t="s">
        <v>3277</v>
      </c>
      <c r="H3647" s="6" t="s">
        <v>3278</v>
      </c>
      <c r="I3647" s="6">
        <v>15730693</v>
      </c>
      <c r="J3647" s="6" t="s">
        <v>11745</v>
      </c>
      <c r="K3647" s="6" t="s">
        <v>11746</v>
      </c>
      <c r="L3647" s="6" t="s">
        <v>11747</v>
      </c>
      <c r="M3647" s="6">
        <v>0</v>
      </c>
      <c r="N3647" s="6">
        <v>100</v>
      </c>
      <c r="O3647" s="6">
        <v>0</v>
      </c>
      <c r="P3647" s="6">
        <v>0</v>
      </c>
      <c r="Q3647" s="6">
        <v>0</v>
      </c>
      <c r="R3647" s="6">
        <v>0</v>
      </c>
      <c r="S3647" s="6">
        <v>0</v>
      </c>
      <c r="T3647" s="6" t="s">
        <v>39</v>
      </c>
      <c r="U3647" s="6" t="s">
        <v>7933</v>
      </c>
      <c r="V3647" s="8">
        <v>46256.561805555553</v>
      </c>
      <c r="W3647" s="8">
        <v>46256.561805555553</v>
      </c>
      <c r="X3647" s="6" t="s">
        <v>40</v>
      </c>
      <c r="Y3647" s="6" t="s">
        <v>39</v>
      </c>
      <c r="Z3647" s="9">
        <v>1098960</v>
      </c>
      <c r="AA3647" s="6" t="s">
        <v>3366</v>
      </c>
      <c r="AB3647" s="26" t="s">
        <v>11748</v>
      </c>
      <c r="AC3647" s="11" t="str">
        <f t="shared" si="329"/>
        <v>Klik Here Bestie</v>
      </c>
      <c r="AD3647" s="12" t="s">
        <v>2944</v>
      </c>
    </row>
    <row r="3648" spans="1:31" ht="14.25" customHeight="1" x14ac:dyDescent="0.3">
      <c r="A3648" s="5">
        <v>3646</v>
      </c>
      <c r="B3648" s="6" t="s">
        <v>32</v>
      </c>
      <c r="C3648" s="6" t="s">
        <v>33</v>
      </c>
      <c r="D3648" s="6" t="s">
        <v>3191</v>
      </c>
      <c r="E3648" s="6" t="s">
        <v>3342</v>
      </c>
      <c r="F3648" s="6">
        <v>3323182013</v>
      </c>
      <c r="G3648" s="6" t="s">
        <v>3277</v>
      </c>
      <c r="H3648" s="6" t="s">
        <v>3278</v>
      </c>
      <c r="I3648" s="6">
        <v>15860635</v>
      </c>
      <c r="J3648" s="6" t="s">
        <v>11749</v>
      </c>
      <c r="K3648" s="6" t="s">
        <v>11750</v>
      </c>
      <c r="L3648" s="6" t="s">
        <v>11751</v>
      </c>
      <c r="M3648" s="6">
        <v>100</v>
      </c>
      <c r="N3648" s="6">
        <v>0</v>
      </c>
      <c r="O3648" s="6">
        <v>0</v>
      </c>
      <c r="P3648" s="6">
        <v>0</v>
      </c>
      <c r="Q3648" s="6">
        <v>0</v>
      </c>
      <c r="R3648" s="6">
        <v>0</v>
      </c>
      <c r="S3648" s="6">
        <v>0</v>
      </c>
      <c r="T3648" s="6" t="s">
        <v>39</v>
      </c>
      <c r="U3648" s="27" t="s">
        <v>7951</v>
      </c>
      <c r="V3648" s="8">
        <v>46258.418749999997</v>
      </c>
      <c r="W3648" s="8">
        <v>46258.418749999997</v>
      </c>
      <c r="X3648" s="6" t="s">
        <v>40</v>
      </c>
      <c r="Y3648" s="6" t="s">
        <v>39</v>
      </c>
      <c r="Z3648" s="9">
        <v>1098960</v>
      </c>
      <c r="AA3648" s="6" t="s">
        <v>3366</v>
      </c>
      <c r="AB3648" s="26" t="s">
        <v>11752</v>
      </c>
      <c r="AC3648" s="11" t="str">
        <f t="shared" si="329"/>
        <v>Klik Here Bestie</v>
      </c>
      <c r="AE3648" s="12" t="s">
        <v>2944</v>
      </c>
    </row>
    <row r="3649" spans="1:30" ht="14.25" customHeight="1" x14ac:dyDescent="0.3">
      <c r="A3649" s="5">
        <v>3647</v>
      </c>
      <c r="B3649" s="6" t="s">
        <v>32</v>
      </c>
      <c r="C3649" s="6" t="s">
        <v>33</v>
      </c>
      <c r="D3649" s="6" t="s">
        <v>3191</v>
      </c>
      <c r="E3649" s="6" t="s">
        <v>3342</v>
      </c>
      <c r="F3649" s="6">
        <v>3323182013</v>
      </c>
      <c r="G3649" s="6" t="s">
        <v>3277</v>
      </c>
      <c r="H3649" s="6" t="s">
        <v>3278</v>
      </c>
      <c r="I3649" s="6">
        <v>15416084</v>
      </c>
      <c r="J3649" s="6" t="s">
        <v>11753</v>
      </c>
      <c r="K3649" s="6" t="s">
        <v>11754</v>
      </c>
      <c r="L3649" s="6" t="s">
        <v>11755</v>
      </c>
      <c r="M3649" s="6">
        <v>0</v>
      </c>
      <c r="N3649" s="6">
        <v>172</v>
      </c>
      <c r="O3649" s="6">
        <v>0</v>
      </c>
      <c r="P3649" s="6">
        <v>0</v>
      </c>
      <c r="Q3649" s="6">
        <v>0</v>
      </c>
      <c r="R3649" s="6">
        <v>0</v>
      </c>
      <c r="S3649" s="6">
        <v>0</v>
      </c>
      <c r="T3649" s="6" t="s">
        <v>39</v>
      </c>
      <c r="U3649" s="27" t="s">
        <v>7958</v>
      </c>
      <c r="V3649" s="8">
        <v>46252.647222222222</v>
      </c>
      <c r="W3649" s="8">
        <v>46252.647222222222</v>
      </c>
      <c r="X3649" s="6" t="s">
        <v>40</v>
      </c>
      <c r="Y3649" s="6" t="s">
        <v>39</v>
      </c>
      <c r="Z3649" s="9">
        <v>78294</v>
      </c>
      <c r="AA3649" s="6" t="s">
        <v>4664</v>
      </c>
      <c r="AB3649" s="26" t="s">
        <v>11756</v>
      </c>
      <c r="AC3649" s="11" t="str">
        <f t="shared" si="329"/>
        <v>Klik Here Bestie</v>
      </c>
      <c r="AD3649" s="12" t="s">
        <v>2944</v>
      </c>
    </row>
    <row r="3650" spans="1:30" ht="14.25" customHeight="1" x14ac:dyDescent="0.3">
      <c r="A3650" s="5">
        <v>3648</v>
      </c>
      <c r="B3650" s="6" t="s">
        <v>32</v>
      </c>
      <c r="C3650" s="6" t="s">
        <v>33</v>
      </c>
      <c r="D3650" s="6" t="s">
        <v>3191</v>
      </c>
      <c r="E3650" s="6" t="s">
        <v>3342</v>
      </c>
      <c r="F3650" s="6">
        <v>3323182013</v>
      </c>
      <c r="G3650" s="6" t="s">
        <v>3277</v>
      </c>
      <c r="H3650" s="6" t="s">
        <v>3278</v>
      </c>
      <c r="I3650" s="6">
        <v>15416165</v>
      </c>
      <c r="J3650" s="6" t="s">
        <v>11757</v>
      </c>
      <c r="K3650" s="6" t="s">
        <v>11754</v>
      </c>
      <c r="L3650" s="6" t="s">
        <v>11755</v>
      </c>
      <c r="M3650" s="6">
        <v>0</v>
      </c>
      <c r="N3650" s="6">
        <v>70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 t="s">
        <v>39</v>
      </c>
      <c r="U3650" s="27" t="s">
        <v>7958</v>
      </c>
      <c r="V3650" s="8">
        <v>46252.647916666669</v>
      </c>
      <c r="W3650" s="8">
        <v>46252.647916666669</v>
      </c>
      <c r="X3650" s="6" t="s">
        <v>40</v>
      </c>
      <c r="Y3650" s="6" t="s">
        <v>39</v>
      </c>
      <c r="Z3650" s="9">
        <v>78294</v>
      </c>
      <c r="AA3650" s="6" t="s">
        <v>4664</v>
      </c>
      <c r="AB3650" s="26" t="s">
        <v>11758</v>
      </c>
      <c r="AC3650" s="11" t="str">
        <f t="shared" si="329"/>
        <v>Klik Here Bestie</v>
      </c>
      <c r="AD3650" s="12" t="s">
        <v>2944</v>
      </c>
    </row>
    <row r="3651" spans="1:30" ht="14.25" customHeight="1" x14ac:dyDescent="0.3">
      <c r="A3651" s="5">
        <v>3649</v>
      </c>
      <c r="B3651" s="6" t="s">
        <v>32</v>
      </c>
      <c r="C3651" s="6" t="s">
        <v>33</v>
      </c>
      <c r="D3651" s="6" t="s">
        <v>3191</v>
      </c>
      <c r="E3651" s="6" t="s">
        <v>3342</v>
      </c>
      <c r="F3651" s="6">
        <v>3323182013</v>
      </c>
      <c r="G3651" s="6" t="s">
        <v>3277</v>
      </c>
      <c r="H3651" s="6" t="s">
        <v>3278</v>
      </c>
      <c r="I3651" s="6">
        <v>15684710</v>
      </c>
      <c r="J3651" s="6" t="s">
        <v>11759</v>
      </c>
      <c r="K3651" s="6" t="s">
        <v>11760</v>
      </c>
      <c r="L3651" s="6" t="s">
        <v>11761</v>
      </c>
      <c r="M3651" s="6">
        <v>42</v>
      </c>
      <c r="N3651" s="6">
        <v>51</v>
      </c>
      <c r="O3651" s="6">
        <v>0</v>
      </c>
      <c r="P3651" s="6">
        <v>0</v>
      </c>
      <c r="Q3651" s="6">
        <v>0</v>
      </c>
      <c r="R3651" s="6">
        <v>0</v>
      </c>
      <c r="S3651" s="6">
        <v>0</v>
      </c>
      <c r="T3651" s="6" t="s">
        <v>39</v>
      </c>
      <c r="U3651" s="27" t="s">
        <v>7933</v>
      </c>
      <c r="V3651" s="8">
        <v>46256.31527777778</v>
      </c>
      <c r="W3651" s="8">
        <v>46256.31527777778</v>
      </c>
      <c r="X3651" s="6" t="s">
        <v>40</v>
      </c>
      <c r="Y3651" s="6" t="s">
        <v>39</v>
      </c>
      <c r="Z3651" s="9">
        <v>78297</v>
      </c>
      <c r="AA3651" s="6" t="s">
        <v>966</v>
      </c>
      <c r="AB3651" s="26" t="s">
        <v>11762</v>
      </c>
      <c r="AC3651" s="11" t="str">
        <f t="shared" si="329"/>
        <v>Klik Here Bestie</v>
      </c>
      <c r="AD3651" s="12" t="s">
        <v>2944</v>
      </c>
    </row>
    <row r="3652" spans="1:30" ht="14.25" customHeight="1" x14ac:dyDescent="0.3">
      <c r="A3652" s="5">
        <v>3650</v>
      </c>
      <c r="B3652" s="6" t="s">
        <v>32</v>
      </c>
      <c r="C3652" s="6" t="s">
        <v>33</v>
      </c>
      <c r="D3652" s="6" t="s">
        <v>3191</v>
      </c>
      <c r="E3652" s="6" t="s">
        <v>3342</v>
      </c>
      <c r="F3652" s="6">
        <v>3323182013</v>
      </c>
      <c r="G3652" s="6" t="s">
        <v>3277</v>
      </c>
      <c r="H3652" s="6" t="s">
        <v>3278</v>
      </c>
      <c r="I3652" s="6">
        <v>15684862</v>
      </c>
      <c r="J3652" s="6" t="s">
        <v>11763</v>
      </c>
      <c r="K3652" s="6" t="s">
        <v>11760</v>
      </c>
      <c r="L3652" s="6" t="s">
        <v>11761</v>
      </c>
      <c r="M3652" s="6">
        <v>92</v>
      </c>
      <c r="N3652" s="6">
        <v>84</v>
      </c>
      <c r="O3652" s="6">
        <v>0</v>
      </c>
      <c r="P3652" s="6">
        <v>0</v>
      </c>
      <c r="Q3652" s="6">
        <v>0</v>
      </c>
      <c r="R3652" s="6">
        <v>0</v>
      </c>
      <c r="S3652" s="6">
        <v>0</v>
      </c>
      <c r="T3652" s="6" t="s">
        <v>39</v>
      </c>
      <c r="U3652" s="6" t="s">
        <v>7933</v>
      </c>
      <c r="V3652" s="8">
        <v>46256.316666666666</v>
      </c>
      <c r="W3652" s="8">
        <v>46256.316666666666</v>
      </c>
      <c r="X3652" s="6" t="s">
        <v>40</v>
      </c>
      <c r="Y3652" s="6" t="s">
        <v>39</v>
      </c>
      <c r="Z3652" s="9">
        <v>78297</v>
      </c>
      <c r="AA3652" s="6" t="s">
        <v>966</v>
      </c>
      <c r="AB3652" s="26" t="s">
        <v>11764</v>
      </c>
      <c r="AC3652" s="11" t="str">
        <f t="shared" si="329"/>
        <v>Klik Here Bestie</v>
      </c>
      <c r="AD3652" s="12" t="s">
        <v>2944</v>
      </c>
    </row>
    <row r="3653" spans="1:30" ht="14.25" customHeight="1" x14ac:dyDescent="0.3">
      <c r="A3653" s="5">
        <v>3651</v>
      </c>
      <c r="B3653" s="6" t="s">
        <v>32</v>
      </c>
      <c r="C3653" s="6" t="s">
        <v>33</v>
      </c>
      <c r="D3653" s="6" t="s">
        <v>3191</v>
      </c>
      <c r="E3653" s="6" t="s">
        <v>3342</v>
      </c>
      <c r="F3653" s="6">
        <v>3323182013</v>
      </c>
      <c r="G3653" s="6" t="s">
        <v>3277</v>
      </c>
      <c r="H3653" s="6" t="s">
        <v>3278</v>
      </c>
      <c r="I3653" s="6">
        <v>15684932</v>
      </c>
      <c r="J3653" s="6" t="s">
        <v>11765</v>
      </c>
      <c r="K3653" s="6" t="s">
        <v>11766</v>
      </c>
      <c r="L3653" s="6" t="s">
        <v>11767</v>
      </c>
      <c r="M3653" s="6">
        <v>0</v>
      </c>
      <c r="N3653" s="6">
        <v>200</v>
      </c>
      <c r="O3653" s="6">
        <v>0</v>
      </c>
      <c r="P3653" s="6">
        <v>0</v>
      </c>
      <c r="Q3653" s="6">
        <v>0</v>
      </c>
      <c r="R3653" s="6">
        <v>0</v>
      </c>
      <c r="S3653" s="6">
        <v>0</v>
      </c>
      <c r="T3653" s="6" t="s">
        <v>39</v>
      </c>
      <c r="U3653" s="6" t="s">
        <v>7933</v>
      </c>
      <c r="V3653" s="8">
        <v>46256.317361111112</v>
      </c>
      <c r="W3653" s="8">
        <v>46256.317361111112</v>
      </c>
      <c r="X3653" s="6" t="s">
        <v>40</v>
      </c>
      <c r="Y3653" s="6" t="s">
        <v>39</v>
      </c>
      <c r="Z3653" s="9">
        <v>1098960</v>
      </c>
      <c r="AA3653" s="6" t="s">
        <v>3366</v>
      </c>
      <c r="AB3653" s="26" t="s">
        <v>11768</v>
      </c>
      <c r="AC3653" s="11" t="str">
        <f t="shared" si="329"/>
        <v>Klik Here Bestie</v>
      </c>
      <c r="AD3653" s="12" t="s">
        <v>2944</v>
      </c>
    </row>
    <row r="3654" spans="1:30" ht="14.25" customHeight="1" x14ac:dyDescent="0.3">
      <c r="A3654" s="5">
        <v>3652</v>
      </c>
      <c r="B3654" s="6" t="s">
        <v>32</v>
      </c>
      <c r="C3654" s="6" t="s">
        <v>33</v>
      </c>
      <c r="D3654" s="6" t="s">
        <v>3191</v>
      </c>
      <c r="E3654" s="6" t="s">
        <v>3342</v>
      </c>
      <c r="F3654" s="6">
        <v>3323182013</v>
      </c>
      <c r="G3654" s="6" t="s">
        <v>3277</v>
      </c>
      <c r="H3654" s="6" t="s">
        <v>3278</v>
      </c>
      <c r="I3654" s="6">
        <v>15685064</v>
      </c>
      <c r="J3654" s="6" t="s">
        <v>11769</v>
      </c>
      <c r="K3654" s="6" t="s">
        <v>11766</v>
      </c>
      <c r="L3654" s="6" t="s">
        <v>11767</v>
      </c>
      <c r="M3654" s="6">
        <v>0</v>
      </c>
      <c r="N3654" s="6">
        <v>306</v>
      </c>
      <c r="O3654" s="6">
        <v>0</v>
      </c>
      <c r="P3654" s="6">
        <v>0</v>
      </c>
      <c r="Q3654" s="6">
        <v>0</v>
      </c>
      <c r="R3654" s="6">
        <v>0</v>
      </c>
      <c r="S3654" s="6">
        <v>0</v>
      </c>
      <c r="T3654" s="6" t="s">
        <v>39</v>
      </c>
      <c r="U3654" s="6" t="s">
        <v>7933</v>
      </c>
      <c r="V3654" s="8">
        <v>46256.318055555559</v>
      </c>
      <c r="W3654" s="8">
        <v>46256.318055555559</v>
      </c>
      <c r="X3654" s="6" t="s">
        <v>40</v>
      </c>
      <c r="Y3654" s="6" t="s">
        <v>39</v>
      </c>
      <c r="Z3654" s="9">
        <v>1098960</v>
      </c>
      <c r="AA3654" s="6" t="s">
        <v>3366</v>
      </c>
      <c r="AB3654" s="26" t="s">
        <v>11770</v>
      </c>
      <c r="AC3654" s="11" t="str">
        <f t="shared" si="329"/>
        <v>Klik Here Bestie</v>
      </c>
      <c r="AD3654" s="12" t="s">
        <v>2944</v>
      </c>
    </row>
    <row r="3655" spans="1:30" ht="14.25" customHeight="1" x14ac:dyDescent="0.3">
      <c r="A3655" s="5">
        <v>3653</v>
      </c>
      <c r="B3655" s="6" t="s">
        <v>32</v>
      </c>
      <c r="C3655" s="6" t="s">
        <v>33</v>
      </c>
      <c r="D3655" s="6" t="s">
        <v>3191</v>
      </c>
      <c r="E3655" s="6" t="s">
        <v>3342</v>
      </c>
      <c r="F3655" s="6">
        <v>3323182013</v>
      </c>
      <c r="G3655" s="6" t="s">
        <v>3277</v>
      </c>
      <c r="H3655" s="6" t="s">
        <v>3278</v>
      </c>
      <c r="I3655" s="6">
        <v>15512822</v>
      </c>
      <c r="J3655" s="6" t="s">
        <v>11771</v>
      </c>
      <c r="K3655" s="6" t="s">
        <v>6799</v>
      </c>
      <c r="L3655" s="6" t="s">
        <v>6800</v>
      </c>
      <c r="M3655" s="6">
        <v>154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0</v>
      </c>
      <c r="T3655" s="6" t="s">
        <v>39</v>
      </c>
      <c r="U3655" s="6" t="s">
        <v>7987</v>
      </c>
      <c r="V3655" s="8">
        <v>46254.317361111112</v>
      </c>
      <c r="W3655" s="8">
        <v>46254.317361111112</v>
      </c>
      <c r="X3655" s="6" t="s">
        <v>40</v>
      </c>
      <c r="Y3655" s="6" t="s">
        <v>39</v>
      </c>
      <c r="Z3655" s="9">
        <v>1098960</v>
      </c>
      <c r="AA3655" s="6" t="s">
        <v>3366</v>
      </c>
      <c r="AB3655" s="26" t="s">
        <v>11772</v>
      </c>
      <c r="AC3655" s="11" t="str">
        <f t="shared" si="329"/>
        <v>Klik Here Bestie</v>
      </c>
      <c r="AD3655" s="12" t="s">
        <v>2944</v>
      </c>
    </row>
    <row r="3656" spans="1:30" ht="14.25" customHeight="1" x14ac:dyDescent="0.3">
      <c r="A3656" s="5">
        <v>3654</v>
      </c>
      <c r="B3656" s="6" t="s">
        <v>32</v>
      </c>
      <c r="C3656" s="6" t="s">
        <v>33</v>
      </c>
      <c r="D3656" s="6" t="s">
        <v>3191</v>
      </c>
      <c r="E3656" s="6" t="s">
        <v>3342</v>
      </c>
      <c r="F3656" s="6">
        <v>3323182013</v>
      </c>
      <c r="G3656" s="6" t="s">
        <v>3277</v>
      </c>
      <c r="H3656" s="6" t="s">
        <v>3278</v>
      </c>
      <c r="I3656" s="6">
        <v>15685298</v>
      </c>
      <c r="J3656" s="6" t="s">
        <v>11773</v>
      </c>
      <c r="K3656" s="6" t="s">
        <v>11774</v>
      </c>
      <c r="L3656" s="6" t="s">
        <v>11775</v>
      </c>
      <c r="M3656" s="6">
        <v>200</v>
      </c>
      <c r="N3656" s="6">
        <v>200</v>
      </c>
      <c r="O3656" s="6">
        <v>0</v>
      </c>
      <c r="P3656" s="6">
        <v>0</v>
      </c>
      <c r="Q3656" s="6">
        <v>0</v>
      </c>
      <c r="R3656" s="6">
        <v>0</v>
      </c>
      <c r="S3656" s="6">
        <v>0</v>
      </c>
      <c r="T3656" s="6" t="s">
        <v>39</v>
      </c>
      <c r="U3656" s="6" t="s">
        <v>7933</v>
      </c>
      <c r="V3656" s="8">
        <v>46256.319444444445</v>
      </c>
      <c r="W3656" s="8">
        <v>46256.319444444445</v>
      </c>
      <c r="X3656" s="6" t="s">
        <v>40</v>
      </c>
      <c r="Y3656" s="6" t="s">
        <v>39</v>
      </c>
      <c r="Z3656" s="9">
        <v>1098960</v>
      </c>
      <c r="AA3656" s="6" t="s">
        <v>3366</v>
      </c>
      <c r="AB3656" s="26" t="s">
        <v>11776</v>
      </c>
      <c r="AC3656" s="11" t="str">
        <f t="shared" si="329"/>
        <v>Klik Here Bestie</v>
      </c>
      <c r="AD3656" s="12" t="s">
        <v>2944</v>
      </c>
    </row>
    <row r="3657" spans="1:30" ht="14.25" customHeight="1" x14ac:dyDescent="0.3">
      <c r="A3657" s="5">
        <v>3655</v>
      </c>
      <c r="B3657" s="6" t="s">
        <v>32</v>
      </c>
      <c r="C3657" s="6" t="s">
        <v>33</v>
      </c>
      <c r="D3657" s="6" t="s">
        <v>3191</v>
      </c>
      <c r="E3657" s="6" t="s">
        <v>3342</v>
      </c>
      <c r="F3657" s="6">
        <v>3323182013</v>
      </c>
      <c r="G3657" s="6" t="s">
        <v>3277</v>
      </c>
      <c r="H3657" s="6" t="s">
        <v>3278</v>
      </c>
      <c r="I3657" s="6">
        <v>15443039</v>
      </c>
      <c r="J3657" s="6" t="s">
        <v>11777</v>
      </c>
      <c r="K3657" s="6" t="s">
        <v>11778</v>
      </c>
      <c r="L3657" s="6" t="s">
        <v>11779</v>
      </c>
      <c r="M3657" s="6">
        <v>0</v>
      </c>
      <c r="N3657" s="6">
        <v>206</v>
      </c>
      <c r="O3657" s="6">
        <v>0</v>
      </c>
      <c r="P3657" s="6">
        <v>0</v>
      </c>
      <c r="Q3657" s="6">
        <v>0</v>
      </c>
      <c r="R3657" s="6">
        <v>0</v>
      </c>
      <c r="S3657" s="6">
        <v>0</v>
      </c>
      <c r="T3657" s="6" t="s">
        <v>39</v>
      </c>
      <c r="U3657" s="6" t="s">
        <v>7969</v>
      </c>
      <c r="V3657" s="8">
        <v>46253.344444444447</v>
      </c>
      <c r="W3657" s="8">
        <v>46253.344444444447</v>
      </c>
      <c r="X3657" s="6" t="s">
        <v>40</v>
      </c>
      <c r="Y3657" s="6" t="s">
        <v>39</v>
      </c>
      <c r="Z3657" s="9">
        <v>1098960</v>
      </c>
      <c r="AA3657" s="6" t="s">
        <v>3366</v>
      </c>
      <c r="AB3657" s="26" t="s">
        <v>11780</v>
      </c>
      <c r="AC3657" s="11" t="str">
        <f t="shared" si="329"/>
        <v>Klik Here Bestie</v>
      </c>
      <c r="AD3657" s="12" t="s">
        <v>2944</v>
      </c>
    </row>
    <row r="3658" spans="1:30" ht="14.25" customHeight="1" x14ac:dyDescent="0.3">
      <c r="A3658" s="5">
        <v>3656</v>
      </c>
      <c r="B3658" s="6" t="s">
        <v>32</v>
      </c>
      <c r="C3658" s="6" t="s">
        <v>33</v>
      </c>
      <c r="D3658" s="6" t="s">
        <v>3191</v>
      </c>
      <c r="E3658" s="6" t="s">
        <v>3342</v>
      </c>
      <c r="F3658" s="6">
        <v>3323182013</v>
      </c>
      <c r="G3658" s="6" t="s">
        <v>3277</v>
      </c>
      <c r="H3658" s="6" t="s">
        <v>3278</v>
      </c>
      <c r="I3658" s="6">
        <v>15443128</v>
      </c>
      <c r="J3658" s="6" t="s">
        <v>11781</v>
      </c>
      <c r="K3658" s="6" t="s">
        <v>11778</v>
      </c>
      <c r="L3658" s="6" t="s">
        <v>11779</v>
      </c>
      <c r="M3658" s="6">
        <v>0</v>
      </c>
      <c r="N3658" s="6">
        <v>156</v>
      </c>
      <c r="O3658" s="6">
        <v>0</v>
      </c>
      <c r="P3658" s="6">
        <v>0</v>
      </c>
      <c r="Q3658" s="6">
        <v>0</v>
      </c>
      <c r="R3658" s="6">
        <v>0</v>
      </c>
      <c r="S3658" s="6">
        <v>0</v>
      </c>
      <c r="T3658" s="6" t="s">
        <v>39</v>
      </c>
      <c r="U3658" s="6" t="s">
        <v>7969</v>
      </c>
      <c r="V3658" s="8">
        <v>46253.345138888886</v>
      </c>
      <c r="W3658" s="8">
        <v>46253.345138888886</v>
      </c>
      <c r="X3658" s="6" t="s">
        <v>40</v>
      </c>
      <c r="Y3658" s="6" t="s">
        <v>39</v>
      </c>
      <c r="Z3658" s="9">
        <v>1098960</v>
      </c>
      <c r="AA3658" s="6" t="s">
        <v>3366</v>
      </c>
      <c r="AB3658" s="26" t="s">
        <v>11782</v>
      </c>
      <c r="AC3658" s="11" t="str">
        <f t="shared" si="329"/>
        <v>Klik Here Bestie</v>
      </c>
      <c r="AD3658" s="12" t="s">
        <v>2944</v>
      </c>
    </row>
    <row r="3659" spans="1:30" ht="14.25" customHeight="1" x14ac:dyDescent="0.3">
      <c r="A3659" s="5">
        <v>3657</v>
      </c>
      <c r="B3659" s="6" t="s">
        <v>32</v>
      </c>
      <c r="C3659" s="6" t="s">
        <v>33</v>
      </c>
      <c r="D3659" s="6" t="s">
        <v>3191</v>
      </c>
      <c r="E3659" s="6" t="s">
        <v>3342</v>
      </c>
      <c r="F3659" s="6">
        <v>3323182013</v>
      </c>
      <c r="G3659" s="6" t="s">
        <v>3277</v>
      </c>
      <c r="H3659" s="6" t="s">
        <v>3278</v>
      </c>
      <c r="I3659" s="6">
        <v>15547421</v>
      </c>
      <c r="J3659" s="6" t="s">
        <v>11783</v>
      </c>
      <c r="K3659" s="6" t="s">
        <v>11778</v>
      </c>
      <c r="L3659" s="6" t="s">
        <v>11779</v>
      </c>
      <c r="M3659" s="6">
        <v>130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6">
        <v>0</v>
      </c>
      <c r="T3659" s="6" t="s">
        <v>39</v>
      </c>
      <c r="U3659" s="27" t="s">
        <v>7987</v>
      </c>
      <c r="V3659" s="8">
        <v>46254.513194444444</v>
      </c>
      <c r="W3659" s="8">
        <v>46254.513194444444</v>
      </c>
      <c r="X3659" s="6" t="s">
        <v>40</v>
      </c>
      <c r="Y3659" s="6" t="s">
        <v>39</v>
      </c>
      <c r="Z3659" s="9">
        <v>1098960</v>
      </c>
      <c r="AA3659" s="6" t="s">
        <v>3366</v>
      </c>
      <c r="AB3659" s="26" t="s">
        <v>11784</v>
      </c>
      <c r="AC3659" s="11" t="str">
        <f t="shared" si="329"/>
        <v>Klik Here Bestie</v>
      </c>
      <c r="AD3659" s="12" t="s">
        <v>2944</v>
      </c>
    </row>
    <row r="3660" spans="1:30" ht="14.25" customHeight="1" x14ac:dyDescent="0.3">
      <c r="A3660" s="5">
        <v>3658</v>
      </c>
      <c r="B3660" s="6" t="s">
        <v>32</v>
      </c>
      <c r="C3660" s="6" t="s">
        <v>33</v>
      </c>
      <c r="D3660" s="6" t="s">
        <v>3191</v>
      </c>
      <c r="E3660" s="6" t="s">
        <v>3342</v>
      </c>
      <c r="F3660" s="6">
        <v>3323182013</v>
      </c>
      <c r="G3660" s="6" t="s">
        <v>3277</v>
      </c>
      <c r="H3660" s="6" t="s">
        <v>3278</v>
      </c>
      <c r="I3660" s="6">
        <v>15692412</v>
      </c>
      <c r="J3660" s="6" t="s">
        <v>11785</v>
      </c>
      <c r="K3660" s="6" t="s">
        <v>11786</v>
      </c>
      <c r="L3660" s="6" t="s">
        <v>11787</v>
      </c>
      <c r="M3660" s="6">
        <v>180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0</v>
      </c>
      <c r="T3660" s="6" t="s">
        <v>39</v>
      </c>
      <c r="U3660" s="6" t="s">
        <v>7933</v>
      </c>
      <c r="V3660" s="8">
        <v>46256.356944444444</v>
      </c>
      <c r="W3660" s="8">
        <v>46256.356944444444</v>
      </c>
      <c r="X3660" s="6" t="s">
        <v>40</v>
      </c>
      <c r="Y3660" s="6" t="s">
        <v>39</v>
      </c>
      <c r="Z3660" s="9">
        <v>78298</v>
      </c>
      <c r="AA3660" s="6" t="s">
        <v>3348</v>
      </c>
      <c r="AB3660" s="26" t="s">
        <v>11788</v>
      </c>
      <c r="AC3660" s="11" t="str">
        <f t="shared" si="329"/>
        <v>Klik Here Bestie</v>
      </c>
      <c r="AD3660" s="12" t="s">
        <v>2944</v>
      </c>
    </row>
    <row r="3661" spans="1:30" ht="14.25" customHeight="1" x14ac:dyDescent="0.3">
      <c r="A3661" s="5">
        <v>3659</v>
      </c>
      <c r="B3661" s="6" t="s">
        <v>32</v>
      </c>
      <c r="C3661" s="6" t="s">
        <v>33</v>
      </c>
      <c r="D3661" s="6" t="s">
        <v>3191</v>
      </c>
      <c r="E3661" s="6" t="s">
        <v>3342</v>
      </c>
      <c r="F3661" s="6">
        <v>3323182013</v>
      </c>
      <c r="G3661" s="6" t="s">
        <v>3277</v>
      </c>
      <c r="H3661" s="6" t="s">
        <v>3278</v>
      </c>
      <c r="I3661" s="6">
        <v>15842722</v>
      </c>
      <c r="J3661" s="6" t="s">
        <v>11789</v>
      </c>
      <c r="K3661" s="6" t="s">
        <v>11790</v>
      </c>
      <c r="L3661" s="6" t="s">
        <v>806</v>
      </c>
      <c r="M3661" s="6">
        <v>50</v>
      </c>
      <c r="N3661" s="6">
        <v>50</v>
      </c>
      <c r="O3661" s="6">
        <v>0</v>
      </c>
      <c r="P3661" s="6">
        <v>0</v>
      </c>
      <c r="Q3661" s="6">
        <v>0</v>
      </c>
      <c r="R3661" s="6">
        <v>0</v>
      </c>
      <c r="S3661" s="6">
        <v>0</v>
      </c>
      <c r="T3661" s="6" t="s">
        <v>39</v>
      </c>
      <c r="U3661" s="6" t="s">
        <v>7951</v>
      </c>
      <c r="V3661" s="8">
        <v>46258.337500000001</v>
      </c>
      <c r="W3661" s="8">
        <v>46258.337500000001</v>
      </c>
      <c r="X3661" s="6" t="s">
        <v>40</v>
      </c>
      <c r="Y3661" s="6" t="s">
        <v>39</v>
      </c>
      <c r="Z3661" s="9">
        <v>1098960</v>
      </c>
      <c r="AA3661" s="6" t="s">
        <v>3366</v>
      </c>
      <c r="AB3661" s="26" t="s">
        <v>11791</v>
      </c>
      <c r="AC3661" s="11" t="str">
        <f t="shared" si="329"/>
        <v>Klik Here Bestie</v>
      </c>
      <c r="AD3661" s="12" t="s">
        <v>2944</v>
      </c>
    </row>
    <row r="3662" spans="1:30" ht="14.25" customHeight="1" x14ac:dyDescent="0.3">
      <c r="A3662" s="5">
        <v>3660</v>
      </c>
      <c r="B3662" s="6" t="s">
        <v>32</v>
      </c>
      <c r="C3662" s="6" t="s">
        <v>33</v>
      </c>
      <c r="D3662" s="6" t="s">
        <v>3191</v>
      </c>
      <c r="E3662" s="6" t="s">
        <v>3342</v>
      </c>
      <c r="F3662" s="6">
        <v>3323182013</v>
      </c>
      <c r="G3662" s="6" t="s">
        <v>3277</v>
      </c>
      <c r="H3662" s="6" t="s">
        <v>3278</v>
      </c>
      <c r="I3662" s="6">
        <v>15680096</v>
      </c>
      <c r="J3662" s="6" t="s">
        <v>11792</v>
      </c>
      <c r="K3662" s="6" t="s">
        <v>11793</v>
      </c>
      <c r="L3662" s="6" t="s">
        <v>11794</v>
      </c>
      <c r="M3662" s="6">
        <v>0</v>
      </c>
      <c r="N3662" s="6">
        <v>184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  <c r="T3662" s="6" t="s">
        <v>39</v>
      </c>
      <c r="U3662" s="6" t="s">
        <v>7933</v>
      </c>
      <c r="V3662" s="8">
        <v>46256.275694444441</v>
      </c>
      <c r="W3662" s="8">
        <v>46256.275694444441</v>
      </c>
      <c r="X3662" s="6" t="s">
        <v>40</v>
      </c>
      <c r="Y3662" s="6" t="s">
        <v>39</v>
      </c>
      <c r="Z3662" s="9">
        <v>78297</v>
      </c>
      <c r="AA3662" s="6" t="s">
        <v>966</v>
      </c>
      <c r="AB3662" s="26" t="s">
        <v>11795</v>
      </c>
      <c r="AC3662" s="11" t="str">
        <f t="shared" si="329"/>
        <v>Klik Here Bestie</v>
      </c>
      <c r="AD3662" s="12" t="s">
        <v>2944</v>
      </c>
    </row>
    <row r="3663" spans="1:30" ht="14.25" customHeight="1" x14ac:dyDescent="0.3">
      <c r="A3663" s="5">
        <v>3661</v>
      </c>
      <c r="B3663" s="6" t="s">
        <v>32</v>
      </c>
      <c r="C3663" s="6" t="s">
        <v>33</v>
      </c>
      <c r="D3663" s="6" t="s">
        <v>3191</v>
      </c>
      <c r="E3663" s="6" t="s">
        <v>3342</v>
      </c>
      <c r="F3663" s="6">
        <v>3323182013</v>
      </c>
      <c r="G3663" s="6" t="s">
        <v>3277</v>
      </c>
      <c r="H3663" s="6" t="s">
        <v>3278</v>
      </c>
      <c r="I3663" s="6">
        <v>15537916</v>
      </c>
      <c r="J3663" s="6" t="s">
        <v>11796</v>
      </c>
      <c r="K3663" s="6" t="s">
        <v>11797</v>
      </c>
      <c r="L3663" s="6" t="s">
        <v>11798</v>
      </c>
      <c r="M3663" s="6">
        <v>50</v>
      </c>
      <c r="N3663" s="6">
        <v>100</v>
      </c>
      <c r="O3663" s="6">
        <v>0</v>
      </c>
      <c r="P3663" s="6">
        <v>0</v>
      </c>
      <c r="Q3663" s="6">
        <v>0</v>
      </c>
      <c r="R3663" s="6">
        <v>0</v>
      </c>
      <c r="S3663" s="6">
        <v>0</v>
      </c>
      <c r="T3663" s="6" t="s">
        <v>39</v>
      </c>
      <c r="U3663" s="6" t="s">
        <v>7987</v>
      </c>
      <c r="V3663" s="8">
        <v>46254.461111111108</v>
      </c>
      <c r="W3663" s="8">
        <v>46254.461111111108</v>
      </c>
      <c r="X3663" s="6" t="s">
        <v>40</v>
      </c>
      <c r="Y3663" s="6" t="s">
        <v>39</v>
      </c>
      <c r="Z3663" s="9">
        <v>5082954</v>
      </c>
      <c r="AA3663" s="6" t="s">
        <v>3510</v>
      </c>
      <c r="AB3663" s="26" t="s">
        <v>11799</v>
      </c>
      <c r="AC3663" s="11" t="str">
        <f t="shared" si="329"/>
        <v>Klik Here Bestie</v>
      </c>
      <c r="AD3663" s="12" t="s">
        <v>2944</v>
      </c>
    </row>
    <row r="3664" spans="1:30" ht="14.25" customHeight="1" x14ac:dyDescent="0.3">
      <c r="A3664" s="5">
        <v>3662</v>
      </c>
      <c r="B3664" s="6" t="s">
        <v>32</v>
      </c>
      <c r="C3664" s="6" t="s">
        <v>33</v>
      </c>
      <c r="D3664" s="6" t="s">
        <v>3191</v>
      </c>
      <c r="E3664" s="6" t="s">
        <v>3342</v>
      </c>
      <c r="F3664" s="6">
        <v>3323182013</v>
      </c>
      <c r="G3664" s="6" t="s">
        <v>3277</v>
      </c>
      <c r="H3664" s="6" t="s">
        <v>3278</v>
      </c>
      <c r="I3664" s="6">
        <v>15786556</v>
      </c>
      <c r="J3664" s="6" t="s">
        <v>11800</v>
      </c>
      <c r="K3664" s="6" t="s">
        <v>11801</v>
      </c>
      <c r="L3664" s="6" t="s">
        <v>11802</v>
      </c>
      <c r="M3664" s="6">
        <v>90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 t="s">
        <v>39</v>
      </c>
      <c r="U3664" s="6" t="s">
        <v>8334</v>
      </c>
      <c r="V3664" s="8">
        <v>46257.407638888886</v>
      </c>
      <c r="W3664" s="8">
        <v>46257.407638888886</v>
      </c>
      <c r="X3664" s="6" t="s">
        <v>40</v>
      </c>
      <c r="Y3664" s="6" t="s">
        <v>39</v>
      </c>
      <c r="Z3664" s="9">
        <v>78295</v>
      </c>
      <c r="AA3664" s="6" t="s">
        <v>3372</v>
      </c>
      <c r="AB3664" s="26" t="s">
        <v>11803</v>
      </c>
      <c r="AC3664" s="11" t="str">
        <f t="shared" si="329"/>
        <v>Klik Here Bestie</v>
      </c>
      <c r="AD3664" s="12" t="s">
        <v>2944</v>
      </c>
    </row>
    <row r="3665" spans="1:30" ht="14.25" customHeight="1" x14ac:dyDescent="0.3">
      <c r="A3665" s="5">
        <v>3663</v>
      </c>
      <c r="B3665" s="6" t="s">
        <v>32</v>
      </c>
      <c r="C3665" s="6" t="s">
        <v>33</v>
      </c>
      <c r="D3665" s="6" t="s">
        <v>3191</v>
      </c>
      <c r="E3665" s="6" t="s">
        <v>3342</v>
      </c>
      <c r="F3665" s="6">
        <v>3323182013</v>
      </c>
      <c r="G3665" s="6" t="s">
        <v>3277</v>
      </c>
      <c r="H3665" s="6" t="s">
        <v>3278</v>
      </c>
      <c r="I3665" s="6">
        <v>15483623</v>
      </c>
      <c r="J3665" s="6" t="s">
        <v>11804</v>
      </c>
      <c r="K3665" s="6" t="s">
        <v>11805</v>
      </c>
      <c r="L3665" s="6" t="s">
        <v>364</v>
      </c>
      <c r="M3665" s="6">
        <v>178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0</v>
      </c>
      <c r="T3665" s="6" t="s">
        <v>39</v>
      </c>
      <c r="U3665" s="6" t="s">
        <v>7969</v>
      </c>
      <c r="V3665" s="8">
        <v>46253.618750000001</v>
      </c>
      <c r="W3665" s="8">
        <v>46253.618750000001</v>
      </c>
      <c r="X3665" s="6" t="s">
        <v>40</v>
      </c>
      <c r="Y3665" s="6" t="s">
        <v>39</v>
      </c>
      <c r="Z3665" s="9">
        <v>196798</v>
      </c>
      <c r="AA3665" s="6" t="s">
        <v>3487</v>
      </c>
      <c r="AB3665" s="26" t="s">
        <v>11806</v>
      </c>
      <c r="AC3665" s="11" t="str">
        <f t="shared" si="329"/>
        <v>Klik Here Bestie</v>
      </c>
      <c r="AD3665" s="12" t="s">
        <v>2944</v>
      </c>
    </row>
    <row r="3666" spans="1:30" ht="14.25" customHeight="1" x14ac:dyDescent="0.3">
      <c r="A3666" s="5">
        <v>3664</v>
      </c>
      <c r="B3666" s="6" t="s">
        <v>32</v>
      </c>
      <c r="C3666" s="6" t="s">
        <v>33</v>
      </c>
      <c r="D3666" s="6" t="s">
        <v>3191</v>
      </c>
      <c r="E3666" s="6" t="s">
        <v>3342</v>
      </c>
      <c r="F3666" s="6">
        <v>3323182013</v>
      </c>
      <c r="G3666" s="6" t="s">
        <v>3277</v>
      </c>
      <c r="H3666" s="6" t="s">
        <v>3278</v>
      </c>
      <c r="I3666" s="6">
        <v>15782790</v>
      </c>
      <c r="J3666" s="6" t="s">
        <v>11807</v>
      </c>
      <c r="K3666" s="6" t="s">
        <v>6813</v>
      </c>
      <c r="L3666" s="6" t="s">
        <v>6814</v>
      </c>
      <c r="M3666" s="6">
        <v>50</v>
      </c>
      <c r="N3666" s="6">
        <v>50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  <c r="T3666" s="6" t="s">
        <v>39</v>
      </c>
      <c r="U3666" s="27" t="s">
        <v>8334</v>
      </c>
      <c r="V3666" s="8">
        <v>46257.383333333331</v>
      </c>
      <c r="W3666" s="8">
        <v>46257.383333333331</v>
      </c>
      <c r="X3666" s="6" t="s">
        <v>40</v>
      </c>
      <c r="Y3666" s="6" t="s">
        <v>39</v>
      </c>
      <c r="Z3666" s="9">
        <v>5018441</v>
      </c>
      <c r="AA3666" s="6" t="s">
        <v>3358</v>
      </c>
      <c r="AB3666" s="26" t="s">
        <v>11808</v>
      </c>
      <c r="AC3666" s="11" t="str">
        <f t="shared" si="329"/>
        <v>Klik Here Bestie</v>
      </c>
      <c r="AD3666" s="12" t="s">
        <v>2944</v>
      </c>
    </row>
    <row r="3667" spans="1:30" ht="14.25" customHeight="1" x14ac:dyDescent="0.3">
      <c r="A3667" s="5">
        <v>3665</v>
      </c>
      <c r="B3667" s="6" t="s">
        <v>32</v>
      </c>
      <c r="C3667" s="6" t="s">
        <v>33</v>
      </c>
      <c r="D3667" s="6" t="s">
        <v>3191</v>
      </c>
      <c r="E3667" s="6" t="s">
        <v>3342</v>
      </c>
      <c r="F3667" s="6">
        <v>3323182013</v>
      </c>
      <c r="G3667" s="6" t="s">
        <v>3277</v>
      </c>
      <c r="H3667" s="6" t="s">
        <v>3278</v>
      </c>
      <c r="I3667" s="6">
        <v>15785219</v>
      </c>
      <c r="J3667" s="6" t="s">
        <v>11809</v>
      </c>
      <c r="K3667" s="6" t="s">
        <v>6813</v>
      </c>
      <c r="L3667" s="6" t="s">
        <v>6814</v>
      </c>
      <c r="M3667" s="6">
        <v>50</v>
      </c>
      <c r="N3667" s="6">
        <v>50</v>
      </c>
      <c r="O3667" s="6">
        <v>0</v>
      </c>
      <c r="P3667" s="6">
        <v>0</v>
      </c>
      <c r="Q3667" s="6">
        <v>0</v>
      </c>
      <c r="R3667" s="6">
        <v>0</v>
      </c>
      <c r="S3667" s="6">
        <v>0</v>
      </c>
      <c r="T3667" s="6" t="s">
        <v>39</v>
      </c>
      <c r="U3667" s="6" t="s">
        <v>8334</v>
      </c>
      <c r="V3667" s="8">
        <v>46257.400694444441</v>
      </c>
      <c r="W3667" s="8">
        <v>46257.400694444441</v>
      </c>
      <c r="X3667" s="6" t="s">
        <v>40</v>
      </c>
      <c r="Y3667" s="6" t="s">
        <v>39</v>
      </c>
      <c r="Z3667" s="9">
        <v>5018441</v>
      </c>
      <c r="AA3667" s="6" t="s">
        <v>3358</v>
      </c>
      <c r="AB3667" s="26" t="s">
        <v>11810</v>
      </c>
      <c r="AC3667" s="11" t="str">
        <f t="shared" si="329"/>
        <v>Klik Here Bestie</v>
      </c>
      <c r="AD3667" s="12" t="s">
        <v>2944</v>
      </c>
    </row>
    <row r="3668" spans="1:30" ht="14.25" customHeight="1" x14ac:dyDescent="0.3">
      <c r="A3668" s="5">
        <v>3666</v>
      </c>
      <c r="B3668" s="6" t="s">
        <v>32</v>
      </c>
      <c r="C3668" s="6" t="s">
        <v>33</v>
      </c>
      <c r="D3668" s="6" t="s">
        <v>3191</v>
      </c>
      <c r="E3668" s="6" t="s">
        <v>3342</v>
      </c>
      <c r="F3668" s="6">
        <v>3323182013</v>
      </c>
      <c r="G3668" s="6" t="s">
        <v>3277</v>
      </c>
      <c r="H3668" s="6" t="s">
        <v>3278</v>
      </c>
      <c r="I3668" s="6">
        <v>15840038</v>
      </c>
      <c r="J3668" s="6" t="s">
        <v>11811</v>
      </c>
      <c r="K3668" s="6" t="s">
        <v>11812</v>
      </c>
      <c r="L3668" s="6" t="s">
        <v>4350</v>
      </c>
      <c r="M3668" s="6">
        <v>254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  <c r="T3668" s="6" t="s">
        <v>39</v>
      </c>
      <c r="U3668" s="6" t="s">
        <v>7951</v>
      </c>
      <c r="V3668" s="8">
        <v>46258.320138888892</v>
      </c>
      <c r="W3668" s="8">
        <v>46258.320138888892</v>
      </c>
      <c r="X3668" s="6" t="s">
        <v>40</v>
      </c>
      <c r="Y3668" s="6" t="s">
        <v>39</v>
      </c>
      <c r="Z3668" s="9">
        <v>1098960</v>
      </c>
      <c r="AA3668" s="6" t="s">
        <v>3366</v>
      </c>
      <c r="AB3668" s="26" t="s">
        <v>11813</v>
      </c>
      <c r="AC3668" s="11" t="str">
        <f t="shared" si="329"/>
        <v>Klik Here Bestie</v>
      </c>
      <c r="AD3668" s="12" t="s">
        <v>2944</v>
      </c>
    </row>
    <row r="3669" spans="1:30" ht="14.25" customHeight="1" x14ac:dyDescent="0.3">
      <c r="A3669" s="5">
        <v>3667</v>
      </c>
      <c r="B3669" s="6" t="s">
        <v>32</v>
      </c>
      <c r="C3669" s="6" t="s">
        <v>33</v>
      </c>
      <c r="D3669" s="6" t="s">
        <v>3191</v>
      </c>
      <c r="E3669" s="6" t="s">
        <v>3342</v>
      </c>
      <c r="F3669" s="6">
        <v>3323182013</v>
      </c>
      <c r="G3669" s="6" t="s">
        <v>3277</v>
      </c>
      <c r="H3669" s="6" t="s">
        <v>3278</v>
      </c>
      <c r="I3669" s="6">
        <v>15549647</v>
      </c>
      <c r="J3669" s="6" t="s">
        <v>11814</v>
      </c>
      <c r="K3669" s="6" t="s">
        <v>11815</v>
      </c>
      <c r="L3669" s="6" t="s">
        <v>11816</v>
      </c>
      <c r="M3669" s="6">
        <v>150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0</v>
      </c>
      <c r="T3669" s="6" t="s">
        <v>39</v>
      </c>
      <c r="U3669" s="27" t="s">
        <v>7987</v>
      </c>
      <c r="V3669" s="8">
        <v>46254.52847222222</v>
      </c>
      <c r="W3669" s="8">
        <v>46254.52847222222</v>
      </c>
      <c r="X3669" s="6" t="s">
        <v>40</v>
      </c>
      <c r="Y3669" s="6" t="s">
        <v>39</v>
      </c>
      <c r="Z3669" s="9">
        <v>78300</v>
      </c>
      <c r="AA3669" s="6" t="s">
        <v>3400</v>
      </c>
      <c r="AB3669" s="26" t="s">
        <v>11817</v>
      </c>
      <c r="AC3669" s="11" t="str">
        <f t="shared" si="329"/>
        <v>Klik Here Bestie</v>
      </c>
      <c r="AD3669" s="12" t="s">
        <v>2944</v>
      </c>
    </row>
    <row r="3670" spans="1:30" ht="14.25" customHeight="1" x14ac:dyDescent="0.3">
      <c r="A3670" s="5">
        <v>3668</v>
      </c>
      <c r="B3670" s="6" t="s">
        <v>32</v>
      </c>
      <c r="C3670" s="6" t="s">
        <v>33</v>
      </c>
      <c r="D3670" s="6" t="s">
        <v>3191</v>
      </c>
      <c r="E3670" s="6" t="s">
        <v>3342</v>
      </c>
      <c r="F3670" s="6">
        <v>3323182013</v>
      </c>
      <c r="G3670" s="6" t="s">
        <v>3277</v>
      </c>
      <c r="H3670" s="6" t="s">
        <v>3278</v>
      </c>
      <c r="I3670" s="6">
        <v>15728445</v>
      </c>
      <c r="J3670" s="6" t="s">
        <v>11818</v>
      </c>
      <c r="K3670" s="6" t="s">
        <v>11819</v>
      </c>
      <c r="L3670" s="6" t="s">
        <v>11820</v>
      </c>
      <c r="M3670" s="6">
        <v>250</v>
      </c>
      <c r="N3670" s="6">
        <v>150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  <c r="T3670" s="6" t="s">
        <v>39</v>
      </c>
      <c r="U3670" s="27" t="s">
        <v>7933</v>
      </c>
      <c r="V3670" s="8">
        <v>46256.543749999997</v>
      </c>
      <c r="W3670" s="8">
        <v>46256.543749999997</v>
      </c>
      <c r="X3670" s="6" t="s">
        <v>40</v>
      </c>
      <c r="Y3670" s="6" t="s">
        <v>39</v>
      </c>
      <c r="Z3670" s="9">
        <v>5018441</v>
      </c>
      <c r="AA3670" s="6" t="s">
        <v>3358</v>
      </c>
      <c r="AB3670" s="26" t="s">
        <v>11821</v>
      </c>
      <c r="AC3670" s="11" t="str">
        <f t="shared" si="329"/>
        <v>Klik Here Bestie</v>
      </c>
      <c r="AD3670" s="12" t="s">
        <v>2944</v>
      </c>
    </row>
    <row r="3671" spans="1:30" ht="14.25" customHeight="1" x14ac:dyDescent="0.3">
      <c r="A3671" s="5">
        <v>3669</v>
      </c>
      <c r="B3671" s="6" t="s">
        <v>32</v>
      </c>
      <c r="C3671" s="6" t="s">
        <v>33</v>
      </c>
      <c r="D3671" s="6" t="s">
        <v>3191</v>
      </c>
      <c r="E3671" s="6" t="s">
        <v>3342</v>
      </c>
      <c r="F3671" s="6">
        <v>3323182013</v>
      </c>
      <c r="G3671" s="6" t="s">
        <v>3277</v>
      </c>
      <c r="H3671" s="6" t="s">
        <v>3278</v>
      </c>
      <c r="I3671" s="6">
        <v>15728515</v>
      </c>
      <c r="J3671" s="6" t="s">
        <v>11822</v>
      </c>
      <c r="K3671" s="6" t="s">
        <v>11819</v>
      </c>
      <c r="L3671" s="6" t="s">
        <v>11820</v>
      </c>
      <c r="M3671" s="6">
        <v>0</v>
      </c>
      <c r="N3671" s="6">
        <v>50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  <c r="T3671" s="6" t="s">
        <v>39</v>
      </c>
      <c r="U3671" s="27" t="s">
        <v>7933</v>
      </c>
      <c r="V3671" s="8">
        <v>46256.544444444444</v>
      </c>
      <c r="W3671" s="8">
        <v>46256.544444444444</v>
      </c>
      <c r="X3671" s="6" t="s">
        <v>40</v>
      </c>
      <c r="Y3671" s="6" t="s">
        <v>39</v>
      </c>
      <c r="Z3671" s="9">
        <v>5018441</v>
      </c>
      <c r="AA3671" s="6" t="s">
        <v>3358</v>
      </c>
      <c r="AB3671" s="26" t="s">
        <v>11823</v>
      </c>
      <c r="AC3671" s="11" t="str">
        <f t="shared" si="329"/>
        <v>Klik Here Bestie</v>
      </c>
      <c r="AD3671" s="12" t="s">
        <v>2944</v>
      </c>
    </row>
    <row r="3672" spans="1:30" ht="14.25" customHeight="1" x14ac:dyDescent="0.3">
      <c r="A3672" s="5">
        <v>3670</v>
      </c>
      <c r="B3672" s="6" t="s">
        <v>32</v>
      </c>
      <c r="C3672" s="6" t="s">
        <v>33</v>
      </c>
      <c r="D3672" s="6" t="s">
        <v>3191</v>
      </c>
      <c r="E3672" s="6" t="s">
        <v>3342</v>
      </c>
      <c r="F3672" s="6">
        <v>3323182013</v>
      </c>
      <c r="G3672" s="6" t="s">
        <v>3277</v>
      </c>
      <c r="H3672" s="6" t="s">
        <v>3278</v>
      </c>
      <c r="I3672" s="6">
        <v>15452951</v>
      </c>
      <c r="J3672" s="6" t="s">
        <v>11824</v>
      </c>
      <c r="K3672" s="6" t="s">
        <v>6825</v>
      </c>
      <c r="L3672" s="6" t="s">
        <v>3396</v>
      </c>
      <c r="M3672" s="6">
        <v>0</v>
      </c>
      <c r="N3672" s="6">
        <v>300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  <c r="T3672" s="6" t="s">
        <v>39</v>
      </c>
      <c r="U3672" s="6" t="s">
        <v>7969</v>
      </c>
      <c r="V3672" s="8">
        <v>46253.4</v>
      </c>
      <c r="W3672" s="8">
        <v>46253.4</v>
      </c>
      <c r="X3672" s="6" t="s">
        <v>40</v>
      </c>
      <c r="Y3672" s="6" t="s">
        <v>39</v>
      </c>
      <c r="Z3672" s="9">
        <v>78297</v>
      </c>
      <c r="AA3672" s="6" t="s">
        <v>966</v>
      </c>
      <c r="AB3672" s="26" t="s">
        <v>11825</v>
      </c>
      <c r="AC3672" s="11" t="str">
        <f t="shared" si="329"/>
        <v>Klik Here Bestie</v>
      </c>
      <c r="AD3672" s="12" t="s">
        <v>2944</v>
      </c>
    </row>
    <row r="3673" spans="1:30" ht="14.25" customHeight="1" x14ac:dyDescent="0.3">
      <c r="A3673" s="5">
        <v>3671</v>
      </c>
      <c r="B3673" s="6" t="s">
        <v>32</v>
      </c>
      <c r="C3673" s="6" t="s">
        <v>33</v>
      </c>
      <c r="D3673" s="6" t="s">
        <v>3191</v>
      </c>
      <c r="E3673" s="6" t="s">
        <v>3342</v>
      </c>
      <c r="F3673" s="6">
        <v>3323182013</v>
      </c>
      <c r="G3673" s="6" t="s">
        <v>3277</v>
      </c>
      <c r="H3673" s="6" t="s">
        <v>3278</v>
      </c>
      <c r="I3673" s="6">
        <v>15653818</v>
      </c>
      <c r="J3673" s="6" t="s">
        <v>11826</v>
      </c>
      <c r="K3673" s="6" t="s">
        <v>11827</v>
      </c>
      <c r="L3673" s="6" t="s">
        <v>11828</v>
      </c>
      <c r="M3673" s="6">
        <v>154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 t="s">
        <v>39</v>
      </c>
      <c r="U3673" s="6" t="s">
        <v>7926</v>
      </c>
      <c r="V3673" s="8">
        <v>46255.638888888891</v>
      </c>
      <c r="W3673" s="8">
        <v>46255.638888888891</v>
      </c>
      <c r="X3673" s="6" t="s">
        <v>40</v>
      </c>
      <c r="Y3673" s="6" t="s">
        <v>39</v>
      </c>
      <c r="Z3673" s="9">
        <v>1099005</v>
      </c>
      <c r="AA3673" s="6" t="s">
        <v>4997</v>
      </c>
      <c r="AB3673" s="26" t="s">
        <v>11829</v>
      </c>
      <c r="AC3673" s="11" t="str">
        <f t="shared" si="329"/>
        <v>Klik Here Bestie</v>
      </c>
      <c r="AD3673" s="12" t="s">
        <v>2944</v>
      </c>
    </row>
    <row r="3674" spans="1:30" ht="14.25" customHeight="1" x14ac:dyDescent="0.3">
      <c r="A3674" s="5">
        <v>3672</v>
      </c>
      <c r="B3674" s="6" t="s">
        <v>32</v>
      </c>
      <c r="C3674" s="6" t="s">
        <v>33</v>
      </c>
      <c r="D3674" s="6" t="s">
        <v>3191</v>
      </c>
      <c r="E3674" s="6" t="s">
        <v>3342</v>
      </c>
      <c r="F3674" s="6">
        <v>3323182013</v>
      </c>
      <c r="G3674" s="6" t="s">
        <v>3277</v>
      </c>
      <c r="H3674" s="6" t="s">
        <v>3278</v>
      </c>
      <c r="I3674" s="6">
        <v>15693353</v>
      </c>
      <c r="J3674" s="6" t="s">
        <v>11830</v>
      </c>
      <c r="K3674" s="6" t="s">
        <v>11827</v>
      </c>
      <c r="L3674" s="6" t="s">
        <v>11828</v>
      </c>
      <c r="M3674" s="6">
        <v>0</v>
      </c>
      <c r="N3674" s="6">
        <v>100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  <c r="T3674" s="6" t="s">
        <v>39</v>
      </c>
      <c r="U3674" s="6" t="s">
        <v>7933</v>
      </c>
      <c r="V3674" s="8">
        <v>46256.361111111109</v>
      </c>
      <c r="W3674" s="8">
        <v>46256.361111111109</v>
      </c>
      <c r="X3674" s="6" t="s">
        <v>40</v>
      </c>
      <c r="Y3674" s="6" t="s">
        <v>39</v>
      </c>
      <c r="Z3674" s="9">
        <v>1099005</v>
      </c>
      <c r="AA3674" s="6" t="s">
        <v>4997</v>
      </c>
      <c r="AB3674" s="26" t="s">
        <v>11831</v>
      </c>
      <c r="AC3674" s="11" t="str">
        <f t="shared" si="329"/>
        <v>Klik Here Bestie</v>
      </c>
      <c r="AD3674" s="12" t="s">
        <v>2944</v>
      </c>
    </row>
    <row r="3675" spans="1:30" ht="14.25" customHeight="1" x14ac:dyDescent="0.3">
      <c r="A3675" s="5">
        <v>3673</v>
      </c>
      <c r="B3675" s="6" t="s">
        <v>32</v>
      </c>
      <c r="C3675" s="6" t="s">
        <v>33</v>
      </c>
      <c r="D3675" s="6" t="s">
        <v>3191</v>
      </c>
      <c r="E3675" s="6" t="s">
        <v>3342</v>
      </c>
      <c r="F3675" s="6">
        <v>3323182013</v>
      </c>
      <c r="G3675" s="6" t="s">
        <v>3277</v>
      </c>
      <c r="H3675" s="6" t="s">
        <v>3278</v>
      </c>
      <c r="I3675" s="6">
        <v>15693545</v>
      </c>
      <c r="J3675" s="6" t="s">
        <v>11832</v>
      </c>
      <c r="K3675" s="6" t="s">
        <v>11827</v>
      </c>
      <c r="L3675" s="6" t="s">
        <v>11828</v>
      </c>
      <c r="M3675" s="6">
        <v>0</v>
      </c>
      <c r="N3675" s="6">
        <v>86</v>
      </c>
      <c r="O3675" s="6">
        <v>0</v>
      </c>
      <c r="P3675" s="6">
        <v>0</v>
      </c>
      <c r="Q3675" s="6">
        <v>0</v>
      </c>
      <c r="R3675" s="6">
        <v>0</v>
      </c>
      <c r="S3675" s="6">
        <v>0</v>
      </c>
      <c r="T3675" s="6" t="s">
        <v>39</v>
      </c>
      <c r="U3675" s="27" t="s">
        <v>7933</v>
      </c>
      <c r="V3675" s="8">
        <v>46256.361805555556</v>
      </c>
      <c r="W3675" s="8">
        <v>46256.361805555556</v>
      </c>
      <c r="X3675" s="6" t="s">
        <v>40</v>
      </c>
      <c r="Y3675" s="6" t="s">
        <v>39</v>
      </c>
      <c r="Z3675" s="9">
        <v>1099005</v>
      </c>
      <c r="AA3675" s="6" t="s">
        <v>4997</v>
      </c>
      <c r="AB3675" s="26" t="s">
        <v>11833</v>
      </c>
      <c r="AC3675" s="11" t="str">
        <f t="shared" si="329"/>
        <v>Klik Here Bestie</v>
      </c>
      <c r="AD3675" s="12" t="s">
        <v>2944</v>
      </c>
    </row>
    <row r="3676" spans="1:30" ht="14.25" customHeight="1" x14ac:dyDescent="0.3">
      <c r="A3676" s="5">
        <v>3674</v>
      </c>
      <c r="B3676" s="6" t="s">
        <v>32</v>
      </c>
      <c r="C3676" s="6" t="s">
        <v>33</v>
      </c>
      <c r="D3676" s="6" t="s">
        <v>3191</v>
      </c>
      <c r="E3676" s="6" t="s">
        <v>3342</v>
      </c>
      <c r="F3676" s="6">
        <v>3323182013</v>
      </c>
      <c r="G3676" s="6" t="s">
        <v>3277</v>
      </c>
      <c r="H3676" s="6" t="s">
        <v>3278</v>
      </c>
      <c r="I3676" s="6">
        <v>15692912</v>
      </c>
      <c r="J3676" s="6" t="s">
        <v>11834</v>
      </c>
      <c r="K3676" s="6" t="s">
        <v>11835</v>
      </c>
      <c r="L3676" s="6" t="s">
        <v>11836</v>
      </c>
      <c r="M3676" s="6">
        <v>0</v>
      </c>
      <c r="N3676" s="6">
        <v>258</v>
      </c>
      <c r="O3676" s="6">
        <v>0</v>
      </c>
      <c r="P3676" s="6">
        <v>0</v>
      </c>
      <c r="Q3676" s="6">
        <v>0</v>
      </c>
      <c r="R3676" s="6">
        <v>0</v>
      </c>
      <c r="S3676" s="6">
        <v>0</v>
      </c>
      <c r="T3676" s="6" t="s">
        <v>39</v>
      </c>
      <c r="U3676" s="6" t="s">
        <v>7933</v>
      </c>
      <c r="V3676" s="8">
        <v>46256.359027777777</v>
      </c>
      <c r="W3676" s="8">
        <v>46256.359027777777</v>
      </c>
      <c r="X3676" s="6" t="s">
        <v>40</v>
      </c>
      <c r="Y3676" s="6" t="s">
        <v>39</v>
      </c>
      <c r="Z3676" s="9">
        <v>78295</v>
      </c>
      <c r="AA3676" s="6" t="s">
        <v>3372</v>
      </c>
      <c r="AB3676" s="26" t="s">
        <v>11837</v>
      </c>
      <c r="AC3676" s="11" t="str">
        <f t="shared" si="329"/>
        <v>Klik Here Bestie</v>
      </c>
      <c r="AD3676" s="12" t="s">
        <v>2944</v>
      </c>
    </row>
    <row r="3677" spans="1:30" ht="14.25" customHeight="1" x14ac:dyDescent="0.3">
      <c r="A3677" s="5">
        <v>3675</v>
      </c>
      <c r="B3677" s="6" t="s">
        <v>32</v>
      </c>
      <c r="C3677" s="6" t="s">
        <v>33</v>
      </c>
      <c r="D3677" s="6" t="s">
        <v>3191</v>
      </c>
      <c r="E3677" s="6" t="s">
        <v>3342</v>
      </c>
      <c r="F3677" s="6">
        <v>3323182013</v>
      </c>
      <c r="G3677" s="6" t="s">
        <v>3277</v>
      </c>
      <c r="H3677" s="6" t="s">
        <v>3278</v>
      </c>
      <c r="I3677" s="6">
        <v>15693099</v>
      </c>
      <c r="J3677" s="6" t="s">
        <v>11838</v>
      </c>
      <c r="K3677" s="6" t="s">
        <v>11835</v>
      </c>
      <c r="L3677" s="6" t="s">
        <v>11836</v>
      </c>
      <c r="M3677" s="6">
        <v>0</v>
      </c>
      <c r="N3677" s="6">
        <v>100</v>
      </c>
      <c r="O3677" s="6">
        <v>0</v>
      </c>
      <c r="P3677" s="6">
        <v>0</v>
      </c>
      <c r="Q3677" s="6">
        <v>0</v>
      </c>
      <c r="R3677" s="6">
        <v>0</v>
      </c>
      <c r="S3677" s="6">
        <v>0</v>
      </c>
      <c r="T3677" s="6" t="s">
        <v>39</v>
      </c>
      <c r="U3677" s="6" t="s">
        <v>7933</v>
      </c>
      <c r="V3677" s="8">
        <v>46256.359722222223</v>
      </c>
      <c r="W3677" s="8">
        <v>46256.359722222223</v>
      </c>
      <c r="X3677" s="6" t="s">
        <v>40</v>
      </c>
      <c r="Y3677" s="6" t="s">
        <v>39</v>
      </c>
      <c r="Z3677" s="9">
        <v>78295</v>
      </c>
      <c r="AA3677" s="6" t="s">
        <v>3372</v>
      </c>
      <c r="AB3677" s="26" t="s">
        <v>11839</v>
      </c>
      <c r="AC3677" s="11" t="str">
        <f t="shared" si="329"/>
        <v>Klik Here Bestie</v>
      </c>
      <c r="AD3677" s="12" t="s">
        <v>2944</v>
      </c>
    </row>
    <row r="3678" spans="1:30" ht="14.25" customHeight="1" x14ac:dyDescent="0.3">
      <c r="A3678" s="5">
        <v>3676</v>
      </c>
      <c r="B3678" s="6" t="s">
        <v>32</v>
      </c>
      <c r="C3678" s="6" t="s">
        <v>33</v>
      </c>
      <c r="D3678" s="6" t="s">
        <v>3191</v>
      </c>
      <c r="E3678" s="6" t="s">
        <v>3342</v>
      </c>
      <c r="F3678" s="6">
        <v>3323182013</v>
      </c>
      <c r="G3678" s="6" t="s">
        <v>3277</v>
      </c>
      <c r="H3678" s="6" t="s">
        <v>3278</v>
      </c>
      <c r="I3678" s="6">
        <v>15511533</v>
      </c>
      <c r="J3678" s="6" t="s">
        <v>11840</v>
      </c>
      <c r="K3678" s="6" t="s">
        <v>11841</v>
      </c>
      <c r="L3678" s="6" t="s">
        <v>11842</v>
      </c>
      <c r="M3678" s="6">
        <v>236</v>
      </c>
      <c r="N3678" s="6">
        <v>0</v>
      </c>
      <c r="O3678" s="6">
        <v>0</v>
      </c>
      <c r="P3678" s="6">
        <v>0</v>
      </c>
      <c r="Q3678" s="6">
        <v>0</v>
      </c>
      <c r="R3678" s="6">
        <v>0</v>
      </c>
      <c r="S3678" s="6">
        <v>0</v>
      </c>
      <c r="T3678" s="6" t="s">
        <v>39</v>
      </c>
      <c r="U3678" s="6" t="s">
        <v>7987</v>
      </c>
      <c r="V3678" s="8">
        <v>46254.306250000001</v>
      </c>
      <c r="W3678" s="8">
        <v>46254.306250000001</v>
      </c>
      <c r="X3678" s="6" t="s">
        <v>40</v>
      </c>
      <c r="Y3678" s="6" t="s">
        <v>39</v>
      </c>
      <c r="Z3678" s="9">
        <v>78297</v>
      </c>
      <c r="AA3678" s="6" t="s">
        <v>966</v>
      </c>
      <c r="AB3678" s="26" t="s">
        <v>11843</v>
      </c>
      <c r="AC3678" s="11" t="str">
        <f t="shared" si="329"/>
        <v>Klik Here Bestie</v>
      </c>
      <c r="AD3678" s="12" t="s">
        <v>2944</v>
      </c>
    </row>
    <row r="3679" spans="1:30" ht="14.25" customHeight="1" x14ac:dyDescent="0.3">
      <c r="A3679" s="5">
        <v>3677</v>
      </c>
      <c r="B3679" s="6" t="s">
        <v>32</v>
      </c>
      <c r="C3679" s="6" t="s">
        <v>33</v>
      </c>
      <c r="D3679" s="6" t="s">
        <v>3191</v>
      </c>
      <c r="E3679" s="6" t="s">
        <v>3342</v>
      </c>
      <c r="F3679" s="6">
        <v>3323182013</v>
      </c>
      <c r="G3679" s="6" t="s">
        <v>3277</v>
      </c>
      <c r="H3679" s="6" t="s">
        <v>3278</v>
      </c>
      <c r="I3679" s="6">
        <v>15939690</v>
      </c>
      <c r="J3679" s="6" t="s">
        <v>11844</v>
      </c>
      <c r="K3679" s="6" t="s">
        <v>11845</v>
      </c>
      <c r="L3679" s="6" t="s">
        <v>7002</v>
      </c>
      <c r="M3679" s="6">
        <v>0</v>
      </c>
      <c r="N3679" s="6">
        <v>150</v>
      </c>
      <c r="O3679" s="6">
        <v>0</v>
      </c>
      <c r="P3679" s="6">
        <v>0</v>
      </c>
      <c r="Q3679" s="6">
        <v>0</v>
      </c>
      <c r="R3679" s="6">
        <v>0</v>
      </c>
      <c r="S3679" s="6">
        <v>0</v>
      </c>
      <c r="T3679" s="6" t="s">
        <v>39</v>
      </c>
      <c r="U3679" s="6" t="s">
        <v>8291</v>
      </c>
      <c r="V3679" s="8">
        <v>46259.29791666667</v>
      </c>
      <c r="W3679" s="8">
        <v>46259.29791666667</v>
      </c>
      <c r="X3679" s="6" t="s">
        <v>40</v>
      </c>
      <c r="Y3679" s="6" t="s">
        <v>39</v>
      </c>
      <c r="Z3679" s="9">
        <v>78295</v>
      </c>
      <c r="AA3679" s="6" t="s">
        <v>3372</v>
      </c>
      <c r="AB3679" s="26" t="s">
        <v>11846</v>
      </c>
      <c r="AC3679" s="11" t="str">
        <f t="shared" si="329"/>
        <v>Klik Here Bestie</v>
      </c>
      <c r="AD3679" s="12" t="s">
        <v>2944</v>
      </c>
    </row>
    <row r="3680" spans="1:30" ht="14.25" customHeight="1" x14ac:dyDescent="0.3">
      <c r="A3680" s="5">
        <v>3678</v>
      </c>
      <c r="B3680" s="6" t="s">
        <v>32</v>
      </c>
      <c r="C3680" s="6" t="s">
        <v>33</v>
      </c>
      <c r="D3680" s="6" t="s">
        <v>3191</v>
      </c>
      <c r="E3680" s="6" t="s">
        <v>3342</v>
      </c>
      <c r="F3680" s="6">
        <v>3323182013</v>
      </c>
      <c r="G3680" s="6" t="s">
        <v>3277</v>
      </c>
      <c r="H3680" s="6" t="s">
        <v>3278</v>
      </c>
      <c r="I3680" s="6">
        <v>15513482</v>
      </c>
      <c r="J3680" s="6" t="s">
        <v>11847</v>
      </c>
      <c r="K3680" s="6" t="s">
        <v>11848</v>
      </c>
      <c r="L3680" s="6" t="s">
        <v>11849</v>
      </c>
      <c r="M3680" s="6">
        <v>100</v>
      </c>
      <c r="N3680" s="6">
        <v>0</v>
      </c>
      <c r="O3680" s="6">
        <v>0</v>
      </c>
      <c r="P3680" s="6">
        <v>0</v>
      </c>
      <c r="Q3680" s="6">
        <v>0</v>
      </c>
      <c r="R3680" s="6">
        <v>0</v>
      </c>
      <c r="S3680" s="6">
        <v>0</v>
      </c>
      <c r="T3680" s="6" t="s">
        <v>39</v>
      </c>
      <c r="U3680" s="6" t="s">
        <v>7987</v>
      </c>
      <c r="V3680" s="8">
        <v>46254.322222222225</v>
      </c>
      <c r="W3680" s="8">
        <v>46254.322222222225</v>
      </c>
      <c r="X3680" s="6" t="s">
        <v>40</v>
      </c>
      <c r="Y3680" s="6" t="s">
        <v>39</v>
      </c>
      <c r="Z3680" s="9">
        <v>196798</v>
      </c>
      <c r="AA3680" s="6" t="s">
        <v>3487</v>
      </c>
      <c r="AB3680" s="26" t="s">
        <v>11850</v>
      </c>
      <c r="AC3680" s="11" t="str">
        <f t="shared" si="329"/>
        <v>Klik Here Bestie</v>
      </c>
      <c r="AD3680" s="12" t="s">
        <v>2944</v>
      </c>
    </row>
    <row r="3681" spans="1:30" ht="14.25" customHeight="1" x14ac:dyDescent="0.3">
      <c r="A3681" s="5">
        <v>3679</v>
      </c>
      <c r="B3681" s="6" t="s">
        <v>32</v>
      </c>
      <c r="C3681" s="6" t="s">
        <v>33</v>
      </c>
      <c r="D3681" s="6" t="s">
        <v>3191</v>
      </c>
      <c r="E3681" s="6" t="s">
        <v>3342</v>
      </c>
      <c r="F3681" s="6">
        <v>3323182013</v>
      </c>
      <c r="G3681" s="6" t="s">
        <v>3277</v>
      </c>
      <c r="H3681" s="6" t="s">
        <v>3278</v>
      </c>
      <c r="I3681" s="6">
        <v>15941694</v>
      </c>
      <c r="J3681" s="6" t="s">
        <v>11851</v>
      </c>
      <c r="K3681" s="6" t="s">
        <v>11852</v>
      </c>
      <c r="L3681" s="6" t="s">
        <v>9673</v>
      </c>
      <c r="M3681" s="6">
        <v>0</v>
      </c>
      <c r="N3681" s="6">
        <v>300</v>
      </c>
      <c r="O3681" s="6">
        <v>0</v>
      </c>
      <c r="P3681" s="6">
        <v>0</v>
      </c>
      <c r="Q3681" s="6">
        <v>0</v>
      </c>
      <c r="R3681" s="6">
        <v>0</v>
      </c>
      <c r="S3681" s="6">
        <v>0</v>
      </c>
      <c r="T3681" s="6" t="s">
        <v>39</v>
      </c>
      <c r="U3681" s="6" t="s">
        <v>8291</v>
      </c>
      <c r="V3681" s="8">
        <v>46259.31527777778</v>
      </c>
      <c r="W3681" s="8">
        <v>46259.31527777778</v>
      </c>
      <c r="X3681" s="6" t="s">
        <v>40</v>
      </c>
      <c r="Y3681" s="6" t="s">
        <v>39</v>
      </c>
      <c r="Z3681" s="9">
        <v>1098960</v>
      </c>
      <c r="AA3681" s="6" t="s">
        <v>3366</v>
      </c>
      <c r="AB3681" s="26" t="s">
        <v>11853</v>
      </c>
      <c r="AC3681" s="11" t="str">
        <f t="shared" si="329"/>
        <v>Klik Here Bestie</v>
      </c>
      <c r="AD3681" s="12" t="s">
        <v>2944</v>
      </c>
    </row>
    <row r="3682" spans="1:30" ht="14.25" customHeight="1" x14ac:dyDescent="0.3">
      <c r="A3682" s="5">
        <v>3680</v>
      </c>
      <c r="B3682" s="6" t="s">
        <v>32</v>
      </c>
      <c r="C3682" s="6" t="s">
        <v>33</v>
      </c>
      <c r="D3682" s="6" t="s">
        <v>3191</v>
      </c>
      <c r="E3682" s="6" t="s">
        <v>3342</v>
      </c>
      <c r="F3682" s="6">
        <v>3323182013</v>
      </c>
      <c r="G3682" s="6" t="s">
        <v>3277</v>
      </c>
      <c r="H3682" s="6" t="s">
        <v>3278</v>
      </c>
      <c r="I3682" s="6">
        <v>15452531</v>
      </c>
      <c r="J3682" s="6" t="s">
        <v>11854</v>
      </c>
      <c r="K3682" s="6" t="s">
        <v>11855</v>
      </c>
      <c r="L3682" s="6" t="s">
        <v>11856</v>
      </c>
      <c r="M3682" s="6">
        <v>0</v>
      </c>
      <c r="N3682" s="6">
        <v>602</v>
      </c>
      <c r="O3682" s="6">
        <v>0</v>
      </c>
      <c r="P3682" s="6">
        <v>0</v>
      </c>
      <c r="Q3682" s="6">
        <v>0</v>
      </c>
      <c r="R3682" s="6">
        <v>0</v>
      </c>
      <c r="S3682" s="6">
        <v>0</v>
      </c>
      <c r="T3682" s="6" t="s">
        <v>39</v>
      </c>
      <c r="U3682" s="27" t="s">
        <v>7969</v>
      </c>
      <c r="V3682" s="8">
        <v>46253.397916666669</v>
      </c>
      <c r="W3682" s="8">
        <v>46253.397916666669</v>
      </c>
      <c r="X3682" s="6" t="s">
        <v>40</v>
      </c>
      <c r="Y3682" s="6" t="s">
        <v>39</v>
      </c>
      <c r="Z3682" s="9">
        <v>5018441</v>
      </c>
      <c r="AA3682" s="6" t="s">
        <v>3358</v>
      </c>
      <c r="AB3682" s="26" t="s">
        <v>11857</v>
      </c>
      <c r="AC3682" s="11" t="str">
        <f t="shared" si="329"/>
        <v>Klik Here Bestie</v>
      </c>
      <c r="AD3682" s="12" t="s">
        <v>2944</v>
      </c>
    </row>
    <row r="3683" spans="1:30" ht="14.25" customHeight="1" x14ac:dyDescent="0.3">
      <c r="A3683" s="5">
        <v>3681</v>
      </c>
      <c r="B3683" s="6" t="s">
        <v>32</v>
      </c>
      <c r="C3683" s="6" t="s">
        <v>33</v>
      </c>
      <c r="D3683" s="6" t="s">
        <v>3191</v>
      </c>
      <c r="E3683" s="6" t="s">
        <v>3342</v>
      </c>
      <c r="F3683" s="6">
        <v>3323182013</v>
      </c>
      <c r="G3683" s="6" t="s">
        <v>3277</v>
      </c>
      <c r="H3683" s="6" t="s">
        <v>3278</v>
      </c>
      <c r="I3683" s="6">
        <v>15452717</v>
      </c>
      <c r="J3683" s="6" t="s">
        <v>11858</v>
      </c>
      <c r="K3683" s="6" t="s">
        <v>11855</v>
      </c>
      <c r="L3683" s="6" t="s">
        <v>11856</v>
      </c>
      <c r="M3683" s="6">
        <v>0</v>
      </c>
      <c r="N3683" s="6">
        <v>50</v>
      </c>
      <c r="O3683" s="6">
        <v>0</v>
      </c>
      <c r="P3683" s="6">
        <v>0</v>
      </c>
      <c r="Q3683" s="6">
        <v>0</v>
      </c>
      <c r="R3683" s="6">
        <v>0</v>
      </c>
      <c r="S3683" s="6">
        <v>0</v>
      </c>
      <c r="T3683" s="6" t="s">
        <v>39</v>
      </c>
      <c r="U3683" s="6" t="s">
        <v>7969</v>
      </c>
      <c r="V3683" s="8">
        <v>46253.398611111108</v>
      </c>
      <c r="W3683" s="8">
        <v>46253.398611111108</v>
      </c>
      <c r="X3683" s="6" t="s">
        <v>40</v>
      </c>
      <c r="Y3683" s="6" t="s">
        <v>39</v>
      </c>
      <c r="Z3683" s="9">
        <v>5018441</v>
      </c>
      <c r="AA3683" s="6" t="s">
        <v>3358</v>
      </c>
      <c r="AB3683" s="26" t="s">
        <v>11859</v>
      </c>
      <c r="AC3683" s="11" t="str">
        <f t="shared" si="329"/>
        <v>Klik Here Bestie</v>
      </c>
      <c r="AD3683" s="12" t="s">
        <v>2944</v>
      </c>
    </row>
    <row r="3684" spans="1:30" ht="14.25" customHeight="1" x14ac:dyDescent="0.3">
      <c r="A3684" s="5">
        <v>3682</v>
      </c>
      <c r="B3684" s="6" t="s">
        <v>32</v>
      </c>
      <c r="C3684" s="6" t="s">
        <v>33</v>
      </c>
      <c r="D3684" s="6" t="s">
        <v>3191</v>
      </c>
      <c r="E3684" s="6" t="s">
        <v>3342</v>
      </c>
      <c r="F3684" s="6">
        <v>3323182013</v>
      </c>
      <c r="G3684" s="6" t="s">
        <v>3277</v>
      </c>
      <c r="H3684" s="6" t="s">
        <v>3278</v>
      </c>
      <c r="I3684" s="6">
        <v>15541702</v>
      </c>
      <c r="J3684" s="6" t="s">
        <v>11860</v>
      </c>
      <c r="K3684" s="6" t="s">
        <v>11855</v>
      </c>
      <c r="L3684" s="6" t="s">
        <v>11856</v>
      </c>
      <c r="M3684" s="6">
        <v>112</v>
      </c>
      <c r="N3684" s="6">
        <v>0</v>
      </c>
      <c r="O3684" s="6">
        <v>0</v>
      </c>
      <c r="P3684" s="6">
        <v>0</v>
      </c>
      <c r="Q3684" s="6">
        <v>0</v>
      </c>
      <c r="R3684" s="6">
        <v>0</v>
      </c>
      <c r="S3684" s="6">
        <v>0</v>
      </c>
      <c r="T3684" s="6" t="s">
        <v>39</v>
      </c>
      <c r="U3684" s="6" t="s">
        <v>7987</v>
      </c>
      <c r="V3684" s="8">
        <v>46254.481249999997</v>
      </c>
      <c r="W3684" s="8">
        <v>46254.481249999997</v>
      </c>
      <c r="X3684" s="6" t="s">
        <v>40</v>
      </c>
      <c r="Y3684" s="6" t="s">
        <v>39</v>
      </c>
      <c r="Z3684" s="9">
        <v>5018441</v>
      </c>
      <c r="AA3684" s="6" t="s">
        <v>3358</v>
      </c>
      <c r="AB3684" s="26" t="s">
        <v>11861</v>
      </c>
      <c r="AC3684" s="11" t="str">
        <f t="shared" si="329"/>
        <v>Klik Here Bestie</v>
      </c>
      <c r="AD3684" s="12" t="s">
        <v>2944</v>
      </c>
    </row>
    <row r="3685" spans="1:30" ht="14.25" customHeight="1" x14ac:dyDescent="0.3">
      <c r="A3685" s="5">
        <v>3683</v>
      </c>
      <c r="B3685" s="6" t="s">
        <v>32</v>
      </c>
      <c r="C3685" s="6" t="s">
        <v>33</v>
      </c>
      <c r="D3685" s="6" t="s">
        <v>3191</v>
      </c>
      <c r="E3685" s="6" t="s">
        <v>3342</v>
      </c>
      <c r="F3685" s="6">
        <v>3323182013</v>
      </c>
      <c r="G3685" s="6" t="s">
        <v>3277</v>
      </c>
      <c r="H3685" s="6" t="s">
        <v>3278</v>
      </c>
      <c r="I3685" s="6">
        <v>15542054</v>
      </c>
      <c r="J3685" s="6" t="s">
        <v>11862</v>
      </c>
      <c r="K3685" s="6" t="s">
        <v>11855</v>
      </c>
      <c r="L3685" s="6" t="s">
        <v>11856</v>
      </c>
      <c r="M3685" s="6">
        <v>100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6">
        <v>0</v>
      </c>
      <c r="T3685" s="6" t="s">
        <v>39</v>
      </c>
      <c r="U3685" s="27" t="s">
        <v>7987</v>
      </c>
      <c r="V3685" s="8">
        <v>46254.482638888891</v>
      </c>
      <c r="W3685" s="8">
        <v>46254.482638888891</v>
      </c>
      <c r="X3685" s="6" t="s">
        <v>40</v>
      </c>
      <c r="Y3685" s="6" t="s">
        <v>39</v>
      </c>
      <c r="Z3685" s="9">
        <v>5018441</v>
      </c>
      <c r="AA3685" s="6" t="s">
        <v>3358</v>
      </c>
      <c r="AB3685" s="26" t="s">
        <v>11863</v>
      </c>
      <c r="AC3685" s="11" t="str">
        <f t="shared" si="329"/>
        <v>Klik Here Bestie</v>
      </c>
      <c r="AD3685" s="12" t="s">
        <v>2944</v>
      </c>
    </row>
    <row r="3686" spans="1:30" ht="14.25" customHeight="1" x14ac:dyDescent="0.3">
      <c r="A3686" s="5">
        <v>3684</v>
      </c>
      <c r="B3686" s="6" t="s">
        <v>32</v>
      </c>
      <c r="C3686" s="6" t="s">
        <v>33</v>
      </c>
      <c r="D3686" s="6" t="s">
        <v>3191</v>
      </c>
      <c r="E3686" s="6" t="s">
        <v>3342</v>
      </c>
      <c r="F3686" s="6">
        <v>3323182013</v>
      </c>
      <c r="G3686" s="6" t="s">
        <v>3277</v>
      </c>
      <c r="H3686" s="6" t="s">
        <v>3278</v>
      </c>
      <c r="I3686" s="6">
        <v>15440397</v>
      </c>
      <c r="J3686" s="6" t="s">
        <v>11864</v>
      </c>
      <c r="K3686" s="6" t="s">
        <v>11865</v>
      </c>
      <c r="L3686" s="6" t="s">
        <v>11866</v>
      </c>
      <c r="M3686" s="6">
        <v>50</v>
      </c>
      <c r="N3686" s="6">
        <v>100</v>
      </c>
      <c r="O3686" s="6">
        <v>0</v>
      </c>
      <c r="P3686" s="6">
        <v>0</v>
      </c>
      <c r="Q3686" s="6">
        <v>0</v>
      </c>
      <c r="R3686" s="6">
        <v>0</v>
      </c>
      <c r="S3686" s="6">
        <v>0</v>
      </c>
      <c r="T3686" s="6" t="s">
        <v>39</v>
      </c>
      <c r="U3686" s="27" t="s">
        <v>7969</v>
      </c>
      <c r="V3686" s="8">
        <v>46253.326388888891</v>
      </c>
      <c r="W3686" s="8">
        <v>46253.326388888891</v>
      </c>
      <c r="X3686" s="6" t="s">
        <v>40</v>
      </c>
      <c r="Y3686" s="6" t="s">
        <v>39</v>
      </c>
      <c r="Z3686" s="9">
        <v>196798</v>
      </c>
      <c r="AA3686" s="6" t="s">
        <v>3487</v>
      </c>
      <c r="AB3686" s="26" t="s">
        <v>11867</v>
      </c>
      <c r="AC3686" s="11" t="str">
        <f t="shared" si="329"/>
        <v>Klik Here Bestie</v>
      </c>
      <c r="AD3686" s="12" t="s">
        <v>2944</v>
      </c>
    </row>
    <row r="3687" spans="1:30" ht="14.25" customHeight="1" x14ac:dyDescent="0.3">
      <c r="A3687" s="5">
        <v>3685</v>
      </c>
      <c r="B3687" s="6" t="s">
        <v>32</v>
      </c>
      <c r="C3687" s="6" t="s">
        <v>33</v>
      </c>
      <c r="D3687" s="6" t="s">
        <v>3191</v>
      </c>
      <c r="E3687" s="6" t="s">
        <v>3342</v>
      </c>
      <c r="F3687" s="6">
        <v>3323182013</v>
      </c>
      <c r="G3687" s="6" t="s">
        <v>3277</v>
      </c>
      <c r="H3687" s="6" t="s">
        <v>3278</v>
      </c>
      <c r="I3687" s="6">
        <v>15887768</v>
      </c>
      <c r="J3687" s="6" t="s">
        <v>11868</v>
      </c>
      <c r="K3687" s="6" t="s">
        <v>11869</v>
      </c>
      <c r="L3687" s="6" t="s">
        <v>11870</v>
      </c>
      <c r="M3687" s="6">
        <v>87</v>
      </c>
      <c r="N3687" s="6">
        <v>300</v>
      </c>
      <c r="O3687" s="6">
        <v>0</v>
      </c>
      <c r="P3687" s="6">
        <v>0</v>
      </c>
      <c r="Q3687" s="6">
        <v>0</v>
      </c>
      <c r="R3687" s="6">
        <v>0</v>
      </c>
      <c r="S3687" s="6">
        <v>0</v>
      </c>
      <c r="T3687" s="6" t="s">
        <v>39</v>
      </c>
      <c r="U3687" s="27" t="s">
        <v>7951</v>
      </c>
      <c r="V3687" s="8">
        <v>46258.555555555555</v>
      </c>
      <c r="W3687" s="8">
        <v>46258.555555555555</v>
      </c>
      <c r="X3687" s="6" t="s">
        <v>40</v>
      </c>
      <c r="Y3687" s="6" t="s">
        <v>39</v>
      </c>
      <c r="Z3687" s="9">
        <v>78293</v>
      </c>
      <c r="AA3687" s="6" t="s">
        <v>2590</v>
      </c>
      <c r="AB3687" s="26" t="s">
        <v>11871</v>
      </c>
      <c r="AC3687" s="11" t="str">
        <f t="shared" si="329"/>
        <v>Klik Here Bestie</v>
      </c>
      <c r="AD3687" s="12" t="s">
        <v>2944</v>
      </c>
    </row>
    <row r="3688" spans="1:30" ht="14.25" customHeight="1" x14ac:dyDescent="0.3">
      <c r="A3688" s="5">
        <v>3686</v>
      </c>
      <c r="B3688" s="6" t="s">
        <v>32</v>
      </c>
      <c r="C3688" s="6" t="s">
        <v>33</v>
      </c>
      <c r="D3688" s="6" t="s">
        <v>3191</v>
      </c>
      <c r="E3688" s="6" t="s">
        <v>3342</v>
      </c>
      <c r="F3688" s="6">
        <v>3323182013</v>
      </c>
      <c r="G3688" s="6" t="s">
        <v>3277</v>
      </c>
      <c r="H3688" s="6" t="s">
        <v>3278</v>
      </c>
      <c r="I3688" s="6">
        <v>15683109</v>
      </c>
      <c r="J3688" s="6" t="s">
        <v>11872</v>
      </c>
      <c r="K3688" s="6" t="s">
        <v>11873</v>
      </c>
      <c r="L3688" s="6" t="s">
        <v>3449</v>
      </c>
      <c r="M3688" s="6">
        <v>0</v>
      </c>
      <c r="N3688" s="6">
        <v>500</v>
      </c>
      <c r="O3688" s="6">
        <v>0</v>
      </c>
      <c r="P3688" s="6">
        <v>0</v>
      </c>
      <c r="Q3688" s="6">
        <v>0</v>
      </c>
      <c r="R3688" s="6">
        <v>0</v>
      </c>
      <c r="S3688" s="6">
        <v>0</v>
      </c>
      <c r="T3688" s="6" t="s">
        <v>39</v>
      </c>
      <c r="U3688" s="6" t="s">
        <v>7933</v>
      </c>
      <c r="V3688" s="8">
        <v>46256.304861111108</v>
      </c>
      <c r="W3688" s="8">
        <v>46256.304861111108</v>
      </c>
      <c r="X3688" s="6" t="s">
        <v>40</v>
      </c>
      <c r="Y3688" s="6" t="s">
        <v>39</v>
      </c>
      <c r="Z3688" s="9">
        <v>78300</v>
      </c>
      <c r="AA3688" s="6" t="s">
        <v>3400</v>
      </c>
      <c r="AB3688" s="26" t="s">
        <v>11874</v>
      </c>
      <c r="AC3688" s="11" t="str">
        <f t="shared" si="329"/>
        <v>Klik Here Bestie</v>
      </c>
      <c r="AD3688" s="12" t="s">
        <v>2944</v>
      </c>
    </row>
    <row r="3689" spans="1:30" ht="14.25" customHeight="1" x14ac:dyDescent="0.3">
      <c r="A3689" s="5">
        <v>3687</v>
      </c>
      <c r="B3689" s="6" t="s">
        <v>32</v>
      </c>
      <c r="C3689" s="6" t="s">
        <v>33</v>
      </c>
      <c r="D3689" s="6" t="s">
        <v>3191</v>
      </c>
      <c r="E3689" s="6" t="s">
        <v>3342</v>
      </c>
      <c r="F3689" s="6">
        <v>3323182013</v>
      </c>
      <c r="G3689" s="6" t="s">
        <v>3277</v>
      </c>
      <c r="H3689" s="6" t="s">
        <v>3278</v>
      </c>
      <c r="I3689" s="6">
        <v>15703941</v>
      </c>
      <c r="J3689" s="6" t="s">
        <v>11875</v>
      </c>
      <c r="K3689" s="6" t="s">
        <v>6863</v>
      </c>
      <c r="L3689" s="6" t="s">
        <v>3470</v>
      </c>
      <c r="M3689" s="6">
        <v>0</v>
      </c>
      <c r="N3689" s="6">
        <v>50</v>
      </c>
      <c r="O3689" s="6">
        <v>0</v>
      </c>
      <c r="P3689" s="6">
        <v>0</v>
      </c>
      <c r="Q3689" s="6">
        <v>0</v>
      </c>
      <c r="R3689" s="6">
        <v>0</v>
      </c>
      <c r="S3689" s="6">
        <v>0</v>
      </c>
      <c r="T3689" s="6" t="s">
        <v>39</v>
      </c>
      <c r="U3689" s="6" t="s">
        <v>7933</v>
      </c>
      <c r="V3689" s="8">
        <v>46256.408333333333</v>
      </c>
      <c r="W3689" s="8">
        <v>46256.408333333333</v>
      </c>
      <c r="X3689" s="6" t="s">
        <v>40</v>
      </c>
      <c r="Y3689" s="6" t="s">
        <v>39</v>
      </c>
      <c r="Z3689" s="9">
        <v>78293</v>
      </c>
      <c r="AA3689" s="6" t="s">
        <v>2590</v>
      </c>
      <c r="AB3689" s="26" t="s">
        <v>11876</v>
      </c>
      <c r="AC3689" s="11" t="str">
        <f t="shared" si="329"/>
        <v>Klik Here Bestie</v>
      </c>
      <c r="AD3689" s="12" t="s">
        <v>2944</v>
      </c>
    </row>
    <row r="3690" spans="1:30" ht="14.25" customHeight="1" x14ac:dyDescent="0.3">
      <c r="A3690" s="5">
        <v>3688</v>
      </c>
      <c r="B3690" s="6" t="s">
        <v>32</v>
      </c>
      <c r="C3690" s="6" t="s">
        <v>33</v>
      </c>
      <c r="D3690" s="6" t="s">
        <v>3191</v>
      </c>
      <c r="E3690" s="6" t="s">
        <v>3342</v>
      </c>
      <c r="F3690" s="6">
        <v>3323182013</v>
      </c>
      <c r="G3690" s="6" t="s">
        <v>3277</v>
      </c>
      <c r="H3690" s="6" t="s">
        <v>3278</v>
      </c>
      <c r="I3690" s="6">
        <v>15787851</v>
      </c>
      <c r="J3690" s="6" t="s">
        <v>11877</v>
      </c>
      <c r="K3690" s="6" t="s">
        <v>11878</v>
      </c>
      <c r="L3690" s="6" t="s">
        <v>3473</v>
      </c>
      <c r="M3690" s="6">
        <v>0</v>
      </c>
      <c r="N3690" s="6">
        <v>100</v>
      </c>
      <c r="O3690" s="6">
        <v>0</v>
      </c>
      <c r="P3690" s="6">
        <v>0</v>
      </c>
      <c r="Q3690" s="6">
        <v>0</v>
      </c>
      <c r="R3690" s="6">
        <v>0</v>
      </c>
      <c r="S3690" s="6">
        <v>0</v>
      </c>
      <c r="T3690" s="6" t="s">
        <v>39</v>
      </c>
      <c r="U3690" s="6" t="s">
        <v>8334</v>
      </c>
      <c r="V3690" s="8">
        <v>46257.415277777778</v>
      </c>
      <c r="W3690" s="8">
        <v>46257.415277777778</v>
      </c>
      <c r="X3690" s="6" t="s">
        <v>40</v>
      </c>
      <c r="Y3690" s="6" t="s">
        <v>39</v>
      </c>
      <c r="Z3690" s="9">
        <v>1098960</v>
      </c>
      <c r="AA3690" s="6" t="s">
        <v>3366</v>
      </c>
      <c r="AB3690" s="26" t="s">
        <v>11879</v>
      </c>
      <c r="AC3690" s="11" t="str">
        <f t="shared" si="329"/>
        <v>Klik Here Bestie</v>
      </c>
      <c r="AD3690" s="12" t="s">
        <v>2944</v>
      </c>
    </row>
    <row r="3691" spans="1:30" ht="14.25" customHeight="1" x14ac:dyDescent="0.3">
      <c r="A3691" s="5">
        <v>3689</v>
      </c>
      <c r="B3691" s="6" t="s">
        <v>32</v>
      </c>
      <c r="C3691" s="6" t="s">
        <v>33</v>
      </c>
      <c r="D3691" s="6" t="s">
        <v>3191</v>
      </c>
      <c r="E3691" s="6" t="s">
        <v>3342</v>
      </c>
      <c r="F3691" s="6">
        <v>3323182013</v>
      </c>
      <c r="G3691" s="6" t="s">
        <v>3277</v>
      </c>
      <c r="H3691" s="6" t="s">
        <v>3278</v>
      </c>
      <c r="I3691" s="6">
        <v>15779856</v>
      </c>
      <c r="J3691" s="6" t="s">
        <v>11880</v>
      </c>
      <c r="K3691" s="6" t="s">
        <v>11881</v>
      </c>
      <c r="L3691" s="6" t="s">
        <v>11882</v>
      </c>
      <c r="M3691" s="6">
        <v>50</v>
      </c>
      <c r="N3691" s="6">
        <v>50</v>
      </c>
      <c r="O3691" s="6">
        <v>0</v>
      </c>
      <c r="P3691" s="6">
        <v>0</v>
      </c>
      <c r="Q3691" s="6">
        <v>0</v>
      </c>
      <c r="R3691" s="6">
        <v>0</v>
      </c>
      <c r="S3691" s="6">
        <v>0</v>
      </c>
      <c r="T3691" s="6" t="s">
        <v>39</v>
      </c>
      <c r="U3691" s="6" t="s">
        <v>8334</v>
      </c>
      <c r="V3691" s="8">
        <v>46257.363888888889</v>
      </c>
      <c r="W3691" s="8">
        <v>46257.363888888889</v>
      </c>
      <c r="X3691" s="6" t="s">
        <v>40</v>
      </c>
      <c r="Y3691" s="6" t="s">
        <v>39</v>
      </c>
      <c r="Z3691" s="9">
        <v>78295</v>
      </c>
      <c r="AA3691" s="6" t="s">
        <v>3372</v>
      </c>
      <c r="AB3691" s="26" t="s">
        <v>11883</v>
      </c>
      <c r="AC3691" s="11" t="str">
        <f t="shared" si="329"/>
        <v>Klik Here Bestie</v>
      </c>
      <c r="AD3691" s="12" t="s">
        <v>2944</v>
      </c>
    </row>
    <row r="3692" spans="1:30" ht="14.25" customHeight="1" x14ac:dyDescent="0.3">
      <c r="A3692" s="5">
        <v>3690</v>
      </c>
      <c r="B3692" s="6" t="s">
        <v>32</v>
      </c>
      <c r="C3692" s="6" t="s">
        <v>33</v>
      </c>
      <c r="D3692" s="6" t="s">
        <v>3191</v>
      </c>
      <c r="E3692" s="6" t="s">
        <v>3342</v>
      </c>
      <c r="F3692" s="6">
        <v>3323182013</v>
      </c>
      <c r="G3692" s="6" t="s">
        <v>3277</v>
      </c>
      <c r="H3692" s="6" t="s">
        <v>3278</v>
      </c>
      <c r="I3692" s="6">
        <v>15722615</v>
      </c>
      <c r="J3692" s="6" t="s">
        <v>11884</v>
      </c>
      <c r="K3692" s="6">
        <v>3323183112550020</v>
      </c>
      <c r="L3692" s="6" t="s">
        <v>3498</v>
      </c>
      <c r="M3692" s="6">
        <v>100</v>
      </c>
      <c r="N3692" s="6">
        <v>100</v>
      </c>
      <c r="O3692" s="6">
        <v>0</v>
      </c>
      <c r="P3692" s="6">
        <v>0</v>
      </c>
      <c r="Q3692" s="6">
        <v>0</v>
      </c>
      <c r="R3692" s="6">
        <v>0</v>
      </c>
      <c r="S3692" s="6">
        <v>0</v>
      </c>
      <c r="T3692" s="6" t="s">
        <v>39</v>
      </c>
      <c r="U3692" s="6" t="s">
        <v>7933</v>
      </c>
      <c r="V3692" s="8">
        <v>46256.504166666666</v>
      </c>
      <c r="W3692" s="8">
        <v>46256.504166666666</v>
      </c>
      <c r="X3692" s="6" t="s">
        <v>40</v>
      </c>
      <c r="Y3692" s="6" t="s">
        <v>39</v>
      </c>
      <c r="Z3692" s="9">
        <v>78298</v>
      </c>
      <c r="AA3692" s="6" t="s">
        <v>3348</v>
      </c>
      <c r="AB3692" s="26" t="s">
        <v>11885</v>
      </c>
      <c r="AC3692" s="11" t="str">
        <f t="shared" si="329"/>
        <v>Klik Here Bestie</v>
      </c>
      <c r="AD3692" s="12" t="s">
        <v>2944</v>
      </c>
    </row>
    <row r="3693" spans="1:30" ht="14.25" customHeight="1" x14ac:dyDescent="0.3">
      <c r="A3693" s="5">
        <v>3691</v>
      </c>
      <c r="B3693" s="6" t="s">
        <v>32</v>
      </c>
      <c r="C3693" s="6" t="s">
        <v>33</v>
      </c>
      <c r="D3693" s="6" t="s">
        <v>3191</v>
      </c>
      <c r="E3693" s="6" t="s">
        <v>3342</v>
      </c>
      <c r="F3693" s="6">
        <v>3323182013</v>
      </c>
      <c r="G3693" s="6" t="s">
        <v>3277</v>
      </c>
      <c r="H3693" s="6" t="s">
        <v>3278</v>
      </c>
      <c r="I3693" s="6">
        <v>15724260</v>
      </c>
      <c r="J3693" s="6" t="s">
        <v>11886</v>
      </c>
      <c r="K3693" s="6">
        <v>3323183112550020</v>
      </c>
      <c r="L3693" s="6" t="s">
        <v>3498</v>
      </c>
      <c r="M3693" s="6">
        <v>45</v>
      </c>
      <c r="N3693" s="6">
        <v>0</v>
      </c>
      <c r="O3693" s="6">
        <v>0</v>
      </c>
      <c r="P3693" s="6">
        <v>0</v>
      </c>
      <c r="Q3693" s="6">
        <v>0</v>
      </c>
      <c r="R3693" s="6">
        <v>0</v>
      </c>
      <c r="S3693" s="6">
        <v>0</v>
      </c>
      <c r="T3693" s="6" t="s">
        <v>39</v>
      </c>
      <c r="U3693" s="6" t="s">
        <v>7933</v>
      </c>
      <c r="V3693" s="8">
        <v>46256.513888888891</v>
      </c>
      <c r="W3693" s="8">
        <v>46256.513888888891</v>
      </c>
      <c r="X3693" s="6" t="s">
        <v>40</v>
      </c>
      <c r="Y3693" s="6" t="s">
        <v>39</v>
      </c>
      <c r="Z3693" s="9">
        <v>78298</v>
      </c>
      <c r="AA3693" s="6" t="s">
        <v>3348</v>
      </c>
      <c r="AB3693" s="26" t="s">
        <v>11887</v>
      </c>
      <c r="AC3693" s="11" t="str">
        <f t="shared" si="329"/>
        <v>Klik Here Bestie</v>
      </c>
      <c r="AD3693" s="12" t="s">
        <v>2944</v>
      </c>
    </row>
    <row r="3694" spans="1:30" ht="14.25" customHeight="1" x14ac:dyDescent="0.3">
      <c r="A3694" s="5">
        <v>3692</v>
      </c>
      <c r="B3694" s="6" t="s">
        <v>32</v>
      </c>
      <c r="C3694" s="6" t="s">
        <v>33</v>
      </c>
      <c r="D3694" s="6" t="s">
        <v>3191</v>
      </c>
      <c r="E3694" s="6" t="s">
        <v>3342</v>
      </c>
      <c r="F3694" s="6">
        <v>3323182013</v>
      </c>
      <c r="G3694" s="6" t="s">
        <v>3277</v>
      </c>
      <c r="H3694" s="6" t="s">
        <v>3278</v>
      </c>
      <c r="I3694" s="6">
        <v>15956182</v>
      </c>
      <c r="J3694" s="6" t="s">
        <v>11888</v>
      </c>
      <c r="K3694" s="6" t="s">
        <v>11889</v>
      </c>
      <c r="L3694" s="6" t="s">
        <v>11890</v>
      </c>
      <c r="M3694" s="6">
        <v>406</v>
      </c>
      <c r="N3694" s="6">
        <v>0</v>
      </c>
      <c r="O3694" s="6">
        <v>0</v>
      </c>
      <c r="P3694" s="6">
        <v>0</v>
      </c>
      <c r="Q3694" s="6">
        <v>0</v>
      </c>
      <c r="R3694" s="6">
        <v>0</v>
      </c>
      <c r="S3694" s="6">
        <v>0</v>
      </c>
      <c r="T3694" s="6" t="s">
        <v>39</v>
      </c>
      <c r="U3694" s="27" t="s">
        <v>8291</v>
      </c>
      <c r="V3694" s="8">
        <v>46259.4</v>
      </c>
      <c r="W3694" s="8">
        <v>46259.4</v>
      </c>
      <c r="X3694" s="6" t="s">
        <v>40</v>
      </c>
      <c r="Y3694" s="6" t="s">
        <v>39</v>
      </c>
      <c r="Z3694" s="9">
        <v>5018441</v>
      </c>
      <c r="AA3694" s="6" t="s">
        <v>3358</v>
      </c>
      <c r="AB3694" s="26" t="s">
        <v>11891</v>
      </c>
      <c r="AC3694" s="11" t="str">
        <f t="shared" si="329"/>
        <v>Klik Here Bestie</v>
      </c>
      <c r="AD3694" s="12" t="s">
        <v>2944</v>
      </c>
    </row>
    <row r="3695" spans="1:30" ht="14.25" customHeight="1" x14ac:dyDescent="0.3">
      <c r="A3695" s="5">
        <v>3693</v>
      </c>
      <c r="B3695" s="6" t="s">
        <v>32</v>
      </c>
      <c r="C3695" s="6" t="s">
        <v>33</v>
      </c>
      <c r="D3695" s="6" t="s">
        <v>3191</v>
      </c>
      <c r="E3695" s="6" t="s">
        <v>3342</v>
      </c>
      <c r="F3695" s="6">
        <v>3323182013</v>
      </c>
      <c r="G3695" s="6" t="s">
        <v>3277</v>
      </c>
      <c r="H3695" s="6" t="s">
        <v>3278</v>
      </c>
      <c r="I3695" s="6">
        <v>15511058</v>
      </c>
      <c r="J3695" s="6" t="s">
        <v>11892</v>
      </c>
      <c r="K3695" s="6" t="s">
        <v>11893</v>
      </c>
      <c r="L3695" s="6" t="s">
        <v>2036</v>
      </c>
      <c r="M3695" s="6">
        <v>428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6">
        <v>0</v>
      </c>
      <c r="T3695" s="6" t="s">
        <v>39</v>
      </c>
      <c r="U3695" s="27" t="s">
        <v>7987</v>
      </c>
      <c r="V3695" s="8">
        <v>46254.301388888889</v>
      </c>
      <c r="W3695" s="8">
        <v>46254.301388888889</v>
      </c>
      <c r="X3695" s="6" t="s">
        <v>40</v>
      </c>
      <c r="Y3695" s="6" t="s">
        <v>39</v>
      </c>
      <c r="Z3695" s="9">
        <v>1099005</v>
      </c>
      <c r="AA3695" s="6" t="s">
        <v>4997</v>
      </c>
      <c r="AB3695" s="26" t="s">
        <v>11894</v>
      </c>
      <c r="AC3695" s="11" t="str">
        <f t="shared" si="329"/>
        <v>Klik Here Bestie</v>
      </c>
      <c r="AD3695" s="12" t="s">
        <v>2944</v>
      </c>
    </row>
    <row r="3696" spans="1:30" ht="14.25" customHeight="1" x14ac:dyDescent="0.3">
      <c r="A3696" s="5">
        <v>3694</v>
      </c>
      <c r="B3696" s="6" t="s">
        <v>32</v>
      </c>
      <c r="C3696" s="6" t="s">
        <v>33</v>
      </c>
      <c r="D3696" s="6" t="s">
        <v>3191</v>
      </c>
      <c r="E3696" s="6" t="s">
        <v>3342</v>
      </c>
      <c r="F3696" s="6">
        <v>3323182013</v>
      </c>
      <c r="G3696" s="6" t="s">
        <v>3277</v>
      </c>
      <c r="H3696" s="6" t="s">
        <v>3278</v>
      </c>
      <c r="I3696" s="6">
        <v>15511126</v>
      </c>
      <c r="J3696" s="6" t="s">
        <v>11895</v>
      </c>
      <c r="K3696" s="6" t="s">
        <v>11893</v>
      </c>
      <c r="L3696" s="6" t="s">
        <v>2036</v>
      </c>
      <c r="M3696" s="6">
        <v>195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 t="s">
        <v>39</v>
      </c>
      <c r="U3696" s="6" t="s">
        <v>7987</v>
      </c>
      <c r="V3696" s="8">
        <v>46254.302083333336</v>
      </c>
      <c r="W3696" s="8">
        <v>46254.302083333336</v>
      </c>
      <c r="X3696" s="6" t="s">
        <v>40</v>
      </c>
      <c r="Y3696" s="6" t="s">
        <v>39</v>
      </c>
      <c r="Z3696" s="9">
        <v>1099005</v>
      </c>
      <c r="AA3696" s="6" t="s">
        <v>4997</v>
      </c>
      <c r="AB3696" s="26" t="s">
        <v>11896</v>
      </c>
      <c r="AC3696" s="11" t="str">
        <f t="shared" si="329"/>
        <v>Klik Here Bestie</v>
      </c>
      <c r="AD3696" s="12" t="s">
        <v>2944</v>
      </c>
    </row>
    <row r="3697" spans="1:30" ht="14.25" customHeight="1" x14ac:dyDescent="0.3">
      <c r="A3697" s="5">
        <v>3695</v>
      </c>
      <c r="B3697" s="6" t="s">
        <v>32</v>
      </c>
      <c r="C3697" s="6" t="s">
        <v>33</v>
      </c>
      <c r="D3697" s="6" t="s">
        <v>3191</v>
      </c>
      <c r="E3697" s="6" t="s">
        <v>3342</v>
      </c>
      <c r="F3697" s="6">
        <v>3323182013</v>
      </c>
      <c r="G3697" s="6" t="s">
        <v>3277</v>
      </c>
      <c r="H3697" s="6" t="s">
        <v>3278</v>
      </c>
      <c r="I3697" s="6">
        <v>15944095</v>
      </c>
      <c r="J3697" s="6" t="s">
        <v>11897</v>
      </c>
      <c r="K3697" s="6" t="s">
        <v>11898</v>
      </c>
      <c r="L3697" s="6" t="s">
        <v>3504</v>
      </c>
      <c r="M3697" s="6">
        <v>0</v>
      </c>
      <c r="N3697" s="6">
        <v>200</v>
      </c>
      <c r="O3697" s="6">
        <v>0</v>
      </c>
      <c r="P3697" s="6">
        <v>0</v>
      </c>
      <c r="Q3697" s="6">
        <v>0</v>
      </c>
      <c r="R3697" s="6">
        <v>0</v>
      </c>
      <c r="S3697" s="6">
        <v>0</v>
      </c>
      <c r="T3697" s="6" t="s">
        <v>39</v>
      </c>
      <c r="U3697" s="6" t="s">
        <v>8291</v>
      </c>
      <c r="V3697" s="8">
        <v>46259.331250000003</v>
      </c>
      <c r="W3697" s="8">
        <v>46259.331250000003</v>
      </c>
      <c r="X3697" s="6" t="s">
        <v>40</v>
      </c>
      <c r="Y3697" s="6" t="s">
        <v>39</v>
      </c>
      <c r="Z3697" s="9">
        <v>5018441</v>
      </c>
      <c r="AA3697" s="6" t="s">
        <v>3358</v>
      </c>
      <c r="AB3697" s="26" t="s">
        <v>11899</v>
      </c>
      <c r="AC3697" s="11" t="str">
        <f t="shared" si="329"/>
        <v>Klik Here Bestie</v>
      </c>
      <c r="AD3697" s="12" t="s">
        <v>2944</v>
      </c>
    </row>
    <row r="3698" spans="1:30" ht="14.25" customHeight="1" x14ac:dyDescent="0.3">
      <c r="A3698" s="5">
        <v>3696</v>
      </c>
      <c r="B3698" s="6" t="s">
        <v>32</v>
      </c>
      <c r="C3698" s="6" t="s">
        <v>33</v>
      </c>
      <c r="D3698" s="6" t="s">
        <v>3191</v>
      </c>
      <c r="E3698" s="6" t="s">
        <v>3342</v>
      </c>
      <c r="F3698" s="6">
        <v>3323182013</v>
      </c>
      <c r="G3698" s="6" t="s">
        <v>3277</v>
      </c>
      <c r="H3698" s="6" t="s">
        <v>3278</v>
      </c>
      <c r="I3698" s="6">
        <v>15945941</v>
      </c>
      <c r="J3698" s="6" t="s">
        <v>11900</v>
      </c>
      <c r="K3698" s="6" t="s">
        <v>11898</v>
      </c>
      <c r="L3698" s="6" t="s">
        <v>3504</v>
      </c>
      <c r="M3698" s="6">
        <v>166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 t="s">
        <v>39</v>
      </c>
      <c r="U3698" s="27" t="s">
        <v>8291</v>
      </c>
      <c r="V3698" s="8">
        <v>46259.34375</v>
      </c>
      <c r="W3698" s="8">
        <v>46259.34375</v>
      </c>
      <c r="X3698" s="6" t="s">
        <v>40</v>
      </c>
      <c r="Y3698" s="6" t="s">
        <v>39</v>
      </c>
      <c r="Z3698" s="9">
        <v>5018441</v>
      </c>
      <c r="AA3698" s="6" t="s">
        <v>3358</v>
      </c>
      <c r="AB3698" s="26" t="s">
        <v>11901</v>
      </c>
      <c r="AC3698" s="11" t="str">
        <f t="shared" si="329"/>
        <v>Klik Here Bestie</v>
      </c>
      <c r="AD3698" s="12" t="s">
        <v>2944</v>
      </c>
    </row>
    <row r="3699" spans="1:30" ht="14.25" customHeight="1" x14ac:dyDescent="0.3">
      <c r="A3699" s="5">
        <v>3697</v>
      </c>
      <c r="B3699" s="6" t="s">
        <v>32</v>
      </c>
      <c r="C3699" s="6" t="s">
        <v>33</v>
      </c>
      <c r="D3699" s="6" t="s">
        <v>3191</v>
      </c>
      <c r="E3699" s="6" t="s">
        <v>3342</v>
      </c>
      <c r="F3699" s="6">
        <v>3323182013</v>
      </c>
      <c r="G3699" s="6" t="s">
        <v>3277</v>
      </c>
      <c r="H3699" s="6" t="s">
        <v>3278</v>
      </c>
      <c r="I3699" s="6">
        <v>15836961</v>
      </c>
      <c r="J3699" s="6" t="s">
        <v>11902</v>
      </c>
      <c r="K3699" s="6" t="s">
        <v>11903</v>
      </c>
      <c r="L3699" s="6" t="s">
        <v>7276</v>
      </c>
      <c r="M3699" s="6">
        <v>144</v>
      </c>
      <c r="N3699" s="6">
        <v>0</v>
      </c>
      <c r="O3699" s="6">
        <v>0</v>
      </c>
      <c r="P3699" s="6">
        <v>0</v>
      </c>
      <c r="Q3699" s="6">
        <v>0</v>
      </c>
      <c r="R3699" s="6">
        <v>0</v>
      </c>
      <c r="S3699" s="6">
        <v>0</v>
      </c>
      <c r="T3699" s="6" t="s">
        <v>39</v>
      </c>
      <c r="U3699" s="6" t="s">
        <v>7951</v>
      </c>
      <c r="V3699" s="8">
        <v>46258.294444444444</v>
      </c>
      <c r="W3699" s="8">
        <v>46258.294444444444</v>
      </c>
      <c r="X3699" s="6" t="s">
        <v>40</v>
      </c>
      <c r="Y3699" s="6" t="s">
        <v>39</v>
      </c>
      <c r="Z3699" s="9">
        <v>5082954</v>
      </c>
      <c r="AA3699" s="6" t="s">
        <v>3510</v>
      </c>
      <c r="AB3699" s="26" t="s">
        <v>11904</v>
      </c>
      <c r="AC3699" s="11" t="str">
        <f t="shared" si="329"/>
        <v>Klik Here Bestie</v>
      </c>
      <c r="AD3699" s="12" t="s">
        <v>2944</v>
      </c>
    </row>
    <row r="3700" spans="1:30" ht="14.25" customHeight="1" x14ac:dyDescent="0.3">
      <c r="A3700" s="5">
        <v>3698</v>
      </c>
      <c r="B3700" s="6" t="s">
        <v>32</v>
      </c>
      <c r="C3700" s="6" t="s">
        <v>33</v>
      </c>
      <c r="D3700" s="6" t="s">
        <v>3191</v>
      </c>
      <c r="E3700" s="6" t="s">
        <v>3342</v>
      </c>
      <c r="F3700" s="6">
        <v>3323182013</v>
      </c>
      <c r="G3700" s="6" t="s">
        <v>3277</v>
      </c>
      <c r="H3700" s="6" t="s">
        <v>3278</v>
      </c>
      <c r="I3700" s="6">
        <v>15681204</v>
      </c>
      <c r="J3700" s="6" t="s">
        <v>11905</v>
      </c>
      <c r="K3700" s="6" t="s">
        <v>6881</v>
      </c>
      <c r="L3700" s="6" t="s">
        <v>6882</v>
      </c>
      <c r="M3700" s="6">
        <v>0</v>
      </c>
      <c r="N3700" s="6">
        <v>100</v>
      </c>
      <c r="O3700" s="6">
        <v>0</v>
      </c>
      <c r="P3700" s="6">
        <v>0</v>
      </c>
      <c r="Q3700" s="6">
        <v>0</v>
      </c>
      <c r="R3700" s="6">
        <v>0</v>
      </c>
      <c r="S3700" s="6">
        <v>0</v>
      </c>
      <c r="T3700" s="6" t="s">
        <v>39</v>
      </c>
      <c r="U3700" s="6" t="s">
        <v>7933</v>
      </c>
      <c r="V3700" s="8">
        <v>46256.288888888892</v>
      </c>
      <c r="W3700" s="8">
        <v>46256.288888888892</v>
      </c>
      <c r="X3700" s="6" t="s">
        <v>40</v>
      </c>
      <c r="Y3700" s="6" t="s">
        <v>39</v>
      </c>
      <c r="Z3700" s="9">
        <v>78300</v>
      </c>
      <c r="AA3700" s="6" t="s">
        <v>3400</v>
      </c>
      <c r="AB3700" s="26" t="s">
        <v>11906</v>
      </c>
      <c r="AC3700" s="11" t="str">
        <f t="shared" si="329"/>
        <v>Klik Here Bestie</v>
      </c>
      <c r="AD3700" s="12" t="s">
        <v>2944</v>
      </c>
    </row>
    <row r="3701" spans="1:30" ht="14.25" customHeight="1" x14ac:dyDescent="0.3">
      <c r="A3701" s="5">
        <v>3699</v>
      </c>
      <c r="B3701" s="6" t="s">
        <v>32</v>
      </c>
      <c r="C3701" s="6" t="s">
        <v>33</v>
      </c>
      <c r="D3701" s="6" t="s">
        <v>3191</v>
      </c>
      <c r="E3701" s="6" t="s">
        <v>3342</v>
      </c>
      <c r="F3701" s="6">
        <v>3323182013</v>
      </c>
      <c r="G3701" s="6" t="s">
        <v>3277</v>
      </c>
      <c r="H3701" s="6" t="s">
        <v>3278</v>
      </c>
      <c r="I3701" s="6">
        <v>15607516</v>
      </c>
      <c r="J3701" s="6" t="s">
        <v>11907</v>
      </c>
      <c r="K3701" s="6" t="s">
        <v>11908</v>
      </c>
      <c r="L3701" s="6" t="s">
        <v>11909</v>
      </c>
      <c r="M3701" s="6">
        <v>576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6">
        <v>0</v>
      </c>
      <c r="T3701" s="6" t="s">
        <v>39</v>
      </c>
      <c r="U3701" s="6" t="s">
        <v>7926</v>
      </c>
      <c r="V3701" s="8">
        <v>46255.370833333334</v>
      </c>
      <c r="W3701" s="8">
        <v>46255.370833333334</v>
      </c>
      <c r="X3701" s="6" t="s">
        <v>40</v>
      </c>
      <c r="Y3701" s="6" t="s">
        <v>39</v>
      </c>
      <c r="Z3701" s="9">
        <v>78294</v>
      </c>
      <c r="AA3701" s="6" t="s">
        <v>4664</v>
      </c>
      <c r="AB3701" s="26" t="s">
        <v>11910</v>
      </c>
      <c r="AC3701" s="11" t="str">
        <f t="shared" si="329"/>
        <v>Klik Here Bestie</v>
      </c>
      <c r="AD3701" s="12" t="s">
        <v>2944</v>
      </c>
    </row>
    <row r="3702" spans="1:30" ht="14.25" customHeight="1" x14ac:dyDescent="0.3">
      <c r="A3702" s="5">
        <v>3700</v>
      </c>
      <c r="B3702" s="6" t="s">
        <v>32</v>
      </c>
      <c r="C3702" s="6" t="s">
        <v>33</v>
      </c>
      <c r="D3702" s="6" t="s">
        <v>3191</v>
      </c>
      <c r="E3702" s="6" t="s">
        <v>3342</v>
      </c>
      <c r="F3702" s="6">
        <v>3323182013</v>
      </c>
      <c r="G3702" s="6" t="s">
        <v>3277</v>
      </c>
      <c r="H3702" s="6" t="s">
        <v>3278</v>
      </c>
      <c r="I3702" s="6">
        <v>15485822</v>
      </c>
      <c r="J3702" s="6" t="s">
        <v>11911</v>
      </c>
      <c r="K3702" s="6" t="s">
        <v>6893</v>
      </c>
      <c r="L3702" s="6" t="s">
        <v>6894</v>
      </c>
      <c r="M3702" s="6">
        <v>100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6">
        <v>0</v>
      </c>
      <c r="T3702" s="6" t="s">
        <v>39</v>
      </c>
      <c r="U3702" s="6" t="s">
        <v>7969</v>
      </c>
      <c r="V3702" s="8">
        <v>46253.635416666664</v>
      </c>
      <c r="W3702" s="8">
        <v>46253.635416666664</v>
      </c>
      <c r="X3702" s="6" t="s">
        <v>40</v>
      </c>
      <c r="Y3702" s="6" t="s">
        <v>39</v>
      </c>
      <c r="Z3702" s="9">
        <v>5018441</v>
      </c>
      <c r="AA3702" s="6" t="s">
        <v>3358</v>
      </c>
      <c r="AB3702" s="26" t="s">
        <v>11912</v>
      </c>
      <c r="AC3702" s="11" t="str">
        <f t="shared" si="329"/>
        <v>Klik Here Bestie</v>
      </c>
      <c r="AD3702" s="12" t="s">
        <v>2944</v>
      </c>
    </row>
    <row r="3703" spans="1:30" ht="14.25" customHeight="1" x14ac:dyDescent="0.3">
      <c r="A3703" s="5">
        <v>3701</v>
      </c>
      <c r="B3703" s="6" t="s">
        <v>32</v>
      </c>
      <c r="C3703" s="6" t="s">
        <v>33</v>
      </c>
      <c r="D3703" s="6" t="s">
        <v>3191</v>
      </c>
      <c r="E3703" s="6" t="s">
        <v>3342</v>
      </c>
      <c r="F3703" s="6">
        <v>3323182013</v>
      </c>
      <c r="G3703" s="6" t="s">
        <v>3277</v>
      </c>
      <c r="H3703" s="6" t="s">
        <v>3278</v>
      </c>
      <c r="I3703" s="6">
        <v>15441232</v>
      </c>
      <c r="J3703" s="6" t="s">
        <v>11913</v>
      </c>
      <c r="K3703" s="6" t="s">
        <v>11914</v>
      </c>
      <c r="L3703" s="6" t="s">
        <v>11915</v>
      </c>
      <c r="M3703" s="6">
        <v>0</v>
      </c>
      <c r="N3703" s="6">
        <v>602</v>
      </c>
      <c r="O3703" s="6">
        <v>0</v>
      </c>
      <c r="P3703" s="6">
        <v>0</v>
      </c>
      <c r="Q3703" s="6">
        <v>0</v>
      </c>
      <c r="R3703" s="6">
        <v>0</v>
      </c>
      <c r="S3703" s="6">
        <v>0</v>
      </c>
      <c r="T3703" s="6" t="s">
        <v>39</v>
      </c>
      <c r="U3703" s="6" t="s">
        <v>7969</v>
      </c>
      <c r="V3703" s="8">
        <v>46253.332638888889</v>
      </c>
      <c r="W3703" s="8">
        <v>46253.332638888889</v>
      </c>
      <c r="X3703" s="6" t="s">
        <v>40</v>
      </c>
      <c r="Y3703" s="6" t="s">
        <v>39</v>
      </c>
      <c r="Z3703" s="9">
        <v>5018441</v>
      </c>
      <c r="AA3703" s="6" t="s">
        <v>3358</v>
      </c>
      <c r="AB3703" s="26" t="s">
        <v>11916</v>
      </c>
      <c r="AC3703" s="11" t="str">
        <f t="shared" si="329"/>
        <v>Klik Here Bestie</v>
      </c>
      <c r="AD3703" s="12" t="s">
        <v>2944</v>
      </c>
    </row>
    <row r="3704" spans="1:30" ht="14.25" customHeight="1" x14ac:dyDescent="0.3">
      <c r="A3704" s="5">
        <v>3702</v>
      </c>
      <c r="B3704" s="6" t="s">
        <v>32</v>
      </c>
      <c r="C3704" s="6" t="s">
        <v>33</v>
      </c>
      <c r="D3704" s="6" t="s">
        <v>3191</v>
      </c>
      <c r="E3704" s="6" t="s">
        <v>3342</v>
      </c>
      <c r="F3704" s="6">
        <v>3323182013</v>
      </c>
      <c r="G3704" s="6" t="s">
        <v>3277</v>
      </c>
      <c r="H3704" s="6" t="s">
        <v>3278</v>
      </c>
      <c r="I3704" s="6">
        <v>15441358</v>
      </c>
      <c r="J3704" s="6" t="s">
        <v>11917</v>
      </c>
      <c r="K3704" s="6" t="s">
        <v>11914</v>
      </c>
      <c r="L3704" s="6" t="s">
        <v>11915</v>
      </c>
      <c r="M3704" s="6">
        <v>0</v>
      </c>
      <c r="N3704" s="6">
        <v>250</v>
      </c>
      <c r="O3704" s="6">
        <v>0</v>
      </c>
      <c r="P3704" s="6">
        <v>0</v>
      </c>
      <c r="Q3704" s="6">
        <v>0</v>
      </c>
      <c r="R3704" s="6">
        <v>0</v>
      </c>
      <c r="S3704" s="6">
        <v>0</v>
      </c>
      <c r="T3704" s="6" t="s">
        <v>39</v>
      </c>
      <c r="U3704" s="6" t="s">
        <v>7969</v>
      </c>
      <c r="V3704" s="8">
        <v>46253.333333333336</v>
      </c>
      <c r="W3704" s="8">
        <v>46253.333333333336</v>
      </c>
      <c r="X3704" s="6" t="s">
        <v>40</v>
      </c>
      <c r="Y3704" s="6" t="s">
        <v>39</v>
      </c>
      <c r="Z3704" s="9">
        <v>5018441</v>
      </c>
      <c r="AA3704" s="6" t="s">
        <v>3358</v>
      </c>
      <c r="AB3704" s="26" t="s">
        <v>11918</v>
      </c>
      <c r="AC3704" s="11" t="str">
        <f t="shared" si="329"/>
        <v>Klik Here Bestie</v>
      </c>
      <c r="AD3704" s="12" t="s">
        <v>2944</v>
      </c>
    </row>
    <row r="3705" spans="1:30" ht="14.25" customHeight="1" x14ac:dyDescent="0.3">
      <c r="A3705" s="5">
        <v>3703</v>
      </c>
      <c r="B3705" s="6" t="s">
        <v>32</v>
      </c>
      <c r="C3705" s="6" t="s">
        <v>33</v>
      </c>
      <c r="D3705" s="6" t="s">
        <v>3191</v>
      </c>
      <c r="E3705" s="6" t="s">
        <v>3512</v>
      </c>
      <c r="F3705" s="6">
        <v>3323182014</v>
      </c>
      <c r="G3705" s="6" t="s">
        <v>3277</v>
      </c>
      <c r="H3705" s="6" t="s">
        <v>3278</v>
      </c>
      <c r="I3705" s="6">
        <v>15445152</v>
      </c>
      <c r="J3705" s="6" t="s">
        <v>11919</v>
      </c>
      <c r="K3705" s="6" t="s">
        <v>11920</v>
      </c>
      <c r="L3705" s="6" t="s">
        <v>11921</v>
      </c>
      <c r="M3705" s="6">
        <v>0</v>
      </c>
      <c r="N3705" s="6">
        <v>300</v>
      </c>
      <c r="O3705" s="6">
        <v>0</v>
      </c>
      <c r="P3705" s="6">
        <v>0</v>
      </c>
      <c r="Q3705" s="6">
        <v>0</v>
      </c>
      <c r="R3705" s="6">
        <v>0</v>
      </c>
      <c r="S3705" s="6">
        <v>0</v>
      </c>
      <c r="T3705" s="6" t="s">
        <v>39</v>
      </c>
      <c r="U3705" s="6" t="s">
        <v>7969</v>
      </c>
      <c r="V3705" s="8">
        <v>46253.356944444444</v>
      </c>
      <c r="W3705" s="8">
        <v>46253.356944444444</v>
      </c>
      <c r="X3705" s="6" t="s">
        <v>40</v>
      </c>
      <c r="Y3705" s="6" t="s">
        <v>39</v>
      </c>
      <c r="Z3705" s="9">
        <v>78262</v>
      </c>
      <c r="AA3705" s="6" t="s">
        <v>3600</v>
      </c>
      <c r="AB3705" s="26" t="s">
        <v>11922</v>
      </c>
      <c r="AC3705" s="11" t="str">
        <f t="shared" si="329"/>
        <v>Klik Here Bestie</v>
      </c>
      <c r="AD3705" s="12" t="s">
        <v>2944</v>
      </c>
    </row>
    <row r="3706" spans="1:30" ht="14.25" customHeight="1" x14ac:dyDescent="0.3">
      <c r="A3706" s="5">
        <v>3704</v>
      </c>
      <c r="B3706" s="6" t="s">
        <v>32</v>
      </c>
      <c r="C3706" s="6" t="s">
        <v>33</v>
      </c>
      <c r="D3706" s="6" t="s">
        <v>3191</v>
      </c>
      <c r="E3706" s="6" t="s">
        <v>3512</v>
      </c>
      <c r="F3706" s="6">
        <v>3323182014</v>
      </c>
      <c r="G3706" s="6" t="s">
        <v>3277</v>
      </c>
      <c r="H3706" s="6" t="s">
        <v>3278</v>
      </c>
      <c r="I3706" s="6">
        <v>15680384</v>
      </c>
      <c r="J3706" s="6" t="s">
        <v>11923</v>
      </c>
      <c r="K3706" s="6" t="s">
        <v>11924</v>
      </c>
      <c r="L3706" s="6" t="s">
        <v>11925</v>
      </c>
      <c r="M3706" s="6">
        <v>76</v>
      </c>
      <c r="N3706" s="6">
        <v>70</v>
      </c>
      <c r="O3706" s="6">
        <v>0</v>
      </c>
      <c r="P3706" s="6">
        <v>0</v>
      </c>
      <c r="Q3706" s="6">
        <v>0</v>
      </c>
      <c r="R3706" s="6">
        <v>0</v>
      </c>
      <c r="S3706" s="6">
        <v>0</v>
      </c>
      <c r="T3706" s="6" t="s">
        <v>39</v>
      </c>
      <c r="U3706" s="6" t="s">
        <v>7933</v>
      </c>
      <c r="V3706" s="8">
        <v>46256.279861111114</v>
      </c>
      <c r="W3706" s="8">
        <v>46256.279861111114</v>
      </c>
      <c r="X3706" s="6" t="s">
        <v>40</v>
      </c>
      <c r="Y3706" s="6" t="s">
        <v>39</v>
      </c>
      <c r="Z3706" s="9">
        <v>1074213</v>
      </c>
      <c r="AA3706" s="6" t="s">
        <v>3536</v>
      </c>
      <c r="AB3706" s="26" t="s">
        <v>11926</v>
      </c>
      <c r="AC3706" s="11" t="str">
        <f t="shared" si="329"/>
        <v>Klik Here Bestie</v>
      </c>
      <c r="AD3706" s="12" t="s">
        <v>2944</v>
      </c>
    </row>
    <row r="3707" spans="1:30" ht="14.25" customHeight="1" x14ac:dyDescent="0.3">
      <c r="A3707" s="5">
        <v>3705</v>
      </c>
      <c r="B3707" s="6" t="s">
        <v>32</v>
      </c>
      <c r="C3707" s="6" t="s">
        <v>33</v>
      </c>
      <c r="D3707" s="6" t="s">
        <v>3191</v>
      </c>
      <c r="E3707" s="6" t="s">
        <v>3512</v>
      </c>
      <c r="F3707" s="6">
        <v>3323182014</v>
      </c>
      <c r="G3707" s="6" t="s">
        <v>3277</v>
      </c>
      <c r="H3707" s="6" t="s">
        <v>3278</v>
      </c>
      <c r="I3707" s="6">
        <v>15680442</v>
      </c>
      <c r="J3707" s="6" t="s">
        <v>11927</v>
      </c>
      <c r="K3707" s="6" t="s">
        <v>11924</v>
      </c>
      <c r="L3707" s="6" t="s">
        <v>11925</v>
      </c>
      <c r="M3707" s="6">
        <v>0</v>
      </c>
      <c r="N3707" s="6">
        <v>172</v>
      </c>
      <c r="O3707" s="6">
        <v>0</v>
      </c>
      <c r="P3707" s="6">
        <v>0</v>
      </c>
      <c r="Q3707" s="6">
        <v>0</v>
      </c>
      <c r="R3707" s="6">
        <v>0</v>
      </c>
      <c r="S3707" s="6">
        <v>0</v>
      </c>
      <c r="T3707" s="6" t="s">
        <v>39</v>
      </c>
      <c r="U3707" s="27" t="s">
        <v>7933</v>
      </c>
      <c r="V3707" s="8">
        <v>46256.280555555553</v>
      </c>
      <c r="W3707" s="8">
        <v>46256.280555555553</v>
      </c>
      <c r="X3707" s="6" t="s">
        <v>40</v>
      </c>
      <c r="Y3707" s="6" t="s">
        <v>39</v>
      </c>
      <c r="Z3707" s="9">
        <v>1074213</v>
      </c>
      <c r="AA3707" s="6" t="s">
        <v>3536</v>
      </c>
      <c r="AB3707" s="26" t="s">
        <v>11928</v>
      </c>
      <c r="AC3707" s="11" t="str">
        <f t="shared" si="329"/>
        <v>Klik Here Bestie</v>
      </c>
      <c r="AD3707" s="12" t="s">
        <v>2944</v>
      </c>
    </row>
    <row r="3708" spans="1:30" ht="14.25" customHeight="1" x14ac:dyDescent="0.3">
      <c r="A3708" s="5">
        <v>3706</v>
      </c>
      <c r="B3708" s="6" t="s">
        <v>32</v>
      </c>
      <c r="C3708" s="6" t="s">
        <v>33</v>
      </c>
      <c r="D3708" s="6" t="s">
        <v>3191</v>
      </c>
      <c r="E3708" s="6" t="s">
        <v>3512</v>
      </c>
      <c r="F3708" s="6">
        <v>3323182014</v>
      </c>
      <c r="G3708" s="6" t="s">
        <v>3277</v>
      </c>
      <c r="H3708" s="6" t="s">
        <v>3278</v>
      </c>
      <c r="I3708" s="6">
        <v>15940735</v>
      </c>
      <c r="J3708" s="6" t="s">
        <v>11929</v>
      </c>
      <c r="K3708" s="6" t="s">
        <v>11930</v>
      </c>
      <c r="L3708" s="6" t="s">
        <v>11931</v>
      </c>
      <c r="M3708" s="6">
        <v>0</v>
      </c>
      <c r="N3708" s="6">
        <v>300</v>
      </c>
      <c r="O3708" s="6">
        <v>0</v>
      </c>
      <c r="P3708" s="6">
        <v>0</v>
      </c>
      <c r="Q3708" s="6">
        <v>0</v>
      </c>
      <c r="R3708" s="6">
        <v>0</v>
      </c>
      <c r="S3708" s="6">
        <v>0</v>
      </c>
      <c r="T3708" s="6" t="s">
        <v>39</v>
      </c>
      <c r="U3708" s="27" t="s">
        <v>8291</v>
      </c>
      <c r="V3708" s="8">
        <v>46259.308333333334</v>
      </c>
      <c r="W3708" s="8">
        <v>46259.308333333334</v>
      </c>
      <c r="X3708" s="6" t="s">
        <v>40</v>
      </c>
      <c r="Y3708" s="6" t="s">
        <v>39</v>
      </c>
      <c r="Z3708" s="9">
        <v>78264</v>
      </c>
      <c r="AA3708" s="6" t="s">
        <v>3542</v>
      </c>
      <c r="AB3708" s="26" t="s">
        <v>11932</v>
      </c>
      <c r="AC3708" s="11" t="str">
        <f t="shared" si="329"/>
        <v>Klik Here Bestie</v>
      </c>
      <c r="AD3708" s="12" t="s">
        <v>2944</v>
      </c>
    </row>
    <row r="3709" spans="1:30" ht="14.25" customHeight="1" x14ac:dyDescent="0.3">
      <c r="A3709" s="5">
        <v>3707</v>
      </c>
      <c r="B3709" s="6" t="s">
        <v>32</v>
      </c>
      <c r="C3709" s="6" t="s">
        <v>33</v>
      </c>
      <c r="D3709" s="6" t="s">
        <v>3191</v>
      </c>
      <c r="E3709" s="6" t="s">
        <v>3512</v>
      </c>
      <c r="F3709" s="6">
        <v>3323182014</v>
      </c>
      <c r="G3709" s="6" t="s">
        <v>3277</v>
      </c>
      <c r="H3709" s="6" t="s">
        <v>3278</v>
      </c>
      <c r="I3709" s="6">
        <v>15543034</v>
      </c>
      <c r="J3709" s="6" t="s">
        <v>11933</v>
      </c>
      <c r="K3709" s="6" t="s">
        <v>11934</v>
      </c>
      <c r="L3709" s="6" t="s">
        <v>11935</v>
      </c>
      <c r="M3709" s="6">
        <v>324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0</v>
      </c>
      <c r="T3709" s="6" t="s">
        <v>39</v>
      </c>
      <c r="U3709" s="27" t="s">
        <v>7987</v>
      </c>
      <c r="V3709" s="8">
        <v>46254.487500000003</v>
      </c>
      <c r="W3709" s="8">
        <v>46254.487500000003</v>
      </c>
      <c r="X3709" s="6" t="s">
        <v>40</v>
      </c>
      <c r="Y3709" s="6" t="s">
        <v>39</v>
      </c>
      <c r="Z3709" s="9">
        <v>78264</v>
      </c>
      <c r="AA3709" s="6" t="s">
        <v>3542</v>
      </c>
      <c r="AB3709" s="26" t="s">
        <v>11936</v>
      </c>
      <c r="AC3709" s="11" t="str">
        <f t="shared" si="329"/>
        <v>Klik Here Bestie</v>
      </c>
      <c r="AD3709" s="12" t="s">
        <v>2944</v>
      </c>
    </row>
    <row r="3710" spans="1:30" ht="14.25" customHeight="1" x14ac:dyDescent="0.3">
      <c r="A3710" s="5">
        <v>3708</v>
      </c>
      <c r="B3710" s="6" t="s">
        <v>32</v>
      </c>
      <c r="C3710" s="6" t="s">
        <v>33</v>
      </c>
      <c r="D3710" s="6" t="s">
        <v>3191</v>
      </c>
      <c r="E3710" s="6" t="s">
        <v>3512</v>
      </c>
      <c r="F3710" s="6">
        <v>3323182014</v>
      </c>
      <c r="G3710" s="6" t="s">
        <v>3277</v>
      </c>
      <c r="H3710" s="6" t="s">
        <v>3278</v>
      </c>
      <c r="I3710" s="6">
        <v>15937538</v>
      </c>
      <c r="J3710" s="6" t="s">
        <v>11937</v>
      </c>
      <c r="K3710" s="6" t="s">
        <v>11934</v>
      </c>
      <c r="L3710" s="6" t="s">
        <v>11935</v>
      </c>
      <c r="M3710" s="6">
        <v>0</v>
      </c>
      <c r="N3710" s="6">
        <v>732</v>
      </c>
      <c r="O3710" s="6">
        <v>0</v>
      </c>
      <c r="P3710" s="6">
        <v>0</v>
      </c>
      <c r="Q3710" s="6">
        <v>0</v>
      </c>
      <c r="R3710" s="6">
        <v>0</v>
      </c>
      <c r="S3710" s="6">
        <v>0</v>
      </c>
      <c r="T3710" s="6" t="s">
        <v>39</v>
      </c>
      <c r="U3710" s="27" t="s">
        <v>8291</v>
      </c>
      <c r="V3710" s="8">
        <v>46259.276388888888</v>
      </c>
      <c r="W3710" s="8">
        <v>46259.276388888888</v>
      </c>
      <c r="X3710" s="6" t="s">
        <v>40</v>
      </c>
      <c r="Y3710" s="6" t="s">
        <v>39</v>
      </c>
      <c r="Z3710" s="9">
        <v>78264</v>
      </c>
      <c r="AA3710" s="6" t="s">
        <v>3542</v>
      </c>
      <c r="AB3710" s="26" t="s">
        <v>11938</v>
      </c>
      <c r="AC3710" s="11" t="str">
        <f t="shared" si="329"/>
        <v>Klik Here Bestie</v>
      </c>
      <c r="AD3710" s="12" t="s">
        <v>2944</v>
      </c>
    </row>
    <row r="3711" spans="1:30" ht="14.25" customHeight="1" x14ac:dyDescent="0.3">
      <c r="A3711" s="5">
        <v>3709</v>
      </c>
      <c r="B3711" s="6" t="s">
        <v>32</v>
      </c>
      <c r="C3711" s="6" t="s">
        <v>33</v>
      </c>
      <c r="D3711" s="6" t="s">
        <v>3191</v>
      </c>
      <c r="E3711" s="6" t="s">
        <v>3512</v>
      </c>
      <c r="F3711" s="6">
        <v>3323182014</v>
      </c>
      <c r="G3711" s="6" t="s">
        <v>3277</v>
      </c>
      <c r="H3711" s="6" t="s">
        <v>3278</v>
      </c>
      <c r="I3711" s="6">
        <v>15937604</v>
      </c>
      <c r="J3711" s="6" t="s">
        <v>11939</v>
      </c>
      <c r="K3711" s="6" t="s">
        <v>11934</v>
      </c>
      <c r="L3711" s="6" t="s">
        <v>11935</v>
      </c>
      <c r="M3711" s="6">
        <v>0</v>
      </c>
      <c r="N3711" s="6">
        <v>390</v>
      </c>
      <c r="O3711" s="6">
        <v>0</v>
      </c>
      <c r="P3711" s="6">
        <v>0</v>
      </c>
      <c r="Q3711" s="6">
        <v>0</v>
      </c>
      <c r="R3711" s="6">
        <v>0</v>
      </c>
      <c r="S3711" s="6">
        <v>0</v>
      </c>
      <c r="T3711" s="6" t="s">
        <v>39</v>
      </c>
      <c r="U3711" s="6" t="s">
        <v>8291</v>
      </c>
      <c r="V3711" s="8">
        <v>46259.277083333334</v>
      </c>
      <c r="W3711" s="8">
        <v>46259.277083333334</v>
      </c>
      <c r="X3711" s="6" t="s">
        <v>40</v>
      </c>
      <c r="Y3711" s="6" t="s">
        <v>39</v>
      </c>
      <c r="Z3711" s="9">
        <v>78264</v>
      </c>
      <c r="AA3711" s="6" t="s">
        <v>3542</v>
      </c>
      <c r="AB3711" s="26" t="s">
        <v>11940</v>
      </c>
      <c r="AC3711" s="11" t="str">
        <f t="shared" si="329"/>
        <v>Klik Here Bestie</v>
      </c>
      <c r="AD3711" s="12" t="s">
        <v>2944</v>
      </c>
    </row>
    <row r="3712" spans="1:30" ht="14.25" customHeight="1" x14ac:dyDescent="0.3">
      <c r="A3712" s="5">
        <v>3710</v>
      </c>
      <c r="B3712" s="6" t="s">
        <v>32</v>
      </c>
      <c r="C3712" s="6" t="s">
        <v>33</v>
      </c>
      <c r="D3712" s="6" t="s">
        <v>3191</v>
      </c>
      <c r="E3712" s="6" t="s">
        <v>3512</v>
      </c>
      <c r="F3712" s="6">
        <v>3323182014</v>
      </c>
      <c r="G3712" s="6" t="s">
        <v>3277</v>
      </c>
      <c r="H3712" s="6" t="s">
        <v>3278</v>
      </c>
      <c r="I3712" s="6">
        <v>15946847</v>
      </c>
      <c r="J3712" s="6" t="s">
        <v>11941</v>
      </c>
      <c r="K3712" s="6" t="s">
        <v>11942</v>
      </c>
      <c r="L3712" s="6" t="s">
        <v>4830</v>
      </c>
      <c r="M3712" s="6">
        <v>0</v>
      </c>
      <c r="N3712" s="6">
        <v>100</v>
      </c>
      <c r="O3712" s="6">
        <v>0</v>
      </c>
      <c r="P3712" s="6">
        <v>0</v>
      </c>
      <c r="Q3712" s="6">
        <v>0</v>
      </c>
      <c r="R3712" s="6">
        <v>0</v>
      </c>
      <c r="S3712" s="6">
        <v>0</v>
      </c>
      <c r="T3712" s="6" t="s">
        <v>39</v>
      </c>
      <c r="U3712" s="6" t="s">
        <v>8291</v>
      </c>
      <c r="V3712" s="8">
        <v>46259.349305555559</v>
      </c>
      <c r="W3712" s="8">
        <v>46259.349305555559</v>
      </c>
      <c r="X3712" s="6" t="s">
        <v>40</v>
      </c>
      <c r="Y3712" s="6" t="s">
        <v>39</v>
      </c>
      <c r="Z3712" s="9">
        <v>78264</v>
      </c>
      <c r="AA3712" s="6" t="s">
        <v>3542</v>
      </c>
      <c r="AB3712" s="26" t="s">
        <v>11943</v>
      </c>
      <c r="AC3712" s="11" t="str">
        <f t="shared" si="329"/>
        <v>Klik Here Bestie</v>
      </c>
      <c r="AD3712" s="12" t="s">
        <v>2944</v>
      </c>
    </row>
    <row r="3713" spans="1:30" ht="14.25" customHeight="1" x14ac:dyDescent="0.3">
      <c r="A3713" s="5">
        <v>3711</v>
      </c>
      <c r="B3713" s="6" t="s">
        <v>32</v>
      </c>
      <c r="C3713" s="6" t="s">
        <v>33</v>
      </c>
      <c r="D3713" s="6" t="s">
        <v>3191</v>
      </c>
      <c r="E3713" s="6" t="s">
        <v>3512</v>
      </c>
      <c r="F3713" s="6">
        <v>3323182014</v>
      </c>
      <c r="G3713" s="6" t="s">
        <v>3277</v>
      </c>
      <c r="H3713" s="6" t="s">
        <v>3278</v>
      </c>
      <c r="I3713" s="6">
        <v>15686803</v>
      </c>
      <c r="J3713" s="6" t="s">
        <v>11944</v>
      </c>
      <c r="K3713" s="6" t="s">
        <v>11945</v>
      </c>
      <c r="L3713" s="6" t="s">
        <v>11946</v>
      </c>
      <c r="M3713" s="6">
        <v>324</v>
      </c>
      <c r="N3713" s="6">
        <v>200</v>
      </c>
      <c r="O3713" s="6">
        <v>0</v>
      </c>
      <c r="P3713" s="6">
        <v>0</v>
      </c>
      <c r="Q3713" s="6">
        <v>0</v>
      </c>
      <c r="R3713" s="6">
        <v>0</v>
      </c>
      <c r="S3713" s="6">
        <v>0</v>
      </c>
      <c r="T3713" s="6" t="s">
        <v>39</v>
      </c>
      <c r="U3713" s="27" t="s">
        <v>7933</v>
      </c>
      <c r="V3713" s="8">
        <v>46256.32916666667</v>
      </c>
      <c r="W3713" s="8">
        <v>46256.32916666667</v>
      </c>
      <c r="X3713" s="6" t="s">
        <v>40</v>
      </c>
      <c r="Y3713" s="6" t="s">
        <v>39</v>
      </c>
      <c r="Z3713" s="9">
        <v>78265</v>
      </c>
      <c r="AA3713" s="6" t="s">
        <v>3567</v>
      </c>
      <c r="AB3713" s="26" t="s">
        <v>11947</v>
      </c>
      <c r="AC3713" s="11" t="str">
        <f t="shared" si="329"/>
        <v>Klik Here Bestie</v>
      </c>
      <c r="AD3713" s="12" t="s">
        <v>2944</v>
      </c>
    </row>
    <row r="3714" spans="1:30" ht="14.25" customHeight="1" x14ac:dyDescent="0.3">
      <c r="A3714" s="5">
        <v>3712</v>
      </c>
      <c r="B3714" s="6" t="s">
        <v>32</v>
      </c>
      <c r="C3714" s="6" t="s">
        <v>33</v>
      </c>
      <c r="D3714" s="6" t="s">
        <v>3191</v>
      </c>
      <c r="E3714" s="6" t="s">
        <v>3512</v>
      </c>
      <c r="F3714" s="6">
        <v>3323182014</v>
      </c>
      <c r="G3714" s="6" t="s">
        <v>3277</v>
      </c>
      <c r="H3714" s="6" t="s">
        <v>3278</v>
      </c>
      <c r="I3714" s="6">
        <v>15684067</v>
      </c>
      <c r="J3714" s="6" t="s">
        <v>11948</v>
      </c>
      <c r="K3714" s="6" t="s">
        <v>11949</v>
      </c>
      <c r="L3714" s="6" t="s">
        <v>2776</v>
      </c>
      <c r="M3714" s="6">
        <v>50</v>
      </c>
      <c r="N3714" s="6">
        <v>100</v>
      </c>
      <c r="O3714" s="6">
        <v>0</v>
      </c>
      <c r="P3714" s="6">
        <v>0</v>
      </c>
      <c r="Q3714" s="6">
        <v>0</v>
      </c>
      <c r="R3714" s="6">
        <v>0</v>
      </c>
      <c r="S3714" s="6">
        <v>0</v>
      </c>
      <c r="T3714" s="6" t="s">
        <v>39</v>
      </c>
      <c r="U3714" s="27" t="s">
        <v>7933</v>
      </c>
      <c r="V3714" s="8">
        <v>46256.311805555553</v>
      </c>
      <c r="W3714" s="8">
        <v>46256.311805555553</v>
      </c>
      <c r="X3714" s="6" t="s">
        <v>40</v>
      </c>
      <c r="Y3714" s="6" t="s">
        <v>39</v>
      </c>
      <c r="Z3714" s="9">
        <v>78263</v>
      </c>
      <c r="AA3714" s="6" t="s">
        <v>3515</v>
      </c>
      <c r="AB3714" s="26" t="s">
        <v>11950</v>
      </c>
      <c r="AC3714" s="11" t="str">
        <f t="shared" si="329"/>
        <v>Klik Here Bestie</v>
      </c>
      <c r="AD3714" s="12" t="s">
        <v>2944</v>
      </c>
    </row>
    <row r="3715" spans="1:30" ht="14.25" customHeight="1" x14ac:dyDescent="0.3">
      <c r="A3715" s="5">
        <v>3713</v>
      </c>
      <c r="B3715" s="6" t="s">
        <v>32</v>
      </c>
      <c r="C3715" s="6" t="s">
        <v>33</v>
      </c>
      <c r="D3715" s="6" t="s">
        <v>3191</v>
      </c>
      <c r="E3715" s="6" t="s">
        <v>3512</v>
      </c>
      <c r="F3715" s="6">
        <v>3323182014</v>
      </c>
      <c r="G3715" s="6" t="s">
        <v>3277</v>
      </c>
      <c r="H3715" s="6" t="s">
        <v>3278</v>
      </c>
      <c r="I3715" s="6">
        <v>15482173</v>
      </c>
      <c r="J3715" s="6" t="s">
        <v>11951</v>
      </c>
      <c r="K3715" s="6" t="s">
        <v>11952</v>
      </c>
      <c r="L3715" s="6" t="s">
        <v>3927</v>
      </c>
      <c r="M3715" s="6">
        <v>164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  <c r="S3715" s="6">
        <v>0</v>
      </c>
      <c r="T3715" s="6" t="s">
        <v>39</v>
      </c>
      <c r="U3715" s="27" t="s">
        <v>7969</v>
      </c>
      <c r="V3715" s="8">
        <v>46253.607638888891</v>
      </c>
      <c r="W3715" s="8">
        <v>46253.607638888891</v>
      </c>
      <c r="X3715" s="6" t="s">
        <v>40</v>
      </c>
      <c r="Y3715" s="6" t="s">
        <v>39</v>
      </c>
      <c r="Z3715" s="9">
        <v>78261</v>
      </c>
      <c r="AA3715" s="6" t="s">
        <v>3532</v>
      </c>
      <c r="AB3715" s="26" t="s">
        <v>11953</v>
      </c>
      <c r="AC3715" s="11" t="str">
        <f t="shared" si="329"/>
        <v>Klik Here Bestie</v>
      </c>
      <c r="AD3715" s="12" t="s">
        <v>2944</v>
      </c>
    </row>
    <row r="3716" spans="1:30" ht="14.25" customHeight="1" x14ac:dyDescent="0.3">
      <c r="A3716" s="5">
        <v>3714</v>
      </c>
      <c r="B3716" s="6" t="s">
        <v>32</v>
      </c>
      <c r="C3716" s="6" t="s">
        <v>33</v>
      </c>
      <c r="D3716" s="6" t="s">
        <v>3191</v>
      </c>
      <c r="E3716" s="6" t="s">
        <v>3512</v>
      </c>
      <c r="F3716" s="6">
        <v>3323182014</v>
      </c>
      <c r="G3716" s="6" t="s">
        <v>3277</v>
      </c>
      <c r="H3716" s="6" t="s">
        <v>3278</v>
      </c>
      <c r="I3716" s="6">
        <v>15943768</v>
      </c>
      <c r="J3716" s="6" t="s">
        <v>11954</v>
      </c>
      <c r="K3716" s="6" t="s">
        <v>11955</v>
      </c>
      <c r="L3716" s="6" t="s">
        <v>11956</v>
      </c>
      <c r="M3716" s="6">
        <v>274</v>
      </c>
      <c r="N3716" s="6">
        <v>250</v>
      </c>
      <c r="O3716" s="6">
        <v>0</v>
      </c>
      <c r="P3716" s="6">
        <v>0</v>
      </c>
      <c r="Q3716" s="6">
        <v>0</v>
      </c>
      <c r="R3716" s="6">
        <v>0</v>
      </c>
      <c r="S3716" s="6">
        <v>0</v>
      </c>
      <c r="T3716" s="6" t="s">
        <v>39</v>
      </c>
      <c r="U3716" s="6" t="s">
        <v>8291</v>
      </c>
      <c r="V3716" s="8">
        <v>46259.32916666667</v>
      </c>
      <c r="W3716" s="8">
        <v>46259.32916666667</v>
      </c>
      <c r="X3716" s="6" t="s">
        <v>40</v>
      </c>
      <c r="Y3716" s="6" t="s">
        <v>39</v>
      </c>
      <c r="Z3716" s="9">
        <v>78264</v>
      </c>
      <c r="AA3716" s="6" t="s">
        <v>3542</v>
      </c>
      <c r="AB3716" s="26" t="s">
        <v>11957</v>
      </c>
      <c r="AC3716" s="11" t="str">
        <f t="shared" si="329"/>
        <v>Klik Here Bestie</v>
      </c>
      <c r="AD3716" s="12" t="s">
        <v>2944</v>
      </c>
    </row>
    <row r="3717" spans="1:30" ht="14.25" customHeight="1" x14ac:dyDescent="0.3">
      <c r="A3717" s="5">
        <v>3715</v>
      </c>
      <c r="B3717" s="6" t="s">
        <v>32</v>
      </c>
      <c r="C3717" s="6" t="s">
        <v>33</v>
      </c>
      <c r="D3717" s="6" t="s">
        <v>3191</v>
      </c>
      <c r="E3717" s="6" t="s">
        <v>3512</v>
      </c>
      <c r="F3717" s="6">
        <v>3323182014</v>
      </c>
      <c r="G3717" s="6" t="s">
        <v>3277</v>
      </c>
      <c r="H3717" s="6" t="s">
        <v>3278</v>
      </c>
      <c r="I3717" s="6">
        <v>15535575</v>
      </c>
      <c r="J3717" s="6" t="s">
        <v>11958</v>
      </c>
      <c r="K3717" s="6" t="s">
        <v>11959</v>
      </c>
      <c r="L3717" s="6" t="s">
        <v>11960</v>
      </c>
      <c r="M3717" s="6">
        <v>114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6">
        <v>0</v>
      </c>
      <c r="T3717" s="6" t="s">
        <v>39</v>
      </c>
      <c r="U3717" s="6" t="s">
        <v>7987</v>
      </c>
      <c r="V3717" s="8">
        <v>46254.445138888892</v>
      </c>
      <c r="W3717" s="8">
        <v>46254.445138888892</v>
      </c>
      <c r="X3717" s="6" t="s">
        <v>40</v>
      </c>
      <c r="Y3717" s="6" t="s">
        <v>39</v>
      </c>
      <c r="Z3717" s="9">
        <v>78264</v>
      </c>
      <c r="AA3717" s="6" t="s">
        <v>3542</v>
      </c>
      <c r="AB3717" s="26" t="s">
        <v>11961</v>
      </c>
      <c r="AC3717" s="11" t="str">
        <f t="shared" si="329"/>
        <v>Klik Here Bestie</v>
      </c>
      <c r="AD3717" s="12" t="s">
        <v>2944</v>
      </c>
    </row>
    <row r="3718" spans="1:30" ht="14.25" customHeight="1" x14ac:dyDescent="0.3">
      <c r="A3718" s="5">
        <v>3716</v>
      </c>
      <c r="B3718" s="6" t="s">
        <v>32</v>
      </c>
      <c r="C3718" s="6" t="s">
        <v>33</v>
      </c>
      <c r="D3718" s="6" t="s">
        <v>3191</v>
      </c>
      <c r="E3718" s="6" t="s">
        <v>3512</v>
      </c>
      <c r="F3718" s="6">
        <v>3323182014</v>
      </c>
      <c r="G3718" s="6" t="s">
        <v>3277</v>
      </c>
      <c r="H3718" s="6" t="s">
        <v>3278</v>
      </c>
      <c r="I3718" s="6">
        <v>15847498</v>
      </c>
      <c r="J3718" s="6" t="s">
        <v>11962</v>
      </c>
      <c r="K3718" s="6" t="s">
        <v>11963</v>
      </c>
      <c r="L3718" s="6" t="s">
        <v>11964</v>
      </c>
      <c r="M3718" s="6">
        <v>100</v>
      </c>
      <c r="N3718" s="6">
        <v>0</v>
      </c>
      <c r="O3718" s="6">
        <v>0</v>
      </c>
      <c r="P3718" s="6">
        <v>0</v>
      </c>
      <c r="Q3718" s="6">
        <v>0</v>
      </c>
      <c r="R3718" s="6">
        <v>0</v>
      </c>
      <c r="S3718" s="6">
        <v>0</v>
      </c>
      <c r="T3718" s="6" t="s">
        <v>39</v>
      </c>
      <c r="U3718" s="6" t="s">
        <v>7951</v>
      </c>
      <c r="V3718" s="8">
        <v>46258.361805555556</v>
      </c>
      <c r="W3718" s="8">
        <v>46258.361805555556</v>
      </c>
      <c r="X3718" s="6" t="s">
        <v>40</v>
      </c>
      <c r="Y3718" s="6" t="s">
        <v>39</v>
      </c>
      <c r="Z3718" s="9">
        <v>78261</v>
      </c>
      <c r="AA3718" s="6" t="s">
        <v>3532</v>
      </c>
      <c r="AB3718" s="26" t="s">
        <v>11965</v>
      </c>
      <c r="AC3718" s="11" t="str">
        <f t="shared" si="329"/>
        <v>Klik Here Bestie</v>
      </c>
      <c r="AD3718" s="12" t="s">
        <v>2944</v>
      </c>
    </row>
    <row r="3719" spans="1:30" ht="14.25" customHeight="1" x14ac:dyDescent="0.3">
      <c r="A3719" s="5">
        <v>3717</v>
      </c>
      <c r="B3719" s="6" t="s">
        <v>32</v>
      </c>
      <c r="C3719" s="6" t="s">
        <v>33</v>
      </c>
      <c r="D3719" s="6" t="s">
        <v>3191</v>
      </c>
      <c r="E3719" s="6" t="s">
        <v>3512</v>
      </c>
      <c r="F3719" s="6">
        <v>3323182014</v>
      </c>
      <c r="G3719" s="6" t="s">
        <v>3277</v>
      </c>
      <c r="H3719" s="6" t="s">
        <v>3278</v>
      </c>
      <c r="I3719" s="6">
        <v>15941587</v>
      </c>
      <c r="J3719" s="6" t="s">
        <v>11966</v>
      </c>
      <c r="K3719" s="6" t="s">
        <v>11963</v>
      </c>
      <c r="L3719" s="6" t="s">
        <v>11964</v>
      </c>
      <c r="M3719" s="6">
        <v>0</v>
      </c>
      <c r="N3719" s="6">
        <v>300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 t="s">
        <v>39</v>
      </c>
      <c r="U3719" s="6" t="s">
        <v>8291</v>
      </c>
      <c r="V3719" s="8">
        <v>46259.314583333333</v>
      </c>
      <c r="W3719" s="8">
        <v>46259.314583333333</v>
      </c>
      <c r="X3719" s="6" t="s">
        <v>40</v>
      </c>
      <c r="Y3719" s="6" t="s">
        <v>39</v>
      </c>
      <c r="Z3719" s="9">
        <v>78261</v>
      </c>
      <c r="AA3719" s="6" t="s">
        <v>3532</v>
      </c>
      <c r="AB3719" s="26" t="s">
        <v>11967</v>
      </c>
      <c r="AC3719" s="11" t="str">
        <f t="shared" si="329"/>
        <v>Klik Here Bestie</v>
      </c>
      <c r="AD3719" s="12" t="s">
        <v>2944</v>
      </c>
    </row>
    <row r="3720" spans="1:30" ht="14.25" customHeight="1" x14ac:dyDescent="0.3">
      <c r="A3720" s="5">
        <v>3718</v>
      </c>
      <c r="B3720" s="6" t="s">
        <v>32</v>
      </c>
      <c r="C3720" s="6" t="s">
        <v>33</v>
      </c>
      <c r="D3720" s="6" t="s">
        <v>3191</v>
      </c>
      <c r="E3720" s="6" t="s">
        <v>3512</v>
      </c>
      <c r="F3720" s="6">
        <v>3323182014</v>
      </c>
      <c r="G3720" s="6" t="s">
        <v>3277</v>
      </c>
      <c r="H3720" s="6" t="s">
        <v>3278</v>
      </c>
      <c r="I3720" s="6">
        <v>15944725</v>
      </c>
      <c r="J3720" s="6" t="s">
        <v>11968</v>
      </c>
      <c r="K3720" s="6" t="s">
        <v>11969</v>
      </c>
      <c r="L3720" s="6" t="s">
        <v>11970</v>
      </c>
      <c r="M3720" s="6">
        <v>400</v>
      </c>
      <c r="N3720" s="6">
        <v>350</v>
      </c>
      <c r="O3720" s="6">
        <v>0</v>
      </c>
      <c r="P3720" s="6">
        <v>0</v>
      </c>
      <c r="Q3720" s="6">
        <v>0</v>
      </c>
      <c r="R3720" s="6">
        <v>0</v>
      </c>
      <c r="S3720" s="6">
        <v>0</v>
      </c>
      <c r="T3720" s="6" t="s">
        <v>39</v>
      </c>
      <c r="U3720" s="6" t="s">
        <v>8291</v>
      </c>
      <c r="V3720" s="8">
        <v>46259.336111111108</v>
      </c>
      <c r="W3720" s="8">
        <v>46259.336111111108</v>
      </c>
      <c r="X3720" s="6" t="s">
        <v>40</v>
      </c>
      <c r="Y3720" s="6" t="s">
        <v>39</v>
      </c>
      <c r="Z3720" s="9">
        <v>78263</v>
      </c>
      <c r="AA3720" s="6" t="s">
        <v>3515</v>
      </c>
      <c r="AB3720" s="26" t="s">
        <v>11971</v>
      </c>
      <c r="AC3720" s="11" t="str">
        <f t="shared" si="329"/>
        <v>Klik Here Bestie</v>
      </c>
      <c r="AD3720" s="12" t="s">
        <v>2944</v>
      </c>
    </row>
    <row r="3721" spans="1:30" ht="14.25" customHeight="1" x14ac:dyDescent="0.3">
      <c r="A3721" s="5">
        <v>3719</v>
      </c>
      <c r="B3721" s="6" t="s">
        <v>32</v>
      </c>
      <c r="C3721" s="6" t="s">
        <v>33</v>
      </c>
      <c r="D3721" s="6" t="s">
        <v>3191</v>
      </c>
      <c r="E3721" s="6" t="s">
        <v>3512</v>
      </c>
      <c r="F3721" s="6">
        <v>3323182014</v>
      </c>
      <c r="G3721" s="6" t="s">
        <v>3277</v>
      </c>
      <c r="H3721" s="6" t="s">
        <v>3278</v>
      </c>
      <c r="I3721" s="6">
        <v>15945177</v>
      </c>
      <c r="J3721" s="6" t="s">
        <v>11972</v>
      </c>
      <c r="K3721" s="6" t="s">
        <v>11969</v>
      </c>
      <c r="L3721" s="6" t="s">
        <v>11970</v>
      </c>
      <c r="M3721" s="6">
        <v>0</v>
      </c>
      <c r="N3721" s="6">
        <v>150</v>
      </c>
      <c r="O3721" s="6">
        <v>0</v>
      </c>
      <c r="P3721" s="6">
        <v>0</v>
      </c>
      <c r="Q3721" s="6">
        <v>0</v>
      </c>
      <c r="R3721" s="6">
        <v>0</v>
      </c>
      <c r="S3721" s="6">
        <v>0</v>
      </c>
      <c r="T3721" s="6" t="s">
        <v>39</v>
      </c>
      <c r="U3721" s="27" t="s">
        <v>8291</v>
      </c>
      <c r="V3721" s="8">
        <v>46259.339583333334</v>
      </c>
      <c r="W3721" s="8">
        <v>46259.339583333334</v>
      </c>
      <c r="X3721" s="6" t="s">
        <v>40</v>
      </c>
      <c r="Y3721" s="6" t="s">
        <v>39</v>
      </c>
      <c r="Z3721" s="9">
        <v>78263</v>
      </c>
      <c r="AA3721" s="6" t="s">
        <v>3515</v>
      </c>
      <c r="AB3721" s="26" t="s">
        <v>11973</v>
      </c>
      <c r="AC3721" s="11" t="str">
        <f t="shared" si="329"/>
        <v>Klik Here Bestie</v>
      </c>
      <c r="AD3721" s="12" t="s">
        <v>2944</v>
      </c>
    </row>
    <row r="3722" spans="1:30" ht="14.25" customHeight="1" x14ac:dyDescent="0.3">
      <c r="A3722" s="5">
        <v>3720</v>
      </c>
      <c r="B3722" s="6" t="s">
        <v>32</v>
      </c>
      <c r="C3722" s="6" t="s">
        <v>33</v>
      </c>
      <c r="D3722" s="6" t="s">
        <v>3191</v>
      </c>
      <c r="E3722" s="6" t="s">
        <v>3512</v>
      </c>
      <c r="F3722" s="6">
        <v>3323182014</v>
      </c>
      <c r="G3722" s="6" t="s">
        <v>3277</v>
      </c>
      <c r="H3722" s="6" t="s">
        <v>3278</v>
      </c>
      <c r="I3722" s="6">
        <v>15682623</v>
      </c>
      <c r="J3722" s="6" t="s">
        <v>11974</v>
      </c>
      <c r="K3722" s="6" t="s">
        <v>6937</v>
      </c>
      <c r="L3722" s="6" t="s">
        <v>6938</v>
      </c>
      <c r="M3722" s="6">
        <v>0</v>
      </c>
      <c r="N3722" s="6">
        <v>750</v>
      </c>
      <c r="O3722" s="6">
        <v>0</v>
      </c>
      <c r="P3722" s="6">
        <v>0</v>
      </c>
      <c r="Q3722" s="6">
        <v>0</v>
      </c>
      <c r="R3722" s="6">
        <v>0</v>
      </c>
      <c r="S3722" s="6">
        <v>0</v>
      </c>
      <c r="T3722" s="6" t="s">
        <v>39</v>
      </c>
      <c r="U3722" s="27" t="s">
        <v>7933</v>
      </c>
      <c r="V3722" s="8">
        <v>46256.302083333336</v>
      </c>
      <c r="W3722" s="8">
        <v>46256.302083333336</v>
      </c>
      <c r="X3722" s="6" t="s">
        <v>40</v>
      </c>
      <c r="Y3722" s="6" t="s">
        <v>39</v>
      </c>
      <c r="Z3722" s="9">
        <v>78261</v>
      </c>
      <c r="AA3722" s="6" t="s">
        <v>3532</v>
      </c>
      <c r="AB3722" s="26" t="s">
        <v>11975</v>
      </c>
      <c r="AC3722" s="11" t="str">
        <f t="shared" si="329"/>
        <v>Klik Here Bestie</v>
      </c>
      <c r="AD3722" s="12" t="s">
        <v>2944</v>
      </c>
    </row>
    <row r="3723" spans="1:30" ht="14.25" customHeight="1" x14ac:dyDescent="0.3">
      <c r="A3723" s="5">
        <v>3721</v>
      </c>
      <c r="B3723" s="6" t="s">
        <v>32</v>
      </c>
      <c r="C3723" s="6" t="s">
        <v>33</v>
      </c>
      <c r="D3723" s="6" t="s">
        <v>3191</v>
      </c>
      <c r="E3723" s="6" t="s">
        <v>3512</v>
      </c>
      <c r="F3723" s="6">
        <v>3323182014</v>
      </c>
      <c r="G3723" s="6" t="s">
        <v>3277</v>
      </c>
      <c r="H3723" s="6" t="s">
        <v>3278</v>
      </c>
      <c r="I3723" s="6">
        <v>15441498</v>
      </c>
      <c r="J3723" s="6" t="s">
        <v>11976</v>
      </c>
      <c r="K3723" s="6" t="s">
        <v>11977</v>
      </c>
      <c r="L3723" s="6" t="s">
        <v>11978</v>
      </c>
      <c r="M3723" s="6">
        <v>0</v>
      </c>
      <c r="N3723" s="6">
        <v>732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 t="s">
        <v>39</v>
      </c>
      <c r="U3723" s="27" t="s">
        <v>7969</v>
      </c>
      <c r="V3723" s="8">
        <v>46253.334722222222</v>
      </c>
      <c r="W3723" s="8">
        <v>46253.334722222222</v>
      </c>
      <c r="X3723" s="6" t="s">
        <v>40</v>
      </c>
      <c r="Y3723" s="6" t="s">
        <v>39</v>
      </c>
      <c r="Z3723" s="9">
        <v>78265</v>
      </c>
      <c r="AA3723" s="6" t="s">
        <v>3567</v>
      </c>
      <c r="AB3723" s="26" t="s">
        <v>11979</v>
      </c>
      <c r="AC3723" s="11" t="str">
        <f t="shared" si="329"/>
        <v>Klik Here Bestie</v>
      </c>
      <c r="AD3723" s="12" t="s">
        <v>2944</v>
      </c>
    </row>
    <row r="3724" spans="1:30" ht="14.25" customHeight="1" x14ac:dyDescent="0.3">
      <c r="A3724" s="5">
        <v>3722</v>
      </c>
      <c r="B3724" s="6" t="s">
        <v>32</v>
      </c>
      <c r="C3724" s="6" t="s">
        <v>33</v>
      </c>
      <c r="D3724" s="6" t="s">
        <v>3191</v>
      </c>
      <c r="E3724" s="6" t="s">
        <v>3512</v>
      </c>
      <c r="F3724" s="6">
        <v>3323182014</v>
      </c>
      <c r="G3724" s="6" t="s">
        <v>3277</v>
      </c>
      <c r="H3724" s="6" t="s">
        <v>3278</v>
      </c>
      <c r="I3724" s="6">
        <v>15441636</v>
      </c>
      <c r="J3724" s="6" t="s">
        <v>11980</v>
      </c>
      <c r="K3724" s="6" t="s">
        <v>11977</v>
      </c>
      <c r="L3724" s="6" t="s">
        <v>11978</v>
      </c>
      <c r="M3724" s="6">
        <v>0</v>
      </c>
      <c r="N3724" s="6">
        <v>390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 t="s">
        <v>39</v>
      </c>
      <c r="U3724" s="27" t="s">
        <v>7969</v>
      </c>
      <c r="V3724" s="8">
        <v>46253.335416666669</v>
      </c>
      <c r="W3724" s="8">
        <v>46253.335416666669</v>
      </c>
      <c r="X3724" s="6" t="s">
        <v>40</v>
      </c>
      <c r="Y3724" s="6" t="s">
        <v>39</v>
      </c>
      <c r="Z3724" s="9">
        <v>78265</v>
      </c>
      <c r="AA3724" s="6" t="s">
        <v>3567</v>
      </c>
      <c r="AB3724" s="26" t="s">
        <v>11981</v>
      </c>
      <c r="AC3724" s="11" t="str">
        <f t="shared" si="329"/>
        <v>Klik Here Bestie</v>
      </c>
      <c r="AD3724" s="12" t="s">
        <v>2944</v>
      </c>
    </row>
    <row r="3725" spans="1:30" ht="14.25" customHeight="1" x14ac:dyDescent="0.3">
      <c r="A3725" s="5">
        <v>3723</v>
      </c>
      <c r="B3725" s="6" t="s">
        <v>32</v>
      </c>
      <c r="C3725" s="6" t="s">
        <v>33</v>
      </c>
      <c r="D3725" s="6" t="s">
        <v>3191</v>
      </c>
      <c r="E3725" s="6" t="s">
        <v>3512</v>
      </c>
      <c r="F3725" s="6">
        <v>3323182014</v>
      </c>
      <c r="G3725" s="6" t="s">
        <v>3277</v>
      </c>
      <c r="H3725" s="6" t="s">
        <v>3278</v>
      </c>
      <c r="I3725" s="6">
        <v>15439042</v>
      </c>
      <c r="J3725" s="6" t="s">
        <v>11982</v>
      </c>
      <c r="K3725" s="6" t="s">
        <v>6941</v>
      </c>
      <c r="L3725" s="6" t="s">
        <v>1036</v>
      </c>
      <c r="M3725" s="6">
        <v>0</v>
      </c>
      <c r="N3725" s="6">
        <v>140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 t="s">
        <v>39</v>
      </c>
      <c r="U3725" s="27" t="s">
        <v>7969</v>
      </c>
      <c r="V3725" s="8">
        <v>46253.314583333333</v>
      </c>
      <c r="W3725" s="8">
        <v>46253.314583333333</v>
      </c>
      <c r="X3725" s="6" t="s">
        <v>40</v>
      </c>
      <c r="Y3725" s="6" t="s">
        <v>39</v>
      </c>
      <c r="Z3725" s="9">
        <v>78261</v>
      </c>
      <c r="AA3725" s="6" t="s">
        <v>3532</v>
      </c>
      <c r="AB3725" s="26" t="s">
        <v>11983</v>
      </c>
      <c r="AC3725" s="11" t="str">
        <f t="shared" si="329"/>
        <v>Klik Here Bestie</v>
      </c>
      <c r="AD3725" s="12" t="s">
        <v>2944</v>
      </c>
    </row>
    <row r="3726" spans="1:30" ht="14.25" customHeight="1" x14ac:dyDescent="0.3">
      <c r="A3726" s="5">
        <v>3724</v>
      </c>
      <c r="B3726" s="6" t="s">
        <v>32</v>
      </c>
      <c r="C3726" s="6" t="s">
        <v>33</v>
      </c>
      <c r="D3726" s="6" t="s">
        <v>3191</v>
      </c>
      <c r="E3726" s="6" t="s">
        <v>3512</v>
      </c>
      <c r="F3726" s="6">
        <v>3323182014</v>
      </c>
      <c r="G3726" s="6" t="s">
        <v>3277</v>
      </c>
      <c r="H3726" s="6" t="s">
        <v>3278</v>
      </c>
      <c r="I3726" s="6">
        <v>15439125</v>
      </c>
      <c r="J3726" s="6" t="s">
        <v>11984</v>
      </c>
      <c r="K3726" s="6" t="s">
        <v>6941</v>
      </c>
      <c r="L3726" s="6" t="s">
        <v>1036</v>
      </c>
      <c r="M3726" s="6">
        <v>0</v>
      </c>
      <c r="N3726" s="6">
        <v>82</v>
      </c>
      <c r="O3726" s="6">
        <v>0</v>
      </c>
      <c r="P3726" s="6">
        <v>0</v>
      </c>
      <c r="Q3726" s="6">
        <v>0</v>
      </c>
      <c r="R3726" s="6">
        <v>0</v>
      </c>
      <c r="S3726" s="6">
        <v>0</v>
      </c>
      <c r="T3726" s="6" t="s">
        <v>39</v>
      </c>
      <c r="U3726" s="6" t="s">
        <v>7969</v>
      </c>
      <c r="V3726" s="8">
        <v>46253.315972222219</v>
      </c>
      <c r="W3726" s="8">
        <v>46253.315972222219</v>
      </c>
      <c r="X3726" s="6" t="s">
        <v>40</v>
      </c>
      <c r="Y3726" s="6" t="s">
        <v>39</v>
      </c>
      <c r="Z3726" s="9">
        <v>78261</v>
      </c>
      <c r="AA3726" s="6" t="s">
        <v>3532</v>
      </c>
      <c r="AB3726" s="26" t="s">
        <v>11985</v>
      </c>
      <c r="AC3726" s="11" t="str">
        <f t="shared" si="329"/>
        <v>Klik Here Bestie</v>
      </c>
      <c r="AD3726" s="12" t="s">
        <v>2944</v>
      </c>
    </row>
    <row r="3727" spans="1:30" ht="14.25" customHeight="1" x14ac:dyDescent="0.3">
      <c r="A3727" s="5">
        <v>3725</v>
      </c>
      <c r="B3727" s="6" t="s">
        <v>32</v>
      </c>
      <c r="C3727" s="6" t="s">
        <v>33</v>
      </c>
      <c r="D3727" s="6" t="s">
        <v>3191</v>
      </c>
      <c r="E3727" s="6" t="s">
        <v>3512</v>
      </c>
      <c r="F3727" s="6">
        <v>3323182014</v>
      </c>
      <c r="G3727" s="6" t="s">
        <v>3277</v>
      </c>
      <c r="H3727" s="6" t="s">
        <v>3278</v>
      </c>
      <c r="I3727" s="6">
        <v>15645929</v>
      </c>
      <c r="J3727" s="6" t="s">
        <v>11986</v>
      </c>
      <c r="K3727" s="6" t="s">
        <v>11987</v>
      </c>
      <c r="L3727" s="6" t="s">
        <v>11988</v>
      </c>
      <c r="M3727" s="6">
        <v>0</v>
      </c>
      <c r="N3727" s="6">
        <v>100</v>
      </c>
      <c r="O3727" s="6">
        <v>0</v>
      </c>
      <c r="P3727" s="6">
        <v>0</v>
      </c>
      <c r="Q3727" s="6">
        <v>0</v>
      </c>
      <c r="R3727" s="6">
        <v>0</v>
      </c>
      <c r="S3727" s="6">
        <v>0</v>
      </c>
      <c r="T3727" s="6" t="s">
        <v>39</v>
      </c>
      <c r="U3727" s="6" t="s">
        <v>7926</v>
      </c>
      <c r="V3727" s="8">
        <v>46255.599305555559</v>
      </c>
      <c r="W3727" s="8">
        <v>46255.599305555559</v>
      </c>
      <c r="X3727" s="6" t="s">
        <v>40</v>
      </c>
      <c r="Y3727" s="6" t="s">
        <v>39</v>
      </c>
      <c r="Z3727" s="9">
        <v>78265</v>
      </c>
      <c r="AA3727" s="6" t="s">
        <v>3567</v>
      </c>
      <c r="AB3727" s="26" t="s">
        <v>11989</v>
      </c>
      <c r="AC3727" s="11" t="str">
        <f t="shared" si="329"/>
        <v>Klik Here Bestie</v>
      </c>
      <c r="AD3727" s="12" t="s">
        <v>2944</v>
      </c>
    </row>
    <row r="3728" spans="1:30" ht="14.25" customHeight="1" x14ac:dyDescent="0.3">
      <c r="A3728" s="5">
        <v>3726</v>
      </c>
      <c r="B3728" s="6" t="s">
        <v>32</v>
      </c>
      <c r="C3728" s="6" t="s">
        <v>33</v>
      </c>
      <c r="D3728" s="6" t="s">
        <v>3191</v>
      </c>
      <c r="E3728" s="6" t="s">
        <v>3512</v>
      </c>
      <c r="F3728" s="6">
        <v>3323182014</v>
      </c>
      <c r="G3728" s="6" t="s">
        <v>3277</v>
      </c>
      <c r="H3728" s="6" t="s">
        <v>3278</v>
      </c>
      <c r="I3728" s="6">
        <v>15906645</v>
      </c>
      <c r="J3728" s="6" t="s">
        <v>11990</v>
      </c>
      <c r="K3728" s="6" t="s">
        <v>11991</v>
      </c>
      <c r="L3728" s="6" t="s">
        <v>11992</v>
      </c>
      <c r="M3728" s="6">
        <v>234</v>
      </c>
      <c r="N3728" s="6">
        <v>282</v>
      </c>
      <c r="O3728" s="6">
        <v>0</v>
      </c>
      <c r="P3728" s="6">
        <v>0</v>
      </c>
      <c r="Q3728" s="6">
        <v>0</v>
      </c>
      <c r="R3728" s="6">
        <v>0</v>
      </c>
      <c r="S3728" s="6">
        <v>0</v>
      </c>
      <c r="T3728" s="6" t="s">
        <v>39</v>
      </c>
      <c r="U3728" s="27" t="s">
        <v>7951</v>
      </c>
      <c r="V3728" s="8">
        <v>46258.658333333333</v>
      </c>
      <c r="W3728" s="8">
        <v>46258.658333333333</v>
      </c>
      <c r="X3728" s="6" t="s">
        <v>40</v>
      </c>
      <c r="Y3728" s="6" t="s">
        <v>39</v>
      </c>
      <c r="Z3728" s="9">
        <v>78261</v>
      </c>
      <c r="AA3728" s="6" t="s">
        <v>3532</v>
      </c>
      <c r="AB3728" s="26" t="s">
        <v>11993</v>
      </c>
      <c r="AC3728" s="11" t="str">
        <f t="shared" si="329"/>
        <v>Klik Here Bestie</v>
      </c>
      <c r="AD3728" s="12" t="s">
        <v>2944</v>
      </c>
    </row>
    <row r="3729" spans="1:30" ht="14.25" customHeight="1" x14ac:dyDescent="0.3">
      <c r="A3729" s="5">
        <v>3727</v>
      </c>
      <c r="B3729" s="6" t="s">
        <v>32</v>
      </c>
      <c r="C3729" s="6" t="s">
        <v>33</v>
      </c>
      <c r="D3729" s="6" t="s">
        <v>3191</v>
      </c>
      <c r="E3729" s="6" t="s">
        <v>3512</v>
      </c>
      <c r="F3729" s="6">
        <v>3323182014</v>
      </c>
      <c r="G3729" s="6" t="s">
        <v>3277</v>
      </c>
      <c r="H3729" s="6" t="s">
        <v>3278</v>
      </c>
      <c r="I3729" s="6">
        <v>15906740</v>
      </c>
      <c r="J3729" s="6" t="s">
        <v>11994</v>
      </c>
      <c r="K3729" s="6" t="s">
        <v>11991</v>
      </c>
      <c r="L3729" s="6" t="s">
        <v>11992</v>
      </c>
      <c r="M3729" s="6">
        <v>0</v>
      </c>
      <c r="N3729" s="6">
        <v>534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 t="s">
        <v>39</v>
      </c>
      <c r="U3729" s="27" t="s">
        <v>7951</v>
      </c>
      <c r="V3729" s="8">
        <v>46258.65902777778</v>
      </c>
      <c r="W3729" s="8">
        <v>46258.65902777778</v>
      </c>
      <c r="X3729" s="6" t="s">
        <v>40</v>
      </c>
      <c r="Y3729" s="6" t="s">
        <v>39</v>
      </c>
      <c r="Z3729" s="9">
        <v>78261</v>
      </c>
      <c r="AA3729" s="6" t="s">
        <v>3532</v>
      </c>
      <c r="AB3729" s="26" t="s">
        <v>11995</v>
      </c>
      <c r="AC3729" s="11" t="str">
        <f t="shared" si="329"/>
        <v>Klik Here Bestie</v>
      </c>
      <c r="AD3729" s="12" t="s">
        <v>2944</v>
      </c>
    </row>
    <row r="3730" spans="1:30" ht="14.25" customHeight="1" x14ac:dyDescent="0.3">
      <c r="A3730" s="5">
        <v>3728</v>
      </c>
      <c r="B3730" s="6" t="s">
        <v>32</v>
      </c>
      <c r="C3730" s="6" t="s">
        <v>33</v>
      </c>
      <c r="D3730" s="6" t="s">
        <v>3191</v>
      </c>
      <c r="E3730" s="6" t="s">
        <v>3512</v>
      </c>
      <c r="F3730" s="6">
        <v>3323182014</v>
      </c>
      <c r="G3730" s="6" t="s">
        <v>3277</v>
      </c>
      <c r="H3730" s="6" t="s">
        <v>3278</v>
      </c>
      <c r="I3730" s="6">
        <v>15417163</v>
      </c>
      <c r="J3730" s="6" t="s">
        <v>11996</v>
      </c>
      <c r="K3730" s="6" t="s">
        <v>11997</v>
      </c>
      <c r="L3730" s="6" t="s">
        <v>11998</v>
      </c>
      <c r="M3730" s="6">
        <v>0</v>
      </c>
      <c r="N3730" s="6">
        <v>300</v>
      </c>
      <c r="O3730" s="6">
        <v>0</v>
      </c>
      <c r="P3730" s="6">
        <v>0</v>
      </c>
      <c r="Q3730" s="6">
        <v>0</v>
      </c>
      <c r="R3730" s="6">
        <v>0</v>
      </c>
      <c r="S3730" s="6">
        <v>0</v>
      </c>
      <c r="T3730" s="6" t="s">
        <v>39</v>
      </c>
      <c r="U3730" s="27" t="s">
        <v>7958</v>
      </c>
      <c r="V3730" s="8">
        <v>46252.656944444447</v>
      </c>
      <c r="W3730" s="8">
        <v>46252.656944444447</v>
      </c>
      <c r="X3730" s="6" t="s">
        <v>40</v>
      </c>
      <c r="Y3730" s="6" t="s">
        <v>39</v>
      </c>
      <c r="Z3730" s="9">
        <v>78261</v>
      </c>
      <c r="AA3730" s="6" t="s">
        <v>3532</v>
      </c>
      <c r="AB3730" s="26" t="s">
        <v>11999</v>
      </c>
      <c r="AC3730" s="11" t="str">
        <f t="shared" si="329"/>
        <v>Klik Here Bestie</v>
      </c>
      <c r="AD3730" s="12" t="s">
        <v>2944</v>
      </c>
    </row>
    <row r="3731" spans="1:30" ht="14.25" customHeight="1" x14ac:dyDescent="0.3">
      <c r="A3731" s="5">
        <v>3729</v>
      </c>
      <c r="B3731" s="6" t="s">
        <v>32</v>
      </c>
      <c r="C3731" s="6" t="s">
        <v>33</v>
      </c>
      <c r="D3731" s="6" t="s">
        <v>3191</v>
      </c>
      <c r="E3731" s="6" t="s">
        <v>3512</v>
      </c>
      <c r="F3731" s="6">
        <v>3323182014</v>
      </c>
      <c r="G3731" s="6" t="s">
        <v>3277</v>
      </c>
      <c r="H3731" s="6" t="s">
        <v>3278</v>
      </c>
      <c r="I3731" s="6">
        <v>15939044</v>
      </c>
      <c r="J3731" s="6" t="s">
        <v>12000</v>
      </c>
      <c r="K3731" s="6" t="s">
        <v>6971</v>
      </c>
      <c r="L3731" s="6" t="s">
        <v>3584</v>
      </c>
      <c r="M3731" s="6">
        <v>0</v>
      </c>
      <c r="N3731" s="6">
        <v>652</v>
      </c>
      <c r="O3731" s="6">
        <v>0</v>
      </c>
      <c r="P3731" s="6">
        <v>0</v>
      </c>
      <c r="Q3731" s="6">
        <v>0</v>
      </c>
      <c r="R3731" s="6">
        <v>0</v>
      </c>
      <c r="S3731" s="6">
        <v>0</v>
      </c>
      <c r="T3731" s="6" t="s">
        <v>39</v>
      </c>
      <c r="U3731" s="27" t="s">
        <v>8291</v>
      </c>
      <c r="V3731" s="8">
        <v>46259.291666666664</v>
      </c>
      <c r="W3731" s="8">
        <v>46259.291666666664</v>
      </c>
      <c r="X3731" s="6" t="s">
        <v>40</v>
      </c>
      <c r="Y3731" s="6" t="s">
        <v>39</v>
      </c>
      <c r="Z3731" s="9">
        <v>78265</v>
      </c>
      <c r="AA3731" s="6" t="s">
        <v>3567</v>
      </c>
      <c r="AB3731" s="26" t="s">
        <v>12001</v>
      </c>
      <c r="AC3731" s="11" t="str">
        <f t="shared" si="329"/>
        <v>Klik Here Bestie</v>
      </c>
      <c r="AD3731" s="12" t="s">
        <v>2944</v>
      </c>
    </row>
    <row r="3732" spans="1:30" ht="14.25" customHeight="1" x14ac:dyDescent="0.3">
      <c r="A3732" s="5">
        <v>3730</v>
      </c>
      <c r="B3732" s="6" t="s">
        <v>32</v>
      </c>
      <c r="C3732" s="6" t="s">
        <v>33</v>
      </c>
      <c r="D3732" s="6" t="s">
        <v>3191</v>
      </c>
      <c r="E3732" s="6" t="s">
        <v>3512</v>
      </c>
      <c r="F3732" s="6">
        <v>3323182014</v>
      </c>
      <c r="G3732" s="6" t="s">
        <v>3277</v>
      </c>
      <c r="H3732" s="6" t="s">
        <v>3278</v>
      </c>
      <c r="I3732" s="6">
        <v>15943113</v>
      </c>
      <c r="J3732" s="6" t="s">
        <v>12002</v>
      </c>
      <c r="K3732" s="6" t="s">
        <v>7001</v>
      </c>
      <c r="L3732" s="6" t="s">
        <v>7002</v>
      </c>
      <c r="M3732" s="6">
        <v>0</v>
      </c>
      <c r="N3732" s="6">
        <v>300</v>
      </c>
      <c r="O3732" s="6">
        <v>0</v>
      </c>
      <c r="P3732" s="6">
        <v>0</v>
      </c>
      <c r="Q3732" s="6">
        <v>0</v>
      </c>
      <c r="R3732" s="6">
        <v>0</v>
      </c>
      <c r="S3732" s="6">
        <v>0</v>
      </c>
      <c r="T3732" s="6" t="s">
        <v>39</v>
      </c>
      <c r="U3732" s="27" t="s">
        <v>8291</v>
      </c>
      <c r="V3732" s="8">
        <v>46259.324305555558</v>
      </c>
      <c r="W3732" s="8">
        <v>46259.324305555558</v>
      </c>
      <c r="X3732" s="6" t="s">
        <v>40</v>
      </c>
      <c r="Y3732" s="6" t="s">
        <v>39</v>
      </c>
      <c r="Z3732" s="9">
        <v>78264</v>
      </c>
      <c r="AA3732" s="6" t="s">
        <v>3542</v>
      </c>
      <c r="AB3732" s="26" t="s">
        <v>12003</v>
      </c>
      <c r="AC3732" s="11" t="str">
        <f t="shared" si="329"/>
        <v>Klik Here Bestie</v>
      </c>
      <c r="AD3732" s="12" t="s">
        <v>2944</v>
      </c>
    </row>
    <row r="3733" spans="1:30" ht="14.25" customHeight="1" x14ac:dyDescent="0.3">
      <c r="A3733" s="5">
        <v>3731</v>
      </c>
      <c r="B3733" s="6" t="s">
        <v>32</v>
      </c>
      <c r="C3733" s="6" t="s">
        <v>33</v>
      </c>
      <c r="D3733" s="6" t="s">
        <v>3191</v>
      </c>
      <c r="E3733" s="6" t="s">
        <v>3512</v>
      </c>
      <c r="F3733" s="6">
        <v>3323182014</v>
      </c>
      <c r="G3733" s="6" t="s">
        <v>3277</v>
      </c>
      <c r="H3733" s="6" t="s">
        <v>3278</v>
      </c>
      <c r="I3733" s="6">
        <v>15701837</v>
      </c>
      <c r="J3733" s="6" t="s">
        <v>12004</v>
      </c>
      <c r="K3733" s="6" t="s">
        <v>12005</v>
      </c>
      <c r="L3733" s="6" t="s">
        <v>3004</v>
      </c>
      <c r="M3733" s="6">
        <v>0</v>
      </c>
      <c r="N3733" s="6">
        <v>100</v>
      </c>
      <c r="O3733" s="6">
        <v>0</v>
      </c>
      <c r="P3733" s="6">
        <v>0</v>
      </c>
      <c r="Q3733" s="6">
        <v>0</v>
      </c>
      <c r="R3733" s="6">
        <v>0</v>
      </c>
      <c r="S3733" s="6">
        <v>0</v>
      </c>
      <c r="T3733" s="6" t="s">
        <v>39</v>
      </c>
      <c r="U3733" s="6" t="s">
        <v>7933</v>
      </c>
      <c r="V3733" s="8">
        <v>46256.397916666669</v>
      </c>
      <c r="W3733" s="8">
        <v>46256.397916666669</v>
      </c>
      <c r="X3733" s="6" t="s">
        <v>40</v>
      </c>
      <c r="Y3733" s="6" t="s">
        <v>39</v>
      </c>
      <c r="Z3733" s="9">
        <v>78264</v>
      </c>
      <c r="AA3733" s="6" t="s">
        <v>3542</v>
      </c>
      <c r="AB3733" s="26" t="s">
        <v>12006</v>
      </c>
      <c r="AC3733" s="11" t="str">
        <f t="shared" si="329"/>
        <v>Klik Here Bestie</v>
      </c>
      <c r="AD3733" s="12" t="s">
        <v>2944</v>
      </c>
    </row>
    <row r="3734" spans="1:30" ht="14.25" customHeight="1" x14ac:dyDescent="0.3">
      <c r="A3734" s="5">
        <v>3732</v>
      </c>
      <c r="B3734" s="6" t="s">
        <v>32</v>
      </c>
      <c r="C3734" s="6" t="s">
        <v>33</v>
      </c>
      <c r="D3734" s="6" t="s">
        <v>3191</v>
      </c>
      <c r="E3734" s="6" t="s">
        <v>3512</v>
      </c>
      <c r="F3734" s="6">
        <v>3323182014</v>
      </c>
      <c r="G3734" s="6" t="s">
        <v>3277</v>
      </c>
      <c r="H3734" s="6" t="s">
        <v>3278</v>
      </c>
      <c r="I3734" s="6">
        <v>15773749</v>
      </c>
      <c r="J3734" s="6" t="s">
        <v>12007</v>
      </c>
      <c r="K3734" s="6" t="s">
        <v>12005</v>
      </c>
      <c r="L3734" s="6" t="s">
        <v>3004</v>
      </c>
      <c r="M3734" s="6">
        <v>0</v>
      </c>
      <c r="N3734" s="6">
        <v>100</v>
      </c>
      <c r="O3734" s="6">
        <v>0</v>
      </c>
      <c r="P3734" s="6">
        <v>0</v>
      </c>
      <c r="Q3734" s="6">
        <v>0</v>
      </c>
      <c r="R3734" s="6">
        <v>0</v>
      </c>
      <c r="S3734" s="6">
        <v>0</v>
      </c>
      <c r="T3734" s="6" t="s">
        <v>39</v>
      </c>
      <c r="U3734" s="27" t="s">
        <v>8334</v>
      </c>
      <c r="V3734" s="8">
        <v>46257.315972222219</v>
      </c>
      <c r="W3734" s="8">
        <v>46257.315972222219</v>
      </c>
      <c r="X3734" s="6" t="s">
        <v>40</v>
      </c>
      <c r="Y3734" s="6" t="s">
        <v>39</v>
      </c>
      <c r="Z3734" s="9">
        <v>78264</v>
      </c>
      <c r="AA3734" s="6" t="s">
        <v>3542</v>
      </c>
      <c r="AB3734" s="26" t="s">
        <v>12008</v>
      </c>
      <c r="AC3734" s="11" t="str">
        <f t="shared" si="329"/>
        <v>Klik Here Bestie</v>
      </c>
      <c r="AD3734" s="12" t="s">
        <v>2944</v>
      </c>
    </row>
    <row r="3735" spans="1:30" ht="14.25" customHeight="1" x14ac:dyDescent="0.3">
      <c r="A3735" s="5">
        <v>3733</v>
      </c>
      <c r="B3735" s="6" t="s">
        <v>32</v>
      </c>
      <c r="C3735" s="6" t="s">
        <v>33</v>
      </c>
      <c r="D3735" s="6" t="s">
        <v>3191</v>
      </c>
      <c r="E3735" s="6" t="s">
        <v>3512</v>
      </c>
      <c r="F3735" s="6">
        <v>3323182014</v>
      </c>
      <c r="G3735" s="6" t="s">
        <v>3277</v>
      </c>
      <c r="H3735" s="6" t="s">
        <v>3278</v>
      </c>
      <c r="I3735" s="6">
        <v>15895880</v>
      </c>
      <c r="J3735" s="6" t="s">
        <v>12009</v>
      </c>
      <c r="K3735" s="6" t="s">
        <v>12010</v>
      </c>
      <c r="L3735" s="6" t="s">
        <v>12011</v>
      </c>
      <c r="M3735" s="6">
        <v>67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6">
        <v>0</v>
      </c>
      <c r="T3735" s="6" t="s">
        <v>39</v>
      </c>
      <c r="U3735" s="27" t="s">
        <v>7951</v>
      </c>
      <c r="V3735" s="8">
        <v>46258.599305555559</v>
      </c>
      <c r="W3735" s="8">
        <v>46258.599305555559</v>
      </c>
      <c r="X3735" s="6" t="s">
        <v>40</v>
      </c>
      <c r="Y3735" s="6" t="s">
        <v>39</v>
      </c>
      <c r="Z3735" s="9">
        <v>1095821</v>
      </c>
      <c r="AA3735" s="6" t="s">
        <v>213</v>
      </c>
      <c r="AB3735" s="26" t="s">
        <v>12012</v>
      </c>
      <c r="AC3735" s="11" t="str">
        <f t="shared" si="329"/>
        <v>Klik Here Bestie</v>
      </c>
      <c r="AD3735" s="12" t="s">
        <v>2944</v>
      </c>
    </row>
    <row r="3736" spans="1:30" ht="14.25" customHeight="1" x14ac:dyDescent="0.3">
      <c r="A3736" s="5">
        <v>3734</v>
      </c>
      <c r="B3736" s="6" t="s">
        <v>32</v>
      </c>
      <c r="C3736" s="6" t="s">
        <v>33</v>
      </c>
      <c r="D3736" s="6" t="s">
        <v>3191</v>
      </c>
      <c r="E3736" s="6" t="s">
        <v>3512</v>
      </c>
      <c r="F3736" s="6">
        <v>3323182014</v>
      </c>
      <c r="G3736" s="6" t="s">
        <v>3277</v>
      </c>
      <c r="H3736" s="6" t="s">
        <v>3278</v>
      </c>
      <c r="I3736" s="6">
        <v>15941919</v>
      </c>
      <c r="J3736" s="6" t="s">
        <v>12013</v>
      </c>
      <c r="K3736" s="6" t="s">
        <v>12010</v>
      </c>
      <c r="L3736" s="6" t="s">
        <v>12011</v>
      </c>
      <c r="M3736" s="6">
        <v>0</v>
      </c>
      <c r="N3736" s="6">
        <v>138</v>
      </c>
      <c r="O3736" s="6">
        <v>0</v>
      </c>
      <c r="P3736" s="6">
        <v>0</v>
      </c>
      <c r="Q3736" s="6">
        <v>0</v>
      </c>
      <c r="R3736" s="6">
        <v>0</v>
      </c>
      <c r="S3736" s="6">
        <v>0</v>
      </c>
      <c r="T3736" s="6" t="s">
        <v>39</v>
      </c>
      <c r="U3736" s="6" t="s">
        <v>8291</v>
      </c>
      <c r="V3736" s="8">
        <v>46259.317361111112</v>
      </c>
      <c r="W3736" s="8">
        <v>46259.317361111112</v>
      </c>
      <c r="X3736" s="6" t="s">
        <v>40</v>
      </c>
      <c r="Y3736" s="6" t="s">
        <v>39</v>
      </c>
      <c r="Z3736" s="9">
        <v>1095821</v>
      </c>
      <c r="AA3736" s="6" t="s">
        <v>213</v>
      </c>
      <c r="AB3736" s="26" t="s">
        <v>12014</v>
      </c>
      <c r="AC3736" s="11" t="str">
        <f t="shared" si="329"/>
        <v>Klik Here Bestie</v>
      </c>
      <c r="AD3736" s="12" t="s">
        <v>2944</v>
      </c>
    </row>
    <row r="3737" spans="1:30" ht="14.25" customHeight="1" x14ac:dyDescent="0.3">
      <c r="A3737" s="5">
        <v>3735</v>
      </c>
      <c r="B3737" s="6" t="s">
        <v>32</v>
      </c>
      <c r="C3737" s="6" t="s">
        <v>33</v>
      </c>
      <c r="D3737" s="6" t="s">
        <v>3191</v>
      </c>
      <c r="E3737" s="6" t="s">
        <v>3512</v>
      </c>
      <c r="F3737" s="6">
        <v>3323182014</v>
      </c>
      <c r="G3737" s="6" t="s">
        <v>3277</v>
      </c>
      <c r="H3737" s="6" t="s">
        <v>3278</v>
      </c>
      <c r="I3737" s="6">
        <v>15942098</v>
      </c>
      <c r="J3737" s="6" t="s">
        <v>12015</v>
      </c>
      <c r="K3737" s="6" t="s">
        <v>12010</v>
      </c>
      <c r="L3737" s="6" t="s">
        <v>12011</v>
      </c>
      <c r="M3737" s="6">
        <v>0</v>
      </c>
      <c r="N3737" s="6">
        <v>61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 t="s">
        <v>39</v>
      </c>
      <c r="U3737" s="6" t="s">
        <v>8291</v>
      </c>
      <c r="V3737" s="8">
        <v>46259.318055555559</v>
      </c>
      <c r="W3737" s="8">
        <v>46259.318055555559</v>
      </c>
      <c r="X3737" s="6" t="s">
        <v>40</v>
      </c>
      <c r="Y3737" s="6" t="s">
        <v>39</v>
      </c>
      <c r="Z3737" s="9">
        <v>1095821</v>
      </c>
      <c r="AA3737" s="6" t="s">
        <v>213</v>
      </c>
      <c r="AB3737" s="26" t="s">
        <v>12016</v>
      </c>
      <c r="AC3737" s="11" t="str">
        <f t="shared" si="329"/>
        <v>Klik Here Bestie</v>
      </c>
      <c r="AD3737" s="12" t="s">
        <v>2944</v>
      </c>
    </row>
    <row r="3738" spans="1:30" ht="14.25" customHeight="1" x14ac:dyDescent="0.3">
      <c r="A3738" s="5">
        <v>3736</v>
      </c>
      <c r="B3738" s="6" t="s">
        <v>32</v>
      </c>
      <c r="C3738" s="6" t="s">
        <v>33</v>
      </c>
      <c r="D3738" s="6" t="s">
        <v>3191</v>
      </c>
      <c r="E3738" s="6" t="s">
        <v>3512</v>
      </c>
      <c r="F3738" s="6">
        <v>3323182014</v>
      </c>
      <c r="G3738" s="6" t="s">
        <v>3277</v>
      </c>
      <c r="H3738" s="6" t="s">
        <v>3278</v>
      </c>
      <c r="I3738" s="6">
        <v>15682877</v>
      </c>
      <c r="J3738" s="6" t="s">
        <v>12017</v>
      </c>
      <c r="K3738" s="6" t="s">
        <v>7017</v>
      </c>
      <c r="L3738" s="6" t="s">
        <v>7018</v>
      </c>
      <c r="M3738" s="6">
        <v>0</v>
      </c>
      <c r="N3738" s="6">
        <v>400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 t="s">
        <v>39</v>
      </c>
      <c r="U3738" s="6" t="s">
        <v>7933</v>
      </c>
      <c r="V3738" s="8">
        <v>46256.303472222222</v>
      </c>
      <c r="W3738" s="8">
        <v>46256.303472222222</v>
      </c>
      <c r="X3738" s="6" t="s">
        <v>40</v>
      </c>
      <c r="Y3738" s="6" t="s">
        <v>39</v>
      </c>
      <c r="Z3738" s="9">
        <v>78265</v>
      </c>
      <c r="AA3738" s="6" t="s">
        <v>3567</v>
      </c>
      <c r="AB3738" s="26" t="s">
        <v>12018</v>
      </c>
      <c r="AC3738" s="11" t="str">
        <f t="shared" si="329"/>
        <v>Klik Here Bestie</v>
      </c>
      <c r="AD3738" s="12" t="s">
        <v>2944</v>
      </c>
    </row>
    <row r="3739" spans="1:30" ht="14.25" customHeight="1" x14ac:dyDescent="0.3">
      <c r="A3739" s="5">
        <v>3737</v>
      </c>
      <c r="B3739" s="6" t="s">
        <v>32</v>
      </c>
      <c r="C3739" s="6" t="s">
        <v>33</v>
      </c>
      <c r="D3739" s="6" t="s">
        <v>3191</v>
      </c>
      <c r="E3739" s="6" t="s">
        <v>3512</v>
      </c>
      <c r="F3739" s="6">
        <v>3323182014</v>
      </c>
      <c r="G3739" s="6" t="s">
        <v>3277</v>
      </c>
      <c r="H3739" s="6" t="s">
        <v>3278</v>
      </c>
      <c r="I3739" s="6">
        <v>15937716</v>
      </c>
      <c r="J3739" s="6" t="s">
        <v>12019</v>
      </c>
      <c r="K3739" s="6" t="s">
        <v>12020</v>
      </c>
      <c r="L3739" s="6" t="s">
        <v>3606</v>
      </c>
      <c r="M3739" s="6">
        <v>0</v>
      </c>
      <c r="N3739" s="6">
        <v>842</v>
      </c>
      <c r="O3739" s="6">
        <v>0</v>
      </c>
      <c r="P3739" s="6">
        <v>0</v>
      </c>
      <c r="Q3739" s="6">
        <v>0</v>
      </c>
      <c r="R3739" s="6">
        <v>0</v>
      </c>
      <c r="S3739" s="6">
        <v>0</v>
      </c>
      <c r="T3739" s="6" t="s">
        <v>39</v>
      </c>
      <c r="U3739" s="6" t="s">
        <v>8291</v>
      </c>
      <c r="V3739" s="8">
        <v>46259.279166666667</v>
      </c>
      <c r="W3739" s="8">
        <v>46259.279166666667</v>
      </c>
      <c r="X3739" s="6" t="s">
        <v>40</v>
      </c>
      <c r="Y3739" s="6" t="s">
        <v>39</v>
      </c>
      <c r="Z3739" s="9">
        <v>78264</v>
      </c>
      <c r="AA3739" s="6" t="s">
        <v>3542</v>
      </c>
      <c r="AB3739" s="26" t="s">
        <v>12021</v>
      </c>
      <c r="AC3739" s="11" t="str">
        <f t="shared" si="329"/>
        <v>Klik Here Bestie</v>
      </c>
      <c r="AD3739" s="12" t="s">
        <v>2944</v>
      </c>
    </row>
    <row r="3740" spans="1:30" ht="14.25" customHeight="1" x14ac:dyDescent="0.3">
      <c r="A3740" s="5">
        <v>3738</v>
      </c>
      <c r="B3740" s="6" t="s">
        <v>32</v>
      </c>
      <c r="C3740" s="6" t="s">
        <v>33</v>
      </c>
      <c r="D3740" s="6" t="s">
        <v>3191</v>
      </c>
      <c r="E3740" s="6" t="s">
        <v>3512</v>
      </c>
      <c r="F3740" s="6">
        <v>3323182014</v>
      </c>
      <c r="G3740" s="6" t="s">
        <v>3277</v>
      </c>
      <c r="H3740" s="6" t="s">
        <v>3278</v>
      </c>
      <c r="I3740" s="6">
        <v>15937823</v>
      </c>
      <c r="J3740" s="6" t="s">
        <v>12022</v>
      </c>
      <c r="K3740" s="6" t="s">
        <v>12020</v>
      </c>
      <c r="L3740" s="6" t="s">
        <v>3606</v>
      </c>
      <c r="M3740" s="6">
        <v>0</v>
      </c>
      <c r="N3740" s="6">
        <v>444</v>
      </c>
      <c r="O3740" s="6">
        <v>0</v>
      </c>
      <c r="P3740" s="6">
        <v>0</v>
      </c>
      <c r="Q3740" s="6">
        <v>0</v>
      </c>
      <c r="R3740" s="6">
        <v>0</v>
      </c>
      <c r="S3740" s="6">
        <v>0</v>
      </c>
      <c r="T3740" s="6" t="s">
        <v>39</v>
      </c>
      <c r="U3740" s="27" t="s">
        <v>8291</v>
      </c>
      <c r="V3740" s="8">
        <v>46259.279861111114</v>
      </c>
      <c r="W3740" s="8">
        <v>46259.279861111114</v>
      </c>
      <c r="X3740" s="6" t="s">
        <v>40</v>
      </c>
      <c r="Y3740" s="6" t="s">
        <v>39</v>
      </c>
      <c r="Z3740" s="9">
        <v>78264</v>
      </c>
      <c r="AA3740" s="6" t="s">
        <v>3542</v>
      </c>
      <c r="AB3740" s="26" t="s">
        <v>12023</v>
      </c>
      <c r="AC3740" s="11" t="str">
        <f t="shared" si="329"/>
        <v>Klik Here Bestie</v>
      </c>
      <c r="AD3740" s="12" t="s">
        <v>2944</v>
      </c>
    </row>
    <row r="3741" spans="1:30" ht="14.25" customHeight="1" x14ac:dyDescent="0.3">
      <c r="A3741" s="5">
        <v>3739</v>
      </c>
      <c r="B3741" s="6" t="s">
        <v>32</v>
      </c>
      <c r="C3741" s="6" t="s">
        <v>33</v>
      </c>
      <c r="D3741" s="6" t="s">
        <v>3191</v>
      </c>
      <c r="E3741" s="6" t="s">
        <v>3512</v>
      </c>
      <c r="F3741" s="6">
        <v>3323182014</v>
      </c>
      <c r="G3741" s="6" t="s">
        <v>3277</v>
      </c>
      <c r="H3741" s="6" t="s">
        <v>3278</v>
      </c>
      <c r="I3741" s="6">
        <v>15701242</v>
      </c>
      <c r="J3741" s="6" t="s">
        <v>12024</v>
      </c>
      <c r="K3741" s="6" t="s">
        <v>12025</v>
      </c>
      <c r="L3741" s="6" t="s">
        <v>3609</v>
      </c>
      <c r="M3741" s="6">
        <v>0</v>
      </c>
      <c r="N3741" s="6">
        <v>250</v>
      </c>
      <c r="O3741" s="6">
        <v>0</v>
      </c>
      <c r="P3741" s="6">
        <v>0</v>
      </c>
      <c r="Q3741" s="6">
        <v>0</v>
      </c>
      <c r="R3741" s="6">
        <v>0</v>
      </c>
      <c r="S3741" s="6">
        <v>0</v>
      </c>
      <c r="T3741" s="6" t="s">
        <v>39</v>
      </c>
      <c r="U3741" s="27" t="s">
        <v>7933</v>
      </c>
      <c r="V3741" s="8">
        <v>46256.395833333336</v>
      </c>
      <c r="W3741" s="8">
        <v>46256.395833333336</v>
      </c>
      <c r="X3741" s="6" t="s">
        <v>40</v>
      </c>
      <c r="Y3741" s="6" t="s">
        <v>39</v>
      </c>
      <c r="Z3741" s="9">
        <v>78261</v>
      </c>
      <c r="AA3741" s="6" t="s">
        <v>3532</v>
      </c>
      <c r="AB3741" s="26" t="s">
        <v>12026</v>
      </c>
      <c r="AC3741" s="11" t="str">
        <f t="shared" si="329"/>
        <v>Klik Here Bestie</v>
      </c>
      <c r="AD3741" s="12" t="s">
        <v>2944</v>
      </c>
    </row>
    <row r="3742" spans="1:30" ht="14.25" customHeight="1" x14ac:dyDescent="0.3">
      <c r="A3742" s="5">
        <v>3740</v>
      </c>
      <c r="B3742" s="6" t="s">
        <v>32</v>
      </c>
      <c r="C3742" s="6" t="s">
        <v>33</v>
      </c>
      <c r="D3742" s="6" t="s">
        <v>3191</v>
      </c>
      <c r="E3742" s="6" t="s">
        <v>3512</v>
      </c>
      <c r="F3742" s="6">
        <v>3323182014</v>
      </c>
      <c r="G3742" s="6" t="s">
        <v>3277</v>
      </c>
      <c r="H3742" s="6" t="s">
        <v>3278</v>
      </c>
      <c r="I3742" s="6">
        <v>15701459</v>
      </c>
      <c r="J3742" s="6" t="s">
        <v>12027</v>
      </c>
      <c r="K3742" s="6" t="s">
        <v>12025</v>
      </c>
      <c r="L3742" s="6" t="s">
        <v>3609</v>
      </c>
      <c r="M3742" s="6">
        <v>252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0</v>
      </c>
      <c r="T3742" s="6" t="s">
        <v>39</v>
      </c>
      <c r="U3742" s="6" t="s">
        <v>7933</v>
      </c>
      <c r="V3742" s="8">
        <v>46256.396527777775</v>
      </c>
      <c r="W3742" s="8">
        <v>46256.396527777775</v>
      </c>
      <c r="X3742" s="6" t="s">
        <v>40</v>
      </c>
      <c r="Y3742" s="6" t="s">
        <v>39</v>
      </c>
      <c r="Z3742" s="9">
        <v>78261</v>
      </c>
      <c r="AA3742" s="6" t="s">
        <v>3532</v>
      </c>
      <c r="AB3742" s="26" t="s">
        <v>12028</v>
      </c>
      <c r="AC3742" s="11" t="str">
        <f t="shared" si="329"/>
        <v>Klik Here Bestie</v>
      </c>
      <c r="AD3742" s="12" t="s">
        <v>2944</v>
      </c>
    </row>
    <row r="3743" spans="1:30" ht="14.25" customHeight="1" x14ac:dyDescent="0.3">
      <c r="A3743" s="5">
        <v>3741</v>
      </c>
      <c r="B3743" s="6" t="s">
        <v>32</v>
      </c>
      <c r="C3743" s="6" t="s">
        <v>33</v>
      </c>
      <c r="D3743" s="6" t="s">
        <v>3191</v>
      </c>
      <c r="E3743" s="6" t="s">
        <v>3512</v>
      </c>
      <c r="F3743" s="6">
        <v>3323182014</v>
      </c>
      <c r="G3743" s="6" t="s">
        <v>3277</v>
      </c>
      <c r="H3743" s="6" t="s">
        <v>3278</v>
      </c>
      <c r="I3743" s="6">
        <v>15944328</v>
      </c>
      <c r="J3743" s="6" t="s">
        <v>12029</v>
      </c>
      <c r="K3743" s="6" t="s">
        <v>12030</v>
      </c>
      <c r="L3743" s="6" t="s">
        <v>3612</v>
      </c>
      <c r="M3743" s="6">
        <v>0</v>
      </c>
      <c r="N3743" s="6">
        <v>500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6" t="s">
        <v>39</v>
      </c>
      <c r="U3743" s="6" t="s">
        <v>8291</v>
      </c>
      <c r="V3743" s="8">
        <v>46259.332638888889</v>
      </c>
      <c r="W3743" s="8">
        <v>46259.332638888889</v>
      </c>
      <c r="X3743" s="6" t="s">
        <v>40</v>
      </c>
      <c r="Y3743" s="6" t="s">
        <v>39</v>
      </c>
      <c r="Z3743" s="9">
        <v>78263</v>
      </c>
      <c r="AA3743" s="6" t="s">
        <v>3515</v>
      </c>
      <c r="AB3743" s="26" t="s">
        <v>12031</v>
      </c>
      <c r="AC3743" s="11" t="str">
        <f t="shared" si="329"/>
        <v>Klik Here Bestie</v>
      </c>
      <c r="AD3743" s="12" t="s">
        <v>2944</v>
      </c>
    </row>
    <row r="3744" spans="1:30" ht="14.25" customHeight="1" x14ac:dyDescent="0.3">
      <c r="A3744" s="5">
        <v>3742</v>
      </c>
      <c r="B3744" s="6" t="s">
        <v>32</v>
      </c>
      <c r="C3744" s="6" t="s">
        <v>33</v>
      </c>
      <c r="D3744" s="6" t="s">
        <v>3191</v>
      </c>
      <c r="E3744" s="6" t="s">
        <v>3512</v>
      </c>
      <c r="F3744" s="6">
        <v>3323182014</v>
      </c>
      <c r="G3744" s="6" t="s">
        <v>3277</v>
      </c>
      <c r="H3744" s="6" t="s">
        <v>3278</v>
      </c>
      <c r="I3744" s="6">
        <v>15938412</v>
      </c>
      <c r="J3744" s="6" t="s">
        <v>12032</v>
      </c>
      <c r="K3744" s="6" t="s">
        <v>12033</v>
      </c>
      <c r="L3744" s="6" t="s">
        <v>12034</v>
      </c>
      <c r="M3744" s="6">
        <v>0</v>
      </c>
      <c r="N3744" s="6">
        <v>50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 t="s">
        <v>39</v>
      </c>
      <c r="U3744" s="27" t="s">
        <v>8291</v>
      </c>
      <c r="V3744" s="8">
        <v>46259.287499999999</v>
      </c>
      <c r="W3744" s="8">
        <v>46259.287499999999</v>
      </c>
      <c r="X3744" s="6" t="s">
        <v>40</v>
      </c>
      <c r="Y3744" s="6" t="s">
        <v>39</v>
      </c>
      <c r="Z3744" s="9">
        <v>78263</v>
      </c>
      <c r="AA3744" s="6" t="s">
        <v>3515</v>
      </c>
      <c r="AB3744" s="26" t="s">
        <v>12035</v>
      </c>
      <c r="AC3744" s="11" t="str">
        <f t="shared" si="329"/>
        <v>Klik Here Bestie</v>
      </c>
      <c r="AD3744" s="12" t="s">
        <v>2944</v>
      </c>
    </row>
    <row r="3745" spans="1:30" ht="14.25" customHeight="1" x14ac:dyDescent="0.3">
      <c r="A3745" s="5">
        <v>3743</v>
      </c>
      <c r="B3745" s="6" t="s">
        <v>32</v>
      </c>
      <c r="C3745" s="6" t="s">
        <v>33</v>
      </c>
      <c r="D3745" s="6" t="s">
        <v>3191</v>
      </c>
      <c r="E3745" s="6" t="s">
        <v>3512</v>
      </c>
      <c r="F3745" s="6">
        <v>3323182014</v>
      </c>
      <c r="G3745" s="6" t="s">
        <v>3277</v>
      </c>
      <c r="H3745" s="6" t="s">
        <v>3278</v>
      </c>
      <c r="I3745" s="6">
        <v>15438357</v>
      </c>
      <c r="J3745" s="6" t="s">
        <v>12036</v>
      </c>
      <c r="K3745" s="6" t="s">
        <v>12037</v>
      </c>
      <c r="L3745" s="6" t="s">
        <v>744</v>
      </c>
      <c r="M3745" s="6">
        <v>0</v>
      </c>
      <c r="N3745" s="6">
        <v>400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 t="s">
        <v>39</v>
      </c>
      <c r="U3745" s="27" t="s">
        <v>7969</v>
      </c>
      <c r="V3745" s="8">
        <v>46253.309027777781</v>
      </c>
      <c r="W3745" s="8">
        <v>46253.309027777781</v>
      </c>
      <c r="X3745" s="6" t="s">
        <v>40</v>
      </c>
      <c r="Y3745" s="6" t="s">
        <v>39</v>
      </c>
      <c r="Z3745" s="9">
        <v>78264</v>
      </c>
      <c r="AA3745" s="6" t="s">
        <v>3542</v>
      </c>
      <c r="AB3745" s="26" t="s">
        <v>12038</v>
      </c>
      <c r="AC3745" s="11" t="str">
        <f t="shared" si="329"/>
        <v>Klik Here Bestie</v>
      </c>
      <c r="AD3745" s="12" t="s">
        <v>2944</v>
      </c>
    </row>
    <row r="3746" spans="1:30" ht="14.25" customHeight="1" x14ac:dyDescent="0.3">
      <c r="A3746" s="5">
        <v>3744</v>
      </c>
      <c r="B3746" s="6" t="s">
        <v>32</v>
      </c>
      <c r="C3746" s="6" t="s">
        <v>33</v>
      </c>
      <c r="D3746" s="6" t="s">
        <v>3191</v>
      </c>
      <c r="E3746" s="6" t="s">
        <v>3512</v>
      </c>
      <c r="F3746" s="6">
        <v>3323182014</v>
      </c>
      <c r="G3746" s="6" t="s">
        <v>3277</v>
      </c>
      <c r="H3746" s="6" t="s">
        <v>3278</v>
      </c>
      <c r="I3746" s="6">
        <v>15963032</v>
      </c>
      <c r="J3746" s="6" t="s">
        <v>12039</v>
      </c>
      <c r="K3746" s="6" t="s">
        <v>12040</v>
      </c>
      <c r="L3746" s="6" t="s">
        <v>12041</v>
      </c>
      <c r="M3746" s="6">
        <v>0</v>
      </c>
      <c r="N3746" s="6">
        <v>50</v>
      </c>
      <c r="O3746" s="6">
        <v>0</v>
      </c>
      <c r="P3746" s="6">
        <v>0</v>
      </c>
      <c r="Q3746" s="6">
        <v>0</v>
      </c>
      <c r="R3746" s="6">
        <v>0</v>
      </c>
      <c r="S3746" s="6">
        <v>0</v>
      </c>
      <c r="T3746" s="6" t="s">
        <v>39</v>
      </c>
      <c r="U3746" s="6" t="s">
        <v>8291</v>
      </c>
      <c r="V3746" s="8">
        <v>46259.431944444441</v>
      </c>
      <c r="W3746" s="8">
        <v>46259.431944444441</v>
      </c>
      <c r="X3746" s="6" t="s">
        <v>40</v>
      </c>
      <c r="Y3746" s="6" t="s">
        <v>39</v>
      </c>
      <c r="Z3746" s="9">
        <v>78265</v>
      </c>
      <c r="AA3746" s="6" t="s">
        <v>3567</v>
      </c>
      <c r="AB3746" s="26" t="s">
        <v>12042</v>
      </c>
      <c r="AC3746" s="11" t="str">
        <f t="shared" si="329"/>
        <v>Klik Here Bestie</v>
      </c>
      <c r="AD3746" s="12" t="s">
        <v>2944</v>
      </c>
    </row>
    <row r="3747" spans="1:30" ht="14.25" customHeight="1" x14ac:dyDescent="0.3">
      <c r="A3747" s="5">
        <v>3745</v>
      </c>
      <c r="B3747" s="6" t="s">
        <v>32</v>
      </c>
      <c r="C3747" s="6" t="s">
        <v>33</v>
      </c>
      <c r="D3747" s="6" t="s">
        <v>3191</v>
      </c>
      <c r="E3747" s="6" t="s">
        <v>3512</v>
      </c>
      <c r="F3747" s="6">
        <v>3323182014</v>
      </c>
      <c r="G3747" s="6" t="s">
        <v>3277</v>
      </c>
      <c r="H3747" s="6" t="s">
        <v>3278</v>
      </c>
      <c r="I3747" s="6">
        <v>15681362</v>
      </c>
      <c r="J3747" s="6" t="s">
        <v>12043</v>
      </c>
      <c r="K3747" s="6" t="s">
        <v>7032</v>
      </c>
      <c r="L3747" s="6" t="s">
        <v>7033</v>
      </c>
      <c r="M3747" s="6">
        <v>0</v>
      </c>
      <c r="N3747" s="6">
        <v>450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 t="s">
        <v>39</v>
      </c>
      <c r="U3747" s="27" t="s">
        <v>7933</v>
      </c>
      <c r="V3747" s="8">
        <v>46256.290277777778</v>
      </c>
      <c r="W3747" s="8">
        <v>46256.290277777778</v>
      </c>
      <c r="X3747" s="6" t="s">
        <v>40</v>
      </c>
      <c r="Y3747" s="6" t="s">
        <v>39</v>
      </c>
      <c r="Z3747" s="9">
        <v>78265</v>
      </c>
      <c r="AA3747" s="6" t="s">
        <v>3567</v>
      </c>
      <c r="AB3747" s="26" t="s">
        <v>12044</v>
      </c>
      <c r="AC3747" s="11" t="str">
        <f t="shared" si="329"/>
        <v>Klik Here Bestie</v>
      </c>
      <c r="AD3747" s="12" t="s">
        <v>2944</v>
      </c>
    </row>
    <row r="3748" spans="1:30" ht="14.25" customHeight="1" x14ac:dyDescent="0.3">
      <c r="A3748" s="5">
        <v>3746</v>
      </c>
      <c r="B3748" s="6" t="s">
        <v>32</v>
      </c>
      <c r="C3748" s="6" t="s">
        <v>33</v>
      </c>
      <c r="D3748" s="6" t="s">
        <v>3191</v>
      </c>
      <c r="E3748" s="6" t="s">
        <v>3512</v>
      </c>
      <c r="F3748" s="6">
        <v>3323182014</v>
      </c>
      <c r="G3748" s="6" t="s">
        <v>3277</v>
      </c>
      <c r="H3748" s="6" t="s">
        <v>3278</v>
      </c>
      <c r="I3748" s="6">
        <v>15681421</v>
      </c>
      <c r="J3748" s="6" t="s">
        <v>12045</v>
      </c>
      <c r="K3748" s="6" t="s">
        <v>7032</v>
      </c>
      <c r="L3748" s="6" t="s">
        <v>7033</v>
      </c>
      <c r="M3748" s="6">
        <v>0</v>
      </c>
      <c r="N3748" s="6">
        <v>232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6" t="s">
        <v>39</v>
      </c>
      <c r="U3748" s="6" t="s">
        <v>7933</v>
      </c>
      <c r="V3748" s="8">
        <v>46256.291666666664</v>
      </c>
      <c r="W3748" s="8">
        <v>46256.291666666664</v>
      </c>
      <c r="X3748" s="6" t="s">
        <v>40</v>
      </c>
      <c r="Y3748" s="6" t="s">
        <v>39</v>
      </c>
      <c r="Z3748" s="9">
        <v>78265</v>
      </c>
      <c r="AA3748" s="6" t="s">
        <v>3567</v>
      </c>
      <c r="AB3748" s="26" t="s">
        <v>12046</v>
      </c>
      <c r="AC3748" s="11" t="str">
        <f t="shared" si="329"/>
        <v>Klik Here Bestie</v>
      </c>
      <c r="AD3748" s="12" t="s">
        <v>2944</v>
      </c>
    </row>
    <row r="3749" spans="1:30" ht="14.25" customHeight="1" x14ac:dyDescent="0.3">
      <c r="A3749" s="5">
        <v>3747</v>
      </c>
      <c r="B3749" s="6" t="s">
        <v>32</v>
      </c>
      <c r="C3749" s="6" t="s">
        <v>33</v>
      </c>
      <c r="D3749" s="6" t="s">
        <v>3191</v>
      </c>
      <c r="E3749" s="6" t="s">
        <v>3512</v>
      </c>
      <c r="F3749" s="6">
        <v>3323182014</v>
      </c>
      <c r="G3749" s="6" t="s">
        <v>3277</v>
      </c>
      <c r="H3749" s="6" t="s">
        <v>3278</v>
      </c>
      <c r="I3749" s="6">
        <v>15680614</v>
      </c>
      <c r="J3749" s="6" t="s">
        <v>12047</v>
      </c>
      <c r="K3749" s="6" t="s">
        <v>12048</v>
      </c>
      <c r="L3749" s="6" t="s">
        <v>12049</v>
      </c>
      <c r="M3749" s="6">
        <v>0</v>
      </c>
      <c r="N3749" s="6">
        <v>430</v>
      </c>
      <c r="O3749" s="6">
        <v>0</v>
      </c>
      <c r="P3749" s="6">
        <v>0</v>
      </c>
      <c r="Q3749" s="6">
        <v>0</v>
      </c>
      <c r="R3749" s="6">
        <v>0</v>
      </c>
      <c r="S3749" s="6">
        <v>0</v>
      </c>
      <c r="T3749" s="6" t="s">
        <v>39</v>
      </c>
      <c r="U3749" s="6" t="s">
        <v>7933</v>
      </c>
      <c r="V3749" s="8">
        <v>46256.282638888886</v>
      </c>
      <c r="W3749" s="8">
        <v>46256.282638888886</v>
      </c>
      <c r="X3749" s="6" t="s">
        <v>40</v>
      </c>
      <c r="Y3749" s="6" t="s">
        <v>39</v>
      </c>
      <c r="Z3749" s="9">
        <v>78263</v>
      </c>
      <c r="AA3749" s="6" t="s">
        <v>3515</v>
      </c>
      <c r="AB3749" s="26" t="s">
        <v>12050</v>
      </c>
      <c r="AC3749" s="11" t="str">
        <f t="shared" si="329"/>
        <v>Klik Here Bestie</v>
      </c>
      <c r="AD3749" s="12" t="s">
        <v>2944</v>
      </c>
    </row>
    <row r="3750" spans="1:30" ht="14.25" customHeight="1" x14ac:dyDescent="0.3">
      <c r="A3750" s="5">
        <v>3748</v>
      </c>
      <c r="B3750" s="6" t="s">
        <v>32</v>
      </c>
      <c r="C3750" s="6" t="s">
        <v>33</v>
      </c>
      <c r="D3750" s="6" t="s">
        <v>3191</v>
      </c>
      <c r="E3750" s="6" t="s">
        <v>3512</v>
      </c>
      <c r="F3750" s="6">
        <v>3323182014</v>
      </c>
      <c r="G3750" s="6" t="s">
        <v>3277</v>
      </c>
      <c r="H3750" s="6" t="s">
        <v>3278</v>
      </c>
      <c r="I3750" s="6">
        <v>15680755</v>
      </c>
      <c r="J3750" s="6" t="s">
        <v>12051</v>
      </c>
      <c r="K3750" s="6" t="s">
        <v>12048</v>
      </c>
      <c r="L3750" s="6" t="s">
        <v>12049</v>
      </c>
      <c r="M3750" s="6">
        <v>159</v>
      </c>
      <c r="N3750" s="6">
        <v>76</v>
      </c>
      <c r="O3750" s="6">
        <v>0</v>
      </c>
      <c r="P3750" s="6">
        <v>0</v>
      </c>
      <c r="Q3750" s="6">
        <v>0</v>
      </c>
      <c r="R3750" s="6">
        <v>0</v>
      </c>
      <c r="S3750" s="6">
        <v>0</v>
      </c>
      <c r="T3750" s="6" t="s">
        <v>39</v>
      </c>
      <c r="U3750" s="6" t="s">
        <v>7933</v>
      </c>
      <c r="V3750" s="8">
        <v>46256.28402777778</v>
      </c>
      <c r="W3750" s="8">
        <v>46256.28402777778</v>
      </c>
      <c r="X3750" s="6" t="s">
        <v>40</v>
      </c>
      <c r="Y3750" s="6" t="s">
        <v>39</v>
      </c>
      <c r="Z3750" s="9">
        <v>78263</v>
      </c>
      <c r="AA3750" s="6" t="s">
        <v>3515</v>
      </c>
      <c r="AB3750" s="26" t="s">
        <v>12052</v>
      </c>
      <c r="AC3750" s="11" t="str">
        <f t="shared" si="329"/>
        <v>Klik Here Bestie</v>
      </c>
      <c r="AD3750" s="12" t="s">
        <v>2944</v>
      </c>
    </row>
    <row r="3751" spans="1:30" ht="14.25" customHeight="1" x14ac:dyDescent="0.3">
      <c r="A3751" s="5">
        <v>3749</v>
      </c>
      <c r="B3751" s="6" t="s">
        <v>32</v>
      </c>
      <c r="C3751" s="6" t="s">
        <v>33</v>
      </c>
      <c r="D3751" s="6" t="s">
        <v>3191</v>
      </c>
      <c r="E3751" s="6" t="s">
        <v>3512</v>
      </c>
      <c r="F3751" s="6">
        <v>3323182014</v>
      </c>
      <c r="G3751" s="6" t="s">
        <v>3277</v>
      </c>
      <c r="H3751" s="6" t="s">
        <v>3278</v>
      </c>
      <c r="I3751" s="6">
        <v>15782305</v>
      </c>
      <c r="J3751" s="6" t="s">
        <v>12053</v>
      </c>
      <c r="K3751" s="6" t="s">
        <v>12054</v>
      </c>
      <c r="L3751" s="6" t="s">
        <v>12055</v>
      </c>
      <c r="M3751" s="6">
        <v>174</v>
      </c>
      <c r="N3751" s="6">
        <v>240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 t="s">
        <v>39</v>
      </c>
      <c r="U3751" s="27" t="s">
        <v>8334</v>
      </c>
      <c r="V3751" s="8">
        <v>46257.380555555559</v>
      </c>
      <c r="W3751" s="8">
        <v>46257.380555555559</v>
      </c>
      <c r="X3751" s="6" t="s">
        <v>40</v>
      </c>
      <c r="Y3751" s="6" t="s">
        <v>39</v>
      </c>
      <c r="Z3751" s="9">
        <v>78264</v>
      </c>
      <c r="AA3751" s="6" t="s">
        <v>3542</v>
      </c>
      <c r="AB3751" s="26" t="s">
        <v>12056</v>
      </c>
      <c r="AC3751" s="11" t="str">
        <f t="shared" si="329"/>
        <v>Klik Here Bestie</v>
      </c>
      <c r="AD3751" s="12" t="s">
        <v>2944</v>
      </c>
    </row>
    <row r="3752" spans="1:30" ht="14.25" customHeight="1" x14ac:dyDescent="0.3">
      <c r="A3752" s="5">
        <v>3750</v>
      </c>
      <c r="B3752" s="6" t="s">
        <v>32</v>
      </c>
      <c r="C3752" s="6" t="s">
        <v>33</v>
      </c>
      <c r="D3752" s="6" t="s">
        <v>3191</v>
      </c>
      <c r="E3752" s="6" t="s">
        <v>3512</v>
      </c>
      <c r="F3752" s="6">
        <v>3323182014</v>
      </c>
      <c r="G3752" s="6" t="s">
        <v>3277</v>
      </c>
      <c r="H3752" s="6" t="s">
        <v>3278</v>
      </c>
      <c r="I3752" s="6">
        <v>15682399</v>
      </c>
      <c r="J3752" s="6" t="s">
        <v>12057</v>
      </c>
      <c r="K3752" s="6" t="s">
        <v>12058</v>
      </c>
      <c r="L3752" s="6" t="s">
        <v>3017</v>
      </c>
      <c r="M3752" s="6">
        <v>150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6">
        <v>0</v>
      </c>
      <c r="T3752" s="6" t="s">
        <v>39</v>
      </c>
      <c r="U3752" s="27" t="s">
        <v>7933</v>
      </c>
      <c r="V3752" s="8">
        <v>46256.3</v>
      </c>
      <c r="W3752" s="8">
        <v>46256.3</v>
      </c>
      <c r="X3752" s="6" t="s">
        <v>40</v>
      </c>
      <c r="Y3752" s="6" t="s">
        <v>39</v>
      </c>
      <c r="Z3752" s="9">
        <v>78265</v>
      </c>
      <c r="AA3752" s="6" t="s">
        <v>3567</v>
      </c>
      <c r="AB3752" s="26" t="s">
        <v>12059</v>
      </c>
      <c r="AC3752" s="11" t="str">
        <f t="shared" si="329"/>
        <v>Klik Here Bestie</v>
      </c>
      <c r="AD3752" s="12" t="s">
        <v>2944</v>
      </c>
    </row>
    <row r="3753" spans="1:30" ht="14.25" customHeight="1" x14ac:dyDescent="0.3">
      <c r="A3753" s="5">
        <v>3751</v>
      </c>
      <c r="B3753" s="6" t="s">
        <v>32</v>
      </c>
      <c r="C3753" s="6" t="s">
        <v>33</v>
      </c>
      <c r="D3753" s="6" t="s">
        <v>3191</v>
      </c>
      <c r="E3753" s="6" t="s">
        <v>3512</v>
      </c>
      <c r="F3753" s="6">
        <v>3323182014</v>
      </c>
      <c r="G3753" s="6" t="s">
        <v>3277</v>
      </c>
      <c r="H3753" s="6" t="s">
        <v>3278</v>
      </c>
      <c r="I3753" s="6">
        <v>15682481</v>
      </c>
      <c r="J3753" s="6" t="s">
        <v>12060</v>
      </c>
      <c r="K3753" s="6" t="s">
        <v>12058</v>
      </c>
      <c r="L3753" s="6" t="s">
        <v>3017</v>
      </c>
      <c r="M3753" s="6">
        <v>0</v>
      </c>
      <c r="N3753" s="6">
        <v>204</v>
      </c>
      <c r="O3753" s="6">
        <v>0</v>
      </c>
      <c r="P3753" s="6">
        <v>0</v>
      </c>
      <c r="Q3753" s="6">
        <v>0</v>
      </c>
      <c r="R3753" s="6">
        <v>0</v>
      </c>
      <c r="S3753" s="6">
        <v>0</v>
      </c>
      <c r="T3753" s="6" t="s">
        <v>39</v>
      </c>
      <c r="U3753" s="27" t="s">
        <v>7933</v>
      </c>
      <c r="V3753" s="8">
        <v>46256.300694444442</v>
      </c>
      <c r="W3753" s="8">
        <v>46256.300694444442</v>
      </c>
      <c r="X3753" s="6" t="s">
        <v>40</v>
      </c>
      <c r="Y3753" s="6" t="s">
        <v>39</v>
      </c>
      <c r="Z3753" s="9">
        <v>78265</v>
      </c>
      <c r="AA3753" s="6" t="s">
        <v>3567</v>
      </c>
      <c r="AB3753" s="26" t="s">
        <v>12061</v>
      </c>
      <c r="AC3753" s="11" t="str">
        <f t="shared" si="329"/>
        <v>Klik Here Bestie</v>
      </c>
      <c r="AD3753" s="12" t="s">
        <v>2944</v>
      </c>
    </row>
    <row r="3754" spans="1:30" ht="14.25" customHeight="1" x14ac:dyDescent="0.3">
      <c r="A3754" s="5">
        <v>3752</v>
      </c>
      <c r="B3754" s="6" t="s">
        <v>32</v>
      </c>
      <c r="C3754" s="6" t="s">
        <v>33</v>
      </c>
      <c r="D3754" s="6" t="s">
        <v>3191</v>
      </c>
      <c r="E3754" s="6" t="s">
        <v>3512</v>
      </c>
      <c r="F3754" s="6">
        <v>3323182014</v>
      </c>
      <c r="G3754" s="6" t="s">
        <v>3277</v>
      </c>
      <c r="H3754" s="6" t="s">
        <v>3278</v>
      </c>
      <c r="I3754" s="6">
        <v>15785037</v>
      </c>
      <c r="J3754" s="6" t="s">
        <v>12062</v>
      </c>
      <c r="K3754" s="6" t="s">
        <v>12063</v>
      </c>
      <c r="L3754" s="6" t="s">
        <v>12064</v>
      </c>
      <c r="M3754" s="6">
        <v>110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6">
        <v>0</v>
      </c>
      <c r="T3754" s="6" t="s">
        <v>39</v>
      </c>
      <c r="U3754" s="6" t="s">
        <v>8334</v>
      </c>
      <c r="V3754" s="8">
        <v>46257.399305555555</v>
      </c>
      <c r="W3754" s="8">
        <v>46257.399305555555</v>
      </c>
      <c r="X3754" s="6" t="s">
        <v>40</v>
      </c>
      <c r="Y3754" s="6" t="s">
        <v>39</v>
      </c>
      <c r="Z3754" s="9">
        <v>78261</v>
      </c>
      <c r="AA3754" s="6" t="s">
        <v>3532</v>
      </c>
      <c r="AB3754" s="26" t="s">
        <v>12065</v>
      </c>
      <c r="AC3754" s="11" t="str">
        <f t="shared" si="329"/>
        <v>Klik Here Bestie</v>
      </c>
      <c r="AD3754" s="12" t="s">
        <v>2944</v>
      </c>
    </row>
    <row r="3755" spans="1:30" ht="14.25" customHeight="1" x14ac:dyDescent="0.3">
      <c r="A3755" s="5">
        <v>3753</v>
      </c>
      <c r="B3755" s="6" t="s">
        <v>32</v>
      </c>
      <c r="C3755" s="6" t="s">
        <v>33</v>
      </c>
      <c r="D3755" s="6" t="s">
        <v>3191</v>
      </c>
      <c r="E3755" s="6" t="s">
        <v>3512</v>
      </c>
      <c r="F3755" s="6">
        <v>3323182014</v>
      </c>
      <c r="G3755" s="6" t="s">
        <v>3277</v>
      </c>
      <c r="H3755" s="6" t="s">
        <v>3278</v>
      </c>
      <c r="I3755" s="6">
        <v>15945572</v>
      </c>
      <c r="J3755" s="6" t="s">
        <v>12066</v>
      </c>
      <c r="K3755" s="6" t="s">
        <v>12067</v>
      </c>
      <c r="L3755" s="6" t="s">
        <v>12068</v>
      </c>
      <c r="M3755" s="6">
        <v>130</v>
      </c>
      <c r="N3755" s="6">
        <v>226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 t="s">
        <v>39</v>
      </c>
      <c r="U3755" s="27" t="s">
        <v>8291</v>
      </c>
      <c r="V3755" s="8">
        <v>46259.341666666667</v>
      </c>
      <c r="W3755" s="8">
        <v>46259.341666666667</v>
      </c>
      <c r="X3755" s="6" t="s">
        <v>40</v>
      </c>
      <c r="Y3755" s="6" t="s">
        <v>39</v>
      </c>
      <c r="Z3755" s="9">
        <v>78261</v>
      </c>
      <c r="AA3755" s="6" t="s">
        <v>3532</v>
      </c>
      <c r="AB3755" s="26" t="s">
        <v>12069</v>
      </c>
      <c r="AC3755" s="11" t="str">
        <f t="shared" si="329"/>
        <v>Klik Here Bestie</v>
      </c>
      <c r="AD3755" s="12" t="s">
        <v>2944</v>
      </c>
    </row>
    <row r="3756" spans="1:30" ht="14.25" customHeight="1" x14ac:dyDescent="0.3">
      <c r="A3756" s="5">
        <v>3754</v>
      </c>
      <c r="B3756" s="6" t="s">
        <v>32</v>
      </c>
      <c r="C3756" s="6" t="s">
        <v>33</v>
      </c>
      <c r="D3756" s="6" t="s">
        <v>3191</v>
      </c>
      <c r="E3756" s="6" t="s">
        <v>3512</v>
      </c>
      <c r="F3756" s="6">
        <v>3323182014</v>
      </c>
      <c r="G3756" s="6" t="s">
        <v>3277</v>
      </c>
      <c r="H3756" s="6" t="s">
        <v>3278</v>
      </c>
      <c r="I3756" s="6">
        <v>15939272</v>
      </c>
      <c r="J3756" s="6" t="s">
        <v>12070</v>
      </c>
      <c r="K3756" s="6" t="s">
        <v>12071</v>
      </c>
      <c r="L3756" s="6" t="s">
        <v>12072</v>
      </c>
      <c r="M3756" s="6">
        <v>0</v>
      </c>
      <c r="N3756" s="6">
        <v>150</v>
      </c>
      <c r="O3756" s="6">
        <v>0</v>
      </c>
      <c r="P3756" s="6">
        <v>0</v>
      </c>
      <c r="Q3756" s="6">
        <v>0</v>
      </c>
      <c r="R3756" s="6">
        <v>0</v>
      </c>
      <c r="S3756" s="6">
        <v>0</v>
      </c>
      <c r="T3756" s="6" t="s">
        <v>39</v>
      </c>
      <c r="U3756" s="27" t="s">
        <v>8291</v>
      </c>
      <c r="V3756" s="8">
        <v>46259.293749999997</v>
      </c>
      <c r="W3756" s="8">
        <v>46259.293749999997</v>
      </c>
      <c r="X3756" s="6" t="s">
        <v>40</v>
      </c>
      <c r="Y3756" s="6" t="s">
        <v>39</v>
      </c>
      <c r="Z3756" s="9">
        <v>78261</v>
      </c>
      <c r="AA3756" s="6" t="s">
        <v>3532</v>
      </c>
      <c r="AB3756" s="26" t="s">
        <v>12073</v>
      </c>
      <c r="AC3756" s="11" t="str">
        <f t="shared" si="329"/>
        <v>Klik Here Bestie</v>
      </c>
      <c r="AD3756" s="12" t="s">
        <v>2944</v>
      </c>
    </row>
    <row r="3757" spans="1:30" ht="14.25" customHeight="1" x14ac:dyDescent="0.3">
      <c r="A3757" s="5">
        <v>3755</v>
      </c>
      <c r="B3757" s="6" t="s">
        <v>32</v>
      </c>
      <c r="C3757" s="6" t="s">
        <v>33</v>
      </c>
      <c r="D3757" s="6" t="s">
        <v>3191</v>
      </c>
      <c r="E3757" s="6" t="s">
        <v>3512</v>
      </c>
      <c r="F3757" s="6">
        <v>3323182014</v>
      </c>
      <c r="G3757" s="6" t="s">
        <v>3277</v>
      </c>
      <c r="H3757" s="6" t="s">
        <v>3278</v>
      </c>
      <c r="I3757" s="6">
        <v>15939356</v>
      </c>
      <c r="J3757" s="6" t="s">
        <v>12074</v>
      </c>
      <c r="K3757" s="6" t="s">
        <v>12071</v>
      </c>
      <c r="L3757" s="6" t="s">
        <v>12072</v>
      </c>
      <c r="M3757" s="6">
        <v>70</v>
      </c>
      <c r="N3757" s="6">
        <v>0</v>
      </c>
      <c r="O3757" s="6">
        <v>0</v>
      </c>
      <c r="P3757" s="6">
        <v>0</v>
      </c>
      <c r="Q3757" s="6">
        <v>0</v>
      </c>
      <c r="R3757" s="6">
        <v>0</v>
      </c>
      <c r="S3757" s="6">
        <v>0</v>
      </c>
      <c r="T3757" s="6" t="s">
        <v>39</v>
      </c>
      <c r="U3757" s="27" t="s">
        <v>8291</v>
      </c>
      <c r="V3757" s="8">
        <v>46259.294444444444</v>
      </c>
      <c r="W3757" s="8">
        <v>46259.294444444444</v>
      </c>
      <c r="X3757" s="6" t="s">
        <v>40</v>
      </c>
      <c r="Y3757" s="6" t="s">
        <v>39</v>
      </c>
      <c r="Z3757" s="9">
        <v>78261</v>
      </c>
      <c r="AA3757" s="6" t="s">
        <v>3532</v>
      </c>
      <c r="AB3757" s="26" t="s">
        <v>12075</v>
      </c>
      <c r="AC3757" s="11" t="str">
        <f t="shared" si="329"/>
        <v>Klik Here Bestie</v>
      </c>
      <c r="AD3757" s="12" t="s">
        <v>2944</v>
      </c>
    </row>
    <row r="3758" spans="1:30" ht="14.25" customHeight="1" x14ac:dyDescent="0.3">
      <c r="A3758" s="5">
        <v>3756</v>
      </c>
      <c r="B3758" s="6" t="s">
        <v>32</v>
      </c>
      <c r="C3758" s="6" t="s">
        <v>33</v>
      </c>
      <c r="D3758" s="6" t="s">
        <v>3191</v>
      </c>
      <c r="E3758" s="6" t="s">
        <v>3512</v>
      </c>
      <c r="F3758" s="6">
        <v>3323182014</v>
      </c>
      <c r="G3758" s="6" t="s">
        <v>3277</v>
      </c>
      <c r="H3758" s="6" t="s">
        <v>3278</v>
      </c>
      <c r="I3758" s="6">
        <v>15847135</v>
      </c>
      <c r="J3758" s="6" t="s">
        <v>12076</v>
      </c>
      <c r="K3758" s="6" t="s">
        <v>7066</v>
      </c>
      <c r="L3758" s="6" t="s">
        <v>7067</v>
      </c>
      <c r="M3758" s="6">
        <v>0</v>
      </c>
      <c r="N3758" s="6">
        <v>598</v>
      </c>
      <c r="O3758" s="6">
        <v>0</v>
      </c>
      <c r="P3758" s="6">
        <v>0</v>
      </c>
      <c r="Q3758" s="6">
        <v>0</v>
      </c>
      <c r="R3758" s="6">
        <v>0</v>
      </c>
      <c r="S3758" s="6">
        <v>0</v>
      </c>
      <c r="T3758" s="6" t="s">
        <v>39</v>
      </c>
      <c r="U3758" s="6" t="s">
        <v>7951</v>
      </c>
      <c r="V3758" s="8">
        <v>46258.359722222223</v>
      </c>
      <c r="W3758" s="8">
        <v>46258.359722222223</v>
      </c>
      <c r="X3758" s="6" t="s">
        <v>40</v>
      </c>
      <c r="Y3758" s="6" t="s">
        <v>39</v>
      </c>
      <c r="Z3758" s="9">
        <v>78261</v>
      </c>
      <c r="AA3758" s="6" t="s">
        <v>3532</v>
      </c>
      <c r="AB3758" s="26" t="s">
        <v>12077</v>
      </c>
      <c r="AC3758" s="11" t="str">
        <f t="shared" si="329"/>
        <v>Klik Here Bestie</v>
      </c>
      <c r="AD3758" s="12" t="s">
        <v>2944</v>
      </c>
    </row>
    <row r="3759" spans="1:30" ht="14.25" customHeight="1" x14ac:dyDescent="0.3">
      <c r="A3759" s="5">
        <v>3757</v>
      </c>
      <c r="B3759" s="6" t="s">
        <v>32</v>
      </c>
      <c r="C3759" s="6" t="s">
        <v>33</v>
      </c>
      <c r="D3759" s="6" t="s">
        <v>3191</v>
      </c>
      <c r="E3759" s="6" t="s">
        <v>3512</v>
      </c>
      <c r="F3759" s="6">
        <v>3323182014</v>
      </c>
      <c r="G3759" s="6" t="s">
        <v>3277</v>
      </c>
      <c r="H3759" s="6" t="s">
        <v>3278</v>
      </c>
      <c r="I3759" s="6">
        <v>15847270</v>
      </c>
      <c r="J3759" s="6" t="s">
        <v>12078</v>
      </c>
      <c r="K3759" s="6" t="s">
        <v>7066</v>
      </c>
      <c r="L3759" s="6" t="s">
        <v>7067</v>
      </c>
      <c r="M3759" s="6">
        <v>0</v>
      </c>
      <c r="N3759" s="6">
        <v>100</v>
      </c>
      <c r="O3759" s="6">
        <v>0</v>
      </c>
      <c r="P3759" s="6">
        <v>0</v>
      </c>
      <c r="Q3759" s="6">
        <v>0</v>
      </c>
      <c r="R3759" s="6">
        <v>0</v>
      </c>
      <c r="S3759" s="6">
        <v>0</v>
      </c>
      <c r="T3759" s="6" t="s">
        <v>39</v>
      </c>
      <c r="U3759" s="6" t="s">
        <v>7951</v>
      </c>
      <c r="V3759" s="8">
        <v>46258.361111111109</v>
      </c>
      <c r="W3759" s="8">
        <v>46258.361111111109</v>
      </c>
      <c r="X3759" s="6" t="s">
        <v>40</v>
      </c>
      <c r="Y3759" s="6" t="s">
        <v>39</v>
      </c>
      <c r="Z3759" s="9">
        <v>78261</v>
      </c>
      <c r="AA3759" s="6" t="s">
        <v>3532</v>
      </c>
      <c r="AB3759" s="26" t="s">
        <v>12079</v>
      </c>
      <c r="AC3759" s="11" t="str">
        <f t="shared" si="329"/>
        <v>Klik Here Bestie</v>
      </c>
      <c r="AD3759" s="12" t="s">
        <v>2944</v>
      </c>
    </row>
    <row r="3760" spans="1:30" ht="14.25" customHeight="1" x14ac:dyDescent="0.3">
      <c r="A3760" s="5">
        <v>3758</v>
      </c>
      <c r="B3760" s="6" t="s">
        <v>32</v>
      </c>
      <c r="C3760" s="6" t="s">
        <v>33</v>
      </c>
      <c r="D3760" s="6" t="s">
        <v>3191</v>
      </c>
      <c r="E3760" s="6" t="s">
        <v>3512</v>
      </c>
      <c r="F3760" s="6">
        <v>3323182014</v>
      </c>
      <c r="G3760" s="6" t="s">
        <v>3277</v>
      </c>
      <c r="H3760" s="6" t="s">
        <v>3278</v>
      </c>
      <c r="I3760" s="6">
        <v>15840890</v>
      </c>
      <c r="J3760" s="6" t="s">
        <v>12080</v>
      </c>
      <c r="K3760" s="6" t="s">
        <v>12081</v>
      </c>
      <c r="L3760" s="6" t="s">
        <v>12082</v>
      </c>
      <c r="M3760" s="6">
        <v>0</v>
      </c>
      <c r="N3760" s="6">
        <v>81</v>
      </c>
      <c r="O3760" s="6">
        <v>0</v>
      </c>
      <c r="P3760" s="6">
        <v>0</v>
      </c>
      <c r="Q3760" s="6">
        <v>0</v>
      </c>
      <c r="R3760" s="6">
        <v>0</v>
      </c>
      <c r="S3760" s="6">
        <v>0</v>
      </c>
      <c r="T3760" s="6" t="s">
        <v>39</v>
      </c>
      <c r="U3760" s="6" t="s">
        <v>7951</v>
      </c>
      <c r="V3760" s="8">
        <v>46258.326388888891</v>
      </c>
      <c r="W3760" s="8">
        <v>46258.326388888891</v>
      </c>
      <c r="X3760" s="6" t="s">
        <v>40</v>
      </c>
      <c r="Y3760" s="6" t="s">
        <v>39</v>
      </c>
      <c r="Z3760" s="9">
        <v>78263</v>
      </c>
      <c r="AA3760" s="6" t="s">
        <v>3515</v>
      </c>
      <c r="AB3760" s="26" t="s">
        <v>12083</v>
      </c>
      <c r="AC3760" s="11" t="str">
        <f t="shared" si="329"/>
        <v>Klik Here Bestie</v>
      </c>
      <c r="AD3760" s="12" t="s">
        <v>2944</v>
      </c>
    </row>
    <row r="3761" spans="1:29" ht="14.25" customHeight="1" x14ac:dyDescent="0.3">
      <c r="A3761" s="5">
        <v>3759</v>
      </c>
      <c r="B3761" s="6" t="s">
        <v>32</v>
      </c>
      <c r="C3761" s="6" t="s">
        <v>33</v>
      </c>
      <c r="D3761" s="6" t="s">
        <v>3651</v>
      </c>
      <c r="E3761" s="6" t="s">
        <v>3651</v>
      </c>
      <c r="F3761" s="6">
        <v>3323192001</v>
      </c>
      <c r="G3761" s="6" t="s">
        <v>3652</v>
      </c>
      <c r="H3761" s="6" t="s">
        <v>990</v>
      </c>
      <c r="I3761" s="6">
        <v>15898811</v>
      </c>
      <c r="J3761" s="6" t="s">
        <v>12084</v>
      </c>
      <c r="K3761" s="6" t="s">
        <v>12085</v>
      </c>
      <c r="L3761" s="6" t="s">
        <v>12086</v>
      </c>
      <c r="M3761" s="6">
        <v>0</v>
      </c>
      <c r="N3761" s="6">
        <v>180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 t="s">
        <v>39</v>
      </c>
      <c r="U3761" s="6" t="s">
        <v>7951</v>
      </c>
      <c r="V3761" s="8">
        <v>46258.614583333336</v>
      </c>
      <c r="W3761" s="8">
        <v>46258.614583333336</v>
      </c>
      <c r="X3761" s="6" t="s">
        <v>40</v>
      </c>
      <c r="Y3761" s="6" t="s">
        <v>39</v>
      </c>
      <c r="Z3761" s="9">
        <v>690185</v>
      </c>
      <c r="AA3761" s="6" t="s">
        <v>7099</v>
      </c>
      <c r="AB3761" s="26" t="s">
        <v>12087</v>
      </c>
      <c r="AC3761" s="11" t="str">
        <f t="shared" si="329"/>
        <v>Klik Here Bestie</v>
      </c>
    </row>
    <row r="3762" spans="1:29" ht="14.25" customHeight="1" x14ac:dyDescent="0.3">
      <c r="A3762" s="5">
        <v>3760</v>
      </c>
      <c r="B3762" s="6" t="s">
        <v>32</v>
      </c>
      <c r="C3762" s="6" t="s">
        <v>33</v>
      </c>
      <c r="D3762" s="6" t="s">
        <v>3651</v>
      </c>
      <c r="E3762" s="6" t="s">
        <v>3651</v>
      </c>
      <c r="F3762" s="6">
        <v>3323192001</v>
      </c>
      <c r="G3762" s="6" t="s">
        <v>3652</v>
      </c>
      <c r="H3762" s="6" t="s">
        <v>990</v>
      </c>
      <c r="I3762" s="6">
        <v>15899219</v>
      </c>
      <c r="J3762" s="6" t="s">
        <v>12088</v>
      </c>
      <c r="K3762" s="6" t="s">
        <v>12085</v>
      </c>
      <c r="L3762" s="6" t="s">
        <v>12086</v>
      </c>
      <c r="M3762" s="6">
        <v>0</v>
      </c>
      <c r="N3762" s="6">
        <v>70</v>
      </c>
      <c r="O3762" s="6">
        <v>0</v>
      </c>
      <c r="P3762" s="6">
        <v>0</v>
      </c>
      <c r="Q3762" s="6">
        <v>0</v>
      </c>
      <c r="R3762" s="6">
        <v>0</v>
      </c>
      <c r="S3762" s="6">
        <v>0</v>
      </c>
      <c r="T3762" s="6" t="s">
        <v>39</v>
      </c>
      <c r="U3762" s="6" t="s">
        <v>7951</v>
      </c>
      <c r="V3762" s="8">
        <v>46258.616666666669</v>
      </c>
      <c r="W3762" s="8">
        <v>46258.616666666669</v>
      </c>
      <c r="X3762" s="6" t="s">
        <v>40</v>
      </c>
      <c r="Y3762" s="6" t="s">
        <v>39</v>
      </c>
      <c r="Z3762" s="9">
        <v>690185</v>
      </c>
      <c r="AA3762" s="6" t="s">
        <v>7099</v>
      </c>
      <c r="AB3762" s="26" t="s">
        <v>12089</v>
      </c>
      <c r="AC3762" s="11" t="str">
        <f t="shared" si="329"/>
        <v>Klik Here Bestie</v>
      </c>
    </row>
    <row r="3763" spans="1:29" ht="14.25" customHeight="1" x14ac:dyDescent="0.3">
      <c r="A3763" s="5">
        <v>3761</v>
      </c>
      <c r="B3763" s="6" t="s">
        <v>32</v>
      </c>
      <c r="C3763" s="6" t="s">
        <v>33</v>
      </c>
      <c r="D3763" s="6" t="s">
        <v>3651</v>
      </c>
      <c r="E3763" s="6" t="s">
        <v>3651</v>
      </c>
      <c r="F3763" s="6">
        <v>3323192001</v>
      </c>
      <c r="G3763" s="6" t="s">
        <v>3652</v>
      </c>
      <c r="H3763" s="6" t="s">
        <v>990</v>
      </c>
      <c r="I3763" s="6">
        <v>15456099</v>
      </c>
      <c r="J3763" s="6" t="s">
        <v>12090</v>
      </c>
      <c r="K3763" s="6" t="s">
        <v>12091</v>
      </c>
      <c r="L3763" s="6" t="s">
        <v>12092</v>
      </c>
      <c r="M3763" s="6">
        <v>74</v>
      </c>
      <c r="N3763" s="6">
        <v>90</v>
      </c>
      <c r="O3763" s="6">
        <v>0</v>
      </c>
      <c r="P3763" s="6">
        <v>0</v>
      </c>
      <c r="Q3763" s="6">
        <v>0</v>
      </c>
      <c r="R3763" s="6">
        <v>0</v>
      </c>
      <c r="S3763" s="6">
        <v>0</v>
      </c>
      <c r="T3763" s="6" t="s">
        <v>39</v>
      </c>
      <c r="U3763" s="27" t="s">
        <v>7969</v>
      </c>
      <c r="V3763" s="8">
        <v>46253.416666666664</v>
      </c>
      <c r="W3763" s="8">
        <v>46253.416666666664</v>
      </c>
      <c r="X3763" s="6" t="s">
        <v>40</v>
      </c>
      <c r="Y3763" s="6" t="s">
        <v>39</v>
      </c>
      <c r="Z3763" s="9">
        <v>96493</v>
      </c>
      <c r="AA3763" s="6" t="s">
        <v>12093</v>
      </c>
      <c r="AB3763" s="26" t="s">
        <v>12094</v>
      </c>
      <c r="AC3763" s="11" t="str">
        <f t="shared" si="329"/>
        <v>Klik Here Bestie</v>
      </c>
    </row>
    <row r="3764" spans="1:29" ht="14.25" customHeight="1" x14ac:dyDescent="0.3">
      <c r="A3764" s="5">
        <v>3762</v>
      </c>
      <c r="B3764" s="6" t="s">
        <v>32</v>
      </c>
      <c r="C3764" s="6" t="s">
        <v>33</v>
      </c>
      <c r="D3764" s="6" t="s">
        <v>3651</v>
      </c>
      <c r="E3764" s="6" t="s">
        <v>3651</v>
      </c>
      <c r="F3764" s="6">
        <v>3323192001</v>
      </c>
      <c r="G3764" s="6" t="s">
        <v>3652</v>
      </c>
      <c r="H3764" s="6" t="s">
        <v>990</v>
      </c>
      <c r="I3764" s="6">
        <v>15456218</v>
      </c>
      <c r="J3764" s="6" t="s">
        <v>12095</v>
      </c>
      <c r="K3764" s="6" t="s">
        <v>12091</v>
      </c>
      <c r="L3764" s="6" t="s">
        <v>12092</v>
      </c>
      <c r="M3764" s="6">
        <v>0</v>
      </c>
      <c r="N3764" s="6">
        <v>340</v>
      </c>
      <c r="O3764" s="6">
        <v>0</v>
      </c>
      <c r="P3764" s="6">
        <v>0</v>
      </c>
      <c r="Q3764" s="6">
        <v>0</v>
      </c>
      <c r="R3764" s="6">
        <v>0</v>
      </c>
      <c r="S3764" s="6">
        <v>0</v>
      </c>
      <c r="T3764" s="6" t="s">
        <v>39</v>
      </c>
      <c r="U3764" s="27" t="s">
        <v>7969</v>
      </c>
      <c r="V3764" s="8">
        <v>46253.418055555558</v>
      </c>
      <c r="W3764" s="8">
        <v>46253.418055555558</v>
      </c>
      <c r="X3764" s="6" t="s">
        <v>40</v>
      </c>
      <c r="Y3764" s="6" t="s">
        <v>39</v>
      </c>
      <c r="Z3764" s="9">
        <v>96493</v>
      </c>
      <c r="AA3764" s="6" t="s">
        <v>12093</v>
      </c>
      <c r="AB3764" s="26" t="s">
        <v>12096</v>
      </c>
      <c r="AC3764" s="11" t="str">
        <f t="shared" si="329"/>
        <v>Klik Here Bestie</v>
      </c>
    </row>
    <row r="3765" spans="1:29" ht="14.25" customHeight="1" x14ac:dyDescent="0.3">
      <c r="A3765" s="5">
        <v>3763</v>
      </c>
      <c r="B3765" s="6" t="s">
        <v>32</v>
      </c>
      <c r="C3765" s="6" t="s">
        <v>33</v>
      </c>
      <c r="D3765" s="6" t="s">
        <v>3651</v>
      </c>
      <c r="E3765" s="6" t="s">
        <v>3663</v>
      </c>
      <c r="F3765" s="6">
        <v>3323192002</v>
      </c>
      <c r="G3765" s="6" t="s">
        <v>3664</v>
      </c>
      <c r="H3765" s="6" t="s">
        <v>3665</v>
      </c>
      <c r="I3765" s="6">
        <v>15734399</v>
      </c>
      <c r="J3765" s="6" t="s">
        <v>12097</v>
      </c>
      <c r="K3765" s="6" t="s">
        <v>12098</v>
      </c>
      <c r="L3765" s="6" t="s">
        <v>12099</v>
      </c>
      <c r="M3765" s="6">
        <v>0</v>
      </c>
      <c r="N3765" s="6">
        <v>340</v>
      </c>
      <c r="O3765" s="6">
        <v>0</v>
      </c>
      <c r="P3765" s="6">
        <v>0</v>
      </c>
      <c r="Q3765" s="6">
        <v>0</v>
      </c>
      <c r="R3765" s="6">
        <v>0</v>
      </c>
      <c r="S3765" s="6">
        <v>0</v>
      </c>
      <c r="T3765" s="6" t="s">
        <v>39</v>
      </c>
      <c r="U3765" s="27" t="s">
        <v>7933</v>
      </c>
      <c r="V3765" s="8">
        <v>46256.584027777775</v>
      </c>
      <c r="W3765" s="8">
        <v>46256.584027777775</v>
      </c>
      <c r="X3765" s="6" t="s">
        <v>40</v>
      </c>
      <c r="Y3765" s="6" t="s">
        <v>39</v>
      </c>
      <c r="Z3765" s="9">
        <v>79233</v>
      </c>
      <c r="AA3765" s="6" t="s">
        <v>397</v>
      </c>
      <c r="AB3765" s="26" t="s">
        <v>12100</v>
      </c>
      <c r="AC3765" s="11" t="str">
        <f t="shared" si="329"/>
        <v>Klik Here Bestie</v>
      </c>
    </row>
    <row r="3766" spans="1:29" ht="14.25" customHeight="1" x14ac:dyDescent="0.3">
      <c r="A3766" s="5">
        <v>3764</v>
      </c>
      <c r="B3766" s="6" t="s">
        <v>32</v>
      </c>
      <c r="C3766" s="6" t="s">
        <v>33</v>
      </c>
      <c r="D3766" s="6" t="s">
        <v>3651</v>
      </c>
      <c r="E3766" s="6" t="s">
        <v>3663</v>
      </c>
      <c r="F3766" s="6">
        <v>3323192002</v>
      </c>
      <c r="G3766" s="6" t="s">
        <v>3664</v>
      </c>
      <c r="H3766" s="6" t="s">
        <v>3665</v>
      </c>
      <c r="I3766" s="6">
        <v>15734785</v>
      </c>
      <c r="J3766" s="6" t="s">
        <v>12101</v>
      </c>
      <c r="K3766" s="6" t="s">
        <v>12098</v>
      </c>
      <c r="L3766" s="6" t="s">
        <v>12099</v>
      </c>
      <c r="M3766" s="6">
        <v>49</v>
      </c>
      <c r="N3766" s="6">
        <v>44</v>
      </c>
      <c r="O3766" s="6">
        <v>0</v>
      </c>
      <c r="P3766" s="6">
        <v>0</v>
      </c>
      <c r="Q3766" s="6">
        <v>0</v>
      </c>
      <c r="R3766" s="6">
        <v>0</v>
      </c>
      <c r="S3766" s="6">
        <v>0</v>
      </c>
      <c r="T3766" s="6" t="s">
        <v>39</v>
      </c>
      <c r="U3766" s="6" t="s">
        <v>7933</v>
      </c>
      <c r="V3766" s="8">
        <v>46256.586111111108</v>
      </c>
      <c r="W3766" s="8">
        <v>46256.586111111108</v>
      </c>
      <c r="X3766" s="6" t="s">
        <v>40</v>
      </c>
      <c r="Y3766" s="6" t="s">
        <v>39</v>
      </c>
      <c r="Z3766" s="9">
        <v>79233</v>
      </c>
      <c r="AA3766" s="6" t="s">
        <v>397</v>
      </c>
      <c r="AB3766" s="26" t="s">
        <v>12102</v>
      </c>
      <c r="AC3766" s="11" t="str">
        <f t="shared" si="329"/>
        <v>Klik Here Bestie</v>
      </c>
    </row>
    <row r="3767" spans="1:29" ht="14.25" customHeight="1" x14ac:dyDescent="0.3">
      <c r="A3767" s="5">
        <v>3765</v>
      </c>
      <c r="B3767" s="6" t="s">
        <v>32</v>
      </c>
      <c r="C3767" s="6" t="s">
        <v>33</v>
      </c>
      <c r="D3767" s="6" t="s">
        <v>3651</v>
      </c>
      <c r="E3767" s="6" t="s">
        <v>3663</v>
      </c>
      <c r="F3767" s="6">
        <v>3323192002</v>
      </c>
      <c r="G3767" s="6" t="s">
        <v>3664</v>
      </c>
      <c r="H3767" s="6" t="s">
        <v>3665</v>
      </c>
      <c r="I3767" s="6">
        <v>15735084</v>
      </c>
      <c r="J3767" s="6" t="s">
        <v>12103</v>
      </c>
      <c r="K3767" s="6" t="s">
        <v>12098</v>
      </c>
      <c r="L3767" s="6" t="s">
        <v>12099</v>
      </c>
      <c r="M3767" s="6">
        <v>0</v>
      </c>
      <c r="N3767" s="6">
        <v>33</v>
      </c>
      <c r="O3767" s="6">
        <v>0</v>
      </c>
      <c r="P3767" s="6">
        <v>0</v>
      </c>
      <c r="Q3767" s="6">
        <v>0</v>
      </c>
      <c r="R3767" s="6">
        <v>0</v>
      </c>
      <c r="S3767" s="6">
        <v>0</v>
      </c>
      <c r="T3767" s="6" t="s">
        <v>39</v>
      </c>
      <c r="U3767" s="6" t="s">
        <v>7933</v>
      </c>
      <c r="V3767" s="8">
        <v>46256.588194444441</v>
      </c>
      <c r="W3767" s="8">
        <v>46256.588194444441</v>
      </c>
      <c r="X3767" s="6" t="s">
        <v>40</v>
      </c>
      <c r="Y3767" s="6" t="s">
        <v>39</v>
      </c>
      <c r="Z3767" s="9">
        <v>79233</v>
      </c>
      <c r="AA3767" s="6" t="s">
        <v>397</v>
      </c>
      <c r="AB3767" s="26" t="s">
        <v>12104</v>
      </c>
      <c r="AC3767" s="11" t="str">
        <f t="shared" si="329"/>
        <v>Klik Here Bestie</v>
      </c>
    </row>
    <row r="3768" spans="1:29" ht="14.25" customHeight="1" x14ac:dyDescent="0.3">
      <c r="A3768" s="5">
        <v>3766</v>
      </c>
      <c r="B3768" s="6" t="s">
        <v>32</v>
      </c>
      <c r="C3768" s="6" t="s">
        <v>33</v>
      </c>
      <c r="D3768" s="6" t="s">
        <v>3651</v>
      </c>
      <c r="E3768" s="6" t="s">
        <v>3663</v>
      </c>
      <c r="F3768" s="6">
        <v>3323192002</v>
      </c>
      <c r="G3768" s="6" t="s">
        <v>3664</v>
      </c>
      <c r="H3768" s="6" t="s">
        <v>3665</v>
      </c>
      <c r="I3768" s="6">
        <v>15733344</v>
      </c>
      <c r="J3768" s="6" t="s">
        <v>12105</v>
      </c>
      <c r="K3768" s="6" t="s">
        <v>12106</v>
      </c>
      <c r="L3768" s="6" t="s">
        <v>12107</v>
      </c>
      <c r="M3768" s="6">
        <v>32</v>
      </c>
      <c r="N3768" s="6">
        <v>29</v>
      </c>
      <c r="O3768" s="6">
        <v>0</v>
      </c>
      <c r="P3768" s="6">
        <v>0</v>
      </c>
      <c r="Q3768" s="6">
        <v>0</v>
      </c>
      <c r="R3768" s="6">
        <v>0</v>
      </c>
      <c r="S3768" s="6">
        <v>0</v>
      </c>
      <c r="T3768" s="6" t="s">
        <v>39</v>
      </c>
      <c r="U3768" s="6" t="s">
        <v>7933</v>
      </c>
      <c r="V3768" s="8">
        <v>46256.57708333333</v>
      </c>
      <c r="W3768" s="8">
        <v>46256.57708333333</v>
      </c>
      <c r="X3768" s="6" t="s">
        <v>40</v>
      </c>
      <c r="Y3768" s="6" t="s">
        <v>39</v>
      </c>
      <c r="Z3768" s="9">
        <v>79233</v>
      </c>
      <c r="AA3768" s="6" t="s">
        <v>397</v>
      </c>
      <c r="AB3768" s="26" t="s">
        <v>12108</v>
      </c>
      <c r="AC3768" s="11" t="str">
        <f t="shared" si="329"/>
        <v>Klik Here Bestie</v>
      </c>
    </row>
    <row r="3769" spans="1:29" ht="14.25" customHeight="1" x14ac:dyDescent="0.3">
      <c r="A3769" s="5">
        <v>3767</v>
      </c>
      <c r="B3769" s="6" t="s">
        <v>32</v>
      </c>
      <c r="C3769" s="6" t="s">
        <v>33</v>
      </c>
      <c r="D3769" s="6" t="s">
        <v>3651</v>
      </c>
      <c r="E3769" s="6" t="s">
        <v>3663</v>
      </c>
      <c r="F3769" s="6">
        <v>3323192002</v>
      </c>
      <c r="G3769" s="6" t="s">
        <v>3664</v>
      </c>
      <c r="H3769" s="6" t="s">
        <v>3665</v>
      </c>
      <c r="I3769" s="6">
        <v>15733603</v>
      </c>
      <c r="J3769" s="6" t="s">
        <v>12109</v>
      </c>
      <c r="K3769" s="6" t="s">
        <v>12106</v>
      </c>
      <c r="L3769" s="6" t="s">
        <v>12107</v>
      </c>
      <c r="M3769" s="6">
        <v>0</v>
      </c>
      <c r="N3769" s="6">
        <v>215</v>
      </c>
      <c r="O3769" s="6">
        <v>0</v>
      </c>
      <c r="P3769" s="6">
        <v>0</v>
      </c>
      <c r="Q3769" s="6">
        <v>0</v>
      </c>
      <c r="R3769" s="6">
        <v>0</v>
      </c>
      <c r="S3769" s="6">
        <v>0</v>
      </c>
      <c r="T3769" s="6" t="s">
        <v>39</v>
      </c>
      <c r="U3769" s="6" t="s">
        <v>7933</v>
      </c>
      <c r="V3769" s="8">
        <v>46256.578472222223</v>
      </c>
      <c r="W3769" s="8">
        <v>46256.578472222223</v>
      </c>
      <c r="X3769" s="6" t="s">
        <v>40</v>
      </c>
      <c r="Y3769" s="6" t="s">
        <v>39</v>
      </c>
      <c r="Z3769" s="9">
        <v>79233</v>
      </c>
      <c r="AA3769" s="6" t="s">
        <v>397</v>
      </c>
      <c r="AB3769" s="26" t="s">
        <v>12110</v>
      </c>
      <c r="AC3769" s="11" t="str">
        <f t="shared" si="329"/>
        <v>Klik Here Bestie</v>
      </c>
    </row>
    <row r="3770" spans="1:29" ht="14.25" customHeight="1" x14ac:dyDescent="0.3">
      <c r="A3770" s="5">
        <v>3768</v>
      </c>
      <c r="B3770" s="6" t="s">
        <v>32</v>
      </c>
      <c r="C3770" s="6" t="s">
        <v>33</v>
      </c>
      <c r="D3770" s="6" t="s">
        <v>3651</v>
      </c>
      <c r="E3770" s="6" t="s">
        <v>3663</v>
      </c>
      <c r="F3770" s="6">
        <v>3323192002</v>
      </c>
      <c r="G3770" s="6" t="s">
        <v>3664</v>
      </c>
      <c r="H3770" s="6" t="s">
        <v>3665</v>
      </c>
      <c r="I3770" s="6">
        <v>15733745</v>
      </c>
      <c r="J3770" s="6" t="s">
        <v>12111</v>
      </c>
      <c r="K3770" s="6" t="s">
        <v>12106</v>
      </c>
      <c r="L3770" s="6" t="s">
        <v>12107</v>
      </c>
      <c r="M3770" s="6">
        <v>0</v>
      </c>
      <c r="N3770" s="6">
        <v>22</v>
      </c>
      <c r="O3770" s="6">
        <v>0</v>
      </c>
      <c r="P3770" s="6">
        <v>0</v>
      </c>
      <c r="Q3770" s="6">
        <v>0</v>
      </c>
      <c r="R3770" s="6">
        <v>0</v>
      </c>
      <c r="S3770" s="6">
        <v>0</v>
      </c>
      <c r="T3770" s="6" t="s">
        <v>39</v>
      </c>
      <c r="U3770" s="6" t="s">
        <v>7933</v>
      </c>
      <c r="V3770" s="8">
        <v>46256.579861111109</v>
      </c>
      <c r="W3770" s="8">
        <v>46256.579861111109</v>
      </c>
      <c r="X3770" s="6" t="s">
        <v>40</v>
      </c>
      <c r="Y3770" s="6" t="s">
        <v>39</v>
      </c>
      <c r="Z3770" s="9">
        <v>79233</v>
      </c>
      <c r="AA3770" s="6" t="s">
        <v>397</v>
      </c>
      <c r="AB3770" s="26" t="s">
        <v>12112</v>
      </c>
      <c r="AC3770" s="11" t="str">
        <f t="shared" si="329"/>
        <v>Klik Here Bestie</v>
      </c>
    </row>
    <row r="3771" spans="1:29" ht="14.25" customHeight="1" x14ac:dyDescent="0.3">
      <c r="A3771" s="5">
        <v>3769</v>
      </c>
      <c r="B3771" s="6" t="s">
        <v>32</v>
      </c>
      <c r="C3771" s="6" t="s">
        <v>33</v>
      </c>
      <c r="D3771" s="6" t="s">
        <v>3651</v>
      </c>
      <c r="E3771" s="6" t="s">
        <v>3663</v>
      </c>
      <c r="F3771" s="6">
        <v>3323192002</v>
      </c>
      <c r="G3771" s="6" t="s">
        <v>3664</v>
      </c>
      <c r="H3771" s="6" t="s">
        <v>3665</v>
      </c>
      <c r="I3771" s="6">
        <v>15649872</v>
      </c>
      <c r="J3771" s="6" t="s">
        <v>12113</v>
      </c>
      <c r="K3771" s="6" t="s">
        <v>12114</v>
      </c>
      <c r="L3771" s="6" t="s">
        <v>12115</v>
      </c>
      <c r="M3771" s="6">
        <v>31</v>
      </c>
      <c r="N3771" s="6">
        <v>28</v>
      </c>
      <c r="O3771" s="6">
        <v>0</v>
      </c>
      <c r="P3771" s="6">
        <v>0</v>
      </c>
      <c r="Q3771" s="6">
        <v>0</v>
      </c>
      <c r="R3771" s="6">
        <v>0</v>
      </c>
      <c r="S3771" s="6">
        <v>0</v>
      </c>
      <c r="T3771" s="6" t="s">
        <v>39</v>
      </c>
      <c r="U3771" s="27" t="s">
        <v>7926</v>
      </c>
      <c r="V3771" s="8">
        <v>46255.618750000001</v>
      </c>
      <c r="W3771" s="8">
        <v>46255.618750000001</v>
      </c>
      <c r="X3771" s="6" t="s">
        <v>40</v>
      </c>
      <c r="Y3771" s="6" t="s">
        <v>39</v>
      </c>
      <c r="Z3771" s="9">
        <v>79403</v>
      </c>
      <c r="AA3771" s="6" t="s">
        <v>966</v>
      </c>
      <c r="AB3771" s="26" t="s">
        <v>12116</v>
      </c>
      <c r="AC3771" s="11" t="str">
        <f t="shared" si="329"/>
        <v>Klik Here Bestie</v>
      </c>
    </row>
    <row r="3772" spans="1:29" ht="14.25" customHeight="1" x14ac:dyDescent="0.3">
      <c r="A3772" s="5">
        <v>3770</v>
      </c>
      <c r="B3772" s="6" t="s">
        <v>32</v>
      </c>
      <c r="C3772" s="6" t="s">
        <v>33</v>
      </c>
      <c r="D3772" s="6" t="s">
        <v>3651</v>
      </c>
      <c r="E3772" s="6" t="s">
        <v>3663</v>
      </c>
      <c r="F3772" s="6">
        <v>3323192002</v>
      </c>
      <c r="G3772" s="6" t="s">
        <v>3664</v>
      </c>
      <c r="H3772" s="6" t="s">
        <v>3665</v>
      </c>
      <c r="I3772" s="6">
        <v>15650117</v>
      </c>
      <c r="J3772" s="6" t="s">
        <v>12117</v>
      </c>
      <c r="K3772" s="6" t="s">
        <v>12114</v>
      </c>
      <c r="L3772" s="6" t="s">
        <v>12115</v>
      </c>
      <c r="M3772" s="6">
        <v>0</v>
      </c>
      <c r="N3772" s="6">
        <v>21</v>
      </c>
      <c r="O3772" s="6">
        <v>0</v>
      </c>
      <c r="P3772" s="6">
        <v>0</v>
      </c>
      <c r="Q3772" s="6">
        <v>0</v>
      </c>
      <c r="R3772" s="6">
        <v>0</v>
      </c>
      <c r="S3772" s="6">
        <v>0</v>
      </c>
      <c r="T3772" s="6" t="s">
        <v>39</v>
      </c>
      <c r="U3772" s="27" t="s">
        <v>7926</v>
      </c>
      <c r="V3772" s="8">
        <v>46255.620138888888</v>
      </c>
      <c r="W3772" s="8">
        <v>46255.620138888888</v>
      </c>
      <c r="X3772" s="6" t="s">
        <v>40</v>
      </c>
      <c r="Y3772" s="6" t="s">
        <v>39</v>
      </c>
      <c r="Z3772" s="9">
        <v>79403</v>
      </c>
      <c r="AA3772" s="6" t="s">
        <v>966</v>
      </c>
      <c r="AB3772" s="26" t="s">
        <v>12118</v>
      </c>
      <c r="AC3772" s="11" t="str">
        <f t="shared" si="329"/>
        <v>Klik Here Bestie</v>
      </c>
    </row>
    <row r="3773" spans="1:29" ht="14.25" customHeight="1" x14ac:dyDescent="0.3">
      <c r="A3773" s="5">
        <v>3771</v>
      </c>
      <c r="B3773" s="6" t="s">
        <v>32</v>
      </c>
      <c r="C3773" s="6" t="s">
        <v>33</v>
      </c>
      <c r="D3773" s="6" t="s">
        <v>3651</v>
      </c>
      <c r="E3773" s="6" t="s">
        <v>3663</v>
      </c>
      <c r="F3773" s="6">
        <v>3323192002</v>
      </c>
      <c r="G3773" s="6" t="s">
        <v>3664</v>
      </c>
      <c r="H3773" s="6" t="s">
        <v>3665</v>
      </c>
      <c r="I3773" s="6">
        <v>15650397</v>
      </c>
      <c r="J3773" s="6" t="s">
        <v>12119</v>
      </c>
      <c r="K3773" s="6" t="s">
        <v>12114</v>
      </c>
      <c r="L3773" s="6" t="s">
        <v>12115</v>
      </c>
      <c r="M3773" s="6">
        <v>0</v>
      </c>
      <c r="N3773" s="6">
        <v>79</v>
      </c>
      <c r="O3773" s="6">
        <v>0</v>
      </c>
      <c r="P3773" s="6">
        <v>0</v>
      </c>
      <c r="Q3773" s="6">
        <v>0</v>
      </c>
      <c r="R3773" s="6">
        <v>0</v>
      </c>
      <c r="S3773" s="6">
        <v>0</v>
      </c>
      <c r="T3773" s="6" t="s">
        <v>39</v>
      </c>
      <c r="U3773" s="27" t="s">
        <v>7926</v>
      </c>
      <c r="V3773" s="8">
        <v>46255.621527777781</v>
      </c>
      <c r="W3773" s="8">
        <v>46255.621527777781</v>
      </c>
      <c r="X3773" s="6" t="s">
        <v>40</v>
      </c>
      <c r="Y3773" s="6" t="s">
        <v>39</v>
      </c>
      <c r="Z3773" s="9">
        <v>79403</v>
      </c>
      <c r="AA3773" s="6" t="s">
        <v>966</v>
      </c>
      <c r="AB3773" s="26" t="s">
        <v>12120</v>
      </c>
      <c r="AC3773" s="11" t="str">
        <f t="shared" si="329"/>
        <v>Klik Here Bestie</v>
      </c>
    </row>
    <row r="3774" spans="1:29" ht="14.25" customHeight="1" x14ac:dyDescent="0.3">
      <c r="A3774" s="5">
        <v>3772</v>
      </c>
      <c r="B3774" s="6" t="s">
        <v>32</v>
      </c>
      <c r="C3774" s="6" t="s">
        <v>33</v>
      </c>
      <c r="D3774" s="6" t="s">
        <v>3651</v>
      </c>
      <c r="E3774" s="6" t="s">
        <v>3663</v>
      </c>
      <c r="F3774" s="6">
        <v>3323192002</v>
      </c>
      <c r="G3774" s="6" t="s">
        <v>3664</v>
      </c>
      <c r="H3774" s="6" t="s">
        <v>3665</v>
      </c>
      <c r="I3774" s="6">
        <v>16196515</v>
      </c>
      <c r="J3774" s="6" t="s">
        <v>12121</v>
      </c>
      <c r="K3774" s="6" t="s">
        <v>12122</v>
      </c>
      <c r="L3774" s="6" t="s">
        <v>1627</v>
      </c>
      <c r="M3774" s="6">
        <v>29</v>
      </c>
      <c r="N3774" s="6">
        <v>27</v>
      </c>
      <c r="O3774" s="6">
        <v>0</v>
      </c>
      <c r="P3774" s="6">
        <v>0</v>
      </c>
      <c r="Q3774" s="6">
        <v>0</v>
      </c>
      <c r="R3774" s="6">
        <v>0</v>
      </c>
      <c r="S3774" s="6">
        <v>0</v>
      </c>
      <c r="T3774" s="6" t="s">
        <v>39</v>
      </c>
      <c r="U3774" s="27" t="s">
        <v>7919</v>
      </c>
      <c r="V3774" s="8">
        <v>46261.650694444441</v>
      </c>
      <c r="W3774" s="8">
        <v>46261.650694444441</v>
      </c>
      <c r="X3774" s="6" t="s">
        <v>40</v>
      </c>
      <c r="Y3774" s="6" t="s">
        <v>39</v>
      </c>
      <c r="Z3774" s="9">
        <v>170640</v>
      </c>
      <c r="AA3774" s="6" t="s">
        <v>12123</v>
      </c>
      <c r="AB3774" s="26" t="s">
        <v>12124</v>
      </c>
      <c r="AC3774" s="11" t="str">
        <f t="shared" si="329"/>
        <v>Klik Here Bestie</v>
      </c>
    </row>
    <row r="3775" spans="1:29" ht="14.25" customHeight="1" x14ac:dyDescent="0.3">
      <c r="A3775" s="5">
        <v>3773</v>
      </c>
      <c r="B3775" s="6" t="s">
        <v>32</v>
      </c>
      <c r="C3775" s="6" t="s">
        <v>33</v>
      </c>
      <c r="D3775" s="6" t="s">
        <v>3651</v>
      </c>
      <c r="E3775" s="6" t="s">
        <v>3663</v>
      </c>
      <c r="F3775" s="6">
        <v>3323192002</v>
      </c>
      <c r="G3775" s="6" t="s">
        <v>3664</v>
      </c>
      <c r="H3775" s="6" t="s">
        <v>3665</v>
      </c>
      <c r="I3775" s="6">
        <v>16196813</v>
      </c>
      <c r="J3775" s="6" t="s">
        <v>12125</v>
      </c>
      <c r="K3775" s="6" t="s">
        <v>12122</v>
      </c>
      <c r="L3775" s="6" t="s">
        <v>1627</v>
      </c>
      <c r="M3775" s="6">
        <v>0</v>
      </c>
      <c r="N3775" s="6">
        <v>206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 t="s">
        <v>39</v>
      </c>
      <c r="U3775" s="27" t="s">
        <v>7919</v>
      </c>
      <c r="V3775" s="8">
        <v>46261.652083333334</v>
      </c>
      <c r="W3775" s="8">
        <v>46261.652083333334</v>
      </c>
      <c r="X3775" s="6" t="s">
        <v>40</v>
      </c>
      <c r="Y3775" s="6" t="s">
        <v>39</v>
      </c>
      <c r="Z3775" s="9">
        <v>170640</v>
      </c>
      <c r="AA3775" s="6" t="s">
        <v>12123</v>
      </c>
      <c r="AB3775" s="26" t="s">
        <v>12126</v>
      </c>
      <c r="AC3775" s="11" t="str">
        <f t="shared" si="329"/>
        <v>Klik Here Bestie</v>
      </c>
    </row>
    <row r="3776" spans="1:29" ht="14.25" customHeight="1" x14ac:dyDescent="0.3">
      <c r="A3776" s="5">
        <v>3774</v>
      </c>
      <c r="B3776" s="6" t="s">
        <v>32</v>
      </c>
      <c r="C3776" s="6" t="s">
        <v>33</v>
      </c>
      <c r="D3776" s="6" t="s">
        <v>3651</v>
      </c>
      <c r="E3776" s="6" t="s">
        <v>3663</v>
      </c>
      <c r="F3776" s="6">
        <v>3323192002</v>
      </c>
      <c r="G3776" s="6" t="s">
        <v>3664</v>
      </c>
      <c r="H3776" s="6" t="s">
        <v>3665</v>
      </c>
      <c r="I3776" s="6">
        <v>16197004</v>
      </c>
      <c r="J3776" s="6" t="s">
        <v>12127</v>
      </c>
      <c r="K3776" s="6" t="s">
        <v>12122</v>
      </c>
      <c r="L3776" s="6" t="s">
        <v>1627</v>
      </c>
      <c r="M3776" s="6">
        <v>0</v>
      </c>
      <c r="N3776" s="6">
        <v>20</v>
      </c>
      <c r="O3776" s="6">
        <v>0</v>
      </c>
      <c r="P3776" s="6">
        <v>0</v>
      </c>
      <c r="Q3776" s="6">
        <v>0</v>
      </c>
      <c r="R3776" s="6">
        <v>0</v>
      </c>
      <c r="S3776" s="6">
        <v>0</v>
      </c>
      <c r="T3776" s="6" t="s">
        <v>39</v>
      </c>
      <c r="U3776" s="27" t="s">
        <v>7919</v>
      </c>
      <c r="V3776" s="8">
        <v>46261.652777777781</v>
      </c>
      <c r="W3776" s="8">
        <v>46261.652777777781</v>
      </c>
      <c r="X3776" s="6" t="s">
        <v>40</v>
      </c>
      <c r="Y3776" s="6" t="s">
        <v>39</v>
      </c>
      <c r="Z3776" s="9">
        <v>170640</v>
      </c>
      <c r="AA3776" s="6" t="s">
        <v>12123</v>
      </c>
      <c r="AB3776" s="26" t="s">
        <v>12128</v>
      </c>
      <c r="AC3776" s="11" t="str">
        <f t="shared" si="329"/>
        <v>Klik Here Bestie</v>
      </c>
    </row>
    <row r="3777" spans="1:29" ht="14.25" customHeight="1" x14ac:dyDescent="0.3">
      <c r="A3777" s="5">
        <v>3775</v>
      </c>
      <c r="B3777" s="6" t="s">
        <v>32</v>
      </c>
      <c r="C3777" s="6" t="s">
        <v>33</v>
      </c>
      <c r="D3777" s="6" t="s">
        <v>3651</v>
      </c>
      <c r="E3777" s="6" t="s">
        <v>3690</v>
      </c>
      <c r="F3777" s="6">
        <v>3323192003</v>
      </c>
      <c r="G3777" s="6" t="s">
        <v>3691</v>
      </c>
      <c r="H3777" s="6" t="s">
        <v>3692</v>
      </c>
      <c r="I3777" s="6">
        <v>15639369</v>
      </c>
      <c r="J3777" s="6" t="s">
        <v>12129</v>
      </c>
      <c r="K3777" s="6" t="s">
        <v>12130</v>
      </c>
      <c r="L3777" s="6" t="s">
        <v>12131</v>
      </c>
      <c r="M3777" s="6">
        <v>0</v>
      </c>
      <c r="N3777" s="6">
        <v>91</v>
      </c>
      <c r="O3777" s="6">
        <v>0</v>
      </c>
      <c r="P3777" s="6">
        <v>0</v>
      </c>
      <c r="Q3777" s="6">
        <v>0</v>
      </c>
      <c r="R3777" s="6">
        <v>0</v>
      </c>
      <c r="S3777" s="6">
        <v>0</v>
      </c>
      <c r="T3777" s="6" t="s">
        <v>39</v>
      </c>
      <c r="U3777" s="27" t="s">
        <v>7926</v>
      </c>
      <c r="V3777" s="8">
        <v>46255.566666666666</v>
      </c>
      <c r="W3777" s="8">
        <v>46255.566666666666</v>
      </c>
      <c r="X3777" s="6" t="s">
        <v>40</v>
      </c>
      <c r="Y3777" s="6" t="s">
        <v>39</v>
      </c>
      <c r="Z3777" s="9">
        <v>169989</v>
      </c>
      <c r="AA3777" s="6" t="s">
        <v>397</v>
      </c>
      <c r="AB3777" s="26" t="s">
        <v>12132</v>
      </c>
      <c r="AC3777" s="11" t="str">
        <f t="shared" si="329"/>
        <v>Klik Here Bestie</v>
      </c>
    </row>
    <row r="3778" spans="1:29" ht="14.25" customHeight="1" x14ac:dyDescent="0.3">
      <c r="A3778" s="5">
        <v>3776</v>
      </c>
      <c r="B3778" s="6" t="s">
        <v>32</v>
      </c>
      <c r="C3778" s="6" t="s">
        <v>33</v>
      </c>
      <c r="D3778" s="6" t="s">
        <v>3651</v>
      </c>
      <c r="E3778" s="6" t="s">
        <v>3690</v>
      </c>
      <c r="F3778" s="6">
        <v>3323192003</v>
      </c>
      <c r="G3778" s="6" t="s">
        <v>3691</v>
      </c>
      <c r="H3778" s="6" t="s">
        <v>3692</v>
      </c>
      <c r="I3778" s="6">
        <v>15564611</v>
      </c>
      <c r="J3778" s="6" t="s">
        <v>12133</v>
      </c>
      <c r="K3778" s="6" t="s">
        <v>12134</v>
      </c>
      <c r="L3778" s="6" t="s">
        <v>12135</v>
      </c>
      <c r="M3778" s="6">
        <v>0</v>
      </c>
      <c r="N3778" s="6">
        <v>157</v>
      </c>
      <c r="O3778" s="6">
        <v>0</v>
      </c>
      <c r="P3778" s="6">
        <v>0</v>
      </c>
      <c r="Q3778" s="6">
        <v>0</v>
      </c>
      <c r="R3778" s="6">
        <v>0</v>
      </c>
      <c r="S3778" s="6">
        <v>0</v>
      </c>
      <c r="T3778" s="6" t="s">
        <v>39</v>
      </c>
      <c r="U3778" s="27" t="s">
        <v>7987</v>
      </c>
      <c r="V3778" s="8">
        <v>46254.624305555553</v>
      </c>
      <c r="W3778" s="8">
        <v>46254.624305555553</v>
      </c>
      <c r="X3778" s="6" t="s">
        <v>40</v>
      </c>
      <c r="Y3778" s="6" t="s">
        <v>39</v>
      </c>
      <c r="Z3778" s="9">
        <v>84285</v>
      </c>
      <c r="AA3778" s="6" t="s">
        <v>2843</v>
      </c>
      <c r="AB3778" s="26" t="s">
        <v>12136</v>
      </c>
      <c r="AC3778" s="11" t="str">
        <f t="shared" si="329"/>
        <v>Klik Here Bestie</v>
      </c>
    </row>
    <row r="3779" spans="1:29" ht="14.25" customHeight="1" x14ac:dyDescent="0.3">
      <c r="A3779" s="5">
        <v>3777</v>
      </c>
      <c r="B3779" s="6" t="s">
        <v>32</v>
      </c>
      <c r="C3779" s="6" t="s">
        <v>33</v>
      </c>
      <c r="D3779" s="6" t="s">
        <v>3651</v>
      </c>
      <c r="E3779" s="6" t="s">
        <v>3690</v>
      </c>
      <c r="F3779" s="6">
        <v>3323192003</v>
      </c>
      <c r="G3779" s="6" t="s">
        <v>3691</v>
      </c>
      <c r="H3779" s="6" t="s">
        <v>3692</v>
      </c>
      <c r="I3779" s="6">
        <v>15988250</v>
      </c>
      <c r="J3779" s="6" t="s">
        <v>12137</v>
      </c>
      <c r="K3779" s="6" t="s">
        <v>12138</v>
      </c>
      <c r="L3779" s="6" t="s">
        <v>2053</v>
      </c>
      <c r="M3779" s="6">
        <v>0</v>
      </c>
      <c r="N3779" s="6">
        <v>110</v>
      </c>
      <c r="O3779" s="6">
        <v>0</v>
      </c>
      <c r="P3779" s="6">
        <v>0</v>
      </c>
      <c r="Q3779" s="6">
        <v>0</v>
      </c>
      <c r="R3779" s="6">
        <v>0</v>
      </c>
      <c r="S3779" s="6">
        <v>0</v>
      </c>
      <c r="T3779" s="6" t="s">
        <v>39</v>
      </c>
      <c r="U3779" s="27" t="s">
        <v>8291</v>
      </c>
      <c r="V3779" s="8">
        <v>46259.599305555559</v>
      </c>
      <c r="W3779" s="8">
        <v>46259.599305555559</v>
      </c>
      <c r="X3779" s="6" t="s">
        <v>40</v>
      </c>
      <c r="Y3779" s="6" t="s">
        <v>39</v>
      </c>
      <c r="Z3779" s="9">
        <v>1089269</v>
      </c>
      <c r="AA3779" s="6" t="s">
        <v>7128</v>
      </c>
      <c r="AB3779" s="26" t="s">
        <v>12139</v>
      </c>
      <c r="AC3779" s="11" t="str">
        <f t="shared" si="329"/>
        <v>Klik Here Bestie</v>
      </c>
    </row>
    <row r="3780" spans="1:29" ht="14.25" customHeight="1" x14ac:dyDescent="0.3">
      <c r="A3780" s="5">
        <v>3778</v>
      </c>
      <c r="B3780" s="6" t="s">
        <v>32</v>
      </c>
      <c r="C3780" s="6" t="s">
        <v>33</v>
      </c>
      <c r="D3780" s="6" t="s">
        <v>3651</v>
      </c>
      <c r="E3780" s="6" t="s">
        <v>3690</v>
      </c>
      <c r="F3780" s="6">
        <v>3323192003</v>
      </c>
      <c r="G3780" s="6" t="s">
        <v>3691</v>
      </c>
      <c r="H3780" s="6" t="s">
        <v>3692</v>
      </c>
      <c r="I3780" s="6">
        <v>15988470</v>
      </c>
      <c r="J3780" s="6" t="s">
        <v>12140</v>
      </c>
      <c r="K3780" s="6" t="s">
        <v>12138</v>
      </c>
      <c r="L3780" s="6" t="s">
        <v>2053</v>
      </c>
      <c r="M3780" s="6">
        <v>0</v>
      </c>
      <c r="N3780" s="6">
        <v>73</v>
      </c>
      <c r="O3780" s="6">
        <v>0</v>
      </c>
      <c r="P3780" s="6">
        <v>0</v>
      </c>
      <c r="Q3780" s="6">
        <v>0</v>
      </c>
      <c r="R3780" s="6">
        <v>0</v>
      </c>
      <c r="S3780" s="6">
        <v>0</v>
      </c>
      <c r="T3780" s="6" t="s">
        <v>39</v>
      </c>
      <c r="U3780" s="27" t="s">
        <v>8291</v>
      </c>
      <c r="V3780" s="8">
        <v>46259.6</v>
      </c>
      <c r="W3780" s="8">
        <v>46259.6</v>
      </c>
      <c r="X3780" s="6" t="s">
        <v>40</v>
      </c>
      <c r="Y3780" s="6" t="s">
        <v>39</v>
      </c>
      <c r="Z3780" s="9">
        <v>1089269</v>
      </c>
      <c r="AA3780" s="6" t="s">
        <v>7128</v>
      </c>
      <c r="AB3780" s="26" t="s">
        <v>12141</v>
      </c>
      <c r="AC3780" s="11" t="str">
        <f t="shared" si="329"/>
        <v>Klik Here Bestie</v>
      </c>
    </row>
    <row r="3781" spans="1:29" ht="14.25" customHeight="1" x14ac:dyDescent="0.3">
      <c r="A3781" s="5">
        <v>3779</v>
      </c>
      <c r="B3781" s="6" t="s">
        <v>32</v>
      </c>
      <c r="C3781" s="6" t="s">
        <v>33</v>
      </c>
      <c r="D3781" s="6" t="s">
        <v>3651</v>
      </c>
      <c r="E3781" s="6" t="s">
        <v>3690</v>
      </c>
      <c r="F3781" s="6">
        <v>3323192003</v>
      </c>
      <c r="G3781" s="6" t="s">
        <v>3691</v>
      </c>
      <c r="H3781" s="6" t="s">
        <v>3692</v>
      </c>
      <c r="I3781" s="6">
        <v>15647138</v>
      </c>
      <c r="J3781" s="6" t="s">
        <v>12142</v>
      </c>
      <c r="K3781" s="6" t="s">
        <v>12143</v>
      </c>
      <c r="L3781" s="6" t="s">
        <v>12144</v>
      </c>
      <c r="M3781" s="6">
        <v>0</v>
      </c>
      <c r="N3781" s="6">
        <v>144</v>
      </c>
      <c r="O3781" s="6">
        <v>0</v>
      </c>
      <c r="P3781" s="6">
        <v>0</v>
      </c>
      <c r="Q3781" s="6">
        <v>0</v>
      </c>
      <c r="R3781" s="6">
        <v>0</v>
      </c>
      <c r="S3781" s="6">
        <v>0</v>
      </c>
      <c r="T3781" s="6" t="s">
        <v>39</v>
      </c>
      <c r="U3781" s="27" t="s">
        <v>7926</v>
      </c>
      <c r="V3781" s="8">
        <v>46255.604861111111</v>
      </c>
      <c r="W3781" s="8">
        <v>46255.604861111111</v>
      </c>
      <c r="X3781" s="6" t="s">
        <v>40</v>
      </c>
      <c r="Y3781" s="6" t="s">
        <v>39</v>
      </c>
      <c r="Z3781" s="9">
        <v>170023</v>
      </c>
      <c r="AA3781" s="6" t="s">
        <v>990</v>
      </c>
      <c r="AB3781" s="26" t="s">
        <v>12145</v>
      </c>
      <c r="AC3781" s="11" t="str">
        <f t="shared" si="329"/>
        <v>Klik Here Bestie</v>
      </c>
    </row>
    <row r="3782" spans="1:29" ht="14.25" customHeight="1" x14ac:dyDescent="0.3">
      <c r="A3782" s="5">
        <v>3780</v>
      </c>
      <c r="B3782" s="6" t="s">
        <v>32</v>
      </c>
      <c r="C3782" s="6" t="s">
        <v>33</v>
      </c>
      <c r="D3782" s="6" t="s">
        <v>3651</v>
      </c>
      <c r="E3782" s="6" t="s">
        <v>3690</v>
      </c>
      <c r="F3782" s="6">
        <v>3323192003</v>
      </c>
      <c r="G3782" s="6" t="s">
        <v>3691</v>
      </c>
      <c r="H3782" s="6" t="s">
        <v>3692</v>
      </c>
      <c r="I3782" s="6">
        <v>15640637</v>
      </c>
      <c r="J3782" s="6" t="s">
        <v>12146</v>
      </c>
      <c r="K3782" s="6" t="s">
        <v>12147</v>
      </c>
      <c r="L3782" s="6" t="s">
        <v>511</v>
      </c>
      <c r="M3782" s="6">
        <v>0</v>
      </c>
      <c r="N3782" s="6">
        <v>100</v>
      </c>
      <c r="O3782" s="6">
        <v>0</v>
      </c>
      <c r="P3782" s="6">
        <v>0</v>
      </c>
      <c r="Q3782" s="6">
        <v>0</v>
      </c>
      <c r="R3782" s="6">
        <v>0</v>
      </c>
      <c r="S3782" s="6">
        <v>0</v>
      </c>
      <c r="T3782" s="6" t="s">
        <v>39</v>
      </c>
      <c r="U3782" s="27" t="s">
        <v>7926</v>
      </c>
      <c r="V3782" s="8">
        <v>46255.573611111111</v>
      </c>
      <c r="W3782" s="8">
        <v>46255.573611111111</v>
      </c>
      <c r="X3782" s="6" t="s">
        <v>40</v>
      </c>
      <c r="Y3782" s="6" t="s">
        <v>39</v>
      </c>
      <c r="Z3782" s="9">
        <v>84311</v>
      </c>
      <c r="AA3782" s="6" t="s">
        <v>7175</v>
      </c>
      <c r="AB3782" s="26" t="s">
        <v>12148</v>
      </c>
      <c r="AC3782" s="11" t="str">
        <f t="shared" si="329"/>
        <v>Klik Here Bestie</v>
      </c>
    </row>
    <row r="3783" spans="1:29" ht="14.25" customHeight="1" x14ac:dyDescent="0.3">
      <c r="A3783" s="5">
        <v>3781</v>
      </c>
      <c r="B3783" s="6" t="s">
        <v>32</v>
      </c>
      <c r="C3783" s="6" t="s">
        <v>33</v>
      </c>
      <c r="D3783" s="6" t="s">
        <v>3651</v>
      </c>
      <c r="E3783" s="6" t="s">
        <v>2896</v>
      </c>
      <c r="F3783" s="6">
        <v>3323192004</v>
      </c>
      <c r="G3783" s="6" t="s">
        <v>3691</v>
      </c>
      <c r="H3783" s="6" t="s">
        <v>3692</v>
      </c>
      <c r="I3783" s="6">
        <v>15366098</v>
      </c>
      <c r="J3783" s="6" t="s">
        <v>12149</v>
      </c>
      <c r="K3783" s="6" t="s">
        <v>12150</v>
      </c>
      <c r="L3783" s="6" t="s">
        <v>1085</v>
      </c>
      <c r="M3783" s="6">
        <v>0</v>
      </c>
      <c r="N3783" s="6">
        <v>60</v>
      </c>
      <c r="O3783" s="6">
        <v>0</v>
      </c>
      <c r="P3783" s="6">
        <v>0</v>
      </c>
      <c r="Q3783" s="6">
        <v>0</v>
      </c>
      <c r="R3783" s="6">
        <v>0</v>
      </c>
      <c r="S3783" s="6">
        <v>0</v>
      </c>
      <c r="T3783" s="6" t="s">
        <v>39</v>
      </c>
      <c r="U3783" s="6" t="s">
        <v>4394</v>
      </c>
      <c r="V3783" s="8">
        <v>46251.789583333331</v>
      </c>
      <c r="W3783" s="8">
        <v>46251.789583333331</v>
      </c>
      <c r="X3783" s="6" t="s">
        <v>40</v>
      </c>
      <c r="Y3783" s="6" t="s">
        <v>39</v>
      </c>
      <c r="Z3783" s="9">
        <v>84519</v>
      </c>
      <c r="AA3783" s="6" t="s">
        <v>3722</v>
      </c>
      <c r="AB3783" s="26" t="s">
        <v>12151</v>
      </c>
      <c r="AC3783" s="11" t="str">
        <f t="shared" si="329"/>
        <v>Klik Here Bestie</v>
      </c>
    </row>
    <row r="3784" spans="1:29" ht="14.25" customHeight="1" x14ac:dyDescent="0.3">
      <c r="A3784" s="5">
        <v>3782</v>
      </c>
      <c r="B3784" s="6" t="s">
        <v>32</v>
      </c>
      <c r="C3784" s="6" t="s">
        <v>33</v>
      </c>
      <c r="D3784" s="6" t="s">
        <v>3651</v>
      </c>
      <c r="E3784" s="6" t="s">
        <v>2896</v>
      </c>
      <c r="F3784" s="6">
        <v>3323192004</v>
      </c>
      <c r="G3784" s="6" t="s">
        <v>3691</v>
      </c>
      <c r="H3784" s="6" t="s">
        <v>3692</v>
      </c>
      <c r="I3784" s="6">
        <v>15604350</v>
      </c>
      <c r="J3784" s="6" t="s">
        <v>12152</v>
      </c>
      <c r="K3784" s="6" t="s">
        <v>12153</v>
      </c>
      <c r="L3784" s="6" t="s">
        <v>173</v>
      </c>
      <c r="M3784" s="6">
        <v>0</v>
      </c>
      <c r="N3784" s="6">
        <v>143</v>
      </c>
      <c r="O3784" s="6">
        <v>0</v>
      </c>
      <c r="P3784" s="6">
        <v>0</v>
      </c>
      <c r="Q3784" s="6">
        <v>0</v>
      </c>
      <c r="R3784" s="6">
        <v>0</v>
      </c>
      <c r="S3784" s="6">
        <v>0</v>
      </c>
      <c r="T3784" s="6" t="s">
        <v>39</v>
      </c>
      <c r="U3784" s="6" t="s">
        <v>7926</v>
      </c>
      <c r="V3784" s="8">
        <v>46255.356249999997</v>
      </c>
      <c r="W3784" s="8">
        <v>46255.356249999997</v>
      </c>
      <c r="X3784" s="6" t="s">
        <v>40</v>
      </c>
      <c r="Y3784" s="6" t="s">
        <v>39</v>
      </c>
      <c r="Z3784" s="9">
        <v>84557</v>
      </c>
      <c r="AA3784" s="6" t="s">
        <v>2663</v>
      </c>
      <c r="AB3784" s="26" t="s">
        <v>12154</v>
      </c>
      <c r="AC3784" s="11" t="str">
        <f t="shared" si="329"/>
        <v>Klik Here Bestie</v>
      </c>
    </row>
    <row r="3785" spans="1:29" ht="14.25" customHeight="1" x14ac:dyDescent="0.3">
      <c r="A3785" s="5">
        <v>3783</v>
      </c>
      <c r="B3785" s="6" t="s">
        <v>32</v>
      </c>
      <c r="C3785" s="6" t="s">
        <v>33</v>
      </c>
      <c r="D3785" s="6" t="s">
        <v>3651</v>
      </c>
      <c r="E3785" s="6" t="s">
        <v>2896</v>
      </c>
      <c r="F3785" s="6">
        <v>3323192004</v>
      </c>
      <c r="G3785" s="6" t="s">
        <v>3691</v>
      </c>
      <c r="H3785" s="6" t="s">
        <v>3692</v>
      </c>
      <c r="I3785" s="6">
        <v>15991332</v>
      </c>
      <c r="J3785" s="6" t="s">
        <v>12155</v>
      </c>
      <c r="K3785" s="6" t="s">
        <v>12156</v>
      </c>
      <c r="L3785" s="6" t="s">
        <v>173</v>
      </c>
      <c r="M3785" s="6">
        <v>0</v>
      </c>
      <c r="N3785" s="6">
        <v>42</v>
      </c>
      <c r="O3785" s="6">
        <v>0</v>
      </c>
      <c r="P3785" s="6">
        <v>0</v>
      </c>
      <c r="Q3785" s="6">
        <v>0</v>
      </c>
      <c r="R3785" s="6">
        <v>0</v>
      </c>
      <c r="S3785" s="6">
        <v>0</v>
      </c>
      <c r="T3785" s="6" t="s">
        <v>39</v>
      </c>
      <c r="U3785" s="27" t="s">
        <v>8291</v>
      </c>
      <c r="V3785" s="8">
        <v>46259.620833333334</v>
      </c>
      <c r="W3785" s="8">
        <v>46259.620833333334</v>
      </c>
      <c r="X3785" s="6" t="s">
        <v>40</v>
      </c>
      <c r="Y3785" s="6" t="s">
        <v>39</v>
      </c>
      <c r="Z3785" s="9">
        <v>84539</v>
      </c>
      <c r="AA3785" s="6" t="s">
        <v>323</v>
      </c>
      <c r="AB3785" s="26" t="s">
        <v>12157</v>
      </c>
      <c r="AC3785" s="11" t="str">
        <f t="shared" si="329"/>
        <v>Klik Here Bestie</v>
      </c>
    </row>
    <row r="3786" spans="1:29" ht="14.25" customHeight="1" x14ac:dyDescent="0.3">
      <c r="A3786" s="5">
        <v>3784</v>
      </c>
      <c r="B3786" s="6" t="s">
        <v>32</v>
      </c>
      <c r="C3786" s="6" t="s">
        <v>33</v>
      </c>
      <c r="D3786" s="6" t="s">
        <v>3651</v>
      </c>
      <c r="E3786" s="6" t="s">
        <v>2896</v>
      </c>
      <c r="F3786" s="6">
        <v>3323192004</v>
      </c>
      <c r="G3786" s="6" t="s">
        <v>3691</v>
      </c>
      <c r="H3786" s="6" t="s">
        <v>3692</v>
      </c>
      <c r="I3786" s="6">
        <v>15991455</v>
      </c>
      <c r="J3786" s="6" t="s">
        <v>12158</v>
      </c>
      <c r="K3786" s="6" t="s">
        <v>12156</v>
      </c>
      <c r="L3786" s="6" t="s">
        <v>173</v>
      </c>
      <c r="M3786" s="6">
        <v>0</v>
      </c>
      <c r="N3786" s="6">
        <v>60</v>
      </c>
      <c r="O3786" s="6">
        <v>0</v>
      </c>
      <c r="P3786" s="6">
        <v>0</v>
      </c>
      <c r="Q3786" s="6">
        <v>0</v>
      </c>
      <c r="R3786" s="6">
        <v>0</v>
      </c>
      <c r="S3786" s="6">
        <v>0</v>
      </c>
      <c r="T3786" s="6" t="s">
        <v>39</v>
      </c>
      <c r="U3786" s="27" t="s">
        <v>8291</v>
      </c>
      <c r="V3786" s="8">
        <v>46259.621527777781</v>
      </c>
      <c r="W3786" s="8">
        <v>46259.621527777781</v>
      </c>
      <c r="X3786" s="6" t="s">
        <v>40</v>
      </c>
      <c r="Y3786" s="6" t="s">
        <v>39</v>
      </c>
      <c r="Z3786" s="9">
        <v>84539</v>
      </c>
      <c r="AA3786" s="6" t="s">
        <v>323</v>
      </c>
      <c r="AB3786" s="26" t="s">
        <v>12159</v>
      </c>
      <c r="AC3786" s="11" t="str">
        <f t="shared" si="329"/>
        <v>Klik Here Bestie</v>
      </c>
    </row>
    <row r="3787" spans="1:29" ht="14.25" customHeight="1" x14ac:dyDescent="0.3">
      <c r="A3787" s="5">
        <v>3785</v>
      </c>
      <c r="B3787" s="6" t="s">
        <v>32</v>
      </c>
      <c r="C3787" s="6" t="s">
        <v>33</v>
      </c>
      <c r="D3787" s="6" t="s">
        <v>3651</v>
      </c>
      <c r="E3787" s="6" t="s">
        <v>2896</v>
      </c>
      <c r="F3787" s="6">
        <v>3323192004</v>
      </c>
      <c r="G3787" s="6" t="s">
        <v>3691</v>
      </c>
      <c r="H3787" s="6" t="s">
        <v>3692</v>
      </c>
      <c r="I3787" s="6">
        <v>15439678</v>
      </c>
      <c r="J3787" s="6" t="s">
        <v>12160</v>
      </c>
      <c r="K3787" s="6" t="s">
        <v>12161</v>
      </c>
      <c r="L3787" s="6" t="s">
        <v>12162</v>
      </c>
      <c r="M3787" s="6">
        <v>0</v>
      </c>
      <c r="N3787" s="6">
        <v>97</v>
      </c>
      <c r="O3787" s="6">
        <v>0</v>
      </c>
      <c r="P3787" s="6">
        <v>0</v>
      </c>
      <c r="Q3787" s="6">
        <v>0</v>
      </c>
      <c r="R3787" s="6">
        <v>0</v>
      </c>
      <c r="S3787" s="6">
        <v>0</v>
      </c>
      <c r="T3787" s="6" t="s">
        <v>39</v>
      </c>
      <c r="U3787" s="27" t="s">
        <v>7969</v>
      </c>
      <c r="V3787" s="8">
        <v>46253.321527777778</v>
      </c>
      <c r="W3787" s="8">
        <v>46253.321527777778</v>
      </c>
      <c r="X3787" s="6" t="s">
        <v>40</v>
      </c>
      <c r="Y3787" s="6" t="s">
        <v>39</v>
      </c>
      <c r="Z3787" s="9">
        <v>688379</v>
      </c>
      <c r="AA3787" s="6" t="s">
        <v>3732</v>
      </c>
      <c r="AB3787" s="26" t="s">
        <v>12163</v>
      </c>
      <c r="AC3787" s="11" t="str">
        <f t="shared" si="329"/>
        <v>Klik Here Bestie</v>
      </c>
    </row>
    <row r="3788" spans="1:29" ht="14.25" customHeight="1" x14ac:dyDescent="0.3">
      <c r="A3788" s="5">
        <v>3786</v>
      </c>
      <c r="B3788" s="6" t="s">
        <v>32</v>
      </c>
      <c r="C3788" s="6" t="s">
        <v>33</v>
      </c>
      <c r="D3788" s="6" t="s">
        <v>3651</v>
      </c>
      <c r="E3788" s="6" t="s">
        <v>2896</v>
      </c>
      <c r="F3788" s="6">
        <v>3323192004</v>
      </c>
      <c r="G3788" s="6" t="s">
        <v>3691</v>
      </c>
      <c r="H3788" s="6" t="s">
        <v>3692</v>
      </c>
      <c r="I3788" s="6">
        <v>15366028</v>
      </c>
      <c r="J3788" s="6" t="s">
        <v>12164</v>
      </c>
      <c r="K3788" s="6" t="s">
        <v>12165</v>
      </c>
      <c r="L3788" s="6" t="s">
        <v>3721</v>
      </c>
      <c r="M3788" s="6">
        <v>0</v>
      </c>
      <c r="N3788" s="6">
        <v>50</v>
      </c>
      <c r="O3788" s="6">
        <v>0</v>
      </c>
      <c r="P3788" s="6">
        <v>0</v>
      </c>
      <c r="Q3788" s="6">
        <v>0</v>
      </c>
      <c r="R3788" s="6">
        <v>0</v>
      </c>
      <c r="S3788" s="6">
        <v>0</v>
      </c>
      <c r="T3788" s="6" t="s">
        <v>39</v>
      </c>
      <c r="U3788" s="27" t="s">
        <v>4394</v>
      </c>
      <c r="V3788" s="8">
        <v>46251.787499999999</v>
      </c>
      <c r="W3788" s="8">
        <v>46251.787499999999</v>
      </c>
      <c r="X3788" s="6" t="s">
        <v>40</v>
      </c>
      <c r="Y3788" s="6" t="s">
        <v>39</v>
      </c>
      <c r="Z3788" s="9">
        <v>84519</v>
      </c>
      <c r="AA3788" s="6" t="s">
        <v>3722</v>
      </c>
      <c r="AB3788" s="26" t="s">
        <v>12166</v>
      </c>
      <c r="AC3788" s="11" t="str">
        <f t="shared" si="329"/>
        <v>Klik Here Bestie</v>
      </c>
    </row>
    <row r="3789" spans="1:29" ht="14.25" customHeight="1" x14ac:dyDescent="0.3">
      <c r="A3789" s="5">
        <v>3787</v>
      </c>
      <c r="B3789" s="6" t="s">
        <v>32</v>
      </c>
      <c r="C3789" s="6" t="s">
        <v>33</v>
      </c>
      <c r="D3789" s="6" t="s">
        <v>3651</v>
      </c>
      <c r="E3789" s="6" t="s">
        <v>2896</v>
      </c>
      <c r="F3789" s="6">
        <v>3323192004</v>
      </c>
      <c r="G3789" s="6" t="s">
        <v>3691</v>
      </c>
      <c r="H3789" s="6" t="s">
        <v>3692</v>
      </c>
      <c r="I3789" s="6">
        <v>15366049</v>
      </c>
      <c r="J3789" s="6" t="s">
        <v>12167</v>
      </c>
      <c r="K3789" s="6" t="s">
        <v>12165</v>
      </c>
      <c r="L3789" s="6" t="s">
        <v>3721</v>
      </c>
      <c r="M3789" s="6">
        <v>0</v>
      </c>
      <c r="N3789" s="6">
        <v>60</v>
      </c>
      <c r="O3789" s="6">
        <v>0</v>
      </c>
      <c r="P3789" s="6">
        <v>0</v>
      </c>
      <c r="Q3789" s="6">
        <v>0</v>
      </c>
      <c r="R3789" s="6">
        <v>0</v>
      </c>
      <c r="S3789" s="6">
        <v>0</v>
      </c>
      <c r="T3789" s="6" t="s">
        <v>39</v>
      </c>
      <c r="U3789" s="6" t="s">
        <v>4394</v>
      </c>
      <c r="V3789" s="8">
        <v>46251.788194444445</v>
      </c>
      <c r="W3789" s="8">
        <v>46251.788194444445</v>
      </c>
      <c r="X3789" s="6" t="s">
        <v>40</v>
      </c>
      <c r="Y3789" s="6" t="s">
        <v>39</v>
      </c>
      <c r="Z3789" s="9">
        <v>84519</v>
      </c>
      <c r="AA3789" s="6" t="s">
        <v>3722</v>
      </c>
      <c r="AB3789" s="26" t="s">
        <v>12168</v>
      </c>
      <c r="AC3789" s="11" t="str">
        <f t="shared" si="329"/>
        <v>Klik Here Bestie</v>
      </c>
    </row>
    <row r="3790" spans="1:29" ht="14.25" customHeight="1" x14ac:dyDescent="0.3">
      <c r="A3790" s="5">
        <v>3788</v>
      </c>
      <c r="B3790" s="6" t="s">
        <v>32</v>
      </c>
      <c r="C3790" s="6" t="s">
        <v>33</v>
      </c>
      <c r="D3790" s="6" t="s">
        <v>3651</v>
      </c>
      <c r="E3790" s="6" t="s">
        <v>2896</v>
      </c>
      <c r="F3790" s="6">
        <v>3323192004</v>
      </c>
      <c r="G3790" s="6" t="s">
        <v>3691</v>
      </c>
      <c r="H3790" s="6" t="s">
        <v>3692</v>
      </c>
      <c r="I3790" s="6">
        <v>15604947</v>
      </c>
      <c r="J3790" s="6" t="s">
        <v>12169</v>
      </c>
      <c r="K3790" s="6" t="s">
        <v>12170</v>
      </c>
      <c r="L3790" s="6" t="s">
        <v>12171</v>
      </c>
      <c r="M3790" s="6">
        <v>0</v>
      </c>
      <c r="N3790" s="6">
        <v>200</v>
      </c>
      <c r="O3790" s="6">
        <v>0</v>
      </c>
      <c r="P3790" s="6">
        <v>0</v>
      </c>
      <c r="Q3790" s="6">
        <v>0</v>
      </c>
      <c r="R3790" s="6">
        <v>0</v>
      </c>
      <c r="S3790" s="6">
        <v>0</v>
      </c>
      <c r="T3790" s="6" t="s">
        <v>39</v>
      </c>
      <c r="U3790" s="6" t="s">
        <v>7926</v>
      </c>
      <c r="V3790" s="8">
        <v>46255.359722222223</v>
      </c>
      <c r="W3790" s="8">
        <v>46255.359722222223</v>
      </c>
      <c r="X3790" s="6" t="s">
        <v>40</v>
      </c>
      <c r="Y3790" s="6" t="s">
        <v>39</v>
      </c>
      <c r="Z3790" s="9">
        <v>84557</v>
      </c>
      <c r="AA3790" s="6" t="s">
        <v>2663</v>
      </c>
      <c r="AB3790" s="26" t="s">
        <v>12172</v>
      </c>
      <c r="AC3790" s="11" t="str">
        <f t="shared" si="329"/>
        <v>Klik Here Bestie</v>
      </c>
    </row>
    <row r="3791" spans="1:29" ht="14.25" customHeight="1" x14ac:dyDescent="0.3">
      <c r="A3791" s="5">
        <v>3789</v>
      </c>
      <c r="B3791" s="6" t="s">
        <v>32</v>
      </c>
      <c r="C3791" s="6" t="s">
        <v>33</v>
      </c>
      <c r="D3791" s="6" t="s">
        <v>3651</v>
      </c>
      <c r="E3791" s="6" t="s">
        <v>2896</v>
      </c>
      <c r="F3791" s="6">
        <v>3323192004</v>
      </c>
      <c r="G3791" s="6" t="s">
        <v>3691</v>
      </c>
      <c r="H3791" s="6" t="s">
        <v>3692</v>
      </c>
      <c r="I3791" s="6">
        <v>15606610</v>
      </c>
      <c r="J3791" s="6" t="s">
        <v>12173</v>
      </c>
      <c r="K3791" s="6" t="s">
        <v>12170</v>
      </c>
      <c r="L3791" s="6" t="s">
        <v>12171</v>
      </c>
      <c r="M3791" s="6">
        <v>0</v>
      </c>
      <c r="N3791" s="6">
        <v>60</v>
      </c>
      <c r="O3791" s="6">
        <v>0</v>
      </c>
      <c r="P3791" s="6">
        <v>0</v>
      </c>
      <c r="Q3791" s="6">
        <v>0</v>
      </c>
      <c r="R3791" s="6">
        <v>0</v>
      </c>
      <c r="S3791" s="6">
        <v>0</v>
      </c>
      <c r="T3791" s="6" t="s">
        <v>39</v>
      </c>
      <c r="U3791" s="6" t="s">
        <v>7926</v>
      </c>
      <c r="V3791" s="8">
        <v>46255.366666666669</v>
      </c>
      <c r="W3791" s="8">
        <v>46255.366666666669</v>
      </c>
      <c r="X3791" s="6" t="s">
        <v>40</v>
      </c>
      <c r="Y3791" s="6" t="s">
        <v>39</v>
      </c>
      <c r="Z3791" s="9">
        <v>84557</v>
      </c>
      <c r="AA3791" s="6" t="s">
        <v>2663</v>
      </c>
      <c r="AB3791" s="26" t="s">
        <v>12174</v>
      </c>
      <c r="AC3791" s="11" t="str">
        <f t="shared" si="329"/>
        <v>Klik Here Bestie</v>
      </c>
    </row>
    <row r="3792" spans="1:29" ht="14.25" customHeight="1" x14ac:dyDescent="0.3">
      <c r="A3792" s="5">
        <v>3790</v>
      </c>
      <c r="B3792" s="6" t="s">
        <v>32</v>
      </c>
      <c r="C3792" s="6" t="s">
        <v>33</v>
      </c>
      <c r="D3792" s="6" t="s">
        <v>3651</v>
      </c>
      <c r="E3792" s="6" t="s">
        <v>2896</v>
      </c>
      <c r="F3792" s="6">
        <v>3323192004</v>
      </c>
      <c r="G3792" s="6" t="s">
        <v>3691</v>
      </c>
      <c r="H3792" s="6" t="s">
        <v>3692</v>
      </c>
      <c r="I3792" s="6">
        <v>16065117</v>
      </c>
      <c r="J3792" s="6" t="s">
        <v>12175</v>
      </c>
      <c r="K3792" s="6" t="s">
        <v>12176</v>
      </c>
      <c r="L3792" s="6" t="s">
        <v>12177</v>
      </c>
      <c r="M3792" s="6">
        <v>0</v>
      </c>
      <c r="N3792" s="6">
        <v>500</v>
      </c>
      <c r="O3792" s="6">
        <v>0</v>
      </c>
      <c r="P3792" s="6">
        <v>0</v>
      </c>
      <c r="Q3792" s="6">
        <v>0</v>
      </c>
      <c r="R3792" s="6">
        <v>0</v>
      </c>
      <c r="S3792" s="6">
        <v>0</v>
      </c>
      <c r="T3792" s="6" t="s">
        <v>39</v>
      </c>
      <c r="U3792" s="6" t="s">
        <v>7962</v>
      </c>
      <c r="V3792" s="8">
        <v>46260.51666666667</v>
      </c>
      <c r="W3792" s="8">
        <v>46260.51666666667</v>
      </c>
      <c r="X3792" s="6" t="s">
        <v>40</v>
      </c>
      <c r="Y3792" s="6" t="s">
        <v>39</v>
      </c>
      <c r="Z3792" s="9">
        <v>688451</v>
      </c>
      <c r="AA3792" s="6" t="s">
        <v>7192</v>
      </c>
      <c r="AB3792" s="26" t="s">
        <v>12178</v>
      </c>
      <c r="AC3792" s="11" t="str">
        <f t="shared" si="329"/>
        <v>Klik Here Bestie</v>
      </c>
    </row>
    <row r="3793" spans="1:29" ht="14.25" customHeight="1" x14ac:dyDescent="0.3">
      <c r="A3793" s="5">
        <v>3791</v>
      </c>
      <c r="B3793" s="6" t="s">
        <v>32</v>
      </c>
      <c r="C3793" s="6" t="s">
        <v>33</v>
      </c>
      <c r="D3793" s="6" t="s">
        <v>3651</v>
      </c>
      <c r="E3793" s="6" t="s">
        <v>2896</v>
      </c>
      <c r="F3793" s="6">
        <v>3323192004</v>
      </c>
      <c r="G3793" s="6" t="s">
        <v>3691</v>
      </c>
      <c r="H3793" s="6" t="s">
        <v>3692</v>
      </c>
      <c r="I3793" s="6">
        <v>16088297</v>
      </c>
      <c r="J3793" s="6" t="s">
        <v>12179</v>
      </c>
      <c r="K3793" s="6" t="s">
        <v>12180</v>
      </c>
      <c r="L3793" s="6" t="s">
        <v>7805</v>
      </c>
      <c r="M3793" s="6">
        <v>0</v>
      </c>
      <c r="N3793" s="6">
        <v>150</v>
      </c>
      <c r="O3793" s="6">
        <v>0</v>
      </c>
      <c r="P3793" s="6">
        <v>0</v>
      </c>
      <c r="Q3793" s="6">
        <v>0</v>
      </c>
      <c r="R3793" s="6">
        <v>0</v>
      </c>
      <c r="S3793" s="6">
        <v>0</v>
      </c>
      <c r="T3793" s="6" t="s">
        <v>39</v>
      </c>
      <c r="U3793" s="6" t="s">
        <v>7962</v>
      </c>
      <c r="V3793" s="8">
        <v>46260.645138888889</v>
      </c>
      <c r="W3793" s="8">
        <v>46260.645138888889</v>
      </c>
      <c r="X3793" s="6" t="s">
        <v>40</v>
      </c>
      <c r="Y3793" s="6" t="s">
        <v>39</v>
      </c>
      <c r="Z3793" s="9">
        <v>84539</v>
      </c>
      <c r="AA3793" s="6" t="s">
        <v>323</v>
      </c>
      <c r="AB3793" s="26" t="s">
        <v>12181</v>
      </c>
      <c r="AC3793" s="11" t="str">
        <f t="shared" si="329"/>
        <v>Klik Here Bestie</v>
      </c>
    </row>
    <row r="3794" spans="1:29" ht="14.25" customHeight="1" x14ac:dyDescent="0.3">
      <c r="A3794" s="5">
        <v>3792</v>
      </c>
      <c r="B3794" s="6" t="s">
        <v>32</v>
      </c>
      <c r="C3794" s="6" t="s">
        <v>33</v>
      </c>
      <c r="D3794" s="6" t="s">
        <v>3651</v>
      </c>
      <c r="E3794" s="6" t="s">
        <v>2896</v>
      </c>
      <c r="F3794" s="6">
        <v>3323192004</v>
      </c>
      <c r="G3794" s="6" t="s">
        <v>3691</v>
      </c>
      <c r="H3794" s="6" t="s">
        <v>3692</v>
      </c>
      <c r="I3794" s="6">
        <v>15653896</v>
      </c>
      <c r="J3794" s="6" t="s">
        <v>12182</v>
      </c>
      <c r="K3794" s="6">
        <v>3323193112630010</v>
      </c>
      <c r="L3794" s="6" t="s">
        <v>12183</v>
      </c>
      <c r="M3794" s="6">
        <v>0</v>
      </c>
      <c r="N3794" s="6">
        <v>50</v>
      </c>
      <c r="O3794" s="6">
        <v>0</v>
      </c>
      <c r="P3794" s="6">
        <v>0</v>
      </c>
      <c r="Q3794" s="6">
        <v>0</v>
      </c>
      <c r="R3794" s="6">
        <v>0</v>
      </c>
      <c r="S3794" s="6">
        <v>0</v>
      </c>
      <c r="T3794" s="6" t="s">
        <v>39</v>
      </c>
      <c r="U3794" s="6" t="s">
        <v>7926</v>
      </c>
      <c r="V3794" s="8">
        <v>46255.63958333333</v>
      </c>
      <c r="W3794" s="8">
        <v>46255.63958333333</v>
      </c>
      <c r="X3794" s="6" t="s">
        <v>40</v>
      </c>
      <c r="Y3794" s="6" t="s">
        <v>39</v>
      </c>
      <c r="Z3794" s="9">
        <v>84557</v>
      </c>
      <c r="AA3794" s="6" t="s">
        <v>2663</v>
      </c>
      <c r="AB3794" s="26" t="s">
        <v>12184</v>
      </c>
      <c r="AC3794" s="11" t="str">
        <f t="shared" si="329"/>
        <v>Klik Here Bestie</v>
      </c>
    </row>
    <row r="3795" spans="1:29" ht="14.25" customHeight="1" x14ac:dyDescent="0.3">
      <c r="A3795" s="5">
        <v>3793</v>
      </c>
      <c r="B3795" s="6" t="s">
        <v>32</v>
      </c>
      <c r="C3795" s="6" t="s">
        <v>33</v>
      </c>
      <c r="D3795" s="6" t="s">
        <v>3651</v>
      </c>
      <c r="E3795" s="6" t="s">
        <v>544</v>
      </c>
      <c r="F3795" s="6">
        <v>3323192005</v>
      </c>
      <c r="G3795" s="6" t="s">
        <v>3664</v>
      </c>
      <c r="H3795" s="6" t="s">
        <v>3665</v>
      </c>
      <c r="I3795" s="6">
        <v>15871838</v>
      </c>
      <c r="J3795" s="6" t="s">
        <v>12185</v>
      </c>
      <c r="K3795" s="6" t="s">
        <v>12186</v>
      </c>
      <c r="L3795" s="6" t="s">
        <v>12187</v>
      </c>
      <c r="M3795" s="6">
        <v>52</v>
      </c>
      <c r="N3795" s="6">
        <v>47</v>
      </c>
      <c r="O3795" s="6">
        <v>0</v>
      </c>
      <c r="P3795" s="6">
        <v>0</v>
      </c>
      <c r="Q3795" s="6">
        <v>0</v>
      </c>
      <c r="R3795" s="6">
        <v>0</v>
      </c>
      <c r="S3795" s="6">
        <v>0</v>
      </c>
      <c r="T3795" s="6" t="s">
        <v>39</v>
      </c>
      <c r="U3795" s="6" t="s">
        <v>7951</v>
      </c>
      <c r="V3795" s="8">
        <v>46258.467361111114</v>
      </c>
      <c r="W3795" s="8">
        <v>46258.467361111114</v>
      </c>
      <c r="X3795" s="6" t="s">
        <v>40</v>
      </c>
      <c r="Y3795" s="6" t="s">
        <v>39</v>
      </c>
      <c r="Z3795" s="9">
        <v>85215</v>
      </c>
      <c r="AA3795" s="6" t="s">
        <v>4379</v>
      </c>
      <c r="AB3795" s="26" t="s">
        <v>12188</v>
      </c>
      <c r="AC3795" s="11" t="str">
        <f t="shared" si="329"/>
        <v>Klik Here Bestie</v>
      </c>
    </row>
    <row r="3796" spans="1:29" ht="14.25" customHeight="1" x14ac:dyDescent="0.3">
      <c r="A3796" s="5">
        <v>3794</v>
      </c>
      <c r="B3796" s="6" t="s">
        <v>32</v>
      </c>
      <c r="C3796" s="6" t="s">
        <v>33</v>
      </c>
      <c r="D3796" s="6" t="s">
        <v>3651</v>
      </c>
      <c r="E3796" s="6" t="s">
        <v>544</v>
      </c>
      <c r="F3796" s="6">
        <v>3323192005</v>
      </c>
      <c r="G3796" s="6" t="s">
        <v>3664</v>
      </c>
      <c r="H3796" s="6" t="s">
        <v>3665</v>
      </c>
      <c r="I3796" s="6">
        <v>15872082</v>
      </c>
      <c r="J3796" s="6" t="s">
        <v>12189</v>
      </c>
      <c r="K3796" s="6" t="s">
        <v>12186</v>
      </c>
      <c r="L3796" s="6" t="s">
        <v>12187</v>
      </c>
      <c r="M3796" s="6">
        <v>0</v>
      </c>
      <c r="N3796" s="6">
        <v>522</v>
      </c>
      <c r="O3796" s="6">
        <v>0</v>
      </c>
      <c r="P3796" s="6">
        <v>0</v>
      </c>
      <c r="Q3796" s="6">
        <v>0</v>
      </c>
      <c r="R3796" s="6">
        <v>0</v>
      </c>
      <c r="S3796" s="6">
        <v>0</v>
      </c>
      <c r="T3796" s="6" t="s">
        <v>39</v>
      </c>
      <c r="U3796" s="6" t="s">
        <v>7951</v>
      </c>
      <c r="V3796" s="8">
        <v>46258.46875</v>
      </c>
      <c r="W3796" s="8">
        <v>46258.46875</v>
      </c>
      <c r="X3796" s="6" t="s">
        <v>40</v>
      </c>
      <c r="Y3796" s="6" t="s">
        <v>39</v>
      </c>
      <c r="Z3796" s="9">
        <v>85215</v>
      </c>
      <c r="AA3796" s="6" t="s">
        <v>4379</v>
      </c>
      <c r="AB3796" s="26" t="s">
        <v>12190</v>
      </c>
      <c r="AC3796" s="11" t="str">
        <f t="shared" si="329"/>
        <v>Klik Here Bestie</v>
      </c>
    </row>
    <row r="3797" spans="1:29" ht="14.25" customHeight="1" x14ac:dyDescent="0.3">
      <c r="A3797" s="5">
        <v>3795</v>
      </c>
      <c r="B3797" s="6" t="s">
        <v>32</v>
      </c>
      <c r="C3797" s="6" t="s">
        <v>33</v>
      </c>
      <c r="D3797" s="6" t="s">
        <v>3651</v>
      </c>
      <c r="E3797" s="6" t="s">
        <v>544</v>
      </c>
      <c r="F3797" s="6">
        <v>3323192005</v>
      </c>
      <c r="G3797" s="6" t="s">
        <v>3664</v>
      </c>
      <c r="H3797" s="6" t="s">
        <v>3665</v>
      </c>
      <c r="I3797" s="6">
        <v>15872227</v>
      </c>
      <c r="J3797" s="6" t="s">
        <v>12191</v>
      </c>
      <c r="K3797" s="6" t="s">
        <v>12186</v>
      </c>
      <c r="L3797" s="6" t="s">
        <v>12187</v>
      </c>
      <c r="M3797" s="6">
        <v>0</v>
      </c>
      <c r="N3797" s="6">
        <v>50</v>
      </c>
      <c r="O3797" s="6">
        <v>0</v>
      </c>
      <c r="P3797" s="6">
        <v>0</v>
      </c>
      <c r="Q3797" s="6">
        <v>0</v>
      </c>
      <c r="R3797" s="6">
        <v>0</v>
      </c>
      <c r="S3797" s="6">
        <v>0</v>
      </c>
      <c r="T3797" s="6" t="s">
        <v>39</v>
      </c>
      <c r="U3797" s="6" t="s">
        <v>7951</v>
      </c>
      <c r="V3797" s="8">
        <v>46258.469444444447</v>
      </c>
      <c r="W3797" s="8">
        <v>46258.469444444447</v>
      </c>
      <c r="X3797" s="6" t="s">
        <v>40</v>
      </c>
      <c r="Y3797" s="6" t="s">
        <v>39</v>
      </c>
      <c r="Z3797" s="9">
        <v>85215</v>
      </c>
      <c r="AA3797" s="6" t="s">
        <v>4379</v>
      </c>
      <c r="AB3797" s="26" t="s">
        <v>12192</v>
      </c>
      <c r="AC3797" s="11" t="str">
        <f t="shared" si="329"/>
        <v>Klik Here Bestie</v>
      </c>
    </row>
    <row r="3798" spans="1:29" ht="14.25" customHeight="1" x14ac:dyDescent="0.3">
      <c r="A3798" s="5">
        <v>3796</v>
      </c>
      <c r="B3798" s="6" t="s">
        <v>32</v>
      </c>
      <c r="C3798" s="6" t="s">
        <v>33</v>
      </c>
      <c r="D3798" s="6" t="s">
        <v>3651</v>
      </c>
      <c r="E3798" s="6" t="s">
        <v>544</v>
      </c>
      <c r="F3798" s="6">
        <v>3323192005</v>
      </c>
      <c r="G3798" s="6" t="s">
        <v>3664</v>
      </c>
      <c r="H3798" s="6" t="s">
        <v>3665</v>
      </c>
      <c r="I3798" s="6">
        <v>15340561</v>
      </c>
      <c r="J3798" s="6" t="s">
        <v>12193</v>
      </c>
      <c r="K3798" s="6" t="s">
        <v>12194</v>
      </c>
      <c r="L3798" s="6" t="s">
        <v>12195</v>
      </c>
      <c r="M3798" s="6">
        <v>156</v>
      </c>
      <c r="N3798" s="6">
        <v>55</v>
      </c>
      <c r="O3798" s="6">
        <v>0</v>
      </c>
      <c r="P3798" s="6">
        <v>0</v>
      </c>
      <c r="Q3798" s="6">
        <v>0</v>
      </c>
      <c r="R3798" s="6">
        <v>0</v>
      </c>
      <c r="S3798" s="6">
        <v>0</v>
      </c>
      <c r="T3798" s="6" t="s">
        <v>39</v>
      </c>
      <c r="U3798" s="6" t="s">
        <v>4394</v>
      </c>
      <c r="V3798" s="8">
        <v>46251.408333333333</v>
      </c>
      <c r="W3798" s="8">
        <v>46251.408333333333</v>
      </c>
      <c r="X3798" s="6" t="s">
        <v>40</v>
      </c>
      <c r="Y3798" s="6" t="s">
        <v>39</v>
      </c>
      <c r="Z3798" s="9">
        <v>85204</v>
      </c>
      <c r="AA3798" s="6" t="s">
        <v>3754</v>
      </c>
      <c r="AB3798" s="26" t="s">
        <v>12196</v>
      </c>
      <c r="AC3798" s="11" t="str">
        <f t="shared" si="329"/>
        <v>Klik Here Bestie</v>
      </c>
    </row>
    <row r="3799" spans="1:29" ht="14.25" customHeight="1" x14ac:dyDescent="0.3">
      <c r="A3799" s="5">
        <v>3797</v>
      </c>
      <c r="B3799" s="6" t="s">
        <v>32</v>
      </c>
      <c r="C3799" s="6" t="s">
        <v>33</v>
      </c>
      <c r="D3799" s="6" t="s">
        <v>3651</v>
      </c>
      <c r="E3799" s="6" t="s">
        <v>544</v>
      </c>
      <c r="F3799" s="6">
        <v>3323192005</v>
      </c>
      <c r="G3799" s="6" t="s">
        <v>3664</v>
      </c>
      <c r="H3799" s="6" t="s">
        <v>3665</v>
      </c>
      <c r="I3799" s="6">
        <v>15340659</v>
      </c>
      <c r="J3799" s="6" t="s">
        <v>12197</v>
      </c>
      <c r="K3799" s="6" t="s">
        <v>12194</v>
      </c>
      <c r="L3799" s="6" t="s">
        <v>12195</v>
      </c>
      <c r="M3799" s="6">
        <v>0</v>
      </c>
      <c r="N3799" s="6">
        <v>372</v>
      </c>
      <c r="O3799" s="6">
        <v>0</v>
      </c>
      <c r="P3799" s="6">
        <v>0</v>
      </c>
      <c r="Q3799" s="6">
        <v>0</v>
      </c>
      <c r="R3799" s="6">
        <v>0</v>
      </c>
      <c r="S3799" s="6">
        <v>0</v>
      </c>
      <c r="T3799" s="6" t="s">
        <v>39</v>
      </c>
      <c r="U3799" s="27" t="s">
        <v>4394</v>
      </c>
      <c r="V3799" s="8">
        <v>46251.409722222219</v>
      </c>
      <c r="W3799" s="8">
        <v>46251.409722222219</v>
      </c>
      <c r="X3799" s="6" t="s">
        <v>40</v>
      </c>
      <c r="Y3799" s="6" t="s">
        <v>39</v>
      </c>
      <c r="Z3799" s="9">
        <v>85204</v>
      </c>
      <c r="AA3799" s="6" t="s">
        <v>3754</v>
      </c>
      <c r="AB3799" s="26" t="s">
        <v>12198</v>
      </c>
      <c r="AC3799" s="11" t="str">
        <f t="shared" si="329"/>
        <v>Klik Here Bestie</v>
      </c>
    </row>
    <row r="3800" spans="1:29" ht="14.25" customHeight="1" x14ac:dyDescent="0.3">
      <c r="A3800" s="5">
        <v>3798</v>
      </c>
      <c r="B3800" s="6" t="s">
        <v>32</v>
      </c>
      <c r="C3800" s="6" t="s">
        <v>33</v>
      </c>
      <c r="D3800" s="6" t="s">
        <v>3651</v>
      </c>
      <c r="E3800" s="6" t="s">
        <v>544</v>
      </c>
      <c r="F3800" s="6">
        <v>3323192005</v>
      </c>
      <c r="G3800" s="6" t="s">
        <v>3664</v>
      </c>
      <c r="H3800" s="6" t="s">
        <v>3665</v>
      </c>
      <c r="I3800" s="6">
        <v>15340711</v>
      </c>
      <c r="J3800" s="6" t="s">
        <v>12199</v>
      </c>
      <c r="K3800" s="6" t="s">
        <v>12194</v>
      </c>
      <c r="L3800" s="6" t="s">
        <v>12195</v>
      </c>
      <c r="M3800" s="6">
        <v>0</v>
      </c>
      <c r="N3800" s="6">
        <v>56</v>
      </c>
      <c r="O3800" s="6">
        <v>0</v>
      </c>
      <c r="P3800" s="6">
        <v>0</v>
      </c>
      <c r="Q3800" s="6">
        <v>0</v>
      </c>
      <c r="R3800" s="6">
        <v>0</v>
      </c>
      <c r="S3800" s="6">
        <v>0</v>
      </c>
      <c r="T3800" s="6" t="s">
        <v>39</v>
      </c>
      <c r="U3800" s="27" t="s">
        <v>4394</v>
      </c>
      <c r="V3800" s="8">
        <v>46251.410416666666</v>
      </c>
      <c r="W3800" s="8">
        <v>46251.410416666666</v>
      </c>
      <c r="X3800" s="6" t="s">
        <v>40</v>
      </c>
      <c r="Y3800" s="6" t="s">
        <v>39</v>
      </c>
      <c r="Z3800" s="9">
        <v>85204</v>
      </c>
      <c r="AA3800" s="6" t="s">
        <v>3754</v>
      </c>
      <c r="AB3800" s="26" t="s">
        <v>12200</v>
      </c>
      <c r="AC3800" s="11" t="str">
        <f t="shared" si="329"/>
        <v>Klik Here Bestie</v>
      </c>
    </row>
    <row r="3801" spans="1:29" ht="14.25" customHeight="1" x14ac:dyDescent="0.3">
      <c r="A3801" s="5">
        <v>3799</v>
      </c>
      <c r="B3801" s="6" t="s">
        <v>32</v>
      </c>
      <c r="C3801" s="6" t="s">
        <v>33</v>
      </c>
      <c r="D3801" s="6" t="s">
        <v>3651</v>
      </c>
      <c r="E3801" s="6" t="s">
        <v>544</v>
      </c>
      <c r="F3801" s="6">
        <v>3323192005</v>
      </c>
      <c r="G3801" s="6" t="s">
        <v>3664</v>
      </c>
      <c r="H3801" s="6" t="s">
        <v>3665</v>
      </c>
      <c r="I3801" s="6">
        <v>16079301</v>
      </c>
      <c r="J3801" s="6" t="s">
        <v>12201</v>
      </c>
      <c r="K3801" s="6" t="s">
        <v>12202</v>
      </c>
      <c r="L3801" s="6" t="s">
        <v>12203</v>
      </c>
      <c r="M3801" s="6">
        <v>0</v>
      </c>
      <c r="N3801" s="6">
        <v>18</v>
      </c>
      <c r="O3801" s="6">
        <v>0</v>
      </c>
      <c r="P3801" s="6">
        <v>0</v>
      </c>
      <c r="Q3801" s="6">
        <v>0</v>
      </c>
      <c r="R3801" s="6">
        <v>0</v>
      </c>
      <c r="S3801" s="6">
        <v>0</v>
      </c>
      <c r="T3801" s="6" t="s">
        <v>39</v>
      </c>
      <c r="U3801" s="6" t="s">
        <v>7962</v>
      </c>
      <c r="V3801" s="8">
        <v>46260.597916666666</v>
      </c>
      <c r="W3801" s="8">
        <v>46260.597916666666</v>
      </c>
      <c r="X3801" s="6" t="s">
        <v>40</v>
      </c>
      <c r="Y3801" s="6" t="s">
        <v>39</v>
      </c>
      <c r="Z3801" s="9">
        <v>85204</v>
      </c>
      <c r="AA3801" s="6" t="s">
        <v>3754</v>
      </c>
      <c r="AB3801" s="26" t="s">
        <v>12204</v>
      </c>
      <c r="AC3801" s="11" t="str">
        <f t="shared" si="329"/>
        <v>Klik Here Bestie</v>
      </c>
    </row>
    <row r="3802" spans="1:29" ht="14.25" customHeight="1" x14ac:dyDescent="0.3">
      <c r="A3802" s="5">
        <v>3800</v>
      </c>
      <c r="B3802" s="6" t="s">
        <v>32</v>
      </c>
      <c r="C3802" s="6" t="s">
        <v>33</v>
      </c>
      <c r="D3802" s="6" t="s">
        <v>3651</v>
      </c>
      <c r="E3802" s="6" t="s">
        <v>544</v>
      </c>
      <c r="F3802" s="6">
        <v>3323192005</v>
      </c>
      <c r="G3802" s="6" t="s">
        <v>3664</v>
      </c>
      <c r="H3802" s="6" t="s">
        <v>3665</v>
      </c>
      <c r="I3802" s="6">
        <v>16079401</v>
      </c>
      <c r="J3802" s="6" t="s">
        <v>12205</v>
      </c>
      <c r="K3802" s="6" t="s">
        <v>12202</v>
      </c>
      <c r="L3802" s="6" t="s">
        <v>12203</v>
      </c>
      <c r="M3802" s="6">
        <v>16</v>
      </c>
      <c r="N3802" s="6">
        <v>16</v>
      </c>
      <c r="O3802" s="6">
        <v>0</v>
      </c>
      <c r="P3802" s="6">
        <v>0</v>
      </c>
      <c r="Q3802" s="6">
        <v>0</v>
      </c>
      <c r="R3802" s="6">
        <v>0</v>
      </c>
      <c r="S3802" s="6">
        <v>0</v>
      </c>
      <c r="T3802" s="6" t="s">
        <v>39</v>
      </c>
      <c r="U3802" s="6" t="s">
        <v>7962</v>
      </c>
      <c r="V3802" s="8">
        <v>46260.598611111112</v>
      </c>
      <c r="W3802" s="8">
        <v>46260.598611111112</v>
      </c>
      <c r="X3802" s="6" t="s">
        <v>40</v>
      </c>
      <c r="Y3802" s="6" t="s">
        <v>39</v>
      </c>
      <c r="Z3802" s="9">
        <v>85204</v>
      </c>
      <c r="AA3802" s="6" t="s">
        <v>3754</v>
      </c>
      <c r="AB3802" s="26" t="s">
        <v>12206</v>
      </c>
      <c r="AC3802" s="11" t="str">
        <f t="shared" si="329"/>
        <v>Klik Here Bestie</v>
      </c>
    </row>
    <row r="3803" spans="1:29" ht="14.25" customHeight="1" x14ac:dyDescent="0.3">
      <c r="A3803" s="5">
        <v>3801</v>
      </c>
      <c r="B3803" s="6" t="s">
        <v>32</v>
      </c>
      <c r="C3803" s="6" t="s">
        <v>33</v>
      </c>
      <c r="D3803" s="6" t="s">
        <v>3651</v>
      </c>
      <c r="E3803" s="6" t="s">
        <v>544</v>
      </c>
      <c r="F3803" s="6">
        <v>3323192005</v>
      </c>
      <c r="G3803" s="6" t="s">
        <v>3664</v>
      </c>
      <c r="H3803" s="6" t="s">
        <v>3665</v>
      </c>
      <c r="I3803" s="6">
        <v>16079585</v>
      </c>
      <c r="J3803" s="6" t="s">
        <v>12207</v>
      </c>
      <c r="K3803" s="6" t="s">
        <v>12202</v>
      </c>
      <c r="L3803" s="6" t="s">
        <v>12203</v>
      </c>
      <c r="M3803" s="6">
        <v>0</v>
      </c>
      <c r="N3803" s="6">
        <v>500</v>
      </c>
      <c r="O3803" s="6">
        <v>0</v>
      </c>
      <c r="P3803" s="6">
        <v>0</v>
      </c>
      <c r="Q3803" s="6">
        <v>0</v>
      </c>
      <c r="R3803" s="6">
        <v>0</v>
      </c>
      <c r="S3803" s="6">
        <v>0</v>
      </c>
      <c r="T3803" s="6" t="s">
        <v>39</v>
      </c>
      <c r="U3803" s="6" t="s">
        <v>7962</v>
      </c>
      <c r="V3803" s="8">
        <v>46260.599305555559</v>
      </c>
      <c r="W3803" s="8">
        <v>46260.599305555559</v>
      </c>
      <c r="X3803" s="6" t="s">
        <v>40</v>
      </c>
      <c r="Y3803" s="6" t="s">
        <v>39</v>
      </c>
      <c r="Z3803" s="9">
        <v>85204</v>
      </c>
      <c r="AA3803" s="6" t="s">
        <v>3754</v>
      </c>
      <c r="AB3803" s="26" t="s">
        <v>12208</v>
      </c>
      <c r="AC3803" s="11" t="str">
        <f t="shared" si="329"/>
        <v>Klik Here Bestie</v>
      </c>
    </row>
    <row r="3804" spans="1:29" ht="14.25" customHeight="1" x14ac:dyDescent="0.3">
      <c r="A3804" s="5">
        <v>3802</v>
      </c>
      <c r="B3804" s="6" t="s">
        <v>32</v>
      </c>
      <c r="C3804" s="6" t="s">
        <v>33</v>
      </c>
      <c r="D3804" s="6" t="s">
        <v>3651</v>
      </c>
      <c r="E3804" s="6" t="s">
        <v>544</v>
      </c>
      <c r="F3804" s="6">
        <v>3323192005</v>
      </c>
      <c r="G3804" s="6" t="s">
        <v>3664</v>
      </c>
      <c r="H3804" s="6" t="s">
        <v>3665</v>
      </c>
      <c r="I3804" s="6">
        <v>15820188</v>
      </c>
      <c r="J3804" s="6" t="s">
        <v>12209</v>
      </c>
      <c r="K3804" s="6" t="s">
        <v>12210</v>
      </c>
      <c r="L3804" s="6" t="s">
        <v>12211</v>
      </c>
      <c r="M3804" s="6">
        <v>0</v>
      </c>
      <c r="N3804" s="6">
        <v>210</v>
      </c>
      <c r="O3804" s="6">
        <v>0</v>
      </c>
      <c r="P3804" s="6">
        <v>0</v>
      </c>
      <c r="Q3804" s="6">
        <v>0</v>
      </c>
      <c r="R3804" s="6">
        <v>0</v>
      </c>
      <c r="S3804" s="6">
        <v>0</v>
      </c>
      <c r="T3804" s="6" t="s">
        <v>39</v>
      </c>
      <c r="U3804" s="6" t="s">
        <v>8334</v>
      </c>
      <c r="V3804" s="8">
        <v>46257.711111111108</v>
      </c>
      <c r="W3804" s="8">
        <v>46257.711111111108</v>
      </c>
      <c r="X3804" s="6" t="s">
        <v>40</v>
      </c>
      <c r="Y3804" s="6" t="s">
        <v>39</v>
      </c>
      <c r="Z3804" s="9">
        <v>85194</v>
      </c>
      <c r="AA3804" s="6" t="s">
        <v>4997</v>
      </c>
      <c r="AB3804" s="26" t="s">
        <v>12212</v>
      </c>
      <c r="AC3804" s="11" t="str">
        <f t="shared" si="329"/>
        <v>Klik Here Bestie</v>
      </c>
    </row>
    <row r="3805" spans="1:29" ht="14.25" customHeight="1" x14ac:dyDescent="0.3">
      <c r="A3805" s="5">
        <v>3803</v>
      </c>
      <c r="B3805" s="6" t="s">
        <v>32</v>
      </c>
      <c r="C3805" s="6" t="s">
        <v>33</v>
      </c>
      <c r="D3805" s="6" t="s">
        <v>3651</v>
      </c>
      <c r="E3805" s="6" t="s">
        <v>544</v>
      </c>
      <c r="F3805" s="6">
        <v>3323192005</v>
      </c>
      <c r="G3805" s="6" t="s">
        <v>3664</v>
      </c>
      <c r="H3805" s="6" t="s">
        <v>3665</v>
      </c>
      <c r="I3805" s="6">
        <v>15820263</v>
      </c>
      <c r="J3805" s="6" t="s">
        <v>12213</v>
      </c>
      <c r="K3805" s="6" t="s">
        <v>12210</v>
      </c>
      <c r="L3805" s="6" t="s">
        <v>12211</v>
      </c>
      <c r="M3805" s="6">
        <v>0</v>
      </c>
      <c r="N3805" s="6">
        <v>14</v>
      </c>
      <c r="O3805" s="6">
        <v>0</v>
      </c>
      <c r="P3805" s="6">
        <v>0</v>
      </c>
      <c r="Q3805" s="6">
        <v>0</v>
      </c>
      <c r="R3805" s="6">
        <v>0</v>
      </c>
      <c r="S3805" s="6">
        <v>0</v>
      </c>
      <c r="T3805" s="6" t="s">
        <v>39</v>
      </c>
      <c r="U3805" s="6" t="s">
        <v>8334</v>
      </c>
      <c r="V3805" s="8">
        <v>46257.711805555555</v>
      </c>
      <c r="W3805" s="8">
        <v>46257.711805555555</v>
      </c>
      <c r="X3805" s="6" t="s">
        <v>40</v>
      </c>
      <c r="Y3805" s="6" t="s">
        <v>39</v>
      </c>
      <c r="Z3805" s="9">
        <v>85194</v>
      </c>
      <c r="AA3805" s="6" t="s">
        <v>4997</v>
      </c>
      <c r="AB3805" s="26" t="s">
        <v>12214</v>
      </c>
      <c r="AC3805" s="11" t="str">
        <f t="shared" si="329"/>
        <v>Klik Here Bestie</v>
      </c>
    </row>
    <row r="3806" spans="1:29" ht="14.25" customHeight="1" x14ac:dyDescent="0.3">
      <c r="A3806" s="5">
        <v>3804</v>
      </c>
      <c r="B3806" s="6" t="s">
        <v>32</v>
      </c>
      <c r="C3806" s="6" t="s">
        <v>33</v>
      </c>
      <c r="D3806" s="6" t="s">
        <v>3651</v>
      </c>
      <c r="E3806" s="6" t="s">
        <v>544</v>
      </c>
      <c r="F3806" s="6">
        <v>3323192005</v>
      </c>
      <c r="G3806" s="6" t="s">
        <v>3664</v>
      </c>
      <c r="H3806" s="6" t="s">
        <v>3665</v>
      </c>
      <c r="I3806" s="6">
        <v>15478389</v>
      </c>
      <c r="J3806" s="6" t="s">
        <v>12215</v>
      </c>
      <c r="K3806" s="6" t="s">
        <v>12216</v>
      </c>
      <c r="L3806" s="6" t="s">
        <v>12217</v>
      </c>
      <c r="M3806" s="6">
        <v>0</v>
      </c>
      <c r="N3806" s="6">
        <v>300</v>
      </c>
      <c r="O3806" s="6">
        <v>0</v>
      </c>
      <c r="P3806" s="6">
        <v>0</v>
      </c>
      <c r="Q3806" s="6">
        <v>0</v>
      </c>
      <c r="R3806" s="6">
        <v>0</v>
      </c>
      <c r="S3806" s="6">
        <v>0</v>
      </c>
      <c r="T3806" s="6" t="s">
        <v>39</v>
      </c>
      <c r="U3806" s="6" t="s">
        <v>7969</v>
      </c>
      <c r="V3806" s="8">
        <v>46253.579861111109</v>
      </c>
      <c r="W3806" s="8">
        <v>46253.579861111109</v>
      </c>
      <c r="X3806" s="6" t="s">
        <v>40</v>
      </c>
      <c r="Y3806" s="6" t="s">
        <v>39</v>
      </c>
      <c r="Z3806" s="9">
        <v>85240</v>
      </c>
      <c r="AA3806" s="6" t="s">
        <v>12218</v>
      </c>
      <c r="AB3806" s="26" t="s">
        <v>12219</v>
      </c>
      <c r="AC3806" s="11" t="str">
        <f t="shared" si="329"/>
        <v>Klik Here Bestie</v>
      </c>
    </row>
    <row r="3807" spans="1:29" ht="14.25" customHeight="1" x14ac:dyDescent="0.3">
      <c r="A3807" s="5">
        <v>3805</v>
      </c>
      <c r="B3807" s="6" t="s">
        <v>32</v>
      </c>
      <c r="C3807" s="6" t="s">
        <v>33</v>
      </c>
      <c r="D3807" s="6" t="s">
        <v>3651</v>
      </c>
      <c r="E3807" s="6" t="s">
        <v>544</v>
      </c>
      <c r="F3807" s="6">
        <v>3323192005</v>
      </c>
      <c r="G3807" s="6" t="s">
        <v>3664</v>
      </c>
      <c r="H3807" s="6" t="s">
        <v>3665</v>
      </c>
      <c r="I3807" s="6">
        <v>16161836</v>
      </c>
      <c r="J3807" s="6" t="s">
        <v>12220</v>
      </c>
      <c r="K3807" s="6" t="s">
        <v>12221</v>
      </c>
      <c r="L3807" s="6" t="s">
        <v>12222</v>
      </c>
      <c r="M3807" s="6">
        <v>0</v>
      </c>
      <c r="N3807" s="6">
        <v>50</v>
      </c>
      <c r="O3807" s="6">
        <v>0</v>
      </c>
      <c r="P3807" s="6">
        <v>0</v>
      </c>
      <c r="Q3807" s="6">
        <v>0</v>
      </c>
      <c r="R3807" s="6">
        <v>0</v>
      </c>
      <c r="S3807" s="6">
        <v>0</v>
      </c>
      <c r="T3807" s="6" t="s">
        <v>39</v>
      </c>
      <c r="U3807" s="6" t="s">
        <v>7919</v>
      </c>
      <c r="V3807" s="8">
        <v>46261.461805555555</v>
      </c>
      <c r="W3807" s="8">
        <v>46261.461805555555</v>
      </c>
      <c r="X3807" s="6" t="s">
        <v>40</v>
      </c>
      <c r="Y3807" s="6" t="s">
        <v>39</v>
      </c>
      <c r="Z3807" s="9">
        <v>85204</v>
      </c>
      <c r="AA3807" s="6" t="s">
        <v>3754</v>
      </c>
      <c r="AB3807" s="26" t="s">
        <v>12223</v>
      </c>
      <c r="AC3807" s="11" t="str">
        <f t="shared" si="329"/>
        <v>Klik Here Bestie</v>
      </c>
    </row>
    <row r="3808" spans="1:29" ht="14.25" customHeight="1" x14ac:dyDescent="0.3">
      <c r="A3808" s="5">
        <v>3806</v>
      </c>
      <c r="B3808" s="6" t="s">
        <v>32</v>
      </c>
      <c r="C3808" s="6" t="s">
        <v>33</v>
      </c>
      <c r="D3808" s="6" t="s">
        <v>3651</v>
      </c>
      <c r="E3808" s="6" t="s">
        <v>544</v>
      </c>
      <c r="F3808" s="6">
        <v>3323192005</v>
      </c>
      <c r="G3808" s="6" t="s">
        <v>3664</v>
      </c>
      <c r="H3808" s="6" t="s">
        <v>3665</v>
      </c>
      <c r="I3808" s="6">
        <v>16161983</v>
      </c>
      <c r="J3808" s="6" t="s">
        <v>12224</v>
      </c>
      <c r="K3808" s="6" t="s">
        <v>12221</v>
      </c>
      <c r="L3808" s="6" t="s">
        <v>12222</v>
      </c>
      <c r="M3808" s="6">
        <v>0</v>
      </c>
      <c r="N3808" s="6">
        <v>5</v>
      </c>
      <c r="O3808" s="6">
        <v>0</v>
      </c>
      <c r="P3808" s="6">
        <v>0</v>
      </c>
      <c r="Q3808" s="6">
        <v>0</v>
      </c>
      <c r="R3808" s="6">
        <v>0</v>
      </c>
      <c r="S3808" s="6">
        <v>0</v>
      </c>
      <c r="T3808" s="6" t="s">
        <v>39</v>
      </c>
      <c r="U3808" s="27" t="s">
        <v>7919</v>
      </c>
      <c r="V3808" s="8">
        <v>46261.462500000001</v>
      </c>
      <c r="W3808" s="8">
        <v>46261.462500000001</v>
      </c>
      <c r="X3808" s="6" t="s">
        <v>40</v>
      </c>
      <c r="Y3808" s="6" t="s">
        <v>39</v>
      </c>
      <c r="Z3808" s="9">
        <v>85204</v>
      </c>
      <c r="AA3808" s="6" t="s">
        <v>3754</v>
      </c>
      <c r="AB3808" s="26" t="s">
        <v>12225</v>
      </c>
      <c r="AC3808" s="11" t="str">
        <f t="shared" si="329"/>
        <v>Klik Here Bestie</v>
      </c>
    </row>
    <row r="3809" spans="1:29" ht="14.25" customHeight="1" x14ac:dyDescent="0.3">
      <c r="A3809" s="5">
        <v>3807</v>
      </c>
      <c r="B3809" s="6" t="s">
        <v>32</v>
      </c>
      <c r="C3809" s="6" t="s">
        <v>33</v>
      </c>
      <c r="D3809" s="6" t="s">
        <v>3651</v>
      </c>
      <c r="E3809" s="6" t="s">
        <v>544</v>
      </c>
      <c r="F3809" s="6">
        <v>3323192005</v>
      </c>
      <c r="G3809" s="6" t="s">
        <v>3664</v>
      </c>
      <c r="H3809" s="6" t="s">
        <v>3665</v>
      </c>
      <c r="I3809" s="6">
        <v>15477269</v>
      </c>
      <c r="J3809" s="6" t="s">
        <v>12226</v>
      </c>
      <c r="K3809" s="6" t="s">
        <v>7231</v>
      </c>
      <c r="L3809" s="6" t="s">
        <v>7232</v>
      </c>
      <c r="M3809" s="6">
        <v>0</v>
      </c>
      <c r="N3809" s="6">
        <v>312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 t="s">
        <v>39</v>
      </c>
      <c r="U3809" s="27" t="s">
        <v>7969</v>
      </c>
      <c r="V3809" s="8">
        <v>46253.570833333331</v>
      </c>
      <c r="W3809" s="8">
        <v>46253.570833333331</v>
      </c>
      <c r="X3809" s="6" t="s">
        <v>40</v>
      </c>
      <c r="Y3809" s="6" t="s">
        <v>39</v>
      </c>
      <c r="Z3809" s="9">
        <v>85215</v>
      </c>
      <c r="AA3809" s="6" t="s">
        <v>4379</v>
      </c>
      <c r="AB3809" s="26" t="s">
        <v>12227</v>
      </c>
      <c r="AC3809" s="11" t="str">
        <f t="shared" si="329"/>
        <v>Klik Here Bestie</v>
      </c>
    </row>
    <row r="3810" spans="1:29" ht="14.25" customHeight="1" x14ac:dyDescent="0.3">
      <c r="A3810" s="5">
        <v>3808</v>
      </c>
      <c r="B3810" s="6" t="s">
        <v>32</v>
      </c>
      <c r="C3810" s="6" t="s">
        <v>33</v>
      </c>
      <c r="D3810" s="6" t="s">
        <v>3651</v>
      </c>
      <c r="E3810" s="6" t="s">
        <v>544</v>
      </c>
      <c r="F3810" s="6">
        <v>3323192005</v>
      </c>
      <c r="G3810" s="6" t="s">
        <v>3664</v>
      </c>
      <c r="H3810" s="6" t="s">
        <v>3665</v>
      </c>
      <c r="I3810" s="6">
        <v>15477428</v>
      </c>
      <c r="J3810" s="6" t="s">
        <v>12228</v>
      </c>
      <c r="K3810" s="6" t="s">
        <v>7231</v>
      </c>
      <c r="L3810" s="6" t="s">
        <v>7232</v>
      </c>
      <c r="M3810" s="6">
        <v>20</v>
      </c>
      <c r="N3810" s="6">
        <v>19</v>
      </c>
      <c r="O3810" s="6">
        <v>0</v>
      </c>
      <c r="P3810" s="6">
        <v>0</v>
      </c>
      <c r="Q3810" s="6">
        <v>0</v>
      </c>
      <c r="R3810" s="6">
        <v>0</v>
      </c>
      <c r="S3810" s="6">
        <v>0</v>
      </c>
      <c r="T3810" s="6" t="s">
        <v>39</v>
      </c>
      <c r="U3810" s="27" t="s">
        <v>7969</v>
      </c>
      <c r="V3810" s="8">
        <v>46253.572222222225</v>
      </c>
      <c r="W3810" s="8">
        <v>46253.572222222225</v>
      </c>
      <c r="X3810" s="6" t="s">
        <v>40</v>
      </c>
      <c r="Y3810" s="6" t="s">
        <v>39</v>
      </c>
      <c r="Z3810" s="9">
        <v>85215</v>
      </c>
      <c r="AA3810" s="6" t="s">
        <v>4379</v>
      </c>
      <c r="AB3810" s="26" t="s">
        <v>12229</v>
      </c>
      <c r="AC3810" s="11" t="str">
        <f t="shared" si="329"/>
        <v>Klik Here Bestie</v>
      </c>
    </row>
    <row r="3811" spans="1:29" ht="14.25" customHeight="1" x14ac:dyDescent="0.3">
      <c r="A3811" s="5">
        <v>3809</v>
      </c>
      <c r="B3811" s="6" t="s">
        <v>32</v>
      </c>
      <c r="C3811" s="6" t="s">
        <v>33</v>
      </c>
      <c r="D3811" s="6" t="s">
        <v>3651</v>
      </c>
      <c r="E3811" s="6" t="s">
        <v>544</v>
      </c>
      <c r="F3811" s="6">
        <v>3323192005</v>
      </c>
      <c r="G3811" s="6" t="s">
        <v>3664</v>
      </c>
      <c r="H3811" s="6" t="s">
        <v>3665</v>
      </c>
      <c r="I3811" s="6">
        <v>15477577</v>
      </c>
      <c r="J3811" s="6" t="s">
        <v>12230</v>
      </c>
      <c r="K3811" s="6" t="s">
        <v>7231</v>
      </c>
      <c r="L3811" s="6" t="s">
        <v>7232</v>
      </c>
      <c r="M3811" s="6">
        <v>0</v>
      </c>
      <c r="N3811" s="6">
        <v>23</v>
      </c>
      <c r="O3811" s="6">
        <v>0</v>
      </c>
      <c r="P3811" s="6">
        <v>0</v>
      </c>
      <c r="Q3811" s="6">
        <v>0</v>
      </c>
      <c r="R3811" s="6">
        <v>0</v>
      </c>
      <c r="S3811" s="6">
        <v>0</v>
      </c>
      <c r="T3811" s="6" t="s">
        <v>39</v>
      </c>
      <c r="U3811" s="27" t="s">
        <v>7969</v>
      </c>
      <c r="V3811" s="8">
        <v>46253.572916666664</v>
      </c>
      <c r="W3811" s="8">
        <v>46253.572916666664</v>
      </c>
      <c r="X3811" s="6" t="s">
        <v>40</v>
      </c>
      <c r="Y3811" s="6" t="s">
        <v>39</v>
      </c>
      <c r="Z3811" s="9">
        <v>85215</v>
      </c>
      <c r="AA3811" s="6" t="s">
        <v>4379</v>
      </c>
      <c r="AB3811" s="26" t="s">
        <v>12231</v>
      </c>
      <c r="AC3811" s="11" t="str">
        <f t="shared" si="329"/>
        <v>Klik Here Bestie</v>
      </c>
    </row>
    <row r="3812" spans="1:29" ht="14.25" customHeight="1" x14ac:dyDescent="0.3">
      <c r="A3812" s="5">
        <v>3810</v>
      </c>
      <c r="B3812" s="6" t="s">
        <v>32</v>
      </c>
      <c r="C3812" s="6" t="s">
        <v>33</v>
      </c>
      <c r="D3812" s="6" t="s">
        <v>3651</v>
      </c>
      <c r="E3812" s="6" t="s">
        <v>544</v>
      </c>
      <c r="F3812" s="6">
        <v>3323192005</v>
      </c>
      <c r="G3812" s="6" t="s">
        <v>3664</v>
      </c>
      <c r="H3812" s="6" t="s">
        <v>3665</v>
      </c>
      <c r="I3812" s="6">
        <v>15484958</v>
      </c>
      <c r="J3812" s="6" t="s">
        <v>12232</v>
      </c>
      <c r="K3812" s="6" t="s">
        <v>12233</v>
      </c>
      <c r="L3812" s="6" t="s">
        <v>11015</v>
      </c>
      <c r="M3812" s="6">
        <v>33</v>
      </c>
      <c r="N3812" s="6">
        <v>33</v>
      </c>
      <c r="O3812" s="6">
        <v>0</v>
      </c>
      <c r="P3812" s="6">
        <v>0</v>
      </c>
      <c r="Q3812" s="6">
        <v>0</v>
      </c>
      <c r="R3812" s="6">
        <v>0</v>
      </c>
      <c r="S3812" s="6">
        <v>0</v>
      </c>
      <c r="T3812" s="6" t="s">
        <v>39</v>
      </c>
      <c r="U3812" s="27" t="s">
        <v>7969</v>
      </c>
      <c r="V3812" s="8">
        <v>46253.629166666666</v>
      </c>
      <c r="W3812" s="8">
        <v>46253.629166666666</v>
      </c>
      <c r="X3812" s="6" t="s">
        <v>40</v>
      </c>
      <c r="Y3812" s="6" t="s">
        <v>39</v>
      </c>
      <c r="Z3812" s="9">
        <v>85215</v>
      </c>
      <c r="AA3812" s="6" t="s">
        <v>4379</v>
      </c>
      <c r="AB3812" s="26" t="s">
        <v>12234</v>
      </c>
      <c r="AC3812" s="11" t="str">
        <f t="shared" si="329"/>
        <v>Klik Here Bestie</v>
      </c>
    </row>
    <row r="3813" spans="1:29" ht="14.25" customHeight="1" x14ac:dyDescent="0.3">
      <c r="A3813" s="5">
        <v>3811</v>
      </c>
      <c r="B3813" s="6" t="s">
        <v>32</v>
      </c>
      <c r="C3813" s="6" t="s">
        <v>33</v>
      </c>
      <c r="D3813" s="6" t="s">
        <v>3651</v>
      </c>
      <c r="E3813" s="6" t="s">
        <v>544</v>
      </c>
      <c r="F3813" s="6">
        <v>3323192005</v>
      </c>
      <c r="G3813" s="6" t="s">
        <v>3664</v>
      </c>
      <c r="H3813" s="6" t="s">
        <v>3665</v>
      </c>
      <c r="I3813" s="6">
        <v>15485261</v>
      </c>
      <c r="J3813" s="6" t="s">
        <v>12235</v>
      </c>
      <c r="K3813" s="6" t="s">
        <v>12233</v>
      </c>
      <c r="L3813" s="6" t="s">
        <v>11015</v>
      </c>
      <c r="M3813" s="6">
        <v>0</v>
      </c>
      <c r="N3813" s="6">
        <v>156</v>
      </c>
      <c r="O3813" s="6">
        <v>0</v>
      </c>
      <c r="P3813" s="6">
        <v>0</v>
      </c>
      <c r="Q3813" s="6">
        <v>0</v>
      </c>
      <c r="R3813" s="6">
        <v>0</v>
      </c>
      <c r="S3813" s="6">
        <v>0</v>
      </c>
      <c r="T3813" s="6" t="s">
        <v>39</v>
      </c>
      <c r="U3813" s="6" t="s">
        <v>7969</v>
      </c>
      <c r="V3813" s="8">
        <v>46253.631249999999</v>
      </c>
      <c r="W3813" s="8">
        <v>46253.631249999999</v>
      </c>
      <c r="X3813" s="6" t="s">
        <v>40</v>
      </c>
      <c r="Y3813" s="6" t="s">
        <v>39</v>
      </c>
      <c r="Z3813" s="9">
        <v>85215</v>
      </c>
      <c r="AA3813" s="6" t="s">
        <v>4379</v>
      </c>
      <c r="AB3813" s="26" t="s">
        <v>12236</v>
      </c>
      <c r="AC3813" s="11" t="str">
        <f t="shared" si="329"/>
        <v>Klik Here Bestie</v>
      </c>
    </row>
    <row r="3814" spans="1:29" ht="14.25" customHeight="1" x14ac:dyDescent="0.3">
      <c r="A3814" s="5">
        <v>3812</v>
      </c>
      <c r="B3814" s="6" t="s">
        <v>32</v>
      </c>
      <c r="C3814" s="6" t="s">
        <v>33</v>
      </c>
      <c r="D3814" s="6" t="s">
        <v>3651</v>
      </c>
      <c r="E3814" s="6" t="s">
        <v>544</v>
      </c>
      <c r="F3814" s="6">
        <v>3323192005</v>
      </c>
      <c r="G3814" s="6" t="s">
        <v>3664</v>
      </c>
      <c r="H3814" s="6" t="s">
        <v>3665</v>
      </c>
      <c r="I3814" s="6">
        <v>15741088</v>
      </c>
      <c r="J3814" s="6" t="s">
        <v>12237</v>
      </c>
      <c r="K3814" s="6" t="s">
        <v>12238</v>
      </c>
      <c r="L3814" s="6" t="s">
        <v>6339</v>
      </c>
      <c r="M3814" s="6">
        <v>0</v>
      </c>
      <c r="N3814" s="6">
        <v>168</v>
      </c>
      <c r="O3814" s="6">
        <v>0</v>
      </c>
      <c r="P3814" s="6">
        <v>0</v>
      </c>
      <c r="Q3814" s="6">
        <v>0</v>
      </c>
      <c r="R3814" s="6">
        <v>0</v>
      </c>
      <c r="S3814" s="6">
        <v>0</v>
      </c>
      <c r="T3814" s="6" t="s">
        <v>39</v>
      </c>
      <c r="U3814" s="6" t="s">
        <v>7933</v>
      </c>
      <c r="V3814" s="8">
        <v>46256.623611111114</v>
      </c>
      <c r="W3814" s="8">
        <v>46256.623611111114</v>
      </c>
      <c r="X3814" s="6" t="s">
        <v>40</v>
      </c>
      <c r="Y3814" s="6" t="s">
        <v>39</v>
      </c>
      <c r="Z3814" s="9">
        <v>85334</v>
      </c>
      <c r="AA3814" s="6" t="s">
        <v>3748</v>
      </c>
      <c r="AB3814" s="26" t="s">
        <v>12239</v>
      </c>
      <c r="AC3814" s="11" t="str">
        <f t="shared" si="329"/>
        <v>Klik Here Bestie</v>
      </c>
    </row>
    <row r="3815" spans="1:29" ht="14.25" customHeight="1" x14ac:dyDescent="0.3">
      <c r="A3815" s="5">
        <v>3813</v>
      </c>
      <c r="B3815" s="6" t="s">
        <v>32</v>
      </c>
      <c r="C3815" s="6" t="s">
        <v>33</v>
      </c>
      <c r="D3815" s="6" t="s">
        <v>3651</v>
      </c>
      <c r="E3815" s="6" t="s">
        <v>544</v>
      </c>
      <c r="F3815" s="6">
        <v>3323192005</v>
      </c>
      <c r="G3815" s="6" t="s">
        <v>3664</v>
      </c>
      <c r="H3815" s="6" t="s">
        <v>3665</v>
      </c>
      <c r="I3815" s="6">
        <v>15741204</v>
      </c>
      <c r="J3815" s="6" t="s">
        <v>12240</v>
      </c>
      <c r="K3815" s="6" t="s">
        <v>12238</v>
      </c>
      <c r="L3815" s="6" t="s">
        <v>6339</v>
      </c>
      <c r="M3815" s="6">
        <v>0</v>
      </c>
      <c r="N3815" s="6">
        <v>40</v>
      </c>
      <c r="O3815" s="6">
        <v>0</v>
      </c>
      <c r="P3815" s="6">
        <v>0</v>
      </c>
      <c r="Q3815" s="6">
        <v>0</v>
      </c>
      <c r="R3815" s="6">
        <v>0</v>
      </c>
      <c r="S3815" s="6">
        <v>0</v>
      </c>
      <c r="T3815" s="6" t="s">
        <v>39</v>
      </c>
      <c r="U3815" s="6" t="s">
        <v>7933</v>
      </c>
      <c r="V3815" s="8">
        <v>46256.624305555553</v>
      </c>
      <c r="W3815" s="8">
        <v>46256.624305555553</v>
      </c>
      <c r="X3815" s="6" t="s">
        <v>40</v>
      </c>
      <c r="Y3815" s="6" t="s">
        <v>39</v>
      </c>
      <c r="Z3815" s="9">
        <v>85334</v>
      </c>
      <c r="AA3815" s="6" t="s">
        <v>3748</v>
      </c>
      <c r="AB3815" s="26" t="s">
        <v>12241</v>
      </c>
      <c r="AC3815" s="11" t="str">
        <f t="shared" si="329"/>
        <v>Klik Here Bestie</v>
      </c>
    </row>
    <row r="3816" spans="1:29" ht="14.25" customHeight="1" x14ac:dyDescent="0.3">
      <c r="A3816" s="5">
        <v>3814</v>
      </c>
      <c r="B3816" s="6" t="s">
        <v>32</v>
      </c>
      <c r="C3816" s="6" t="s">
        <v>33</v>
      </c>
      <c r="D3816" s="6" t="s">
        <v>3651</v>
      </c>
      <c r="E3816" s="6" t="s">
        <v>544</v>
      </c>
      <c r="F3816" s="6">
        <v>3323192005</v>
      </c>
      <c r="G3816" s="6" t="s">
        <v>3664</v>
      </c>
      <c r="H3816" s="6" t="s">
        <v>3665</v>
      </c>
      <c r="I3816" s="6">
        <v>15736176</v>
      </c>
      <c r="J3816" s="6" t="s">
        <v>12242</v>
      </c>
      <c r="K3816" s="6" t="s">
        <v>12243</v>
      </c>
      <c r="L3816" s="6" t="s">
        <v>12244</v>
      </c>
      <c r="M3816" s="6">
        <v>17</v>
      </c>
      <c r="N3816" s="6">
        <v>17</v>
      </c>
      <c r="O3816" s="6">
        <v>0</v>
      </c>
      <c r="P3816" s="6">
        <v>0</v>
      </c>
      <c r="Q3816" s="6">
        <v>0</v>
      </c>
      <c r="R3816" s="6">
        <v>0</v>
      </c>
      <c r="S3816" s="6">
        <v>0</v>
      </c>
      <c r="T3816" s="6" t="s">
        <v>39</v>
      </c>
      <c r="U3816" s="6" t="s">
        <v>7933</v>
      </c>
      <c r="V3816" s="8">
        <v>46256.594444444447</v>
      </c>
      <c r="W3816" s="8">
        <v>46256.594444444447</v>
      </c>
      <c r="X3816" s="6" t="s">
        <v>40</v>
      </c>
      <c r="Y3816" s="6" t="s">
        <v>39</v>
      </c>
      <c r="Z3816" s="9">
        <v>85215</v>
      </c>
      <c r="AA3816" s="6" t="s">
        <v>4379</v>
      </c>
      <c r="AB3816" s="26" t="s">
        <v>12245</v>
      </c>
      <c r="AC3816" s="11" t="str">
        <f t="shared" si="329"/>
        <v>Klik Here Bestie</v>
      </c>
    </row>
    <row r="3817" spans="1:29" ht="14.25" customHeight="1" x14ac:dyDescent="0.3">
      <c r="A3817" s="5">
        <v>3815</v>
      </c>
      <c r="B3817" s="6" t="s">
        <v>32</v>
      </c>
      <c r="C3817" s="6" t="s">
        <v>33</v>
      </c>
      <c r="D3817" s="6" t="s">
        <v>3651</v>
      </c>
      <c r="E3817" s="6" t="s">
        <v>544</v>
      </c>
      <c r="F3817" s="6">
        <v>3323192005</v>
      </c>
      <c r="G3817" s="6" t="s">
        <v>3664</v>
      </c>
      <c r="H3817" s="6" t="s">
        <v>3665</v>
      </c>
      <c r="I3817" s="6">
        <v>15736387</v>
      </c>
      <c r="J3817" s="6" t="s">
        <v>12246</v>
      </c>
      <c r="K3817" s="6" t="s">
        <v>12243</v>
      </c>
      <c r="L3817" s="6" t="s">
        <v>12244</v>
      </c>
      <c r="M3817" s="6">
        <v>0</v>
      </c>
      <c r="N3817" s="6">
        <v>234</v>
      </c>
      <c r="O3817" s="6">
        <v>0</v>
      </c>
      <c r="P3817" s="6">
        <v>0</v>
      </c>
      <c r="Q3817" s="6">
        <v>0</v>
      </c>
      <c r="R3817" s="6">
        <v>0</v>
      </c>
      <c r="S3817" s="6">
        <v>0</v>
      </c>
      <c r="T3817" s="6" t="s">
        <v>39</v>
      </c>
      <c r="U3817" s="6" t="s">
        <v>7933</v>
      </c>
      <c r="V3817" s="8">
        <v>46256.595138888886</v>
      </c>
      <c r="W3817" s="8">
        <v>46256.595138888886</v>
      </c>
      <c r="X3817" s="6" t="s">
        <v>40</v>
      </c>
      <c r="Y3817" s="6" t="s">
        <v>39</v>
      </c>
      <c r="Z3817" s="9">
        <v>85215</v>
      </c>
      <c r="AA3817" s="6" t="s">
        <v>4379</v>
      </c>
      <c r="AB3817" s="26" t="s">
        <v>12247</v>
      </c>
      <c r="AC3817" s="11" t="str">
        <f t="shared" si="329"/>
        <v>Klik Here Bestie</v>
      </c>
    </row>
    <row r="3818" spans="1:29" ht="14.25" customHeight="1" x14ac:dyDescent="0.3">
      <c r="A3818" s="5">
        <v>3816</v>
      </c>
      <c r="B3818" s="6" t="s">
        <v>32</v>
      </c>
      <c r="C3818" s="6" t="s">
        <v>33</v>
      </c>
      <c r="D3818" s="6" t="s">
        <v>3651</v>
      </c>
      <c r="E3818" s="6" t="s">
        <v>544</v>
      </c>
      <c r="F3818" s="6">
        <v>3323192005</v>
      </c>
      <c r="G3818" s="6" t="s">
        <v>3664</v>
      </c>
      <c r="H3818" s="6" t="s">
        <v>3665</v>
      </c>
      <c r="I3818" s="6">
        <v>16094810</v>
      </c>
      <c r="J3818" s="6" t="s">
        <v>12248</v>
      </c>
      <c r="K3818" s="6" t="s">
        <v>12249</v>
      </c>
      <c r="L3818" s="6" t="s">
        <v>65</v>
      </c>
      <c r="M3818" s="6">
        <v>0</v>
      </c>
      <c r="N3818" s="6">
        <v>204</v>
      </c>
      <c r="O3818" s="6">
        <v>0</v>
      </c>
      <c r="P3818" s="6">
        <v>0</v>
      </c>
      <c r="Q3818" s="6">
        <v>0</v>
      </c>
      <c r="R3818" s="6">
        <v>0</v>
      </c>
      <c r="S3818" s="6">
        <v>0</v>
      </c>
      <c r="T3818" s="6" t="s">
        <v>39</v>
      </c>
      <c r="U3818" s="6" t="s">
        <v>7962</v>
      </c>
      <c r="V3818" s="8">
        <v>46260.682638888888</v>
      </c>
      <c r="W3818" s="8">
        <v>46260.682638888888</v>
      </c>
      <c r="X3818" s="6" t="s">
        <v>40</v>
      </c>
      <c r="Y3818" s="6" t="s">
        <v>39</v>
      </c>
      <c r="Z3818" s="9">
        <v>85334</v>
      </c>
      <c r="AA3818" s="6" t="s">
        <v>3748</v>
      </c>
      <c r="AB3818" s="26" t="s">
        <v>12250</v>
      </c>
      <c r="AC3818" s="11" t="str">
        <f t="shared" si="329"/>
        <v>Klik Here Bestie</v>
      </c>
    </row>
    <row r="3819" spans="1:29" ht="14.25" customHeight="1" x14ac:dyDescent="0.3">
      <c r="A3819" s="5">
        <v>3817</v>
      </c>
      <c r="B3819" s="6" t="s">
        <v>32</v>
      </c>
      <c r="C3819" s="6" t="s">
        <v>33</v>
      </c>
      <c r="D3819" s="6" t="s">
        <v>3651</v>
      </c>
      <c r="E3819" s="6" t="s">
        <v>544</v>
      </c>
      <c r="F3819" s="6">
        <v>3323192005</v>
      </c>
      <c r="G3819" s="6" t="s">
        <v>3664</v>
      </c>
      <c r="H3819" s="6" t="s">
        <v>3665</v>
      </c>
      <c r="I3819" s="6">
        <v>16094968</v>
      </c>
      <c r="J3819" s="6" t="s">
        <v>12251</v>
      </c>
      <c r="K3819" s="6" t="s">
        <v>12249</v>
      </c>
      <c r="L3819" s="6" t="s">
        <v>65</v>
      </c>
      <c r="M3819" s="6">
        <v>0</v>
      </c>
      <c r="N3819" s="6">
        <v>10</v>
      </c>
      <c r="O3819" s="6">
        <v>0</v>
      </c>
      <c r="P3819" s="6">
        <v>0</v>
      </c>
      <c r="Q3819" s="6">
        <v>0</v>
      </c>
      <c r="R3819" s="6">
        <v>0</v>
      </c>
      <c r="S3819" s="6">
        <v>0</v>
      </c>
      <c r="T3819" s="6" t="s">
        <v>39</v>
      </c>
      <c r="U3819" s="6" t="s">
        <v>7962</v>
      </c>
      <c r="V3819" s="8">
        <v>46260.683333333334</v>
      </c>
      <c r="W3819" s="8">
        <v>46260.683333333334</v>
      </c>
      <c r="X3819" s="6" t="s">
        <v>40</v>
      </c>
      <c r="Y3819" s="6" t="s">
        <v>39</v>
      </c>
      <c r="Z3819" s="9">
        <v>85334</v>
      </c>
      <c r="AA3819" s="6" t="s">
        <v>3748</v>
      </c>
      <c r="AB3819" s="26" t="s">
        <v>12252</v>
      </c>
      <c r="AC3819" s="11" t="str">
        <f t="shared" si="329"/>
        <v>Klik Here Bestie</v>
      </c>
    </row>
    <row r="3820" spans="1:29" ht="14.25" customHeight="1" x14ac:dyDescent="0.3">
      <c r="A3820" s="5">
        <v>3818</v>
      </c>
      <c r="B3820" s="6" t="s">
        <v>32</v>
      </c>
      <c r="C3820" s="6" t="s">
        <v>33</v>
      </c>
      <c r="D3820" s="6" t="s">
        <v>3651</v>
      </c>
      <c r="E3820" s="6" t="s">
        <v>544</v>
      </c>
      <c r="F3820" s="6">
        <v>3323192005</v>
      </c>
      <c r="G3820" s="6" t="s">
        <v>3664</v>
      </c>
      <c r="H3820" s="6" t="s">
        <v>3665</v>
      </c>
      <c r="I3820" s="6">
        <v>15514925</v>
      </c>
      <c r="J3820" s="6" t="s">
        <v>12253</v>
      </c>
      <c r="K3820" s="6" t="s">
        <v>12254</v>
      </c>
      <c r="L3820" s="6" t="s">
        <v>12255</v>
      </c>
      <c r="M3820" s="6">
        <v>0</v>
      </c>
      <c r="N3820" s="6">
        <v>600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 t="s">
        <v>39</v>
      </c>
      <c r="U3820" s="6" t="s">
        <v>7987</v>
      </c>
      <c r="V3820" s="8">
        <v>46254.332638888889</v>
      </c>
      <c r="W3820" s="8">
        <v>46254.332638888889</v>
      </c>
      <c r="X3820" s="6" t="s">
        <v>40</v>
      </c>
      <c r="Y3820" s="6" t="s">
        <v>39</v>
      </c>
      <c r="Z3820" s="9">
        <v>85215</v>
      </c>
      <c r="AA3820" s="6" t="s">
        <v>4379</v>
      </c>
      <c r="AB3820" s="26" t="s">
        <v>12256</v>
      </c>
      <c r="AC3820" s="11" t="str">
        <f t="shared" si="329"/>
        <v>Klik Here Bestie</v>
      </c>
    </row>
    <row r="3821" spans="1:29" ht="14.25" customHeight="1" x14ac:dyDescent="0.3">
      <c r="A3821" s="5">
        <v>3819</v>
      </c>
      <c r="B3821" s="6" t="s">
        <v>32</v>
      </c>
      <c r="C3821" s="6" t="s">
        <v>33</v>
      </c>
      <c r="D3821" s="6" t="s">
        <v>3651</v>
      </c>
      <c r="E3821" s="6" t="s">
        <v>544</v>
      </c>
      <c r="F3821" s="6">
        <v>3323192005</v>
      </c>
      <c r="G3821" s="6" t="s">
        <v>3664</v>
      </c>
      <c r="H3821" s="6" t="s">
        <v>3665</v>
      </c>
      <c r="I3821" s="6">
        <v>15515188</v>
      </c>
      <c r="J3821" s="6" t="s">
        <v>12257</v>
      </c>
      <c r="K3821" s="6" t="s">
        <v>12254</v>
      </c>
      <c r="L3821" s="6" t="s">
        <v>12255</v>
      </c>
      <c r="M3821" s="6">
        <v>0</v>
      </c>
      <c r="N3821" s="6">
        <v>37</v>
      </c>
      <c r="O3821" s="6">
        <v>0</v>
      </c>
      <c r="P3821" s="6">
        <v>0</v>
      </c>
      <c r="Q3821" s="6">
        <v>0</v>
      </c>
      <c r="R3821" s="6">
        <v>0</v>
      </c>
      <c r="S3821" s="6">
        <v>0</v>
      </c>
      <c r="T3821" s="6" t="s">
        <v>39</v>
      </c>
      <c r="U3821" s="6" t="s">
        <v>7987</v>
      </c>
      <c r="V3821" s="8">
        <v>46254.334027777775</v>
      </c>
      <c r="W3821" s="8">
        <v>46254.334027777775</v>
      </c>
      <c r="X3821" s="6" t="s">
        <v>40</v>
      </c>
      <c r="Y3821" s="6" t="s">
        <v>39</v>
      </c>
      <c r="Z3821" s="9">
        <v>85215</v>
      </c>
      <c r="AA3821" s="6" t="s">
        <v>4379</v>
      </c>
      <c r="AB3821" s="26" t="s">
        <v>12258</v>
      </c>
      <c r="AC3821" s="11" t="str">
        <f t="shared" si="329"/>
        <v>Klik Here Bestie</v>
      </c>
    </row>
    <row r="3822" spans="1:29" ht="14.25" customHeight="1" x14ac:dyDescent="0.3">
      <c r="A3822" s="5">
        <v>3820</v>
      </c>
      <c r="B3822" s="6" t="s">
        <v>32</v>
      </c>
      <c r="C3822" s="6" t="s">
        <v>33</v>
      </c>
      <c r="D3822" s="6" t="s">
        <v>3651</v>
      </c>
      <c r="E3822" s="6" t="s">
        <v>544</v>
      </c>
      <c r="F3822" s="6">
        <v>3323192005</v>
      </c>
      <c r="G3822" s="6" t="s">
        <v>3664</v>
      </c>
      <c r="H3822" s="6" t="s">
        <v>3665</v>
      </c>
      <c r="I3822" s="6">
        <v>15872738</v>
      </c>
      <c r="J3822" s="6" t="s">
        <v>12259</v>
      </c>
      <c r="K3822" s="6" t="s">
        <v>12260</v>
      </c>
      <c r="L3822" s="6" t="s">
        <v>12261</v>
      </c>
      <c r="M3822" s="6">
        <v>0</v>
      </c>
      <c r="N3822" s="6">
        <v>50</v>
      </c>
      <c r="O3822" s="6">
        <v>0</v>
      </c>
      <c r="P3822" s="6">
        <v>0</v>
      </c>
      <c r="Q3822" s="6">
        <v>0</v>
      </c>
      <c r="R3822" s="6">
        <v>0</v>
      </c>
      <c r="S3822" s="6">
        <v>0</v>
      </c>
      <c r="T3822" s="6" t="s">
        <v>39</v>
      </c>
      <c r="U3822" s="6" t="s">
        <v>7951</v>
      </c>
      <c r="V3822" s="8">
        <v>46258.47152777778</v>
      </c>
      <c r="W3822" s="8">
        <v>46258.47152777778</v>
      </c>
      <c r="X3822" s="6" t="s">
        <v>40</v>
      </c>
      <c r="Y3822" s="6" t="s">
        <v>39</v>
      </c>
      <c r="Z3822" s="9">
        <v>85334</v>
      </c>
      <c r="AA3822" s="6" t="s">
        <v>3748</v>
      </c>
      <c r="AB3822" s="26" t="s">
        <v>12262</v>
      </c>
      <c r="AC3822" s="11" t="str">
        <f t="shared" si="329"/>
        <v>Klik Here Bestie</v>
      </c>
    </row>
    <row r="3823" spans="1:29" ht="14.25" customHeight="1" x14ac:dyDescent="0.3">
      <c r="A3823" s="5">
        <v>3821</v>
      </c>
      <c r="B3823" s="6" t="s">
        <v>32</v>
      </c>
      <c r="C3823" s="6" t="s">
        <v>33</v>
      </c>
      <c r="D3823" s="6" t="s">
        <v>3651</v>
      </c>
      <c r="E3823" s="6" t="s">
        <v>3789</v>
      </c>
      <c r="F3823" s="6">
        <v>3323192006</v>
      </c>
      <c r="G3823" s="6" t="s">
        <v>3652</v>
      </c>
      <c r="H3823" s="6" t="s">
        <v>990</v>
      </c>
      <c r="I3823" s="6">
        <v>16185935</v>
      </c>
      <c r="J3823" s="6" t="s">
        <v>12263</v>
      </c>
      <c r="K3823" s="6" t="s">
        <v>12264</v>
      </c>
      <c r="L3823" s="6" t="s">
        <v>12265</v>
      </c>
      <c r="M3823" s="6">
        <v>0</v>
      </c>
      <c r="N3823" s="6">
        <v>46</v>
      </c>
      <c r="O3823" s="6">
        <v>0</v>
      </c>
      <c r="P3823" s="6">
        <v>0</v>
      </c>
      <c r="Q3823" s="6">
        <v>0</v>
      </c>
      <c r="R3823" s="6">
        <v>0</v>
      </c>
      <c r="S3823" s="6">
        <v>0</v>
      </c>
      <c r="T3823" s="6" t="s">
        <v>39</v>
      </c>
      <c r="U3823" s="6" t="s">
        <v>7919</v>
      </c>
      <c r="V3823" s="8">
        <v>46261.593055555553</v>
      </c>
      <c r="W3823" s="8">
        <v>46261.593055555553</v>
      </c>
      <c r="X3823" s="6" t="s">
        <v>40</v>
      </c>
      <c r="Y3823" s="6" t="s">
        <v>39</v>
      </c>
      <c r="Z3823" s="9">
        <v>85634</v>
      </c>
      <c r="AA3823" s="6" t="s">
        <v>3792</v>
      </c>
      <c r="AB3823" s="26" t="s">
        <v>12266</v>
      </c>
      <c r="AC3823" s="11" t="str">
        <f t="shared" si="329"/>
        <v>Klik Here Bestie</v>
      </c>
    </row>
    <row r="3824" spans="1:29" ht="14.25" customHeight="1" x14ac:dyDescent="0.3">
      <c r="A3824" s="5">
        <v>3822</v>
      </c>
      <c r="B3824" s="6" t="s">
        <v>32</v>
      </c>
      <c r="C3824" s="6" t="s">
        <v>33</v>
      </c>
      <c r="D3824" s="6" t="s">
        <v>3651</v>
      </c>
      <c r="E3824" s="6" t="s">
        <v>3789</v>
      </c>
      <c r="F3824" s="6">
        <v>3323192006</v>
      </c>
      <c r="G3824" s="6" t="s">
        <v>3652</v>
      </c>
      <c r="H3824" s="6" t="s">
        <v>990</v>
      </c>
      <c r="I3824" s="6">
        <v>16186402</v>
      </c>
      <c r="J3824" s="6" t="s">
        <v>12267</v>
      </c>
      <c r="K3824" s="6" t="s">
        <v>12264</v>
      </c>
      <c r="L3824" s="6" t="s">
        <v>12265</v>
      </c>
      <c r="M3824" s="6">
        <v>132</v>
      </c>
      <c r="N3824" s="6">
        <v>120</v>
      </c>
      <c r="O3824" s="6">
        <v>0</v>
      </c>
      <c r="P3824" s="6">
        <v>0</v>
      </c>
      <c r="Q3824" s="6">
        <v>0</v>
      </c>
      <c r="R3824" s="6">
        <v>0</v>
      </c>
      <c r="S3824" s="6">
        <v>0</v>
      </c>
      <c r="T3824" s="6" t="s">
        <v>39</v>
      </c>
      <c r="U3824" s="6" t="s">
        <v>7919</v>
      </c>
      <c r="V3824" s="8">
        <v>46261.595138888886</v>
      </c>
      <c r="W3824" s="8">
        <v>46261.595138888886</v>
      </c>
      <c r="X3824" s="6" t="s">
        <v>40</v>
      </c>
      <c r="Y3824" s="6" t="s">
        <v>39</v>
      </c>
      <c r="Z3824" s="9">
        <v>85634</v>
      </c>
      <c r="AA3824" s="6" t="s">
        <v>3792</v>
      </c>
      <c r="AB3824" s="26" t="s">
        <v>12268</v>
      </c>
      <c r="AC3824" s="11" t="str">
        <f t="shared" si="329"/>
        <v>Klik Here Bestie</v>
      </c>
    </row>
    <row r="3825" spans="1:29" ht="14.25" customHeight="1" x14ac:dyDescent="0.3">
      <c r="A3825" s="5">
        <v>3823</v>
      </c>
      <c r="B3825" s="6" t="s">
        <v>32</v>
      </c>
      <c r="C3825" s="6" t="s">
        <v>33</v>
      </c>
      <c r="D3825" s="6" t="s">
        <v>3651</v>
      </c>
      <c r="E3825" s="6" t="s">
        <v>3796</v>
      </c>
      <c r="F3825" s="6">
        <v>3323192007</v>
      </c>
      <c r="G3825" s="6" t="s">
        <v>3652</v>
      </c>
      <c r="H3825" s="6" t="s">
        <v>990</v>
      </c>
      <c r="I3825" s="6">
        <v>15538228</v>
      </c>
      <c r="J3825" s="6" t="s">
        <v>12269</v>
      </c>
      <c r="K3825" s="6" t="s">
        <v>12270</v>
      </c>
      <c r="L3825" s="6" t="s">
        <v>12271</v>
      </c>
      <c r="M3825" s="6">
        <v>0</v>
      </c>
      <c r="N3825" s="6">
        <v>240</v>
      </c>
      <c r="O3825" s="6">
        <v>0</v>
      </c>
      <c r="P3825" s="6">
        <v>0</v>
      </c>
      <c r="Q3825" s="6">
        <v>0</v>
      </c>
      <c r="R3825" s="6">
        <v>0</v>
      </c>
      <c r="S3825" s="6">
        <v>0</v>
      </c>
      <c r="T3825" s="6" t="s">
        <v>39</v>
      </c>
      <c r="U3825" s="6" t="s">
        <v>7987</v>
      </c>
      <c r="V3825" s="8">
        <v>46254.462500000001</v>
      </c>
      <c r="W3825" s="8">
        <v>46254.462500000001</v>
      </c>
      <c r="X3825" s="6" t="s">
        <v>40</v>
      </c>
      <c r="Y3825" s="6" t="s">
        <v>39</v>
      </c>
      <c r="Z3825" s="9">
        <v>84856</v>
      </c>
      <c r="AA3825" s="6" t="s">
        <v>169</v>
      </c>
      <c r="AB3825" s="26" t="s">
        <v>12272</v>
      </c>
      <c r="AC3825" s="11" t="str">
        <f t="shared" si="329"/>
        <v>Klik Here Bestie</v>
      </c>
    </row>
    <row r="3826" spans="1:29" ht="14.25" customHeight="1" x14ac:dyDescent="0.3">
      <c r="A3826" s="5">
        <v>3824</v>
      </c>
      <c r="B3826" s="6" t="s">
        <v>32</v>
      </c>
      <c r="C3826" s="6" t="s">
        <v>33</v>
      </c>
      <c r="D3826" s="6" t="s">
        <v>3651</v>
      </c>
      <c r="E3826" s="6" t="s">
        <v>3796</v>
      </c>
      <c r="F3826" s="6">
        <v>3323192007</v>
      </c>
      <c r="G3826" s="6" t="s">
        <v>3652</v>
      </c>
      <c r="H3826" s="6" t="s">
        <v>990</v>
      </c>
      <c r="I3826" s="6">
        <v>15558653</v>
      </c>
      <c r="J3826" s="6" t="s">
        <v>12273</v>
      </c>
      <c r="K3826" s="6" t="s">
        <v>12274</v>
      </c>
      <c r="L3826" s="6" t="s">
        <v>1579</v>
      </c>
      <c r="M3826" s="6">
        <v>0</v>
      </c>
      <c r="N3826" s="6">
        <v>350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 t="s">
        <v>39</v>
      </c>
      <c r="U3826" s="6" t="s">
        <v>7987</v>
      </c>
      <c r="V3826" s="8">
        <v>46254.589583333334</v>
      </c>
      <c r="W3826" s="8">
        <v>46254.589583333334</v>
      </c>
      <c r="X3826" s="6" t="s">
        <v>40</v>
      </c>
      <c r="Y3826" s="6" t="s">
        <v>39</v>
      </c>
      <c r="Z3826" s="9">
        <v>5095027</v>
      </c>
      <c r="AA3826" s="6" t="s">
        <v>7292</v>
      </c>
      <c r="AB3826" s="26" t="s">
        <v>12275</v>
      </c>
      <c r="AC3826" s="11" t="str">
        <f t="shared" si="329"/>
        <v>Klik Here Bestie</v>
      </c>
    </row>
    <row r="3827" spans="1:29" ht="14.25" customHeight="1" x14ac:dyDescent="0.3">
      <c r="A3827" s="5">
        <v>3825</v>
      </c>
      <c r="B3827" s="6" t="s">
        <v>32</v>
      </c>
      <c r="C3827" s="6" t="s">
        <v>33</v>
      </c>
      <c r="D3827" s="6" t="s">
        <v>3651</v>
      </c>
      <c r="E3827" s="6" t="s">
        <v>3796</v>
      </c>
      <c r="F3827" s="6">
        <v>3323192007</v>
      </c>
      <c r="G3827" s="6" t="s">
        <v>3652</v>
      </c>
      <c r="H3827" s="6" t="s">
        <v>990</v>
      </c>
      <c r="I3827" s="6">
        <v>15445124</v>
      </c>
      <c r="J3827" s="6" t="s">
        <v>12276</v>
      </c>
      <c r="K3827" s="6" t="s">
        <v>12277</v>
      </c>
      <c r="L3827" s="6" t="s">
        <v>12278</v>
      </c>
      <c r="M3827" s="6">
        <v>0</v>
      </c>
      <c r="N3827" s="6">
        <v>468</v>
      </c>
      <c r="O3827" s="6">
        <v>0</v>
      </c>
      <c r="P3827" s="6">
        <v>0</v>
      </c>
      <c r="Q3827" s="6">
        <v>0</v>
      </c>
      <c r="R3827" s="6">
        <v>0</v>
      </c>
      <c r="S3827" s="6">
        <v>0</v>
      </c>
      <c r="T3827" s="6" t="s">
        <v>39</v>
      </c>
      <c r="U3827" s="6" t="s">
        <v>7969</v>
      </c>
      <c r="V3827" s="8">
        <v>46253.356944444444</v>
      </c>
      <c r="W3827" s="8">
        <v>46253.356944444444</v>
      </c>
      <c r="X3827" s="6" t="s">
        <v>40</v>
      </c>
      <c r="Y3827" s="6" t="s">
        <v>39</v>
      </c>
      <c r="Z3827" s="9">
        <v>84856</v>
      </c>
      <c r="AA3827" s="6" t="s">
        <v>169</v>
      </c>
      <c r="AB3827" s="26" t="s">
        <v>12279</v>
      </c>
      <c r="AC3827" s="11" t="str">
        <f t="shared" si="329"/>
        <v>Klik Here Bestie</v>
      </c>
    </row>
    <row r="3828" spans="1:29" ht="14.25" customHeight="1" x14ac:dyDescent="0.3">
      <c r="A3828" s="5">
        <v>3826</v>
      </c>
      <c r="B3828" s="6" t="s">
        <v>32</v>
      </c>
      <c r="C3828" s="6" t="s">
        <v>33</v>
      </c>
      <c r="D3828" s="6" t="s">
        <v>3651</v>
      </c>
      <c r="E3828" s="6" t="s">
        <v>3796</v>
      </c>
      <c r="F3828" s="6">
        <v>3323192007</v>
      </c>
      <c r="G3828" s="6" t="s">
        <v>3652</v>
      </c>
      <c r="H3828" s="6" t="s">
        <v>990</v>
      </c>
      <c r="I3828" s="6">
        <v>15445559</v>
      </c>
      <c r="J3828" s="6" t="s">
        <v>12280</v>
      </c>
      <c r="K3828" s="6" t="s">
        <v>12277</v>
      </c>
      <c r="L3828" s="6" t="s">
        <v>12278</v>
      </c>
      <c r="M3828" s="6">
        <v>53</v>
      </c>
      <c r="N3828" s="6">
        <v>48</v>
      </c>
      <c r="O3828" s="6">
        <v>0</v>
      </c>
      <c r="P3828" s="6">
        <v>0</v>
      </c>
      <c r="Q3828" s="6">
        <v>0</v>
      </c>
      <c r="R3828" s="6">
        <v>0</v>
      </c>
      <c r="S3828" s="6">
        <v>0</v>
      </c>
      <c r="T3828" s="6" t="s">
        <v>39</v>
      </c>
      <c r="U3828" s="6" t="s">
        <v>7969</v>
      </c>
      <c r="V3828" s="8">
        <v>46253.359027777777</v>
      </c>
      <c r="W3828" s="8">
        <v>46253.359027777777</v>
      </c>
      <c r="X3828" s="6" t="s">
        <v>40</v>
      </c>
      <c r="Y3828" s="6" t="s">
        <v>39</v>
      </c>
      <c r="Z3828" s="9">
        <v>84856</v>
      </c>
      <c r="AA3828" s="6" t="s">
        <v>169</v>
      </c>
      <c r="AB3828" s="26" t="s">
        <v>12281</v>
      </c>
      <c r="AC3828" s="11" t="str">
        <f t="shared" ref="AC3828:AC3974" si="330">HYPERLINK(AB3828,"Klik Here Bestie")</f>
        <v>Klik Here Bestie</v>
      </c>
    </row>
    <row r="3829" spans="1:29" ht="14.25" customHeight="1" x14ac:dyDescent="0.3">
      <c r="A3829" s="5">
        <v>3827</v>
      </c>
      <c r="B3829" s="6" t="s">
        <v>32</v>
      </c>
      <c r="C3829" s="6" t="s">
        <v>33</v>
      </c>
      <c r="D3829" s="6" t="s">
        <v>3651</v>
      </c>
      <c r="E3829" s="6" t="s">
        <v>3796</v>
      </c>
      <c r="F3829" s="6">
        <v>3323192007</v>
      </c>
      <c r="G3829" s="6" t="s">
        <v>3652</v>
      </c>
      <c r="H3829" s="6" t="s">
        <v>990</v>
      </c>
      <c r="I3829" s="6">
        <v>16148030</v>
      </c>
      <c r="J3829" s="6" t="s">
        <v>12282</v>
      </c>
      <c r="K3829" s="6" t="s">
        <v>12283</v>
      </c>
      <c r="L3829" s="6" t="s">
        <v>3298</v>
      </c>
      <c r="M3829" s="6">
        <v>0</v>
      </c>
      <c r="N3829" s="6">
        <v>396</v>
      </c>
      <c r="O3829" s="6">
        <v>0</v>
      </c>
      <c r="P3829" s="6">
        <v>0</v>
      </c>
      <c r="Q3829" s="6">
        <v>0</v>
      </c>
      <c r="R3829" s="6">
        <v>0</v>
      </c>
      <c r="S3829" s="6">
        <v>0</v>
      </c>
      <c r="T3829" s="6" t="s">
        <v>39</v>
      </c>
      <c r="U3829" s="6" t="s">
        <v>7919</v>
      </c>
      <c r="V3829" s="8">
        <v>46261.407638888886</v>
      </c>
      <c r="W3829" s="8">
        <v>46261.407638888886</v>
      </c>
      <c r="X3829" s="6" t="s">
        <v>40</v>
      </c>
      <c r="Y3829" s="6" t="s">
        <v>39</v>
      </c>
      <c r="Z3829" s="9">
        <v>84893</v>
      </c>
      <c r="AA3829" s="6" t="s">
        <v>283</v>
      </c>
      <c r="AB3829" s="26" t="s">
        <v>12284</v>
      </c>
      <c r="AC3829" s="11" t="str">
        <f t="shared" si="330"/>
        <v>Klik Here Bestie</v>
      </c>
    </row>
    <row r="3830" spans="1:29" ht="14.25" customHeight="1" x14ac:dyDescent="0.3">
      <c r="A3830" s="5">
        <v>3828</v>
      </c>
      <c r="B3830" s="6" t="s">
        <v>32</v>
      </c>
      <c r="C3830" s="6" t="s">
        <v>33</v>
      </c>
      <c r="D3830" s="6" t="s">
        <v>3651</v>
      </c>
      <c r="E3830" s="6" t="s">
        <v>3796</v>
      </c>
      <c r="F3830" s="6">
        <v>3323192007</v>
      </c>
      <c r="G3830" s="6" t="s">
        <v>3652</v>
      </c>
      <c r="H3830" s="6" t="s">
        <v>990</v>
      </c>
      <c r="I3830" s="6">
        <v>16148869</v>
      </c>
      <c r="J3830" s="6" t="s">
        <v>12285</v>
      </c>
      <c r="K3830" s="6" t="s">
        <v>12283</v>
      </c>
      <c r="L3830" s="6" t="s">
        <v>3298</v>
      </c>
      <c r="M3830" s="6">
        <v>30</v>
      </c>
      <c r="N3830" s="6">
        <v>27</v>
      </c>
      <c r="O3830" s="6">
        <v>0</v>
      </c>
      <c r="P3830" s="6">
        <v>0</v>
      </c>
      <c r="Q3830" s="6">
        <v>0</v>
      </c>
      <c r="R3830" s="6">
        <v>0</v>
      </c>
      <c r="S3830" s="6">
        <v>0</v>
      </c>
      <c r="T3830" s="6" t="s">
        <v>39</v>
      </c>
      <c r="U3830" s="6" t="s">
        <v>7919</v>
      </c>
      <c r="V3830" s="8">
        <v>46261.410416666666</v>
      </c>
      <c r="W3830" s="8">
        <v>46261.410416666666</v>
      </c>
      <c r="X3830" s="6" t="s">
        <v>40</v>
      </c>
      <c r="Y3830" s="6" t="s">
        <v>39</v>
      </c>
      <c r="Z3830" s="9">
        <v>84893</v>
      </c>
      <c r="AA3830" s="6" t="s">
        <v>283</v>
      </c>
      <c r="AB3830" s="26" t="s">
        <v>12286</v>
      </c>
      <c r="AC3830" s="11" t="str">
        <f t="shared" si="330"/>
        <v>Klik Here Bestie</v>
      </c>
    </row>
    <row r="3831" spans="1:29" ht="14.25" customHeight="1" x14ac:dyDescent="0.3">
      <c r="A3831" s="5">
        <v>3829</v>
      </c>
      <c r="B3831" s="6" t="s">
        <v>32</v>
      </c>
      <c r="C3831" s="6" t="s">
        <v>33</v>
      </c>
      <c r="D3831" s="6" t="s">
        <v>3651</v>
      </c>
      <c r="E3831" s="6" t="s">
        <v>3796</v>
      </c>
      <c r="F3831" s="6">
        <v>3323192007</v>
      </c>
      <c r="G3831" s="6" t="s">
        <v>3652</v>
      </c>
      <c r="H3831" s="6" t="s">
        <v>990</v>
      </c>
      <c r="I3831" s="6">
        <v>15845114</v>
      </c>
      <c r="J3831" s="6" t="s">
        <v>12287</v>
      </c>
      <c r="K3831" s="6" t="s">
        <v>12288</v>
      </c>
      <c r="L3831" s="6" t="s">
        <v>8753</v>
      </c>
      <c r="M3831" s="6">
        <v>0</v>
      </c>
      <c r="N3831" s="6">
        <v>408</v>
      </c>
      <c r="O3831" s="6">
        <v>0</v>
      </c>
      <c r="P3831" s="6">
        <v>0</v>
      </c>
      <c r="Q3831" s="6">
        <v>0</v>
      </c>
      <c r="R3831" s="6">
        <v>0</v>
      </c>
      <c r="S3831" s="6">
        <v>0</v>
      </c>
      <c r="T3831" s="6" t="s">
        <v>39</v>
      </c>
      <c r="U3831" s="27" t="s">
        <v>7951</v>
      </c>
      <c r="V3831" s="8">
        <v>46258.35</v>
      </c>
      <c r="W3831" s="8">
        <v>46258.35</v>
      </c>
      <c r="X3831" s="6" t="s">
        <v>40</v>
      </c>
      <c r="Y3831" s="6" t="s">
        <v>39</v>
      </c>
      <c r="Z3831" s="9">
        <v>84856</v>
      </c>
      <c r="AA3831" s="6" t="s">
        <v>169</v>
      </c>
      <c r="AB3831" s="26" t="s">
        <v>12289</v>
      </c>
      <c r="AC3831" s="11" t="str">
        <f t="shared" si="330"/>
        <v>Klik Here Bestie</v>
      </c>
    </row>
    <row r="3832" spans="1:29" ht="14.25" customHeight="1" x14ac:dyDescent="0.3">
      <c r="A3832" s="5">
        <v>3830</v>
      </c>
      <c r="B3832" s="6" t="s">
        <v>32</v>
      </c>
      <c r="C3832" s="6" t="s">
        <v>33</v>
      </c>
      <c r="D3832" s="6" t="s">
        <v>3651</v>
      </c>
      <c r="E3832" s="6" t="s">
        <v>3796</v>
      </c>
      <c r="F3832" s="6">
        <v>3323192007</v>
      </c>
      <c r="G3832" s="6" t="s">
        <v>3652</v>
      </c>
      <c r="H3832" s="6" t="s">
        <v>990</v>
      </c>
      <c r="I3832" s="6">
        <v>15845431</v>
      </c>
      <c r="J3832" s="6" t="s">
        <v>12290</v>
      </c>
      <c r="K3832" s="6" t="s">
        <v>12288</v>
      </c>
      <c r="L3832" s="6" t="s">
        <v>8753</v>
      </c>
      <c r="M3832" s="6">
        <v>0</v>
      </c>
      <c r="N3832" s="6">
        <v>58</v>
      </c>
      <c r="O3832" s="6">
        <v>0</v>
      </c>
      <c r="P3832" s="6">
        <v>0</v>
      </c>
      <c r="Q3832" s="6">
        <v>0</v>
      </c>
      <c r="R3832" s="6">
        <v>0</v>
      </c>
      <c r="S3832" s="6">
        <v>0</v>
      </c>
      <c r="T3832" s="6" t="s">
        <v>39</v>
      </c>
      <c r="U3832" s="27" t="s">
        <v>7951</v>
      </c>
      <c r="V3832" s="8">
        <v>46258.352083333331</v>
      </c>
      <c r="W3832" s="8">
        <v>46258.352083333331</v>
      </c>
      <c r="X3832" s="6" t="s">
        <v>40</v>
      </c>
      <c r="Y3832" s="6" t="s">
        <v>39</v>
      </c>
      <c r="Z3832" s="9">
        <v>84856</v>
      </c>
      <c r="AA3832" s="6" t="s">
        <v>169</v>
      </c>
      <c r="AB3832" s="26" t="s">
        <v>12291</v>
      </c>
      <c r="AC3832" s="11" t="str">
        <f t="shared" si="330"/>
        <v>Klik Here Bestie</v>
      </c>
    </row>
    <row r="3833" spans="1:29" ht="14.25" customHeight="1" x14ac:dyDescent="0.3">
      <c r="A3833" s="5">
        <v>3831</v>
      </c>
      <c r="B3833" s="6" t="s">
        <v>32</v>
      </c>
      <c r="C3833" s="6" t="s">
        <v>33</v>
      </c>
      <c r="D3833" s="6" t="s">
        <v>3651</v>
      </c>
      <c r="E3833" s="6" t="s">
        <v>3796</v>
      </c>
      <c r="F3833" s="6">
        <v>3323192007</v>
      </c>
      <c r="G3833" s="6" t="s">
        <v>3652</v>
      </c>
      <c r="H3833" s="6" t="s">
        <v>990</v>
      </c>
      <c r="I3833" s="6">
        <v>15848824</v>
      </c>
      <c r="J3833" s="6" t="s">
        <v>12292</v>
      </c>
      <c r="K3833" s="6" t="s">
        <v>12293</v>
      </c>
      <c r="L3833" s="6" t="s">
        <v>8259</v>
      </c>
      <c r="M3833" s="6">
        <v>38</v>
      </c>
      <c r="N3833" s="6">
        <v>35</v>
      </c>
      <c r="O3833" s="6">
        <v>0</v>
      </c>
      <c r="P3833" s="6">
        <v>0</v>
      </c>
      <c r="Q3833" s="6">
        <v>0</v>
      </c>
      <c r="R3833" s="6">
        <v>0</v>
      </c>
      <c r="S3833" s="6">
        <v>0</v>
      </c>
      <c r="T3833" s="6" t="s">
        <v>39</v>
      </c>
      <c r="U3833" s="6" t="s">
        <v>7951</v>
      </c>
      <c r="V3833" s="8">
        <v>46258.368055555555</v>
      </c>
      <c r="W3833" s="8">
        <v>46258.368055555555</v>
      </c>
      <c r="X3833" s="6" t="s">
        <v>40</v>
      </c>
      <c r="Y3833" s="6" t="s">
        <v>39</v>
      </c>
      <c r="Z3833" s="9">
        <v>84873</v>
      </c>
      <c r="AA3833" s="6" t="s">
        <v>7283</v>
      </c>
      <c r="AB3833" s="26" t="s">
        <v>12294</v>
      </c>
      <c r="AC3833" s="11" t="str">
        <f t="shared" si="330"/>
        <v>Klik Here Bestie</v>
      </c>
    </row>
    <row r="3834" spans="1:29" ht="14.25" customHeight="1" x14ac:dyDescent="0.3">
      <c r="A3834" s="5">
        <v>3832</v>
      </c>
      <c r="B3834" s="6" t="s">
        <v>32</v>
      </c>
      <c r="C3834" s="6" t="s">
        <v>33</v>
      </c>
      <c r="D3834" s="6" t="s">
        <v>3651</v>
      </c>
      <c r="E3834" s="6" t="s">
        <v>3796</v>
      </c>
      <c r="F3834" s="6">
        <v>3323192007</v>
      </c>
      <c r="G3834" s="6" t="s">
        <v>3652</v>
      </c>
      <c r="H3834" s="6" t="s">
        <v>990</v>
      </c>
      <c r="I3834" s="6">
        <v>15849203</v>
      </c>
      <c r="J3834" s="6" t="s">
        <v>12295</v>
      </c>
      <c r="K3834" s="6" t="s">
        <v>12293</v>
      </c>
      <c r="L3834" s="6" t="s">
        <v>8259</v>
      </c>
      <c r="M3834" s="6">
        <v>0</v>
      </c>
      <c r="N3834" s="6">
        <v>708</v>
      </c>
      <c r="O3834" s="6">
        <v>0</v>
      </c>
      <c r="P3834" s="6">
        <v>0</v>
      </c>
      <c r="Q3834" s="6">
        <v>0</v>
      </c>
      <c r="R3834" s="6">
        <v>0</v>
      </c>
      <c r="S3834" s="6">
        <v>0</v>
      </c>
      <c r="T3834" s="6" t="s">
        <v>39</v>
      </c>
      <c r="U3834" s="6" t="s">
        <v>7951</v>
      </c>
      <c r="V3834" s="8">
        <v>46258.370138888888</v>
      </c>
      <c r="W3834" s="8">
        <v>46258.370138888888</v>
      </c>
      <c r="X3834" s="6" t="s">
        <v>40</v>
      </c>
      <c r="Y3834" s="6" t="s">
        <v>39</v>
      </c>
      <c r="Z3834" s="9">
        <v>84873</v>
      </c>
      <c r="AA3834" s="6" t="s">
        <v>7283</v>
      </c>
      <c r="AB3834" s="26" t="s">
        <v>12296</v>
      </c>
      <c r="AC3834" s="11" t="str">
        <f t="shared" si="330"/>
        <v>Klik Here Bestie</v>
      </c>
    </row>
    <row r="3835" spans="1:29" ht="14.25" customHeight="1" x14ac:dyDescent="0.3">
      <c r="A3835" s="5">
        <v>3833</v>
      </c>
      <c r="B3835" s="6" t="s">
        <v>32</v>
      </c>
      <c r="C3835" s="6" t="s">
        <v>33</v>
      </c>
      <c r="D3835" s="6" t="s">
        <v>3651</v>
      </c>
      <c r="E3835" s="6" t="s">
        <v>3796</v>
      </c>
      <c r="F3835" s="6">
        <v>3323192007</v>
      </c>
      <c r="G3835" s="6" t="s">
        <v>3652</v>
      </c>
      <c r="H3835" s="6" t="s">
        <v>990</v>
      </c>
      <c r="I3835" s="6">
        <v>15706019</v>
      </c>
      <c r="J3835" s="6" t="s">
        <v>12297</v>
      </c>
      <c r="K3835" s="6" t="s">
        <v>12298</v>
      </c>
      <c r="L3835" s="6" t="s">
        <v>12299</v>
      </c>
      <c r="M3835" s="6">
        <v>0</v>
      </c>
      <c r="N3835" s="6">
        <v>300</v>
      </c>
      <c r="O3835" s="6">
        <v>0</v>
      </c>
      <c r="P3835" s="6">
        <v>0</v>
      </c>
      <c r="Q3835" s="6">
        <v>0</v>
      </c>
      <c r="R3835" s="6">
        <v>0</v>
      </c>
      <c r="S3835" s="6">
        <v>0</v>
      </c>
      <c r="T3835" s="6" t="s">
        <v>39</v>
      </c>
      <c r="U3835" s="6" t="s">
        <v>7933</v>
      </c>
      <c r="V3835" s="8">
        <v>46256.415972222225</v>
      </c>
      <c r="W3835" s="8">
        <v>46256.415972222225</v>
      </c>
      <c r="X3835" s="6" t="s">
        <v>40</v>
      </c>
      <c r="Y3835" s="6" t="s">
        <v>39</v>
      </c>
      <c r="Z3835" s="9">
        <v>84891</v>
      </c>
      <c r="AA3835" s="6" t="s">
        <v>976</v>
      </c>
      <c r="AB3835" s="26" t="s">
        <v>12300</v>
      </c>
      <c r="AC3835" s="11" t="str">
        <f t="shared" si="330"/>
        <v>Klik Here Bestie</v>
      </c>
    </row>
    <row r="3836" spans="1:29" ht="14.25" customHeight="1" x14ac:dyDescent="0.3">
      <c r="A3836" s="5">
        <v>3834</v>
      </c>
      <c r="B3836" s="6" t="s">
        <v>32</v>
      </c>
      <c r="C3836" s="6" t="s">
        <v>33</v>
      </c>
      <c r="D3836" s="6" t="s">
        <v>3651</v>
      </c>
      <c r="E3836" s="6" t="s">
        <v>3796</v>
      </c>
      <c r="F3836" s="6">
        <v>3323192007</v>
      </c>
      <c r="G3836" s="6" t="s">
        <v>3652</v>
      </c>
      <c r="H3836" s="6" t="s">
        <v>990</v>
      </c>
      <c r="I3836" s="6">
        <v>16179938</v>
      </c>
      <c r="J3836" s="6" t="s">
        <v>12301</v>
      </c>
      <c r="K3836" s="6" t="s">
        <v>12302</v>
      </c>
      <c r="L3836" s="6" t="s">
        <v>12303</v>
      </c>
      <c r="M3836" s="6">
        <v>0</v>
      </c>
      <c r="N3836" s="6">
        <v>84</v>
      </c>
      <c r="O3836" s="6">
        <v>0</v>
      </c>
      <c r="P3836" s="6">
        <v>0</v>
      </c>
      <c r="Q3836" s="6">
        <v>0</v>
      </c>
      <c r="R3836" s="6">
        <v>0</v>
      </c>
      <c r="S3836" s="6">
        <v>0</v>
      </c>
      <c r="T3836" s="6" t="s">
        <v>39</v>
      </c>
      <c r="U3836" s="6" t="s">
        <v>7919</v>
      </c>
      <c r="V3836" s="8">
        <v>46261.563888888886</v>
      </c>
      <c r="W3836" s="8">
        <v>46261.563888888886</v>
      </c>
      <c r="X3836" s="6" t="s">
        <v>40</v>
      </c>
      <c r="Y3836" s="6" t="s">
        <v>39</v>
      </c>
      <c r="Z3836" s="9">
        <v>84901</v>
      </c>
      <c r="AA3836" s="6" t="s">
        <v>1117</v>
      </c>
      <c r="AB3836" s="26" t="s">
        <v>12304</v>
      </c>
      <c r="AC3836" s="11" t="str">
        <f t="shared" si="330"/>
        <v>Klik Here Bestie</v>
      </c>
    </row>
    <row r="3837" spans="1:29" ht="14.25" customHeight="1" x14ac:dyDescent="0.3">
      <c r="A3837" s="5">
        <v>3835</v>
      </c>
      <c r="B3837" s="6" t="s">
        <v>32</v>
      </c>
      <c r="C3837" s="6" t="s">
        <v>33</v>
      </c>
      <c r="D3837" s="6" t="s">
        <v>3651</v>
      </c>
      <c r="E3837" s="6" t="s">
        <v>3796</v>
      </c>
      <c r="F3837" s="6">
        <v>3323192007</v>
      </c>
      <c r="G3837" s="6" t="s">
        <v>3652</v>
      </c>
      <c r="H3837" s="6" t="s">
        <v>990</v>
      </c>
      <c r="I3837" s="6">
        <v>16180273</v>
      </c>
      <c r="J3837" s="6" t="s">
        <v>12305</v>
      </c>
      <c r="K3837" s="6" t="s">
        <v>12302</v>
      </c>
      <c r="L3837" s="6" t="s">
        <v>12303</v>
      </c>
      <c r="M3837" s="6">
        <v>0</v>
      </c>
      <c r="N3837" s="6">
        <v>84</v>
      </c>
      <c r="O3837" s="6">
        <v>0</v>
      </c>
      <c r="P3837" s="6">
        <v>0</v>
      </c>
      <c r="Q3837" s="6">
        <v>0</v>
      </c>
      <c r="R3837" s="6">
        <v>0</v>
      </c>
      <c r="S3837" s="6">
        <v>0</v>
      </c>
      <c r="T3837" s="6" t="s">
        <v>39</v>
      </c>
      <c r="U3837" s="6" t="s">
        <v>7919</v>
      </c>
      <c r="V3837" s="8">
        <v>46261.565972222219</v>
      </c>
      <c r="W3837" s="8">
        <v>46261.565972222219</v>
      </c>
      <c r="X3837" s="6" t="s">
        <v>40</v>
      </c>
      <c r="Y3837" s="6" t="s">
        <v>39</v>
      </c>
      <c r="Z3837" s="9">
        <v>84922</v>
      </c>
      <c r="AA3837" s="6" t="s">
        <v>12306</v>
      </c>
      <c r="AB3837" s="26" t="s">
        <v>12307</v>
      </c>
      <c r="AC3837" s="11" t="str">
        <f t="shared" si="330"/>
        <v>Klik Here Bestie</v>
      </c>
    </row>
    <row r="3838" spans="1:29" ht="14.25" customHeight="1" x14ac:dyDescent="0.3">
      <c r="A3838" s="5">
        <v>3836</v>
      </c>
      <c r="B3838" s="6" t="s">
        <v>32</v>
      </c>
      <c r="C3838" s="6" t="s">
        <v>33</v>
      </c>
      <c r="D3838" s="6" t="s">
        <v>3651</v>
      </c>
      <c r="E3838" s="6" t="s">
        <v>3796</v>
      </c>
      <c r="F3838" s="6">
        <v>3323192007</v>
      </c>
      <c r="G3838" s="6" t="s">
        <v>3652</v>
      </c>
      <c r="H3838" s="6" t="s">
        <v>990</v>
      </c>
      <c r="I3838" s="6">
        <v>16180605</v>
      </c>
      <c r="J3838" s="6" t="s">
        <v>12308</v>
      </c>
      <c r="K3838" s="6" t="s">
        <v>12302</v>
      </c>
      <c r="L3838" s="6" t="s">
        <v>12303</v>
      </c>
      <c r="M3838" s="6">
        <v>0</v>
      </c>
      <c r="N3838" s="6">
        <v>17</v>
      </c>
      <c r="O3838" s="6">
        <v>0</v>
      </c>
      <c r="P3838" s="6">
        <v>0</v>
      </c>
      <c r="Q3838" s="6">
        <v>0</v>
      </c>
      <c r="R3838" s="6">
        <v>0</v>
      </c>
      <c r="S3838" s="6">
        <v>0</v>
      </c>
      <c r="T3838" s="6" t="s">
        <v>39</v>
      </c>
      <c r="U3838" s="6" t="s">
        <v>7919</v>
      </c>
      <c r="V3838" s="8">
        <v>46261.567361111112</v>
      </c>
      <c r="W3838" s="8">
        <v>46261.567361111112</v>
      </c>
      <c r="X3838" s="6" t="s">
        <v>40</v>
      </c>
      <c r="Y3838" s="6" t="s">
        <v>39</v>
      </c>
      <c r="Z3838" s="9">
        <v>84901</v>
      </c>
      <c r="AA3838" s="6" t="s">
        <v>1117</v>
      </c>
      <c r="AB3838" s="26" t="s">
        <v>12309</v>
      </c>
      <c r="AC3838" s="11" t="str">
        <f t="shared" si="330"/>
        <v>Klik Here Bestie</v>
      </c>
    </row>
    <row r="3839" spans="1:29" ht="14.25" customHeight="1" x14ac:dyDescent="0.3">
      <c r="A3839" s="5">
        <v>3837</v>
      </c>
      <c r="B3839" s="6" t="s">
        <v>32</v>
      </c>
      <c r="C3839" s="6" t="s">
        <v>33</v>
      </c>
      <c r="D3839" s="6" t="s">
        <v>3651</v>
      </c>
      <c r="E3839" s="6" t="s">
        <v>3796</v>
      </c>
      <c r="F3839" s="6">
        <v>3323192007</v>
      </c>
      <c r="G3839" s="6" t="s">
        <v>3652</v>
      </c>
      <c r="H3839" s="6" t="s">
        <v>990</v>
      </c>
      <c r="I3839" s="6">
        <v>16180917</v>
      </c>
      <c r="J3839" s="6" t="s">
        <v>12310</v>
      </c>
      <c r="K3839" s="6" t="s">
        <v>12302</v>
      </c>
      <c r="L3839" s="6" t="s">
        <v>12303</v>
      </c>
      <c r="M3839" s="6">
        <v>0</v>
      </c>
      <c r="N3839" s="6">
        <v>17</v>
      </c>
      <c r="O3839" s="6">
        <v>0</v>
      </c>
      <c r="P3839" s="6">
        <v>0</v>
      </c>
      <c r="Q3839" s="6">
        <v>0</v>
      </c>
      <c r="R3839" s="6">
        <v>0</v>
      </c>
      <c r="S3839" s="6">
        <v>0</v>
      </c>
      <c r="T3839" s="6" t="s">
        <v>39</v>
      </c>
      <c r="U3839" s="6" t="s">
        <v>7919</v>
      </c>
      <c r="V3839" s="8">
        <v>46261.568749999999</v>
      </c>
      <c r="W3839" s="8">
        <v>46261.568749999999</v>
      </c>
      <c r="X3839" s="6" t="s">
        <v>40</v>
      </c>
      <c r="Y3839" s="6" t="s">
        <v>39</v>
      </c>
      <c r="Z3839" s="9">
        <v>84922</v>
      </c>
      <c r="AA3839" s="6" t="s">
        <v>12306</v>
      </c>
      <c r="AB3839" s="26" t="s">
        <v>12311</v>
      </c>
      <c r="AC3839" s="11" t="str">
        <f t="shared" si="330"/>
        <v>Klik Here Bestie</v>
      </c>
    </row>
    <row r="3840" spans="1:29" ht="14.25" customHeight="1" x14ac:dyDescent="0.3">
      <c r="A3840" s="5">
        <v>3838</v>
      </c>
      <c r="B3840" s="6" t="s">
        <v>32</v>
      </c>
      <c r="C3840" s="6" t="s">
        <v>33</v>
      </c>
      <c r="D3840" s="6" t="s">
        <v>3651</v>
      </c>
      <c r="E3840" s="6" t="s">
        <v>3796</v>
      </c>
      <c r="F3840" s="6">
        <v>3323192007</v>
      </c>
      <c r="G3840" s="6" t="s">
        <v>3652</v>
      </c>
      <c r="H3840" s="6" t="s">
        <v>990</v>
      </c>
      <c r="I3840" s="6">
        <v>15458344</v>
      </c>
      <c r="J3840" s="6" t="s">
        <v>12312</v>
      </c>
      <c r="K3840" s="6" t="s">
        <v>7335</v>
      </c>
      <c r="L3840" s="6" t="s">
        <v>7336</v>
      </c>
      <c r="M3840" s="6">
        <v>0</v>
      </c>
      <c r="N3840" s="6">
        <v>1128</v>
      </c>
      <c r="O3840" s="6">
        <v>0</v>
      </c>
      <c r="P3840" s="6">
        <v>0</v>
      </c>
      <c r="Q3840" s="6">
        <v>0</v>
      </c>
      <c r="R3840" s="6">
        <v>0</v>
      </c>
      <c r="S3840" s="6">
        <v>0</v>
      </c>
      <c r="T3840" s="6" t="s">
        <v>39</v>
      </c>
      <c r="U3840" s="6" t="s">
        <v>7969</v>
      </c>
      <c r="V3840" s="8">
        <v>46253.431250000001</v>
      </c>
      <c r="W3840" s="8">
        <v>46253.431250000001</v>
      </c>
      <c r="X3840" s="6" t="s">
        <v>40</v>
      </c>
      <c r="Y3840" s="6" t="s">
        <v>39</v>
      </c>
      <c r="Z3840" s="9">
        <v>84856</v>
      </c>
      <c r="AA3840" s="6" t="s">
        <v>169</v>
      </c>
      <c r="AB3840" s="26" t="s">
        <v>12313</v>
      </c>
      <c r="AC3840" s="11" t="str">
        <f t="shared" si="330"/>
        <v>Klik Here Bestie</v>
      </c>
    </row>
    <row r="3841" spans="1:29" ht="14.25" customHeight="1" x14ac:dyDescent="0.3">
      <c r="A3841" s="5">
        <v>3839</v>
      </c>
      <c r="B3841" s="6" t="s">
        <v>32</v>
      </c>
      <c r="C3841" s="6" t="s">
        <v>33</v>
      </c>
      <c r="D3841" s="6" t="s">
        <v>3651</v>
      </c>
      <c r="E3841" s="6" t="s">
        <v>3822</v>
      </c>
      <c r="F3841" s="6">
        <v>3323192008</v>
      </c>
      <c r="G3841" s="6" t="s">
        <v>3652</v>
      </c>
      <c r="H3841" s="6" t="s">
        <v>990</v>
      </c>
      <c r="I3841" s="6">
        <v>15650551</v>
      </c>
      <c r="J3841" s="6" t="s">
        <v>12314</v>
      </c>
      <c r="K3841" s="6" t="s">
        <v>12315</v>
      </c>
      <c r="L3841" s="6" t="s">
        <v>806</v>
      </c>
      <c r="M3841" s="6">
        <v>0</v>
      </c>
      <c r="N3841" s="6">
        <v>30</v>
      </c>
      <c r="O3841" s="6">
        <v>0</v>
      </c>
      <c r="P3841" s="6">
        <v>0</v>
      </c>
      <c r="Q3841" s="6">
        <v>0</v>
      </c>
      <c r="R3841" s="6">
        <v>0</v>
      </c>
      <c r="S3841" s="6">
        <v>0</v>
      </c>
      <c r="T3841" s="6" t="s">
        <v>39</v>
      </c>
      <c r="U3841" s="6" t="s">
        <v>7926</v>
      </c>
      <c r="V3841" s="8">
        <v>46255.621527777781</v>
      </c>
      <c r="W3841" s="8">
        <v>46255.621527777781</v>
      </c>
      <c r="X3841" s="6" t="s">
        <v>40</v>
      </c>
      <c r="Y3841" s="6" t="s">
        <v>39</v>
      </c>
      <c r="Z3841" s="9">
        <v>85602</v>
      </c>
      <c r="AA3841" s="6" t="s">
        <v>3825</v>
      </c>
      <c r="AB3841" s="26" t="s">
        <v>12316</v>
      </c>
      <c r="AC3841" s="11" t="str">
        <f t="shared" si="330"/>
        <v>Klik Here Bestie</v>
      </c>
    </row>
    <row r="3842" spans="1:29" ht="14.25" customHeight="1" x14ac:dyDescent="0.3">
      <c r="A3842" s="5">
        <v>3840</v>
      </c>
      <c r="B3842" s="6" t="s">
        <v>32</v>
      </c>
      <c r="C3842" s="6" t="s">
        <v>33</v>
      </c>
      <c r="D3842" s="6" t="s">
        <v>3651</v>
      </c>
      <c r="E3842" s="6" t="s">
        <v>3822</v>
      </c>
      <c r="F3842" s="6">
        <v>3323192008</v>
      </c>
      <c r="G3842" s="6" t="s">
        <v>3652</v>
      </c>
      <c r="H3842" s="6" t="s">
        <v>990</v>
      </c>
      <c r="I3842" s="6">
        <v>15860842</v>
      </c>
      <c r="J3842" s="6" t="s">
        <v>12317</v>
      </c>
      <c r="K3842" s="6" t="s">
        <v>12318</v>
      </c>
      <c r="L3842" s="6" t="s">
        <v>12319</v>
      </c>
      <c r="M3842" s="6">
        <v>0</v>
      </c>
      <c r="N3842" s="6">
        <v>299</v>
      </c>
      <c r="O3842" s="6">
        <v>0</v>
      </c>
      <c r="P3842" s="6">
        <v>0</v>
      </c>
      <c r="Q3842" s="6">
        <v>0</v>
      </c>
      <c r="R3842" s="6">
        <v>0</v>
      </c>
      <c r="S3842" s="6">
        <v>0</v>
      </c>
      <c r="T3842" s="6" t="s">
        <v>39</v>
      </c>
      <c r="U3842" s="27" t="s">
        <v>7951</v>
      </c>
      <c r="V3842" s="8">
        <v>46258.420138888891</v>
      </c>
      <c r="W3842" s="8">
        <v>46258.420138888891</v>
      </c>
      <c r="X3842" s="6" t="s">
        <v>40</v>
      </c>
      <c r="Y3842" s="6" t="s">
        <v>39</v>
      </c>
      <c r="Z3842" s="9">
        <v>1085278</v>
      </c>
      <c r="AA3842" s="6" t="s">
        <v>5847</v>
      </c>
      <c r="AB3842" s="26" t="s">
        <v>12320</v>
      </c>
      <c r="AC3842" s="11" t="str">
        <f t="shared" si="330"/>
        <v>Klik Here Bestie</v>
      </c>
    </row>
    <row r="3843" spans="1:29" ht="14.25" customHeight="1" x14ac:dyDescent="0.3">
      <c r="A3843" s="5">
        <v>3841</v>
      </c>
      <c r="B3843" s="6" t="s">
        <v>32</v>
      </c>
      <c r="C3843" s="6" t="s">
        <v>33</v>
      </c>
      <c r="D3843" s="6" t="s">
        <v>3651</v>
      </c>
      <c r="E3843" s="6" t="s">
        <v>3822</v>
      </c>
      <c r="F3843" s="6">
        <v>3323192008</v>
      </c>
      <c r="G3843" s="6" t="s">
        <v>3652</v>
      </c>
      <c r="H3843" s="6" t="s">
        <v>990</v>
      </c>
      <c r="I3843" s="6">
        <v>15861198</v>
      </c>
      <c r="J3843" s="6" t="s">
        <v>12321</v>
      </c>
      <c r="K3843" s="6" t="s">
        <v>12318</v>
      </c>
      <c r="L3843" s="6" t="s">
        <v>12319</v>
      </c>
      <c r="M3843" s="6">
        <v>0</v>
      </c>
      <c r="N3843" s="6">
        <v>181</v>
      </c>
      <c r="O3843" s="6">
        <v>0</v>
      </c>
      <c r="P3843" s="6">
        <v>0</v>
      </c>
      <c r="Q3843" s="6">
        <v>0</v>
      </c>
      <c r="R3843" s="6">
        <v>0</v>
      </c>
      <c r="S3843" s="6">
        <v>0</v>
      </c>
      <c r="T3843" s="6" t="s">
        <v>39</v>
      </c>
      <c r="U3843" s="27" t="s">
        <v>7951</v>
      </c>
      <c r="V3843" s="8">
        <v>46258.42083333333</v>
      </c>
      <c r="W3843" s="8">
        <v>46258.42083333333</v>
      </c>
      <c r="X3843" s="6" t="s">
        <v>40</v>
      </c>
      <c r="Y3843" s="6" t="s">
        <v>39</v>
      </c>
      <c r="Z3843" s="9">
        <v>1085278</v>
      </c>
      <c r="AA3843" s="6" t="s">
        <v>5847</v>
      </c>
      <c r="AB3843" s="26" t="s">
        <v>12322</v>
      </c>
      <c r="AC3843" s="11" t="str">
        <f t="shared" si="330"/>
        <v>Klik Here Bestie</v>
      </c>
    </row>
    <row r="3844" spans="1:29" ht="14.25" customHeight="1" x14ac:dyDescent="0.3">
      <c r="A3844" s="5">
        <v>3842</v>
      </c>
      <c r="B3844" s="6" t="s">
        <v>32</v>
      </c>
      <c r="C3844" s="6" t="s">
        <v>33</v>
      </c>
      <c r="D3844" s="6" t="s">
        <v>3651</v>
      </c>
      <c r="E3844" s="6" t="s">
        <v>3822</v>
      </c>
      <c r="F3844" s="6">
        <v>3323192008</v>
      </c>
      <c r="G3844" s="6" t="s">
        <v>3652</v>
      </c>
      <c r="H3844" s="6" t="s">
        <v>990</v>
      </c>
      <c r="I3844" s="6">
        <v>15889672</v>
      </c>
      <c r="J3844" s="6" t="s">
        <v>12323</v>
      </c>
      <c r="K3844" s="6" t="s">
        <v>12324</v>
      </c>
      <c r="L3844" s="6" t="s">
        <v>12325</v>
      </c>
      <c r="M3844" s="6">
        <v>0</v>
      </c>
      <c r="N3844" s="6">
        <v>246</v>
      </c>
      <c r="O3844" s="6">
        <v>0</v>
      </c>
      <c r="P3844" s="6">
        <v>0</v>
      </c>
      <c r="Q3844" s="6">
        <v>0</v>
      </c>
      <c r="R3844" s="6">
        <v>0</v>
      </c>
      <c r="S3844" s="6">
        <v>0</v>
      </c>
      <c r="T3844" s="6" t="s">
        <v>39</v>
      </c>
      <c r="U3844" s="27" t="s">
        <v>7951</v>
      </c>
      <c r="V3844" s="8">
        <v>46258.568055555559</v>
      </c>
      <c r="W3844" s="8">
        <v>46258.568055555559</v>
      </c>
      <c r="X3844" s="6" t="s">
        <v>40</v>
      </c>
      <c r="Y3844" s="6" t="s">
        <v>39</v>
      </c>
      <c r="Z3844" s="9">
        <v>1085278</v>
      </c>
      <c r="AA3844" s="6" t="s">
        <v>5847</v>
      </c>
      <c r="AB3844" s="26" t="s">
        <v>12326</v>
      </c>
      <c r="AC3844" s="11" t="str">
        <f t="shared" si="330"/>
        <v>Klik Here Bestie</v>
      </c>
    </row>
    <row r="3845" spans="1:29" ht="14.25" customHeight="1" x14ac:dyDescent="0.3">
      <c r="A3845" s="5">
        <v>3843</v>
      </c>
      <c r="B3845" s="6" t="s">
        <v>32</v>
      </c>
      <c r="C3845" s="6" t="s">
        <v>33</v>
      </c>
      <c r="D3845" s="6" t="s">
        <v>3651</v>
      </c>
      <c r="E3845" s="6" t="s">
        <v>3822</v>
      </c>
      <c r="F3845" s="6">
        <v>3323192008</v>
      </c>
      <c r="G3845" s="6" t="s">
        <v>3652</v>
      </c>
      <c r="H3845" s="6" t="s">
        <v>990</v>
      </c>
      <c r="I3845" s="6">
        <v>15889950</v>
      </c>
      <c r="J3845" s="6" t="s">
        <v>12327</v>
      </c>
      <c r="K3845" s="6" t="s">
        <v>12324</v>
      </c>
      <c r="L3845" s="6" t="s">
        <v>12325</v>
      </c>
      <c r="M3845" s="6">
        <v>0</v>
      </c>
      <c r="N3845" s="6">
        <v>212</v>
      </c>
      <c r="O3845" s="6">
        <v>0</v>
      </c>
      <c r="P3845" s="6">
        <v>0</v>
      </c>
      <c r="Q3845" s="6">
        <v>0</v>
      </c>
      <c r="R3845" s="6">
        <v>0</v>
      </c>
      <c r="S3845" s="6">
        <v>0</v>
      </c>
      <c r="T3845" s="6" t="s">
        <v>39</v>
      </c>
      <c r="U3845" s="27" t="s">
        <v>7951</v>
      </c>
      <c r="V3845" s="8">
        <v>46258.569444444445</v>
      </c>
      <c r="W3845" s="8">
        <v>46258.569444444445</v>
      </c>
      <c r="X3845" s="6" t="s">
        <v>40</v>
      </c>
      <c r="Y3845" s="6" t="s">
        <v>39</v>
      </c>
      <c r="Z3845" s="9">
        <v>1085278</v>
      </c>
      <c r="AA3845" s="6" t="s">
        <v>5847</v>
      </c>
      <c r="AB3845" s="26" t="s">
        <v>12328</v>
      </c>
      <c r="AC3845" s="11" t="str">
        <f t="shared" si="330"/>
        <v>Klik Here Bestie</v>
      </c>
    </row>
    <row r="3846" spans="1:29" ht="14.25" customHeight="1" x14ac:dyDescent="0.3">
      <c r="A3846" s="5">
        <v>3844</v>
      </c>
      <c r="B3846" s="6" t="s">
        <v>32</v>
      </c>
      <c r="C3846" s="6" t="s">
        <v>33</v>
      </c>
      <c r="D3846" s="6" t="s">
        <v>3651</v>
      </c>
      <c r="E3846" s="6" t="s">
        <v>3822</v>
      </c>
      <c r="F3846" s="6">
        <v>3323192008</v>
      </c>
      <c r="G3846" s="6" t="s">
        <v>3652</v>
      </c>
      <c r="H3846" s="6" t="s">
        <v>990</v>
      </c>
      <c r="I3846" s="6">
        <v>15850076</v>
      </c>
      <c r="J3846" s="6" t="s">
        <v>12329</v>
      </c>
      <c r="K3846" s="6" t="s">
        <v>12330</v>
      </c>
      <c r="L3846" s="6" t="s">
        <v>12041</v>
      </c>
      <c r="M3846" s="6">
        <v>0</v>
      </c>
      <c r="N3846" s="6">
        <v>87</v>
      </c>
      <c r="O3846" s="6">
        <v>0</v>
      </c>
      <c r="P3846" s="6">
        <v>0</v>
      </c>
      <c r="Q3846" s="6">
        <v>0</v>
      </c>
      <c r="R3846" s="6">
        <v>0</v>
      </c>
      <c r="S3846" s="6">
        <v>0</v>
      </c>
      <c r="T3846" s="6" t="s">
        <v>39</v>
      </c>
      <c r="U3846" s="6" t="s">
        <v>7951</v>
      </c>
      <c r="V3846" s="8">
        <v>46258.372916666667</v>
      </c>
      <c r="W3846" s="8">
        <v>46258.372916666667</v>
      </c>
      <c r="X3846" s="6" t="s">
        <v>40</v>
      </c>
      <c r="Y3846" s="6" t="s">
        <v>39</v>
      </c>
      <c r="Z3846" s="9">
        <v>806022</v>
      </c>
      <c r="AA3846" s="6" t="s">
        <v>966</v>
      </c>
      <c r="AB3846" s="26" t="s">
        <v>12331</v>
      </c>
      <c r="AC3846" s="11" t="str">
        <f t="shared" si="330"/>
        <v>Klik Here Bestie</v>
      </c>
    </row>
    <row r="3847" spans="1:29" ht="14.25" customHeight="1" x14ac:dyDescent="0.3">
      <c r="A3847" s="5">
        <v>3845</v>
      </c>
      <c r="B3847" s="6" t="s">
        <v>32</v>
      </c>
      <c r="C3847" s="6" t="s">
        <v>33</v>
      </c>
      <c r="D3847" s="6" t="s">
        <v>3651</v>
      </c>
      <c r="E3847" s="6" t="s">
        <v>3822</v>
      </c>
      <c r="F3847" s="6">
        <v>3323192008</v>
      </c>
      <c r="G3847" s="6" t="s">
        <v>3652</v>
      </c>
      <c r="H3847" s="6" t="s">
        <v>990</v>
      </c>
      <c r="I3847" s="6">
        <v>16173713</v>
      </c>
      <c r="J3847" s="6" t="s">
        <v>12332</v>
      </c>
      <c r="K3847" s="6" t="s">
        <v>12333</v>
      </c>
      <c r="L3847" s="6" t="s">
        <v>2346</v>
      </c>
      <c r="M3847" s="6">
        <v>0</v>
      </c>
      <c r="N3847" s="6">
        <v>602</v>
      </c>
      <c r="O3847" s="6">
        <v>0</v>
      </c>
      <c r="P3847" s="6">
        <v>0</v>
      </c>
      <c r="Q3847" s="6">
        <v>0</v>
      </c>
      <c r="R3847" s="6">
        <v>0</v>
      </c>
      <c r="S3847" s="6">
        <v>0</v>
      </c>
      <c r="T3847" s="6" t="s">
        <v>39</v>
      </c>
      <c r="U3847" s="6" t="s">
        <v>7919</v>
      </c>
      <c r="V3847" s="8">
        <v>46261.527083333334</v>
      </c>
      <c r="W3847" s="8">
        <v>46261.527083333334</v>
      </c>
      <c r="X3847" s="6" t="s">
        <v>40</v>
      </c>
      <c r="Y3847" s="6" t="s">
        <v>39</v>
      </c>
      <c r="Z3847" s="9">
        <v>85602</v>
      </c>
      <c r="AA3847" s="6" t="s">
        <v>3825</v>
      </c>
      <c r="AB3847" s="26" t="s">
        <v>12334</v>
      </c>
      <c r="AC3847" s="11" t="str">
        <f t="shared" si="330"/>
        <v>Klik Here Bestie</v>
      </c>
    </row>
    <row r="3848" spans="1:29" ht="14.25" customHeight="1" x14ac:dyDescent="0.3">
      <c r="A3848" s="5">
        <v>3846</v>
      </c>
      <c r="B3848" s="6" t="s">
        <v>32</v>
      </c>
      <c r="C3848" s="6" t="s">
        <v>33</v>
      </c>
      <c r="D3848" s="6" t="s">
        <v>3651</v>
      </c>
      <c r="E3848" s="6" t="s">
        <v>3822</v>
      </c>
      <c r="F3848" s="6">
        <v>3323192008</v>
      </c>
      <c r="G3848" s="6" t="s">
        <v>3652</v>
      </c>
      <c r="H3848" s="6" t="s">
        <v>990</v>
      </c>
      <c r="I3848" s="6">
        <v>16173961</v>
      </c>
      <c r="J3848" s="6" t="s">
        <v>12335</v>
      </c>
      <c r="K3848" s="6" t="s">
        <v>12333</v>
      </c>
      <c r="L3848" s="6" t="s">
        <v>2346</v>
      </c>
      <c r="M3848" s="6">
        <v>137</v>
      </c>
      <c r="N3848" s="6">
        <v>125</v>
      </c>
      <c r="O3848" s="6">
        <v>0</v>
      </c>
      <c r="P3848" s="6">
        <v>0</v>
      </c>
      <c r="Q3848" s="6">
        <v>0</v>
      </c>
      <c r="R3848" s="6">
        <v>0</v>
      </c>
      <c r="S3848" s="6">
        <v>0</v>
      </c>
      <c r="T3848" s="6" t="s">
        <v>39</v>
      </c>
      <c r="U3848" s="6" t="s">
        <v>7919</v>
      </c>
      <c r="V3848" s="8">
        <v>46261.52847222222</v>
      </c>
      <c r="W3848" s="8">
        <v>46261.52847222222</v>
      </c>
      <c r="X3848" s="6" t="s">
        <v>40</v>
      </c>
      <c r="Y3848" s="6" t="s">
        <v>39</v>
      </c>
      <c r="Z3848" s="9">
        <v>85602</v>
      </c>
      <c r="AA3848" s="6" t="s">
        <v>3825</v>
      </c>
      <c r="AB3848" s="26" t="s">
        <v>12336</v>
      </c>
      <c r="AC3848" s="11" t="str">
        <f t="shared" si="330"/>
        <v>Klik Here Bestie</v>
      </c>
    </row>
    <row r="3849" spans="1:29" ht="14.25" customHeight="1" x14ac:dyDescent="0.3">
      <c r="A3849" s="5">
        <v>3847</v>
      </c>
      <c r="B3849" s="6" t="s">
        <v>32</v>
      </c>
      <c r="C3849" s="6" t="s">
        <v>33</v>
      </c>
      <c r="D3849" s="6" t="s">
        <v>3651</v>
      </c>
      <c r="E3849" s="6" t="s">
        <v>12337</v>
      </c>
      <c r="F3849" s="6">
        <v>3323192009</v>
      </c>
      <c r="G3849" s="6" t="s">
        <v>3664</v>
      </c>
      <c r="H3849" s="6" t="s">
        <v>3665</v>
      </c>
      <c r="I3849" s="6">
        <v>15553511</v>
      </c>
      <c r="J3849" s="6" t="s">
        <v>12338</v>
      </c>
      <c r="K3849" s="6" t="s">
        <v>12339</v>
      </c>
      <c r="L3849" s="6" t="s">
        <v>1057</v>
      </c>
      <c r="M3849" s="6">
        <v>0</v>
      </c>
      <c r="N3849" s="6">
        <v>194</v>
      </c>
      <c r="O3849" s="6">
        <v>0</v>
      </c>
      <c r="P3849" s="6">
        <v>0</v>
      </c>
      <c r="Q3849" s="6">
        <v>0</v>
      </c>
      <c r="R3849" s="6">
        <v>0</v>
      </c>
      <c r="S3849" s="6">
        <v>0</v>
      </c>
      <c r="T3849" s="6" t="s">
        <v>39</v>
      </c>
      <c r="U3849" s="6" t="s">
        <v>7987</v>
      </c>
      <c r="V3849" s="8">
        <v>46254.556944444441</v>
      </c>
      <c r="W3849" s="8">
        <v>46254.556944444441</v>
      </c>
      <c r="X3849" s="6" t="s">
        <v>40</v>
      </c>
      <c r="Y3849" s="6" t="s">
        <v>39</v>
      </c>
      <c r="Z3849" s="9">
        <v>85559</v>
      </c>
      <c r="AA3849" s="6" t="s">
        <v>169</v>
      </c>
      <c r="AB3849" s="26" t="s">
        <v>12340</v>
      </c>
      <c r="AC3849" s="11" t="str">
        <f t="shared" si="330"/>
        <v>Klik Here Bestie</v>
      </c>
    </row>
    <row r="3850" spans="1:29" ht="14.25" customHeight="1" x14ac:dyDescent="0.3">
      <c r="A3850" s="5">
        <v>3848</v>
      </c>
      <c r="B3850" s="6" t="s">
        <v>32</v>
      </c>
      <c r="C3850" s="6" t="s">
        <v>33</v>
      </c>
      <c r="D3850" s="6" t="s">
        <v>3651</v>
      </c>
      <c r="E3850" s="6" t="s">
        <v>12337</v>
      </c>
      <c r="F3850" s="6">
        <v>3323192009</v>
      </c>
      <c r="G3850" s="6" t="s">
        <v>3664</v>
      </c>
      <c r="H3850" s="6" t="s">
        <v>3665</v>
      </c>
      <c r="I3850" s="6">
        <v>15553626</v>
      </c>
      <c r="J3850" s="6" t="s">
        <v>12341</v>
      </c>
      <c r="K3850" s="6" t="s">
        <v>12339</v>
      </c>
      <c r="L3850" s="6" t="s">
        <v>1057</v>
      </c>
      <c r="M3850" s="6">
        <v>0</v>
      </c>
      <c r="N3850" s="6">
        <v>186</v>
      </c>
      <c r="O3850" s="6">
        <v>0</v>
      </c>
      <c r="P3850" s="6">
        <v>0</v>
      </c>
      <c r="Q3850" s="6">
        <v>0</v>
      </c>
      <c r="R3850" s="6">
        <v>0</v>
      </c>
      <c r="S3850" s="6">
        <v>0</v>
      </c>
      <c r="T3850" s="6" t="s">
        <v>39</v>
      </c>
      <c r="U3850" s="6" t="s">
        <v>7987</v>
      </c>
      <c r="V3850" s="8">
        <v>46254.557638888888</v>
      </c>
      <c r="W3850" s="8">
        <v>46254.557638888888</v>
      </c>
      <c r="X3850" s="6" t="s">
        <v>40</v>
      </c>
      <c r="Y3850" s="6" t="s">
        <v>39</v>
      </c>
      <c r="Z3850" s="9">
        <v>85559</v>
      </c>
      <c r="AA3850" s="6" t="s">
        <v>169</v>
      </c>
      <c r="AB3850" s="26" t="s">
        <v>12342</v>
      </c>
      <c r="AC3850" s="11" t="str">
        <f t="shared" si="330"/>
        <v>Klik Here Bestie</v>
      </c>
    </row>
    <row r="3851" spans="1:29" ht="14.25" customHeight="1" x14ac:dyDescent="0.3">
      <c r="A3851" s="5">
        <v>3849</v>
      </c>
      <c r="B3851" s="6" t="s">
        <v>32</v>
      </c>
      <c r="C3851" s="6" t="s">
        <v>33</v>
      </c>
      <c r="D3851" s="6" t="s">
        <v>3651</v>
      </c>
      <c r="E3851" s="6" t="s">
        <v>1034</v>
      </c>
      <c r="F3851" s="6">
        <v>3323192010</v>
      </c>
      <c r="G3851" s="6" t="s">
        <v>3664</v>
      </c>
      <c r="H3851" s="6" t="s">
        <v>3665</v>
      </c>
      <c r="I3851" s="6">
        <v>15869123</v>
      </c>
      <c r="J3851" s="6" t="s">
        <v>12343</v>
      </c>
      <c r="K3851" s="6" t="s">
        <v>12344</v>
      </c>
      <c r="L3851" s="6" t="s">
        <v>12345</v>
      </c>
      <c r="M3851" s="6">
        <v>139</v>
      </c>
      <c r="N3851" s="6">
        <v>167</v>
      </c>
      <c r="O3851" s="6">
        <v>0</v>
      </c>
      <c r="P3851" s="6">
        <v>0</v>
      </c>
      <c r="Q3851" s="6">
        <v>0</v>
      </c>
      <c r="R3851" s="6">
        <v>0</v>
      </c>
      <c r="S3851" s="6">
        <v>0</v>
      </c>
      <c r="T3851" s="6" t="s">
        <v>39</v>
      </c>
      <c r="U3851" s="6" t="s">
        <v>7951</v>
      </c>
      <c r="V3851" s="8">
        <v>46258.455555555556</v>
      </c>
      <c r="W3851" s="8">
        <v>46258.455555555556</v>
      </c>
      <c r="X3851" s="6" t="s">
        <v>40</v>
      </c>
      <c r="Y3851" s="6" t="s">
        <v>39</v>
      </c>
      <c r="Z3851" s="9">
        <v>85396</v>
      </c>
      <c r="AA3851" s="6" t="s">
        <v>1190</v>
      </c>
      <c r="AB3851" s="26" t="s">
        <v>12346</v>
      </c>
      <c r="AC3851" s="11" t="str">
        <f t="shared" si="330"/>
        <v>Klik Here Bestie</v>
      </c>
    </row>
    <row r="3852" spans="1:29" ht="14.25" customHeight="1" x14ac:dyDescent="0.3">
      <c r="A3852" s="5">
        <v>3850</v>
      </c>
      <c r="B3852" s="6" t="s">
        <v>32</v>
      </c>
      <c r="C3852" s="6" t="s">
        <v>33</v>
      </c>
      <c r="D3852" s="6" t="s">
        <v>3651</v>
      </c>
      <c r="E3852" s="6" t="s">
        <v>1034</v>
      </c>
      <c r="F3852" s="6">
        <v>3323192010</v>
      </c>
      <c r="G3852" s="6" t="s">
        <v>3664</v>
      </c>
      <c r="H3852" s="6" t="s">
        <v>3665</v>
      </c>
      <c r="I3852" s="6">
        <v>15869278</v>
      </c>
      <c r="J3852" s="6" t="s">
        <v>12347</v>
      </c>
      <c r="K3852" s="6" t="s">
        <v>12344</v>
      </c>
      <c r="L3852" s="6" t="s">
        <v>12345</v>
      </c>
      <c r="M3852" s="6">
        <v>0</v>
      </c>
      <c r="N3852" s="6">
        <v>1080</v>
      </c>
      <c r="O3852" s="6">
        <v>0</v>
      </c>
      <c r="P3852" s="6">
        <v>0</v>
      </c>
      <c r="Q3852" s="6">
        <v>0</v>
      </c>
      <c r="R3852" s="6">
        <v>0</v>
      </c>
      <c r="S3852" s="6">
        <v>0</v>
      </c>
      <c r="T3852" s="6" t="s">
        <v>39</v>
      </c>
      <c r="U3852" s="6" t="s">
        <v>7951</v>
      </c>
      <c r="V3852" s="8">
        <v>46258.456250000003</v>
      </c>
      <c r="W3852" s="8">
        <v>46258.456250000003</v>
      </c>
      <c r="X3852" s="6" t="s">
        <v>40</v>
      </c>
      <c r="Y3852" s="6" t="s">
        <v>39</v>
      </c>
      <c r="Z3852" s="9">
        <v>85396</v>
      </c>
      <c r="AA3852" s="6" t="s">
        <v>1190</v>
      </c>
      <c r="AB3852" s="26" t="s">
        <v>12348</v>
      </c>
      <c r="AC3852" s="11" t="str">
        <f t="shared" si="330"/>
        <v>Klik Here Bestie</v>
      </c>
    </row>
    <row r="3853" spans="1:29" ht="14.25" customHeight="1" x14ac:dyDescent="0.3">
      <c r="A3853" s="5">
        <v>3851</v>
      </c>
      <c r="B3853" s="6" t="s">
        <v>32</v>
      </c>
      <c r="C3853" s="6" t="s">
        <v>33</v>
      </c>
      <c r="D3853" s="6" t="s">
        <v>3651</v>
      </c>
      <c r="E3853" s="6" t="s">
        <v>1034</v>
      </c>
      <c r="F3853" s="6">
        <v>3323192010</v>
      </c>
      <c r="G3853" s="6" t="s">
        <v>3664</v>
      </c>
      <c r="H3853" s="6" t="s">
        <v>3665</v>
      </c>
      <c r="I3853" s="6">
        <v>15453371</v>
      </c>
      <c r="J3853" s="6" t="s">
        <v>12349</v>
      </c>
      <c r="K3853" s="6" t="s">
        <v>12350</v>
      </c>
      <c r="L3853" s="6" t="s">
        <v>12351</v>
      </c>
      <c r="M3853" s="6">
        <v>0</v>
      </c>
      <c r="N3853" s="6">
        <v>192</v>
      </c>
      <c r="O3853" s="6">
        <v>0</v>
      </c>
      <c r="P3853" s="6">
        <v>0</v>
      </c>
      <c r="Q3853" s="6">
        <v>0</v>
      </c>
      <c r="R3853" s="6">
        <v>0</v>
      </c>
      <c r="S3853" s="6">
        <v>0</v>
      </c>
      <c r="T3853" s="6" t="s">
        <v>39</v>
      </c>
      <c r="U3853" s="27" t="s">
        <v>7969</v>
      </c>
      <c r="V3853" s="8">
        <v>46253.402083333334</v>
      </c>
      <c r="W3853" s="8">
        <v>46253.402083333334</v>
      </c>
      <c r="X3853" s="6" t="s">
        <v>40</v>
      </c>
      <c r="Y3853" s="6" t="s">
        <v>39</v>
      </c>
      <c r="Z3853" s="9">
        <v>85387</v>
      </c>
      <c r="AA3853" s="6" t="s">
        <v>12352</v>
      </c>
      <c r="AB3853" s="26" t="s">
        <v>12353</v>
      </c>
      <c r="AC3853" s="11" t="str">
        <f t="shared" si="330"/>
        <v>Klik Here Bestie</v>
      </c>
    </row>
    <row r="3854" spans="1:29" ht="14.25" customHeight="1" x14ac:dyDescent="0.3">
      <c r="A3854" s="5">
        <v>3852</v>
      </c>
      <c r="B3854" s="6" t="s">
        <v>32</v>
      </c>
      <c r="C3854" s="6" t="s">
        <v>33</v>
      </c>
      <c r="D3854" s="6" t="s">
        <v>3651</v>
      </c>
      <c r="E3854" s="6" t="s">
        <v>1034</v>
      </c>
      <c r="F3854" s="6">
        <v>3323192010</v>
      </c>
      <c r="G3854" s="6" t="s">
        <v>3664</v>
      </c>
      <c r="H3854" s="6" t="s">
        <v>3665</v>
      </c>
      <c r="I3854" s="6">
        <v>15453756</v>
      </c>
      <c r="J3854" s="6" t="s">
        <v>12354</v>
      </c>
      <c r="K3854" s="6" t="s">
        <v>12350</v>
      </c>
      <c r="L3854" s="6" t="s">
        <v>12351</v>
      </c>
      <c r="M3854" s="6">
        <v>88</v>
      </c>
      <c r="N3854" s="6">
        <v>80</v>
      </c>
      <c r="O3854" s="6">
        <v>0</v>
      </c>
      <c r="P3854" s="6">
        <v>0</v>
      </c>
      <c r="Q3854" s="6">
        <v>0</v>
      </c>
      <c r="R3854" s="6">
        <v>0</v>
      </c>
      <c r="S3854" s="6">
        <v>0</v>
      </c>
      <c r="T3854" s="6" t="s">
        <v>39</v>
      </c>
      <c r="U3854" s="6" t="s">
        <v>7969</v>
      </c>
      <c r="V3854" s="8">
        <v>46253.404166666667</v>
      </c>
      <c r="W3854" s="8">
        <v>46253.404166666667</v>
      </c>
      <c r="X3854" s="6" t="s">
        <v>40</v>
      </c>
      <c r="Y3854" s="6" t="s">
        <v>39</v>
      </c>
      <c r="Z3854" s="9">
        <v>85387</v>
      </c>
      <c r="AA3854" s="6" t="s">
        <v>12352</v>
      </c>
      <c r="AB3854" s="26" t="s">
        <v>12355</v>
      </c>
      <c r="AC3854" s="11" t="str">
        <f t="shared" si="330"/>
        <v>Klik Here Bestie</v>
      </c>
    </row>
    <row r="3855" spans="1:29" ht="14.25" customHeight="1" x14ac:dyDescent="0.3">
      <c r="A3855" s="5">
        <v>3853</v>
      </c>
      <c r="B3855" s="6" t="s">
        <v>32</v>
      </c>
      <c r="C3855" s="6" t="s">
        <v>33</v>
      </c>
      <c r="D3855" s="6" t="s">
        <v>3651</v>
      </c>
      <c r="E3855" s="6" t="s">
        <v>1034</v>
      </c>
      <c r="F3855" s="6">
        <v>3323192010</v>
      </c>
      <c r="G3855" s="6" t="s">
        <v>3664</v>
      </c>
      <c r="H3855" s="6" t="s">
        <v>3665</v>
      </c>
      <c r="I3855" s="6">
        <v>16076261</v>
      </c>
      <c r="J3855" s="6" t="s">
        <v>12356</v>
      </c>
      <c r="K3855" s="6" t="s">
        <v>12357</v>
      </c>
      <c r="L3855" s="6" t="s">
        <v>12358</v>
      </c>
      <c r="M3855" s="6">
        <v>0</v>
      </c>
      <c r="N3855" s="6">
        <v>100</v>
      </c>
      <c r="O3855" s="6">
        <v>0</v>
      </c>
      <c r="P3855" s="6">
        <v>0</v>
      </c>
      <c r="Q3855" s="6">
        <v>0</v>
      </c>
      <c r="R3855" s="6">
        <v>0</v>
      </c>
      <c r="S3855" s="6">
        <v>0</v>
      </c>
      <c r="T3855" s="6" t="s">
        <v>39</v>
      </c>
      <c r="U3855" s="6" t="s">
        <v>7962</v>
      </c>
      <c r="V3855" s="8">
        <v>46260.583333333336</v>
      </c>
      <c r="W3855" s="8">
        <v>46260.583333333336</v>
      </c>
      <c r="X3855" s="6" t="s">
        <v>40</v>
      </c>
      <c r="Y3855" s="6" t="s">
        <v>39</v>
      </c>
      <c r="Z3855" s="9">
        <v>5041108</v>
      </c>
      <c r="AA3855" s="6" t="s">
        <v>12359</v>
      </c>
      <c r="AB3855" s="26" t="s">
        <v>12360</v>
      </c>
      <c r="AC3855" s="11" t="str">
        <f t="shared" si="330"/>
        <v>Klik Here Bestie</v>
      </c>
    </row>
    <row r="3856" spans="1:29" ht="14.25" customHeight="1" x14ac:dyDescent="0.3">
      <c r="A3856" s="5">
        <v>3854</v>
      </c>
      <c r="B3856" s="6" t="s">
        <v>32</v>
      </c>
      <c r="C3856" s="6" t="s">
        <v>33</v>
      </c>
      <c r="D3856" s="6" t="s">
        <v>3651</v>
      </c>
      <c r="E3856" s="6" t="s">
        <v>1034</v>
      </c>
      <c r="F3856" s="6">
        <v>3323192010</v>
      </c>
      <c r="G3856" s="6" t="s">
        <v>3664</v>
      </c>
      <c r="H3856" s="6" t="s">
        <v>3665</v>
      </c>
      <c r="I3856" s="6">
        <v>15551521</v>
      </c>
      <c r="J3856" s="6" t="s">
        <v>12361</v>
      </c>
      <c r="K3856" s="6" t="s">
        <v>12362</v>
      </c>
      <c r="L3856" s="6" t="s">
        <v>10516</v>
      </c>
      <c r="M3856" s="6">
        <v>0</v>
      </c>
      <c r="N3856" s="6">
        <v>114</v>
      </c>
      <c r="O3856" s="6">
        <v>0</v>
      </c>
      <c r="P3856" s="6">
        <v>0</v>
      </c>
      <c r="Q3856" s="6">
        <v>0</v>
      </c>
      <c r="R3856" s="6">
        <v>0</v>
      </c>
      <c r="S3856" s="6">
        <v>0</v>
      </c>
      <c r="T3856" s="6" t="s">
        <v>39</v>
      </c>
      <c r="U3856" s="6" t="s">
        <v>7987</v>
      </c>
      <c r="V3856" s="8">
        <v>46254.542361111111</v>
      </c>
      <c r="W3856" s="8">
        <v>46254.542361111111</v>
      </c>
      <c r="X3856" s="6" t="s">
        <v>40</v>
      </c>
      <c r="Y3856" s="6" t="s">
        <v>39</v>
      </c>
      <c r="Z3856" s="9">
        <v>85396</v>
      </c>
      <c r="AA3856" s="6" t="s">
        <v>1190</v>
      </c>
      <c r="AB3856" s="26" t="s">
        <v>12363</v>
      </c>
      <c r="AC3856" s="11" t="str">
        <f t="shared" si="330"/>
        <v>Klik Here Bestie</v>
      </c>
    </row>
    <row r="3857" spans="1:30" ht="14.25" customHeight="1" x14ac:dyDescent="0.3">
      <c r="A3857" s="5">
        <v>3855</v>
      </c>
      <c r="B3857" s="6" t="s">
        <v>32</v>
      </c>
      <c r="C3857" s="6" t="s">
        <v>33</v>
      </c>
      <c r="D3857" s="6" t="s">
        <v>3651</v>
      </c>
      <c r="E3857" s="6" t="s">
        <v>1034</v>
      </c>
      <c r="F3857" s="6">
        <v>3323192010</v>
      </c>
      <c r="G3857" s="6" t="s">
        <v>3664</v>
      </c>
      <c r="H3857" s="6" t="s">
        <v>3665</v>
      </c>
      <c r="I3857" s="6">
        <v>15551637</v>
      </c>
      <c r="J3857" s="6" t="s">
        <v>12364</v>
      </c>
      <c r="K3857" s="6" t="s">
        <v>12362</v>
      </c>
      <c r="L3857" s="6" t="s">
        <v>10516</v>
      </c>
      <c r="M3857" s="6">
        <v>14</v>
      </c>
      <c r="N3857" s="6">
        <v>17</v>
      </c>
      <c r="O3857" s="6">
        <v>0</v>
      </c>
      <c r="P3857" s="6">
        <v>0</v>
      </c>
      <c r="Q3857" s="6">
        <v>0</v>
      </c>
      <c r="R3857" s="6">
        <v>0</v>
      </c>
      <c r="S3857" s="6">
        <v>0</v>
      </c>
      <c r="T3857" s="6" t="s">
        <v>39</v>
      </c>
      <c r="U3857" s="27" t="s">
        <v>7987</v>
      </c>
      <c r="V3857" s="8">
        <v>46254.543055555558</v>
      </c>
      <c r="W3857" s="8">
        <v>46254.543055555558</v>
      </c>
      <c r="X3857" s="6" t="s">
        <v>40</v>
      </c>
      <c r="Y3857" s="6" t="s">
        <v>39</v>
      </c>
      <c r="Z3857" s="9">
        <v>85396</v>
      </c>
      <c r="AA3857" s="6" t="s">
        <v>1190</v>
      </c>
      <c r="AB3857" s="26" t="s">
        <v>12365</v>
      </c>
      <c r="AC3857" s="11" t="str">
        <f t="shared" si="330"/>
        <v>Klik Here Bestie</v>
      </c>
    </row>
    <row r="3858" spans="1:30" ht="14.25" customHeight="1" x14ac:dyDescent="0.3">
      <c r="A3858" s="5">
        <v>3856</v>
      </c>
      <c r="B3858" s="6" t="s">
        <v>32</v>
      </c>
      <c r="C3858" s="6" t="s">
        <v>33</v>
      </c>
      <c r="D3858" s="6" t="s">
        <v>3651</v>
      </c>
      <c r="E3858" s="6" t="s">
        <v>302</v>
      </c>
      <c r="F3858" s="6">
        <v>3323192011</v>
      </c>
      <c r="G3858" s="6" t="s">
        <v>3691</v>
      </c>
      <c r="H3858" s="6" t="s">
        <v>3692</v>
      </c>
      <c r="I3858" s="6">
        <v>16002658</v>
      </c>
      <c r="J3858" s="6" t="s">
        <v>12366</v>
      </c>
      <c r="K3858" s="6" t="s">
        <v>12367</v>
      </c>
      <c r="L3858" s="6" t="s">
        <v>12368</v>
      </c>
      <c r="M3858" s="6">
        <v>0</v>
      </c>
      <c r="N3858" s="6">
        <v>400</v>
      </c>
      <c r="O3858" s="6">
        <v>0</v>
      </c>
      <c r="P3858" s="6">
        <v>0</v>
      </c>
      <c r="Q3858" s="6">
        <v>0</v>
      </c>
      <c r="R3858" s="6">
        <v>0</v>
      </c>
      <c r="S3858" s="6">
        <v>0</v>
      </c>
      <c r="T3858" s="6" t="s">
        <v>39</v>
      </c>
      <c r="U3858" s="6" t="s">
        <v>8291</v>
      </c>
      <c r="V3858" s="8">
        <v>46259.702777777777</v>
      </c>
      <c r="W3858" s="8">
        <v>46259.702777777777</v>
      </c>
      <c r="X3858" s="6" t="s">
        <v>40</v>
      </c>
      <c r="Y3858" s="6" t="s">
        <v>39</v>
      </c>
      <c r="Z3858" s="9">
        <v>5040888</v>
      </c>
      <c r="AA3858" s="6" t="s">
        <v>3867</v>
      </c>
      <c r="AB3858" s="26" t="s">
        <v>12369</v>
      </c>
      <c r="AC3858" s="11" t="str">
        <f t="shared" si="330"/>
        <v>Klik Here Bestie</v>
      </c>
    </row>
    <row r="3859" spans="1:30" ht="14.25" customHeight="1" x14ac:dyDescent="0.3">
      <c r="A3859" s="5">
        <v>3857</v>
      </c>
      <c r="B3859" s="6" t="s">
        <v>32</v>
      </c>
      <c r="C3859" s="6" t="s">
        <v>33</v>
      </c>
      <c r="D3859" s="6" t="s">
        <v>3651</v>
      </c>
      <c r="E3859" s="6" t="s">
        <v>12370</v>
      </c>
      <c r="F3859" s="6">
        <v>3323192012</v>
      </c>
      <c r="G3859" s="6" t="s">
        <v>3664</v>
      </c>
      <c r="H3859" s="6" t="s">
        <v>3665</v>
      </c>
      <c r="I3859" s="6">
        <v>16087339</v>
      </c>
      <c r="J3859" s="6" t="s">
        <v>12371</v>
      </c>
      <c r="K3859" s="6" t="s">
        <v>12372</v>
      </c>
      <c r="L3859" s="6" t="s">
        <v>12373</v>
      </c>
      <c r="M3859" s="6">
        <v>0</v>
      </c>
      <c r="N3859" s="6">
        <v>90</v>
      </c>
      <c r="O3859" s="6">
        <v>0</v>
      </c>
      <c r="P3859" s="6">
        <v>0</v>
      </c>
      <c r="Q3859" s="6">
        <v>0</v>
      </c>
      <c r="R3859" s="6">
        <v>0</v>
      </c>
      <c r="S3859" s="6">
        <v>0</v>
      </c>
      <c r="T3859" s="6" t="s">
        <v>39</v>
      </c>
      <c r="U3859" s="6" t="s">
        <v>7962</v>
      </c>
      <c r="V3859" s="8">
        <v>46260.640277777777</v>
      </c>
      <c r="W3859" s="8">
        <v>46260.640277777777</v>
      </c>
      <c r="X3859" s="6" t="s">
        <v>40</v>
      </c>
      <c r="Y3859" s="6" t="s">
        <v>39</v>
      </c>
      <c r="Z3859" s="9">
        <v>74783</v>
      </c>
      <c r="AA3859" s="6" t="s">
        <v>397</v>
      </c>
      <c r="AB3859" s="26" t="s">
        <v>12374</v>
      </c>
      <c r="AC3859" s="11" t="str">
        <f t="shared" si="330"/>
        <v>Klik Here Bestie</v>
      </c>
    </row>
    <row r="3860" spans="1:30" ht="14.25" customHeight="1" x14ac:dyDescent="0.3">
      <c r="A3860" s="5">
        <v>3858</v>
      </c>
      <c r="B3860" s="6" t="s">
        <v>32</v>
      </c>
      <c r="C3860" s="6" t="s">
        <v>33</v>
      </c>
      <c r="D3860" s="6" t="s">
        <v>3869</v>
      </c>
      <c r="E3860" s="6" t="s">
        <v>3869</v>
      </c>
      <c r="F3860" s="6">
        <v>3323202001</v>
      </c>
      <c r="G3860" s="6" t="s">
        <v>3870</v>
      </c>
      <c r="H3860" s="6" t="s">
        <v>3871</v>
      </c>
      <c r="I3860" s="6">
        <v>15442864</v>
      </c>
      <c r="J3860" s="6" t="s">
        <v>12375</v>
      </c>
      <c r="K3860" s="6" t="s">
        <v>12376</v>
      </c>
      <c r="L3860" s="6" t="s">
        <v>12377</v>
      </c>
      <c r="M3860" s="6">
        <v>0</v>
      </c>
      <c r="N3860" s="6">
        <v>50</v>
      </c>
      <c r="O3860" s="6">
        <v>0</v>
      </c>
      <c r="P3860" s="6">
        <v>0</v>
      </c>
      <c r="Q3860" s="6">
        <v>0</v>
      </c>
      <c r="R3860" s="6">
        <v>0</v>
      </c>
      <c r="S3860" s="6">
        <v>0</v>
      </c>
      <c r="T3860" s="6" t="s">
        <v>39</v>
      </c>
      <c r="U3860" s="6" t="s">
        <v>7969</v>
      </c>
      <c r="V3860" s="8">
        <v>46253.34375</v>
      </c>
      <c r="W3860" s="8">
        <v>46253.34375</v>
      </c>
      <c r="X3860" s="6" t="s">
        <v>40</v>
      </c>
      <c r="Y3860" s="6" t="s">
        <v>39</v>
      </c>
      <c r="Z3860" s="9">
        <v>186945</v>
      </c>
      <c r="AA3860" s="6" t="s">
        <v>3348</v>
      </c>
      <c r="AB3860" s="26" t="s">
        <v>12378</v>
      </c>
      <c r="AC3860" s="11" t="str">
        <f t="shared" si="330"/>
        <v>Klik Here Bestie</v>
      </c>
      <c r="AD3860" s="12" t="s">
        <v>2944</v>
      </c>
    </row>
    <row r="3861" spans="1:30" ht="14.25" customHeight="1" x14ac:dyDescent="0.3">
      <c r="A3861" s="5">
        <v>3859</v>
      </c>
      <c r="B3861" s="6" t="s">
        <v>32</v>
      </c>
      <c r="C3861" s="6" t="s">
        <v>33</v>
      </c>
      <c r="D3861" s="6" t="s">
        <v>3869</v>
      </c>
      <c r="E3861" s="6" t="s">
        <v>3869</v>
      </c>
      <c r="F3861" s="6">
        <v>3323202001</v>
      </c>
      <c r="G3861" s="6" t="s">
        <v>3870</v>
      </c>
      <c r="H3861" s="6" t="s">
        <v>3871</v>
      </c>
      <c r="I3861" s="6">
        <v>15410024</v>
      </c>
      <c r="J3861" s="6" t="s">
        <v>12379</v>
      </c>
      <c r="K3861" s="6" t="s">
        <v>12380</v>
      </c>
      <c r="L3861" s="6" t="s">
        <v>12381</v>
      </c>
      <c r="M3861" s="6">
        <v>0</v>
      </c>
      <c r="N3861" s="6">
        <v>77</v>
      </c>
      <c r="O3861" s="6">
        <v>0</v>
      </c>
      <c r="P3861" s="6">
        <v>0</v>
      </c>
      <c r="Q3861" s="6">
        <v>0</v>
      </c>
      <c r="R3861" s="6">
        <v>0</v>
      </c>
      <c r="S3861" s="6">
        <v>0</v>
      </c>
      <c r="T3861" s="6" t="s">
        <v>39</v>
      </c>
      <c r="U3861" s="27" t="s">
        <v>7958</v>
      </c>
      <c r="V3861" s="8">
        <v>46252.6</v>
      </c>
      <c r="W3861" s="8">
        <v>46252.6</v>
      </c>
      <c r="X3861" s="6" t="s">
        <v>40</v>
      </c>
      <c r="Y3861" s="6" t="s">
        <v>39</v>
      </c>
      <c r="Z3861" s="9">
        <v>78335</v>
      </c>
      <c r="AA3861" s="6" t="s">
        <v>174</v>
      </c>
      <c r="AB3861" s="26" t="s">
        <v>12382</v>
      </c>
      <c r="AC3861" s="11" t="str">
        <f t="shared" si="330"/>
        <v>Klik Here Bestie</v>
      </c>
      <c r="AD3861" s="12" t="s">
        <v>2944</v>
      </c>
    </row>
    <row r="3862" spans="1:30" ht="14.25" customHeight="1" x14ac:dyDescent="0.3">
      <c r="A3862" s="5">
        <v>3860</v>
      </c>
      <c r="B3862" s="6" t="s">
        <v>32</v>
      </c>
      <c r="C3862" s="6" t="s">
        <v>33</v>
      </c>
      <c r="D3862" s="6" t="s">
        <v>3869</v>
      </c>
      <c r="E3862" s="6" t="s">
        <v>3869</v>
      </c>
      <c r="F3862" s="6">
        <v>3323202001</v>
      </c>
      <c r="G3862" s="6" t="s">
        <v>3870</v>
      </c>
      <c r="H3862" s="6" t="s">
        <v>3871</v>
      </c>
      <c r="I3862" s="6">
        <v>15962434</v>
      </c>
      <c r="J3862" s="6" t="s">
        <v>12383</v>
      </c>
      <c r="K3862" s="6" t="s">
        <v>12384</v>
      </c>
      <c r="L3862" s="6" t="s">
        <v>12385</v>
      </c>
      <c r="M3862" s="6">
        <v>0</v>
      </c>
      <c r="N3862" s="6">
        <v>595</v>
      </c>
      <c r="O3862" s="6">
        <v>0</v>
      </c>
      <c r="P3862" s="6">
        <v>0</v>
      </c>
      <c r="Q3862" s="6">
        <v>0</v>
      </c>
      <c r="R3862" s="6">
        <v>0</v>
      </c>
      <c r="S3862" s="6">
        <v>0</v>
      </c>
      <c r="T3862" s="6" t="s">
        <v>39</v>
      </c>
      <c r="U3862" s="6" t="s">
        <v>8291</v>
      </c>
      <c r="V3862" s="8">
        <v>46259.429166666669</v>
      </c>
      <c r="W3862" s="8">
        <v>46259.429166666669</v>
      </c>
      <c r="X3862" s="6" t="s">
        <v>40</v>
      </c>
      <c r="Y3862" s="6" t="s">
        <v>39</v>
      </c>
      <c r="Z3862" s="9">
        <v>700454</v>
      </c>
      <c r="AA3862" s="6" t="s">
        <v>83</v>
      </c>
      <c r="AB3862" s="26" t="s">
        <v>12386</v>
      </c>
      <c r="AC3862" s="11" t="str">
        <f t="shared" si="330"/>
        <v>Klik Here Bestie</v>
      </c>
      <c r="AD3862" s="12" t="s">
        <v>2944</v>
      </c>
    </row>
    <row r="3863" spans="1:30" ht="14.25" customHeight="1" x14ac:dyDescent="0.3">
      <c r="A3863" s="5">
        <v>3861</v>
      </c>
      <c r="B3863" s="6" t="s">
        <v>32</v>
      </c>
      <c r="C3863" s="6" t="s">
        <v>33</v>
      </c>
      <c r="D3863" s="6" t="s">
        <v>3869</v>
      </c>
      <c r="E3863" s="6" t="s">
        <v>3869</v>
      </c>
      <c r="F3863" s="6">
        <v>3323202001</v>
      </c>
      <c r="G3863" s="6" t="s">
        <v>3870</v>
      </c>
      <c r="H3863" s="6" t="s">
        <v>3871</v>
      </c>
      <c r="I3863" s="6">
        <v>15962609</v>
      </c>
      <c r="J3863" s="6" t="s">
        <v>12387</v>
      </c>
      <c r="K3863" s="6" t="s">
        <v>12384</v>
      </c>
      <c r="L3863" s="6" t="s">
        <v>12385</v>
      </c>
      <c r="M3863" s="6">
        <v>0</v>
      </c>
      <c r="N3863" s="6">
        <v>52</v>
      </c>
      <c r="O3863" s="6">
        <v>0</v>
      </c>
      <c r="P3863" s="6">
        <v>0</v>
      </c>
      <c r="Q3863" s="6">
        <v>0</v>
      </c>
      <c r="R3863" s="6">
        <v>0</v>
      </c>
      <c r="S3863" s="6">
        <v>0</v>
      </c>
      <c r="T3863" s="6" t="s">
        <v>39</v>
      </c>
      <c r="U3863" s="6" t="s">
        <v>8291</v>
      </c>
      <c r="V3863" s="8">
        <v>46259.429861111108</v>
      </c>
      <c r="W3863" s="8">
        <v>46259.429861111108</v>
      </c>
      <c r="X3863" s="6" t="s">
        <v>40</v>
      </c>
      <c r="Y3863" s="6" t="s">
        <v>39</v>
      </c>
      <c r="Z3863" s="9">
        <v>700454</v>
      </c>
      <c r="AA3863" s="6" t="s">
        <v>83</v>
      </c>
      <c r="AB3863" s="26" t="s">
        <v>12388</v>
      </c>
      <c r="AC3863" s="11" t="str">
        <f t="shared" si="330"/>
        <v>Klik Here Bestie</v>
      </c>
      <c r="AD3863" s="12" t="s">
        <v>2944</v>
      </c>
    </row>
    <row r="3864" spans="1:30" ht="14.25" customHeight="1" x14ac:dyDescent="0.3">
      <c r="A3864" s="5">
        <v>3862</v>
      </c>
      <c r="B3864" s="6" t="s">
        <v>32</v>
      </c>
      <c r="C3864" s="6" t="s">
        <v>33</v>
      </c>
      <c r="D3864" s="6" t="s">
        <v>3869</v>
      </c>
      <c r="E3864" s="6" t="s">
        <v>3869</v>
      </c>
      <c r="F3864" s="6">
        <v>3323202001</v>
      </c>
      <c r="G3864" s="6" t="s">
        <v>3870</v>
      </c>
      <c r="H3864" s="6" t="s">
        <v>3871</v>
      </c>
      <c r="I3864" s="6">
        <v>16183359</v>
      </c>
      <c r="J3864" s="6" t="s">
        <v>12389</v>
      </c>
      <c r="K3864" s="6" t="s">
        <v>12390</v>
      </c>
      <c r="L3864" s="6" t="s">
        <v>861</v>
      </c>
      <c r="M3864" s="6">
        <v>0</v>
      </c>
      <c r="N3864" s="6">
        <v>567</v>
      </c>
      <c r="O3864" s="6">
        <v>0</v>
      </c>
      <c r="P3864" s="6">
        <v>0</v>
      </c>
      <c r="Q3864" s="6">
        <v>0</v>
      </c>
      <c r="R3864" s="6">
        <v>0</v>
      </c>
      <c r="S3864" s="6">
        <v>0</v>
      </c>
      <c r="T3864" s="6" t="s">
        <v>39</v>
      </c>
      <c r="U3864" s="6" t="s">
        <v>7919</v>
      </c>
      <c r="V3864" s="8">
        <v>46261.581250000003</v>
      </c>
      <c r="W3864" s="8">
        <v>46261.581250000003</v>
      </c>
      <c r="X3864" s="6" t="s">
        <v>40</v>
      </c>
      <c r="Y3864" s="6" t="s">
        <v>39</v>
      </c>
      <c r="Z3864" s="9">
        <v>186945</v>
      </c>
      <c r="AA3864" s="6" t="s">
        <v>3348</v>
      </c>
      <c r="AB3864" s="26" t="s">
        <v>12391</v>
      </c>
      <c r="AC3864" s="11" t="str">
        <f t="shared" si="330"/>
        <v>Klik Here Bestie</v>
      </c>
      <c r="AD3864" s="12" t="s">
        <v>2944</v>
      </c>
    </row>
    <row r="3865" spans="1:30" ht="14.25" customHeight="1" x14ac:dyDescent="0.3">
      <c r="A3865" s="5">
        <v>3863</v>
      </c>
      <c r="B3865" s="6" t="s">
        <v>32</v>
      </c>
      <c r="C3865" s="6" t="s">
        <v>33</v>
      </c>
      <c r="D3865" s="6" t="s">
        <v>3869</v>
      </c>
      <c r="E3865" s="6" t="s">
        <v>3869</v>
      </c>
      <c r="F3865" s="6">
        <v>3323202001</v>
      </c>
      <c r="G3865" s="6" t="s">
        <v>3870</v>
      </c>
      <c r="H3865" s="6" t="s">
        <v>3871</v>
      </c>
      <c r="I3865" s="6">
        <v>15845778</v>
      </c>
      <c r="J3865" s="6" t="s">
        <v>12392</v>
      </c>
      <c r="K3865" s="6" t="s">
        <v>12393</v>
      </c>
      <c r="L3865" s="6" t="s">
        <v>3151</v>
      </c>
      <c r="M3865" s="6">
        <v>98</v>
      </c>
      <c r="N3865" s="6">
        <v>90</v>
      </c>
      <c r="O3865" s="6">
        <v>0</v>
      </c>
      <c r="P3865" s="6">
        <v>0</v>
      </c>
      <c r="Q3865" s="6">
        <v>0</v>
      </c>
      <c r="R3865" s="6">
        <v>0</v>
      </c>
      <c r="S3865" s="6">
        <v>0</v>
      </c>
      <c r="T3865" s="6" t="s">
        <v>39</v>
      </c>
      <c r="U3865" s="6" t="s">
        <v>7951</v>
      </c>
      <c r="V3865" s="8">
        <v>46258.353472222225</v>
      </c>
      <c r="W3865" s="8">
        <v>46258.353472222225</v>
      </c>
      <c r="X3865" s="6" t="s">
        <v>40</v>
      </c>
      <c r="Y3865" s="6" t="s">
        <v>39</v>
      </c>
      <c r="Z3865" s="9">
        <v>1125522</v>
      </c>
      <c r="AA3865" s="6" t="s">
        <v>3874</v>
      </c>
      <c r="AB3865" s="26" t="s">
        <v>12394</v>
      </c>
      <c r="AC3865" s="11" t="str">
        <f t="shared" si="330"/>
        <v>Klik Here Bestie</v>
      </c>
    </row>
    <row r="3866" spans="1:30" ht="14.25" customHeight="1" x14ac:dyDescent="0.3">
      <c r="A3866" s="5">
        <v>3864</v>
      </c>
      <c r="B3866" s="6" t="s">
        <v>32</v>
      </c>
      <c r="C3866" s="6" t="s">
        <v>33</v>
      </c>
      <c r="D3866" s="6" t="s">
        <v>3869</v>
      </c>
      <c r="E3866" s="6" t="s">
        <v>3869</v>
      </c>
      <c r="F3866" s="6">
        <v>3323202001</v>
      </c>
      <c r="G3866" s="6" t="s">
        <v>3870</v>
      </c>
      <c r="H3866" s="6" t="s">
        <v>3871</v>
      </c>
      <c r="I3866" s="6">
        <v>15846084</v>
      </c>
      <c r="J3866" s="6" t="s">
        <v>12395</v>
      </c>
      <c r="K3866" s="6" t="s">
        <v>12393</v>
      </c>
      <c r="L3866" s="6" t="s">
        <v>3151</v>
      </c>
      <c r="M3866" s="6">
        <v>0</v>
      </c>
      <c r="N3866" s="6">
        <v>430</v>
      </c>
      <c r="O3866" s="6">
        <v>0</v>
      </c>
      <c r="P3866" s="6">
        <v>0</v>
      </c>
      <c r="Q3866" s="6">
        <v>0</v>
      </c>
      <c r="R3866" s="6">
        <v>0</v>
      </c>
      <c r="S3866" s="6">
        <v>0</v>
      </c>
      <c r="T3866" s="6" t="s">
        <v>39</v>
      </c>
      <c r="U3866" s="6" t="s">
        <v>7951</v>
      </c>
      <c r="V3866" s="8">
        <v>46258.354861111111</v>
      </c>
      <c r="W3866" s="8">
        <v>46258.354861111111</v>
      </c>
      <c r="X3866" s="6" t="s">
        <v>40</v>
      </c>
      <c r="Y3866" s="6" t="s">
        <v>39</v>
      </c>
      <c r="Z3866" s="9">
        <v>1125522</v>
      </c>
      <c r="AA3866" s="6" t="s">
        <v>3874</v>
      </c>
      <c r="AB3866" s="26" t="s">
        <v>12396</v>
      </c>
      <c r="AC3866" s="11" t="str">
        <f t="shared" si="330"/>
        <v>Klik Here Bestie</v>
      </c>
    </row>
    <row r="3867" spans="1:30" ht="14.25" customHeight="1" x14ac:dyDescent="0.3">
      <c r="A3867" s="5">
        <v>3865</v>
      </c>
      <c r="B3867" s="6" t="s">
        <v>32</v>
      </c>
      <c r="C3867" s="6" t="s">
        <v>33</v>
      </c>
      <c r="D3867" s="6" t="s">
        <v>3869</v>
      </c>
      <c r="E3867" s="6" t="s">
        <v>3869</v>
      </c>
      <c r="F3867" s="6">
        <v>3323202001</v>
      </c>
      <c r="G3867" s="6" t="s">
        <v>3870</v>
      </c>
      <c r="H3867" s="6" t="s">
        <v>3871</v>
      </c>
      <c r="I3867" s="6">
        <v>15520633</v>
      </c>
      <c r="J3867" s="6" t="s">
        <v>12397</v>
      </c>
      <c r="K3867" s="6">
        <v>3323203112670030</v>
      </c>
      <c r="L3867" s="6" t="s">
        <v>1478</v>
      </c>
      <c r="M3867" s="6">
        <v>50</v>
      </c>
      <c r="N3867" s="6">
        <v>60</v>
      </c>
      <c r="O3867" s="6">
        <v>0</v>
      </c>
      <c r="P3867" s="6">
        <v>0</v>
      </c>
      <c r="Q3867" s="6">
        <v>0</v>
      </c>
      <c r="R3867" s="6">
        <v>0</v>
      </c>
      <c r="S3867" s="6">
        <v>0</v>
      </c>
      <c r="T3867" s="6" t="s">
        <v>39</v>
      </c>
      <c r="U3867" s="6" t="s">
        <v>7987</v>
      </c>
      <c r="V3867" s="8">
        <v>46254.368055555555</v>
      </c>
      <c r="W3867" s="8">
        <v>46254.368055555555</v>
      </c>
      <c r="X3867" s="6" t="s">
        <v>40</v>
      </c>
      <c r="Y3867" s="6" t="s">
        <v>39</v>
      </c>
      <c r="Z3867" s="9">
        <v>704606</v>
      </c>
      <c r="AA3867" s="6" t="s">
        <v>50</v>
      </c>
      <c r="AB3867" s="26" t="s">
        <v>12398</v>
      </c>
      <c r="AC3867" s="11" t="str">
        <f t="shared" si="330"/>
        <v>Klik Here Bestie</v>
      </c>
    </row>
    <row r="3868" spans="1:30" ht="14.25" customHeight="1" x14ac:dyDescent="0.3">
      <c r="A3868" s="5">
        <v>3866</v>
      </c>
      <c r="B3868" s="6" t="s">
        <v>32</v>
      </c>
      <c r="C3868" s="6" t="s">
        <v>33</v>
      </c>
      <c r="D3868" s="6" t="s">
        <v>3869</v>
      </c>
      <c r="E3868" s="6" t="s">
        <v>3869</v>
      </c>
      <c r="F3868" s="6">
        <v>3323202001</v>
      </c>
      <c r="G3868" s="6" t="s">
        <v>3870</v>
      </c>
      <c r="H3868" s="6" t="s">
        <v>3871</v>
      </c>
      <c r="I3868" s="6">
        <v>15520829</v>
      </c>
      <c r="J3868" s="6" t="s">
        <v>12399</v>
      </c>
      <c r="K3868" s="6">
        <v>3323203112670030</v>
      </c>
      <c r="L3868" s="6" t="s">
        <v>1478</v>
      </c>
      <c r="M3868" s="6">
        <v>110</v>
      </c>
      <c r="N3868" s="6">
        <v>100</v>
      </c>
      <c r="O3868" s="6">
        <v>0</v>
      </c>
      <c r="P3868" s="6">
        <v>0</v>
      </c>
      <c r="Q3868" s="6">
        <v>0</v>
      </c>
      <c r="R3868" s="6">
        <v>0</v>
      </c>
      <c r="S3868" s="6">
        <v>0</v>
      </c>
      <c r="T3868" s="6" t="s">
        <v>39</v>
      </c>
      <c r="U3868" s="6" t="s">
        <v>7987</v>
      </c>
      <c r="V3868" s="8">
        <v>46254.368750000001</v>
      </c>
      <c r="W3868" s="8">
        <v>46254.368750000001</v>
      </c>
      <c r="X3868" s="6" t="s">
        <v>40</v>
      </c>
      <c r="Y3868" s="6" t="s">
        <v>39</v>
      </c>
      <c r="Z3868" s="9">
        <v>704606</v>
      </c>
      <c r="AA3868" s="6" t="s">
        <v>50</v>
      </c>
      <c r="AB3868" s="26" t="s">
        <v>12400</v>
      </c>
      <c r="AC3868" s="11" t="str">
        <f t="shared" si="330"/>
        <v>Klik Here Bestie</v>
      </c>
    </row>
    <row r="3869" spans="1:30" ht="14.25" customHeight="1" x14ac:dyDescent="0.3">
      <c r="A3869" s="5">
        <v>3867</v>
      </c>
      <c r="B3869" s="6" t="s">
        <v>32</v>
      </c>
      <c r="C3869" s="6" t="s">
        <v>33</v>
      </c>
      <c r="D3869" s="6" t="s">
        <v>3869</v>
      </c>
      <c r="E3869" s="6" t="s">
        <v>3869</v>
      </c>
      <c r="F3869" s="6">
        <v>3323202001</v>
      </c>
      <c r="G3869" s="6" t="s">
        <v>3870</v>
      </c>
      <c r="H3869" s="6" t="s">
        <v>3871</v>
      </c>
      <c r="I3869" s="6">
        <v>15520996</v>
      </c>
      <c r="J3869" s="6" t="s">
        <v>12401</v>
      </c>
      <c r="K3869" s="6">
        <v>3323203112670030</v>
      </c>
      <c r="L3869" s="6" t="s">
        <v>1478</v>
      </c>
      <c r="M3869" s="6">
        <v>0</v>
      </c>
      <c r="N3869" s="6">
        <v>395</v>
      </c>
      <c r="O3869" s="6">
        <v>0</v>
      </c>
      <c r="P3869" s="6">
        <v>0</v>
      </c>
      <c r="Q3869" s="6">
        <v>0</v>
      </c>
      <c r="R3869" s="6">
        <v>0</v>
      </c>
      <c r="S3869" s="6">
        <v>0</v>
      </c>
      <c r="T3869" s="6" t="s">
        <v>39</v>
      </c>
      <c r="U3869" s="6" t="s">
        <v>7987</v>
      </c>
      <c r="V3869" s="8">
        <v>46254.370138888888</v>
      </c>
      <c r="W3869" s="8">
        <v>46254.370138888888</v>
      </c>
      <c r="X3869" s="6" t="s">
        <v>40</v>
      </c>
      <c r="Y3869" s="6" t="s">
        <v>39</v>
      </c>
      <c r="Z3869" s="9">
        <v>704606</v>
      </c>
      <c r="AA3869" s="6" t="s">
        <v>50</v>
      </c>
      <c r="AB3869" s="26" t="s">
        <v>12402</v>
      </c>
      <c r="AC3869" s="11" t="str">
        <f t="shared" si="330"/>
        <v>Klik Here Bestie</v>
      </c>
    </row>
    <row r="3870" spans="1:30" ht="14.25" customHeight="1" x14ac:dyDescent="0.3">
      <c r="A3870" s="5">
        <v>3868</v>
      </c>
      <c r="B3870" s="6" t="s">
        <v>32</v>
      </c>
      <c r="C3870" s="6" t="s">
        <v>33</v>
      </c>
      <c r="D3870" s="6" t="s">
        <v>3869</v>
      </c>
      <c r="E3870" s="6" t="s">
        <v>3869</v>
      </c>
      <c r="F3870" s="6">
        <v>3323202001</v>
      </c>
      <c r="G3870" s="6" t="s">
        <v>3870</v>
      </c>
      <c r="H3870" s="6" t="s">
        <v>3871</v>
      </c>
      <c r="I3870" s="6">
        <v>16149671</v>
      </c>
      <c r="J3870" s="6" t="s">
        <v>12403</v>
      </c>
      <c r="K3870" s="6" t="s">
        <v>12404</v>
      </c>
      <c r="L3870" s="6" t="s">
        <v>2346</v>
      </c>
      <c r="M3870" s="6">
        <v>0</v>
      </c>
      <c r="N3870" s="6">
        <v>194</v>
      </c>
      <c r="O3870" s="6">
        <v>0</v>
      </c>
      <c r="P3870" s="6">
        <v>0</v>
      </c>
      <c r="Q3870" s="6">
        <v>0</v>
      </c>
      <c r="R3870" s="6">
        <v>0</v>
      </c>
      <c r="S3870" s="6">
        <v>0</v>
      </c>
      <c r="T3870" s="6" t="s">
        <v>39</v>
      </c>
      <c r="U3870" s="6" t="s">
        <v>7919</v>
      </c>
      <c r="V3870" s="8">
        <v>46261.413194444445</v>
      </c>
      <c r="W3870" s="8">
        <v>46261.413194444445</v>
      </c>
      <c r="X3870" s="6" t="s">
        <v>40</v>
      </c>
      <c r="Y3870" s="6" t="s">
        <v>39</v>
      </c>
      <c r="Z3870" s="9">
        <v>1125522</v>
      </c>
      <c r="AA3870" s="6" t="s">
        <v>3874</v>
      </c>
      <c r="AB3870" s="26" t="s">
        <v>12405</v>
      </c>
      <c r="AC3870" s="11" t="str">
        <f t="shared" si="330"/>
        <v>Klik Here Bestie</v>
      </c>
    </row>
    <row r="3871" spans="1:30" ht="14.25" customHeight="1" x14ac:dyDescent="0.3">
      <c r="A3871" s="5">
        <v>3869</v>
      </c>
      <c r="B3871" s="6" t="s">
        <v>32</v>
      </c>
      <c r="C3871" s="6" t="s">
        <v>33</v>
      </c>
      <c r="D3871" s="6" t="s">
        <v>3869</v>
      </c>
      <c r="E3871" s="6" t="s">
        <v>3869</v>
      </c>
      <c r="F3871" s="6">
        <v>3323202001</v>
      </c>
      <c r="G3871" s="6" t="s">
        <v>3870</v>
      </c>
      <c r="H3871" s="6" t="s">
        <v>3871</v>
      </c>
      <c r="I3871" s="6">
        <v>16149875</v>
      </c>
      <c r="J3871" s="6" t="s">
        <v>12406</v>
      </c>
      <c r="K3871" s="6" t="s">
        <v>12404</v>
      </c>
      <c r="L3871" s="6" t="s">
        <v>2346</v>
      </c>
      <c r="M3871" s="6">
        <v>0</v>
      </c>
      <c r="N3871" s="6">
        <v>66</v>
      </c>
      <c r="O3871" s="6">
        <v>0</v>
      </c>
      <c r="P3871" s="6">
        <v>0</v>
      </c>
      <c r="Q3871" s="6">
        <v>0</v>
      </c>
      <c r="R3871" s="6">
        <v>0</v>
      </c>
      <c r="S3871" s="6">
        <v>0</v>
      </c>
      <c r="T3871" s="6" t="s">
        <v>39</v>
      </c>
      <c r="U3871" s="6" t="s">
        <v>7919</v>
      </c>
      <c r="V3871" s="8">
        <v>46261.414583333331</v>
      </c>
      <c r="W3871" s="8">
        <v>46261.414583333331</v>
      </c>
      <c r="X3871" s="6" t="s">
        <v>40</v>
      </c>
      <c r="Y3871" s="6" t="s">
        <v>39</v>
      </c>
      <c r="Z3871" s="9">
        <v>1125522</v>
      </c>
      <c r="AA3871" s="6" t="s">
        <v>3874</v>
      </c>
      <c r="AB3871" s="26" t="s">
        <v>12407</v>
      </c>
      <c r="AC3871" s="11" t="str">
        <f t="shared" si="330"/>
        <v>Klik Here Bestie</v>
      </c>
    </row>
    <row r="3872" spans="1:30" ht="14.25" customHeight="1" x14ac:dyDescent="0.3">
      <c r="A3872" s="5">
        <v>3870</v>
      </c>
      <c r="B3872" s="6" t="s">
        <v>32</v>
      </c>
      <c r="C3872" s="6" t="s">
        <v>33</v>
      </c>
      <c r="D3872" s="6" t="s">
        <v>3869</v>
      </c>
      <c r="E3872" s="6" t="s">
        <v>3869</v>
      </c>
      <c r="F3872" s="6">
        <v>3323202001</v>
      </c>
      <c r="G3872" s="6" t="s">
        <v>3870</v>
      </c>
      <c r="H3872" s="6" t="s">
        <v>3871</v>
      </c>
      <c r="I3872" s="6">
        <v>15358516</v>
      </c>
      <c r="J3872" s="6" t="s">
        <v>12408</v>
      </c>
      <c r="K3872" s="6" t="s">
        <v>12409</v>
      </c>
      <c r="L3872" s="6" t="s">
        <v>1772</v>
      </c>
      <c r="M3872" s="6">
        <v>0</v>
      </c>
      <c r="N3872" s="6">
        <v>387</v>
      </c>
      <c r="O3872" s="6">
        <v>0</v>
      </c>
      <c r="P3872" s="6">
        <v>0</v>
      </c>
      <c r="Q3872" s="6">
        <v>0</v>
      </c>
      <c r="R3872" s="6">
        <v>0</v>
      </c>
      <c r="S3872" s="6">
        <v>0</v>
      </c>
      <c r="T3872" s="6" t="s">
        <v>39</v>
      </c>
      <c r="U3872" s="27" t="s">
        <v>4394</v>
      </c>
      <c r="V3872" s="8">
        <v>46251.640972222223</v>
      </c>
      <c r="W3872" s="8">
        <v>46251.640972222223</v>
      </c>
      <c r="X3872" s="6" t="s">
        <v>40</v>
      </c>
      <c r="Y3872" s="6" t="s">
        <v>39</v>
      </c>
      <c r="Z3872" s="9">
        <v>1125522</v>
      </c>
      <c r="AA3872" s="6" t="s">
        <v>3874</v>
      </c>
      <c r="AB3872" s="26" t="s">
        <v>12410</v>
      </c>
      <c r="AC3872" s="11" t="str">
        <f t="shared" si="330"/>
        <v>Klik Here Bestie</v>
      </c>
    </row>
    <row r="3873" spans="1:29" ht="14.25" customHeight="1" x14ac:dyDescent="0.3">
      <c r="A3873" s="5">
        <v>3871</v>
      </c>
      <c r="B3873" s="6" t="s">
        <v>32</v>
      </c>
      <c r="C3873" s="6" t="s">
        <v>33</v>
      </c>
      <c r="D3873" s="6" t="s">
        <v>3869</v>
      </c>
      <c r="E3873" s="6" t="s">
        <v>3915</v>
      </c>
      <c r="F3873" s="6">
        <v>3323202002</v>
      </c>
      <c r="G3873" s="6" t="s">
        <v>3870</v>
      </c>
      <c r="H3873" s="6" t="s">
        <v>3871</v>
      </c>
      <c r="I3873" s="6">
        <v>15899264</v>
      </c>
      <c r="J3873" s="6" t="s">
        <v>12411</v>
      </c>
      <c r="K3873" s="6" t="s">
        <v>12412</v>
      </c>
      <c r="L3873" s="6" t="s">
        <v>12413</v>
      </c>
      <c r="M3873" s="6">
        <v>110</v>
      </c>
      <c r="N3873" s="6">
        <v>132</v>
      </c>
      <c r="O3873" s="6">
        <v>0</v>
      </c>
      <c r="P3873" s="6">
        <v>0</v>
      </c>
      <c r="Q3873" s="6">
        <v>0</v>
      </c>
      <c r="R3873" s="6">
        <v>0</v>
      </c>
      <c r="S3873" s="6">
        <v>0</v>
      </c>
      <c r="T3873" s="6" t="s">
        <v>39</v>
      </c>
      <c r="U3873" s="27" t="s">
        <v>7951</v>
      </c>
      <c r="V3873" s="8">
        <v>46258.617361111108</v>
      </c>
      <c r="W3873" s="8">
        <v>46258.617361111108</v>
      </c>
      <c r="X3873" s="6" t="s">
        <v>40</v>
      </c>
      <c r="Y3873" s="6" t="s">
        <v>39</v>
      </c>
      <c r="Z3873" s="9">
        <v>1054492</v>
      </c>
      <c r="AA3873" s="6" t="s">
        <v>3928</v>
      </c>
      <c r="AB3873" s="26" t="s">
        <v>12414</v>
      </c>
      <c r="AC3873" s="11" t="str">
        <f t="shared" si="330"/>
        <v>Klik Here Bestie</v>
      </c>
    </row>
    <row r="3874" spans="1:29" ht="14.25" customHeight="1" x14ac:dyDescent="0.3">
      <c r="A3874" s="5">
        <v>3872</v>
      </c>
      <c r="B3874" s="6" t="s">
        <v>32</v>
      </c>
      <c r="C3874" s="6" t="s">
        <v>33</v>
      </c>
      <c r="D3874" s="6" t="s">
        <v>3869</v>
      </c>
      <c r="E3874" s="6" t="s">
        <v>3915</v>
      </c>
      <c r="F3874" s="6">
        <v>3323202002</v>
      </c>
      <c r="G3874" s="6" t="s">
        <v>3870</v>
      </c>
      <c r="H3874" s="6" t="s">
        <v>3871</v>
      </c>
      <c r="I3874" s="6">
        <v>15450999</v>
      </c>
      <c r="J3874" s="6" t="s">
        <v>12415</v>
      </c>
      <c r="K3874" s="6" t="s">
        <v>12416</v>
      </c>
      <c r="L3874" s="6" t="s">
        <v>12417</v>
      </c>
      <c r="M3874" s="6">
        <v>0</v>
      </c>
      <c r="N3874" s="6">
        <v>799</v>
      </c>
      <c r="O3874" s="6">
        <v>0</v>
      </c>
      <c r="P3874" s="6">
        <v>0</v>
      </c>
      <c r="Q3874" s="6">
        <v>0</v>
      </c>
      <c r="R3874" s="6">
        <v>0</v>
      </c>
      <c r="S3874" s="6">
        <v>0</v>
      </c>
      <c r="T3874" s="6" t="s">
        <v>39</v>
      </c>
      <c r="U3874" s="27" t="s">
        <v>7969</v>
      </c>
      <c r="V3874" s="8">
        <v>46253.388888888891</v>
      </c>
      <c r="W3874" s="8">
        <v>46253.388888888891</v>
      </c>
      <c r="X3874" s="6" t="s">
        <v>40</v>
      </c>
      <c r="Y3874" s="6" t="s">
        <v>39</v>
      </c>
      <c r="Z3874" s="9">
        <v>76689</v>
      </c>
      <c r="AA3874" s="6" t="s">
        <v>2903</v>
      </c>
      <c r="AB3874" s="26" t="s">
        <v>12418</v>
      </c>
      <c r="AC3874" s="11" t="str">
        <f t="shared" si="330"/>
        <v>Klik Here Bestie</v>
      </c>
    </row>
    <row r="3875" spans="1:29" ht="14.25" customHeight="1" x14ac:dyDescent="0.3">
      <c r="A3875" s="5">
        <v>3873</v>
      </c>
      <c r="B3875" s="6" t="s">
        <v>32</v>
      </c>
      <c r="C3875" s="6" t="s">
        <v>33</v>
      </c>
      <c r="D3875" s="6" t="s">
        <v>3869</v>
      </c>
      <c r="E3875" s="6" t="s">
        <v>3915</v>
      </c>
      <c r="F3875" s="6">
        <v>3323202002</v>
      </c>
      <c r="G3875" s="6" t="s">
        <v>3870</v>
      </c>
      <c r="H3875" s="6" t="s">
        <v>3871</v>
      </c>
      <c r="I3875" s="6">
        <v>15561326</v>
      </c>
      <c r="J3875" s="6" t="s">
        <v>12419</v>
      </c>
      <c r="K3875" s="6" t="s">
        <v>12420</v>
      </c>
      <c r="L3875" s="6" t="s">
        <v>12421</v>
      </c>
      <c r="M3875" s="6">
        <v>0</v>
      </c>
      <c r="N3875" s="6">
        <v>593</v>
      </c>
      <c r="O3875" s="6">
        <v>0</v>
      </c>
      <c r="P3875" s="6">
        <v>0</v>
      </c>
      <c r="Q3875" s="6">
        <v>0</v>
      </c>
      <c r="R3875" s="6">
        <v>0</v>
      </c>
      <c r="S3875" s="6">
        <v>0</v>
      </c>
      <c r="T3875" s="6" t="s">
        <v>39</v>
      </c>
      <c r="U3875" s="27" t="s">
        <v>7987</v>
      </c>
      <c r="V3875" s="8">
        <v>46254.605555555558</v>
      </c>
      <c r="W3875" s="8">
        <v>46254.605555555558</v>
      </c>
      <c r="X3875" s="6" t="s">
        <v>40</v>
      </c>
      <c r="Y3875" s="6" t="s">
        <v>39</v>
      </c>
      <c r="Z3875" s="9">
        <v>186224</v>
      </c>
      <c r="AA3875" s="6" t="s">
        <v>3922</v>
      </c>
      <c r="AB3875" s="26" t="s">
        <v>12422</v>
      </c>
      <c r="AC3875" s="11" t="str">
        <f t="shared" si="330"/>
        <v>Klik Here Bestie</v>
      </c>
    </row>
    <row r="3876" spans="1:29" ht="14.25" customHeight="1" x14ac:dyDescent="0.3">
      <c r="A3876" s="5">
        <v>3874</v>
      </c>
      <c r="B3876" s="6" t="s">
        <v>32</v>
      </c>
      <c r="C3876" s="6" t="s">
        <v>33</v>
      </c>
      <c r="D3876" s="6" t="s">
        <v>3869</v>
      </c>
      <c r="E3876" s="6" t="s">
        <v>3915</v>
      </c>
      <c r="F3876" s="6">
        <v>3323202002</v>
      </c>
      <c r="G3876" s="6" t="s">
        <v>3870</v>
      </c>
      <c r="H3876" s="6" t="s">
        <v>3871</v>
      </c>
      <c r="I3876" s="6">
        <v>15856346</v>
      </c>
      <c r="J3876" s="6" t="s">
        <v>12423</v>
      </c>
      <c r="K3876" s="6" t="s">
        <v>12424</v>
      </c>
      <c r="L3876" s="6" t="s">
        <v>12049</v>
      </c>
      <c r="M3876" s="6">
        <v>54</v>
      </c>
      <c r="N3876" s="6">
        <v>50</v>
      </c>
      <c r="O3876" s="6">
        <v>0</v>
      </c>
      <c r="P3876" s="6">
        <v>0</v>
      </c>
      <c r="Q3876" s="6">
        <v>0</v>
      </c>
      <c r="R3876" s="6">
        <v>0</v>
      </c>
      <c r="S3876" s="6">
        <v>0</v>
      </c>
      <c r="T3876" s="6" t="s">
        <v>39</v>
      </c>
      <c r="U3876" s="27" t="s">
        <v>7951</v>
      </c>
      <c r="V3876" s="8">
        <v>46258.399305555555</v>
      </c>
      <c r="W3876" s="8">
        <v>46258.399305555555</v>
      </c>
      <c r="X3876" s="6" t="s">
        <v>40</v>
      </c>
      <c r="Y3876" s="6" t="s">
        <v>39</v>
      </c>
      <c r="Z3876" s="9">
        <v>910177</v>
      </c>
      <c r="AA3876" s="6" t="s">
        <v>7506</v>
      </c>
      <c r="AB3876" s="26" t="s">
        <v>12425</v>
      </c>
      <c r="AC3876" s="11" t="str">
        <f t="shared" si="330"/>
        <v>Klik Here Bestie</v>
      </c>
    </row>
    <row r="3877" spans="1:29" ht="14.25" customHeight="1" x14ac:dyDescent="0.3">
      <c r="A3877" s="5">
        <v>3875</v>
      </c>
      <c r="B3877" s="6" t="s">
        <v>32</v>
      </c>
      <c r="C3877" s="6" t="s">
        <v>33</v>
      </c>
      <c r="D3877" s="6" t="s">
        <v>3869</v>
      </c>
      <c r="E3877" s="6" t="s">
        <v>3915</v>
      </c>
      <c r="F3877" s="6">
        <v>3323202002</v>
      </c>
      <c r="G3877" s="6" t="s">
        <v>3870</v>
      </c>
      <c r="H3877" s="6" t="s">
        <v>3871</v>
      </c>
      <c r="I3877" s="6">
        <v>15856629</v>
      </c>
      <c r="J3877" s="6" t="s">
        <v>12426</v>
      </c>
      <c r="K3877" s="6" t="s">
        <v>12424</v>
      </c>
      <c r="L3877" s="6" t="s">
        <v>12049</v>
      </c>
      <c r="M3877" s="6">
        <v>0</v>
      </c>
      <c r="N3877" s="6">
        <v>450</v>
      </c>
      <c r="O3877" s="6">
        <v>0</v>
      </c>
      <c r="P3877" s="6">
        <v>0</v>
      </c>
      <c r="Q3877" s="6">
        <v>0</v>
      </c>
      <c r="R3877" s="6">
        <v>0</v>
      </c>
      <c r="S3877" s="6">
        <v>0</v>
      </c>
      <c r="T3877" s="6" t="s">
        <v>39</v>
      </c>
      <c r="U3877" s="6" t="s">
        <v>7951</v>
      </c>
      <c r="V3877" s="8">
        <v>46258.400694444441</v>
      </c>
      <c r="W3877" s="8">
        <v>46258.400694444441</v>
      </c>
      <c r="X3877" s="6" t="s">
        <v>40</v>
      </c>
      <c r="Y3877" s="6" t="s">
        <v>39</v>
      </c>
      <c r="Z3877" s="9">
        <v>910177</v>
      </c>
      <c r="AA3877" s="6" t="s">
        <v>7506</v>
      </c>
      <c r="AB3877" s="26" t="s">
        <v>12427</v>
      </c>
      <c r="AC3877" s="11" t="str">
        <f t="shared" si="330"/>
        <v>Klik Here Bestie</v>
      </c>
    </row>
    <row r="3878" spans="1:29" ht="14.25" customHeight="1" x14ac:dyDescent="0.3">
      <c r="A3878" s="5">
        <v>3876</v>
      </c>
      <c r="B3878" s="6" t="s">
        <v>32</v>
      </c>
      <c r="C3878" s="6" t="s">
        <v>33</v>
      </c>
      <c r="D3878" s="6" t="s">
        <v>3869</v>
      </c>
      <c r="E3878" s="6" t="s">
        <v>3915</v>
      </c>
      <c r="F3878" s="6">
        <v>3323202002</v>
      </c>
      <c r="G3878" s="6" t="s">
        <v>3870</v>
      </c>
      <c r="H3878" s="6" t="s">
        <v>3871</v>
      </c>
      <c r="I3878" s="6">
        <v>15419052</v>
      </c>
      <c r="J3878" s="6" t="s">
        <v>12428</v>
      </c>
      <c r="K3878" s="6" t="s">
        <v>12429</v>
      </c>
      <c r="L3878" s="6" t="s">
        <v>12430</v>
      </c>
      <c r="M3878" s="6">
        <v>0</v>
      </c>
      <c r="N3878" s="6">
        <v>549</v>
      </c>
      <c r="O3878" s="6">
        <v>0</v>
      </c>
      <c r="P3878" s="6">
        <v>0</v>
      </c>
      <c r="Q3878" s="6">
        <v>0</v>
      </c>
      <c r="R3878" s="6">
        <v>0</v>
      </c>
      <c r="S3878" s="6">
        <v>0</v>
      </c>
      <c r="T3878" s="6" t="s">
        <v>39</v>
      </c>
      <c r="U3878" s="6" t="s">
        <v>7958</v>
      </c>
      <c r="V3878" s="8">
        <v>46252.671527777777</v>
      </c>
      <c r="W3878" s="8">
        <v>46252.671527777777</v>
      </c>
      <c r="X3878" s="6" t="s">
        <v>40</v>
      </c>
      <c r="Y3878" s="6" t="s">
        <v>39</v>
      </c>
      <c r="Z3878" s="9">
        <v>910109</v>
      </c>
      <c r="AA3878" s="6" t="s">
        <v>3958</v>
      </c>
      <c r="AB3878" s="26" t="s">
        <v>12431</v>
      </c>
      <c r="AC3878" s="11" t="str">
        <f t="shared" si="330"/>
        <v>Klik Here Bestie</v>
      </c>
    </row>
    <row r="3879" spans="1:29" ht="14.25" customHeight="1" x14ac:dyDescent="0.3">
      <c r="A3879" s="5">
        <v>3877</v>
      </c>
      <c r="B3879" s="6" t="s">
        <v>32</v>
      </c>
      <c r="C3879" s="6" t="s">
        <v>33</v>
      </c>
      <c r="D3879" s="6" t="s">
        <v>3869</v>
      </c>
      <c r="E3879" s="6" t="s">
        <v>3980</v>
      </c>
      <c r="F3879" s="6">
        <v>3323202003</v>
      </c>
      <c r="G3879" s="6" t="s">
        <v>3981</v>
      </c>
      <c r="H3879" s="6" t="s">
        <v>449</v>
      </c>
      <c r="I3879" s="6">
        <v>15837411</v>
      </c>
      <c r="J3879" s="6" t="s">
        <v>12432</v>
      </c>
      <c r="K3879" s="6" t="s">
        <v>12433</v>
      </c>
      <c r="L3879" s="6" t="s">
        <v>12434</v>
      </c>
      <c r="M3879" s="6">
        <v>173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 t="s">
        <v>39</v>
      </c>
      <c r="U3879" s="27" t="s">
        <v>7951</v>
      </c>
      <c r="V3879" s="8">
        <v>46258.299305555556</v>
      </c>
      <c r="W3879" s="8">
        <v>46258.299305555556</v>
      </c>
      <c r="X3879" s="6" t="s">
        <v>40</v>
      </c>
      <c r="Y3879" s="6" t="s">
        <v>39</v>
      </c>
      <c r="Z3879" s="9">
        <v>76045</v>
      </c>
      <c r="AA3879" s="6" t="s">
        <v>7530</v>
      </c>
      <c r="AB3879" s="26" t="s">
        <v>12435</v>
      </c>
      <c r="AC3879" s="11" t="str">
        <f t="shared" si="330"/>
        <v>Klik Here Bestie</v>
      </c>
    </row>
    <row r="3880" spans="1:29" ht="14.25" customHeight="1" x14ac:dyDescent="0.3">
      <c r="A3880" s="5">
        <v>3878</v>
      </c>
      <c r="B3880" s="6" t="s">
        <v>32</v>
      </c>
      <c r="C3880" s="6" t="s">
        <v>33</v>
      </c>
      <c r="D3880" s="6" t="s">
        <v>3869</v>
      </c>
      <c r="E3880" s="6" t="s">
        <v>3980</v>
      </c>
      <c r="F3880" s="6">
        <v>3323202003</v>
      </c>
      <c r="G3880" s="6" t="s">
        <v>3981</v>
      </c>
      <c r="H3880" s="6" t="s">
        <v>449</v>
      </c>
      <c r="I3880" s="6">
        <v>15354702</v>
      </c>
      <c r="J3880" s="6" t="s">
        <v>12436</v>
      </c>
      <c r="K3880" s="6" t="s">
        <v>12437</v>
      </c>
      <c r="L3880" s="6" t="s">
        <v>11663</v>
      </c>
      <c r="M3880" s="6">
        <v>100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 t="s">
        <v>39</v>
      </c>
      <c r="U3880" s="27" t="s">
        <v>4394</v>
      </c>
      <c r="V3880" s="8">
        <v>46251.586805555555</v>
      </c>
      <c r="W3880" s="8">
        <v>46251.586805555555</v>
      </c>
      <c r="X3880" s="6" t="s">
        <v>40</v>
      </c>
      <c r="Y3880" s="6" t="s">
        <v>39</v>
      </c>
      <c r="Z3880" s="9">
        <v>76052</v>
      </c>
      <c r="AA3880" s="6" t="s">
        <v>2843</v>
      </c>
      <c r="AB3880" s="26" t="s">
        <v>12438</v>
      </c>
      <c r="AC3880" s="11" t="str">
        <f t="shared" si="330"/>
        <v>Klik Here Bestie</v>
      </c>
    </row>
    <row r="3881" spans="1:29" ht="14.25" customHeight="1" x14ac:dyDescent="0.3">
      <c r="A3881" s="5">
        <v>3879</v>
      </c>
      <c r="B3881" s="6" t="s">
        <v>32</v>
      </c>
      <c r="C3881" s="6" t="s">
        <v>33</v>
      </c>
      <c r="D3881" s="6" t="s">
        <v>3869</v>
      </c>
      <c r="E3881" s="6" t="s">
        <v>3980</v>
      </c>
      <c r="F3881" s="6">
        <v>3323202003</v>
      </c>
      <c r="G3881" s="6" t="s">
        <v>3981</v>
      </c>
      <c r="H3881" s="6" t="s">
        <v>449</v>
      </c>
      <c r="I3881" s="6">
        <v>15807837</v>
      </c>
      <c r="J3881" s="6" t="s">
        <v>12439</v>
      </c>
      <c r="K3881" s="6" t="s">
        <v>12440</v>
      </c>
      <c r="L3881" s="6" t="s">
        <v>12441</v>
      </c>
      <c r="M3881" s="6">
        <v>0</v>
      </c>
      <c r="N3881" s="6">
        <v>1350</v>
      </c>
      <c r="O3881" s="6">
        <v>0</v>
      </c>
      <c r="P3881" s="6">
        <v>0</v>
      </c>
      <c r="Q3881" s="6">
        <v>0</v>
      </c>
      <c r="R3881" s="6">
        <v>0</v>
      </c>
      <c r="S3881" s="6">
        <v>0</v>
      </c>
      <c r="T3881" s="6" t="s">
        <v>39</v>
      </c>
      <c r="U3881" s="27" t="s">
        <v>8334</v>
      </c>
      <c r="V3881" s="8">
        <v>46257.594444444447</v>
      </c>
      <c r="W3881" s="8">
        <v>46257.594444444447</v>
      </c>
      <c r="X3881" s="6" t="s">
        <v>40</v>
      </c>
      <c r="Y3881" s="6" t="s">
        <v>39</v>
      </c>
      <c r="Z3881" s="9">
        <v>910147</v>
      </c>
      <c r="AA3881" s="6" t="s">
        <v>62</v>
      </c>
      <c r="AB3881" s="26" t="s">
        <v>12442</v>
      </c>
      <c r="AC3881" s="11" t="str">
        <f t="shared" si="330"/>
        <v>Klik Here Bestie</v>
      </c>
    </row>
    <row r="3882" spans="1:29" ht="14.25" customHeight="1" x14ac:dyDescent="0.3">
      <c r="A3882" s="5">
        <v>3880</v>
      </c>
      <c r="B3882" s="6" t="s">
        <v>32</v>
      </c>
      <c r="C3882" s="6" t="s">
        <v>33</v>
      </c>
      <c r="D3882" s="6" t="s">
        <v>3869</v>
      </c>
      <c r="E3882" s="6" t="s">
        <v>3980</v>
      </c>
      <c r="F3882" s="6">
        <v>3323202003</v>
      </c>
      <c r="G3882" s="6" t="s">
        <v>3981</v>
      </c>
      <c r="H3882" s="6" t="s">
        <v>449</v>
      </c>
      <c r="I3882" s="6">
        <v>15683619</v>
      </c>
      <c r="J3882" s="6" t="s">
        <v>12443</v>
      </c>
      <c r="K3882" s="6" t="s">
        <v>12444</v>
      </c>
      <c r="L3882" s="6" t="s">
        <v>12445</v>
      </c>
      <c r="M3882" s="6">
        <v>66</v>
      </c>
      <c r="N3882" s="6">
        <v>102</v>
      </c>
      <c r="O3882" s="6">
        <v>0</v>
      </c>
      <c r="P3882" s="6">
        <v>0</v>
      </c>
      <c r="Q3882" s="6">
        <v>0</v>
      </c>
      <c r="R3882" s="6">
        <v>0</v>
      </c>
      <c r="S3882" s="6">
        <v>0</v>
      </c>
      <c r="T3882" s="6" t="s">
        <v>39</v>
      </c>
      <c r="U3882" s="27" t="s">
        <v>7933</v>
      </c>
      <c r="V3882" s="8">
        <v>46256.308333333334</v>
      </c>
      <c r="W3882" s="8">
        <v>46256.308333333334</v>
      </c>
      <c r="X3882" s="6" t="s">
        <v>40</v>
      </c>
      <c r="Y3882" s="6" t="s">
        <v>39</v>
      </c>
      <c r="Z3882" s="9">
        <v>76003</v>
      </c>
      <c r="AA3882" s="6" t="s">
        <v>3987</v>
      </c>
      <c r="AB3882" s="26" t="s">
        <v>12446</v>
      </c>
      <c r="AC3882" s="11" t="str">
        <f t="shared" si="330"/>
        <v>Klik Here Bestie</v>
      </c>
    </row>
    <row r="3883" spans="1:29" ht="14.25" customHeight="1" x14ac:dyDescent="0.3">
      <c r="A3883" s="5">
        <v>3881</v>
      </c>
      <c r="B3883" s="6" t="s">
        <v>32</v>
      </c>
      <c r="C3883" s="6" t="s">
        <v>33</v>
      </c>
      <c r="D3883" s="6" t="s">
        <v>3869</v>
      </c>
      <c r="E3883" s="6" t="s">
        <v>3980</v>
      </c>
      <c r="F3883" s="6">
        <v>3323202003</v>
      </c>
      <c r="G3883" s="6" t="s">
        <v>3981</v>
      </c>
      <c r="H3883" s="6" t="s">
        <v>449</v>
      </c>
      <c r="I3883" s="6">
        <v>15683876</v>
      </c>
      <c r="J3883" s="6" t="s">
        <v>12447</v>
      </c>
      <c r="K3883" s="6" t="s">
        <v>12444</v>
      </c>
      <c r="L3883" s="6" t="s">
        <v>12445</v>
      </c>
      <c r="M3883" s="6">
        <v>0</v>
      </c>
      <c r="N3883" s="6">
        <v>200</v>
      </c>
      <c r="O3883" s="6">
        <v>0</v>
      </c>
      <c r="P3883" s="6">
        <v>0</v>
      </c>
      <c r="Q3883" s="6">
        <v>0</v>
      </c>
      <c r="R3883" s="6">
        <v>0</v>
      </c>
      <c r="S3883" s="6">
        <v>0</v>
      </c>
      <c r="T3883" s="6" t="s">
        <v>39</v>
      </c>
      <c r="U3883" s="27" t="s">
        <v>7933</v>
      </c>
      <c r="V3883" s="8">
        <v>46256.310416666667</v>
      </c>
      <c r="W3883" s="8">
        <v>46256.310416666667</v>
      </c>
      <c r="X3883" s="6" t="s">
        <v>40</v>
      </c>
      <c r="Y3883" s="6" t="s">
        <v>39</v>
      </c>
      <c r="Z3883" s="9">
        <v>76003</v>
      </c>
      <c r="AA3883" s="6" t="s">
        <v>3987</v>
      </c>
      <c r="AB3883" s="26" t="s">
        <v>12448</v>
      </c>
      <c r="AC3883" s="11" t="str">
        <f t="shared" si="330"/>
        <v>Klik Here Bestie</v>
      </c>
    </row>
    <row r="3884" spans="1:29" ht="14.25" customHeight="1" x14ac:dyDescent="0.3">
      <c r="A3884" s="5">
        <v>3882</v>
      </c>
      <c r="B3884" s="6" t="s">
        <v>32</v>
      </c>
      <c r="C3884" s="6" t="s">
        <v>33</v>
      </c>
      <c r="D3884" s="6" t="s">
        <v>3869</v>
      </c>
      <c r="E3884" s="6" t="s">
        <v>3980</v>
      </c>
      <c r="F3884" s="6">
        <v>3323202003</v>
      </c>
      <c r="G3884" s="6" t="s">
        <v>3981</v>
      </c>
      <c r="H3884" s="6" t="s">
        <v>449</v>
      </c>
      <c r="I3884" s="6">
        <v>15463795</v>
      </c>
      <c r="J3884" s="6" t="s">
        <v>12449</v>
      </c>
      <c r="K3884" s="6" t="s">
        <v>12450</v>
      </c>
      <c r="L3884" s="6" t="s">
        <v>12451</v>
      </c>
      <c r="M3884" s="6">
        <v>0</v>
      </c>
      <c r="N3884" s="6">
        <v>928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 t="s">
        <v>39</v>
      </c>
      <c r="U3884" s="27" t="s">
        <v>7969</v>
      </c>
      <c r="V3884" s="8">
        <v>46253.461805555555</v>
      </c>
      <c r="W3884" s="8">
        <v>46253.461805555555</v>
      </c>
      <c r="X3884" s="6" t="s">
        <v>40</v>
      </c>
      <c r="Y3884" s="6" t="s">
        <v>39</v>
      </c>
      <c r="Z3884" s="9">
        <v>694108</v>
      </c>
      <c r="AA3884" s="6" t="s">
        <v>3995</v>
      </c>
      <c r="AB3884" s="26" t="s">
        <v>12452</v>
      </c>
      <c r="AC3884" s="11" t="str">
        <f t="shared" si="330"/>
        <v>Klik Here Bestie</v>
      </c>
    </row>
    <row r="3885" spans="1:29" ht="14.25" customHeight="1" x14ac:dyDescent="0.3">
      <c r="A3885" s="5">
        <v>3883</v>
      </c>
      <c r="B3885" s="6" t="s">
        <v>32</v>
      </c>
      <c r="C3885" s="6" t="s">
        <v>33</v>
      </c>
      <c r="D3885" s="6" t="s">
        <v>3869</v>
      </c>
      <c r="E3885" s="6" t="s">
        <v>3980</v>
      </c>
      <c r="F3885" s="6">
        <v>3323202003</v>
      </c>
      <c r="G3885" s="6" t="s">
        <v>3981</v>
      </c>
      <c r="H3885" s="6" t="s">
        <v>449</v>
      </c>
      <c r="I3885" s="6">
        <v>15464084</v>
      </c>
      <c r="J3885" s="6" t="s">
        <v>12453</v>
      </c>
      <c r="K3885" s="6" t="s">
        <v>12450</v>
      </c>
      <c r="L3885" s="6" t="s">
        <v>12451</v>
      </c>
      <c r="M3885" s="6">
        <v>206</v>
      </c>
      <c r="N3885" s="6">
        <v>188</v>
      </c>
      <c r="O3885" s="6">
        <v>0</v>
      </c>
      <c r="P3885" s="6">
        <v>0</v>
      </c>
      <c r="Q3885" s="6">
        <v>0</v>
      </c>
      <c r="R3885" s="6">
        <v>0</v>
      </c>
      <c r="S3885" s="6">
        <v>0</v>
      </c>
      <c r="T3885" s="6" t="s">
        <v>39</v>
      </c>
      <c r="U3885" s="27" t="s">
        <v>7969</v>
      </c>
      <c r="V3885" s="8">
        <v>46253.463194444441</v>
      </c>
      <c r="W3885" s="8">
        <v>46253.463194444441</v>
      </c>
      <c r="X3885" s="6" t="s">
        <v>40</v>
      </c>
      <c r="Y3885" s="6" t="s">
        <v>39</v>
      </c>
      <c r="Z3885" s="9">
        <v>694108</v>
      </c>
      <c r="AA3885" s="6" t="s">
        <v>3995</v>
      </c>
      <c r="AB3885" s="26" t="s">
        <v>12454</v>
      </c>
      <c r="AC3885" s="11" t="str">
        <f t="shared" si="330"/>
        <v>Klik Here Bestie</v>
      </c>
    </row>
    <row r="3886" spans="1:29" ht="14.25" customHeight="1" x14ac:dyDescent="0.3">
      <c r="A3886" s="5">
        <v>3884</v>
      </c>
      <c r="B3886" s="6" t="s">
        <v>32</v>
      </c>
      <c r="C3886" s="6" t="s">
        <v>33</v>
      </c>
      <c r="D3886" s="6" t="s">
        <v>3869</v>
      </c>
      <c r="E3886" s="6" t="s">
        <v>3980</v>
      </c>
      <c r="F3886" s="6">
        <v>3323202003</v>
      </c>
      <c r="G3886" s="6" t="s">
        <v>3981</v>
      </c>
      <c r="H3886" s="6" t="s">
        <v>449</v>
      </c>
      <c r="I3886" s="6">
        <v>16040522</v>
      </c>
      <c r="J3886" s="6" t="s">
        <v>12455</v>
      </c>
      <c r="K3886" s="6" t="s">
        <v>12456</v>
      </c>
      <c r="L3886" s="6" t="s">
        <v>12457</v>
      </c>
      <c r="M3886" s="6">
        <v>0</v>
      </c>
      <c r="N3886" s="6">
        <v>258</v>
      </c>
      <c r="O3886" s="6">
        <v>0</v>
      </c>
      <c r="P3886" s="6">
        <v>0</v>
      </c>
      <c r="Q3886" s="6">
        <v>0</v>
      </c>
      <c r="R3886" s="6">
        <v>0</v>
      </c>
      <c r="S3886" s="6">
        <v>0</v>
      </c>
      <c r="T3886" s="6" t="s">
        <v>39</v>
      </c>
      <c r="U3886" s="27" t="s">
        <v>7962</v>
      </c>
      <c r="V3886" s="8">
        <v>46260.383333333331</v>
      </c>
      <c r="W3886" s="8">
        <v>46260.383333333331</v>
      </c>
      <c r="X3886" s="6" t="s">
        <v>40</v>
      </c>
      <c r="Y3886" s="6" t="s">
        <v>39</v>
      </c>
      <c r="Z3886" s="9">
        <v>910147</v>
      </c>
      <c r="AA3886" s="6" t="s">
        <v>62</v>
      </c>
      <c r="AB3886" s="26" t="s">
        <v>12458</v>
      </c>
      <c r="AC3886" s="11" t="str">
        <f t="shared" si="330"/>
        <v>Klik Here Bestie</v>
      </c>
    </row>
    <row r="3887" spans="1:29" ht="14.25" customHeight="1" x14ac:dyDescent="0.3">
      <c r="A3887" s="5">
        <v>3885</v>
      </c>
      <c r="B3887" s="6" t="s">
        <v>32</v>
      </c>
      <c r="C3887" s="6" t="s">
        <v>33</v>
      </c>
      <c r="D3887" s="6" t="s">
        <v>3869</v>
      </c>
      <c r="E3887" s="6" t="s">
        <v>3980</v>
      </c>
      <c r="F3887" s="6">
        <v>3323202003</v>
      </c>
      <c r="G3887" s="6" t="s">
        <v>3981</v>
      </c>
      <c r="H3887" s="6" t="s">
        <v>449</v>
      </c>
      <c r="I3887" s="6">
        <v>16163273</v>
      </c>
      <c r="J3887" s="6" t="s">
        <v>12459</v>
      </c>
      <c r="K3887" s="6" t="s">
        <v>12460</v>
      </c>
      <c r="L3887" s="6" t="s">
        <v>12461</v>
      </c>
      <c r="M3887" s="6">
        <v>0</v>
      </c>
      <c r="N3887" s="6">
        <v>1528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 t="s">
        <v>39</v>
      </c>
      <c r="U3887" s="27" t="s">
        <v>7919</v>
      </c>
      <c r="V3887" s="8">
        <v>46261.469444444447</v>
      </c>
      <c r="W3887" s="8">
        <v>46261.469444444447</v>
      </c>
      <c r="X3887" s="6" t="s">
        <v>40</v>
      </c>
      <c r="Y3887" s="6" t="s">
        <v>39</v>
      </c>
      <c r="Z3887" s="9">
        <v>910147</v>
      </c>
      <c r="AA3887" s="6" t="s">
        <v>62</v>
      </c>
      <c r="AB3887" s="26" t="s">
        <v>12462</v>
      </c>
      <c r="AC3887" s="11" t="str">
        <f t="shared" si="330"/>
        <v>Klik Here Bestie</v>
      </c>
    </row>
    <row r="3888" spans="1:29" ht="14.25" customHeight="1" x14ac:dyDescent="0.3">
      <c r="A3888" s="5">
        <v>3886</v>
      </c>
      <c r="B3888" s="6" t="s">
        <v>32</v>
      </c>
      <c r="C3888" s="6" t="s">
        <v>33</v>
      </c>
      <c r="D3888" s="6" t="s">
        <v>3869</v>
      </c>
      <c r="E3888" s="6" t="s">
        <v>3980</v>
      </c>
      <c r="F3888" s="6">
        <v>3323202003</v>
      </c>
      <c r="G3888" s="6" t="s">
        <v>3981</v>
      </c>
      <c r="H3888" s="6" t="s">
        <v>449</v>
      </c>
      <c r="I3888" s="6">
        <v>16059420</v>
      </c>
      <c r="J3888" s="6" t="s">
        <v>12463</v>
      </c>
      <c r="K3888" s="6" t="s">
        <v>12464</v>
      </c>
      <c r="L3888" s="6" t="s">
        <v>12465</v>
      </c>
      <c r="M3888" s="6">
        <v>0</v>
      </c>
      <c r="N3888" s="6">
        <v>86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 t="s">
        <v>39</v>
      </c>
      <c r="U3888" s="27" t="s">
        <v>7962</v>
      </c>
      <c r="V3888" s="8">
        <v>46260.479861111111</v>
      </c>
      <c r="W3888" s="8">
        <v>46260.479861111111</v>
      </c>
      <c r="X3888" s="6" t="s">
        <v>40</v>
      </c>
      <c r="Y3888" s="6" t="s">
        <v>39</v>
      </c>
      <c r="Z3888" s="9">
        <v>76038</v>
      </c>
      <c r="AA3888" s="6" t="s">
        <v>3999</v>
      </c>
      <c r="AB3888" s="26" t="s">
        <v>12466</v>
      </c>
      <c r="AC3888" s="11" t="str">
        <f t="shared" si="330"/>
        <v>Klik Here Bestie</v>
      </c>
    </row>
    <row r="3889" spans="1:29" ht="14.25" customHeight="1" x14ac:dyDescent="0.3">
      <c r="A3889" s="5">
        <v>3887</v>
      </c>
      <c r="B3889" s="6" t="s">
        <v>32</v>
      </c>
      <c r="C3889" s="6" t="s">
        <v>33</v>
      </c>
      <c r="D3889" s="6" t="s">
        <v>3869</v>
      </c>
      <c r="E3889" s="6" t="s">
        <v>3980</v>
      </c>
      <c r="F3889" s="6">
        <v>3323202003</v>
      </c>
      <c r="G3889" s="6" t="s">
        <v>3981</v>
      </c>
      <c r="H3889" s="6" t="s">
        <v>449</v>
      </c>
      <c r="I3889" s="6">
        <v>16161828</v>
      </c>
      <c r="J3889" s="6" t="s">
        <v>12467</v>
      </c>
      <c r="K3889" s="6" t="s">
        <v>12468</v>
      </c>
      <c r="L3889" s="6" t="s">
        <v>12469</v>
      </c>
      <c r="M3889" s="6">
        <v>0</v>
      </c>
      <c r="N3889" s="6">
        <v>177</v>
      </c>
      <c r="O3889" s="6">
        <v>0</v>
      </c>
      <c r="P3889" s="6">
        <v>0</v>
      </c>
      <c r="Q3889" s="6">
        <v>0</v>
      </c>
      <c r="R3889" s="6">
        <v>0</v>
      </c>
      <c r="S3889" s="6">
        <v>0</v>
      </c>
      <c r="T3889" s="6" t="s">
        <v>39</v>
      </c>
      <c r="U3889" s="6" t="s">
        <v>7919</v>
      </c>
      <c r="V3889" s="8">
        <v>46261.461805555555</v>
      </c>
      <c r="W3889" s="8">
        <v>46261.461805555555</v>
      </c>
      <c r="X3889" s="6" t="s">
        <v>40</v>
      </c>
      <c r="Y3889" s="6" t="s">
        <v>39</v>
      </c>
      <c r="Z3889" s="9">
        <v>694108</v>
      </c>
      <c r="AA3889" s="6" t="s">
        <v>3995</v>
      </c>
      <c r="AB3889" s="26" t="s">
        <v>12470</v>
      </c>
      <c r="AC3889" s="11" t="str">
        <f t="shared" si="330"/>
        <v>Klik Here Bestie</v>
      </c>
    </row>
    <row r="3890" spans="1:29" ht="14.25" customHeight="1" x14ac:dyDescent="0.3">
      <c r="A3890" s="5">
        <v>3888</v>
      </c>
      <c r="B3890" s="6" t="s">
        <v>32</v>
      </c>
      <c r="C3890" s="6" t="s">
        <v>33</v>
      </c>
      <c r="D3890" s="6" t="s">
        <v>3869</v>
      </c>
      <c r="E3890" s="6" t="s">
        <v>3980</v>
      </c>
      <c r="F3890" s="6">
        <v>3323202003</v>
      </c>
      <c r="G3890" s="6" t="s">
        <v>3981</v>
      </c>
      <c r="H3890" s="6" t="s">
        <v>449</v>
      </c>
      <c r="I3890" s="6">
        <v>16161989</v>
      </c>
      <c r="J3890" s="6" t="s">
        <v>12471</v>
      </c>
      <c r="K3890" s="6" t="s">
        <v>12468</v>
      </c>
      <c r="L3890" s="6" t="s">
        <v>12469</v>
      </c>
      <c r="M3890" s="6">
        <v>0</v>
      </c>
      <c r="N3890" s="6">
        <v>102</v>
      </c>
      <c r="O3890" s="6">
        <v>0</v>
      </c>
      <c r="P3890" s="6">
        <v>0</v>
      </c>
      <c r="Q3890" s="6">
        <v>0</v>
      </c>
      <c r="R3890" s="6">
        <v>0</v>
      </c>
      <c r="S3890" s="6">
        <v>0</v>
      </c>
      <c r="T3890" s="6" t="s">
        <v>39</v>
      </c>
      <c r="U3890" s="27" t="s">
        <v>7919</v>
      </c>
      <c r="V3890" s="8">
        <v>46261.463194444441</v>
      </c>
      <c r="W3890" s="8">
        <v>46261.463194444441</v>
      </c>
      <c r="X3890" s="6" t="s">
        <v>40</v>
      </c>
      <c r="Y3890" s="6" t="s">
        <v>39</v>
      </c>
      <c r="Z3890" s="9">
        <v>694108</v>
      </c>
      <c r="AA3890" s="6" t="s">
        <v>3995</v>
      </c>
      <c r="AB3890" s="26" t="s">
        <v>12472</v>
      </c>
      <c r="AC3890" s="11" t="str">
        <f t="shared" si="330"/>
        <v>Klik Here Bestie</v>
      </c>
    </row>
    <row r="3891" spans="1:29" ht="14.25" customHeight="1" x14ac:dyDescent="0.3">
      <c r="A3891" s="5">
        <v>3889</v>
      </c>
      <c r="B3891" s="6" t="s">
        <v>32</v>
      </c>
      <c r="C3891" s="6" t="s">
        <v>33</v>
      </c>
      <c r="D3891" s="6" t="s">
        <v>3869</v>
      </c>
      <c r="E3891" s="6" t="s">
        <v>3980</v>
      </c>
      <c r="F3891" s="6">
        <v>3323202003</v>
      </c>
      <c r="G3891" s="6" t="s">
        <v>3981</v>
      </c>
      <c r="H3891" s="6" t="s">
        <v>449</v>
      </c>
      <c r="I3891" s="6">
        <v>15355792</v>
      </c>
      <c r="J3891" s="6" t="s">
        <v>12473</v>
      </c>
      <c r="K3891" s="6" t="s">
        <v>12474</v>
      </c>
      <c r="L3891" s="6" t="s">
        <v>12475</v>
      </c>
      <c r="M3891" s="6">
        <v>0</v>
      </c>
      <c r="N3891" s="6">
        <v>670</v>
      </c>
      <c r="O3891" s="6">
        <v>0</v>
      </c>
      <c r="P3891" s="6">
        <v>0</v>
      </c>
      <c r="Q3891" s="6">
        <v>0</v>
      </c>
      <c r="R3891" s="6">
        <v>0</v>
      </c>
      <c r="S3891" s="6">
        <v>0</v>
      </c>
      <c r="T3891" s="6" t="s">
        <v>39</v>
      </c>
      <c r="U3891" s="27" t="s">
        <v>4394</v>
      </c>
      <c r="V3891" s="8">
        <v>46251.602777777778</v>
      </c>
      <c r="W3891" s="8">
        <v>46251.602777777778</v>
      </c>
      <c r="X3891" s="6" t="s">
        <v>40</v>
      </c>
      <c r="Y3891" s="6" t="s">
        <v>39</v>
      </c>
      <c r="Z3891" s="9">
        <v>910147</v>
      </c>
      <c r="AA3891" s="6" t="s">
        <v>62</v>
      </c>
      <c r="AB3891" s="26" t="s">
        <v>12476</v>
      </c>
      <c r="AC3891" s="11" t="str">
        <f t="shared" si="330"/>
        <v>Klik Here Bestie</v>
      </c>
    </row>
    <row r="3892" spans="1:29" ht="14.25" customHeight="1" x14ac:dyDescent="0.3">
      <c r="A3892" s="5">
        <v>3890</v>
      </c>
      <c r="B3892" s="6" t="s">
        <v>32</v>
      </c>
      <c r="C3892" s="6" t="s">
        <v>33</v>
      </c>
      <c r="D3892" s="6" t="s">
        <v>3869</v>
      </c>
      <c r="E3892" s="6" t="s">
        <v>3980</v>
      </c>
      <c r="F3892" s="6">
        <v>3323202003</v>
      </c>
      <c r="G3892" s="6" t="s">
        <v>3981</v>
      </c>
      <c r="H3892" s="6" t="s">
        <v>449</v>
      </c>
      <c r="I3892" s="6">
        <v>15458865</v>
      </c>
      <c r="J3892" s="6" t="s">
        <v>12477</v>
      </c>
      <c r="K3892" s="6" t="s">
        <v>12478</v>
      </c>
      <c r="L3892" s="6" t="s">
        <v>3498</v>
      </c>
      <c r="M3892" s="6">
        <v>0</v>
      </c>
      <c r="N3892" s="6">
        <v>173</v>
      </c>
      <c r="O3892" s="6">
        <v>0</v>
      </c>
      <c r="P3892" s="6">
        <v>0</v>
      </c>
      <c r="Q3892" s="6">
        <v>0</v>
      </c>
      <c r="R3892" s="6">
        <v>0</v>
      </c>
      <c r="S3892" s="6">
        <v>0</v>
      </c>
      <c r="T3892" s="6" t="s">
        <v>39</v>
      </c>
      <c r="U3892" s="27" t="s">
        <v>7969</v>
      </c>
      <c r="V3892" s="8">
        <v>46253.434027777781</v>
      </c>
      <c r="W3892" s="8">
        <v>46253.434027777781</v>
      </c>
      <c r="X3892" s="6" t="s">
        <v>40</v>
      </c>
      <c r="Y3892" s="6" t="s">
        <v>39</v>
      </c>
      <c r="Z3892" s="9">
        <v>76003</v>
      </c>
      <c r="AA3892" s="6" t="s">
        <v>3987</v>
      </c>
      <c r="AB3892" s="26" t="s">
        <v>12479</v>
      </c>
      <c r="AC3892" s="11" t="str">
        <f t="shared" si="330"/>
        <v>Klik Here Bestie</v>
      </c>
    </row>
    <row r="3893" spans="1:29" ht="14.25" customHeight="1" x14ac:dyDescent="0.3">
      <c r="A3893" s="5">
        <v>3891</v>
      </c>
      <c r="B3893" s="6" t="s">
        <v>32</v>
      </c>
      <c r="C3893" s="6" t="s">
        <v>33</v>
      </c>
      <c r="D3893" s="6" t="s">
        <v>3869</v>
      </c>
      <c r="E3893" s="6" t="s">
        <v>3980</v>
      </c>
      <c r="F3893" s="6">
        <v>3323202003</v>
      </c>
      <c r="G3893" s="6" t="s">
        <v>3981</v>
      </c>
      <c r="H3893" s="6" t="s">
        <v>449</v>
      </c>
      <c r="I3893" s="6">
        <v>16078777</v>
      </c>
      <c r="J3893" s="6" t="s">
        <v>12480</v>
      </c>
      <c r="K3893" s="6" t="s">
        <v>12481</v>
      </c>
      <c r="L3893" s="6" t="s">
        <v>8096</v>
      </c>
      <c r="M3893" s="6">
        <v>274</v>
      </c>
      <c r="N3893" s="6">
        <v>330</v>
      </c>
      <c r="O3893" s="6">
        <v>0</v>
      </c>
      <c r="P3893" s="6">
        <v>0</v>
      </c>
      <c r="Q3893" s="6">
        <v>0</v>
      </c>
      <c r="R3893" s="6">
        <v>0</v>
      </c>
      <c r="S3893" s="6">
        <v>0</v>
      </c>
      <c r="T3893" s="6" t="s">
        <v>39</v>
      </c>
      <c r="U3893" s="6" t="s">
        <v>7962</v>
      </c>
      <c r="V3893" s="8">
        <v>46260.595833333333</v>
      </c>
      <c r="W3893" s="8">
        <v>46260.595833333333</v>
      </c>
      <c r="X3893" s="6" t="s">
        <v>40</v>
      </c>
      <c r="Y3893" s="6" t="s">
        <v>39</v>
      </c>
      <c r="Z3893" s="9">
        <v>76003</v>
      </c>
      <c r="AA3893" s="6" t="s">
        <v>3987</v>
      </c>
      <c r="AB3893" s="26" t="s">
        <v>12482</v>
      </c>
      <c r="AC3893" s="11" t="str">
        <f t="shared" si="330"/>
        <v>Klik Here Bestie</v>
      </c>
    </row>
    <row r="3894" spans="1:29" ht="14.25" customHeight="1" x14ac:dyDescent="0.3">
      <c r="A3894" s="5">
        <v>3892</v>
      </c>
      <c r="B3894" s="6" t="s">
        <v>32</v>
      </c>
      <c r="C3894" s="6" t="s">
        <v>33</v>
      </c>
      <c r="D3894" s="6" t="s">
        <v>3869</v>
      </c>
      <c r="E3894" s="6" t="s">
        <v>3980</v>
      </c>
      <c r="F3894" s="6">
        <v>3323202003</v>
      </c>
      <c r="G3894" s="6" t="s">
        <v>3981</v>
      </c>
      <c r="H3894" s="6" t="s">
        <v>449</v>
      </c>
      <c r="I3894" s="6">
        <v>16079089</v>
      </c>
      <c r="J3894" s="6" t="s">
        <v>12483</v>
      </c>
      <c r="K3894" s="6" t="s">
        <v>12481</v>
      </c>
      <c r="L3894" s="6" t="s">
        <v>8096</v>
      </c>
      <c r="M3894" s="6">
        <v>0</v>
      </c>
      <c r="N3894" s="6">
        <v>560</v>
      </c>
      <c r="O3894" s="6">
        <v>0</v>
      </c>
      <c r="P3894" s="6">
        <v>0</v>
      </c>
      <c r="Q3894" s="6">
        <v>0</v>
      </c>
      <c r="R3894" s="6">
        <v>0</v>
      </c>
      <c r="S3894" s="6">
        <v>0</v>
      </c>
      <c r="T3894" s="6" t="s">
        <v>39</v>
      </c>
      <c r="U3894" s="6" t="s">
        <v>7962</v>
      </c>
      <c r="V3894" s="8">
        <v>46260.597222222219</v>
      </c>
      <c r="W3894" s="8">
        <v>46260.597222222219</v>
      </c>
      <c r="X3894" s="6" t="s">
        <v>40</v>
      </c>
      <c r="Y3894" s="6" t="s">
        <v>39</v>
      </c>
      <c r="Z3894" s="9">
        <v>76003</v>
      </c>
      <c r="AA3894" s="6" t="s">
        <v>3987</v>
      </c>
      <c r="AB3894" s="26" t="s">
        <v>12484</v>
      </c>
      <c r="AC3894" s="11" t="str">
        <f t="shared" si="330"/>
        <v>Klik Here Bestie</v>
      </c>
    </row>
    <row r="3895" spans="1:29" ht="14.25" customHeight="1" x14ac:dyDescent="0.3">
      <c r="A3895" s="5">
        <v>3893</v>
      </c>
      <c r="B3895" s="6" t="s">
        <v>32</v>
      </c>
      <c r="C3895" s="6" t="s">
        <v>33</v>
      </c>
      <c r="D3895" s="6" t="s">
        <v>3869</v>
      </c>
      <c r="E3895" s="6" t="s">
        <v>3980</v>
      </c>
      <c r="F3895" s="6">
        <v>3323202003</v>
      </c>
      <c r="G3895" s="6" t="s">
        <v>3981</v>
      </c>
      <c r="H3895" s="6" t="s">
        <v>449</v>
      </c>
      <c r="I3895" s="6">
        <v>15918431</v>
      </c>
      <c r="J3895" s="6" t="s">
        <v>12485</v>
      </c>
      <c r="K3895" s="6" t="s">
        <v>12486</v>
      </c>
      <c r="L3895" s="6" t="s">
        <v>1661</v>
      </c>
      <c r="M3895" s="6">
        <v>0</v>
      </c>
      <c r="N3895" s="6">
        <v>497</v>
      </c>
      <c r="O3895" s="6">
        <v>0</v>
      </c>
      <c r="P3895" s="6">
        <v>0</v>
      </c>
      <c r="Q3895" s="6">
        <v>0</v>
      </c>
      <c r="R3895" s="6">
        <v>0</v>
      </c>
      <c r="S3895" s="6">
        <v>0</v>
      </c>
      <c r="T3895" s="6" t="s">
        <v>39</v>
      </c>
      <c r="U3895" s="6" t="s">
        <v>7951</v>
      </c>
      <c r="V3895" s="8">
        <v>46258.741666666669</v>
      </c>
      <c r="W3895" s="8">
        <v>46258.741666666669</v>
      </c>
      <c r="X3895" s="6" t="s">
        <v>40</v>
      </c>
      <c r="Y3895" s="6" t="s">
        <v>39</v>
      </c>
      <c r="Z3895" s="9">
        <v>76003</v>
      </c>
      <c r="AA3895" s="6" t="s">
        <v>3987</v>
      </c>
      <c r="AB3895" s="26" t="s">
        <v>12487</v>
      </c>
      <c r="AC3895" s="11" t="str">
        <f t="shared" si="330"/>
        <v>Klik Here Bestie</v>
      </c>
    </row>
    <row r="3896" spans="1:29" ht="14.25" customHeight="1" x14ac:dyDescent="0.3">
      <c r="A3896" s="5">
        <v>3894</v>
      </c>
      <c r="B3896" s="6" t="s">
        <v>32</v>
      </c>
      <c r="C3896" s="6" t="s">
        <v>33</v>
      </c>
      <c r="D3896" s="6" t="s">
        <v>3869</v>
      </c>
      <c r="E3896" s="6" t="s">
        <v>3980</v>
      </c>
      <c r="F3896" s="6">
        <v>3323202003</v>
      </c>
      <c r="G3896" s="6" t="s">
        <v>3981</v>
      </c>
      <c r="H3896" s="6" t="s">
        <v>449</v>
      </c>
      <c r="I3896" s="6">
        <v>16198829</v>
      </c>
      <c r="J3896" s="6" t="s">
        <v>12488</v>
      </c>
      <c r="K3896" s="6" t="s">
        <v>12489</v>
      </c>
      <c r="L3896" s="6" t="s">
        <v>12490</v>
      </c>
      <c r="M3896" s="6">
        <v>0</v>
      </c>
      <c r="N3896" s="6">
        <v>907</v>
      </c>
      <c r="O3896" s="6">
        <v>0</v>
      </c>
      <c r="P3896" s="6">
        <v>0</v>
      </c>
      <c r="Q3896" s="6">
        <v>0</v>
      </c>
      <c r="R3896" s="6">
        <v>0</v>
      </c>
      <c r="S3896" s="6">
        <v>0</v>
      </c>
      <c r="T3896" s="6" t="s">
        <v>39</v>
      </c>
      <c r="U3896" s="6" t="s">
        <v>7919</v>
      </c>
      <c r="V3896" s="8">
        <v>46261.661111111112</v>
      </c>
      <c r="W3896" s="8">
        <v>46261.661111111112</v>
      </c>
      <c r="X3896" s="6" t="s">
        <v>40</v>
      </c>
      <c r="Y3896" s="6" t="s">
        <v>39</v>
      </c>
      <c r="Z3896" s="9">
        <v>76003</v>
      </c>
      <c r="AA3896" s="6" t="s">
        <v>3987</v>
      </c>
      <c r="AB3896" s="26" t="s">
        <v>12491</v>
      </c>
      <c r="AC3896" s="11" t="str">
        <f t="shared" si="330"/>
        <v>Klik Here Bestie</v>
      </c>
    </row>
    <row r="3897" spans="1:29" ht="14.25" customHeight="1" x14ac:dyDescent="0.3">
      <c r="A3897" s="5">
        <v>3895</v>
      </c>
      <c r="B3897" s="6" t="s">
        <v>32</v>
      </c>
      <c r="C3897" s="6" t="s">
        <v>33</v>
      </c>
      <c r="D3897" s="6" t="s">
        <v>3869</v>
      </c>
      <c r="E3897" s="6" t="s">
        <v>3980</v>
      </c>
      <c r="F3897" s="6">
        <v>3323202003</v>
      </c>
      <c r="G3897" s="6" t="s">
        <v>3981</v>
      </c>
      <c r="H3897" s="6" t="s">
        <v>449</v>
      </c>
      <c r="I3897" s="6">
        <v>16199067</v>
      </c>
      <c r="J3897" s="6" t="s">
        <v>12492</v>
      </c>
      <c r="K3897" s="6" t="s">
        <v>12489</v>
      </c>
      <c r="L3897" s="6" t="s">
        <v>12490</v>
      </c>
      <c r="M3897" s="6">
        <v>100</v>
      </c>
      <c r="N3897" s="6">
        <v>114</v>
      </c>
      <c r="O3897" s="6">
        <v>0</v>
      </c>
      <c r="P3897" s="6">
        <v>0</v>
      </c>
      <c r="Q3897" s="6">
        <v>0</v>
      </c>
      <c r="R3897" s="6">
        <v>0</v>
      </c>
      <c r="S3897" s="6">
        <v>0</v>
      </c>
      <c r="T3897" s="6" t="s">
        <v>39</v>
      </c>
      <c r="U3897" s="27" t="s">
        <v>7919</v>
      </c>
      <c r="V3897" s="8">
        <v>46261.662499999999</v>
      </c>
      <c r="W3897" s="8">
        <v>46261.662499999999</v>
      </c>
      <c r="X3897" s="6" t="s">
        <v>40</v>
      </c>
      <c r="Y3897" s="6" t="s">
        <v>39</v>
      </c>
      <c r="Z3897" s="9">
        <v>76003</v>
      </c>
      <c r="AA3897" s="6" t="s">
        <v>3987</v>
      </c>
      <c r="AB3897" s="26" t="s">
        <v>12493</v>
      </c>
      <c r="AC3897" s="11" t="str">
        <f t="shared" si="330"/>
        <v>Klik Here Bestie</v>
      </c>
    </row>
    <row r="3898" spans="1:29" ht="14.25" customHeight="1" x14ac:dyDescent="0.3">
      <c r="A3898" s="5">
        <v>3896</v>
      </c>
      <c r="B3898" s="6" t="s">
        <v>32</v>
      </c>
      <c r="C3898" s="6" t="s">
        <v>33</v>
      </c>
      <c r="D3898" s="6" t="s">
        <v>3869</v>
      </c>
      <c r="E3898" s="6" t="s">
        <v>4010</v>
      </c>
      <c r="F3898" s="6">
        <v>3323202004</v>
      </c>
      <c r="G3898" s="6" t="s">
        <v>3981</v>
      </c>
      <c r="H3898" s="6" t="s">
        <v>449</v>
      </c>
      <c r="I3898" s="6">
        <v>15688131</v>
      </c>
      <c r="J3898" s="6" t="s">
        <v>12494</v>
      </c>
      <c r="K3898" s="6" t="s">
        <v>12495</v>
      </c>
      <c r="L3898" s="6" t="s">
        <v>12496</v>
      </c>
      <c r="M3898" s="6">
        <v>0</v>
      </c>
      <c r="N3898" s="6">
        <v>100</v>
      </c>
      <c r="O3898" s="6">
        <v>0</v>
      </c>
      <c r="P3898" s="6">
        <v>0</v>
      </c>
      <c r="Q3898" s="6">
        <v>0</v>
      </c>
      <c r="R3898" s="6">
        <v>0</v>
      </c>
      <c r="S3898" s="6">
        <v>0</v>
      </c>
      <c r="T3898" s="6" t="s">
        <v>39</v>
      </c>
      <c r="U3898" s="27" t="s">
        <v>7933</v>
      </c>
      <c r="V3898" s="8">
        <v>46256.336111111108</v>
      </c>
      <c r="W3898" s="8">
        <v>46256.336111111108</v>
      </c>
      <c r="X3898" s="6" t="s">
        <v>40</v>
      </c>
      <c r="Y3898" s="6" t="s">
        <v>39</v>
      </c>
      <c r="Z3898" s="9">
        <v>76646</v>
      </c>
      <c r="AA3898" s="6" t="s">
        <v>12497</v>
      </c>
      <c r="AB3898" s="26" t="s">
        <v>12498</v>
      </c>
      <c r="AC3898" s="11" t="str">
        <f t="shared" si="330"/>
        <v>Klik Here Bestie</v>
      </c>
    </row>
    <row r="3899" spans="1:29" ht="14.25" customHeight="1" x14ac:dyDescent="0.3">
      <c r="A3899" s="5">
        <v>3897</v>
      </c>
      <c r="B3899" s="6" t="s">
        <v>32</v>
      </c>
      <c r="C3899" s="6" t="s">
        <v>33</v>
      </c>
      <c r="D3899" s="6" t="s">
        <v>3869</v>
      </c>
      <c r="E3899" s="6" t="s">
        <v>4010</v>
      </c>
      <c r="F3899" s="6">
        <v>3323202004</v>
      </c>
      <c r="G3899" s="6" t="s">
        <v>3981</v>
      </c>
      <c r="H3899" s="6" t="s">
        <v>449</v>
      </c>
      <c r="I3899" s="6">
        <v>15415095</v>
      </c>
      <c r="J3899" s="6" t="s">
        <v>12499</v>
      </c>
      <c r="K3899" s="6" t="s">
        <v>12500</v>
      </c>
      <c r="L3899" s="6" t="s">
        <v>12501</v>
      </c>
      <c r="M3899" s="6">
        <v>0</v>
      </c>
      <c r="N3899" s="6">
        <v>426</v>
      </c>
      <c r="O3899" s="6">
        <v>0</v>
      </c>
      <c r="P3899" s="6">
        <v>0</v>
      </c>
      <c r="Q3899" s="6">
        <v>0</v>
      </c>
      <c r="R3899" s="6">
        <v>0</v>
      </c>
      <c r="S3899" s="6">
        <v>0</v>
      </c>
      <c r="T3899" s="6" t="s">
        <v>39</v>
      </c>
      <c r="U3899" s="27" t="s">
        <v>7958</v>
      </c>
      <c r="V3899" s="8">
        <v>46252.638194444444</v>
      </c>
      <c r="W3899" s="8">
        <v>46252.638194444444</v>
      </c>
      <c r="X3899" s="6" t="s">
        <v>40</v>
      </c>
      <c r="Y3899" s="6" t="s">
        <v>39</v>
      </c>
      <c r="Z3899" s="9">
        <v>910158</v>
      </c>
      <c r="AA3899" s="6" t="s">
        <v>12502</v>
      </c>
      <c r="AB3899" s="26" t="s">
        <v>12503</v>
      </c>
      <c r="AC3899" s="11" t="str">
        <f t="shared" si="330"/>
        <v>Klik Here Bestie</v>
      </c>
    </row>
    <row r="3900" spans="1:29" ht="14.25" customHeight="1" x14ac:dyDescent="0.3">
      <c r="A3900" s="5">
        <v>3898</v>
      </c>
      <c r="B3900" s="6" t="s">
        <v>32</v>
      </c>
      <c r="C3900" s="6" t="s">
        <v>33</v>
      </c>
      <c r="D3900" s="6" t="s">
        <v>3869</v>
      </c>
      <c r="E3900" s="6" t="s">
        <v>4010</v>
      </c>
      <c r="F3900" s="6">
        <v>3323202004</v>
      </c>
      <c r="G3900" s="6" t="s">
        <v>3981</v>
      </c>
      <c r="H3900" s="6" t="s">
        <v>449</v>
      </c>
      <c r="I3900" s="6">
        <v>15905299</v>
      </c>
      <c r="J3900" s="6" t="s">
        <v>12504</v>
      </c>
      <c r="K3900" s="6" t="s">
        <v>12505</v>
      </c>
      <c r="L3900" s="6" t="s">
        <v>12506</v>
      </c>
      <c r="M3900" s="6">
        <v>0</v>
      </c>
      <c r="N3900" s="6">
        <v>230</v>
      </c>
      <c r="O3900" s="6">
        <v>0</v>
      </c>
      <c r="P3900" s="6">
        <v>0</v>
      </c>
      <c r="Q3900" s="6">
        <v>0</v>
      </c>
      <c r="R3900" s="6">
        <v>0</v>
      </c>
      <c r="S3900" s="6">
        <v>0</v>
      </c>
      <c r="T3900" s="6" t="s">
        <v>39</v>
      </c>
      <c r="U3900" s="27" t="s">
        <v>7951</v>
      </c>
      <c r="V3900" s="8">
        <v>46258.650694444441</v>
      </c>
      <c r="W3900" s="8">
        <v>46258.650694444441</v>
      </c>
      <c r="X3900" s="6" t="s">
        <v>40</v>
      </c>
      <c r="Y3900" s="6" t="s">
        <v>39</v>
      </c>
      <c r="Z3900" s="9">
        <v>76650</v>
      </c>
      <c r="AA3900" s="6" t="s">
        <v>4026</v>
      </c>
      <c r="AB3900" s="26" t="s">
        <v>12507</v>
      </c>
      <c r="AC3900" s="11" t="str">
        <f t="shared" si="330"/>
        <v>Klik Here Bestie</v>
      </c>
    </row>
    <row r="3901" spans="1:29" ht="14.25" customHeight="1" x14ac:dyDescent="0.3">
      <c r="A3901" s="5">
        <v>3899</v>
      </c>
      <c r="B3901" s="6" t="s">
        <v>32</v>
      </c>
      <c r="C3901" s="6" t="s">
        <v>33</v>
      </c>
      <c r="D3901" s="6" t="s">
        <v>3869</v>
      </c>
      <c r="E3901" s="6" t="s">
        <v>4010</v>
      </c>
      <c r="F3901" s="6">
        <v>3323202004</v>
      </c>
      <c r="G3901" s="6" t="s">
        <v>3981</v>
      </c>
      <c r="H3901" s="6" t="s">
        <v>449</v>
      </c>
      <c r="I3901" s="6">
        <v>15895222</v>
      </c>
      <c r="J3901" s="6" t="s">
        <v>12508</v>
      </c>
      <c r="K3901" s="6" t="s">
        <v>12509</v>
      </c>
      <c r="L3901" s="6" t="s">
        <v>12510</v>
      </c>
      <c r="M3901" s="6">
        <v>0</v>
      </c>
      <c r="N3901" s="6">
        <v>445</v>
      </c>
      <c r="O3901" s="6">
        <v>0</v>
      </c>
      <c r="P3901" s="6">
        <v>0</v>
      </c>
      <c r="Q3901" s="6">
        <v>0</v>
      </c>
      <c r="R3901" s="6">
        <v>0</v>
      </c>
      <c r="S3901" s="6">
        <v>0</v>
      </c>
      <c r="T3901" s="6" t="s">
        <v>39</v>
      </c>
      <c r="U3901" s="27" t="s">
        <v>7951</v>
      </c>
      <c r="V3901" s="8">
        <v>46258.595138888886</v>
      </c>
      <c r="W3901" s="8">
        <v>46258.595138888886</v>
      </c>
      <c r="X3901" s="6" t="s">
        <v>40</v>
      </c>
      <c r="Y3901" s="6" t="s">
        <v>39</v>
      </c>
      <c r="Z3901" s="9">
        <v>910324</v>
      </c>
      <c r="AA3901" s="6" t="s">
        <v>58</v>
      </c>
      <c r="AB3901" s="26" t="s">
        <v>12511</v>
      </c>
      <c r="AC3901" s="11" t="str">
        <f t="shared" si="330"/>
        <v>Klik Here Bestie</v>
      </c>
    </row>
    <row r="3902" spans="1:29" ht="14.25" customHeight="1" x14ac:dyDescent="0.3">
      <c r="A3902" s="5">
        <v>3900</v>
      </c>
      <c r="B3902" s="6" t="s">
        <v>32</v>
      </c>
      <c r="C3902" s="6" t="s">
        <v>33</v>
      </c>
      <c r="D3902" s="6" t="s">
        <v>3869</v>
      </c>
      <c r="E3902" s="6" t="s">
        <v>4010</v>
      </c>
      <c r="F3902" s="6">
        <v>3323202004</v>
      </c>
      <c r="G3902" s="6" t="s">
        <v>3981</v>
      </c>
      <c r="H3902" s="6" t="s">
        <v>449</v>
      </c>
      <c r="I3902" s="6">
        <v>15973946</v>
      </c>
      <c r="J3902" s="6" t="s">
        <v>12512</v>
      </c>
      <c r="K3902" s="6" t="s">
        <v>12513</v>
      </c>
      <c r="L3902" s="6" t="s">
        <v>6767</v>
      </c>
      <c r="M3902" s="6">
        <v>0</v>
      </c>
      <c r="N3902" s="6">
        <v>585</v>
      </c>
      <c r="O3902" s="6">
        <v>0</v>
      </c>
      <c r="P3902" s="6">
        <v>0</v>
      </c>
      <c r="Q3902" s="6">
        <v>0</v>
      </c>
      <c r="R3902" s="6">
        <v>0</v>
      </c>
      <c r="S3902" s="6">
        <v>0</v>
      </c>
      <c r="T3902" s="6" t="s">
        <v>39</v>
      </c>
      <c r="U3902" s="6" t="s">
        <v>8291</v>
      </c>
      <c r="V3902" s="8">
        <v>46259.489583333336</v>
      </c>
      <c r="W3902" s="8">
        <v>46259.489583333336</v>
      </c>
      <c r="X3902" s="6" t="s">
        <v>40</v>
      </c>
      <c r="Y3902" s="6" t="s">
        <v>39</v>
      </c>
      <c r="Z3902" s="9">
        <v>183659</v>
      </c>
      <c r="AA3902" s="6" t="s">
        <v>1198</v>
      </c>
      <c r="AB3902" s="26" t="s">
        <v>12514</v>
      </c>
      <c r="AC3902" s="11" t="str">
        <f t="shared" si="330"/>
        <v>Klik Here Bestie</v>
      </c>
    </row>
    <row r="3903" spans="1:29" ht="14.25" customHeight="1" x14ac:dyDescent="0.3">
      <c r="A3903" s="5">
        <v>3901</v>
      </c>
      <c r="B3903" s="6" t="s">
        <v>32</v>
      </c>
      <c r="C3903" s="6" t="s">
        <v>33</v>
      </c>
      <c r="D3903" s="6" t="s">
        <v>3869</v>
      </c>
      <c r="E3903" s="6" t="s">
        <v>4010</v>
      </c>
      <c r="F3903" s="6">
        <v>3323202004</v>
      </c>
      <c r="G3903" s="6" t="s">
        <v>3981</v>
      </c>
      <c r="H3903" s="6" t="s">
        <v>449</v>
      </c>
      <c r="I3903" s="6">
        <v>15422474</v>
      </c>
      <c r="J3903" s="6" t="s">
        <v>12515</v>
      </c>
      <c r="K3903" s="6" t="s">
        <v>12516</v>
      </c>
      <c r="L3903" s="6" t="s">
        <v>12517</v>
      </c>
      <c r="M3903" s="6">
        <v>0</v>
      </c>
      <c r="N3903" s="6">
        <v>1184</v>
      </c>
      <c r="O3903" s="6">
        <v>0</v>
      </c>
      <c r="P3903" s="6">
        <v>0</v>
      </c>
      <c r="Q3903" s="6">
        <v>0</v>
      </c>
      <c r="R3903" s="6">
        <v>0</v>
      </c>
      <c r="S3903" s="6">
        <v>0</v>
      </c>
      <c r="T3903" s="6" t="s">
        <v>39</v>
      </c>
      <c r="U3903" s="6" t="s">
        <v>7958</v>
      </c>
      <c r="V3903" s="8">
        <v>46252.705555555556</v>
      </c>
      <c r="W3903" s="8">
        <v>46252.705555555556</v>
      </c>
      <c r="X3903" s="6" t="s">
        <v>40</v>
      </c>
      <c r="Y3903" s="6" t="s">
        <v>39</v>
      </c>
      <c r="Z3903" s="9">
        <v>1055413</v>
      </c>
      <c r="AA3903" s="6" t="s">
        <v>4037</v>
      </c>
      <c r="AB3903" s="26" t="s">
        <v>12518</v>
      </c>
      <c r="AC3903" s="11" t="str">
        <f t="shared" si="330"/>
        <v>Klik Here Bestie</v>
      </c>
    </row>
    <row r="3904" spans="1:29" ht="14.25" customHeight="1" x14ac:dyDescent="0.3">
      <c r="A3904" s="5">
        <v>3902</v>
      </c>
      <c r="B3904" s="6" t="s">
        <v>32</v>
      </c>
      <c r="C3904" s="6" t="s">
        <v>33</v>
      </c>
      <c r="D3904" s="6" t="s">
        <v>3869</v>
      </c>
      <c r="E3904" s="6" t="s">
        <v>4010</v>
      </c>
      <c r="F3904" s="6">
        <v>3323202004</v>
      </c>
      <c r="G3904" s="6" t="s">
        <v>3981</v>
      </c>
      <c r="H3904" s="6" t="s">
        <v>449</v>
      </c>
      <c r="I3904" s="6">
        <v>16079384</v>
      </c>
      <c r="J3904" s="6" t="s">
        <v>12519</v>
      </c>
      <c r="K3904" s="6" t="s">
        <v>12520</v>
      </c>
      <c r="L3904" s="6" t="s">
        <v>3885</v>
      </c>
      <c r="M3904" s="6">
        <v>0</v>
      </c>
      <c r="N3904" s="6">
        <v>644</v>
      </c>
      <c r="O3904" s="6">
        <v>0</v>
      </c>
      <c r="P3904" s="6">
        <v>0</v>
      </c>
      <c r="Q3904" s="6">
        <v>0</v>
      </c>
      <c r="R3904" s="6">
        <v>0</v>
      </c>
      <c r="S3904" s="6">
        <v>0</v>
      </c>
      <c r="T3904" s="6" t="s">
        <v>39</v>
      </c>
      <c r="U3904" s="6" t="s">
        <v>7962</v>
      </c>
      <c r="V3904" s="8">
        <v>46260.598611111112</v>
      </c>
      <c r="W3904" s="8">
        <v>46260.598611111112</v>
      </c>
      <c r="X3904" s="6" t="s">
        <v>40</v>
      </c>
      <c r="Y3904" s="6" t="s">
        <v>39</v>
      </c>
      <c r="Z3904" s="9">
        <v>910324</v>
      </c>
      <c r="AA3904" s="6" t="s">
        <v>58</v>
      </c>
      <c r="AB3904" s="26" t="s">
        <v>12521</v>
      </c>
      <c r="AC3904" s="11" t="str">
        <f t="shared" si="330"/>
        <v>Klik Here Bestie</v>
      </c>
    </row>
    <row r="3905" spans="1:29" ht="14.25" customHeight="1" x14ac:dyDescent="0.3">
      <c r="A3905" s="5">
        <v>3903</v>
      </c>
      <c r="B3905" s="6" t="s">
        <v>32</v>
      </c>
      <c r="C3905" s="6" t="s">
        <v>33</v>
      </c>
      <c r="D3905" s="6" t="s">
        <v>3869</v>
      </c>
      <c r="E3905" s="6" t="s">
        <v>4010</v>
      </c>
      <c r="F3905" s="6">
        <v>3323202004</v>
      </c>
      <c r="G3905" s="6" t="s">
        <v>3981</v>
      </c>
      <c r="H3905" s="6" t="s">
        <v>449</v>
      </c>
      <c r="I3905" s="6">
        <v>15524640</v>
      </c>
      <c r="J3905" s="6" t="s">
        <v>12522</v>
      </c>
      <c r="K3905" s="6" t="s">
        <v>12523</v>
      </c>
      <c r="L3905" s="6" t="s">
        <v>12524</v>
      </c>
      <c r="M3905" s="6">
        <v>0</v>
      </c>
      <c r="N3905" s="6">
        <v>365</v>
      </c>
      <c r="O3905" s="6">
        <v>0</v>
      </c>
      <c r="P3905" s="6">
        <v>0</v>
      </c>
      <c r="Q3905" s="6">
        <v>0</v>
      </c>
      <c r="R3905" s="6">
        <v>0</v>
      </c>
      <c r="S3905" s="6">
        <v>0</v>
      </c>
      <c r="T3905" s="6" t="s">
        <v>39</v>
      </c>
      <c r="U3905" s="6" t="s">
        <v>7987</v>
      </c>
      <c r="V3905" s="8">
        <v>46254.390277777777</v>
      </c>
      <c r="W3905" s="8">
        <v>46254.390277777777</v>
      </c>
      <c r="X3905" s="6" t="s">
        <v>40</v>
      </c>
      <c r="Y3905" s="6" t="s">
        <v>39</v>
      </c>
      <c r="Z3905" s="9">
        <v>76650</v>
      </c>
      <c r="AA3905" s="6" t="s">
        <v>4026</v>
      </c>
      <c r="AB3905" s="26" t="s">
        <v>12525</v>
      </c>
      <c r="AC3905" s="11" t="str">
        <f t="shared" si="330"/>
        <v>Klik Here Bestie</v>
      </c>
    </row>
    <row r="3906" spans="1:29" ht="14.25" customHeight="1" x14ac:dyDescent="0.3">
      <c r="A3906" s="5">
        <v>3904</v>
      </c>
      <c r="B3906" s="6" t="s">
        <v>32</v>
      </c>
      <c r="C3906" s="6" t="s">
        <v>33</v>
      </c>
      <c r="D3906" s="6" t="s">
        <v>3869</v>
      </c>
      <c r="E3906" s="6" t="s">
        <v>4010</v>
      </c>
      <c r="F3906" s="6">
        <v>3323202004</v>
      </c>
      <c r="G3906" s="6" t="s">
        <v>3981</v>
      </c>
      <c r="H3906" s="6" t="s">
        <v>449</v>
      </c>
      <c r="I3906" s="6">
        <v>15840446</v>
      </c>
      <c r="J3906" s="6" t="s">
        <v>12526</v>
      </c>
      <c r="K3906" s="6" t="s">
        <v>12527</v>
      </c>
      <c r="L3906" s="6" t="s">
        <v>12528</v>
      </c>
      <c r="M3906" s="6">
        <v>0</v>
      </c>
      <c r="N3906" s="6">
        <v>225</v>
      </c>
      <c r="O3906" s="6">
        <v>0</v>
      </c>
      <c r="P3906" s="6">
        <v>0</v>
      </c>
      <c r="Q3906" s="6">
        <v>0</v>
      </c>
      <c r="R3906" s="6">
        <v>0</v>
      </c>
      <c r="S3906" s="6">
        <v>0</v>
      </c>
      <c r="T3906" s="6" t="s">
        <v>39</v>
      </c>
      <c r="U3906" s="6" t="s">
        <v>7951</v>
      </c>
      <c r="V3906" s="8">
        <v>46258.323611111111</v>
      </c>
      <c r="W3906" s="8">
        <v>46258.323611111111</v>
      </c>
      <c r="X3906" s="6" t="s">
        <v>40</v>
      </c>
      <c r="Y3906" s="6" t="s">
        <v>39</v>
      </c>
      <c r="Z3906" s="9">
        <v>76650</v>
      </c>
      <c r="AA3906" s="6" t="s">
        <v>4026</v>
      </c>
      <c r="AB3906" s="26" t="s">
        <v>12529</v>
      </c>
      <c r="AC3906" s="11" t="str">
        <f t="shared" si="330"/>
        <v>Klik Here Bestie</v>
      </c>
    </row>
    <row r="3907" spans="1:29" ht="14.25" customHeight="1" x14ac:dyDescent="0.3">
      <c r="A3907" s="5">
        <v>3905</v>
      </c>
      <c r="B3907" s="6" t="s">
        <v>32</v>
      </c>
      <c r="C3907" s="6" t="s">
        <v>33</v>
      </c>
      <c r="D3907" s="6" t="s">
        <v>3869</v>
      </c>
      <c r="E3907" s="6" t="s">
        <v>4010</v>
      </c>
      <c r="F3907" s="6">
        <v>3323202004</v>
      </c>
      <c r="G3907" s="6" t="s">
        <v>3981</v>
      </c>
      <c r="H3907" s="6" t="s">
        <v>449</v>
      </c>
      <c r="I3907" s="6">
        <v>15725573</v>
      </c>
      <c r="J3907" s="6" t="s">
        <v>12530</v>
      </c>
      <c r="K3907" s="6" t="s">
        <v>12531</v>
      </c>
      <c r="L3907" s="6" t="s">
        <v>12532</v>
      </c>
      <c r="M3907" s="6">
        <v>0</v>
      </c>
      <c r="N3907" s="6">
        <v>1298</v>
      </c>
      <c r="O3907" s="6">
        <v>0</v>
      </c>
      <c r="P3907" s="6">
        <v>0</v>
      </c>
      <c r="Q3907" s="6">
        <v>0</v>
      </c>
      <c r="R3907" s="6">
        <v>0</v>
      </c>
      <c r="S3907" s="6">
        <v>0</v>
      </c>
      <c r="T3907" s="6" t="s">
        <v>39</v>
      </c>
      <c r="U3907" s="6" t="s">
        <v>7933</v>
      </c>
      <c r="V3907" s="8">
        <v>46256.524305555555</v>
      </c>
      <c r="W3907" s="8">
        <v>46256.524305555555</v>
      </c>
      <c r="X3907" s="6" t="s">
        <v>40</v>
      </c>
      <c r="Y3907" s="6" t="s">
        <v>39</v>
      </c>
      <c r="Z3907" s="9">
        <v>76550</v>
      </c>
      <c r="AA3907" s="6" t="s">
        <v>397</v>
      </c>
      <c r="AB3907" s="26" t="s">
        <v>12533</v>
      </c>
      <c r="AC3907" s="11" t="str">
        <f t="shared" si="330"/>
        <v>Klik Here Bestie</v>
      </c>
    </row>
    <row r="3908" spans="1:29" ht="14.25" customHeight="1" x14ac:dyDescent="0.3">
      <c r="A3908" s="5">
        <v>3906</v>
      </c>
      <c r="B3908" s="6" t="s">
        <v>32</v>
      </c>
      <c r="C3908" s="6" t="s">
        <v>33</v>
      </c>
      <c r="D3908" s="6" t="s">
        <v>3869</v>
      </c>
      <c r="E3908" s="6" t="s">
        <v>4010</v>
      </c>
      <c r="F3908" s="6">
        <v>3323202004</v>
      </c>
      <c r="G3908" s="6" t="s">
        <v>3981</v>
      </c>
      <c r="H3908" s="6" t="s">
        <v>449</v>
      </c>
      <c r="I3908" s="6">
        <v>15517856</v>
      </c>
      <c r="J3908" s="6" t="s">
        <v>12534</v>
      </c>
      <c r="K3908" s="6" t="s">
        <v>12535</v>
      </c>
      <c r="L3908" s="6" t="s">
        <v>12536</v>
      </c>
      <c r="M3908" s="6">
        <v>0</v>
      </c>
      <c r="N3908" s="6">
        <v>1209</v>
      </c>
      <c r="O3908" s="6">
        <v>0</v>
      </c>
      <c r="P3908" s="6">
        <v>0</v>
      </c>
      <c r="Q3908" s="6">
        <v>0</v>
      </c>
      <c r="R3908" s="6">
        <v>0</v>
      </c>
      <c r="S3908" s="6">
        <v>0</v>
      </c>
      <c r="T3908" s="6" t="s">
        <v>39</v>
      </c>
      <c r="U3908" s="6" t="s">
        <v>7987</v>
      </c>
      <c r="V3908" s="8">
        <v>46254.35</v>
      </c>
      <c r="W3908" s="8">
        <v>46254.35</v>
      </c>
      <c r="X3908" s="6" t="s">
        <v>40</v>
      </c>
      <c r="Y3908" s="6" t="s">
        <v>39</v>
      </c>
      <c r="Z3908" s="9">
        <v>183623</v>
      </c>
      <c r="AA3908" s="6" t="s">
        <v>4055</v>
      </c>
      <c r="AB3908" s="26" t="s">
        <v>12537</v>
      </c>
      <c r="AC3908" s="11" t="str">
        <f t="shared" si="330"/>
        <v>Klik Here Bestie</v>
      </c>
    </row>
    <row r="3909" spans="1:29" ht="14.25" customHeight="1" x14ac:dyDescent="0.3">
      <c r="A3909" s="5">
        <v>3907</v>
      </c>
      <c r="B3909" s="6" t="s">
        <v>32</v>
      </c>
      <c r="C3909" s="6" t="s">
        <v>33</v>
      </c>
      <c r="D3909" s="6" t="s">
        <v>3869</v>
      </c>
      <c r="E3909" s="6" t="s">
        <v>4010</v>
      </c>
      <c r="F3909" s="6">
        <v>3323202004</v>
      </c>
      <c r="G3909" s="6" t="s">
        <v>3981</v>
      </c>
      <c r="H3909" s="6" t="s">
        <v>449</v>
      </c>
      <c r="I3909" s="6">
        <v>15633147</v>
      </c>
      <c r="J3909" s="6" t="s">
        <v>12538</v>
      </c>
      <c r="K3909" s="6" t="s">
        <v>12539</v>
      </c>
      <c r="L3909" s="6" t="s">
        <v>12540</v>
      </c>
      <c r="M3909" s="6">
        <v>0</v>
      </c>
      <c r="N3909" s="6">
        <v>275</v>
      </c>
      <c r="O3909" s="6">
        <v>0</v>
      </c>
      <c r="P3909" s="6">
        <v>0</v>
      </c>
      <c r="Q3909" s="6">
        <v>0</v>
      </c>
      <c r="R3909" s="6">
        <v>0</v>
      </c>
      <c r="S3909" s="6">
        <v>0</v>
      </c>
      <c r="T3909" s="6" t="s">
        <v>39</v>
      </c>
      <c r="U3909" s="6" t="s">
        <v>7926</v>
      </c>
      <c r="V3909" s="8">
        <v>46255.523611111108</v>
      </c>
      <c r="W3909" s="8">
        <v>46255.523611111108</v>
      </c>
      <c r="X3909" s="6" t="s">
        <v>40</v>
      </c>
      <c r="Y3909" s="6" t="s">
        <v>39</v>
      </c>
      <c r="Z3909" s="9">
        <v>666672</v>
      </c>
      <c r="AA3909" s="6" t="s">
        <v>7554</v>
      </c>
      <c r="AB3909" s="26" t="s">
        <v>12541</v>
      </c>
      <c r="AC3909" s="11" t="str">
        <f t="shared" si="330"/>
        <v>Klik Here Bestie</v>
      </c>
    </row>
    <row r="3910" spans="1:29" ht="14.25" customHeight="1" x14ac:dyDescent="0.3">
      <c r="A3910" s="5">
        <v>3908</v>
      </c>
      <c r="B3910" s="6" t="s">
        <v>32</v>
      </c>
      <c r="C3910" s="6" t="s">
        <v>33</v>
      </c>
      <c r="D3910" s="6" t="s">
        <v>3869</v>
      </c>
      <c r="E3910" s="6" t="s">
        <v>4010</v>
      </c>
      <c r="F3910" s="6">
        <v>3323202004</v>
      </c>
      <c r="G3910" s="6" t="s">
        <v>3981</v>
      </c>
      <c r="H3910" s="6" t="s">
        <v>449</v>
      </c>
      <c r="I3910" s="6">
        <v>15414262</v>
      </c>
      <c r="J3910" s="6" t="s">
        <v>12542</v>
      </c>
      <c r="K3910" s="6" t="s">
        <v>12543</v>
      </c>
      <c r="L3910" s="6" t="s">
        <v>12544</v>
      </c>
      <c r="M3910" s="6">
        <v>0</v>
      </c>
      <c r="N3910" s="6">
        <v>397</v>
      </c>
      <c r="O3910" s="6">
        <v>0</v>
      </c>
      <c r="P3910" s="6">
        <v>0</v>
      </c>
      <c r="Q3910" s="6">
        <v>0</v>
      </c>
      <c r="R3910" s="6">
        <v>0</v>
      </c>
      <c r="S3910" s="6">
        <v>0</v>
      </c>
      <c r="T3910" s="6" t="s">
        <v>39</v>
      </c>
      <c r="U3910" s="6" t="s">
        <v>7958</v>
      </c>
      <c r="V3910" s="8">
        <v>46252.631944444445</v>
      </c>
      <c r="W3910" s="8">
        <v>46252.631944444445</v>
      </c>
      <c r="X3910" s="6" t="s">
        <v>40</v>
      </c>
      <c r="Y3910" s="6" t="s">
        <v>39</v>
      </c>
      <c r="Z3910" s="9">
        <v>76650</v>
      </c>
      <c r="AA3910" s="6" t="s">
        <v>4026</v>
      </c>
      <c r="AB3910" s="26" t="s">
        <v>12545</v>
      </c>
      <c r="AC3910" s="11" t="str">
        <f t="shared" si="330"/>
        <v>Klik Here Bestie</v>
      </c>
    </row>
    <row r="3911" spans="1:29" ht="14.25" customHeight="1" x14ac:dyDescent="0.3">
      <c r="A3911" s="5">
        <v>3909</v>
      </c>
      <c r="B3911" s="6" t="s">
        <v>32</v>
      </c>
      <c r="C3911" s="6" t="s">
        <v>33</v>
      </c>
      <c r="D3911" s="6" t="s">
        <v>3869</v>
      </c>
      <c r="E3911" s="6" t="s">
        <v>4010</v>
      </c>
      <c r="F3911" s="6">
        <v>3323202004</v>
      </c>
      <c r="G3911" s="6" t="s">
        <v>3981</v>
      </c>
      <c r="H3911" s="6" t="s">
        <v>449</v>
      </c>
      <c r="I3911" s="6">
        <v>15710272</v>
      </c>
      <c r="J3911" s="6" t="s">
        <v>12546</v>
      </c>
      <c r="K3911" s="6" t="s">
        <v>12547</v>
      </c>
      <c r="L3911" s="6" t="s">
        <v>1661</v>
      </c>
      <c r="M3911" s="6">
        <v>0</v>
      </c>
      <c r="N3911" s="6">
        <v>746</v>
      </c>
      <c r="O3911" s="6">
        <v>0</v>
      </c>
      <c r="P3911" s="6">
        <v>0</v>
      </c>
      <c r="Q3911" s="6">
        <v>0</v>
      </c>
      <c r="R3911" s="6">
        <v>0</v>
      </c>
      <c r="S3911" s="6">
        <v>0</v>
      </c>
      <c r="T3911" s="6" t="s">
        <v>39</v>
      </c>
      <c r="U3911" s="27" t="s">
        <v>7933</v>
      </c>
      <c r="V3911" s="8">
        <v>46256.436111111114</v>
      </c>
      <c r="W3911" s="8">
        <v>46256.436111111114</v>
      </c>
      <c r="X3911" s="6" t="s">
        <v>40</v>
      </c>
      <c r="Y3911" s="6" t="s">
        <v>39</v>
      </c>
      <c r="Z3911" s="9">
        <v>666672</v>
      </c>
      <c r="AA3911" s="6" t="s">
        <v>7554</v>
      </c>
      <c r="AB3911" s="26" t="s">
        <v>12548</v>
      </c>
      <c r="AC3911" s="11" t="str">
        <f t="shared" si="330"/>
        <v>Klik Here Bestie</v>
      </c>
    </row>
    <row r="3912" spans="1:29" ht="14.25" customHeight="1" x14ac:dyDescent="0.3">
      <c r="A3912" s="5">
        <v>3910</v>
      </c>
      <c r="B3912" s="6" t="s">
        <v>32</v>
      </c>
      <c r="C3912" s="6" t="s">
        <v>33</v>
      </c>
      <c r="D3912" s="6" t="s">
        <v>3869</v>
      </c>
      <c r="E3912" s="6" t="s">
        <v>4057</v>
      </c>
      <c r="F3912" s="6">
        <v>3323202005</v>
      </c>
      <c r="G3912" s="6" t="s">
        <v>3870</v>
      </c>
      <c r="H3912" s="6" t="s">
        <v>3871</v>
      </c>
      <c r="I3912" s="6">
        <v>15461373</v>
      </c>
      <c r="J3912" s="6" t="s">
        <v>12549</v>
      </c>
      <c r="K3912" s="6" t="s">
        <v>12550</v>
      </c>
      <c r="L3912" s="6" t="s">
        <v>4069</v>
      </c>
      <c r="M3912" s="6">
        <v>0</v>
      </c>
      <c r="N3912" s="6">
        <v>600</v>
      </c>
      <c r="O3912" s="6">
        <v>0</v>
      </c>
      <c r="P3912" s="6">
        <v>0</v>
      </c>
      <c r="Q3912" s="6">
        <v>0</v>
      </c>
      <c r="R3912" s="6">
        <v>0</v>
      </c>
      <c r="S3912" s="6">
        <v>0</v>
      </c>
      <c r="T3912" s="6" t="s">
        <v>39</v>
      </c>
      <c r="U3912" s="27" t="s">
        <v>7969</v>
      </c>
      <c r="V3912" s="8">
        <v>46253.449305555558</v>
      </c>
      <c r="W3912" s="8">
        <v>46253.449305555558</v>
      </c>
      <c r="X3912" s="6" t="s">
        <v>40</v>
      </c>
      <c r="Y3912" s="6" t="s">
        <v>39</v>
      </c>
      <c r="Z3912" s="9">
        <v>78353</v>
      </c>
      <c r="AA3912" s="6" t="s">
        <v>4070</v>
      </c>
      <c r="AB3912" s="26" t="s">
        <v>12551</v>
      </c>
      <c r="AC3912" s="11" t="str">
        <f t="shared" si="330"/>
        <v>Klik Here Bestie</v>
      </c>
    </row>
    <row r="3913" spans="1:29" ht="14.25" customHeight="1" x14ac:dyDescent="0.3">
      <c r="A3913" s="5">
        <v>3911</v>
      </c>
      <c r="B3913" s="6" t="s">
        <v>32</v>
      </c>
      <c r="C3913" s="6" t="s">
        <v>33</v>
      </c>
      <c r="D3913" s="6" t="s">
        <v>3869</v>
      </c>
      <c r="E3913" s="6" t="s">
        <v>4057</v>
      </c>
      <c r="F3913" s="6">
        <v>3323202005</v>
      </c>
      <c r="G3913" s="6" t="s">
        <v>3870</v>
      </c>
      <c r="H3913" s="6" t="s">
        <v>3871</v>
      </c>
      <c r="I3913" s="6">
        <v>16193255</v>
      </c>
      <c r="J3913" s="6" t="s">
        <v>12552</v>
      </c>
      <c r="K3913" s="6" t="s">
        <v>12553</v>
      </c>
      <c r="L3913" s="6" t="s">
        <v>3896</v>
      </c>
      <c r="M3913" s="6">
        <v>100</v>
      </c>
      <c r="N3913" s="6">
        <v>0</v>
      </c>
      <c r="O3913" s="6">
        <v>0</v>
      </c>
      <c r="P3913" s="6">
        <v>0</v>
      </c>
      <c r="Q3913" s="6">
        <v>0</v>
      </c>
      <c r="R3913" s="6">
        <v>0</v>
      </c>
      <c r="S3913" s="6">
        <v>0</v>
      </c>
      <c r="T3913" s="6" t="s">
        <v>39</v>
      </c>
      <c r="U3913" s="27" t="s">
        <v>7919</v>
      </c>
      <c r="V3913" s="8">
        <v>46261.632638888892</v>
      </c>
      <c r="W3913" s="8">
        <v>46261.632638888892</v>
      </c>
      <c r="X3913" s="6" t="s">
        <v>40</v>
      </c>
      <c r="Y3913" s="6" t="s">
        <v>39</v>
      </c>
      <c r="Z3913" s="9">
        <v>78351</v>
      </c>
      <c r="AA3913" s="6" t="s">
        <v>1130</v>
      </c>
      <c r="AB3913" s="26" t="s">
        <v>12554</v>
      </c>
      <c r="AC3913" s="11" t="str">
        <f t="shared" si="330"/>
        <v>Klik Here Bestie</v>
      </c>
    </row>
    <row r="3914" spans="1:29" ht="14.25" customHeight="1" x14ac:dyDescent="0.3">
      <c r="A3914" s="5">
        <v>3912</v>
      </c>
      <c r="B3914" s="6" t="s">
        <v>32</v>
      </c>
      <c r="C3914" s="6" t="s">
        <v>33</v>
      </c>
      <c r="D3914" s="6" t="s">
        <v>3869</v>
      </c>
      <c r="E3914" s="6" t="s">
        <v>4057</v>
      </c>
      <c r="F3914" s="6">
        <v>3323202005</v>
      </c>
      <c r="G3914" s="6" t="s">
        <v>3870</v>
      </c>
      <c r="H3914" s="6" t="s">
        <v>3871</v>
      </c>
      <c r="I3914" s="6">
        <v>16193575</v>
      </c>
      <c r="J3914" s="6" t="s">
        <v>12555</v>
      </c>
      <c r="K3914" s="6" t="s">
        <v>12553</v>
      </c>
      <c r="L3914" s="6" t="s">
        <v>3896</v>
      </c>
      <c r="M3914" s="6">
        <v>0</v>
      </c>
      <c r="N3914" s="6">
        <v>774</v>
      </c>
      <c r="O3914" s="6">
        <v>0</v>
      </c>
      <c r="P3914" s="6">
        <v>0</v>
      </c>
      <c r="Q3914" s="6">
        <v>0</v>
      </c>
      <c r="R3914" s="6">
        <v>0</v>
      </c>
      <c r="S3914" s="6">
        <v>0</v>
      </c>
      <c r="T3914" s="6" t="s">
        <v>39</v>
      </c>
      <c r="U3914" s="27" t="s">
        <v>7919</v>
      </c>
      <c r="V3914" s="8">
        <v>46261.634722222225</v>
      </c>
      <c r="W3914" s="8">
        <v>46261.634722222225</v>
      </c>
      <c r="X3914" s="6" t="s">
        <v>40</v>
      </c>
      <c r="Y3914" s="6" t="s">
        <v>39</v>
      </c>
      <c r="Z3914" s="9">
        <v>78351</v>
      </c>
      <c r="AA3914" s="6" t="s">
        <v>1130</v>
      </c>
      <c r="AB3914" s="26" t="s">
        <v>12556</v>
      </c>
      <c r="AC3914" s="11" t="str">
        <f t="shared" si="330"/>
        <v>Klik Here Bestie</v>
      </c>
    </row>
    <row r="3915" spans="1:29" ht="14.25" customHeight="1" x14ac:dyDescent="0.3">
      <c r="A3915" s="5">
        <v>3913</v>
      </c>
      <c r="B3915" s="6" t="s">
        <v>32</v>
      </c>
      <c r="C3915" s="6" t="s">
        <v>33</v>
      </c>
      <c r="D3915" s="6" t="s">
        <v>3869</v>
      </c>
      <c r="E3915" s="6" t="s">
        <v>4057</v>
      </c>
      <c r="F3915" s="6">
        <v>3323202005</v>
      </c>
      <c r="G3915" s="6" t="s">
        <v>3870</v>
      </c>
      <c r="H3915" s="6" t="s">
        <v>3871</v>
      </c>
      <c r="I3915" s="6">
        <v>15386052</v>
      </c>
      <c r="J3915" s="6" t="s">
        <v>12557</v>
      </c>
      <c r="K3915" s="6" t="s">
        <v>12558</v>
      </c>
      <c r="L3915" s="6" t="s">
        <v>12559</v>
      </c>
      <c r="M3915" s="6">
        <v>0</v>
      </c>
      <c r="N3915" s="6">
        <v>86</v>
      </c>
      <c r="O3915" s="6">
        <v>0</v>
      </c>
      <c r="P3915" s="6">
        <v>0</v>
      </c>
      <c r="Q3915" s="6">
        <v>0</v>
      </c>
      <c r="R3915" s="6">
        <v>0</v>
      </c>
      <c r="S3915" s="6">
        <v>0</v>
      </c>
      <c r="T3915" s="6" t="s">
        <v>39</v>
      </c>
      <c r="U3915" s="27" t="s">
        <v>7958</v>
      </c>
      <c r="V3915" s="8">
        <v>46252.40902777778</v>
      </c>
      <c r="W3915" s="8">
        <v>46252.40902777778</v>
      </c>
      <c r="X3915" s="6" t="s">
        <v>40</v>
      </c>
      <c r="Y3915" s="6" t="s">
        <v>39</v>
      </c>
      <c r="Z3915" s="9">
        <v>78355</v>
      </c>
      <c r="AA3915" s="6" t="s">
        <v>4088</v>
      </c>
      <c r="AB3915" s="26" t="s">
        <v>12560</v>
      </c>
      <c r="AC3915" s="11" t="str">
        <f t="shared" si="330"/>
        <v>Klik Here Bestie</v>
      </c>
    </row>
    <row r="3916" spans="1:29" ht="14.25" customHeight="1" x14ac:dyDescent="0.3">
      <c r="A3916" s="5">
        <v>3914</v>
      </c>
      <c r="B3916" s="6" t="s">
        <v>32</v>
      </c>
      <c r="C3916" s="6" t="s">
        <v>33</v>
      </c>
      <c r="D3916" s="6" t="s">
        <v>3869</v>
      </c>
      <c r="E3916" s="6" t="s">
        <v>4057</v>
      </c>
      <c r="F3916" s="6">
        <v>3323202005</v>
      </c>
      <c r="G3916" s="6" t="s">
        <v>3870</v>
      </c>
      <c r="H3916" s="6" t="s">
        <v>3871</v>
      </c>
      <c r="I3916" s="6">
        <v>15454580</v>
      </c>
      <c r="J3916" s="6" t="s">
        <v>12561</v>
      </c>
      <c r="K3916" s="6" t="s">
        <v>12562</v>
      </c>
      <c r="L3916" s="6" t="s">
        <v>691</v>
      </c>
      <c r="M3916" s="6">
        <v>54</v>
      </c>
      <c r="N3916" s="6">
        <v>50</v>
      </c>
      <c r="O3916" s="6">
        <v>0</v>
      </c>
      <c r="P3916" s="6">
        <v>0</v>
      </c>
      <c r="Q3916" s="6">
        <v>0</v>
      </c>
      <c r="R3916" s="6">
        <v>0</v>
      </c>
      <c r="S3916" s="6">
        <v>0</v>
      </c>
      <c r="T3916" s="6" t="s">
        <v>39</v>
      </c>
      <c r="U3916" s="27" t="s">
        <v>7969</v>
      </c>
      <c r="V3916" s="8">
        <v>46253.407638888886</v>
      </c>
      <c r="W3916" s="8">
        <v>46253.407638888886</v>
      </c>
      <c r="X3916" s="6" t="s">
        <v>40</v>
      </c>
      <c r="Y3916" s="6" t="s">
        <v>39</v>
      </c>
      <c r="Z3916" s="9">
        <v>78357</v>
      </c>
      <c r="AA3916" s="6" t="s">
        <v>1198</v>
      </c>
      <c r="AB3916" s="26" t="s">
        <v>12563</v>
      </c>
      <c r="AC3916" s="11" t="str">
        <f t="shared" si="330"/>
        <v>Klik Here Bestie</v>
      </c>
    </row>
    <row r="3917" spans="1:29" ht="14.25" customHeight="1" x14ac:dyDescent="0.3">
      <c r="A3917" s="5">
        <v>3915</v>
      </c>
      <c r="B3917" s="6" t="s">
        <v>32</v>
      </c>
      <c r="C3917" s="6" t="s">
        <v>33</v>
      </c>
      <c r="D3917" s="6" t="s">
        <v>3869</v>
      </c>
      <c r="E3917" s="6" t="s">
        <v>4057</v>
      </c>
      <c r="F3917" s="6">
        <v>3323202005</v>
      </c>
      <c r="G3917" s="6" t="s">
        <v>3870</v>
      </c>
      <c r="H3917" s="6" t="s">
        <v>3871</v>
      </c>
      <c r="I3917" s="6">
        <v>15454848</v>
      </c>
      <c r="J3917" s="6" t="s">
        <v>12564</v>
      </c>
      <c r="K3917" s="6" t="s">
        <v>12562</v>
      </c>
      <c r="L3917" s="6" t="s">
        <v>691</v>
      </c>
      <c r="M3917" s="6">
        <v>0</v>
      </c>
      <c r="N3917" s="6">
        <v>516</v>
      </c>
      <c r="O3917" s="6">
        <v>0</v>
      </c>
      <c r="P3917" s="6">
        <v>0</v>
      </c>
      <c r="Q3917" s="6">
        <v>0</v>
      </c>
      <c r="R3917" s="6">
        <v>0</v>
      </c>
      <c r="S3917" s="6">
        <v>0</v>
      </c>
      <c r="T3917" s="6" t="s">
        <v>39</v>
      </c>
      <c r="U3917" s="6" t="s">
        <v>7969</v>
      </c>
      <c r="V3917" s="8">
        <v>46253.40902777778</v>
      </c>
      <c r="W3917" s="8">
        <v>46253.40902777778</v>
      </c>
      <c r="X3917" s="6" t="s">
        <v>40</v>
      </c>
      <c r="Y3917" s="6" t="s">
        <v>39</v>
      </c>
      <c r="Z3917" s="9">
        <v>78357</v>
      </c>
      <c r="AA3917" s="6" t="s">
        <v>1198</v>
      </c>
      <c r="AB3917" s="26" t="s">
        <v>12565</v>
      </c>
      <c r="AC3917" s="11" t="str">
        <f t="shared" si="330"/>
        <v>Klik Here Bestie</v>
      </c>
    </row>
    <row r="3918" spans="1:29" ht="14.25" customHeight="1" x14ac:dyDescent="0.3">
      <c r="A3918" s="5">
        <v>3916</v>
      </c>
      <c r="B3918" s="6" t="s">
        <v>32</v>
      </c>
      <c r="C3918" s="6" t="s">
        <v>33</v>
      </c>
      <c r="D3918" s="6" t="s">
        <v>3869</v>
      </c>
      <c r="E3918" s="6" t="s">
        <v>4057</v>
      </c>
      <c r="F3918" s="6">
        <v>3323202005</v>
      </c>
      <c r="G3918" s="6" t="s">
        <v>3870</v>
      </c>
      <c r="H3918" s="6" t="s">
        <v>3871</v>
      </c>
      <c r="I3918" s="6">
        <v>15384481</v>
      </c>
      <c r="J3918" s="6" t="s">
        <v>12566</v>
      </c>
      <c r="K3918" s="6" t="s">
        <v>12567</v>
      </c>
      <c r="L3918" s="6" t="s">
        <v>6244</v>
      </c>
      <c r="M3918" s="6">
        <v>0</v>
      </c>
      <c r="N3918" s="6">
        <v>516</v>
      </c>
      <c r="O3918" s="6">
        <v>0</v>
      </c>
      <c r="P3918" s="6">
        <v>0</v>
      </c>
      <c r="Q3918" s="6">
        <v>0</v>
      </c>
      <c r="R3918" s="6">
        <v>0</v>
      </c>
      <c r="S3918" s="6">
        <v>0</v>
      </c>
      <c r="T3918" s="6" t="s">
        <v>39</v>
      </c>
      <c r="U3918" s="6" t="s">
        <v>7958</v>
      </c>
      <c r="V3918" s="8">
        <v>46252.400694444441</v>
      </c>
      <c r="W3918" s="8">
        <v>46252.400694444441</v>
      </c>
      <c r="X3918" s="6" t="s">
        <v>40</v>
      </c>
      <c r="Y3918" s="6" t="s">
        <v>39</v>
      </c>
      <c r="Z3918" s="9">
        <v>692433</v>
      </c>
      <c r="AA3918" s="6" t="s">
        <v>957</v>
      </c>
      <c r="AB3918" s="26" t="s">
        <v>12568</v>
      </c>
      <c r="AC3918" s="11" t="str">
        <f t="shared" si="330"/>
        <v>Klik Here Bestie</v>
      </c>
    </row>
    <row r="3919" spans="1:29" ht="14.25" customHeight="1" x14ac:dyDescent="0.3">
      <c r="A3919" s="5">
        <v>3917</v>
      </c>
      <c r="B3919" s="6" t="s">
        <v>32</v>
      </c>
      <c r="C3919" s="6" t="s">
        <v>33</v>
      </c>
      <c r="D3919" s="6" t="s">
        <v>3869</v>
      </c>
      <c r="E3919" s="6" t="s">
        <v>4096</v>
      </c>
      <c r="F3919" s="6">
        <v>3323202006</v>
      </c>
      <c r="G3919" s="6" t="s">
        <v>3870</v>
      </c>
      <c r="H3919" s="6" t="s">
        <v>3871</v>
      </c>
      <c r="I3919" s="6">
        <v>16053681</v>
      </c>
      <c r="J3919" s="6" t="s">
        <v>12569</v>
      </c>
      <c r="K3919" s="6" t="s">
        <v>12570</v>
      </c>
      <c r="L3919" s="6" t="s">
        <v>5566</v>
      </c>
      <c r="M3919" s="6">
        <v>0</v>
      </c>
      <c r="N3919" s="6">
        <v>350</v>
      </c>
      <c r="O3919" s="6">
        <v>0</v>
      </c>
      <c r="P3919" s="6">
        <v>0</v>
      </c>
      <c r="Q3919" s="6">
        <v>0</v>
      </c>
      <c r="R3919" s="6">
        <v>0</v>
      </c>
      <c r="S3919" s="6">
        <v>0</v>
      </c>
      <c r="T3919" s="6" t="s">
        <v>39</v>
      </c>
      <c r="U3919" s="6" t="s">
        <v>7962</v>
      </c>
      <c r="V3919" s="8">
        <v>46260.449305555558</v>
      </c>
      <c r="W3919" s="8">
        <v>46260.449305555558</v>
      </c>
      <c r="X3919" s="6" t="s">
        <v>40</v>
      </c>
      <c r="Y3919" s="6" t="s">
        <v>39</v>
      </c>
      <c r="Z3919" s="9">
        <v>1053153</v>
      </c>
      <c r="AA3919" s="6" t="s">
        <v>4103</v>
      </c>
      <c r="AB3919" s="26" t="s">
        <v>12571</v>
      </c>
      <c r="AC3919" s="11" t="str">
        <f t="shared" si="330"/>
        <v>Klik Here Bestie</v>
      </c>
    </row>
    <row r="3920" spans="1:29" ht="14.25" customHeight="1" x14ac:dyDescent="0.3">
      <c r="A3920" s="5">
        <v>3918</v>
      </c>
      <c r="B3920" s="6" t="s">
        <v>32</v>
      </c>
      <c r="C3920" s="6" t="s">
        <v>33</v>
      </c>
      <c r="D3920" s="6" t="s">
        <v>3869</v>
      </c>
      <c r="E3920" s="6" t="s">
        <v>4096</v>
      </c>
      <c r="F3920" s="6">
        <v>3323202006</v>
      </c>
      <c r="G3920" s="6" t="s">
        <v>3870</v>
      </c>
      <c r="H3920" s="6" t="s">
        <v>3871</v>
      </c>
      <c r="I3920" s="6">
        <v>15952480</v>
      </c>
      <c r="J3920" s="6" t="s">
        <v>12572</v>
      </c>
      <c r="K3920" s="6" t="s">
        <v>12573</v>
      </c>
      <c r="L3920" s="6" t="s">
        <v>12574</v>
      </c>
      <c r="M3920" s="6">
        <v>0</v>
      </c>
      <c r="N3920" s="6">
        <v>598</v>
      </c>
      <c r="O3920" s="6">
        <v>0</v>
      </c>
      <c r="P3920" s="6">
        <v>0</v>
      </c>
      <c r="Q3920" s="6">
        <v>0</v>
      </c>
      <c r="R3920" s="6">
        <v>0</v>
      </c>
      <c r="S3920" s="6">
        <v>0</v>
      </c>
      <c r="T3920" s="6" t="s">
        <v>39</v>
      </c>
      <c r="U3920" s="6" t="s">
        <v>8291</v>
      </c>
      <c r="V3920" s="8">
        <v>46259.382638888892</v>
      </c>
      <c r="W3920" s="8">
        <v>46259.382638888892</v>
      </c>
      <c r="X3920" s="6" t="s">
        <v>40</v>
      </c>
      <c r="Y3920" s="6" t="s">
        <v>39</v>
      </c>
      <c r="Z3920" s="9">
        <v>1053153</v>
      </c>
      <c r="AA3920" s="6" t="s">
        <v>4103</v>
      </c>
      <c r="AB3920" s="26" t="s">
        <v>12575</v>
      </c>
      <c r="AC3920" s="11" t="str">
        <f t="shared" si="330"/>
        <v>Klik Here Bestie</v>
      </c>
    </row>
    <row r="3921" spans="1:29" ht="14.25" customHeight="1" x14ac:dyDescent="0.3">
      <c r="A3921" s="5">
        <v>3919</v>
      </c>
      <c r="B3921" s="6" t="s">
        <v>32</v>
      </c>
      <c r="C3921" s="6" t="s">
        <v>33</v>
      </c>
      <c r="D3921" s="6" t="s">
        <v>3869</v>
      </c>
      <c r="E3921" s="6" t="s">
        <v>4096</v>
      </c>
      <c r="F3921" s="6">
        <v>3323202006</v>
      </c>
      <c r="G3921" s="6" t="s">
        <v>3870</v>
      </c>
      <c r="H3921" s="6" t="s">
        <v>3871</v>
      </c>
      <c r="I3921" s="6">
        <v>15534213</v>
      </c>
      <c r="J3921" s="6" t="s">
        <v>12576</v>
      </c>
      <c r="K3921" s="6" t="s">
        <v>12577</v>
      </c>
      <c r="L3921" s="6" t="s">
        <v>12578</v>
      </c>
      <c r="M3921" s="6">
        <v>0</v>
      </c>
      <c r="N3921" s="6">
        <v>313</v>
      </c>
      <c r="O3921" s="6">
        <v>0</v>
      </c>
      <c r="P3921" s="6">
        <v>0</v>
      </c>
      <c r="Q3921" s="6">
        <v>0</v>
      </c>
      <c r="R3921" s="6">
        <v>0</v>
      </c>
      <c r="S3921" s="6">
        <v>0</v>
      </c>
      <c r="T3921" s="6" t="s">
        <v>39</v>
      </c>
      <c r="U3921" s="27" t="s">
        <v>7987</v>
      </c>
      <c r="V3921" s="8">
        <v>46254.436805555553</v>
      </c>
      <c r="W3921" s="8">
        <v>46254.436805555553</v>
      </c>
      <c r="X3921" s="6" t="s">
        <v>40</v>
      </c>
      <c r="Y3921" s="6" t="s">
        <v>39</v>
      </c>
      <c r="Z3921" s="9">
        <v>76200</v>
      </c>
      <c r="AA3921" s="6" t="s">
        <v>169</v>
      </c>
      <c r="AB3921" s="26" t="s">
        <v>12579</v>
      </c>
      <c r="AC3921" s="11" t="str">
        <f t="shared" si="330"/>
        <v>Klik Here Bestie</v>
      </c>
    </row>
    <row r="3922" spans="1:29" ht="14.25" customHeight="1" x14ac:dyDescent="0.3">
      <c r="A3922" s="5">
        <v>3920</v>
      </c>
      <c r="B3922" s="6" t="s">
        <v>32</v>
      </c>
      <c r="C3922" s="6" t="s">
        <v>33</v>
      </c>
      <c r="D3922" s="6" t="s">
        <v>3869</v>
      </c>
      <c r="E3922" s="6" t="s">
        <v>4096</v>
      </c>
      <c r="F3922" s="6">
        <v>3323202006</v>
      </c>
      <c r="G3922" s="6" t="s">
        <v>3870</v>
      </c>
      <c r="H3922" s="6" t="s">
        <v>3871</v>
      </c>
      <c r="I3922" s="6">
        <v>16058900</v>
      </c>
      <c r="J3922" s="6" t="s">
        <v>12580</v>
      </c>
      <c r="K3922" s="6" t="s">
        <v>12581</v>
      </c>
      <c r="L3922" s="6" t="s">
        <v>12582</v>
      </c>
      <c r="M3922" s="6">
        <v>170</v>
      </c>
      <c r="N3922" s="6">
        <v>154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 t="s">
        <v>39</v>
      </c>
      <c r="U3922" s="27" t="s">
        <v>7962</v>
      </c>
      <c r="V3922" s="8">
        <v>46260.477777777778</v>
      </c>
      <c r="W3922" s="8">
        <v>46260.477777777778</v>
      </c>
      <c r="X3922" s="6" t="s">
        <v>40</v>
      </c>
      <c r="Y3922" s="6" t="s">
        <v>39</v>
      </c>
      <c r="Z3922" s="9">
        <v>76260</v>
      </c>
      <c r="AA3922" s="6" t="s">
        <v>487</v>
      </c>
      <c r="AB3922" s="26" t="s">
        <v>12583</v>
      </c>
      <c r="AC3922" s="11" t="str">
        <f t="shared" si="330"/>
        <v>Klik Here Bestie</v>
      </c>
    </row>
    <row r="3923" spans="1:29" ht="14.25" customHeight="1" x14ac:dyDescent="0.3">
      <c r="A3923" s="5">
        <v>3921</v>
      </c>
      <c r="B3923" s="6" t="s">
        <v>32</v>
      </c>
      <c r="C3923" s="6" t="s">
        <v>33</v>
      </c>
      <c r="D3923" s="6" t="s">
        <v>3869</v>
      </c>
      <c r="E3923" s="6" t="s">
        <v>4096</v>
      </c>
      <c r="F3923" s="6">
        <v>3323202006</v>
      </c>
      <c r="G3923" s="6" t="s">
        <v>3870</v>
      </c>
      <c r="H3923" s="6" t="s">
        <v>3871</v>
      </c>
      <c r="I3923" s="6">
        <v>16059349</v>
      </c>
      <c r="J3923" s="6" t="s">
        <v>12584</v>
      </c>
      <c r="K3923" s="6" t="s">
        <v>12581</v>
      </c>
      <c r="L3923" s="6" t="s">
        <v>12582</v>
      </c>
      <c r="M3923" s="6">
        <v>0</v>
      </c>
      <c r="N3923" s="6">
        <v>585</v>
      </c>
      <c r="O3923" s="6">
        <v>0</v>
      </c>
      <c r="P3923" s="6">
        <v>0</v>
      </c>
      <c r="Q3923" s="6">
        <v>0</v>
      </c>
      <c r="R3923" s="6">
        <v>0</v>
      </c>
      <c r="S3923" s="6">
        <v>0</v>
      </c>
      <c r="T3923" s="6" t="s">
        <v>39</v>
      </c>
      <c r="U3923" s="27" t="s">
        <v>7962</v>
      </c>
      <c r="V3923" s="8">
        <v>46260.479861111111</v>
      </c>
      <c r="W3923" s="8">
        <v>46260.479861111111</v>
      </c>
      <c r="X3923" s="6" t="s">
        <v>40</v>
      </c>
      <c r="Y3923" s="6" t="s">
        <v>39</v>
      </c>
      <c r="Z3923" s="9">
        <v>76260</v>
      </c>
      <c r="AA3923" s="6" t="s">
        <v>487</v>
      </c>
      <c r="AB3923" s="26" t="s">
        <v>12585</v>
      </c>
      <c r="AC3923" s="11" t="str">
        <f t="shared" si="330"/>
        <v>Klik Here Bestie</v>
      </c>
    </row>
    <row r="3924" spans="1:29" ht="14.25" customHeight="1" x14ac:dyDescent="0.3">
      <c r="A3924" s="5">
        <v>3922</v>
      </c>
      <c r="B3924" s="6" t="s">
        <v>32</v>
      </c>
      <c r="C3924" s="6" t="s">
        <v>33</v>
      </c>
      <c r="D3924" s="6" t="s">
        <v>3869</v>
      </c>
      <c r="E3924" s="6" t="s">
        <v>4096</v>
      </c>
      <c r="F3924" s="6">
        <v>3323202006</v>
      </c>
      <c r="G3924" s="6" t="s">
        <v>3870</v>
      </c>
      <c r="H3924" s="6" t="s">
        <v>3871</v>
      </c>
      <c r="I3924" s="6">
        <v>15606047</v>
      </c>
      <c r="J3924" s="6" t="s">
        <v>12586</v>
      </c>
      <c r="K3924" s="6" t="s">
        <v>12587</v>
      </c>
      <c r="L3924" s="6" t="s">
        <v>12588</v>
      </c>
      <c r="M3924" s="6">
        <v>0</v>
      </c>
      <c r="N3924" s="6">
        <v>374</v>
      </c>
      <c r="O3924" s="6">
        <v>0</v>
      </c>
      <c r="P3924" s="6">
        <v>0</v>
      </c>
      <c r="Q3924" s="6">
        <v>0</v>
      </c>
      <c r="R3924" s="6">
        <v>0</v>
      </c>
      <c r="S3924" s="6">
        <v>0</v>
      </c>
      <c r="T3924" s="6" t="s">
        <v>39</v>
      </c>
      <c r="U3924" s="6" t="s">
        <v>7926</v>
      </c>
      <c r="V3924" s="8">
        <v>46255.364583333336</v>
      </c>
      <c r="W3924" s="8">
        <v>46255.364583333336</v>
      </c>
      <c r="X3924" s="6" t="s">
        <v>40</v>
      </c>
      <c r="Y3924" s="6" t="s">
        <v>39</v>
      </c>
      <c r="Z3924" s="9">
        <v>76194</v>
      </c>
      <c r="AA3924" s="6" t="s">
        <v>7658</v>
      </c>
      <c r="AB3924" s="26" t="s">
        <v>12589</v>
      </c>
      <c r="AC3924" s="11" t="str">
        <f t="shared" si="330"/>
        <v>Klik Here Bestie</v>
      </c>
    </row>
    <row r="3925" spans="1:29" ht="14.25" customHeight="1" x14ac:dyDescent="0.3">
      <c r="A3925" s="5">
        <v>3923</v>
      </c>
      <c r="B3925" s="6" t="s">
        <v>32</v>
      </c>
      <c r="C3925" s="6" t="s">
        <v>33</v>
      </c>
      <c r="D3925" s="6" t="s">
        <v>3869</v>
      </c>
      <c r="E3925" s="6" t="s">
        <v>4096</v>
      </c>
      <c r="F3925" s="6">
        <v>3323202006</v>
      </c>
      <c r="G3925" s="6" t="s">
        <v>3870</v>
      </c>
      <c r="H3925" s="6" t="s">
        <v>3871</v>
      </c>
      <c r="I3925" s="6">
        <v>16070686</v>
      </c>
      <c r="J3925" s="6" t="s">
        <v>12590</v>
      </c>
      <c r="K3925" s="6" t="s">
        <v>12591</v>
      </c>
      <c r="L3925" s="6" t="s">
        <v>12592</v>
      </c>
      <c r="M3925" s="6">
        <v>0</v>
      </c>
      <c r="N3925" s="6">
        <v>380</v>
      </c>
      <c r="O3925" s="6">
        <v>0</v>
      </c>
      <c r="P3925" s="6">
        <v>0</v>
      </c>
      <c r="Q3925" s="6">
        <v>0</v>
      </c>
      <c r="R3925" s="6">
        <v>0</v>
      </c>
      <c r="S3925" s="6">
        <v>0</v>
      </c>
      <c r="T3925" s="6" t="s">
        <v>39</v>
      </c>
      <c r="U3925" s="6" t="s">
        <v>7962</v>
      </c>
      <c r="V3925" s="8">
        <v>46260.549305555556</v>
      </c>
      <c r="W3925" s="8">
        <v>46260.549305555556</v>
      </c>
      <c r="X3925" s="6" t="s">
        <v>40</v>
      </c>
      <c r="Y3925" s="6" t="s">
        <v>39</v>
      </c>
      <c r="Z3925" s="9">
        <v>76219</v>
      </c>
      <c r="AA3925" s="6" t="s">
        <v>7677</v>
      </c>
      <c r="AB3925" s="26" t="s">
        <v>12593</v>
      </c>
      <c r="AC3925" s="11" t="str">
        <f t="shared" si="330"/>
        <v>Klik Here Bestie</v>
      </c>
    </row>
    <row r="3926" spans="1:29" ht="14.25" customHeight="1" x14ac:dyDescent="0.3">
      <c r="A3926" s="5">
        <v>3924</v>
      </c>
      <c r="B3926" s="6" t="s">
        <v>32</v>
      </c>
      <c r="C3926" s="6" t="s">
        <v>33</v>
      </c>
      <c r="D3926" s="6" t="s">
        <v>3869</v>
      </c>
      <c r="E3926" s="6" t="s">
        <v>4096</v>
      </c>
      <c r="F3926" s="6">
        <v>3323202006</v>
      </c>
      <c r="G3926" s="6" t="s">
        <v>3870</v>
      </c>
      <c r="H3926" s="6" t="s">
        <v>3871</v>
      </c>
      <c r="I3926" s="6">
        <v>15356715</v>
      </c>
      <c r="J3926" s="6" t="s">
        <v>12594</v>
      </c>
      <c r="K3926" s="6" t="s">
        <v>12595</v>
      </c>
      <c r="L3926" s="6" t="s">
        <v>3449</v>
      </c>
      <c r="M3926" s="6">
        <v>0</v>
      </c>
      <c r="N3926" s="6">
        <v>211</v>
      </c>
      <c r="O3926" s="6">
        <v>0</v>
      </c>
      <c r="P3926" s="6">
        <v>0</v>
      </c>
      <c r="Q3926" s="6">
        <v>0</v>
      </c>
      <c r="R3926" s="6">
        <v>0</v>
      </c>
      <c r="S3926" s="6">
        <v>0</v>
      </c>
      <c r="T3926" s="6" t="s">
        <v>39</v>
      </c>
      <c r="U3926" s="6" t="s">
        <v>4394</v>
      </c>
      <c r="V3926" s="8">
        <v>46251.615277777775</v>
      </c>
      <c r="W3926" s="8">
        <v>46251.615277777775</v>
      </c>
      <c r="X3926" s="6" t="s">
        <v>40</v>
      </c>
      <c r="Y3926" s="6" t="s">
        <v>39</v>
      </c>
      <c r="Z3926" s="9">
        <v>76258</v>
      </c>
      <c r="AA3926" s="6" t="s">
        <v>7639</v>
      </c>
      <c r="AB3926" s="26" t="s">
        <v>12596</v>
      </c>
      <c r="AC3926" s="11" t="str">
        <f t="shared" si="330"/>
        <v>Klik Here Bestie</v>
      </c>
    </row>
    <row r="3927" spans="1:29" ht="14.25" customHeight="1" x14ac:dyDescent="0.3">
      <c r="A3927" s="5">
        <v>3925</v>
      </c>
      <c r="B3927" s="6" t="s">
        <v>32</v>
      </c>
      <c r="C3927" s="6" t="s">
        <v>33</v>
      </c>
      <c r="D3927" s="6" t="s">
        <v>3869</v>
      </c>
      <c r="E3927" s="6" t="s">
        <v>4096</v>
      </c>
      <c r="F3927" s="6">
        <v>3323202006</v>
      </c>
      <c r="G3927" s="6" t="s">
        <v>3870</v>
      </c>
      <c r="H3927" s="6" t="s">
        <v>3871</v>
      </c>
      <c r="I3927" s="6">
        <v>15904284</v>
      </c>
      <c r="J3927" s="6" t="s">
        <v>12597</v>
      </c>
      <c r="K3927" s="6" t="s">
        <v>12598</v>
      </c>
      <c r="L3927" s="6" t="s">
        <v>12599</v>
      </c>
      <c r="M3927" s="6">
        <v>0</v>
      </c>
      <c r="N3927" s="6">
        <v>300</v>
      </c>
      <c r="O3927" s="6">
        <v>0</v>
      </c>
      <c r="P3927" s="6">
        <v>0</v>
      </c>
      <c r="Q3927" s="6">
        <v>0</v>
      </c>
      <c r="R3927" s="6">
        <v>0</v>
      </c>
      <c r="S3927" s="6">
        <v>0</v>
      </c>
      <c r="T3927" s="6" t="s">
        <v>39</v>
      </c>
      <c r="U3927" s="27" t="s">
        <v>7951</v>
      </c>
      <c r="V3927" s="8">
        <v>46258.643055555556</v>
      </c>
      <c r="W3927" s="8">
        <v>46258.643055555556</v>
      </c>
      <c r="X3927" s="6" t="s">
        <v>40</v>
      </c>
      <c r="Y3927" s="6" t="s">
        <v>39</v>
      </c>
      <c r="Z3927" s="9">
        <v>76245</v>
      </c>
      <c r="AA3927" s="6" t="s">
        <v>4116</v>
      </c>
      <c r="AB3927" s="26" t="s">
        <v>12600</v>
      </c>
      <c r="AC3927" s="11" t="str">
        <f t="shared" si="330"/>
        <v>Klik Here Bestie</v>
      </c>
    </row>
    <row r="3928" spans="1:29" ht="14.25" customHeight="1" x14ac:dyDescent="0.3">
      <c r="A3928" s="5">
        <v>3926</v>
      </c>
      <c r="B3928" s="6" t="s">
        <v>32</v>
      </c>
      <c r="C3928" s="6" t="s">
        <v>33</v>
      </c>
      <c r="D3928" s="6" t="s">
        <v>3869</v>
      </c>
      <c r="E3928" s="6" t="s">
        <v>4126</v>
      </c>
      <c r="F3928" s="6">
        <v>3323202007</v>
      </c>
      <c r="G3928" s="6" t="s">
        <v>3870</v>
      </c>
      <c r="H3928" s="6" t="s">
        <v>3871</v>
      </c>
      <c r="I3928" s="6">
        <v>16048433</v>
      </c>
      <c r="J3928" s="6" t="s">
        <v>12601</v>
      </c>
      <c r="K3928" s="6" t="s">
        <v>12602</v>
      </c>
      <c r="L3928" s="6" t="s">
        <v>12603</v>
      </c>
      <c r="M3928" s="6">
        <v>0</v>
      </c>
      <c r="N3928" s="6">
        <v>50</v>
      </c>
      <c r="O3928" s="6">
        <v>0</v>
      </c>
      <c r="P3928" s="6">
        <v>0</v>
      </c>
      <c r="Q3928" s="6">
        <v>0</v>
      </c>
      <c r="R3928" s="6">
        <v>0</v>
      </c>
      <c r="S3928" s="6">
        <v>0</v>
      </c>
      <c r="T3928" s="6" t="s">
        <v>39</v>
      </c>
      <c r="U3928" s="27" t="s">
        <v>7962</v>
      </c>
      <c r="V3928" s="8">
        <v>46260.42291666667</v>
      </c>
      <c r="W3928" s="8">
        <v>46260.42291666667</v>
      </c>
      <c r="X3928" s="6" t="s">
        <v>40</v>
      </c>
      <c r="Y3928" s="6" t="s">
        <v>39</v>
      </c>
      <c r="Z3928" s="9">
        <v>1057825</v>
      </c>
      <c r="AA3928" s="6" t="s">
        <v>7685</v>
      </c>
      <c r="AB3928" s="26" t="s">
        <v>12604</v>
      </c>
      <c r="AC3928" s="11" t="str">
        <f t="shared" si="330"/>
        <v>Klik Here Bestie</v>
      </c>
    </row>
    <row r="3929" spans="1:29" ht="14.25" customHeight="1" x14ac:dyDescent="0.3">
      <c r="A3929" s="5">
        <v>3927</v>
      </c>
      <c r="B3929" s="6" t="s">
        <v>32</v>
      </c>
      <c r="C3929" s="6" t="s">
        <v>33</v>
      </c>
      <c r="D3929" s="6" t="s">
        <v>3869</v>
      </c>
      <c r="E3929" s="6" t="s">
        <v>4126</v>
      </c>
      <c r="F3929" s="6">
        <v>3323202007</v>
      </c>
      <c r="G3929" s="6" t="s">
        <v>3870</v>
      </c>
      <c r="H3929" s="6" t="s">
        <v>3871</v>
      </c>
      <c r="I3929" s="6">
        <v>15525436</v>
      </c>
      <c r="J3929" s="6" t="s">
        <v>12605</v>
      </c>
      <c r="K3929" s="6" t="s">
        <v>12606</v>
      </c>
      <c r="L3929" s="6" t="s">
        <v>12607</v>
      </c>
      <c r="M3929" s="6">
        <v>0</v>
      </c>
      <c r="N3929" s="6">
        <v>335</v>
      </c>
      <c r="O3929" s="6">
        <v>0</v>
      </c>
      <c r="P3929" s="6">
        <v>0</v>
      </c>
      <c r="Q3929" s="6">
        <v>0</v>
      </c>
      <c r="R3929" s="6">
        <v>0</v>
      </c>
      <c r="S3929" s="6">
        <v>0</v>
      </c>
      <c r="T3929" s="6" t="s">
        <v>39</v>
      </c>
      <c r="U3929" s="27" t="s">
        <v>7987</v>
      </c>
      <c r="V3929" s="8">
        <v>46254.394444444442</v>
      </c>
      <c r="W3929" s="8">
        <v>46254.394444444442</v>
      </c>
      <c r="X3929" s="6" t="s">
        <v>40</v>
      </c>
      <c r="Y3929" s="6" t="s">
        <v>39</v>
      </c>
      <c r="Z3929" s="9">
        <v>76745</v>
      </c>
      <c r="AA3929" s="6" t="s">
        <v>12608</v>
      </c>
      <c r="AB3929" s="26" t="s">
        <v>12609</v>
      </c>
      <c r="AC3929" s="11" t="str">
        <f t="shared" si="330"/>
        <v>Klik Here Bestie</v>
      </c>
    </row>
    <row r="3930" spans="1:29" ht="14.25" customHeight="1" x14ac:dyDescent="0.3">
      <c r="A3930" s="5">
        <v>3928</v>
      </c>
      <c r="B3930" s="6" t="s">
        <v>32</v>
      </c>
      <c r="C3930" s="6" t="s">
        <v>33</v>
      </c>
      <c r="D3930" s="6" t="s">
        <v>3869</v>
      </c>
      <c r="E3930" s="6" t="s">
        <v>4126</v>
      </c>
      <c r="F3930" s="6">
        <v>3323202007</v>
      </c>
      <c r="G3930" s="6" t="s">
        <v>3870</v>
      </c>
      <c r="H3930" s="6" t="s">
        <v>3871</v>
      </c>
      <c r="I3930" s="6">
        <v>15525651</v>
      </c>
      <c r="J3930" s="6" t="s">
        <v>12610</v>
      </c>
      <c r="K3930" s="6" t="s">
        <v>12606</v>
      </c>
      <c r="L3930" s="6" t="s">
        <v>12607</v>
      </c>
      <c r="M3930" s="6">
        <v>144</v>
      </c>
      <c r="N3930" s="6">
        <v>174</v>
      </c>
      <c r="O3930" s="6">
        <v>0</v>
      </c>
      <c r="P3930" s="6">
        <v>0</v>
      </c>
      <c r="Q3930" s="6">
        <v>0</v>
      </c>
      <c r="R3930" s="6">
        <v>0</v>
      </c>
      <c r="S3930" s="6">
        <v>0</v>
      </c>
      <c r="T3930" s="6" t="s">
        <v>39</v>
      </c>
      <c r="U3930" s="27" t="s">
        <v>7987</v>
      </c>
      <c r="V3930" s="8">
        <v>46254.395833333336</v>
      </c>
      <c r="W3930" s="8">
        <v>46254.395833333336</v>
      </c>
      <c r="X3930" s="6" t="s">
        <v>40</v>
      </c>
      <c r="Y3930" s="6" t="s">
        <v>39</v>
      </c>
      <c r="Z3930" s="9">
        <v>76745</v>
      </c>
      <c r="AA3930" s="6" t="s">
        <v>12608</v>
      </c>
      <c r="AB3930" s="26" t="s">
        <v>12611</v>
      </c>
      <c r="AC3930" s="11" t="str">
        <f t="shared" si="330"/>
        <v>Klik Here Bestie</v>
      </c>
    </row>
    <row r="3931" spans="1:29" ht="14.25" customHeight="1" x14ac:dyDescent="0.3">
      <c r="A3931" s="5">
        <v>3929</v>
      </c>
      <c r="B3931" s="6" t="s">
        <v>32</v>
      </c>
      <c r="C3931" s="6" t="s">
        <v>33</v>
      </c>
      <c r="D3931" s="6" t="s">
        <v>3869</v>
      </c>
      <c r="E3931" s="6" t="s">
        <v>4157</v>
      </c>
      <c r="F3931" s="6">
        <v>3323202008</v>
      </c>
      <c r="G3931" s="6" t="s">
        <v>3870</v>
      </c>
      <c r="H3931" s="6" t="s">
        <v>3871</v>
      </c>
      <c r="I3931" s="6">
        <v>15338867</v>
      </c>
      <c r="J3931" s="6" t="s">
        <v>12612</v>
      </c>
      <c r="K3931" s="6" t="s">
        <v>12613</v>
      </c>
      <c r="L3931" s="6" t="s">
        <v>12614</v>
      </c>
      <c r="M3931" s="6">
        <v>145</v>
      </c>
      <c r="N3931" s="6">
        <v>174</v>
      </c>
      <c r="O3931" s="6">
        <v>0</v>
      </c>
      <c r="P3931" s="6">
        <v>0</v>
      </c>
      <c r="Q3931" s="6">
        <v>0</v>
      </c>
      <c r="R3931" s="6">
        <v>0</v>
      </c>
      <c r="S3931" s="6">
        <v>0</v>
      </c>
      <c r="T3931" s="6" t="s">
        <v>39</v>
      </c>
      <c r="U3931" s="27" t="s">
        <v>4394</v>
      </c>
      <c r="V3931" s="8">
        <v>46251.39166666667</v>
      </c>
      <c r="W3931" s="8">
        <v>46251.39166666667</v>
      </c>
      <c r="X3931" s="6" t="s">
        <v>40</v>
      </c>
      <c r="Y3931" s="6" t="s">
        <v>39</v>
      </c>
      <c r="Z3931" s="9">
        <v>76310</v>
      </c>
      <c r="AA3931" s="6" t="s">
        <v>12615</v>
      </c>
      <c r="AB3931" s="26" t="s">
        <v>12616</v>
      </c>
      <c r="AC3931" s="11" t="str">
        <f t="shared" si="330"/>
        <v>Klik Here Bestie</v>
      </c>
    </row>
    <row r="3932" spans="1:29" ht="14.25" customHeight="1" x14ac:dyDescent="0.3">
      <c r="A3932" s="5">
        <v>3930</v>
      </c>
      <c r="B3932" s="6" t="s">
        <v>32</v>
      </c>
      <c r="C3932" s="6" t="s">
        <v>33</v>
      </c>
      <c r="D3932" s="6" t="s">
        <v>3869</v>
      </c>
      <c r="E3932" s="6" t="s">
        <v>4157</v>
      </c>
      <c r="F3932" s="6">
        <v>3323202008</v>
      </c>
      <c r="G3932" s="6" t="s">
        <v>3870</v>
      </c>
      <c r="H3932" s="6" t="s">
        <v>3871</v>
      </c>
      <c r="I3932" s="6">
        <v>15472929</v>
      </c>
      <c r="J3932" s="6" t="s">
        <v>12617</v>
      </c>
      <c r="K3932" s="6" t="s">
        <v>7740</v>
      </c>
      <c r="L3932" s="6" t="s">
        <v>7741</v>
      </c>
      <c r="M3932" s="6">
        <v>0</v>
      </c>
      <c r="N3932" s="6">
        <v>267</v>
      </c>
      <c r="O3932" s="6">
        <v>0</v>
      </c>
      <c r="P3932" s="6">
        <v>0</v>
      </c>
      <c r="Q3932" s="6">
        <v>0</v>
      </c>
      <c r="R3932" s="6">
        <v>0</v>
      </c>
      <c r="S3932" s="6">
        <v>0</v>
      </c>
      <c r="T3932" s="6" t="s">
        <v>39</v>
      </c>
      <c r="U3932" s="27" t="s">
        <v>7969</v>
      </c>
      <c r="V3932" s="8">
        <v>46253.53125</v>
      </c>
      <c r="W3932" s="8">
        <v>46253.53125</v>
      </c>
      <c r="X3932" s="6" t="s">
        <v>40</v>
      </c>
      <c r="Y3932" s="6" t="s">
        <v>39</v>
      </c>
      <c r="Z3932" s="9">
        <v>185229</v>
      </c>
      <c r="AA3932" s="6" t="s">
        <v>4209</v>
      </c>
      <c r="AB3932" s="26" t="s">
        <v>12618</v>
      </c>
      <c r="AC3932" s="11" t="str">
        <f t="shared" si="330"/>
        <v>Klik Here Bestie</v>
      </c>
    </row>
    <row r="3933" spans="1:29" ht="14.25" customHeight="1" x14ac:dyDescent="0.3">
      <c r="A3933" s="5">
        <v>3931</v>
      </c>
      <c r="B3933" s="6" t="s">
        <v>32</v>
      </c>
      <c r="C3933" s="6" t="s">
        <v>33</v>
      </c>
      <c r="D3933" s="6" t="s">
        <v>3869</v>
      </c>
      <c r="E3933" s="6" t="s">
        <v>4157</v>
      </c>
      <c r="F3933" s="6">
        <v>3323202008</v>
      </c>
      <c r="G3933" s="6" t="s">
        <v>3870</v>
      </c>
      <c r="H3933" s="6" t="s">
        <v>3871</v>
      </c>
      <c r="I3933" s="6">
        <v>15475865</v>
      </c>
      <c r="J3933" s="6" t="s">
        <v>12619</v>
      </c>
      <c r="K3933" s="6" t="s">
        <v>12620</v>
      </c>
      <c r="L3933" s="6" t="s">
        <v>5207</v>
      </c>
      <c r="M3933" s="6">
        <v>0</v>
      </c>
      <c r="N3933" s="6">
        <v>1178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 t="s">
        <v>39</v>
      </c>
      <c r="U3933" s="6" t="s">
        <v>7969</v>
      </c>
      <c r="V3933" s="8">
        <v>46253.557638888888</v>
      </c>
      <c r="W3933" s="8">
        <v>46253.557638888888</v>
      </c>
      <c r="X3933" s="6" t="s">
        <v>40</v>
      </c>
      <c r="Y3933" s="6" t="s">
        <v>39</v>
      </c>
      <c r="Z3933" s="9">
        <v>76357</v>
      </c>
      <c r="AA3933" s="6" t="s">
        <v>409</v>
      </c>
      <c r="AB3933" s="26" t="s">
        <v>12621</v>
      </c>
      <c r="AC3933" s="11" t="str">
        <f t="shared" si="330"/>
        <v>Klik Here Bestie</v>
      </c>
    </row>
    <row r="3934" spans="1:29" ht="14.25" customHeight="1" x14ac:dyDescent="0.3">
      <c r="A3934" s="5">
        <v>3932</v>
      </c>
      <c r="B3934" s="6" t="s">
        <v>32</v>
      </c>
      <c r="C3934" s="6" t="s">
        <v>33</v>
      </c>
      <c r="D3934" s="6" t="s">
        <v>3869</v>
      </c>
      <c r="E3934" s="6" t="s">
        <v>4157</v>
      </c>
      <c r="F3934" s="6">
        <v>3323202008</v>
      </c>
      <c r="G3934" s="6" t="s">
        <v>3870</v>
      </c>
      <c r="H3934" s="6" t="s">
        <v>3871</v>
      </c>
      <c r="I3934" s="6">
        <v>15655426</v>
      </c>
      <c r="J3934" s="6" t="s">
        <v>12622</v>
      </c>
      <c r="K3934" s="6" t="s">
        <v>12623</v>
      </c>
      <c r="L3934" s="6" t="s">
        <v>12624</v>
      </c>
      <c r="M3934" s="6">
        <v>369</v>
      </c>
      <c r="N3934" s="6">
        <v>336</v>
      </c>
      <c r="O3934" s="6">
        <v>0</v>
      </c>
      <c r="P3934" s="6">
        <v>0</v>
      </c>
      <c r="Q3934" s="6">
        <v>0</v>
      </c>
      <c r="R3934" s="6">
        <v>0</v>
      </c>
      <c r="S3934" s="6">
        <v>0</v>
      </c>
      <c r="T3934" s="6" t="s">
        <v>39</v>
      </c>
      <c r="U3934" s="6" t="s">
        <v>7926</v>
      </c>
      <c r="V3934" s="8">
        <v>46255.646527777775</v>
      </c>
      <c r="W3934" s="8">
        <v>46255.646527777775</v>
      </c>
      <c r="X3934" s="6" t="s">
        <v>40</v>
      </c>
      <c r="Y3934" s="6" t="s">
        <v>39</v>
      </c>
      <c r="Z3934" s="9">
        <v>5066847</v>
      </c>
      <c r="AA3934" s="6" t="s">
        <v>4160</v>
      </c>
      <c r="AB3934" s="26" t="s">
        <v>12625</v>
      </c>
      <c r="AC3934" s="11" t="str">
        <f t="shared" si="330"/>
        <v>Klik Here Bestie</v>
      </c>
    </row>
    <row r="3935" spans="1:29" ht="14.25" customHeight="1" x14ac:dyDescent="0.3">
      <c r="A3935" s="5">
        <v>3933</v>
      </c>
      <c r="B3935" s="6" t="s">
        <v>32</v>
      </c>
      <c r="C3935" s="6" t="s">
        <v>33</v>
      </c>
      <c r="D3935" s="6" t="s">
        <v>3869</v>
      </c>
      <c r="E3935" s="6" t="s">
        <v>4157</v>
      </c>
      <c r="F3935" s="6">
        <v>3323202008</v>
      </c>
      <c r="G3935" s="6" t="s">
        <v>3870</v>
      </c>
      <c r="H3935" s="6" t="s">
        <v>3871</v>
      </c>
      <c r="I3935" s="6">
        <v>15655722</v>
      </c>
      <c r="J3935" s="6" t="s">
        <v>12626</v>
      </c>
      <c r="K3935" s="6" t="s">
        <v>12623</v>
      </c>
      <c r="L3935" s="6" t="s">
        <v>12624</v>
      </c>
      <c r="M3935" s="6">
        <v>0</v>
      </c>
      <c r="N3935" s="6">
        <v>664</v>
      </c>
      <c r="O3935" s="6">
        <v>0</v>
      </c>
      <c r="P3935" s="6">
        <v>0</v>
      </c>
      <c r="Q3935" s="6">
        <v>0</v>
      </c>
      <c r="R3935" s="6">
        <v>0</v>
      </c>
      <c r="S3935" s="6">
        <v>0</v>
      </c>
      <c r="T3935" s="6" t="s">
        <v>39</v>
      </c>
      <c r="U3935" s="27" t="s">
        <v>7926</v>
      </c>
      <c r="V3935" s="8">
        <v>46255.648611111108</v>
      </c>
      <c r="W3935" s="8">
        <v>46255.648611111108</v>
      </c>
      <c r="X3935" s="6" t="s">
        <v>40</v>
      </c>
      <c r="Y3935" s="6" t="s">
        <v>39</v>
      </c>
      <c r="Z3935" s="9">
        <v>5066847</v>
      </c>
      <c r="AA3935" s="6" t="s">
        <v>4160</v>
      </c>
      <c r="AB3935" s="26" t="s">
        <v>12627</v>
      </c>
      <c r="AC3935" s="11" t="str">
        <f t="shared" si="330"/>
        <v>Klik Here Bestie</v>
      </c>
    </row>
    <row r="3936" spans="1:29" ht="14.25" customHeight="1" x14ac:dyDescent="0.3">
      <c r="A3936" s="5">
        <v>3934</v>
      </c>
      <c r="B3936" s="6" t="s">
        <v>32</v>
      </c>
      <c r="C3936" s="6" t="s">
        <v>33</v>
      </c>
      <c r="D3936" s="6" t="s">
        <v>3869</v>
      </c>
      <c r="E3936" s="6" t="s">
        <v>4157</v>
      </c>
      <c r="F3936" s="6">
        <v>3323202008</v>
      </c>
      <c r="G3936" s="6" t="s">
        <v>3870</v>
      </c>
      <c r="H3936" s="6" t="s">
        <v>3871</v>
      </c>
      <c r="I3936" s="6">
        <v>15614085</v>
      </c>
      <c r="J3936" s="6" t="s">
        <v>12628</v>
      </c>
      <c r="K3936" s="6" t="s">
        <v>12629</v>
      </c>
      <c r="L3936" s="6" t="s">
        <v>12630</v>
      </c>
      <c r="M3936" s="6">
        <v>222</v>
      </c>
      <c r="N3936" s="6">
        <v>201</v>
      </c>
      <c r="O3936" s="6">
        <v>0</v>
      </c>
      <c r="P3936" s="6">
        <v>0</v>
      </c>
      <c r="Q3936" s="6">
        <v>0</v>
      </c>
      <c r="R3936" s="6">
        <v>0</v>
      </c>
      <c r="S3936" s="6">
        <v>0</v>
      </c>
      <c r="T3936" s="6" t="s">
        <v>39</v>
      </c>
      <c r="U3936" s="27" t="s">
        <v>7926</v>
      </c>
      <c r="V3936" s="8">
        <v>46255.395138888889</v>
      </c>
      <c r="W3936" s="8">
        <v>46255.395138888889</v>
      </c>
      <c r="X3936" s="6" t="s">
        <v>40</v>
      </c>
      <c r="Y3936" s="6" t="s">
        <v>39</v>
      </c>
      <c r="Z3936" s="9">
        <v>676285</v>
      </c>
      <c r="AA3936" s="6" t="s">
        <v>4176</v>
      </c>
      <c r="AB3936" s="26" t="s">
        <v>12631</v>
      </c>
      <c r="AC3936" s="11" t="str">
        <f t="shared" si="330"/>
        <v>Klik Here Bestie</v>
      </c>
    </row>
    <row r="3937" spans="1:29" ht="14.25" customHeight="1" x14ac:dyDescent="0.3">
      <c r="A3937" s="5">
        <v>3935</v>
      </c>
      <c r="B3937" s="6" t="s">
        <v>32</v>
      </c>
      <c r="C3937" s="6" t="s">
        <v>33</v>
      </c>
      <c r="D3937" s="6" t="s">
        <v>3869</v>
      </c>
      <c r="E3937" s="6" t="s">
        <v>4157</v>
      </c>
      <c r="F3937" s="6">
        <v>3323202008</v>
      </c>
      <c r="G3937" s="6" t="s">
        <v>3870</v>
      </c>
      <c r="H3937" s="6" t="s">
        <v>3871</v>
      </c>
      <c r="I3937" s="6">
        <v>15614554</v>
      </c>
      <c r="J3937" s="6" t="s">
        <v>12632</v>
      </c>
      <c r="K3937" s="6" t="s">
        <v>12629</v>
      </c>
      <c r="L3937" s="6" t="s">
        <v>12630</v>
      </c>
      <c r="M3937" s="6">
        <v>0</v>
      </c>
      <c r="N3937" s="6">
        <v>1362</v>
      </c>
      <c r="O3937" s="6">
        <v>0</v>
      </c>
      <c r="P3937" s="6">
        <v>0</v>
      </c>
      <c r="Q3937" s="6">
        <v>0</v>
      </c>
      <c r="R3937" s="6">
        <v>0</v>
      </c>
      <c r="S3937" s="6">
        <v>0</v>
      </c>
      <c r="T3937" s="6" t="s">
        <v>39</v>
      </c>
      <c r="U3937" s="6" t="s">
        <v>7926</v>
      </c>
      <c r="V3937" s="8">
        <v>46255.397222222222</v>
      </c>
      <c r="W3937" s="8">
        <v>46255.397222222222</v>
      </c>
      <c r="X3937" s="6" t="s">
        <v>40</v>
      </c>
      <c r="Y3937" s="6" t="s">
        <v>39</v>
      </c>
      <c r="Z3937" s="9">
        <v>676285</v>
      </c>
      <c r="AA3937" s="6" t="s">
        <v>4176</v>
      </c>
      <c r="AB3937" s="26" t="s">
        <v>12633</v>
      </c>
      <c r="AC3937" s="11" t="str">
        <f t="shared" si="330"/>
        <v>Klik Here Bestie</v>
      </c>
    </row>
    <row r="3938" spans="1:29" ht="14.25" customHeight="1" x14ac:dyDescent="0.3">
      <c r="A3938" s="5">
        <v>3936</v>
      </c>
      <c r="B3938" s="6" t="s">
        <v>32</v>
      </c>
      <c r="C3938" s="6" t="s">
        <v>33</v>
      </c>
      <c r="D3938" s="6" t="s">
        <v>3869</v>
      </c>
      <c r="E3938" s="6" t="s">
        <v>4157</v>
      </c>
      <c r="F3938" s="6">
        <v>3323202008</v>
      </c>
      <c r="G3938" s="6" t="s">
        <v>3870</v>
      </c>
      <c r="H3938" s="6" t="s">
        <v>3871</v>
      </c>
      <c r="I3938" s="6">
        <v>15893143</v>
      </c>
      <c r="J3938" s="6" t="s">
        <v>12634</v>
      </c>
      <c r="K3938" s="6" t="s">
        <v>12635</v>
      </c>
      <c r="L3938" s="6" t="s">
        <v>131</v>
      </c>
      <c r="M3938" s="6">
        <v>302</v>
      </c>
      <c r="N3938" s="6">
        <v>274</v>
      </c>
      <c r="O3938" s="6">
        <v>0</v>
      </c>
      <c r="P3938" s="6">
        <v>0</v>
      </c>
      <c r="Q3938" s="6">
        <v>0</v>
      </c>
      <c r="R3938" s="6">
        <v>0</v>
      </c>
      <c r="S3938" s="6">
        <v>0</v>
      </c>
      <c r="T3938" s="6" t="s">
        <v>39</v>
      </c>
      <c r="U3938" s="6" t="s">
        <v>7951</v>
      </c>
      <c r="V3938" s="8">
        <v>46258.585416666669</v>
      </c>
      <c r="W3938" s="8">
        <v>46258.585416666669</v>
      </c>
      <c r="X3938" s="6" t="s">
        <v>40</v>
      </c>
      <c r="Y3938" s="6" t="s">
        <v>39</v>
      </c>
      <c r="Z3938" s="9">
        <v>76292</v>
      </c>
      <c r="AA3938" s="6" t="s">
        <v>1393</v>
      </c>
      <c r="AB3938" s="26" t="s">
        <v>12636</v>
      </c>
      <c r="AC3938" s="11" t="str">
        <f t="shared" si="330"/>
        <v>Klik Here Bestie</v>
      </c>
    </row>
    <row r="3939" spans="1:29" ht="14.25" customHeight="1" x14ac:dyDescent="0.3">
      <c r="A3939" s="5">
        <v>3937</v>
      </c>
      <c r="B3939" s="6" t="s">
        <v>32</v>
      </c>
      <c r="C3939" s="6" t="s">
        <v>33</v>
      </c>
      <c r="D3939" s="6" t="s">
        <v>3869</v>
      </c>
      <c r="E3939" s="6" t="s">
        <v>4157</v>
      </c>
      <c r="F3939" s="6">
        <v>3323202008</v>
      </c>
      <c r="G3939" s="6" t="s">
        <v>3870</v>
      </c>
      <c r="H3939" s="6" t="s">
        <v>3871</v>
      </c>
      <c r="I3939" s="6">
        <v>15984421</v>
      </c>
      <c r="J3939" s="6" t="s">
        <v>12637</v>
      </c>
      <c r="K3939" s="6" t="s">
        <v>12635</v>
      </c>
      <c r="L3939" s="6" t="s">
        <v>131</v>
      </c>
      <c r="M3939" s="6">
        <v>0</v>
      </c>
      <c r="N3939" s="6">
        <v>430</v>
      </c>
      <c r="O3939" s="6">
        <v>0</v>
      </c>
      <c r="P3939" s="6">
        <v>0</v>
      </c>
      <c r="Q3939" s="6">
        <v>0</v>
      </c>
      <c r="R3939" s="6">
        <v>0</v>
      </c>
      <c r="S3939" s="6">
        <v>0</v>
      </c>
      <c r="T3939" s="6" t="s">
        <v>39</v>
      </c>
      <c r="U3939" s="27" t="s">
        <v>8291</v>
      </c>
      <c r="V3939" s="8">
        <v>46259.571527777778</v>
      </c>
      <c r="W3939" s="8">
        <v>46259.571527777778</v>
      </c>
      <c r="X3939" s="6" t="s">
        <v>40</v>
      </c>
      <c r="Y3939" s="6" t="s">
        <v>39</v>
      </c>
      <c r="Z3939" s="9">
        <v>76292</v>
      </c>
      <c r="AA3939" s="6" t="s">
        <v>1393</v>
      </c>
      <c r="AB3939" s="26" t="s">
        <v>12638</v>
      </c>
      <c r="AC3939" s="11" t="str">
        <f t="shared" si="330"/>
        <v>Klik Here Bestie</v>
      </c>
    </row>
    <row r="3940" spans="1:29" ht="14.25" customHeight="1" x14ac:dyDescent="0.3">
      <c r="A3940" s="5">
        <v>3938</v>
      </c>
      <c r="B3940" s="6" t="s">
        <v>32</v>
      </c>
      <c r="C3940" s="6" t="s">
        <v>33</v>
      </c>
      <c r="D3940" s="6" t="s">
        <v>3869</v>
      </c>
      <c r="E3940" s="6" t="s">
        <v>4157</v>
      </c>
      <c r="F3940" s="6">
        <v>3323202008</v>
      </c>
      <c r="G3940" s="6" t="s">
        <v>3870</v>
      </c>
      <c r="H3940" s="6" t="s">
        <v>3871</v>
      </c>
      <c r="I3940" s="6">
        <v>15696412</v>
      </c>
      <c r="J3940" s="6" t="s">
        <v>12639</v>
      </c>
      <c r="K3940" s="6" t="s">
        <v>12640</v>
      </c>
      <c r="L3940" s="6" t="s">
        <v>1540</v>
      </c>
      <c r="M3940" s="6">
        <v>0</v>
      </c>
      <c r="N3940" s="6">
        <v>650</v>
      </c>
      <c r="O3940" s="6">
        <v>0</v>
      </c>
      <c r="P3940" s="6">
        <v>0</v>
      </c>
      <c r="Q3940" s="6">
        <v>0</v>
      </c>
      <c r="R3940" s="6">
        <v>0</v>
      </c>
      <c r="S3940" s="6">
        <v>0</v>
      </c>
      <c r="T3940" s="6" t="s">
        <v>39</v>
      </c>
      <c r="U3940" s="27" t="s">
        <v>7933</v>
      </c>
      <c r="V3940" s="8">
        <v>46256.375694444447</v>
      </c>
      <c r="W3940" s="8">
        <v>46256.375694444447</v>
      </c>
      <c r="X3940" s="6" t="s">
        <v>40</v>
      </c>
      <c r="Y3940" s="6" t="s">
        <v>39</v>
      </c>
      <c r="Z3940" s="9">
        <v>5056146</v>
      </c>
      <c r="AA3940" s="6" t="s">
        <v>2843</v>
      </c>
      <c r="AB3940" s="26" t="s">
        <v>12641</v>
      </c>
      <c r="AC3940" s="11" t="str">
        <f t="shared" si="330"/>
        <v>Klik Here Bestie</v>
      </c>
    </row>
    <row r="3941" spans="1:29" ht="14.25" customHeight="1" x14ac:dyDescent="0.3">
      <c r="A3941" s="5">
        <v>3939</v>
      </c>
      <c r="B3941" s="6" t="s">
        <v>32</v>
      </c>
      <c r="C3941" s="6" t="s">
        <v>33</v>
      </c>
      <c r="D3941" s="6" t="s">
        <v>3869</v>
      </c>
      <c r="E3941" s="6" t="s">
        <v>4157</v>
      </c>
      <c r="F3941" s="6">
        <v>3323202008</v>
      </c>
      <c r="G3941" s="6" t="s">
        <v>3870</v>
      </c>
      <c r="H3941" s="6" t="s">
        <v>3871</v>
      </c>
      <c r="I3941" s="6">
        <v>15409512</v>
      </c>
      <c r="J3941" s="6" t="s">
        <v>12642</v>
      </c>
      <c r="K3941" s="6" t="s">
        <v>12643</v>
      </c>
      <c r="L3941" s="6" t="s">
        <v>1135</v>
      </c>
      <c r="M3941" s="6">
        <v>0</v>
      </c>
      <c r="N3941" s="6">
        <v>648</v>
      </c>
      <c r="O3941" s="6">
        <v>0</v>
      </c>
      <c r="P3941" s="6">
        <v>0</v>
      </c>
      <c r="Q3941" s="6">
        <v>0</v>
      </c>
      <c r="R3941" s="6">
        <v>0</v>
      </c>
      <c r="S3941" s="6">
        <v>0</v>
      </c>
      <c r="T3941" s="6" t="s">
        <v>39</v>
      </c>
      <c r="U3941" s="27" t="s">
        <v>7958</v>
      </c>
      <c r="V3941" s="8">
        <v>46252.595138888886</v>
      </c>
      <c r="W3941" s="8">
        <v>46252.595138888886</v>
      </c>
      <c r="X3941" s="6" t="s">
        <v>40</v>
      </c>
      <c r="Y3941" s="6" t="s">
        <v>39</v>
      </c>
      <c r="Z3941" s="9">
        <v>76292</v>
      </c>
      <c r="AA3941" s="6" t="s">
        <v>1393</v>
      </c>
      <c r="AB3941" s="26" t="s">
        <v>12644</v>
      </c>
      <c r="AC3941" s="11" t="str">
        <f t="shared" si="330"/>
        <v>Klik Here Bestie</v>
      </c>
    </row>
    <row r="3942" spans="1:29" ht="14.25" customHeight="1" x14ac:dyDescent="0.3">
      <c r="A3942" s="5">
        <v>3940</v>
      </c>
      <c r="B3942" s="6" t="s">
        <v>32</v>
      </c>
      <c r="C3942" s="6" t="s">
        <v>33</v>
      </c>
      <c r="D3942" s="6" t="s">
        <v>3869</v>
      </c>
      <c r="E3942" s="6" t="s">
        <v>4157</v>
      </c>
      <c r="F3942" s="6">
        <v>3323202008</v>
      </c>
      <c r="G3942" s="6" t="s">
        <v>3870</v>
      </c>
      <c r="H3942" s="6" t="s">
        <v>3871</v>
      </c>
      <c r="I3942" s="6">
        <v>15695643</v>
      </c>
      <c r="J3942" s="6" t="s">
        <v>12645</v>
      </c>
      <c r="K3942" s="6" t="s">
        <v>12646</v>
      </c>
      <c r="L3942" s="6" t="s">
        <v>12647</v>
      </c>
      <c r="M3942" s="6">
        <v>60</v>
      </c>
      <c r="N3942" s="6">
        <v>72</v>
      </c>
      <c r="O3942" s="6">
        <v>0</v>
      </c>
      <c r="P3942" s="6">
        <v>0</v>
      </c>
      <c r="Q3942" s="6">
        <v>0</v>
      </c>
      <c r="R3942" s="6">
        <v>0</v>
      </c>
      <c r="S3942" s="6">
        <v>0</v>
      </c>
      <c r="T3942" s="6" t="s">
        <v>39</v>
      </c>
      <c r="U3942" s="6" t="s">
        <v>7933</v>
      </c>
      <c r="V3942" s="8">
        <v>46256.371527777781</v>
      </c>
      <c r="W3942" s="8">
        <v>46256.371527777781</v>
      </c>
      <c r="X3942" s="6" t="s">
        <v>40</v>
      </c>
      <c r="Y3942" s="6" t="s">
        <v>39</v>
      </c>
      <c r="Z3942" s="9">
        <v>76327</v>
      </c>
      <c r="AA3942" s="6" t="s">
        <v>4187</v>
      </c>
      <c r="AB3942" s="26" t="s">
        <v>12648</v>
      </c>
      <c r="AC3942" s="11" t="str">
        <f t="shared" si="330"/>
        <v>Klik Here Bestie</v>
      </c>
    </row>
    <row r="3943" spans="1:29" ht="14.25" customHeight="1" x14ac:dyDescent="0.3">
      <c r="A3943" s="5">
        <v>3941</v>
      </c>
      <c r="B3943" s="6" t="s">
        <v>32</v>
      </c>
      <c r="C3943" s="6" t="s">
        <v>33</v>
      </c>
      <c r="D3943" s="6" t="s">
        <v>3869</v>
      </c>
      <c r="E3943" s="6" t="s">
        <v>4157</v>
      </c>
      <c r="F3943" s="6">
        <v>3323202008</v>
      </c>
      <c r="G3943" s="6" t="s">
        <v>3870</v>
      </c>
      <c r="H3943" s="6" t="s">
        <v>3871</v>
      </c>
      <c r="I3943" s="6">
        <v>15695885</v>
      </c>
      <c r="J3943" s="6" t="s">
        <v>12649</v>
      </c>
      <c r="K3943" s="6" t="s">
        <v>12646</v>
      </c>
      <c r="L3943" s="6" t="s">
        <v>12647</v>
      </c>
      <c r="M3943" s="6">
        <v>0</v>
      </c>
      <c r="N3943" s="6">
        <v>860</v>
      </c>
      <c r="O3943" s="6">
        <v>0</v>
      </c>
      <c r="P3943" s="6">
        <v>0</v>
      </c>
      <c r="Q3943" s="6">
        <v>0</v>
      </c>
      <c r="R3943" s="6">
        <v>0</v>
      </c>
      <c r="S3943" s="6">
        <v>0</v>
      </c>
      <c r="T3943" s="6" t="s">
        <v>39</v>
      </c>
      <c r="U3943" s="6" t="s">
        <v>7933</v>
      </c>
      <c r="V3943" s="8">
        <v>46256.372916666667</v>
      </c>
      <c r="W3943" s="8">
        <v>46256.372916666667</v>
      </c>
      <c r="X3943" s="6" t="s">
        <v>40</v>
      </c>
      <c r="Y3943" s="6" t="s">
        <v>39</v>
      </c>
      <c r="Z3943" s="9">
        <v>76327</v>
      </c>
      <c r="AA3943" s="6" t="s">
        <v>4187</v>
      </c>
      <c r="AB3943" s="26" t="s">
        <v>12650</v>
      </c>
      <c r="AC3943" s="11" t="str">
        <f t="shared" si="330"/>
        <v>Klik Here Bestie</v>
      </c>
    </row>
    <row r="3944" spans="1:29" ht="14.25" customHeight="1" x14ac:dyDescent="0.3">
      <c r="A3944" s="5">
        <v>3942</v>
      </c>
      <c r="B3944" s="6" t="s">
        <v>32</v>
      </c>
      <c r="C3944" s="6" t="s">
        <v>33</v>
      </c>
      <c r="D3944" s="6" t="s">
        <v>3869</v>
      </c>
      <c r="E3944" s="6" t="s">
        <v>4157</v>
      </c>
      <c r="F3944" s="6">
        <v>3323202008</v>
      </c>
      <c r="G3944" s="6" t="s">
        <v>3870</v>
      </c>
      <c r="H3944" s="6" t="s">
        <v>3871</v>
      </c>
      <c r="I3944" s="6">
        <v>16158508</v>
      </c>
      <c r="J3944" s="6" t="s">
        <v>12651</v>
      </c>
      <c r="K3944" s="6" t="s">
        <v>12652</v>
      </c>
      <c r="L3944" s="6" t="s">
        <v>4091</v>
      </c>
      <c r="M3944" s="6">
        <v>0</v>
      </c>
      <c r="N3944" s="6">
        <v>72</v>
      </c>
      <c r="O3944" s="6">
        <v>0</v>
      </c>
      <c r="P3944" s="6">
        <v>0</v>
      </c>
      <c r="Q3944" s="6">
        <v>0</v>
      </c>
      <c r="R3944" s="6">
        <v>0</v>
      </c>
      <c r="S3944" s="6">
        <v>0</v>
      </c>
      <c r="T3944" s="6" t="s">
        <v>39</v>
      </c>
      <c r="U3944" s="27" t="s">
        <v>7919</v>
      </c>
      <c r="V3944" s="8">
        <v>46261.449305555558</v>
      </c>
      <c r="W3944" s="8">
        <v>46261.449305555558</v>
      </c>
      <c r="X3944" s="6" t="s">
        <v>40</v>
      </c>
      <c r="Y3944" s="6" t="s">
        <v>39</v>
      </c>
      <c r="Z3944" s="9">
        <v>676282</v>
      </c>
      <c r="AA3944" s="6" t="s">
        <v>7716</v>
      </c>
      <c r="AB3944" s="26" t="s">
        <v>12653</v>
      </c>
      <c r="AC3944" s="11" t="str">
        <f t="shared" si="330"/>
        <v>Klik Here Bestie</v>
      </c>
    </row>
    <row r="3945" spans="1:29" ht="14.25" customHeight="1" x14ac:dyDescent="0.3">
      <c r="A3945" s="5">
        <v>3943</v>
      </c>
      <c r="B3945" s="6" t="s">
        <v>32</v>
      </c>
      <c r="C3945" s="6" t="s">
        <v>33</v>
      </c>
      <c r="D3945" s="6" t="s">
        <v>3869</v>
      </c>
      <c r="E3945" s="6" t="s">
        <v>4157</v>
      </c>
      <c r="F3945" s="6">
        <v>3323202008</v>
      </c>
      <c r="G3945" s="6" t="s">
        <v>3870</v>
      </c>
      <c r="H3945" s="6" t="s">
        <v>3871</v>
      </c>
      <c r="I3945" s="6">
        <v>16159245</v>
      </c>
      <c r="J3945" s="6" t="s">
        <v>12654</v>
      </c>
      <c r="K3945" s="6" t="s">
        <v>12652</v>
      </c>
      <c r="L3945" s="6" t="s">
        <v>4091</v>
      </c>
      <c r="M3945" s="6">
        <v>0</v>
      </c>
      <c r="N3945" s="6">
        <v>327</v>
      </c>
      <c r="O3945" s="6">
        <v>0</v>
      </c>
      <c r="P3945" s="6">
        <v>0</v>
      </c>
      <c r="Q3945" s="6">
        <v>0</v>
      </c>
      <c r="R3945" s="6">
        <v>0</v>
      </c>
      <c r="S3945" s="6">
        <v>0</v>
      </c>
      <c r="T3945" s="6" t="s">
        <v>39</v>
      </c>
      <c r="U3945" s="27" t="s">
        <v>7919</v>
      </c>
      <c r="V3945" s="8">
        <v>46261.450694444444</v>
      </c>
      <c r="W3945" s="8">
        <v>46261.450694444444</v>
      </c>
      <c r="X3945" s="6" t="s">
        <v>40</v>
      </c>
      <c r="Y3945" s="6" t="s">
        <v>39</v>
      </c>
      <c r="Z3945" s="9">
        <v>676282</v>
      </c>
      <c r="AA3945" s="6" t="s">
        <v>7716</v>
      </c>
      <c r="AB3945" s="26" t="s">
        <v>12655</v>
      </c>
      <c r="AC3945" s="11" t="str">
        <f t="shared" si="330"/>
        <v>Klik Here Bestie</v>
      </c>
    </row>
    <row r="3946" spans="1:29" ht="14.25" customHeight="1" x14ac:dyDescent="0.3">
      <c r="A3946" s="5">
        <v>3944</v>
      </c>
      <c r="B3946" s="6" t="s">
        <v>32</v>
      </c>
      <c r="C3946" s="6" t="s">
        <v>33</v>
      </c>
      <c r="D3946" s="6" t="s">
        <v>3869</v>
      </c>
      <c r="E3946" s="6" t="s">
        <v>4157</v>
      </c>
      <c r="F3946" s="6">
        <v>3323202008</v>
      </c>
      <c r="G3946" s="6" t="s">
        <v>3870</v>
      </c>
      <c r="H3946" s="6" t="s">
        <v>3871</v>
      </c>
      <c r="I3946" s="6">
        <v>15524151</v>
      </c>
      <c r="J3946" s="6" t="s">
        <v>12656</v>
      </c>
      <c r="K3946" s="6" t="s">
        <v>12657</v>
      </c>
      <c r="L3946" s="6" t="s">
        <v>1990</v>
      </c>
      <c r="M3946" s="6">
        <v>100</v>
      </c>
      <c r="N3946" s="6">
        <v>100</v>
      </c>
      <c r="O3946" s="6">
        <v>0</v>
      </c>
      <c r="P3946" s="6">
        <v>0</v>
      </c>
      <c r="Q3946" s="6">
        <v>0</v>
      </c>
      <c r="R3946" s="6">
        <v>0</v>
      </c>
      <c r="S3946" s="6">
        <v>0</v>
      </c>
      <c r="T3946" s="6" t="s">
        <v>39</v>
      </c>
      <c r="U3946" s="6" t="s">
        <v>7987</v>
      </c>
      <c r="V3946" s="8">
        <v>46254.388194444444</v>
      </c>
      <c r="W3946" s="8">
        <v>46254.388194444444</v>
      </c>
      <c r="X3946" s="6" t="s">
        <v>40</v>
      </c>
      <c r="Y3946" s="6" t="s">
        <v>39</v>
      </c>
      <c r="Z3946" s="9">
        <v>676285</v>
      </c>
      <c r="AA3946" s="6" t="s">
        <v>4176</v>
      </c>
      <c r="AB3946" s="26" t="s">
        <v>12658</v>
      </c>
      <c r="AC3946" s="11" t="str">
        <f t="shared" si="330"/>
        <v>Klik Here Bestie</v>
      </c>
    </row>
    <row r="3947" spans="1:29" ht="14.25" customHeight="1" x14ac:dyDescent="0.3">
      <c r="A3947" s="5">
        <v>3945</v>
      </c>
      <c r="B3947" s="6" t="s">
        <v>32</v>
      </c>
      <c r="C3947" s="6" t="s">
        <v>33</v>
      </c>
      <c r="D3947" s="6" t="s">
        <v>3869</v>
      </c>
      <c r="E3947" s="6" t="s">
        <v>4211</v>
      </c>
      <c r="F3947" s="6">
        <v>3323202009</v>
      </c>
      <c r="G3947" s="6" t="s">
        <v>3981</v>
      </c>
      <c r="H3947" s="6" t="s">
        <v>449</v>
      </c>
      <c r="I3947" s="6">
        <v>15474839</v>
      </c>
      <c r="J3947" s="6" t="s">
        <v>12659</v>
      </c>
      <c r="K3947" s="6" t="s">
        <v>12660</v>
      </c>
      <c r="L3947" s="6" t="s">
        <v>12661</v>
      </c>
      <c r="M3947" s="6">
        <v>0</v>
      </c>
      <c r="N3947" s="6">
        <v>200</v>
      </c>
      <c r="O3947" s="6">
        <v>0</v>
      </c>
      <c r="P3947" s="6">
        <v>0</v>
      </c>
      <c r="Q3947" s="6">
        <v>0</v>
      </c>
      <c r="R3947" s="6">
        <v>0</v>
      </c>
      <c r="S3947" s="6">
        <v>0</v>
      </c>
      <c r="T3947" s="6" t="s">
        <v>39</v>
      </c>
      <c r="U3947" s="27" t="s">
        <v>7969</v>
      </c>
      <c r="V3947" s="8">
        <v>46253.549305555556</v>
      </c>
      <c r="W3947" s="8">
        <v>46253.549305555556</v>
      </c>
      <c r="X3947" s="6" t="s">
        <v>40</v>
      </c>
      <c r="Y3947" s="6" t="s">
        <v>39</v>
      </c>
      <c r="Z3947" s="9">
        <v>75875</v>
      </c>
      <c r="AA3947" s="6" t="s">
        <v>2663</v>
      </c>
      <c r="AB3947" s="26" t="s">
        <v>12662</v>
      </c>
      <c r="AC3947" s="11" t="str">
        <f t="shared" si="330"/>
        <v>Klik Here Bestie</v>
      </c>
    </row>
    <row r="3948" spans="1:29" ht="14.25" customHeight="1" x14ac:dyDescent="0.3">
      <c r="A3948" s="5">
        <v>3946</v>
      </c>
      <c r="B3948" s="6" t="s">
        <v>32</v>
      </c>
      <c r="C3948" s="6" t="s">
        <v>33</v>
      </c>
      <c r="D3948" s="6" t="s">
        <v>3869</v>
      </c>
      <c r="E3948" s="6" t="s">
        <v>4211</v>
      </c>
      <c r="F3948" s="6">
        <v>3323202009</v>
      </c>
      <c r="G3948" s="6" t="s">
        <v>3981</v>
      </c>
      <c r="H3948" s="6" t="s">
        <v>449</v>
      </c>
      <c r="I3948" s="6">
        <v>15839637</v>
      </c>
      <c r="J3948" s="6" t="s">
        <v>12663</v>
      </c>
      <c r="K3948" s="6" t="s">
        <v>12664</v>
      </c>
      <c r="L3948" s="6" t="s">
        <v>12665</v>
      </c>
      <c r="M3948" s="6">
        <v>0</v>
      </c>
      <c r="N3948" s="6">
        <v>200</v>
      </c>
      <c r="O3948" s="6">
        <v>0</v>
      </c>
      <c r="P3948" s="6">
        <v>0</v>
      </c>
      <c r="Q3948" s="6">
        <v>0</v>
      </c>
      <c r="R3948" s="6">
        <v>0</v>
      </c>
      <c r="S3948" s="6">
        <v>0</v>
      </c>
      <c r="T3948" s="6" t="s">
        <v>39</v>
      </c>
      <c r="U3948" s="27" t="s">
        <v>7951</v>
      </c>
      <c r="V3948" s="8">
        <v>46258.317361111112</v>
      </c>
      <c r="W3948" s="8">
        <v>46258.317361111112</v>
      </c>
      <c r="X3948" s="6" t="s">
        <v>40</v>
      </c>
      <c r="Y3948" s="6" t="s">
        <v>39</v>
      </c>
      <c r="Z3948" s="9">
        <v>75883</v>
      </c>
      <c r="AA3948" s="6" t="s">
        <v>424</v>
      </c>
      <c r="AB3948" s="26" t="s">
        <v>12666</v>
      </c>
      <c r="AC3948" s="11" t="str">
        <f t="shared" si="330"/>
        <v>Klik Here Bestie</v>
      </c>
    </row>
    <row r="3949" spans="1:29" ht="14.25" customHeight="1" x14ac:dyDescent="0.3">
      <c r="A3949" s="5">
        <v>3947</v>
      </c>
      <c r="B3949" s="6" t="s">
        <v>32</v>
      </c>
      <c r="C3949" s="6" t="s">
        <v>33</v>
      </c>
      <c r="D3949" s="6" t="s">
        <v>3869</v>
      </c>
      <c r="E3949" s="6" t="s">
        <v>4211</v>
      </c>
      <c r="F3949" s="6">
        <v>3323202009</v>
      </c>
      <c r="G3949" s="6" t="s">
        <v>3981</v>
      </c>
      <c r="H3949" s="6" t="s">
        <v>449</v>
      </c>
      <c r="I3949" s="6">
        <v>15963630</v>
      </c>
      <c r="J3949" s="6" t="s">
        <v>12667</v>
      </c>
      <c r="K3949" s="6" t="s">
        <v>12668</v>
      </c>
      <c r="L3949" s="6" t="s">
        <v>12669</v>
      </c>
      <c r="M3949" s="6">
        <v>0</v>
      </c>
      <c r="N3949" s="6">
        <v>100</v>
      </c>
      <c r="O3949" s="6">
        <v>0</v>
      </c>
      <c r="P3949" s="6">
        <v>0</v>
      </c>
      <c r="Q3949" s="6">
        <v>0</v>
      </c>
      <c r="R3949" s="6">
        <v>0</v>
      </c>
      <c r="S3949" s="6">
        <v>0</v>
      </c>
      <c r="T3949" s="6" t="s">
        <v>39</v>
      </c>
      <c r="U3949" s="27" t="s">
        <v>8291</v>
      </c>
      <c r="V3949" s="8">
        <v>46259.435416666667</v>
      </c>
      <c r="W3949" s="8">
        <v>46259.435416666667</v>
      </c>
      <c r="X3949" s="6" t="s">
        <v>40</v>
      </c>
      <c r="Y3949" s="6" t="s">
        <v>39</v>
      </c>
      <c r="Z3949" s="9">
        <v>75875</v>
      </c>
      <c r="AA3949" s="6" t="s">
        <v>2663</v>
      </c>
      <c r="AB3949" s="26" t="s">
        <v>12670</v>
      </c>
      <c r="AC3949" s="11" t="str">
        <f t="shared" si="330"/>
        <v>Klik Here Bestie</v>
      </c>
    </row>
    <row r="3950" spans="1:29" ht="14.25" customHeight="1" x14ac:dyDescent="0.3">
      <c r="A3950" s="5">
        <v>3948</v>
      </c>
      <c r="B3950" s="6" t="s">
        <v>32</v>
      </c>
      <c r="C3950" s="6" t="s">
        <v>33</v>
      </c>
      <c r="D3950" s="6" t="s">
        <v>3869</v>
      </c>
      <c r="E3950" s="6" t="s">
        <v>4211</v>
      </c>
      <c r="F3950" s="6">
        <v>3323202009</v>
      </c>
      <c r="G3950" s="6" t="s">
        <v>3981</v>
      </c>
      <c r="H3950" s="6" t="s">
        <v>449</v>
      </c>
      <c r="I3950" s="6">
        <v>15652462</v>
      </c>
      <c r="J3950" s="6" t="s">
        <v>12671</v>
      </c>
      <c r="K3950" s="6" t="s">
        <v>12672</v>
      </c>
      <c r="L3950" s="6" t="s">
        <v>12673</v>
      </c>
      <c r="M3950" s="6">
        <v>0</v>
      </c>
      <c r="N3950" s="6">
        <v>197</v>
      </c>
      <c r="O3950" s="6">
        <v>0</v>
      </c>
      <c r="P3950" s="6">
        <v>0</v>
      </c>
      <c r="Q3950" s="6">
        <v>0</v>
      </c>
      <c r="R3950" s="6">
        <v>0</v>
      </c>
      <c r="S3950" s="6">
        <v>0</v>
      </c>
      <c r="T3950" s="6" t="s">
        <v>39</v>
      </c>
      <c r="U3950" s="6" t="s">
        <v>7926</v>
      </c>
      <c r="V3950" s="8">
        <v>46255.631944444445</v>
      </c>
      <c r="W3950" s="8">
        <v>46255.631944444445</v>
      </c>
      <c r="X3950" s="6" t="s">
        <v>40</v>
      </c>
      <c r="Y3950" s="6" t="s">
        <v>39</v>
      </c>
      <c r="Z3950" s="9">
        <v>75883</v>
      </c>
      <c r="AA3950" s="6" t="s">
        <v>424</v>
      </c>
      <c r="AB3950" s="26" t="s">
        <v>12674</v>
      </c>
      <c r="AC3950" s="11" t="str">
        <f t="shared" si="330"/>
        <v>Klik Here Bestie</v>
      </c>
    </row>
    <row r="3951" spans="1:29" ht="14.25" customHeight="1" x14ac:dyDescent="0.3">
      <c r="A3951" s="5">
        <v>3949</v>
      </c>
      <c r="B3951" s="6" t="s">
        <v>32</v>
      </c>
      <c r="C3951" s="6" t="s">
        <v>33</v>
      </c>
      <c r="D3951" s="6" t="s">
        <v>3869</v>
      </c>
      <c r="E3951" s="6" t="s">
        <v>4211</v>
      </c>
      <c r="F3951" s="6">
        <v>3323202009</v>
      </c>
      <c r="G3951" s="6" t="s">
        <v>3981</v>
      </c>
      <c r="H3951" s="6" t="s">
        <v>449</v>
      </c>
      <c r="I3951" s="6">
        <v>15897089</v>
      </c>
      <c r="J3951" s="6" t="s">
        <v>12675</v>
      </c>
      <c r="K3951" s="6" t="s">
        <v>12676</v>
      </c>
      <c r="L3951" s="6" t="s">
        <v>12677</v>
      </c>
      <c r="M3951" s="6">
        <v>0</v>
      </c>
      <c r="N3951" s="6">
        <v>400</v>
      </c>
      <c r="O3951" s="6">
        <v>0</v>
      </c>
      <c r="P3951" s="6">
        <v>0</v>
      </c>
      <c r="Q3951" s="6">
        <v>0</v>
      </c>
      <c r="R3951" s="6">
        <v>0</v>
      </c>
      <c r="S3951" s="6">
        <v>0</v>
      </c>
      <c r="T3951" s="6" t="s">
        <v>39</v>
      </c>
      <c r="U3951" s="6" t="s">
        <v>7951</v>
      </c>
      <c r="V3951" s="8">
        <v>46258.605555555558</v>
      </c>
      <c r="W3951" s="8">
        <v>46258.605555555558</v>
      </c>
      <c r="X3951" s="6" t="s">
        <v>40</v>
      </c>
      <c r="Y3951" s="6" t="s">
        <v>39</v>
      </c>
      <c r="Z3951" s="9">
        <v>1054998</v>
      </c>
      <c r="AA3951" s="6" t="s">
        <v>5936</v>
      </c>
      <c r="AB3951" s="26" t="s">
        <v>12678</v>
      </c>
      <c r="AC3951" s="11" t="str">
        <f t="shared" si="330"/>
        <v>Klik Here Bestie</v>
      </c>
    </row>
    <row r="3952" spans="1:29" ht="14.25" customHeight="1" x14ac:dyDescent="0.3">
      <c r="A3952" s="5">
        <v>3950</v>
      </c>
      <c r="B3952" s="6" t="s">
        <v>32</v>
      </c>
      <c r="C3952" s="6" t="s">
        <v>33</v>
      </c>
      <c r="D3952" s="6" t="s">
        <v>3869</v>
      </c>
      <c r="E3952" s="6" t="s">
        <v>4211</v>
      </c>
      <c r="F3952" s="6">
        <v>3323202009</v>
      </c>
      <c r="G3952" s="6" t="s">
        <v>3981</v>
      </c>
      <c r="H3952" s="6" t="s">
        <v>449</v>
      </c>
      <c r="I3952" s="6">
        <v>15856131</v>
      </c>
      <c r="J3952" s="6" t="s">
        <v>12679</v>
      </c>
      <c r="K3952" s="6" t="s">
        <v>12680</v>
      </c>
      <c r="L3952" s="6" t="s">
        <v>57</v>
      </c>
      <c r="M3952" s="6">
        <v>0</v>
      </c>
      <c r="N3952" s="6">
        <v>195</v>
      </c>
      <c r="O3952" s="6">
        <v>0</v>
      </c>
      <c r="P3952" s="6">
        <v>0</v>
      </c>
      <c r="Q3952" s="6">
        <v>0</v>
      </c>
      <c r="R3952" s="6">
        <v>0</v>
      </c>
      <c r="S3952" s="6">
        <v>0</v>
      </c>
      <c r="T3952" s="6" t="s">
        <v>39</v>
      </c>
      <c r="U3952" s="27" t="s">
        <v>7951</v>
      </c>
      <c r="V3952" s="8">
        <v>46258.398611111108</v>
      </c>
      <c r="W3952" s="8">
        <v>46258.398611111108</v>
      </c>
      <c r="X3952" s="6" t="s">
        <v>40</v>
      </c>
      <c r="Y3952" s="6" t="s">
        <v>39</v>
      </c>
      <c r="Z3952" s="9">
        <v>75883</v>
      </c>
      <c r="AA3952" s="6" t="s">
        <v>424</v>
      </c>
      <c r="AB3952" s="26" t="s">
        <v>12681</v>
      </c>
      <c r="AC3952" s="11" t="str">
        <f t="shared" si="330"/>
        <v>Klik Here Bestie</v>
      </c>
    </row>
    <row r="3953" spans="1:29" ht="14.25" customHeight="1" x14ac:dyDescent="0.3">
      <c r="A3953" s="5">
        <v>3951</v>
      </c>
      <c r="B3953" s="6" t="s">
        <v>32</v>
      </c>
      <c r="C3953" s="6" t="s">
        <v>33</v>
      </c>
      <c r="D3953" s="6" t="s">
        <v>3869</v>
      </c>
      <c r="E3953" s="6" t="s">
        <v>4211</v>
      </c>
      <c r="F3953" s="6">
        <v>3323202009</v>
      </c>
      <c r="G3953" s="6" t="s">
        <v>3981</v>
      </c>
      <c r="H3953" s="6" t="s">
        <v>449</v>
      </c>
      <c r="I3953" s="6">
        <v>15839278</v>
      </c>
      <c r="J3953" s="6" t="s">
        <v>12682</v>
      </c>
      <c r="K3953" s="6" t="s">
        <v>12683</v>
      </c>
      <c r="L3953" s="6" t="s">
        <v>1713</v>
      </c>
      <c r="M3953" s="6">
        <v>0</v>
      </c>
      <c r="N3953" s="6">
        <v>400</v>
      </c>
      <c r="O3953" s="6">
        <v>0</v>
      </c>
      <c r="P3953" s="6">
        <v>0</v>
      </c>
      <c r="Q3953" s="6">
        <v>0</v>
      </c>
      <c r="R3953" s="6">
        <v>0</v>
      </c>
      <c r="S3953" s="6">
        <v>0</v>
      </c>
      <c r="T3953" s="6" t="s">
        <v>39</v>
      </c>
      <c r="U3953" s="27" t="s">
        <v>7951</v>
      </c>
      <c r="V3953" s="8">
        <v>46258.314583333333</v>
      </c>
      <c r="W3953" s="8">
        <v>46258.314583333333</v>
      </c>
      <c r="X3953" s="6" t="s">
        <v>40</v>
      </c>
      <c r="Y3953" s="6" t="s">
        <v>39</v>
      </c>
      <c r="Z3953" s="9">
        <v>75883</v>
      </c>
      <c r="AA3953" s="6" t="s">
        <v>424</v>
      </c>
      <c r="AB3953" s="26" t="s">
        <v>12684</v>
      </c>
      <c r="AC3953" s="11" t="str">
        <f t="shared" si="330"/>
        <v>Klik Here Bestie</v>
      </c>
    </row>
    <row r="3954" spans="1:29" ht="14.25" customHeight="1" x14ac:dyDescent="0.3">
      <c r="A3954" s="5">
        <v>3952</v>
      </c>
      <c r="B3954" s="6" t="s">
        <v>32</v>
      </c>
      <c r="C3954" s="6" t="s">
        <v>33</v>
      </c>
      <c r="D3954" s="6" t="s">
        <v>3869</v>
      </c>
      <c r="E3954" s="6" t="s">
        <v>4211</v>
      </c>
      <c r="F3954" s="6">
        <v>3323202009</v>
      </c>
      <c r="G3954" s="6" t="s">
        <v>3981</v>
      </c>
      <c r="H3954" s="6" t="s">
        <v>449</v>
      </c>
      <c r="I3954" s="6">
        <v>15598411</v>
      </c>
      <c r="J3954" s="6" t="s">
        <v>12685</v>
      </c>
      <c r="K3954" s="6" t="s">
        <v>12686</v>
      </c>
      <c r="L3954" s="6" t="s">
        <v>12687</v>
      </c>
      <c r="M3954" s="6">
        <v>50</v>
      </c>
      <c r="N3954" s="6">
        <v>50</v>
      </c>
      <c r="O3954" s="6">
        <v>0</v>
      </c>
      <c r="P3954" s="6">
        <v>0</v>
      </c>
      <c r="Q3954" s="6">
        <v>0</v>
      </c>
      <c r="R3954" s="6">
        <v>0</v>
      </c>
      <c r="S3954" s="6">
        <v>0</v>
      </c>
      <c r="T3954" s="6" t="s">
        <v>39</v>
      </c>
      <c r="U3954" s="27" t="s">
        <v>7926</v>
      </c>
      <c r="V3954" s="8">
        <v>46255.327777777777</v>
      </c>
      <c r="W3954" s="8">
        <v>46255.327777777777</v>
      </c>
      <c r="X3954" s="6" t="s">
        <v>40</v>
      </c>
      <c r="Y3954" s="6" t="s">
        <v>39</v>
      </c>
      <c r="Z3954" s="9">
        <v>75883</v>
      </c>
      <c r="AA3954" s="6" t="s">
        <v>424</v>
      </c>
      <c r="AB3954" s="26" t="s">
        <v>12688</v>
      </c>
      <c r="AC3954" s="11" t="str">
        <f t="shared" si="330"/>
        <v>Klik Here Bestie</v>
      </c>
    </row>
    <row r="3955" spans="1:29" ht="14.25" customHeight="1" x14ac:dyDescent="0.3">
      <c r="A3955" s="5">
        <v>3953</v>
      </c>
      <c r="B3955" s="6" t="s">
        <v>32</v>
      </c>
      <c r="C3955" s="6" t="s">
        <v>33</v>
      </c>
      <c r="D3955" s="6" t="s">
        <v>3869</v>
      </c>
      <c r="E3955" s="6" t="s">
        <v>4211</v>
      </c>
      <c r="F3955" s="6">
        <v>3323202009</v>
      </c>
      <c r="G3955" s="6" t="s">
        <v>3981</v>
      </c>
      <c r="H3955" s="6" t="s">
        <v>449</v>
      </c>
      <c r="I3955" s="6">
        <v>15598651</v>
      </c>
      <c r="J3955" s="6" t="s">
        <v>12689</v>
      </c>
      <c r="K3955" s="6" t="s">
        <v>12686</v>
      </c>
      <c r="L3955" s="6" t="s">
        <v>12687</v>
      </c>
      <c r="M3955" s="6">
        <v>0</v>
      </c>
      <c r="N3955" s="6">
        <v>479</v>
      </c>
      <c r="O3955" s="6">
        <v>0</v>
      </c>
      <c r="P3955" s="6">
        <v>0</v>
      </c>
      <c r="Q3955" s="6">
        <v>0</v>
      </c>
      <c r="R3955" s="6">
        <v>0</v>
      </c>
      <c r="S3955" s="6">
        <v>0</v>
      </c>
      <c r="T3955" s="6" t="s">
        <v>39</v>
      </c>
      <c r="U3955" s="6" t="s">
        <v>7926</v>
      </c>
      <c r="V3955" s="8">
        <v>46255.32916666667</v>
      </c>
      <c r="W3955" s="8">
        <v>46255.32916666667</v>
      </c>
      <c r="X3955" s="6" t="s">
        <v>40</v>
      </c>
      <c r="Y3955" s="6" t="s">
        <v>39</v>
      </c>
      <c r="Z3955" s="9">
        <v>75883</v>
      </c>
      <c r="AA3955" s="6" t="s">
        <v>424</v>
      </c>
      <c r="AB3955" s="26" t="s">
        <v>12690</v>
      </c>
      <c r="AC3955" s="11" t="str">
        <f t="shared" si="330"/>
        <v>Klik Here Bestie</v>
      </c>
    </row>
    <row r="3956" spans="1:29" ht="14.25" customHeight="1" x14ac:dyDescent="0.3">
      <c r="A3956" s="5">
        <v>3954</v>
      </c>
      <c r="B3956" s="6" t="s">
        <v>32</v>
      </c>
      <c r="C3956" s="6" t="s">
        <v>33</v>
      </c>
      <c r="D3956" s="6" t="s">
        <v>3869</v>
      </c>
      <c r="E3956" s="6" t="s">
        <v>4211</v>
      </c>
      <c r="F3956" s="6">
        <v>3323202009</v>
      </c>
      <c r="G3956" s="6" t="s">
        <v>3981</v>
      </c>
      <c r="H3956" s="6" t="s">
        <v>449</v>
      </c>
      <c r="I3956" s="6">
        <v>15599058</v>
      </c>
      <c r="J3956" s="6" t="s">
        <v>12691</v>
      </c>
      <c r="K3956" s="6" t="s">
        <v>12686</v>
      </c>
      <c r="L3956" s="6" t="s">
        <v>12687</v>
      </c>
      <c r="M3956" s="6">
        <v>0</v>
      </c>
      <c r="N3956" s="6">
        <v>62</v>
      </c>
      <c r="O3956" s="6">
        <v>0</v>
      </c>
      <c r="P3956" s="6">
        <v>0</v>
      </c>
      <c r="Q3956" s="6">
        <v>0</v>
      </c>
      <c r="R3956" s="6">
        <v>0</v>
      </c>
      <c r="S3956" s="6">
        <v>0</v>
      </c>
      <c r="T3956" s="6" t="s">
        <v>39</v>
      </c>
      <c r="U3956" s="6" t="s">
        <v>7926</v>
      </c>
      <c r="V3956" s="8">
        <v>46255.331250000003</v>
      </c>
      <c r="W3956" s="8">
        <v>46255.331250000003</v>
      </c>
      <c r="X3956" s="6" t="s">
        <v>40</v>
      </c>
      <c r="Y3956" s="6" t="s">
        <v>39</v>
      </c>
      <c r="Z3956" s="9">
        <v>75883</v>
      </c>
      <c r="AA3956" s="6" t="s">
        <v>424</v>
      </c>
      <c r="AB3956" s="26" t="s">
        <v>12692</v>
      </c>
      <c r="AC3956" s="11" t="str">
        <f t="shared" si="330"/>
        <v>Klik Here Bestie</v>
      </c>
    </row>
    <row r="3957" spans="1:29" ht="14.25" customHeight="1" x14ac:dyDescent="0.3">
      <c r="A3957" s="5">
        <v>3955</v>
      </c>
      <c r="B3957" s="6" t="s">
        <v>32</v>
      </c>
      <c r="C3957" s="6" t="s">
        <v>33</v>
      </c>
      <c r="D3957" s="6" t="s">
        <v>3869</v>
      </c>
      <c r="E3957" s="6" t="s">
        <v>4211</v>
      </c>
      <c r="F3957" s="6">
        <v>3323202009</v>
      </c>
      <c r="G3957" s="6" t="s">
        <v>3981</v>
      </c>
      <c r="H3957" s="6" t="s">
        <v>449</v>
      </c>
      <c r="I3957" s="6">
        <v>15794421</v>
      </c>
      <c r="J3957" s="6" t="s">
        <v>12693</v>
      </c>
      <c r="K3957" s="6" t="s">
        <v>12694</v>
      </c>
      <c r="L3957" s="6" t="s">
        <v>12695</v>
      </c>
      <c r="M3957" s="6">
        <v>0</v>
      </c>
      <c r="N3957" s="6">
        <v>28</v>
      </c>
      <c r="O3957" s="6">
        <v>0</v>
      </c>
      <c r="P3957" s="6">
        <v>0</v>
      </c>
      <c r="Q3957" s="6">
        <v>0</v>
      </c>
      <c r="R3957" s="6">
        <v>0</v>
      </c>
      <c r="S3957" s="6">
        <v>0</v>
      </c>
      <c r="T3957" s="6" t="s">
        <v>39</v>
      </c>
      <c r="U3957" s="6" t="s">
        <v>8334</v>
      </c>
      <c r="V3957" s="8">
        <v>46257.459027777775</v>
      </c>
      <c r="W3957" s="8">
        <v>46257.459027777775</v>
      </c>
      <c r="X3957" s="6" t="s">
        <v>40</v>
      </c>
      <c r="Y3957" s="6" t="s">
        <v>39</v>
      </c>
      <c r="Z3957" s="9">
        <v>910309</v>
      </c>
      <c r="AA3957" s="6" t="s">
        <v>12696</v>
      </c>
      <c r="AB3957" s="26" t="s">
        <v>12697</v>
      </c>
      <c r="AC3957" s="11" t="str">
        <f t="shared" si="330"/>
        <v>Klik Here Bestie</v>
      </c>
    </row>
    <row r="3958" spans="1:29" ht="14.25" customHeight="1" x14ac:dyDescent="0.3">
      <c r="A3958" s="5">
        <v>3956</v>
      </c>
      <c r="B3958" s="6" t="s">
        <v>32</v>
      </c>
      <c r="C3958" s="6" t="s">
        <v>33</v>
      </c>
      <c r="D3958" s="6" t="s">
        <v>3869</v>
      </c>
      <c r="E3958" s="6" t="s">
        <v>4211</v>
      </c>
      <c r="F3958" s="6">
        <v>3323202009</v>
      </c>
      <c r="G3958" s="6" t="s">
        <v>3981</v>
      </c>
      <c r="H3958" s="6" t="s">
        <v>449</v>
      </c>
      <c r="I3958" s="6">
        <v>15794558</v>
      </c>
      <c r="J3958" s="6" t="s">
        <v>12698</v>
      </c>
      <c r="K3958" s="6" t="s">
        <v>12694</v>
      </c>
      <c r="L3958" s="6" t="s">
        <v>12695</v>
      </c>
      <c r="M3958" s="6">
        <v>0</v>
      </c>
      <c r="N3958" s="6">
        <v>58</v>
      </c>
      <c r="O3958" s="6">
        <v>0</v>
      </c>
      <c r="P3958" s="6">
        <v>0</v>
      </c>
      <c r="Q3958" s="6">
        <v>0</v>
      </c>
      <c r="R3958" s="6">
        <v>0</v>
      </c>
      <c r="S3958" s="6">
        <v>0</v>
      </c>
      <c r="T3958" s="6" t="s">
        <v>39</v>
      </c>
      <c r="U3958" s="6" t="s">
        <v>8334</v>
      </c>
      <c r="V3958" s="8">
        <v>46257.459722222222</v>
      </c>
      <c r="W3958" s="8">
        <v>46257.459722222222</v>
      </c>
      <c r="X3958" s="6" t="s">
        <v>40</v>
      </c>
      <c r="Y3958" s="6" t="s">
        <v>39</v>
      </c>
      <c r="Z3958" s="9">
        <v>910309</v>
      </c>
      <c r="AA3958" s="6" t="s">
        <v>12696</v>
      </c>
      <c r="AB3958" s="26" t="s">
        <v>12699</v>
      </c>
      <c r="AC3958" s="11" t="str">
        <f t="shared" si="330"/>
        <v>Klik Here Bestie</v>
      </c>
    </row>
    <row r="3959" spans="1:29" ht="14.25" customHeight="1" x14ac:dyDescent="0.3">
      <c r="A3959" s="5">
        <v>3957</v>
      </c>
      <c r="B3959" s="6" t="s">
        <v>32</v>
      </c>
      <c r="C3959" s="6" t="s">
        <v>33</v>
      </c>
      <c r="D3959" s="6" t="s">
        <v>3869</v>
      </c>
      <c r="E3959" s="6" t="s">
        <v>4211</v>
      </c>
      <c r="F3959" s="6">
        <v>3323202009</v>
      </c>
      <c r="G3959" s="6" t="s">
        <v>3981</v>
      </c>
      <c r="H3959" s="6" t="s">
        <v>449</v>
      </c>
      <c r="I3959" s="6">
        <v>15794696</v>
      </c>
      <c r="J3959" s="6" t="s">
        <v>12700</v>
      </c>
      <c r="K3959" s="6" t="s">
        <v>12694</v>
      </c>
      <c r="L3959" s="6" t="s">
        <v>12695</v>
      </c>
      <c r="M3959" s="6">
        <v>0</v>
      </c>
      <c r="N3959" s="6">
        <v>54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 t="s">
        <v>39</v>
      </c>
      <c r="U3959" s="27" t="s">
        <v>8334</v>
      </c>
      <c r="V3959" s="8">
        <v>46257.461111111108</v>
      </c>
      <c r="W3959" s="8">
        <v>46257.461111111108</v>
      </c>
      <c r="X3959" s="6" t="s">
        <v>40</v>
      </c>
      <c r="Y3959" s="6" t="s">
        <v>39</v>
      </c>
      <c r="Z3959" s="9">
        <v>910309</v>
      </c>
      <c r="AA3959" s="6" t="s">
        <v>12696</v>
      </c>
      <c r="AB3959" s="26" t="s">
        <v>12701</v>
      </c>
      <c r="AC3959" s="11" t="str">
        <f t="shared" si="330"/>
        <v>Klik Here Bestie</v>
      </c>
    </row>
    <row r="3960" spans="1:29" ht="14.25" customHeight="1" x14ac:dyDescent="0.3">
      <c r="A3960" s="5">
        <v>3958</v>
      </c>
      <c r="B3960" s="6" t="s">
        <v>32</v>
      </c>
      <c r="C3960" s="6" t="s">
        <v>33</v>
      </c>
      <c r="D3960" s="6" t="s">
        <v>3869</v>
      </c>
      <c r="E3960" s="6" t="s">
        <v>4211</v>
      </c>
      <c r="F3960" s="6">
        <v>3323202009</v>
      </c>
      <c r="G3960" s="6" t="s">
        <v>3981</v>
      </c>
      <c r="H3960" s="6" t="s">
        <v>449</v>
      </c>
      <c r="I3960" s="6">
        <v>15685122</v>
      </c>
      <c r="J3960" s="6" t="s">
        <v>12702</v>
      </c>
      <c r="K3960" s="6" t="s">
        <v>12703</v>
      </c>
      <c r="L3960" s="6" t="s">
        <v>893</v>
      </c>
      <c r="M3960" s="6">
        <v>0</v>
      </c>
      <c r="N3960" s="6">
        <v>137</v>
      </c>
      <c r="O3960" s="6">
        <v>0</v>
      </c>
      <c r="P3960" s="6">
        <v>0</v>
      </c>
      <c r="Q3960" s="6">
        <v>0</v>
      </c>
      <c r="R3960" s="6">
        <v>0</v>
      </c>
      <c r="S3960" s="6">
        <v>0</v>
      </c>
      <c r="T3960" s="6" t="s">
        <v>39</v>
      </c>
      <c r="U3960" s="6" t="s">
        <v>7933</v>
      </c>
      <c r="V3960" s="8">
        <v>46256.318055555559</v>
      </c>
      <c r="W3960" s="8">
        <v>46256.318055555559</v>
      </c>
      <c r="X3960" s="6" t="s">
        <v>40</v>
      </c>
      <c r="Y3960" s="6" t="s">
        <v>39</v>
      </c>
      <c r="Z3960" s="9">
        <v>75909</v>
      </c>
      <c r="AA3960" s="6" t="s">
        <v>323</v>
      </c>
      <c r="AB3960" s="26" t="s">
        <v>12704</v>
      </c>
      <c r="AC3960" s="11" t="str">
        <f t="shared" si="330"/>
        <v>Klik Here Bestie</v>
      </c>
    </row>
    <row r="3961" spans="1:29" ht="14.25" customHeight="1" x14ac:dyDescent="0.3">
      <c r="A3961" s="5">
        <v>3959</v>
      </c>
      <c r="B3961" s="6" t="s">
        <v>32</v>
      </c>
      <c r="C3961" s="6" t="s">
        <v>33</v>
      </c>
      <c r="D3961" s="6" t="s">
        <v>3869</v>
      </c>
      <c r="E3961" s="6" t="s">
        <v>4211</v>
      </c>
      <c r="F3961" s="6">
        <v>3323202009</v>
      </c>
      <c r="G3961" s="6" t="s">
        <v>3981</v>
      </c>
      <c r="H3961" s="6" t="s">
        <v>449</v>
      </c>
      <c r="I3961" s="6">
        <v>15694032</v>
      </c>
      <c r="J3961" s="6" t="s">
        <v>12705</v>
      </c>
      <c r="K3961" s="6" t="s">
        <v>12706</v>
      </c>
      <c r="L3961" s="6" t="s">
        <v>5597</v>
      </c>
      <c r="M3961" s="6">
        <v>0</v>
      </c>
      <c r="N3961" s="6">
        <v>516</v>
      </c>
      <c r="O3961" s="6">
        <v>0</v>
      </c>
      <c r="P3961" s="6">
        <v>0</v>
      </c>
      <c r="Q3961" s="6">
        <v>0</v>
      </c>
      <c r="R3961" s="6">
        <v>0</v>
      </c>
      <c r="S3961" s="6">
        <v>0</v>
      </c>
      <c r="T3961" s="6" t="s">
        <v>39</v>
      </c>
      <c r="U3961" s="6" t="s">
        <v>7933</v>
      </c>
      <c r="V3961" s="8">
        <v>46256.364583333336</v>
      </c>
      <c r="W3961" s="8">
        <v>46256.364583333336</v>
      </c>
      <c r="X3961" s="6" t="s">
        <v>40</v>
      </c>
      <c r="Y3961" s="6" t="s">
        <v>39</v>
      </c>
      <c r="Z3961" s="9">
        <v>1054998</v>
      </c>
      <c r="AA3961" s="6" t="s">
        <v>5936</v>
      </c>
      <c r="AB3961" s="26" t="s">
        <v>12707</v>
      </c>
      <c r="AC3961" s="11" t="str">
        <f t="shared" si="330"/>
        <v>Klik Here Bestie</v>
      </c>
    </row>
    <row r="3962" spans="1:29" ht="14.25" customHeight="1" x14ac:dyDescent="0.3">
      <c r="A3962" s="5">
        <v>3960</v>
      </c>
      <c r="B3962" s="6" t="s">
        <v>32</v>
      </c>
      <c r="C3962" s="6" t="s">
        <v>33</v>
      </c>
      <c r="D3962" s="6" t="s">
        <v>3869</v>
      </c>
      <c r="E3962" s="6" t="s">
        <v>4211</v>
      </c>
      <c r="F3962" s="6">
        <v>3323202009</v>
      </c>
      <c r="G3962" s="6" t="s">
        <v>3981</v>
      </c>
      <c r="H3962" s="6" t="s">
        <v>449</v>
      </c>
      <c r="I3962" s="6">
        <v>15634787</v>
      </c>
      <c r="J3962" s="6" t="s">
        <v>12708</v>
      </c>
      <c r="K3962" s="6" t="s">
        <v>12709</v>
      </c>
      <c r="L3962" s="6" t="s">
        <v>12710</v>
      </c>
      <c r="M3962" s="6">
        <v>47</v>
      </c>
      <c r="N3962" s="6">
        <v>43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 t="s">
        <v>39</v>
      </c>
      <c r="U3962" s="6" t="s">
        <v>7926</v>
      </c>
      <c r="V3962" s="8">
        <v>46255.539583333331</v>
      </c>
      <c r="W3962" s="8">
        <v>46255.539583333331</v>
      </c>
      <c r="X3962" s="6" t="s">
        <v>40</v>
      </c>
      <c r="Y3962" s="6" t="s">
        <v>39</v>
      </c>
      <c r="Z3962" s="9">
        <v>910309</v>
      </c>
      <c r="AA3962" s="6" t="s">
        <v>12696</v>
      </c>
      <c r="AB3962" s="26" t="s">
        <v>12711</v>
      </c>
      <c r="AC3962" s="11" t="str">
        <f t="shared" si="330"/>
        <v>Klik Here Bestie</v>
      </c>
    </row>
    <row r="3963" spans="1:29" ht="14.25" customHeight="1" x14ac:dyDescent="0.3">
      <c r="A3963" s="5">
        <v>3961</v>
      </c>
      <c r="B3963" s="6" t="s">
        <v>32</v>
      </c>
      <c r="C3963" s="6" t="s">
        <v>33</v>
      </c>
      <c r="D3963" s="6" t="s">
        <v>3869</v>
      </c>
      <c r="E3963" s="6" t="s">
        <v>4211</v>
      </c>
      <c r="F3963" s="6">
        <v>3323202009</v>
      </c>
      <c r="G3963" s="6" t="s">
        <v>3981</v>
      </c>
      <c r="H3963" s="6" t="s">
        <v>449</v>
      </c>
      <c r="I3963" s="6">
        <v>15650062</v>
      </c>
      <c r="J3963" s="6" t="s">
        <v>12712</v>
      </c>
      <c r="K3963" s="6" t="s">
        <v>12709</v>
      </c>
      <c r="L3963" s="6" t="s">
        <v>12710</v>
      </c>
      <c r="M3963" s="6">
        <v>0</v>
      </c>
      <c r="N3963" s="6">
        <v>104</v>
      </c>
      <c r="O3963" s="6">
        <v>0</v>
      </c>
      <c r="P3963" s="6">
        <v>0</v>
      </c>
      <c r="Q3963" s="6">
        <v>0</v>
      </c>
      <c r="R3963" s="6">
        <v>0</v>
      </c>
      <c r="S3963" s="6">
        <v>0</v>
      </c>
      <c r="T3963" s="6" t="s">
        <v>39</v>
      </c>
      <c r="U3963" s="6" t="s">
        <v>7926</v>
      </c>
      <c r="V3963" s="8">
        <v>46255.619444444441</v>
      </c>
      <c r="W3963" s="8">
        <v>46255.619444444441</v>
      </c>
      <c r="X3963" s="6" t="s">
        <v>40</v>
      </c>
      <c r="Y3963" s="6" t="s">
        <v>39</v>
      </c>
      <c r="Z3963" s="9">
        <v>910309</v>
      </c>
      <c r="AA3963" s="6" t="s">
        <v>12696</v>
      </c>
      <c r="AB3963" s="26" t="s">
        <v>12713</v>
      </c>
      <c r="AC3963" s="11" t="str">
        <f t="shared" si="330"/>
        <v>Klik Here Bestie</v>
      </c>
    </row>
    <row r="3964" spans="1:29" ht="14.25" customHeight="1" x14ac:dyDescent="0.3">
      <c r="A3964" s="5">
        <v>3962</v>
      </c>
      <c r="B3964" s="6" t="s">
        <v>32</v>
      </c>
      <c r="C3964" s="6" t="s">
        <v>33</v>
      </c>
      <c r="D3964" s="6" t="s">
        <v>3869</v>
      </c>
      <c r="E3964" s="6" t="s">
        <v>4211</v>
      </c>
      <c r="F3964" s="6">
        <v>3323202009</v>
      </c>
      <c r="G3964" s="6" t="s">
        <v>3981</v>
      </c>
      <c r="H3964" s="6" t="s">
        <v>449</v>
      </c>
      <c r="I3964" s="6">
        <v>15650273</v>
      </c>
      <c r="J3964" s="6" t="s">
        <v>12714</v>
      </c>
      <c r="K3964" s="6" t="s">
        <v>12709</v>
      </c>
      <c r="L3964" s="6" t="s">
        <v>12710</v>
      </c>
      <c r="M3964" s="6">
        <v>54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6">
        <v>0</v>
      </c>
      <c r="T3964" s="6" t="s">
        <v>39</v>
      </c>
      <c r="U3964" s="6" t="s">
        <v>7926</v>
      </c>
      <c r="V3964" s="8">
        <v>46255.620833333334</v>
      </c>
      <c r="W3964" s="8">
        <v>46255.620833333334</v>
      </c>
      <c r="X3964" s="6" t="s">
        <v>40</v>
      </c>
      <c r="Y3964" s="6" t="s">
        <v>39</v>
      </c>
      <c r="Z3964" s="9">
        <v>910309</v>
      </c>
      <c r="AA3964" s="6" t="s">
        <v>12696</v>
      </c>
      <c r="AB3964" s="26" t="s">
        <v>12715</v>
      </c>
      <c r="AC3964" s="11" t="str">
        <f t="shared" si="330"/>
        <v>Klik Here Bestie</v>
      </c>
    </row>
    <row r="3965" spans="1:29" ht="14.25" customHeight="1" x14ac:dyDescent="0.3">
      <c r="A3965" s="5">
        <v>3963</v>
      </c>
      <c r="B3965" s="6" t="s">
        <v>32</v>
      </c>
      <c r="C3965" s="6" t="s">
        <v>33</v>
      </c>
      <c r="D3965" s="6" t="s">
        <v>3869</v>
      </c>
      <c r="E3965" s="6" t="s">
        <v>4215</v>
      </c>
      <c r="F3965" s="6">
        <v>3323202010</v>
      </c>
      <c r="G3965" s="6" t="s">
        <v>3981</v>
      </c>
      <c r="H3965" s="6" t="s">
        <v>449</v>
      </c>
      <c r="I3965" s="6">
        <v>15496228</v>
      </c>
      <c r="J3965" s="6" t="s">
        <v>12716</v>
      </c>
      <c r="K3965" s="6" t="s">
        <v>12717</v>
      </c>
      <c r="L3965" s="6" t="s">
        <v>12718</v>
      </c>
      <c r="M3965" s="6">
        <v>0</v>
      </c>
      <c r="N3965" s="6">
        <v>86</v>
      </c>
      <c r="O3965" s="6">
        <v>0</v>
      </c>
      <c r="P3965" s="6">
        <v>0</v>
      </c>
      <c r="Q3965" s="6">
        <v>0</v>
      </c>
      <c r="R3965" s="6">
        <v>0</v>
      </c>
      <c r="S3965" s="6">
        <v>0</v>
      </c>
      <c r="T3965" s="6" t="s">
        <v>39</v>
      </c>
      <c r="U3965" s="27" t="s">
        <v>7969</v>
      </c>
      <c r="V3965" s="8">
        <v>46253.71875</v>
      </c>
      <c r="W3965" s="8">
        <v>46253.71875</v>
      </c>
      <c r="X3965" s="6" t="s">
        <v>40</v>
      </c>
      <c r="Y3965" s="6" t="s">
        <v>39</v>
      </c>
      <c r="Z3965" s="9">
        <v>76387</v>
      </c>
      <c r="AA3965" s="6" t="s">
        <v>4221</v>
      </c>
      <c r="AB3965" s="26" t="s">
        <v>12719</v>
      </c>
      <c r="AC3965" s="11" t="str">
        <f t="shared" si="330"/>
        <v>Klik Here Bestie</v>
      </c>
    </row>
    <row r="3966" spans="1:29" ht="14.25" customHeight="1" x14ac:dyDescent="0.3">
      <c r="A3966" s="5">
        <v>3964</v>
      </c>
      <c r="B3966" s="6" t="s">
        <v>32</v>
      </c>
      <c r="C3966" s="6" t="s">
        <v>33</v>
      </c>
      <c r="D3966" s="6" t="s">
        <v>3869</v>
      </c>
      <c r="E3966" s="6" t="s">
        <v>4215</v>
      </c>
      <c r="F3966" s="6">
        <v>3323202010</v>
      </c>
      <c r="G3966" s="6" t="s">
        <v>3981</v>
      </c>
      <c r="H3966" s="6" t="s">
        <v>449</v>
      </c>
      <c r="I3966" s="6">
        <v>15496409</v>
      </c>
      <c r="J3966" s="6" t="s">
        <v>12720</v>
      </c>
      <c r="K3966" s="6" t="s">
        <v>12717</v>
      </c>
      <c r="L3966" s="6" t="s">
        <v>12718</v>
      </c>
      <c r="M3966" s="6">
        <v>200</v>
      </c>
      <c r="N3966" s="6">
        <v>275</v>
      </c>
      <c r="O3966" s="6">
        <v>0</v>
      </c>
      <c r="P3966" s="6">
        <v>0</v>
      </c>
      <c r="Q3966" s="6">
        <v>0</v>
      </c>
      <c r="R3966" s="6">
        <v>0</v>
      </c>
      <c r="S3966" s="6">
        <v>0</v>
      </c>
      <c r="T3966" s="6" t="s">
        <v>39</v>
      </c>
      <c r="U3966" s="27" t="s">
        <v>7969</v>
      </c>
      <c r="V3966" s="8">
        <v>46253.720138888886</v>
      </c>
      <c r="W3966" s="8">
        <v>46253.720138888886</v>
      </c>
      <c r="X3966" s="6" t="s">
        <v>40</v>
      </c>
      <c r="Y3966" s="6" t="s">
        <v>39</v>
      </c>
      <c r="Z3966" s="9">
        <v>76387</v>
      </c>
      <c r="AA3966" s="6" t="s">
        <v>4221</v>
      </c>
      <c r="AB3966" s="26" t="s">
        <v>12721</v>
      </c>
      <c r="AC3966" s="11" t="str">
        <f t="shared" si="330"/>
        <v>Klik Here Bestie</v>
      </c>
    </row>
    <row r="3967" spans="1:29" ht="14.25" customHeight="1" x14ac:dyDescent="0.3">
      <c r="A3967" s="5">
        <v>3965</v>
      </c>
      <c r="B3967" s="6" t="s">
        <v>32</v>
      </c>
      <c r="C3967" s="6" t="s">
        <v>33</v>
      </c>
      <c r="D3967" s="6" t="s">
        <v>3869</v>
      </c>
      <c r="E3967" s="6" t="s">
        <v>4215</v>
      </c>
      <c r="F3967" s="6">
        <v>3323202010</v>
      </c>
      <c r="G3967" s="6" t="s">
        <v>3981</v>
      </c>
      <c r="H3967" s="6" t="s">
        <v>449</v>
      </c>
      <c r="I3967" s="6">
        <v>15657096</v>
      </c>
      <c r="J3967" s="6" t="s">
        <v>12722</v>
      </c>
      <c r="K3967" s="6" t="s">
        <v>12723</v>
      </c>
      <c r="L3967" s="6" t="s">
        <v>12724</v>
      </c>
      <c r="M3967" s="6">
        <v>50</v>
      </c>
      <c r="N3967" s="6">
        <v>50</v>
      </c>
      <c r="O3967" s="6">
        <v>0</v>
      </c>
      <c r="P3967" s="6">
        <v>0</v>
      </c>
      <c r="Q3967" s="6">
        <v>0</v>
      </c>
      <c r="R3967" s="6">
        <v>0</v>
      </c>
      <c r="S3967" s="6">
        <v>0</v>
      </c>
      <c r="T3967" s="6" t="s">
        <v>39</v>
      </c>
      <c r="U3967" s="27" t="s">
        <v>7926</v>
      </c>
      <c r="V3967" s="8">
        <v>46255.656944444447</v>
      </c>
      <c r="W3967" s="8">
        <v>46255.656944444447</v>
      </c>
      <c r="X3967" s="6" t="s">
        <v>40</v>
      </c>
      <c r="Y3967" s="6" t="s">
        <v>39</v>
      </c>
      <c r="Z3967" s="9">
        <v>76518</v>
      </c>
      <c r="AA3967" s="6" t="s">
        <v>1065</v>
      </c>
      <c r="AB3967" s="26" t="s">
        <v>12725</v>
      </c>
      <c r="AC3967" s="11" t="str">
        <f t="shared" si="330"/>
        <v>Klik Here Bestie</v>
      </c>
    </row>
    <row r="3968" spans="1:29" ht="14.25" customHeight="1" x14ac:dyDescent="0.3">
      <c r="A3968" s="5">
        <v>3966</v>
      </c>
      <c r="B3968" s="6" t="s">
        <v>32</v>
      </c>
      <c r="C3968" s="6" t="s">
        <v>33</v>
      </c>
      <c r="D3968" s="6" t="s">
        <v>3869</v>
      </c>
      <c r="E3968" s="6" t="s">
        <v>4215</v>
      </c>
      <c r="F3968" s="6">
        <v>3323202010</v>
      </c>
      <c r="G3968" s="6" t="s">
        <v>3981</v>
      </c>
      <c r="H3968" s="6" t="s">
        <v>449</v>
      </c>
      <c r="I3968" s="6">
        <v>15753842</v>
      </c>
      <c r="J3968" s="6" t="s">
        <v>12726</v>
      </c>
      <c r="K3968" s="6" t="s">
        <v>12727</v>
      </c>
      <c r="L3968" s="6" t="s">
        <v>12728</v>
      </c>
      <c r="M3968" s="6">
        <v>0</v>
      </c>
      <c r="N3968" s="6">
        <v>1197</v>
      </c>
      <c r="O3968" s="6">
        <v>0</v>
      </c>
      <c r="P3968" s="6">
        <v>0</v>
      </c>
      <c r="Q3968" s="6">
        <v>0</v>
      </c>
      <c r="R3968" s="6">
        <v>0</v>
      </c>
      <c r="S3968" s="6">
        <v>0</v>
      </c>
      <c r="T3968" s="6" t="s">
        <v>39</v>
      </c>
      <c r="U3968" s="6" t="s">
        <v>7933</v>
      </c>
      <c r="V3968" s="8">
        <v>46256.710416666669</v>
      </c>
      <c r="W3968" s="8">
        <v>46256.710416666669</v>
      </c>
      <c r="X3968" s="6" t="s">
        <v>40</v>
      </c>
      <c r="Y3968" s="6" t="s">
        <v>39</v>
      </c>
      <c r="Z3968" s="9">
        <v>76387</v>
      </c>
      <c r="AA3968" s="6" t="s">
        <v>4221</v>
      </c>
      <c r="AB3968" s="26" t="s">
        <v>12729</v>
      </c>
      <c r="AC3968" s="11" t="str">
        <f t="shared" si="330"/>
        <v>Klik Here Bestie</v>
      </c>
    </row>
    <row r="3969" spans="1:29" ht="14.25" customHeight="1" x14ac:dyDescent="0.3">
      <c r="A3969" s="5">
        <v>3967</v>
      </c>
      <c r="B3969" s="6" t="s">
        <v>32</v>
      </c>
      <c r="C3969" s="6" t="s">
        <v>33</v>
      </c>
      <c r="D3969" s="6" t="s">
        <v>3869</v>
      </c>
      <c r="E3969" s="6" t="s">
        <v>4215</v>
      </c>
      <c r="F3969" s="6">
        <v>3323202010</v>
      </c>
      <c r="G3969" s="6" t="s">
        <v>3981</v>
      </c>
      <c r="H3969" s="6" t="s">
        <v>449</v>
      </c>
      <c r="I3969" s="6">
        <v>15372127</v>
      </c>
      <c r="J3969" s="6" t="s">
        <v>12730</v>
      </c>
      <c r="K3969" s="6" t="s">
        <v>12731</v>
      </c>
      <c r="L3969" s="6" t="s">
        <v>12732</v>
      </c>
      <c r="M3969" s="6">
        <v>0</v>
      </c>
      <c r="N3969" s="6">
        <v>301</v>
      </c>
      <c r="O3969" s="6">
        <v>0</v>
      </c>
      <c r="P3969" s="6">
        <v>0</v>
      </c>
      <c r="Q3969" s="6">
        <v>0</v>
      </c>
      <c r="R3969" s="6">
        <v>0</v>
      </c>
      <c r="S3969" s="6">
        <v>0</v>
      </c>
      <c r="T3969" s="6" t="s">
        <v>39</v>
      </c>
      <c r="U3969" s="6" t="s">
        <v>7958</v>
      </c>
      <c r="V3969" s="8">
        <v>46252.303472222222</v>
      </c>
      <c r="W3969" s="8">
        <v>46252.303472222222</v>
      </c>
      <c r="X3969" s="6" t="s">
        <v>40</v>
      </c>
      <c r="Y3969" s="6" t="s">
        <v>39</v>
      </c>
      <c r="Z3969" s="9">
        <v>76406</v>
      </c>
      <c r="AA3969" s="6" t="s">
        <v>283</v>
      </c>
      <c r="AB3969" s="26" t="s">
        <v>12733</v>
      </c>
      <c r="AC3969" s="11" t="str">
        <f t="shared" si="330"/>
        <v>Klik Here Bestie</v>
      </c>
    </row>
    <row r="3970" spans="1:29" ht="14.25" customHeight="1" x14ac:dyDescent="0.3">
      <c r="A3970" s="5">
        <v>3968</v>
      </c>
      <c r="B3970" s="6" t="s">
        <v>32</v>
      </c>
      <c r="C3970" s="6" t="s">
        <v>33</v>
      </c>
      <c r="D3970" s="6" t="s">
        <v>3869</v>
      </c>
      <c r="E3970" s="6" t="s">
        <v>4215</v>
      </c>
      <c r="F3970" s="6">
        <v>3323202010</v>
      </c>
      <c r="G3970" s="6" t="s">
        <v>3981</v>
      </c>
      <c r="H3970" s="6" t="s">
        <v>449</v>
      </c>
      <c r="I3970" s="6">
        <v>15535497</v>
      </c>
      <c r="J3970" s="6" t="s">
        <v>12734</v>
      </c>
      <c r="K3970" s="6" t="s">
        <v>12735</v>
      </c>
      <c r="L3970" s="6" t="s">
        <v>12736</v>
      </c>
      <c r="M3970" s="6">
        <v>82</v>
      </c>
      <c r="N3970" s="6">
        <v>107</v>
      </c>
      <c r="O3970" s="6">
        <v>0</v>
      </c>
      <c r="P3970" s="6">
        <v>0</v>
      </c>
      <c r="Q3970" s="6">
        <v>0</v>
      </c>
      <c r="R3970" s="6">
        <v>0</v>
      </c>
      <c r="S3970" s="6">
        <v>0</v>
      </c>
      <c r="T3970" s="6" t="s">
        <v>39</v>
      </c>
      <c r="U3970" s="27" t="s">
        <v>7987</v>
      </c>
      <c r="V3970" s="8">
        <v>46254.444444444445</v>
      </c>
      <c r="W3970" s="8">
        <v>46254.444444444445</v>
      </c>
      <c r="X3970" s="6" t="s">
        <v>40</v>
      </c>
      <c r="Y3970" s="6" t="s">
        <v>39</v>
      </c>
      <c r="Z3970" s="9">
        <v>76518</v>
      </c>
      <c r="AA3970" s="6" t="s">
        <v>1065</v>
      </c>
      <c r="AB3970" s="26" t="s">
        <v>12737</v>
      </c>
      <c r="AC3970" s="11" t="str">
        <f t="shared" si="330"/>
        <v>Klik Here Bestie</v>
      </c>
    </row>
    <row r="3971" spans="1:29" ht="14.25" customHeight="1" x14ac:dyDescent="0.3">
      <c r="A3971" s="5">
        <v>3969</v>
      </c>
      <c r="B3971" s="6" t="s">
        <v>32</v>
      </c>
      <c r="C3971" s="6" t="s">
        <v>33</v>
      </c>
      <c r="D3971" s="6" t="s">
        <v>3869</v>
      </c>
      <c r="E3971" s="6" t="s">
        <v>4215</v>
      </c>
      <c r="F3971" s="6">
        <v>3323202010</v>
      </c>
      <c r="G3971" s="6" t="s">
        <v>3981</v>
      </c>
      <c r="H3971" s="6" t="s">
        <v>449</v>
      </c>
      <c r="I3971" s="6">
        <v>15747145</v>
      </c>
      <c r="J3971" s="6" t="s">
        <v>12738</v>
      </c>
      <c r="K3971" s="6" t="s">
        <v>12739</v>
      </c>
      <c r="L3971" s="6" t="s">
        <v>3330</v>
      </c>
      <c r="M3971" s="6">
        <v>0</v>
      </c>
      <c r="N3971" s="6">
        <v>801</v>
      </c>
      <c r="O3971" s="6">
        <v>0</v>
      </c>
      <c r="P3971" s="6">
        <v>0</v>
      </c>
      <c r="Q3971" s="6">
        <v>0</v>
      </c>
      <c r="R3971" s="6">
        <v>0</v>
      </c>
      <c r="S3971" s="6">
        <v>0</v>
      </c>
      <c r="T3971" s="6" t="s">
        <v>39</v>
      </c>
      <c r="U3971" s="27" t="s">
        <v>7933</v>
      </c>
      <c r="V3971" s="8">
        <v>46256.662499999999</v>
      </c>
      <c r="W3971" s="8">
        <v>46256.662499999999</v>
      </c>
      <c r="X3971" s="6" t="s">
        <v>40</v>
      </c>
      <c r="Y3971" s="6" t="s">
        <v>39</v>
      </c>
      <c r="Z3971" s="9">
        <v>76395</v>
      </c>
      <c r="AA3971" s="6" t="s">
        <v>546</v>
      </c>
      <c r="AB3971" s="26" t="s">
        <v>12740</v>
      </c>
      <c r="AC3971" s="11" t="str">
        <f t="shared" si="330"/>
        <v>Klik Here Bestie</v>
      </c>
    </row>
    <row r="3972" spans="1:29" ht="14.25" customHeight="1" x14ac:dyDescent="0.3">
      <c r="A3972" s="5">
        <v>3970</v>
      </c>
      <c r="B3972" s="6" t="s">
        <v>32</v>
      </c>
      <c r="C3972" s="6" t="s">
        <v>33</v>
      </c>
      <c r="D3972" s="6" t="s">
        <v>3869</v>
      </c>
      <c r="E3972" s="6" t="s">
        <v>4215</v>
      </c>
      <c r="F3972" s="6">
        <v>3323202010</v>
      </c>
      <c r="G3972" s="6" t="s">
        <v>3981</v>
      </c>
      <c r="H3972" s="6" t="s">
        <v>449</v>
      </c>
      <c r="I3972" s="6">
        <v>15966501</v>
      </c>
      <c r="J3972" s="6" t="s">
        <v>12741</v>
      </c>
      <c r="K3972" s="6" t="s">
        <v>12742</v>
      </c>
      <c r="L3972" s="6" t="s">
        <v>11915</v>
      </c>
      <c r="M3972" s="6">
        <v>0</v>
      </c>
      <c r="N3972" s="6">
        <v>100</v>
      </c>
      <c r="O3972" s="6">
        <v>0</v>
      </c>
      <c r="P3972" s="6">
        <v>0</v>
      </c>
      <c r="Q3972" s="6">
        <v>0</v>
      </c>
      <c r="R3972" s="6">
        <v>0</v>
      </c>
      <c r="S3972" s="6">
        <v>0</v>
      </c>
      <c r="T3972" s="6" t="s">
        <v>39</v>
      </c>
      <c r="U3972" s="27" t="s">
        <v>8291</v>
      </c>
      <c r="V3972" s="8">
        <v>46259.448611111111</v>
      </c>
      <c r="W3972" s="8">
        <v>46259.448611111111</v>
      </c>
      <c r="X3972" s="6" t="s">
        <v>40</v>
      </c>
      <c r="Y3972" s="6" t="s">
        <v>39</v>
      </c>
      <c r="Z3972" s="9">
        <v>76395</v>
      </c>
      <c r="AA3972" s="6" t="s">
        <v>546</v>
      </c>
      <c r="AB3972" s="26" t="s">
        <v>12743</v>
      </c>
      <c r="AC3972" s="11" t="str">
        <f t="shared" si="330"/>
        <v>Klik Here Bestie</v>
      </c>
    </row>
    <row r="3973" spans="1:29" ht="14.25" customHeight="1" x14ac:dyDescent="0.3">
      <c r="A3973" s="5">
        <v>3971</v>
      </c>
      <c r="B3973" s="6" t="s">
        <v>32</v>
      </c>
      <c r="C3973" s="6" t="s">
        <v>33</v>
      </c>
      <c r="D3973" s="6" t="s">
        <v>3869</v>
      </c>
      <c r="E3973" s="6" t="s">
        <v>4215</v>
      </c>
      <c r="F3973" s="6">
        <v>3323202010</v>
      </c>
      <c r="G3973" s="6" t="s">
        <v>3981</v>
      </c>
      <c r="H3973" s="6" t="s">
        <v>449</v>
      </c>
      <c r="I3973" s="6">
        <v>15678632</v>
      </c>
      <c r="J3973" s="6" t="s">
        <v>12744</v>
      </c>
      <c r="K3973" s="6" t="s">
        <v>7911</v>
      </c>
      <c r="L3973" s="6" t="s">
        <v>4345</v>
      </c>
      <c r="M3973" s="6">
        <v>23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6">
        <v>0</v>
      </c>
      <c r="T3973" s="6" t="s">
        <v>39</v>
      </c>
      <c r="U3973" s="27" t="s">
        <v>7933</v>
      </c>
      <c r="V3973" s="8">
        <v>46256.251388888886</v>
      </c>
      <c r="W3973" s="8">
        <v>46256.251388888886</v>
      </c>
      <c r="X3973" s="6" t="s">
        <v>40</v>
      </c>
      <c r="Y3973" s="6" t="s">
        <v>39</v>
      </c>
      <c r="Z3973" s="9">
        <v>76395</v>
      </c>
      <c r="AA3973" s="6" t="s">
        <v>546</v>
      </c>
      <c r="AB3973" s="26" t="s">
        <v>12745</v>
      </c>
      <c r="AC3973" s="11" t="str">
        <f t="shared" si="330"/>
        <v>Klik Here Bestie</v>
      </c>
    </row>
    <row r="3974" spans="1:29" ht="14.25" customHeight="1" x14ac:dyDescent="0.3">
      <c r="A3974" s="5">
        <v>3972</v>
      </c>
      <c r="B3974" s="6" t="s">
        <v>32</v>
      </c>
      <c r="C3974" s="6" t="s">
        <v>33</v>
      </c>
      <c r="D3974" s="6" t="s">
        <v>3869</v>
      </c>
      <c r="E3974" s="6" t="s">
        <v>4215</v>
      </c>
      <c r="F3974" s="6">
        <v>3323202010</v>
      </c>
      <c r="G3974" s="6" t="s">
        <v>3981</v>
      </c>
      <c r="H3974" s="6" t="s">
        <v>449</v>
      </c>
      <c r="I3974" s="6">
        <v>15678655</v>
      </c>
      <c r="J3974" s="6" t="s">
        <v>12746</v>
      </c>
      <c r="K3974" s="6" t="s">
        <v>7911</v>
      </c>
      <c r="L3974" s="6" t="s">
        <v>4345</v>
      </c>
      <c r="M3974" s="6">
        <v>42</v>
      </c>
      <c r="N3974" s="6">
        <v>51</v>
      </c>
      <c r="O3974" s="6">
        <v>0</v>
      </c>
      <c r="P3974" s="6">
        <v>0</v>
      </c>
      <c r="Q3974" s="6">
        <v>0</v>
      </c>
      <c r="R3974" s="6">
        <v>0</v>
      </c>
      <c r="S3974" s="6">
        <v>0</v>
      </c>
      <c r="T3974" s="6" t="s">
        <v>39</v>
      </c>
      <c r="U3974" s="27" t="s">
        <v>7933</v>
      </c>
      <c r="V3974" s="8">
        <v>46256.25277777778</v>
      </c>
      <c r="W3974" s="8">
        <v>46256.25277777778</v>
      </c>
      <c r="X3974" s="6" t="s">
        <v>40</v>
      </c>
      <c r="Y3974" s="6" t="s">
        <v>39</v>
      </c>
      <c r="Z3974" s="9">
        <v>76395</v>
      </c>
      <c r="AA3974" s="6" t="s">
        <v>546</v>
      </c>
      <c r="AB3974" s="26" t="s">
        <v>12747</v>
      </c>
      <c r="AC3974" s="11" t="str">
        <f t="shared" si="330"/>
        <v>Klik Here Bestie</v>
      </c>
    </row>
    <row r="3975" spans="1:29" ht="14.25" customHeight="1" x14ac:dyDescent="0.3">
      <c r="A3975" s="5"/>
      <c r="B3975" s="20"/>
      <c r="C3975" s="20"/>
      <c r="D3975" s="20"/>
      <c r="E3975" s="20"/>
      <c r="F3975" s="21"/>
      <c r="G3975" s="20"/>
      <c r="H3975" s="20"/>
      <c r="I3975" s="21"/>
      <c r="J3975" s="20"/>
      <c r="K3975" s="20"/>
      <c r="L3975" s="20"/>
      <c r="M3975" s="21"/>
      <c r="N3975" s="21"/>
      <c r="O3975" s="21"/>
      <c r="P3975" s="21"/>
      <c r="Q3975" s="21"/>
      <c r="R3975" s="21"/>
      <c r="S3975" s="21"/>
      <c r="T3975" s="20"/>
      <c r="U3975" s="21"/>
      <c r="V3975" s="21"/>
      <c r="W3975" s="21"/>
      <c r="X3975" s="20"/>
      <c r="Y3975" s="20"/>
      <c r="Z3975" s="21"/>
      <c r="AA3975" s="20"/>
      <c r="AB3975" s="20"/>
      <c r="AC3975" s="14"/>
    </row>
    <row r="3976" spans="1:29" ht="14.25" customHeight="1" x14ac:dyDescent="0.3">
      <c r="A3976" s="5"/>
      <c r="B3976" s="20"/>
      <c r="C3976" s="20"/>
      <c r="D3976" s="20"/>
      <c r="E3976" s="20"/>
      <c r="F3976" s="21"/>
      <c r="G3976" s="20"/>
      <c r="H3976" s="20"/>
      <c r="I3976" s="21"/>
      <c r="J3976" s="20"/>
      <c r="K3976" s="20"/>
      <c r="L3976" s="20"/>
      <c r="M3976" s="21"/>
      <c r="N3976" s="21"/>
      <c r="O3976" s="21"/>
      <c r="P3976" s="21"/>
      <c r="Q3976" s="21"/>
      <c r="R3976" s="21"/>
      <c r="S3976" s="21"/>
      <c r="T3976" s="20"/>
      <c r="U3976" s="21"/>
      <c r="V3976" s="21"/>
      <c r="W3976" s="21"/>
      <c r="X3976" s="20"/>
      <c r="Y3976" s="20"/>
      <c r="Z3976" s="21"/>
      <c r="AA3976" s="20"/>
      <c r="AB3976" s="20"/>
      <c r="AC3976" s="14"/>
    </row>
    <row r="3977" spans="1:29" ht="14.25" customHeight="1" x14ac:dyDescent="0.3">
      <c r="A3977" s="5"/>
      <c r="B3977" s="20"/>
      <c r="C3977" s="20"/>
      <c r="D3977" s="20"/>
      <c r="E3977" s="20"/>
      <c r="F3977" s="21"/>
      <c r="G3977" s="20"/>
      <c r="H3977" s="20"/>
      <c r="I3977" s="21"/>
      <c r="J3977" s="20"/>
      <c r="K3977" s="20"/>
      <c r="L3977" s="20"/>
      <c r="M3977" s="21"/>
      <c r="N3977" s="21"/>
      <c r="O3977" s="21"/>
      <c r="P3977" s="21"/>
      <c r="Q3977" s="21"/>
      <c r="R3977" s="21"/>
      <c r="S3977" s="21"/>
      <c r="T3977" s="20"/>
      <c r="U3977" s="21"/>
      <c r="V3977" s="21"/>
      <c r="W3977" s="21"/>
      <c r="X3977" s="20"/>
      <c r="Y3977" s="20"/>
      <c r="Z3977" s="21"/>
      <c r="AA3977" s="20"/>
      <c r="AB3977" s="20"/>
      <c r="AC3977" s="14"/>
    </row>
    <row r="3978" spans="1:29" ht="14.25" customHeight="1" x14ac:dyDescent="0.3">
      <c r="A3978" s="5"/>
      <c r="B3978" s="20"/>
      <c r="C3978" s="20"/>
      <c r="D3978" s="20"/>
      <c r="E3978" s="20"/>
      <c r="F3978" s="21"/>
      <c r="G3978" s="20"/>
      <c r="H3978" s="20"/>
      <c r="I3978" s="21"/>
      <c r="J3978" s="20"/>
      <c r="K3978" s="20"/>
      <c r="L3978" s="20"/>
      <c r="M3978" s="21"/>
      <c r="N3978" s="21"/>
      <c r="O3978" s="21"/>
      <c r="P3978" s="21"/>
      <c r="Q3978" s="21"/>
      <c r="R3978" s="21"/>
      <c r="S3978" s="21"/>
      <c r="T3978" s="20"/>
      <c r="U3978" s="21"/>
      <c r="V3978" s="21"/>
      <c r="W3978" s="21"/>
      <c r="X3978" s="20"/>
      <c r="Y3978" s="20"/>
      <c r="Z3978" s="21"/>
      <c r="AA3978" s="20"/>
      <c r="AB3978" s="20"/>
      <c r="AC3978" s="14"/>
    </row>
    <row r="3979" spans="1:29" ht="14.25" customHeight="1" x14ac:dyDescent="0.3">
      <c r="A3979" s="5"/>
      <c r="B3979" s="20"/>
      <c r="C3979" s="20"/>
      <c r="D3979" s="20"/>
      <c r="E3979" s="20"/>
      <c r="F3979" s="21"/>
      <c r="G3979" s="20"/>
      <c r="H3979" s="20"/>
      <c r="I3979" s="21"/>
      <c r="J3979" s="20"/>
      <c r="K3979" s="20"/>
      <c r="L3979" s="20"/>
      <c r="M3979" s="21"/>
      <c r="N3979" s="21"/>
      <c r="O3979" s="21"/>
      <c r="P3979" s="21"/>
      <c r="Q3979" s="21"/>
      <c r="R3979" s="21"/>
      <c r="S3979" s="21"/>
      <c r="T3979" s="20"/>
      <c r="U3979" s="21"/>
      <c r="V3979" s="21"/>
      <c r="W3979" s="21"/>
      <c r="X3979" s="20"/>
      <c r="Y3979" s="20"/>
      <c r="Z3979" s="21"/>
      <c r="AA3979" s="20"/>
      <c r="AB3979" s="20"/>
      <c r="AC3979" s="14"/>
    </row>
    <row r="3980" spans="1:29" ht="14.25" customHeight="1" x14ac:dyDescent="0.3">
      <c r="A3980" s="5"/>
      <c r="B3980" s="20"/>
      <c r="C3980" s="20"/>
      <c r="D3980" s="20"/>
      <c r="E3980" s="20"/>
      <c r="F3980" s="21"/>
      <c r="G3980" s="20"/>
      <c r="H3980" s="20"/>
      <c r="I3980" s="21"/>
      <c r="J3980" s="20"/>
      <c r="K3980" s="20"/>
      <c r="L3980" s="20"/>
      <c r="M3980" s="21"/>
      <c r="N3980" s="21"/>
      <c r="O3980" s="21"/>
      <c r="P3980" s="21"/>
      <c r="Q3980" s="21"/>
      <c r="R3980" s="21"/>
      <c r="S3980" s="21"/>
      <c r="T3980" s="20"/>
      <c r="U3980" s="21"/>
      <c r="V3980" s="21"/>
      <c r="W3980" s="21"/>
      <c r="X3980" s="20"/>
      <c r="Y3980" s="20"/>
      <c r="Z3980" s="21"/>
      <c r="AA3980" s="20"/>
      <c r="AB3980" s="20"/>
      <c r="AC3980" s="14"/>
    </row>
    <row r="3981" spans="1:29" ht="14.25" customHeight="1" x14ac:dyDescent="0.3">
      <c r="A3981" s="5"/>
      <c r="B3981" s="20"/>
      <c r="C3981" s="20"/>
      <c r="D3981" s="20"/>
      <c r="E3981" s="20"/>
      <c r="F3981" s="21"/>
      <c r="G3981" s="20"/>
      <c r="H3981" s="20"/>
      <c r="I3981" s="21"/>
      <c r="J3981" s="20"/>
      <c r="K3981" s="20"/>
      <c r="L3981" s="20"/>
      <c r="M3981" s="21"/>
      <c r="N3981" s="21"/>
      <c r="O3981" s="21"/>
      <c r="P3981" s="21"/>
      <c r="Q3981" s="21"/>
      <c r="R3981" s="21"/>
      <c r="S3981" s="21"/>
      <c r="T3981" s="20"/>
      <c r="U3981" s="21"/>
      <c r="V3981" s="21"/>
      <c r="W3981" s="21"/>
      <c r="X3981" s="20"/>
      <c r="Y3981" s="20"/>
      <c r="Z3981" s="21"/>
      <c r="AA3981" s="20"/>
      <c r="AB3981" s="20"/>
      <c r="AC3981" s="14"/>
    </row>
    <row r="3982" spans="1:29" ht="14.25" customHeight="1" x14ac:dyDescent="0.3">
      <c r="A3982" s="5"/>
      <c r="B3982" s="20"/>
      <c r="C3982" s="20"/>
      <c r="D3982" s="20"/>
      <c r="E3982" s="20"/>
      <c r="F3982" s="21"/>
      <c r="G3982" s="20"/>
      <c r="H3982" s="20"/>
      <c r="I3982" s="21"/>
      <c r="J3982" s="20"/>
      <c r="K3982" s="20"/>
      <c r="L3982" s="20"/>
      <c r="M3982" s="21"/>
      <c r="N3982" s="21"/>
      <c r="O3982" s="21"/>
      <c r="P3982" s="21"/>
      <c r="Q3982" s="21"/>
      <c r="R3982" s="21"/>
      <c r="S3982" s="21"/>
      <c r="T3982" s="20"/>
      <c r="U3982" s="21"/>
      <c r="V3982" s="21"/>
      <c r="W3982" s="21"/>
      <c r="X3982" s="20"/>
      <c r="Y3982" s="20"/>
      <c r="Z3982" s="21"/>
      <c r="AA3982" s="20"/>
      <c r="AB3982" s="20"/>
      <c r="AC3982" s="14"/>
    </row>
    <row r="3983" spans="1:29" ht="14.25" customHeight="1" x14ac:dyDescent="0.3">
      <c r="A3983" s="5"/>
      <c r="B3983" s="20"/>
      <c r="C3983" s="20"/>
      <c r="D3983" s="20"/>
      <c r="E3983" s="20"/>
      <c r="F3983" s="21"/>
      <c r="G3983" s="20"/>
      <c r="H3983" s="20"/>
      <c r="I3983" s="21"/>
      <c r="J3983" s="20"/>
      <c r="K3983" s="20"/>
      <c r="L3983" s="20"/>
      <c r="M3983" s="21"/>
      <c r="N3983" s="21"/>
      <c r="O3983" s="21"/>
      <c r="P3983" s="21"/>
      <c r="Q3983" s="21"/>
      <c r="R3983" s="21"/>
      <c r="S3983" s="21"/>
      <c r="T3983" s="20"/>
      <c r="U3983" s="21"/>
      <c r="V3983" s="21"/>
      <c r="W3983" s="21"/>
      <c r="X3983" s="20"/>
      <c r="Y3983" s="20"/>
      <c r="Z3983" s="21"/>
      <c r="AA3983" s="20"/>
      <c r="AB3983" s="20"/>
      <c r="AC3983" s="14"/>
    </row>
    <row r="3984" spans="1:29" ht="14.25" customHeight="1" x14ac:dyDescent="0.3">
      <c r="A3984" s="5"/>
      <c r="B3984" s="20"/>
      <c r="C3984" s="20"/>
      <c r="D3984" s="20"/>
      <c r="E3984" s="20"/>
      <c r="F3984" s="21"/>
      <c r="G3984" s="20"/>
      <c r="H3984" s="20"/>
      <c r="I3984" s="21"/>
      <c r="J3984" s="20"/>
      <c r="K3984" s="20"/>
      <c r="L3984" s="20"/>
      <c r="M3984" s="21"/>
      <c r="N3984" s="21"/>
      <c r="O3984" s="21"/>
      <c r="P3984" s="21"/>
      <c r="Q3984" s="21"/>
      <c r="R3984" s="21"/>
      <c r="S3984" s="21"/>
      <c r="T3984" s="20"/>
      <c r="U3984" s="21"/>
      <c r="V3984" s="21"/>
      <c r="W3984" s="21"/>
      <c r="X3984" s="20"/>
      <c r="Y3984" s="20"/>
      <c r="Z3984" s="21"/>
      <c r="AA3984" s="20"/>
      <c r="AB3984" s="20"/>
      <c r="AC3984" s="14"/>
    </row>
    <row r="3985" spans="1:29" ht="14.25" customHeight="1" x14ac:dyDescent="0.3">
      <c r="A3985" s="5"/>
      <c r="B3985" s="20"/>
      <c r="C3985" s="20"/>
      <c r="D3985" s="20"/>
      <c r="E3985" s="20"/>
      <c r="F3985" s="21"/>
      <c r="G3985" s="20"/>
      <c r="H3985" s="20"/>
      <c r="I3985" s="21"/>
      <c r="J3985" s="20"/>
      <c r="K3985" s="20"/>
      <c r="L3985" s="20"/>
      <c r="M3985" s="21"/>
      <c r="N3985" s="21"/>
      <c r="O3985" s="21"/>
      <c r="P3985" s="21"/>
      <c r="Q3985" s="21"/>
      <c r="R3985" s="21"/>
      <c r="S3985" s="21"/>
      <c r="T3985" s="20"/>
      <c r="U3985" s="21"/>
      <c r="V3985" s="21"/>
      <c r="W3985" s="21"/>
      <c r="X3985" s="20"/>
      <c r="Y3985" s="20"/>
      <c r="Z3985" s="21"/>
      <c r="AA3985" s="20"/>
      <c r="AB3985" s="20"/>
      <c r="AC3985" s="14"/>
    </row>
    <row r="3986" spans="1:29" ht="14.25" customHeight="1" x14ac:dyDescent="0.3">
      <c r="A3986" s="5"/>
      <c r="B3986" s="20"/>
      <c r="C3986" s="20"/>
      <c r="D3986" s="20"/>
      <c r="E3986" s="20"/>
      <c r="F3986" s="21"/>
      <c r="G3986" s="20"/>
      <c r="H3986" s="20"/>
      <c r="I3986" s="21"/>
      <c r="J3986" s="20"/>
      <c r="K3986" s="20"/>
      <c r="L3986" s="20"/>
      <c r="M3986" s="21"/>
      <c r="N3986" s="21"/>
      <c r="O3986" s="21"/>
      <c r="P3986" s="21"/>
      <c r="Q3986" s="21"/>
      <c r="R3986" s="21"/>
      <c r="S3986" s="21"/>
      <c r="T3986" s="20"/>
      <c r="U3986" s="21"/>
      <c r="V3986" s="21"/>
      <c r="W3986" s="21"/>
      <c r="X3986" s="20"/>
      <c r="Y3986" s="20"/>
      <c r="Z3986" s="21"/>
      <c r="AA3986" s="20"/>
      <c r="AB3986" s="20"/>
      <c r="AC3986" s="14"/>
    </row>
    <row r="3987" spans="1:29" ht="14.25" customHeight="1" x14ac:dyDescent="0.3">
      <c r="A3987" s="5"/>
      <c r="B3987" s="20"/>
      <c r="C3987" s="20"/>
      <c r="D3987" s="20"/>
      <c r="E3987" s="20"/>
      <c r="F3987" s="21"/>
      <c r="G3987" s="20"/>
      <c r="H3987" s="20"/>
      <c r="I3987" s="21"/>
      <c r="J3987" s="20"/>
      <c r="K3987" s="20"/>
      <c r="L3987" s="20"/>
      <c r="M3987" s="21"/>
      <c r="N3987" s="21"/>
      <c r="O3987" s="21"/>
      <c r="P3987" s="21"/>
      <c r="Q3987" s="21"/>
      <c r="R3987" s="21"/>
      <c r="S3987" s="21"/>
      <c r="T3987" s="20"/>
      <c r="U3987" s="21"/>
      <c r="V3987" s="21"/>
      <c r="W3987" s="21"/>
      <c r="X3987" s="20"/>
      <c r="Y3987" s="20"/>
      <c r="Z3987" s="21"/>
      <c r="AA3987" s="20"/>
      <c r="AB3987" s="20"/>
      <c r="AC3987" s="14"/>
    </row>
    <row r="3988" spans="1:29" ht="14.25" customHeight="1" x14ac:dyDescent="0.3">
      <c r="A3988" s="5"/>
      <c r="B3988" s="20"/>
      <c r="C3988" s="20"/>
      <c r="D3988" s="20"/>
      <c r="E3988" s="20"/>
      <c r="F3988" s="21"/>
      <c r="G3988" s="20"/>
      <c r="H3988" s="20"/>
      <c r="I3988" s="21"/>
      <c r="J3988" s="20"/>
      <c r="K3988" s="20"/>
      <c r="L3988" s="20"/>
      <c r="M3988" s="21"/>
      <c r="N3988" s="21"/>
      <c r="O3988" s="21"/>
      <c r="P3988" s="21"/>
      <c r="Q3988" s="21"/>
      <c r="R3988" s="21"/>
      <c r="S3988" s="21"/>
      <c r="T3988" s="20"/>
      <c r="U3988" s="21"/>
      <c r="V3988" s="21"/>
      <c r="W3988" s="21"/>
      <c r="X3988" s="20"/>
      <c r="Y3988" s="20"/>
      <c r="Z3988" s="21"/>
      <c r="AA3988" s="20"/>
      <c r="AB3988" s="20"/>
      <c r="AC3988" s="14"/>
    </row>
    <row r="3989" spans="1:29" ht="14.25" customHeight="1" x14ac:dyDescent="0.3">
      <c r="A3989" s="5"/>
      <c r="B3989" s="20"/>
      <c r="C3989" s="20"/>
      <c r="D3989" s="20"/>
      <c r="E3989" s="20"/>
      <c r="F3989" s="21"/>
      <c r="G3989" s="20"/>
      <c r="H3989" s="20"/>
      <c r="I3989" s="21"/>
      <c r="J3989" s="20"/>
      <c r="K3989" s="20"/>
      <c r="L3989" s="20"/>
      <c r="M3989" s="21"/>
      <c r="N3989" s="21"/>
      <c r="O3989" s="21"/>
      <c r="P3989" s="21"/>
      <c r="Q3989" s="21"/>
      <c r="R3989" s="21"/>
      <c r="S3989" s="21"/>
      <c r="T3989" s="20"/>
      <c r="U3989" s="21"/>
      <c r="V3989" s="21"/>
      <c r="W3989" s="21"/>
      <c r="X3989" s="20"/>
      <c r="Y3989" s="20"/>
      <c r="Z3989" s="21"/>
      <c r="AA3989" s="20"/>
      <c r="AB3989" s="20"/>
      <c r="AC3989" s="14"/>
    </row>
    <row r="3990" spans="1:29" ht="14.25" customHeight="1" x14ac:dyDescent="0.3">
      <c r="A3990" s="5"/>
      <c r="B3990" s="20"/>
      <c r="C3990" s="20"/>
      <c r="D3990" s="20"/>
      <c r="E3990" s="20"/>
      <c r="F3990" s="21"/>
      <c r="G3990" s="20"/>
      <c r="H3990" s="20"/>
      <c r="I3990" s="21"/>
      <c r="J3990" s="20"/>
      <c r="K3990" s="20"/>
      <c r="L3990" s="20"/>
      <c r="M3990" s="21"/>
      <c r="N3990" s="21"/>
      <c r="O3990" s="21"/>
      <c r="P3990" s="21"/>
      <c r="Q3990" s="21"/>
      <c r="R3990" s="21"/>
      <c r="S3990" s="21"/>
      <c r="T3990" s="20"/>
      <c r="U3990" s="21"/>
      <c r="V3990" s="21"/>
      <c r="W3990" s="21"/>
      <c r="X3990" s="20"/>
      <c r="Y3990" s="20"/>
      <c r="Z3990" s="21"/>
      <c r="AA3990" s="20"/>
      <c r="AB3990" s="20"/>
      <c r="AC3990" s="14"/>
    </row>
    <row r="3991" spans="1:29" ht="14.25" customHeight="1" x14ac:dyDescent="0.3">
      <c r="A3991" s="5"/>
      <c r="B3991" s="20"/>
      <c r="C3991" s="20"/>
      <c r="D3991" s="20"/>
      <c r="E3991" s="20"/>
      <c r="F3991" s="21"/>
      <c r="G3991" s="20"/>
      <c r="H3991" s="20"/>
      <c r="I3991" s="21"/>
      <c r="J3991" s="20"/>
      <c r="K3991" s="20"/>
      <c r="L3991" s="20"/>
      <c r="M3991" s="21"/>
      <c r="N3991" s="21"/>
      <c r="O3991" s="21"/>
      <c r="P3991" s="21"/>
      <c r="Q3991" s="21"/>
      <c r="R3991" s="21"/>
      <c r="S3991" s="21"/>
      <c r="T3991" s="20"/>
      <c r="U3991" s="21"/>
      <c r="V3991" s="21"/>
      <c r="W3991" s="21"/>
      <c r="X3991" s="20"/>
      <c r="Y3991" s="20"/>
      <c r="Z3991" s="21"/>
      <c r="AA3991" s="20"/>
      <c r="AB3991" s="20"/>
      <c r="AC3991" s="14"/>
    </row>
    <row r="3992" spans="1:29" ht="14.25" customHeight="1" x14ac:dyDescent="0.3">
      <c r="A3992" s="5"/>
      <c r="B3992" s="20"/>
      <c r="C3992" s="20"/>
      <c r="D3992" s="20"/>
      <c r="E3992" s="20"/>
      <c r="F3992" s="21"/>
      <c r="G3992" s="20"/>
      <c r="H3992" s="20"/>
      <c r="I3992" s="21"/>
      <c r="J3992" s="20"/>
      <c r="K3992" s="20"/>
      <c r="L3992" s="20"/>
      <c r="M3992" s="21"/>
      <c r="N3992" s="21"/>
      <c r="O3992" s="21"/>
      <c r="P3992" s="21"/>
      <c r="Q3992" s="21"/>
      <c r="R3992" s="21"/>
      <c r="S3992" s="21"/>
      <c r="T3992" s="20"/>
      <c r="U3992" s="21"/>
      <c r="V3992" s="21"/>
      <c r="W3992" s="21"/>
      <c r="X3992" s="20"/>
      <c r="Y3992" s="20"/>
      <c r="Z3992" s="21"/>
      <c r="AA3992" s="20"/>
      <c r="AB3992" s="20"/>
      <c r="AC3992" s="14"/>
    </row>
    <row r="3993" spans="1:29" ht="14.25" customHeight="1" x14ac:dyDescent="0.3">
      <c r="A3993" s="5"/>
      <c r="B3993" s="20"/>
      <c r="C3993" s="20"/>
      <c r="D3993" s="20"/>
      <c r="E3993" s="20"/>
      <c r="F3993" s="21"/>
      <c r="G3993" s="20"/>
      <c r="H3993" s="20"/>
      <c r="I3993" s="21"/>
      <c r="J3993" s="20"/>
      <c r="K3993" s="20"/>
      <c r="L3993" s="20"/>
      <c r="M3993" s="21"/>
      <c r="N3993" s="21"/>
      <c r="O3993" s="21"/>
      <c r="P3993" s="21"/>
      <c r="Q3993" s="21"/>
      <c r="R3993" s="21"/>
      <c r="S3993" s="21"/>
      <c r="T3993" s="20"/>
      <c r="U3993" s="21"/>
      <c r="V3993" s="21"/>
      <c r="W3993" s="21"/>
      <c r="X3993" s="20"/>
      <c r="Y3993" s="20"/>
      <c r="Z3993" s="21"/>
      <c r="AA3993" s="20"/>
      <c r="AB3993" s="20"/>
      <c r="AC3993" s="14"/>
    </row>
    <row r="3994" spans="1:29" ht="14.25" customHeight="1" x14ac:dyDescent="0.3">
      <c r="A3994" s="5"/>
      <c r="B3994" s="20"/>
      <c r="C3994" s="20"/>
      <c r="D3994" s="20"/>
      <c r="E3994" s="20"/>
      <c r="F3994" s="21"/>
      <c r="G3994" s="20"/>
      <c r="H3994" s="20"/>
      <c r="I3994" s="21"/>
      <c r="J3994" s="20"/>
      <c r="K3994" s="20"/>
      <c r="L3994" s="20"/>
      <c r="M3994" s="21"/>
      <c r="N3994" s="21"/>
      <c r="O3994" s="21"/>
      <c r="P3994" s="21"/>
      <c r="Q3994" s="21"/>
      <c r="R3994" s="21"/>
      <c r="S3994" s="21"/>
      <c r="T3994" s="20"/>
      <c r="U3994" s="21"/>
      <c r="V3994" s="21"/>
      <c r="W3994" s="21"/>
      <c r="X3994" s="20"/>
      <c r="Y3994" s="20"/>
      <c r="Z3994" s="21"/>
      <c r="AA3994" s="20"/>
      <c r="AB3994" s="20"/>
      <c r="AC3994" s="14"/>
    </row>
    <row r="3995" spans="1:29" ht="14.25" customHeight="1" x14ac:dyDescent="0.3">
      <c r="A3995" s="5"/>
      <c r="B3995" s="20"/>
      <c r="C3995" s="20"/>
      <c r="D3995" s="20"/>
      <c r="E3995" s="20"/>
      <c r="F3995" s="21"/>
      <c r="G3995" s="20"/>
      <c r="H3995" s="20"/>
      <c r="I3995" s="21"/>
      <c r="J3995" s="20"/>
      <c r="K3995" s="20"/>
      <c r="L3995" s="20"/>
      <c r="M3995" s="21"/>
      <c r="N3995" s="21"/>
      <c r="O3995" s="21"/>
      <c r="P3995" s="21"/>
      <c r="Q3995" s="21"/>
      <c r="R3995" s="21"/>
      <c r="S3995" s="21"/>
      <c r="T3995" s="20"/>
      <c r="U3995" s="21"/>
      <c r="V3995" s="21"/>
      <c r="W3995" s="21"/>
      <c r="X3995" s="20"/>
      <c r="Y3995" s="20"/>
      <c r="Z3995" s="21"/>
      <c r="AA3995" s="20"/>
      <c r="AB3995" s="20"/>
      <c r="AC3995" s="14"/>
    </row>
    <row r="3996" spans="1:29" ht="14.25" customHeight="1" x14ac:dyDescent="0.3">
      <c r="A3996" s="5"/>
      <c r="B3996" s="20"/>
      <c r="C3996" s="20"/>
      <c r="D3996" s="20"/>
      <c r="E3996" s="20"/>
      <c r="F3996" s="21"/>
      <c r="G3996" s="20"/>
      <c r="H3996" s="20"/>
      <c r="I3996" s="21"/>
      <c r="J3996" s="20"/>
      <c r="K3996" s="20"/>
      <c r="L3996" s="20"/>
      <c r="M3996" s="21"/>
      <c r="N3996" s="21"/>
      <c r="O3996" s="21"/>
      <c r="P3996" s="21"/>
      <c r="Q3996" s="21"/>
      <c r="R3996" s="21"/>
      <c r="S3996" s="21"/>
      <c r="T3996" s="20"/>
      <c r="U3996" s="21"/>
      <c r="V3996" s="21"/>
      <c r="W3996" s="21"/>
      <c r="X3996" s="20"/>
      <c r="Y3996" s="20"/>
      <c r="Z3996" s="21"/>
      <c r="AA3996" s="20"/>
      <c r="AB3996" s="20"/>
      <c r="AC3996" s="14"/>
    </row>
    <row r="3997" spans="1:29" ht="14.25" customHeight="1" x14ac:dyDescent="0.3">
      <c r="A3997" s="5"/>
      <c r="B3997" s="20"/>
      <c r="C3997" s="20"/>
      <c r="D3997" s="20"/>
      <c r="E3997" s="20"/>
      <c r="F3997" s="21"/>
      <c r="G3997" s="20"/>
      <c r="H3997" s="20"/>
      <c r="I3997" s="21"/>
      <c r="J3997" s="20"/>
      <c r="K3997" s="20"/>
      <c r="L3997" s="20"/>
      <c r="M3997" s="21"/>
      <c r="N3997" s="21"/>
      <c r="O3997" s="21"/>
      <c r="P3997" s="21"/>
      <c r="Q3997" s="21"/>
      <c r="R3997" s="21"/>
      <c r="S3997" s="21"/>
      <c r="T3997" s="20"/>
      <c r="U3997" s="21"/>
      <c r="V3997" s="21"/>
      <c r="W3997" s="21"/>
      <c r="X3997" s="20"/>
      <c r="Y3997" s="20"/>
      <c r="Z3997" s="21"/>
      <c r="AA3997" s="20"/>
      <c r="AB3997" s="20"/>
      <c r="AC3997" s="14"/>
    </row>
    <row r="3998" spans="1:29" ht="14.25" customHeight="1" x14ac:dyDescent="0.3">
      <c r="A3998" s="5"/>
      <c r="B3998" s="20"/>
      <c r="C3998" s="20"/>
      <c r="D3998" s="20"/>
      <c r="E3998" s="20"/>
      <c r="F3998" s="21"/>
      <c r="G3998" s="20"/>
      <c r="H3998" s="20"/>
      <c r="I3998" s="21"/>
      <c r="J3998" s="20"/>
      <c r="K3998" s="20"/>
      <c r="L3998" s="20"/>
      <c r="M3998" s="21"/>
      <c r="N3998" s="21"/>
      <c r="O3998" s="21"/>
      <c r="P3998" s="21"/>
      <c r="Q3998" s="21"/>
      <c r="R3998" s="21"/>
      <c r="S3998" s="21"/>
      <c r="T3998" s="20"/>
      <c r="U3998" s="21"/>
      <c r="V3998" s="21"/>
      <c r="W3998" s="21"/>
      <c r="X3998" s="20"/>
      <c r="Y3998" s="20"/>
      <c r="Z3998" s="21"/>
      <c r="AA3998" s="20"/>
      <c r="AB3998" s="20"/>
      <c r="AC3998" s="14"/>
    </row>
    <row r="3999" spans="1:29" ht="14.25" customHeight="1" x14ac:dyDescent="0.3">
      <c r="A3999" s="5"/>
      <c r="B3999" s="20"/>
      <c r="C3999" s="20"/>
      <c r="D3999" s="20"/>
      <c r="E3999" s="20"/>
      <c r="F3999" s="21"/>
      <c r="G3999" s="20"/>
      <c r="H3999" s="20"/>
      <c r="I3999" s="21"/>
      <c r="J3999" s="20"/>
      <c r="K3999" s="20"/>
      <c r="L3999" s="20"/>
      <c r="M3999" s="21"/>
      <c r="N3999" s="21"/>
      <c r="O3999" s="21"/>
      <c r="P3999" s="21"/>
      <c r="Q3999" s="21"/>
      <c r="R3999" s="21"/>
      <c r="S3999" s="21"/>
      <c r="T3999" s="20"/>
      <c r="U3999" s="21"/>
      <c r="V3999" s="21"/>
      <c r="W3999" s="21"/>
      <c r="X3999" s="20"/>
      <c r="Y3999" s="20"/>
      <c r="Z3999" s="21"/>
      <c r="AA3999" s="20"/>
      <c r="AB3999" s="20"/>
      <c r="AC3999" s="14"/>
    </row>
    <row r="4000" spans="1:29" ht="14.25" customHeight="1" x14ac:dyDescent="0.3">
      <c r="A4000" s="5"/>
      <c r="B4000" s="20"/>
      <c r="C4000" s="20"/>
      <c r="D4000" s="20"/>
      <c r="E4000" s="20"/>
      <c r="F4000" s="21"/>
      <c r="G4000" s="20"/>
      <c r="H4000" s="20"/>
      <c r="I4000" s="21"/>
      <c r="J4000" s="20"/>
      <c r="K4000" s="20"/>
      <c r="L4000" s="20"/>
      <c r="M4000" s="21"/>
      <c r="N4000" s="21"/>
      <c r="O4000" s="21"/>
      <c r="P4000" s="21"/>
      <c r="Q4000" s="21"/>
      <c r="R4000" s="21"/>
      <c r="S4000" s="21"/>
      <c r="T4000" s="20"/>
      <c r="U4000" s="21"/>
      <c r="V4000" s="21"/>
      <c r="W4000" s="21"/>
      <c r="X4000" s="20"/>
      <c r="Y4000" s="20"/>
      <c r="Z4000" s="21"/>
      <c r="AA4000" s="20"/>
      <c r="AB4000" s="20"/>
      <c r="AC4000" s="14"/>
    </row>
    <row r="4001" spans="1:29" ht="14.25" customHeight="1" x14ac:dyDescent="0.3">
      <c r="A4001" s="5"/>
      <c r="B4001" s="20"/>
      <c r="C4001" s="20"/>
      <c r="D4001" s="20"/>
      <c r="E4001" s="20"/>
      <c r="F4001" s="21"/>
      <c r="G4001" s="20"/>
      <c r="H4001" s="20"/>
      <c r="I4001" s="21"/>
      <c r="J4001" s="20"/>
      <c r="K4001" s="20"/>
      <c r="L4001" s="20"/>
      <c r="M4001" s="21"/>
      <c r="N4001" s="21"/>
      <c r="O4001" s="21"/>
      <c r="P4001" s="21"/>
      <c r="Q4001" s="21"/>
      <c r="R4001" s="21"/>
      <c r="S4001" s="21"/>
      <c r="T4001" s="20"/>
      <c r="U4001" s="21"/>
      <c r="V4001" s="21"/>
      <c r="W4001" s="21"/>
      <c r="X4001" s="20"/>
      <c r="Y4001" s="20"/>
      <c r="Z4001" s="21"/>
      <c r="AA4001" s="20"/>
      <c r="AB4001" s="20"/>
      <c r="AC4001" s="14"/>
    </row>
    <row r="4002" spans="1:29" ht="14.25" customHeight="1" x14ac:dyDescent="0.3">
      <c r="A4002" s="5"/>
      <c r="B4002" s="20"/>
      <c r="C4002" s="20"/>
      <c r="D4002" s="20"/>
      <c r="E4002" s="20"/>
      <c r="F4002" s="21"/>
      <c r="G4002" s="20"/>
      <c r="H4002" s="20"/>
      <c r="I4002" s="21"/>
      <c r="J4002" s="20"/>
      <c r="K4002" s="20"/>
      <c r="L4002" s="20"/>
      <c r="M4002" s="21"/>
      <c r="N4002" s="21"/>
      <c r="O4002" s="21"/>
      <c r="P4002" s="21"/>
      <c r="Q4002" s="21"/>
      <c r="R4002" s="21"/>
      <c r="S4002" s="21"/>
      <c r="T4002" s="20"/>
      <c r="U4002" s="21"/>
      <c r="V4002" s="21"/>
      <c r="W4002" s="21"/>
      <c r="X4002" s="20"/>
      <c r="Y4002" s="20"/>
      <c r="Z4002" s="21"/>
      <c r="AA4002" s="20"/>
      <c r="AB4002" s="20"/>
      <c r="AC4002" s="14"/>
    </row>
    <row r="4003" spans="1:29" ht="14.25" customHeight="1" x14ac:dyDescent="0.3">
      <c r="A4003" s="5"/>
      <c r="B4003" s="20"/>
      <c r="C4003" s="20"/>
      <c r="D4003" s="20"/>
      <c r="E4003" s="20"/>
      <c r="F4003" s="21"/>
      <c r="G4003" s="20"/>
      <c r="H4003" s="20"/>
      <c r="I4003" s="21"/>
      <c r="J4003" s="20"/>
      <c r="K4003" s="20"/>
      <c r="L4003" s="20"/>
      <c r="M4003" s="21"/>
      <c r="N4003" s="21"/>
      <c r="O4003" s="21"/>
      <c r="P4003" s="21"/>
      <c r="Q4003" s="21"/>
      <c r="R4003" s="21"/>
      <c r="S4003" s="21"/>
      <c r="T4003" s="20"/>
      <c r="U4003" s="21"/>
      <c r="V4003" s="21"/>
      <c r="W4003" s="21"/>
      <c r="X4003" s="20"/>
      <c r="Y4003" s="20"/>
      <c r="Z4003" s="21"/>
      <c r="AA4003" s="20"/>
      <c r="AB4003" s="20"/>
      <c r="AC4003" s="14"/>
    </row>
    <row r="4004" spans="1:29" ht="14.25" customHeight="1" x14ac:dyDescent="0.3">
      <c r="A4004" s="5"/>
      <c r="B4004" s="20"/>
      <c r="C4004" s="20"/>
      <c r="D4004" s="20"/>
      <c r="E4004" s="20"/>
      <c r="F4004" s="21"/>
      <c r="G4004" s="20"/>
      <c r="H4004" s="20"/>
      <c r="I4004" s="21"/>
      <c r="J4004" s="20"/>
      <c r="K4004" s="20"/>
      <c r="L4004" s="20"/>
      <c r="M4004" s="21"/>
      <c r="N4004" s="21"/>
      <c r="O4004" s="21"/>
      <c r="P4004" s="21"/>
      <c r="Q4004" s="21"/>
      <c r="R4004" s="21"/>
      <c r="S4004" s="21"/>
      <c r="T4004" s="20"/>
      <c r="U4004" s="21"/>
      <c r="V4004" s="21"/>
      <c r="W4004" s="21"/>
      <c r="X4004" s="20"/>
      <c r="Y4004" s="20"/>
      <c r="Z4004" s="21"/>
      <c r="AA4004" s="20"/>
      <c r="AB4004" s="20"/>
      <c r="AC4004" s="14"/>
    </row>
    <row r="4005" spans="1:29" ht="14.25" customHeight="1" x14ac:dyDescent="0.3">
      <c r="A4005" s="5"/>
      <c r="B4005" s="20"/>
      <c r="C4005" s="20"/>
      <c r="D4005" s="20"/>
      <c r="E4005" s="20"/>
      <c r="F4005" s="21"/>
      <c r="G4005" s="20"/>
      <c r="H4005" s="20"/>
      <c r="I4005" s="21"/>
      <c r="J4005" s="20"/>
      <c r="K4005" s="20"/>
      <c r="L4005" s="20"/>
      <c r="M4005" s="21"/>
      <c r="N4005" s="21"/>
      <c r="O4005" s="21"/>
      <c r="P4005" s="21"/>
      <c r="Q4005" s="21"/>
      <c r="R4005" s="21"/>
      <c r="S4005" s="21"/>
      <c r="T4005" s="20"/>
      <c r="U4005" s="21"/>
      <c r="V4005" s="21"/>
      <c r="W4005" s="21"/>
      <c r="X4005" s="20"/>
      <c r="Y4005" s="20"/>
      <c r="Z4005" s="21"/>
      <c r="AA4005" s="20"/>
      <c r="AB4005" s="20"/>
      <c r="AC4005" s="14"/>
    </row>
    <row r="4006" spans="1:29" ht="14.25" customHeight="1" x14ac:dyDescent="0.3">
      <c r="A4006" s="5"/>
      <c r="B4006" s="20"/>
      <c r="C4006" s="20"/>
      <c r="D4006" s="20"/>
      <c r="E4006" s="20"/>
      <c r="F4006" s="21"/>
      <c r="G4006" s="20"/>
      <c r="H4006" s="20"/>
      <c r="I4006" s="21"/>
      <c r="J4006" s="20"/>
      <c r="K4006" s="20"/>
      <c r="L4006" s="20"/>
      <c r="M4006" s="21"/>
      <c r="N4006" s="21"/>
      <c r="O4006" s="21"/>
      <c r="P4006" s="21"/>
      <c r="Q4006" s="21"/>
      <c r="R4006" s="21"/>
      <c r="S4006" s="21"/>
      <c r="T4006" s="20"/>
      <c r="U4006" s="21"/>
      <c r="V4006" s="21"/>
      <c r="W4006" s="21"/>
      <c r="X4006" s="20"/>
      <c r="Y4006" s="20"/>
      <c r="Z4006" s="21"/>
      <c r="AA4006" s="20"/>
      <c r="AB4006" s="20"/>
      <c r="AC4006" s="14"/>
    </row>
    <row r="4007" spans="1:29" ht="14.25" customHeight="1" x14ac:dyDescent="0.3">
      <c r="A4007" s="5"/>
      <c r="B4007" s="20"/>
      <c r="C4007" s="20"/>
      <c r="D4007" s="20"/>
      <c r="E4007" s="20"/>
      <c r="F4007" s="21"/>
      <c r="G4007" s="20"/>
      <c r="H4007" s="20"/>
      <c r="I4007" s="21"/>
      <c r="J4007" s="20"/>
      <c r="K4007" s="20"/>
      <c r="L4007" s="20"/>
      <c r="M4007" s="21"/>
      <c r="N4007" s="21"/>
      <c r="O4007" s="21"/>
      <c r="P4007" s="21"/>
      <c r="Q4007" s="21"/>
      <c r="R4007" s="21"/>
      <c r="S4007" s="21"/>
      <c r="T4007" s="20"/>
      <c r="U4007" s="21"/>
      <c r="V4007" s="21"/>
      <c r="W4007" s="21"/>
      <c r="X4007" s="20"/>
      <c r="Y4007" s="20"/>
      <c r="Z4007" s="21"/>
      <c r="AA4007" s="20"/>
      <c r="AB4007" s="20"/>
      <c r="AC4007" s="14"/>
    </row>
    <row r="4008" spans="1:29" ht="14.25" customHeight="1" x14ac:dyDescent="0.3">
      <c r="A4008" s="5"/>
      <c r="B4008" s="20"/>
      <c r="C4008" s="20"/>
      <c r="D4008" s="20"/>
      <c r="E4008" s="20"/>
      <c r="F4008" s="21"/>
      <c r="G4008" s="20"/>
      <c r="H4008" s="20"/>
      <c r="I4008" s="21"/>
      <c r="J4008" s="20"/>
      <c r="K4008" s="20"/>
      <c r="L4008" s="20"/>
      <c r="M4008" s="21"/>
      <c r="N4008" s="21"/>
      <c r="O4008" s="21"/>
      <c r="P4008" s="21"/>
      <c r="Q4008" s="21"/>
      <c r="R4008" s="21"/>
      <c r="S4008" s="21"/>
      <c r="T4008" s="20"/>
      <c r="U4008" s="21"/>
      <c r="V4008" s="21"/>
      <c r="W4008" s="21"/>
      <c r="X4008" s="20"/>
      <c r="Y4008" s="20"/>
      <c r="Z4008" s="21"/>
      <c r="AA4008" s="20"/>
      <c r="AB4008" s="20"/>
      <c r="AC4008" s="14"/>
    </row>
    <row r="4009" spans="1:29" ht="14.25" customHeight="1" x14ac:dyDescent="0.3">
      <c r="A4009" s="5"/>
      <c r="B4009" s="20"/>
      <c r="C4009" s="20"/>
      <c r="D4009" s="20"/>
      <c r="E4009" s="20"/>
      <c r="F4009" s="21"/>
      <c r="G4009" s="20"/>
      <c r="H4009" s="20"/>
      <c r="I4009" s="21"/>
      <c r="J4009" s="20"/>
      <c r="K4009" s="20"/>
      <c r="L4009" s="20"/>
      <c r="M4009" s="21"/>
      <c r="N4009" s="21"/>
      <c r="O4009" s="21"/>
      <c r="P4009" s="21"/>
      <c r="Q4009" s="21"/>
      <c r="R4009" s="21"/>
      <c r="S4009" s="21"/>
      <c r="T4009" s="20"/>
      <c r="U4009" s="21"/>
      <c r="V4009" s="21"/>
      <c r="W4009" s="21"/>
      <c r="X4009" s="20"/>
      <c r="Y4009" s="20"/>
      <c r="Z4009" s="21"/>
      <c r="AA4009" s="20"/>
      <c r="AB4009" s="20"/>
      <c r="AC4009" s="14"/>
    </row>
    <row r="4010" spans="1:29" ht="14.25" customHeight="1" x14ac:dyDescent="0.3">
      <c r="A4010" s="5"/>
      <c r="B4010" s="20"/>
      <c r="C4010" s="20"/>
      <c r="D4010" s="20"/>
      <c r="E4010" s="20"/>
      <c r="F4010" s="21"/>
      <c r="G4010" s="20"/>
      <c r="H4010" s="20"/>
      <c r="I4010" s="21"/>
      <c r="J4010" s="20"/>
      <c r="K4010" s="20"/>
      <c r="L4010" s="20"/>
      <c r="M4010" s="21"/>
      <c r="N4010" s="21"/>
      <c r="O4010" s="21"/>
      <c r="P4010" s="21"/>
      <c r="Q4010" s="21"/>
      <c r="R4010" s="21"/>
      <c r="S4010" s="21"/>
      <c r="T4010" s="20"/>
      <c r="U4010" s="21"/>
      <c r="V4010" s="21"/>
      <c r="W4010" s="21"/>
      <c r="X4010" s="20"/>
      <c r="Y4010" s="20"/>
      <c r="Z4010" s="21"/>
      <c r="AA4010" s="20"/>
      <c r="AB4010" s="20"/>
      <c r="AC4010" s="14"/>
    </row>
    <row r="4011" spans="1:29" ht="14.25" customHeight="1" x14ac:dyDescent="0.3">
      <c r="A4011" s="5"/>
      <c r="B4011" s="20"/>
      <c r="C4011" s="20"/>
      <c r="D4011" s="20"/>
      <c r="E4011" s="20"/>
      <c r="F4011" s="21"/>
      <c r="G4011" s="20"/>
      <c r="H4011" s="20"/>
      <c r="I4011" s="21"/>
      <c r="J4011" s="20"/>
      <c r="K4011" s="20"/>
      <c r="L4011" s="20"/>
      <c r="M4011" s="21"/>
      <c r="N4011" s="21"/>
      <c r="O4011" s="21"/>
      <c r="P4011" s="21"/>
      <c r="Q4011" s="21"/>
      <c r="R4011" s="21"/>
      <c r="S4011" s="21"/>
      <c r="T4011" s="20"/>
      <c r="U4011" s="21"/>
      <c r="V4011" s="21"/>
      <c r="W4011" s="21"/>
      <c r="X4011" s="20"/>
      <c r="Y4011" s="20"/>
      <c r="Z4011" s="21"/>
      <c r="AA4011" s="20"/>
      <c r="AB4011" s="20"/>
      <c r="AC4011" s="14"/>
    </row>
    <row r="4012" spans="1:29" ht="14.25" customHeight="1" x14ac:dyDescent="0.3">
      <c r="A4012" s="5"/>
      <c r="B4012" s="20"/>
      <c r="C4012" s="20"/>
      <c r="D4012" s="20"/>
      <c r="E4012" s="20"/>
      <c r="F4012" s="21"/>
      <c r="G4012" s="20"/>
      <c r="H4012" s="20"/>
      <c r="I4012" s="21"/>
      <c r="J4012" s="20"/>
      <c r="K4012" s="20"/>
      <c r="L4012" s="20"/>
      <c r="M4012" s="21"/>
      <c r="N4012" s="21"/>
      <c r="O4012" s="21"/>
      <c r="P4012" s="21"/>
      <c r="Q4012" s="21"/>
      <c r="R4012" s="21"/>
      <c r="S4012" s="21"/>
      <c r="T4012" s="20"/>
      <c r="U4012" s="21"/>
      <c r="V4012" s="21"/>
      <c r="W4012" s="21"/>
      <c r="X4012" s="20"/>
      <c r="Y4012" s="20"/>
      <c r="Z4012" s="21"/>
      <c r="AA4012" s="20"/>
      <c r="AB4012" s="20"/>
      <c r="AC4012" s="14"/>
    </row>
    <row r="4013" spans="1:29" ht="14.25" customHeight="1" x14ac:dyDescent="0.3">
      <c r="A4013" s="5"/>
      <c r="B4013" s="20"/>
      <c r="C4013" s="20"/>
      <c r="D4013" s="20"/>
      <c r="E4013" s="20"/>
      <c r="F4013" s="21"/>
      <c r="G4013" s="20"/>
      <c r="H4013" s="20"/>
      <c r="I4013" s="21"/>
      <c r="J4013" s="20"/>
      <c r="K4013" s="20"/>
      <c r="L4013" s="20"/>
      <c r="M4013" s="21"/>
      <c r="N4013" s="21"/>
      <c r="O4013" s="21"/>
      <c r="P4013" s="21"/>
      <c r="Q4013" s="21"/>
      <c r="R4013" s="21"/>
      <c r="S4013" s="21"/>
      <c r="T4013" s="20"/>
      <c r="U4013" s="21"/>
      <c r="V4013" s="21"/>
      <c r="W4013" s="21"/>
      <c r="X4013" s="20"/>
      <c r="Y4013" s="20"/>
      <c r="Z4013" s="21"/>
      <c r="AA4013" s="20"/>
      <c r="AB4013" s="20"/>
      <c r="AC4013" s="14"/>
    </row>
    <row r="4014" spans="1:29" ht="14.25" customHeight="1" x14ac:dyDescent="0.3">
      <c r="A4014" s="5"/>
      <c r="B4014" s="20"/>
      <c r="C4014" s="20"/>
      <c r="D4014" s="20"/>
      <c r="E4014" s="20"/>
      <c r="F4014" s="21"/>
      <c r="G4014" s="20"/>
      <c r="H4014" s="20"/>
      <c r="I4014" s="21"/>
      <c r="J4014" s="20"/>
      <c r="K4014" s="20"/>
      <c r="L4014" s="20"/>
      <c r="M4014" s="21"/>
      <c r="N4014" s="21"/>
      <c r="O4014" s="21"/>
      <c r="P4014" s="21"/>
      <c r="Q4014" s="21"/>
      <c r="R4014" s="21"/>
      <c r="S4014" s="21"/>
      <c r="T4014" s="20"/>
      <c r="U4014" s="21"/>
      <c r="V4014" s="21"/>
      <c r="W4014" s="21"/>
      <c r="X4014" s="20"/>
      <c r="Y4014" s="20"/>
      <c r="Z4014" s="21"/>
      <c r="AA4014" s="20"/>
      <c r="AB4014" s="20"/>
      <c r="AC4014" s="14"/>
    </row>
    <row r="4015" spans="1:29" ht="14.25" customHeight="1" x14ac:dyDescent="0.3">
      <c r="A4015" s="5"/>
      <c r="B4015" s="20"/>
      <c r="C4015" s="20"/>
      <c r="D4015" s="20"/>
      <c r="E4015" s="20"/>
      <c r="F4015" s="21"/>
      <c r="G4015" s="20"/>
      <c r="H4015" s="20"/>
      <c r="I4015" s="21"/>
      <c r="J4015" s="20"/>
      <c r="K4015" s="20"/>
      <c r="L4015" s="20"/>
      <c r="M4015" s="21"/>
      <c r="N4015" s="21"/>
      <c r="O4015" s="21"/>
      <c r="P4015" s="21"/>
      <c r="Q4015" s="21"/>
      <c r="R4015" s="21"/>
      <c r="S4015" s="21"/>
      <c r="T4015" s="20"/>
      <c r="U4015" s="21"/>
      <c r="V4015" s="21"/>
      <c r="W4015" s="21"/>
      <c r="X4015" s="20"/>
      <c r="Y4015" s="20"/>
      <c r="Z4015" s="21"/>
      <c r="AA4015" s="20"/>
      <c r="AB4015" s="20"/>
      <c r="AC4015" s="14"/>
    </row>
    <row r="4016" spans="1:29" ht="14.25" customHeight="1" x14ac:dyDescent="0.3">
      <c r="A4016" s="5"/>
      <c r="B4016" s="20"/>
      <c r="C4016" s="20"/>
      <c r="D4016" s="20"/>
      <c r="E4016" s="20"/>
      <c r="F4016" s="21"/>
      <c r="G4016" s="20"/>
      <c r="H4016" s="20"/>
      <c r="I4016" s="21"/>
      <c r="J4016" s="20"/>
      <c r="K4016" s="20"/>
      <c r="L4016" s="20"/>
      <c r="M4016" s="21"/>
      <c r="N4016" s="21"/>
      <c r="O4016" s="21"/>
      <c r="P4016" s="21"/>
      <c r="Q4016" s="21"/>
      <c r="R4016" s="21"/>
      <c r="S4016" s="21"/>
      <c r="T4016" s="20"/>
      <c r="U4016" s="21"/>
      <c r="V4016" s="21"/>
      <c r="W4016" s="21"/>
      <c r="X4016" s="20"/>
      <c r="Y4016" s="20"/>
      <c r="Z4016" s="21"/>
      <c r="AA4016" s="20"/>
      <c r="AB4016" s="20"/>
      <c r="AC4016" s="14"/>
    </row>
    <row r="4017" spans="1:29" ht="14.25" customHeight="1" x14ac:dyDescent="0.3">
      <c r="A4017" s="5"/>
      <c r="B4017" s="20"/>
      <c r="C4017" s="20"/>
      <c r="D4017" s="20"/>
      <c r="E4017" s="20"/>
      <c r="F4017" s="21"/>
      <c r="G4017" s="20"/>
      <c r="H4017" s="20"/>
      <c r="I4017" s="21"/>
      <c r="J4017" s="20"/>
      <c r="K4017" s="20"/>
      <c r="L4017" s="20"/>
      <c r="M4017" s="21"/>
      <c r="N4017" s="21"/>
      <c r="O4017" s="21"/>
      <c r="P4017" s="21"/>
      <c r="Q4017" s="21"/>
      <c r="R4017" s="21"/>
      <c r="S4017" s="21"/>
      <c r="T4017" s="20"/>
      <c r="U4017" s="21"/>
      <c r="V4017" s="21"/>
      <c r="W4017" s="21"/>
      <c r="X4017" s="20"/>
      <c r="Y4017" s="20"/>
      <c r="Z4017" s="21"/>
      <c r="AA4017" s="20"/>
      <c r="AB4017" s="20"/>
      <c r="AC4017" s="14"/>
    </row>
    <row r="4018" spans="1:29" ht="14.25" customHeight="1" x14ac:dyDescent="0.3">
      <c r="A4018" s="5"/>
      <c r="B4018" s="20"/>
      <c r="C4018" s="20"/>
      <c r="D4018" s="20"/>
      <c r="E4018" s="20"/>
      <c r="F4018" s="21"/>
      <c r="G4018" s="20"/>
      <c r="H4018" s="20"/>
      <c r="I4018" s="21"/>
      <c r="J4018" s="20"/>
      <c r="K4018" s="20"/>
      <c r="L4018" s="20"/>
      <c r="M4018" s="21"/>
      <c r="N4018" s="21"/>
      <c r="O4018" s="21"/>
      <c r="P4018" s="21"/>
      <c r="Q4018" s="21"/>
      <c r="R4018" s="21"/>
      <c r="S4018" s="21"/>
      <c r="T4018" s="20"/>
      <c r="U4018" s="21"/>
      <c r="V4018" s="21"/>
      <c r="W4018" s="21"/>
      <c r="X4018" s="20"/>
      <c r="Y4018" s="20"/>
      <c r="Z4018" s="21"/>
      <c r="AA4018" s="20"/>
      <c r="AB4018" s="20"/>
      <c r="AC4018" s="14"/>
    </row>
    <row r="4019" spans="1:29" ht="14.25" customHeight="1" x14ac:dyDescent="0.3">
      <c r="A4019" s="5"/>
      <c r="B4019" s="20"/>
      <c r="C4019" s="20"/>
      <c r="D4019" s="20"/>
      <c r="E4019" s="20"/>
      <c r="F4019" s="21"/>
      <c r="G4019" s="20"/>
      <c r="H4019" s="20"/>
      <c r="I4019" s="21"/>
      <c r="J4019" s="20"/>
      <c r="K4019" s="20"/>
      <c r="L4019" s="20"/>
      <c r="M4019" s="21"/>
      <c r="N4019" s="21"/>
      <c r="O4019" s="21"/>
      <c r="P4019" s="21"/>
      <c r="Q4019" s="21"/>
      <c r="R4019" s="21"/>
      <c r="S4019" s="21"/>
      <c r="T4019" s="20"/>
      <c r="U4019" s="21"/>
      <c r="V4019" s="21"/>
      <c r="W4019" s="21"/>
      <c r="X4019" s="20"/>
      <c r="Y4019" s="20"/>
      <c r="Z4019" s="21"/>
      <c r="AA4019" s="20"/>
      <c r="AB4019" s="20"/>
      <c r="AC4019" s="14"/>
    </row>
    <row r="4020" spans="1:29" ht="14.25" customHeight="1" x14ac:dyDescent="0.3">
      <c r="A4020" s="5"/>
      <c r="B4020" s="20"/>
      <c r="C4020" s="20"/>
      <c r="D4020" s="20"/>
      <c r="E4020" s="20"/>
      <c r="F4020" s="21"/>
      <c r="G4020" s="20"/>
      <c r="H4020" s="20"/>
      <c r="I4020" s="21"/>
      <c r="J4020" s="20"/>
      <c r="K4020" s="20"/>
      <c r="L4020" s="20"/>
      <c r="M4020" s="21"/>
      <c r="N4020" s="21"/>
      <c r="O4020" s="21"/>
      <c r="P4020" s="21"/>
      <c r="Q4020" s="21"/>
      <c r="R4020" s="21"/>
      <c r="S4020" s="21"/>
      <c r="T4020" s="20"/>
      <c r="U4020" s="21"/>
      <c r="V4020" s="21"/>
      <c r="W4020" s="21"/>
      <c r="X4020" s="20"/>
      <c r="Y4020" s="20"/>
      <c r="Z4020" s="21"/>
      <c r="AA4020" s="20"/>
      <c r="AB4020" s="20"/>
      <c r="AC4020" s="14"/>
    </row>
    <row r="4021" spans="1:29" ht="14.25" customHeight="1" x14ac:dyDescent="0.3">
      <c r="A4021" s="5"/>
      <c r="B4021" s="20"/>
      <c r="C4021" s="20"/>
      <c r="D4021" s="20"/>
      <c r="E4021" s="20"/>
      <c r="F4021" s="21"/>
      <c r="G4021" s="20"/>
      <c r="H4021" s="20"/>
      <c r="I4021" s="21"/>
      <c r="J4021" s="20"/>
      <c r="K4021" s="20"/>
      <c r="L4021" s="20"/>
      <c r="M4021" s="21"/>
      <c r="N4021" s="21"/>
      <c r="O4021" s="21"/>
      <c r="P4021" s="21"/>
      <c r="Q4021" s="21"/>
      <c r="R4021" s="21"/>
      <c r="S4021" s="21"/>
      <c r="T4021" s="20"/>
      <c r="U4021" s="21"/>
      <c r="V4021" s="21"/>
      <c r="W4021" s="21"/>
      <c r="X4021" s="20"/>
      <c r="Y4021" s="20"/>
      <c r="Z4021" s="21"/>
      <c r="AA4021" s="20"/>
      <c r="AB4021" s="20"/>
      <c r="AC4021" s="14"/>
    </row>
    <row r="4022" spans="1:29" ht="14.25" customHeight="1" x14ac:dyDescent="0.3">
      <c r="A4022" s="5"/>
      <c r="B4022" s="20"/>
      <c r="C4022" s="20"/>
      <c r="D4022" s="20"/>
      <c r="E4022" s="20"/>
      <c r="F4022" s="21"/>
      <c r="G4022" s="20"/>
      <c r="H4022" s="20"/>
      <c r="I4022" s="21"/>
      <c r="J4022" s="20"/>
      <c r="K4022" s="20"/>
      <c r="L4022" s="20"/>
      <c r="M4022" s="21"/>
      <c r="N4022" s="21"/>
      <c r="O4022" s="21"/>
      <c r="P4022" s="21"/>
      <c r="Q4022" s="21"/>
      <c r="R4022" s="21"/>
      <c r="S4022" s="21"/>
      <c r="T4022" s="20"/>
      <c r="U4022" s="21"/>
      <c r="V4022" s="21"/>
      <c r="W4022" s="21"/>
      <c r="X4022" s="20"/>
      <c r="Y4022" s="20"/>
      <c r="Z4022" s="21"/>
      <c r="AA4022" s="20"/>
      <c r="AB4022" s="20"/>
      <c r="AC4022" s="14"/>
    </row>
    <row r="4023" spans="1:29" ht="14.25" customHeight="1" x14ac:dyDescent="0.3">
      <c r="A4023" s="5"/>
      <c r="B4023" s="20"/>
      <c r="C4023" s="20"/>
      <c r="D4023" s="20"/>
      <c r="E4023" s="20"/>
      <c r="F4023" s="21"/>
      <c r="G4023" s="20"/>
      <c r="H4023" s="20"/>
      <c r="I4023" s="21"/>
      <c r="J4023" s="20"/>
      <c r="K4023" s="20"/>
      <c r="L4023" s="20"/>
      <c r="M4023" s="21"/>
      <c r="N4023" s="21"/>
      <c r="O4023" s="21"/>
      <c r="P4023" s="21"/>
      <c r="Q4023" s="21"/>
      <c r="R4023" s="21"/>
      <c r="S4023" s="21"/>
      <c r="T4023" s="20"/>
      <c r="U4023" s="21"/>
      <c r="V4023" s="21"/>
      <c r="W4023" s="21"/>
      <c r="X4023" s="20"/>
      <c r="Y4023" s="20"/>
      <c r="Z4023" s="21"/>
      <c r="AA4023" s="20"/>
      <c r="AB4023" s="20"/>
      <c r="AC4023" s="14"/>
    </row>
    <row r="4024" spans="1:29" ht="14.25" customHeight="1" x14ac:dyDescent="0.3">
      <c r="A4024" s="5"/>
      <c r="B4024" s="20"/>
      <c r="C4024" s="20"/>
      <c r="D4024" s="20"/>
      <c r="E4024" s="20"/>
      <c r="F4024" s="21"/>
      <c r="G4024" s="20"/>
      <c r="H4024" s="20"/>
      <c r="I4024" s="21"/>
      <c r="J4024" s="20"/>
      <c r="K4024" s="20"/>
      <c r="L4024" s="20"/>
      <c r="M4024" s="21"/>
      <c r="N4024" s="21"/>
      <c r="O4024" s="21"/>
      <c r="P4024" s="21"/>
      <c r="Q4024" s="21"/>
      <c r="R4024" s="21"/>
      <c r="S4024" s="21"/>
      <c r="T4024" s="20"/>
      <c r="U4024" s="21"/>
      <c r="V4024" s="21"/>
      <c r="W4024" s="21"/>
      <c r="X4024" s="20"/>
      <c r="Y4024" s="20"/>
      <c r="Z4024" s="21"/>
      <c r="AA4024" s="20"/>
      <c r="AB4024" s="20"/>
      <c r="AC4024" s="14"/>
    </row>
    <row r="4025" spans="1:29" ht="14.25" customHeight="1" x14ac:dyDescent="0.3">
      <c r="A4025" s="5"/>
      <c r="B4025" s="20"/>
      <c r="C4025" s="20"/>
      <c r="D4025" s="20"/>
      <c r="E4025" s="20"/>
      <c r="F4025" s="21"/>
      <c r="G4025" s="20"/>
      <c r="H4025" s="20"/>
      <c r="I4025" s="21"/>
      <c r="J4025" s="20"/>
      <c r="K4025" s="20"/>
      <c r="L4025" s="20"/>
      <c r="M4025" s="21"/>
      <c r="N4025" s="21"/>
      <c r="O4025" s="21"/>
      <c r="P4025" s="21"/>
      <c r="Q4025" s="21"/>
      <c r="R4025" s="21"/>
      <c r="S4025" s="21"/>
      <c r="T4025" s="20"/>
      <c r="U4025" s="21"/>
      <c r="V4025" s="21"/>
      <c r="W4025" s="21"/>
      <c r="X4025" s="20"/>
      <c r="Y4025" s="20"/>
      <c r="Z4025" s="21"/>
      <c r="AA4025" s="20"/>
      <c r="AB4025" s="20"/>
      <c r="AC4025" s="14"/>
    </row>
    <row r="4026" spans="1:29" ht="14.25" customHeight="1" x14ac:dyDescent="0.3">
      <c r="A4026" s="5"/>
      <c r="B4026" s="20"/>
      <c r="C4026" s="20"/>
      <c r="D4026" s="20"/>
      <c r="E4026" s="20"/>
      <c r="F4026" s="21"/>
      <c r="G4026" s="20"/>
      <c r="H4026" s="20"/>
      <c r="I4026" s="21"/>
      <c r="J4026" s="20"/>
      <c r="K4026" s="20"/>
      <c r="L4026" s="20"/>
      <c r="M4026" s="21"/>
      <c r="N4026" s="21"/>
      <c r="O4026" s="21"/>
      <c r="P4026" s="21"/>
      <c r="Q4026" s="21"/>
      <c r="R4026" s="21"/>
      <c r="S4026" s="21"/>
      <c r="T4026" s="20"/>
      <c r="U4026" s="21"/>
      <c r="V4026" s="21"/>
      <c r="W4026" s="21"/>
      <c r="X4026" s="20"/>
      <c r="Y4026" s="20"/>
      <c r="Z4026" s="21"/>
      <c r="AA4026" s="20"/>
      <c r="AB4026" s="20"/>
      <c r="AC4026" s="14"/>
    </row>
    <row r="4027" spans="1:29" ht="14.25" customHeight="1" x14ac:dyDescent="0.3">
      <c r="A4027" s="5"/>
      <c r="B4027" s="20"/>
      <c r="C4027" s="20"/>
      <c r="D4027" s="20"/>
      <c r="E4027" s="20"/>
      <c r="F4027" s="21"/>
      <c r="G4027" s="20"/>
      <c r="H4027" s="20"/>
      <c r="I4027" s="21"/>
      <c r="J4027" s="20"/>
      <c r="K4027" s="20"/>
      <c r="L4027" s="20"/>
      <c r="M4027" s="21"/>
      <c r="N4027" s="21"/>
      <c r="O4027" s="21"/>
      <c r="P4027" s="21"/>
      <c r="Q4027" s="21"/>
      <c r="R4027" s="21"/>
      <c r="S4027" s="21"/>
      <c r="T4027" s="20"/>
      <c r="U4027" s="21"/>
      <c r="V4027" s="21"/>
      <c r="W4027" s="21"/>
      <c r="X4027" s="20"/>
      <c r="Y4027" s="20"/>
      <c r="Z4027" s="21"/>
      <c r="AA4027" s="20"/>
      <c r="AB4027" s="20"/>
      <c r="AC4027" s="14"/>
    </row>
    <row r="4028" spans="1:29" ht="14.25" customHeight="1" x14ac:dyDescent="0.3">
      <c r="A4028" s="5"/>
      <c r="B4028" s="20"/>
      <c r="C4028" s="20"/>
      <c r="D4028" s="20"/>
      <c r="E4028" s="20"/>
      <c r="F4028" s="21"/>
      <c r="G4028" s="20"/>
      <c r="H4028" s="20"/>
      <c r="I4028" s="21"/>
      <c r="J4028" s="20"/>
      <c r="K4028" s="20"/>
      <c r="L4028" s="20"/>
      <c r="M4028" s="21"/>
      <c r="N4028" s="21"/>
      <c r="O4028" s="21"/>
      <c r="P4028" s="21"/>
      <c r="Q4028" s="21"/>
      <c r="R4028" s="21"/>
      <c r="S4028" s="21"/>
      <c r="T4028" s="20"/>
      <c r="U4028" s="21"/>
      <c r="V4028" s="21"/>
      <c r="W4028" s="21"/>
      <c r="X4028" s="20"/>
      <c r="Y4028" s="20"/>
      <c r="Z4028" s="21"/>
      <c r="AA4028" s="20"/>
      <c r="AB4028" s="20"/>
      <c r="AC4028" s="14"/>
    </row>
    <row r="4029" spans="1:29" ht="14.25" customHeight="1" x14ac:dyDescent="0.3">
      <c r="A4029" s="5"/>
      <c r="B4029" s="20"/>
      <c r="C4029" s="20"/>
      <c r="D4029" s="20"/>
      <c r="E4029" s="20"/>
      <c r="F4029" s="21"/>
      <c r="G4029" s="20"/>
      <c r="H4029" s="20"/>
      <c r="I4029" s="21"/>
      <c r="J4029" s="20"/>
      <c r="K4029" s="20"/>
      <c r="L4029" s="20"/>
      <c r="M4029" s="21"/>
      <c r="N4029" s="21"/>
      <c r="O4029" s="21"/>
      <c r="P4029" s="21"/>
      <c r="Q4029" s="21"/>
      <c r="R4029" s="21"/>
      <c r="S4029" s="21"/>
      <c r="T4029" s="20"/>
      <c r="U4029" s="21"/>
      <c r="V4029" s="21"/>
      <c r="W4029" s="21"/>
      <c r="X4029" s="20"/>
      <c r="Y4029" s="20"/>
      <c r="Z4029" s="21"/>
      <c r="AA4029" s="20"/>
      <c r="AB4029" s="20"/>
      <c r="AC4029" s="14"/>
    </row>
    <row r="4030" spans="1:29" ht="14.25" customHeight="1" x14ac:dyDescent="0.3">
      <c r="A4030" s="5"/>
      <c r="B4030" s="20"/>
      <c r="C4030" s="20"/>
      <c r="D4030" s="20"/>
      <c r="E4030" s="20"/>
      <c r="F4030" s="21"/>
      <c r="G4030" s="20"/>
      <c r="H4030" s="20"/>
      <c r="I4030" s="21"/>
      <c r="J4030" s="20"/>
      <c r="K4030" s="20"/>
      <c r="L4030" s="20"/>
      <c r="M4030" s="21"/>
      <c r="N4030" s="21"/>
      <c r="O4030" s="21"/>
      <c r="P4030" s="21"/>
      <c r="Q4030" s="21"/>
      <c r="R4030" s="21"/>
      <c r="S4030" s="21"/>
      <c r="T4030" s="20"/>
      <c r="U4030" s="21"/>
      <c r="V4030" s="21"/>
      <c r="W4030" s="21"/>
      <c r="X4030" s="20"/>
      <c r="Y4030" s="20"/>
      <c r="Z4030" s="21"/>
      <c r="AA4030" s="20"/>
      <c r="AB4030" s="20"/>
      <c r="AC4030" s="14"/>
    </row>
    <row r="4031" spans="1:29" ht="14.25" customHeight="1" x14ac:dyDescent="0.3">
      <c r="A4031" s="5"/>
      <c r="B4031" s="20"/>
      <c r="C4031" s="20"/>
      <c r="D4031" s="20"/>
      <c r="E4031" s="20"/>
      <c r="F4031" s="21"/>
      <c r="G4031" s="20"/>
      <c r="H4031" s="20"/>
      <c r="I4031" s="21"/>
      <c r="J4031" s="20"/>
      <c r="K4031" s="20"/>
      <c r="L4031" s="20"/>
      <c r="M4031" s="21"/>
      <c r="N4031" s="21"/>
      <c r="O4031" s="21"/>
      <c r="P4031" s="21"/>
      <c r="Q4031" s="21"/>
      <c r="R4031" s="21"/>
      <c r="S4031" s="21"/>
      <c r="T4031" s="20"/>
      <c r="U4031" s="21"/>
      <c r="V4031" s="21"/>
      <c r="W4031" s="21"/>
      <c r="X4031" s="20"/>
      <c r="Y4031" s="20"/>
      <c r="Z4031" s="21"/>
      <c r="AA4031" s="20"/>
      <c r="AB4031" s="20"/>
      <c r="AC4031" s="14"/>
    </row>
    <row r="4032" spans="1:29" ht="14.25" customHeight="1" x14ac:dyDescent="0.3">
      <c r="A4032" s="5"/>
      <c r="B4032" s="20"/>
      <c r="C4032" s="20"/>
      <c r="D4032" s="20"/>
      <c r="E4032" s="20"/>
      <c r="F4032" s="21"/>
      <c r="G4032" s="20"/>
      <c r="H4032" s="20"/>
      <c r="I4032" s="21"/>
      <c r="J4032" s="20"/>
      <c r="K4032" s="20"/>
      <c r="L4032" s="20"/>
      <c r="M4032" s="21"/>
      <c r="N4032" s="21"/>
      <c r="O4032" s="21"/>
      <c r="P4032" s="21"/>
      <c r="Q4032" s="21"/>
      <c r="R4032" s="21"/>
      <c r="S4032" s="21"/>
      <c r="T4032" s="20"/>
      <c r="U4032" s="21"/>
      <c r="V4032" s="21"/>
      <c r="W4032" s="21"/>
      <c r="X4032" s="20"/>
      <c r="Y4032" s="20"/>
      <c r="Z4032" s="21"/>
      <c r="AA4032" s="20"/>
      <c r="AB4032" s="20"/>
      <c r="AC4032" s="14"/>
    </row>
    <row r="4033" spans="1:29" ht="14.25" customHeight="1" x14ac:dyDescent="0.3">
      <c r="A4033" s="5"/>
      <c r="B4033" s="20"/>
      <c r="C4033" s="20"/>
      <c r="D4033" s="20"/>
      <c r="E4033" s="20"/>
      <c r="F4033" s="21"/>
      <c r="G4033" s="20"/>
      <c r="H4033" s="20"/>
      <c r="I4033" s="21"/>
      <c r="J4033" s="20"/>
      <c r="K4033" s="20"/>
      <c r="L4033" s="20"/>
      <c r="M4033" s="21"/>
      <c r="N4033" s="21"/>
      <c r="O4033" s="21"/>
      <c r="P4033" s="21"/>
      <c r="Q4033" s="21"/>
      <c r="R4033" s="21"/>
      <c r="S4033" s="21"/>
      <c r="T4033" s="20"/>
      <c r="U4033" s="21"/>
      <c r="V4033" s="21"/>
      <c r="W4033" s="21"/>
      <c r="X4033" s="20"/>
      <c r="Y4033" s="20"/>
      <c r="Z4033" s="21"/>
      <c r="AA4033" s="20"/>
      <c r="AB4033" s="20"/>
      <c r="AC4033" s="14"/>
    </row>
    <row r="4034" spans="1:29" ht="14.25" customHeight="1" x14ac:dyDescent="0.3">
      <c r="A4034" s="5"/>
      <c r="B4034" s="20"/>
      <c r="C4034" s="20"/>
      <c r="D4034" s="20"/>
      <c r="E4034" s="20"/>
      <c r="F4034" s="21"/>
      <c r="G4034" s="20"/>
      <c r="H4034" s="20"/>
      <c r="I4034" s="21"/>
      <c r="J4034" s="20"/>
      <c r="K4034" s="20"/>
      <c r="L4034" s="20"/>
      <c r="M4034" s="21"/>
      <c r="N4034" s="21"/>
      <c r="O4034" s="21"/>
      <c r="P4034" s="21"/>
      <c r="Q4034" s="21"/>
      <c r="R4034" s="21"/>
      <c r="S4034" s="21"/>
      <c r="T4034" s="20"/>
      <c r="U4034" s="21"/>
      <c r="V4034" s="21"/>
      <c r="W4034" s="21"/>
      <c r="X4034" s="20"/>
      <c r="Y4034" s="20"/>
      <c r="Z4034" s="21"/>
      <c r="AA4034" s="20"/>
      <c r="AB4034" s="20"/>
      <c r="AC4034" s="14"/>
    </row>
    <row r="4035" spans="1:29" ht="14.25" customHeight="1" x14ac:dyDescent="0.3">
      <c r="A4035" s="5"/>
      <c r="B4035" s="20"/>
      <c r="C4035" s="20"/>
      <c r="D4035" s="20"/>
      <c r="E4035" s="20"/>
      <c r="F4035" s="21"/>
      <c r="G4035" s="20"/>
      <c r="H4035" s="20"/>
      <c r="I4035" s="21"/>
      <c r="J4035" s="20"/>
      <c r="K4035" s="20"/>
      <c r="L4035" s="20"/>
      <c r="M4035" s="21"/>
      <c r="N4035" s="21"/>
      <c r="O4035" s="21"/>
      <c r="P4035" s="21"/>
      <c r="Q4035" s="21"/>
      <c r="R4035" s="21"/>
      <c r="S4035" s="21"/>
      <c r="T4035" s="20"/>
      <c r="U4035" s="21"/>
      <c r="V4035" s="21"/>
      <c r="W4035" s="21"/>
      <c r="X4035" s="20"/>
      <c r="Y4035" s="20"/>
      <c r="Z4035" s="21"/>
      <c r="AA4035" s="20"/>
      <c r="AB4035" s="20"/>
      <c r="AC4035" s="14"/>
    </row>
    <row r="4036" spans="1:29" ht="14.25" customHeight="1" x14ac:dyDescent="0.3">
      <c r="A4036" s="5"/>
      <c r="B4036" s="20"/>
      <c r="C4036" s="20"/>
      <c r="D4036" s="20"/>
      <c r="E4036" s="20"/>
      <c r="F4036" s="21"/>
      <c r="G4036" s="20"/>
      <c r="H4036" s="20"/>
      <c r="I4036" s="21"/>
      <c r="J4036" s="20"/>
      <c r="K4036" s="20"/>
      <c r="L4036" s="20"/>
      <c r="M4036" s="21"/>
      <c r="N4036" s="21"/>
      <c r="O4036" s="21"/>
      <c r="P4036" s="21"/>
      <c r="Q4036" s="21"/>
      <c r="R4036" s="21"/>
      <c r="S4036" s="21"/>
      <c r="T4036" s="20"/>
      <c r="U4036" s="21"/>
      <c r="V4036" s="21"/>
      <c r="W4036" s="21"/>
      <c r="X4036" s="20"/>
      <c r="Y4036" s="20"/>
      <c r="Z4036" s="21"/>
      <c r="AA4036" s="20"/>
      <c r="AB4036" s="20"/>
      <c r="AC4036" s="14"/>
    </row>
    <row r="4037" spans="1:29" ht="14.25" customHeight="1" x14ac:dyDescent="0.3">
      <c r="A4037" s="5"/>
      <c r="B4037" s="20"/>
      <c r="C4037" s="20"/>
      <c r="D4037" s="20"/>
      <c r="E4037" s="20"/>
      <c r="F4037" s="21"/>
      <c r="G4037" s="20"/>
      <c r="H4037" s="20"/>
      <c r="I4037" s="21"/>
      <c r="J4037" s="20"/>
      <c r="K4037" s="20"/>
      <c r="L4037" s="20"/>
      <c r="M4037" s="21"/>
      <c r="N4037" s="21"/>
      <c r="O4037" s="21"/>
      <c r="P4037" s="21"/>
      <c r="Q4037" s="21"/>
      <c r="R4037" s="21"/>
      <c r="S4037" s="21"/>
      <c r="T4037" s="20"/>
      <c r="U4037" s="21"/>
      <c r="V4037" s="21"/>
      <c r="W4037" s="21"/>
      <c r="X4037" s="20"/>
      <c r="Y4037" s="20"/>
      <c r="Z4037" s="21"/>
      <c r="AA4037" s="20"/>
      <c r="AB4037" s="20"/>
      <c r="AC4037" s="14"/>
    </row>
    <row r="4038" spans="1:29" ht="14.25" customHeight="1" x14ac:dyDescent="0.3">
      <c r="A4038" s="5"/>
      <c r="B4038" s="20"/>
      <c r="C4038" s="20"/>
      <c r="D4038" s="20"/>
      <c r="E4038" s="20"/>
      <c r="F4038" s="21"/>
      <c r="G4038" s="20"/>
      <c r="H4038" s="20"/>
      <c r="I4038" s="21"/>
      <c r="J4038" s="20"/>
      <c r="K4038" s="20"/>
      <c r="L4038" s="20"/>
      <c r="M4038" s="21"/>
      <c r="N4038" s="21"/>
      <c r="O4038" s="21"/>
      <c r="P4038" s="21"/>
      <c r="Q4038" s="21"/>
      <c r="R4038" s="21"/>
      <c r="S4038" s="21"/>
      <c r="T4038" s="20"/>
      <c r="U4038" s="21"/>
      <c r="V4038" s="21"/>
      <c r="W4038" s="21"/>
      <c r="X4038" s="20"/>
      <c r="Y4038" s="20"/>
      <c r="Z4038" s="21"/>
      <c r="AA4038" s="20"/>
      <c r="AB4038" s="20"/>
      <c r="AC4038" s="14"/>
    </row>
    <row r="4039" spans="1:29" ht="14.25" customHeight="1" x14ac:dyDescent="0.3">
      <c r="A4039" s="5"/>
      <c r="B4039" s="20"/>
      <c r="C4039" s="20"/>
      <c r="D4039" s="20"/>
      <c r="E4039" s="20"/>
      <c r="F4039" s="21"/>
      <c r="G4039" s="20"/>
      <c r="H4039" s="20"/>
      <c r="I4039" s="21"/>
      <c r="J4039" s="20"/>
      <c r="K4039" s="20"/>
      <c r="L4039" s="20"/>
      <c r="M4039" s="21"/>
      <c r="N4039" s="21"/>
      <c r="O4039" s="21"/>
      <c r="P4039" s="21"/>
      <c r="Q4039" s="21"/>
      <c r="R4039" s="21"/>
      <c r="S4039" s="21"/>
      <c r="T4039" s="20"/>
      <c r="U4039" s="21"/>
      <c r="V4039" s="21"/>
      <c r="W4039" s="21"/>
      <c r="X4039" s="20"/>
      <c r="Y4039" s="20"/>
      <c r="Z4039" s="21"/>
      <c r="AA4039" s="20"/>
      <c r="AB4039" s="20"/>
      <c r="AC4039" s="14"/>
    </row>
    <row r="4040" spans="1:29" ht="14.25" customHeight="1" x14ac:dyDescent="0.3">
      <c r="A4040" s="5"/>
      <c r="B4040" s="20"/>
      <c r="C4040" s="20"/>
      <c r="D4040" s="20"/>
      <c r="E4040" s="20"/>
      <c r="F4040" s="21"/>
      <c r="G4040" s="20"/>
      <c r="H4040" s="20"/>
      <c r="I4040" s="21"/>
      <c r="J4040" s="20"/>
      <c r="K4040" s="20"/>
      <c r="L4040" s="20"/>
      <c r="M4040" s="21"/>
      <c r="N4040" s="21"/>
      <c r="O4040" s="21"/>
      <c r="P4040" s="21"/>
      <c r="Q4040" s="21"/>
      <c r="R4040" s="21"/>
      <c r="S4040" s="21"/>
      <c r="T4040" s="20"/>
      <c r="U4040" s="21"/>
      <c r="V4040" s="21"/>
      <c r="W4040" s="21"/>
      <c r="X4040" s="20"/>
      <c r="Y4040" s="20"/>
      <c r="Z4040" s="21"/>
      <c r="AA4040" s="20"/>
      <c r="AB4040" s="20"/>
      <c r="AC4040" s="14"/>
    </row>
    <row r="4041" spans="1:29" ht="14.25" customHeight="1" x14ac:dyDescent="0.3">
      <c r="A4041" s="5"/>
      <c r="B4041" s="20"/>
      <c r="C4041" s="20"/>
      <c r="D4041" s="20"/>
      <c r="E4041" s="20"/>
      <c r="F4041" s="21"/>
      <c r="G4041" s="20"/>
      <c r="H4041" s="20"/>
      <c r="I4041" s="21"/>
      <c r="J4041" s="20"/>
      <c r="K4041" s="20"/>
      <c r="L4041" s="20"/>
      <c r="M4041" s="21"/>
      <c r="N4041" s="21"/>
      <c r="O4041" s="21"/>
      <c r="P4041" s="21"/>
      <c r="Q4041" s="21"/>
      <c r="R4041" s="21"/>
      <c r="S4041" s="21"/>
      <c r="T4041" s="20"/>
      <c r="U4041" s="21"/>
      <c r="V4041" s="21"/>
      <c r="W4041" s="21"/>
      <c r="X4041" s="20"/>
      <c r="Y4041" s="20"/>
      <c r="Z4041" s="21"/>
      <c r="AA4041" s="20"/>
      <c r="AB4041" s="20"/>
      <c r="AC4041" s="14"/>
    </row>
    <row r="4042" spans="1:29" ht="14.25" customHeight="1" x14ac:dyDescent="0.3">
      <c r="A4042" s="5"/>
      <c r="B4042" s="20"/>
      <c r="C4042" s="20"/>
      <c r="D4042" s="20"/>
      <c r="E4042" s="20"/>
      <c r="F4042" s="21"/>
      <c r="G4042" s="20"/>
      <c r="H4042" s="20"/>
      <c r="I4042" s="21"/>
      <c r="J4042" s="20"/>
      <c r="K4042" s="20"/>
      <c r="L4042" s="20"/>
      <c r="M4042" s="21"/>
      <c r="N4042" s="21"/>
      <c r="O4042" s="21"/>
      <c r="P4042" s="21"/>
      <c r="Q4042" s="21"/>
      <c r="R4042" s="21"/>
      <c r="S4042" s="21"/>
      <c r="T4042" s="20"/>
      <c r="U4042" s="21"/>
      <c r="V4042" s="21"/>
      <c r="W4042" s="21"/>
      <c r="X4042" s="20"/>
      <c r="Y4042" s="20"/>
      <c r="Z4042" s="21"/>
      <c r="AA4042" s="20"/>
      <c r="AB4042" s="20"/>
      <c r="AC4042" s="14"/>
    </row>
    <row r="4043" spans="1:29" ht="14.25" customHeight="1" x14ac:dyDescent="0.3">
      <c r="A4043" s="5"/>
      <c r="B4043" s="20"/>
      <c r="C4043" s="20"/>
      <c r="D4043" s="20"/>
      <c r="E4043" s="20"/>
      <c r="F4043" s="21"/>
      <c r="G4043" s="20"/>
      <c r="H4043" s="20"/>
      <c r="I4043" s="21"/>
      <c r="J4043" s="20"/>
      <c r="K4043" s="20"/>
      <c r="L4043" s="20"/>
      <c r="M4043" s="21"/>
      <c r="N4043" s="21"/>
      <c r="O4043" s="21"/>
      <c r="P4043" s="21"/>
      <c r="Q4043" s="21"/>
      <c r="R4043" s="21"/>
      <c r="S4043" s="21"/>
      <c r="T4043" s="20"/>
      <c r="U4043" s="21"/>
      <c r="V4043" s="21"/>
      <c r="W4043" s="21"/>
      <c r="X4043" s="20"/>
      <c r="Y4043" s="20"/>
      <c r="Z4043" s="21"/>
      <c r="AA4043" s="20"/>
      <c r="AB4043" s="20"/>
      <c r="AC4043" s="14"/>
    </row>
    <row r="4044" spans="1:29" ht="14.25" customHeight="1" x14ac:dyDescent="0.3">
      <c r="A4044" s="5"/>
      <c r="B4044" s="20"/>
      <c r="C4044" s="20"/>
      <c r="D4044" s="20"/>
      <c r="E4044" s="20"/>
      <c r="F4044" s="21"/>
      <c r="G4044" s="20"/>
      <c r="H4044" s="20"/>
      <c r="I4044" s="21"/>
      <c r="J4044" s="20"/>
      <c r="K4044" s="20"/>
      <c r="L4044" s="20"/>
      <c r="M4044" s="21"/>
      <c r="N4044" s="21"/>
      <c r="O4044" s="21"/>
      <c r="P4044" s="21"/>
      <c r="Q4044" s="21"/>
      <c r="R4044" s="21"/>
      <c r="S4044" s="21"/>
      <c r="T4044" s="20"/>
      <c r="U4044" s="21"/>
      <c r="V4044" s="21"/>
      <c r="W4044" s="21"/>
      <c r="X4044" s="20"/>
      <c r="Y4044" s="20"/>
      <c r="Z4044" s="21"/>
      <c r="AA4044" s="20"/>
      <c r="AB4044" s="20"/>
      <c r="AC4044" s="14"/>
    </row>
    <row r="4045" spans="1:29" ht="14.25" customHeight="1" x14ac:dyDescent="0.3">
      <c r="A4045" s="5"/>
      <c r="B4045" s="20"/>
      <c r="C4045" s="20"/>
      <c r="D4045" s="20"/>
      <c r="E4045" s="20"/>
      <c r="F4045" s="21"/>
      <c r="G4045" s="20"/>
      <c r="H4045" s="20"/>
      <c r="I4045" s="21"/>
      <c r="J4045" s="20"/>
      <c r="K4045" s="20"/>
      <c r="L4045" s="20"/>
      <c r="M4045" s="21"/>
      <c r="N4045" s="21"/>
      <c r="O4045" s="21"/>
      <c r="P4045" s="21"/>
      <c r="Q4045" s="21"/>
      <c r="R4045" s="21"/>
      <c r="S4045" s="21"/>
      <c r="T4045" s="20"/>
      <c r="U4045" s="21"/>
      <c r="V4045" s="21"/>
      <c r="W4045" s="21"/>
      <c r="X4045" s="20"/>
      <c r="Y4045" s="20"/>
      <c r="Z4045" s="21"/>
      <c r="AA4045" s="20"/>
      <c r="AB4045" s="20"/>
      <c r="AC4045" s="14"/>
    </row>
    <row r="4046" spans="1:29" ht="14.25" customHeight="1" x14ac:dyDescent="0.3">
      <c r="A4046" s="5"/>
      <c r="B4046" s="20"/>
      <c r="C4046" s="20"/>
      <c r="D4046" s="20"/>
      <c r="E4046" s="20"/>
      <c r="F4046" s="21"/>
      <c r="G4046" s="20"/>
      <c r="H4046" s="20"/>
      <c r="I4046" s="21"/>
      <c r="J4046" s="20"/>
      <c r="K4046" s="20"/>
      <c r="L4046" s="20"/>
      <c r="M4046" s="21"/>
      <c r="N4046" s="21"/>
      <c r="O4046" s="21"/>
      <c r="P4046" s="21"/>
      <c r="Q4046" s="21"/>
      <c r="R4046" s="21"/>
      <c r="S4046" s="21"/>
      <c r="T4046" s="20"/>
      <c r="U4046" s="21"/>
      <c r="V4046" s="21"/>
      <c r="W4046" s="21"/>
      <c r="X4046" s="20"/>
      <c r="Y4046" s="20"/>
      <c r="Z4046" s="21"/>
      <c r="AA4046" s="20"/>
      <c r="AB4046" s="20"/>
      <c r="AC4046" s="14"/>
    </row>
    <row r="4047" spans="1:29" ht="14.25" customHeight="1" x14ac:dyDescent="0.3">
      <c r="A4047" s="5"/>
      <c r="B4047" s="20"/>
      <c r="C4047" s="20"/>
      <c r="D4047" s="20"/>
      <c r="E4047" s="20"/>
      <c r="F4047" s="21"/>
      <c r="G4047" s="20"/>
      <c r="H4047" s="20"/>
      <c r="I4047" s="21"/>
      <c r="J4047" s="20"/>
      <c r="K4047" s="20"/>
      <c r="L4047" s="20"/>
      <c r="M4047" s="21"/>
      <c r="N4047" s="21"/>
      <c r="O4047" s="21"/>
      <c r="P4047" s="21"/>
      <c r="Q4047" s="21"/>
      <c r="R4047" s="21"/>
      <c r="S4047" s="21"/>
      <c r="T4047" s="20"/>
      <c r="U4047" s="21"/>
      <c r="V4047" s="21"/>
      <c r="W4047" s="21"/>
      <c r="X4047" s="20"/>
      <c r="Y4047" s="20"/>
      <c r="Z4047" s="21"/>
      <c r="AA4047" s="20"/>
      <c r="AB4047" s="20"/>
      <c r="AC4047" s="14"/>
    </row>
    <row r="4048" spans="1:29" ht="14.25" customHeight="1" x14ac:dyDescent="0.3">
      <c r="A4048" s="5"/>
      <c r="B4048" s="20"/>
      <c r="C4048" s="20"/>
      <c r="D4048" s="20"/>
      <c r="E4048" s="20"/>
      <c r="F4048" s="21"/>
      <c r="G4048" s="20"/>
      <c r="H4048" s="20"/>
      <c r="I4048" s="21"/>
      <c r="J4048" s="20"/>
      <c r="K4048" s="20"/>
      <c r="L4048" s="20"/>
      <c r="M4048" s="21"/>
      <c r="N4048" s="21"/>
      <c r="O4048" s="21"/>
      <c r="P4048" s="21"/>
      <c r="Q4048" s="21"/>
      <c r="R4048" s="21"/>
      <c r="S4048" s="21"/>
      <c r="T4048" s="20"/>
      <c r="U4048" s="21"/>
      <c r="V4048" s="21"/>
      <c r="W4048" s="21"/>
      <c r="X4048" s="20"/>
      <c r="Y4048" s="20"/>
      <c r="Z4048" s="21"/>
      <c r="AA4048" s="20"/>
      <c r="AB4048" s="20"/>
      <c r="AC4048" s="14"/>
    </row>
    <row r="4049" spans="1:29" ht="14.25" customHeight="1" x14ac:dyDescent="0.3">
      <c r="A4049" s="5"/>
      <c r="B4049" s="20"/>
      <c r="C4049" s="20"/>
      <c r="D4049" s="20"/>
      <c r="E4049" s="20"/>
      <c r="F4049" s="21"/>
      <c r="G4049" s="20"/>
      <c r="H4049" s="20"/>
      <c r="I4049" s="21"/>
      <c r="J4049" s="20"/>
      <c r="K4049" s="20"/>
      <c r="L4049" s="20"/>
      <c r="M4049" s="21"/>
      <c r="N4049" s="21"/>
      <c r="O4049" s="21"/>
      <c r="P4049" s="21"/>
      <c r="Q4049" s="21"/>
      <c r="R4049" s="21"/>
      <c r="S4049" s="21"/>
      <c r="T4049" s="20"/>
      <c r="U4049" s="21"/>
      <c r="V4049" s="21"/>
      <c r="W4049" s="21"/>
      <c r="X4049" s="20"/>
      <c r="Y4049" s="20"/>
      <c r="Z4049" s="21"/>
      <c r="AA4049" s="20"/>
      <c r="AB4049" s="20"/>
      <c r="AC4049" s="14"/>
    </row>
    <row r="4050" spans="1:29" ht="14.25" customHeight="1" x14ac:dyDescent="0.3">
      <c r="A4050" s="5"/>
      <c r="B4050" s="20"/>
      <c r="C4050" s="20"/>
      <c r="D4050" s="20"/>
      <c r="E4050" s="20"/>
      <c r="F4050" s="21"/>
      <c r="G4050" s="20"/>
      <c r="H4050" s="20"/>
      <c r="I4050" s="21"/>
      <c r="J4050" s="20"/>
      <c r="K4050" s="20"/>
      <c r="L4050" s="20"/>
      <c r="M4050" s="21"/>
      <c r="N4050" s="21"/>
      <c r="O4050" s="21"/>
      <c r="P4050" s="21"/>
      <c r="Q4050" s="21"/>
      <c r="R4050" s="21"/>
      <c r="S4050" s="21"/>
      <c r="T4050" s="20"/>
      <c r="U4050" s="21"/>
      <c r="V4050" s="21"/>
      <c r="W4050" s="21"/>
      <c r="X4050" s="20"/>
      <c r="Y4050" s="20"/>
      <c r="Z4050" s="21"/>
      <c r="AA4050" s="20"/>
      <c r="AB4050" s="20"/>
      <c r="AC4050" s="14"/>
    </row>
    <row r="4051" spans="1:29" ht="14.25" customHeight="1" x14ac:dyDescent="0.3">
      <c r="A4051" s="5"/>
      <c r="B4051" s="20"/>
      <c r="C4051" s="20"/>
      <c r="D4051" s="20"/>
      <c r="E4051" s="20"/>
      <c r="F4051" s="21"/>
      <c r="G4051" s="20"/>
      <c r="H4051" s="20"/>
      <c r="I4051" s="21"/>
      <c r="J4051" s="20"/>
      <c r="K4051" s="20"/>
      <c r="L4051" s="20"/>
      <c r="M4051" s="21"/>
      <c r="N4051" s="21"/>
      <c r="O4051" s="21"/>
      <c r="P4051" s="21"/>
      <c r="Q4051" s="21"/>
      <c r="R4051" s="21"/>
      <c r="S4051" s="21"/>
      <c r="T4051" s="20"/>
      <c r="U4051" s="21"/>
      <c r="V4051" s="21"/>
      <c r="W4051" s="21"/>
      <c r="X4051" s="20"/>
      <c r="Y4051" s="20"/>
      <c r="Z4051" s="21"/>
      <c r="AA4051" s="20"/>
      <c r="AB4051" s="20"/>
      <c r="AC4051" s="14"/>
    </row>
    <row r="4052" spans="1:29" ht="14.25" customHeight="1" x14ac:dyDescent="0.3">
      <c r="A4052" s="5"/>
      <c r="B4052" s="20"/>
      <c r="C4052" s="20"/>
      <c r="D4052" s="20"/>
      <c r="E4052" s="20"/>
      <c r="F4052" s="21"/>
      <c r="G4052" s="20"/>
      <c r="H4052" s="20"/>
      <c r="I4052" s="21"/>
      <c r="J4052" s="20"/>
      <c r="K4052" s="20"/>
      <c r="L4052" s="20"/>
      <c r="M4052" s="21"/>
      <c r="N4052" s="21"/>
      <c r="O4052" s="21"/>
      <c r="P4052" s="21"/>
      <c r="Q4052" s="21"/>
      <c r="R4052" s="21"/>
      <c r="S4052" s="21"/>
      <c r="T4052" s="20"/>
      <c r="U4052" s="21"/>
      <c r="V4052" s="21"/>
      <c r="W4052" s="21"/>
      <c r="X4052" s="20"/>
      <c r="Y4052" s="20"/>
      <c r="Z4052" s="21"/>
      <c r="AA4052" s="20"/>
      <c r="AB4052" s="20"/>
      <c r="AC4052" s="14"/>
    </row>
    <row r="4053" spans="1:29" ht="14.25" customHeight="1" x14ac:dyDescent="0.3">
      <c r="A4053" s="5"/>
      <c r="B4053" s="20"/>
      <c r="C4053" s="20"/>
      <c r="D4053" s="20"/>
      <c r="E4053" s="20"/>
      <c r="F4053" s="21"/>
      <c r="G4053" s="20"/>
      <c r="H4053" s="20"/>
      <c r="I4053" s="21"/>
      <c r="J4053" s="20"/>
      <c r="K4053" s="20"/>
      <c r="L4053" s="20"/>
      <c r="M4053" s="21"/>
      <c r="N4053" s="21"/>
      <c r="O4053" s="21"/>
      <c r="P4053" s="21"/>
      <c r="Q4053" s="21"/>
      <c r="R4053" s="21"/>
      <c r="S4053" s="21"/>
      <c r="T4053" s="20"/>
      <c r="U4053" s="21"/>
      <c r="V4053" s="21"/>
      <c r="W4053" s="21"/>
      <c r="X4053" s="20"/>
      <c r="Y4053" s="20"/>
      <c r="Z4053" s="21"/>
      <c r="AA4053" s="20"/>
      <c r="AB4053" s="20"/>
      <c r="AC4053" s="14"/>
    </row>
    <row r="4054" spans="1:29" ht="14.25" customHeight="1" x14ac:dyDescent="0.3">
      <c r="A4054" s="5"/>
      <c r="B4054" s="20"/>
      <c r="C4054" s="20"/>
      <c r="D4054" s="20"/>
      <c r="E4054" s="20"/>
      <c r="F4054" s="21"/>
      <c r="G4054" s="20"/>
      <c r="H4054" s="20"/>
      <c r="I4054" s="21"/>
      <c r="J4054" s="20"/>
      <c r="K4054" s="20"/>
      <c r="L4054" s="20"/>
      <c r="M4054" s="21"/>
      <c r="N4054" s="21"/>
      <c r="O4054" s="21"/>
      <c r="P4054" s="21"/>
      <c r="Q4054" s="21"/>
      <c r="R4054" s="21"/>
      <c r="S4054" s="21"/>
      <c r="T4054" s="20"/>
      <c r="U4054" s="21"/>
      <c r="V4054" s="21"/>
      <c r="W4054" s="21"/>
      <c r="X4054" s="20"/>
      <c r="Y4054" s="20"/>
      <c r="Z4054" s="21"/>
      <c r="AA4054" s="20"/>
      <c r="AB4054" s="20"/>
      <c r="AC4054" s="14"/>
    </row>
    <row r="4055" spans="1:29" ht="14.25" customHeight="1" x14ac:dyDescent="0.3">
      <c r="A4055" s="5"/>
      <c r="B4055" s="20"/>
      <c r="C4055" s="20"/>
      <c r="D4055" s="20"/>
      <c r="E4055" s="20"/>
      <c r="F4055" s="21"/>
      <c r="G4055" s="20"/>
      <c r="H4055" s="20"/>
      <c r="I4055" s="21"/>
      <c r="J4055" s="20"/>
      <c r="K4055" s="20"/>
      <c r="L4055" s="20"/>
      <c r="M4055" s="21"/>
      <c r="N4055" s="21"/>
      <c r="O4055" s="21"/>
      <c r="P4055" s="21"/>
      <c r="Q4055" s="21"/>
      <c r="R4055" s="21"/>
      <c r="S4055" s="21"/>
      <c r="T4055" s="20"/>
      <c r="U4055" s="21"/>
      <c r="V4055" s="21"/>
      <c r="W4055" s="21"/>
      <c r="X4055" s="20"/>
      <c r="Y4055" s="20"/>
      <c r="Z4055" s="21"/>
      <c r="AA4055" s="20"/>
      <c r="AB4055" s="20"/>
      <c r="AC4055" s="14"/>
    </row>
    <row r="4056" spans="1:29" ht="14.25" customHeight="1" x14ac:dyDescent="0.3">
      <c r="A4056" s="5"/>
      <c r="B4056" s="20"/>
      <c r="C4056" s="20"/>
      <c r="D4056" s="20"/>
      <c r="E4056" s="20"/>
      <c r="F4056" s="21"/>
      <c r="G4056" s="20"/>
      <c r="H4056" s="20"/>
      <c r="I4056" s="21"/>
      <c r="J4056" s="20"/>
      <c r="K4056" s="20"/>
      <c r="L4056" s="20"/>
      <c r="M4056" s="21"/>
      <c r="N4056" s="21"/>
      <c r="O4056" s="21"/>
      <c r="P4056" s="21"/>
      <c r="Q4056" s="21"/>
      <c r="R4056" s="21"/>
      <c r="S4056" s="21"/>
      <c r="T4056" s="20"/>
      <c r="U4056" s="21"/>
      <c r="V4056" s="21"/>
      <c r="W4056" s="21"/>
      <c r="X4056" s="20"/>
      <c r="Y4056" s="20"/>
      <c r="Z4056" s="21"/>
      <c r="AA4056" s="20"/>
      <c r="AB4056" s="20"/>
      <c r="AC4056" s="14"/>
    </row>
    <row r="4057" spans="1:29" ht="14.25" customHeight="1" x14ac:dyDescent="0.3">
      <c r="A4057" s="5"/>
      <c r="B4057" s="20"/>
      <c r="C4057" s="20"/>
      <c r="D4057" s="20"/>
      <c r="E4057" s="20"/>
      <c r="F4057" s="21"/>
      <c r="G4057" s="20"/>
      <c r="H4057" s="20"/>
      <c r="I4057" s="21"/>
      <c r="J4057" s="20"/>
      <c r="K4057" s="20"/>
      <c r="L4057" s="20"/>
      <c r="M4057" s="21"/>
      <c r="N4057" s="21"/>
      <c r="O4057" s="21"/>
      <c r="P4057" s="21"/>
      <c r="Q4057" s="21"/>
      <c r="R4057" s="21"/>
      <c r="S4057" s="21"/>
      <c r="T4057" s="20"/>
      <c r="U4057" s="21"/>
      <c r="V4057" s="21"/>
      <c r="W4057" s="21"/>
      <c r="X4057" s="20"/>
      <c r="Y4057" s="20"/>
      <c r="Z4057" s="21"/>
      <c r="AA4057" s="20"/>
      <c r="AB4057" s="20"/>
      <c r="AC4057" s="14"/>
    </row>
    <row r="4058" spans="1:29" ht="14.25" customHeight="1" x14ac:dyDescent="0.3">
      <c r="A4058" s="5"/>
      <c r="B4058" s="20"/>
      <c r="C4058" s="20"/>
      <c r="D4058" s="20"/>
      <c r="E4058" s="20"/>
      <c r="F4058" s="21"/>
      <c r="G4058" s="20"/>
      <c r="H4058" s="20"/>
      <c r="I4058" s="21"/>
      <c r="J4058" s="20"/>
      <c r="K4058" s="20"/>
      <c r="L4058" s="20"/>
      <c r="M4058" s="21"/>
      <c r="N4058" s="21"/>
      <c r="O4058" s="21"/>
      <c r="P4058" s="21"/>
      <c r="Q4058" s="21"/>
      <c r="R4058" s="21"/>
      <c r="S4058" s="21"/>
      <c r="T4058" s="20"/>
      <c r="U4058" s="21"/>
      <c r="V4058" s="21"/>
      <c r="W4058" s="21"/>
      <c r="X4058" s="20"/>
      <c r="Y4058" s="20"/>
      <c r="Z4058" s="21"/>
      <c r="AA4058" s="20"/>
      <c r="AB4058" s="20"/>
      <c r="AC4058" s="14"/>
    </row>
    <row r="4059" spans="1:29" ht="14.25" customHeight="1" x14ac:dyDescent="0.3">
      <c r="A4059" s="5"/>
      <c r="B4059" s="20"/>
      <c r="C4059" s="20"/>
      <c r="D4059" s="20"/>
      <c r="E4059" s="20"/>
      <c r="F4059" s="21"/>
      <c r="G4059" s="20"/>
      <c r="H4059" s="20"/>
      <c r="I4059" s="21"/>
      <c r="J4059" s="20"/>
      <c r="K4059" s="20"/>
      <c r="L4059" s="20"/>
      <c r="M4059" s="21"/>
      <c r="N4059" s="21"/>
      <c r="O4059" s="21"/>
      <c r="P4059" s="21"/>
      <c r="Q4059" s="21"/>
      <c r="R4059" s="21"/>
      <c r="S4059" s="21"/>
      <c r="T4059" s="20"/>
      <c r="U4059" s="21"/>
      <c r="V4059" s="21"/>
      <c r="W4059" s="21"/>
      <c r="X4059" s="20"/>
      <c r="Y4059" s="20"/>
      <c r="Z4059" s="21"/>
      <c r="AA4059" s="20"/>
      <c r="AB4059" s="20"/>
      <c r="AC4059" s="14"/>
    </row>
    <row r="4060" spans="1:29" ht="14.25" customHeight="1" x14ac:dyDescent="0.3">
      <c r="A4060" s="5"/>
      <c r="B4060" s="20"/>
      <c r="C4060" s="20"/>
      <c r="D4060" s="20"/>
      <c r="E4060" s="20"/>
      <c r="F4060" s="21"/>
      <c r="G4060" s="20"/>
      <c r="H4060" s="20"/>
      <c r="I4060" s="21"/>
      <c r="J4060" s="20"/>
      <c r="K4060" s="20"/>
      <c r="L4060" s="20"/>
      <c r="M4060" s="21"/>
      <c r="N4060" s="21"/>
      <c r="O4060" s="21"/>
      <c r="P4060" s="21"/>
      <c r="Q4060" s="21"/>
      <c r="R4060" s="21"/>
      <c r="S4060" s="21"/>
      <c r="T4060" s="20"/>
      <c r="U4060" s="21"/>
      <c r="V4060" s="21"/>
      <c r="W4060" s="21"/>
      <c r="X4060" s="20"/>
      <c r="Y4060" s="20"/>
      <c r="Z4060" s="21"/>
      <c r="AA4060" s="20"/>
      <c r="AB4060" s="20"/>
      <c r="AC4060" s="14"/>
    </row>
    <row r="4061" spans="1:29" ht="14.25" customHeight="1" x14ac:dyDescent="0.3">
      <c r="A4061" s="5"/>
      <c r="B4061" s="20"/>
      <c r="C4061" s="20"/>
      <c r="D4061" s="20"/>
      <c r="E4061" s="20"/>
      <c r="F4061" s="21"/>
      <c r="G4061" s="20"/>
      <c r="H4061" s="20"/>
      <c r="I4061" s="21"/>
      <c r="J4061" s="20"/>
      <c r="K4061" s="20"/>
      <c r="L4061" s="20"/>
      <c r="M4061" s="21"/>
      <c r="N4061" s="21"/>
      <c r="O4061" s="21"/>
      <c r="P4061" s="21"/>
      <c r="Q4061" s="21"/>
      <c r="R4061" s="21"/>
      <c r="S4061" s="21"/>
      <c r="T4061" s="20"/>
      <c r="U4061" s="21"/>
      <c r="V4061" s="21"/>
      <c r="W4061" s="21"/>
      <c r="X4061" s="20"/>
      <c r="Y4061" s="20"/>
      <c r="Z4061" s="21"/>
      <c r="AA4061" s="20"/>
      <c r="AB4061" s="20"/>
      <c r="AC4061" s="14"/>
    </row>
    <row r="4062" spans="1:29" ht="14.25" customHeight="1" x14ac:dyDescent="0.3">
      <c r="A4062" s="5"/>
      <c r="B4062" s="20"/>
      <c r="C4062" s="20"/>
      <c r="D4062" s="20"/>
      <c r="E4062" s="20"/>
      <c r="F4062" s="21"/>
      <c r="G4062" s="20"/>
      <c r="H4062" s="20"/>
      <c r="I4062" s="21"/>
      <c r="J4062" s="20"/>
      <c r="K4062" s="20"/>
      <c r="L4062" s="20"/>
      <c r="M4062" s="21"/>
      <c r="N4062" s="21"/>
      <c r="O4062" s="21"/>
      <c r="P4062" s="21"/>
      <c r="Q4062" s="21"/>
      <c r="R4062" s="21"/>
      <c r="S4062" s="21"/>
      <c r="T4062" s="20"/>
      <c r="U4062" s="21"/>
      <c r="V4062" s="21"/>
      <c r="W4062" s="21"/>
      <c r="X4062" s="20"/>
      <c r="Y4062" s="20"/>
      <c r="Z4062" s="21"/>
      <c r="AA4062" s="20"/>
      <c r="AB4062" s="20"/>
      <c r="AC4062" s="14"/>
    </row>
    <row r="4063" spans="1:29" ht="14.25" customHeight="1" x14ac:dyDescent="0.3">
      <c r="A4063" s="5"/>
      <c r="B4063" s="20"/>
      <c r="C4063" s="20"/>
      <c r="D4063" s="20"/>
      <c r="E4063" s="20"/>
      <c r="F4063" s="21"/>
      <c r="G4063" s="20"/>
      <c r="H4063" s="20"/>
      <c r="I4063" s="21"/>
      <c r="J4063" s="20"/>
      <c r="K4063" s="20"/>
      <c r="L4063" s="20"/>
      <c r="M4063" s="21"/>
      <c r="N4063" s="21"/>
      <c r="O4063" s="21"/>
      <c r="P4063" s="21"/>
      <c r="Q4063" s="21"/>
      <c r="R4063" s="21"/>
      <c r="S4063" s="21"/>
      <c r="T4063" s="20"/>
      <c r="U4063" s="21"/>
      <c r="V4063" s="21"/>
      <c r="W4063" s="21"/>
      <c r="X4063" s="20"/>
      <c r="Y4063" s="20"/>
      <c r="Z4063" s="21"/>
      <c r="AA4063" s="20"/>
      <c r="AB4063" s="20"/>
      <c r="AC4063" s="14"/>
    </row>
    <row r="4064" spans="1:29" ht="14.25" customHeight="1" x14ac:dyDescent="0.3">
      <c r="A4064" s="5"/>
      <c r="B4064" s="20"/>
      <c r="C4064" s="20"/>
      <c r="D4064" s="20"/>
      <c r="E4064" s="20"/>
      <c r="F4064" s="21"/>
      <c r="G4064" s="20"/>
      <c r="H4064" s="20"/>
      <c r="I4064" s="21"/>
      <c r="J4064" s="20"/>
      <c r="K4064" s="20"/>
      <c r="L4064" s="20"/>
      <c r="M4064" s="21"/>
      <c r="N4064" s="21"/>
      <c r="O4064" s="21"/>
      <c r="P4064" s="21"/>
      <c r="Q4064" s="21"/>
      <c r="R4064" s="21"/>
      <c r="S4064" s="21"/>
      <c r="T4064" s="20"/>
      <c r="U4064" s="21"/>
      <c r="V4064" s="21"/>
      <c r="W4064" s="21"/>
      <c r="X4064" s="20"/>
      <c r="Y4064" s="20"/>
      <c r="Z4064" s="21"/>
      <c r="AA4064" s="20"/>
      <c r="AB4064" s="20"/>
      <c r="AC4064" s="14"/>
    </row>
    <row r="4065" spans="1:29" ht="14.25" customHeight="1" x14ac:dyDescent="0.3">
      <c r="A4065" s="5"/>
      <c r="B4065" s="20"/>
      <c r="C4065" s="20"/>
      <c r="D4065" s="20"/>
      <c r="E4065" s="20"/>
      <c r="F4065" s="21"/>
      <c r="G4065" s="20"/>
      <c r="H4065" s="20"/>
      <c r="I4065" s="21"/>
      <c r="J4065" s="20"/>
      <c r="K4065" s="20"/>
      <c r="L4065" s="20"/>
      <c r="M4065" s="21"/>
      <c r="N4065" s="21"/>
      <c r="O4065" s="21"/>
      <c r="P4065" s="21"/>
      <c r="Q4065" s="21"/>
      <c r="R4065" s="21"/>
      <c r="S4065" s="21"/>
      <c r="T4065" s="20"/>
      <c r="U4065" s="21"/>
      <c r="V4065" s="21"/>
      <c r="W4065" s="21"/>
      <c r="X4065" s="20"/>
      <c r="Y4065" s="20"/>
      <c r="Z4065" s="21"/>
      <c r="AA4065" s="20"/>
      <c r="AB4065" s="20"/>
      <c r="AC4065" s="14"/>
    </row>
    <row r="4066" spans="1:29" ht="14.25" customHeight="1" x14ac:dyDescent="0.3">
      <c r="A4066" s="5"/>
      <c r="B4066" s="20"/>
      <c r="C4066" s="20"/>
      <c r="D4066" s="20"/>
      <c r="E4066" s="20"/>
      <c r="F4066" s="21"/>
      <c r="G4066" s="20"/>
      <c r="H4066" s="20"/>
      <c r="I4066" s="21"/>
      <c r="J4066" s="20"/>
      <c r="K4066" s="20"/>
      <c r="L4066" s="20"/>
      <c r="M4066" s="21"/>
      <c r="N4066" s="21"/>
      <c r="O4066" s="21"/>
      <c r="P4066" s="21"/>
      <c r="Q4066" s="21"/>
      <c r="R4066" s="21"/>
      <c r="S4066" s="21"/>
      <c r="T4066" s="20"/>
      <c r="U4066" s="21"/>
      <c r="V4066" s="21"/>
      <c r="W4066" s="21"/>
      <c r="X4066" s="20"/>
      <c r="Y4066" s="20"/>
      <c r="Z4066" s="21"/>
      <c r="AA4066" s="20"/>
      <c r="AB4066" s="20"/>
      <c r="AC4066" s="14"/>
    </row>
    <row r="4067" spans="1:29" ht="14.25" customHeight="1" x14ac:dyDescent="0.3">
      <c r="A4067" s="5"/>
      <c r="B4067" s="20"/>
      <c r="C4067" s="20"/>
      <c r="D4067" s="20"/>
      <c r="E4067" s="20"/>
      <c r="F4067" s="21"/>
      <c r="G4067" s="20"/>
      <c r="H4067" s="20"/>
      <c r="I4067" s="21"/>
      <c r="J4067" s="20"/>
      <c r="K4067" s="20"/>
      <c r="L4067" s="20"/>
      <c r="M4067" s="21"/>
      <c r="N4067" s="21"/>
      <c r="O4067" s="21"/>
      <c r="P4067" s="21"/>
      <c r="Q4067" s="21"/>
      <c r="R4067" s="21"/>
      <c r="S4067" s="21"/>
      <c r="T4067" s="20"/>
      <c r="U4067" s="21"/>
      <c r="V4067" s="21"/>
      <c r="W4067" s="21"/>
      <c r="X4067" s="20"/>
      <c r="Y4067" s="20"/>
      <c r="Z4067" s="21"/>
      <c r="AA4067" s="20"/>
      <c r="AB4067" s="20"/>
      <c r="AC4067" s="14"/>
    </row>
    <row r="4068" spans="1:29" ht="14.25" customHeight="1" x14ac:dyDescent="0.3">
      <c r="A4068" s="5"/>
      <c r="B4068" s="20"/>
      <c r="C4068" s="20"/>
      <c r="D4068" s="20"/>
      <c r="E4068" s="20"/>
      <c r="F4068" s="21"/>
      <c r="G4068" s="20"/>
      <c r="H4068" s="20"/>
      <c r="I4068" s="21"/>
      <c r="J4068" s="20"/>
      <c r="K4068" s="20"/>
      <c r="L4068" s="20"/>
      <c r="M4068" s="21"/>
      <c r="N4068" s="21"/>
      <c r="O4068" s="21"/>
      <c r="P4068" s="21"/>
      <c r="Q4068" s="21"/>
      <c r="R4068" s="21"/>
      <c r="S4068" s="21"/>
      <c r="T4068" s="20"/>
      <c r="U4068" s="21"/>
      <c r="V4068" s="21"/>
      <c r="W4068" s="21"/>
      <c r="X4068" s="20"/>
      <c r="Y4068" s="20"/>
      <c r="Z4068" s="21"/>
      <c r="AA4068" s="20"/>
      <c r="AB4068" s="20"/>
      <c r="AC4068" s="14"/>
    </row>
    <row r="4069" spans="1:29" ht="14.25" customHeight="1" x14ac:dyDescent="0.3">
      <c r="A4069" s="5"/>
      <c r="B4069" s="20"/>
      <c r="C4069" s="20"/>
      <c r="D4069" s="20"/>
      <c r="E4069" s="20"/>
      <c r="F4069" s="21"/>
      <c r="G4069" s="20"/>
      <c r="H4069" s="20"/>
      <c r="I4069" s="21"/>
      <c r="J4069" s="20"/>
      <c r="K4069" s="20"/>
      <c r="L4069" s="20"/>
      <c r="M4069" s="21"/>
      <c r="N4069" s="21"/>
      <c r="O4069" s="21"/>
      <c r="P4069" s="21"/>
      <c r="Q4069" s="21"/>
      <c r="R4069" s="21"/>
      <c r="S4069" s="21"/>
      <c r="T4069" s="20"/>
      <c r="U4069" s="21"/>
      <c r="V4069" s="21"/>
      <c r="W4069" s="21"/>
      <c r="X4069" s="20"/>
      <c r="Y4069" s="20"/>
      <c r="Z4069" s="21"/>
      <c r="AA4069" s="20"/>
      <c r="AB4069" s="20"/>
      <c r="AC4069" s="14"/>
    </row>
    <row r="4070" spans="1:29" ht="14.25" customHeight="1" x14ac:dyDescent="0.3">
      <c r="A4070" s="5"/>
      <c r="B4070" s="20"/>
      <c r="C4070" s="20"/>
      <c r="D4070" s="20"/>
      <c r="E4070" s="20"/>
      <c r="F4070" s="21"/>
      <c r="G4070" s="20"/>
      <c r="H4070" s="20"/>
      <c r="I4070" s="21"/>
      <c r="J4070" s="20"/>
      <c r="K4070" s="20"/>
      <c r="L4070" s="20"/>
      <c r="M4070" s="21"/>
      <c r="N4070" s="21"/>
      <c r="O4070" s="21"/>
      <c r="P4070" s="21"/>
      <c r="Q4070" s="21"/>
      <c r="R4070" s="21"/>
      <c r="S4070" s="21"/>
      <c r="T4070" s="20"/>
      <c r="U4070" s="21"/>
      <c r="V4070" s="21"/>
      <c r="W4070" s="21"/>
      <c r="X4070" s="20"/>
      <c r="Y4070" s="20"/>
      <c r="Z4070" s="21"/>
      <c r="AA4070" s="20"/>
      <c r="AB4070" s="20"/>
      <c r="AC4070" s="14"/>
    </row>
    <row r="4071" spans="1:29" ht="14.25" customHeight="1" x14ac:dyDescent="0.3">
      <c r="A4071" s="5"/>
      <c r="B4071" s="20"/>
      <c r="C4071" s="20"/>
      <c r="D4071" s="20"/>
      <c r="E4071" s="20"/>
      <c r="F4071" s="21"/>
      <c r="G4071" s="20"/>
      <c r="H4071" s="20"/>
      <c r="I4071" s="21"/>
      <c r="J4071" s="20"/>
      <c r="K4071" s="20"/>
      <c r="L4071" s="20"/>
      <c r="M4071" s="21"/>
      <c r="N4071" s="21"/>
      <c r="O4071" s="21"/>
      <c r="P4071" s="21"/>
      <c r="Q4071" s="21"/>
      <c r="R4071" s="21"/>
      <c r="S4071" s="21"/>
      <c r="T4071" s="20"/>
      <c r="U4071" s="21"/>
      <c r="V4071" s="21"/>
      <c r="W4071" s="21"/>
      <c r="X4071" s="20"/>
      <c r="Y4071" s="20"/>
      <c r="Z4071" s="21"/>
      <c r="AA4071" s="20"/>
      <c r="AB4071" s="20"/>
      <c r="AC4071" s="14"/>
    </row>
    <row r="4072" spans="1:29" ht="14.25" customHeight="1" x14ac:dyDescent="0.3">
      <c r="A4072" s="5"/>
      <c r="B4072" s="20"/>
      <c r="C4072" s="20"/>
      <c r="D4072" s="20"/>
      <c r="E4072" s="20"/>
      <c r="F4072" s="21"/>
      <c r="G4072" s="20"/>
      <c r="H4072" s="20"/>
      <c r="I4072" s="21"/>
      <c r="J4072" s="20"/>
      <c r="K4072" s="20"/>
      <c r="L4072" s="20"/>
      <c r="M4072" s="21"/>
      <c r="N4072" s="21"/>
      <c r="O4072" s="21"/>
      <c r="P4072" s="21"/>
      <c r="Q4072" s="21"/>
      <c r="R4072" s="21"/>
      <c r="S4072" s="21"/>
      <c r="T4072" s="20"/>
      <c r="U4072" s="21"/>
      <c r="V4072" s="21"/>
      <c r="W4072" s="21"/>
      <c r="X4072" s="20"/>
      <c r="Y4072" s="20"/>
      <c r="Z4072" s="21"/>
      <c r="AA4072" s="20"/>
      <c r="AB4072" s="20"/>
      <c r="AC4072" s="14"/>
    </row>
    <row r="4073" spans="1:29" ht="14.25" customHeight="1" x14ac:dyDescent="0.3">
      <c r="A4073" s="5"/>
      <c r="B4073" s="20"/>
      <c r="C4073" s="20"/>
      <c r="D4073" s="20"/>
      <c r="E4073" s="20"/>
      <c r="F4073" s="21"/>
      <c r="G4073" s="20"/>
      <c r="H4073" s="20"/>
      <c r="I4073" s="21"/>
      <c r="J4073" s="20"/>
      <c r="K4073" s="20"/>
      <c r="L4073" s="20"/>
      <c r="M4073" s="21"/>
      <c r="N4073" s="21"/>
      <c r="O4073" s="21"/>
      <c r="P4073" s="21"/>
      <c r="Q4073" s="21"/>
      <c r="R4073" s="21"/>
      <c r="S4073" s="21"/>
      <c r="T4073" s="20"/>
      <c r="U4073" s="21"/>
      <c r="V4073" s="21"/>
      <c r="W4073" s="21"/>
      <c r="X4073" s="20"/>
      <c r="Y4073" s="20"/>
      <c r="Z4073" s="21"/>
      <c r="AA4073" s="20"/>
      <c r="AB4073" s="20"/>
      <c r="AC4073" s="14"/>
    </row>
    <row r="4074" spans="1:29" ht="14.25" customHeight="1" x14ac:dyDescent="0.3">
      <c r="A4074" s="5"/>
      <c r="B4074" s="20"/>
      <c r="C4074" s="20"/>
      <c r="D4074" s="20"/>
      <c r="E4074" s="20"/>
      <c r="F4074" s="21"/>
      <c r="G4074" s="20"/>
      <c r="H4074" s="20"/>
      <c r="I4074" s="21"/>
      <c r="J4074" s="20"/>
      <c r="K4074" s="20"/>
      <c r="L4074" s="20"/>
      <c r="M4074" s="21"/>
      <c r="N4074" s="21"/>
      <c r="O4074" s="21"/>
      <c r="P4074" s="21"/>
      <c r="Q4074" s="21"/>
      <c r="R4074" s="21"/>
      <c r="S4074" s="21"/>
      <c r="T4074" s="20"/>
      <c r="U4074" s="21"/>
      <c r="V4074" s="21"/>
      <c r="W4074" s="21"/>
      <c r="X4074" s="20"/>
      <c r="Y4074" s="20"/>
      <c r="Z4074" s="21"/>
      <c r="AA4074" s="20"/>
      <c r="AB4074" s="20"/>
      <c r="AC4074" s="14"/>
    </row>
    <row r="4075" spans="1:29" ht="14.25" customHeight="1" x14ac:dyDescent="0.3">
      <c r="A4075" s="5"/>
      <c r="B4075" s="20"/>
      <c r="C4075" s="20"/>
      <c r="D4075" s="20"/>
      <c r="E4075" s="20"/>
      <c r="F4075" s="21"/>
      <c r="G4075" s="20"/>
      <c r="H4075" s="20"/>
      <c r="I4075" s="21"/>
      <c r="J4075" s="20"/>
      <c r="K4075" s="20"/>
      <c r="L4075" s="20"/>
      <c r="M4075" s="21"/>
      <c r="N4075" s="21"/>
      <c r="O4075" s="21"/>
      <c r="P4075" s="21"/>
      <c r="Q4075" s="21"/>
      <c r="R4075" s="21"/>
      <c r="S4075" s="21"/>
      <c r="T4075" s="20"/>
      <c r="U4075" s="21"/>
      <c r="V4075" s="21"/>
      <c r="W4075" s="21"/>
      <c r="X4075" s="20"/>
      <c r="Y4075" s="20"/>
      <c r="Z4075" s="21"/>
      <c r="AA4075" s="20"/>
      <c r="AB4075" s="20"/>
      <c r="AC4075" s="14"/>
    </row>
    <row r="4076" spans="1:29" ht="14.25" customHeight="1" x14ac:dyDescent="0.3">
      <c r="A4076" s="5"/>
      <c r="B4076" s="20"/>
      <c r="C4076" s="20"/>
      <c r="D4076" s="20"/>
      <c r="E4076" s="20"/>
      <c r="F4076" s="21"/>
      <c r="G4076" s="20"/>
      <c r="H4076" s="20"/>
      <c r="I4076" s="21"/>
      <c r="J4076" s="20"/>
      <c r="K4076" s="20"/>
      <c r="L4076" s="20"/>
      <c r="M4076" s="21"/>
      <c r="N4076" s="21"/>
      <c r="O4076" s="21"/>
      <c r="P4076" s="21"/>
      <c r="Q4076" s="21"/>
      <c r="R4076" s="21"/>
      <c r="S4076" s="21"/>
      <c r="T4076" s="20"/>
      <c r="U4076" s="21"/>
      <c r="V4076" s="21"/>
      <c r="W4076" s="21"/>
      <c r="X4076" s="20"/>
      <c r="Y4076" s="20"/>
      <c r="Z4076" s="21"/>
      <c r="AA4076" s="20"/>
      <c r="AB4076" s="20"/>
      <c r="AC4076" s="14"/>
    </row>
    <row r="4077" spans="1:29" ht="14.25" customHeight="1" x14ac:dyDescent="0.3">
      <c r="A4077" s="5"/>
      <c r="B4077" s="20"/>
      <c r="C4077" s="20"/>
      <c r="D4077" s="20"/>
      <c r="E4077" s="20"/>
      <c r="F4077" s="21"/>
      <c r="G4077" s="20"/>
      <c r="H4077" s="20"/>
      <c r="I4077" s="21"/>
      <c r="J4077" s="20"/>
      <c r="K4077" s="20"/>
      <c r="L4077" s="20"/>
      <c r="M4077" s="21"/>
      <c r="N4077" s="21"/>
      <c r="O4077" s="21"/>
      <c r="P4077" s="21"/>
      <c r="Q4077" s="21"/>
      <c r="R4077" s="21"/>
      <c r="S4077" s="21"/>
      <c r="T4077" s="20"/>
      <c r="U4077" s="21"/>
      <c r="V4077" s="21"/>
      <c r="W4077" s="21"/>
      <c r="X4077" s="20"/>
      <c r="Y4077" s="20"/>
      <c r="Z4077" s="21"/>
      <c r="AA4077" s="20"/>
      <c r="AB4077" s="20"/>
      <c r="AC4077" s="14"/>
    </row>
    <row r="4078" spans="1:29" ht="14.25" customHeight="1" x14ac:dyDescent="0.3">
      <c r="A4078" s="5"/>
      <c r="B4078" s="20"/>
      <c r="C4078" s="20"/>
      <c r="D4078" s="20"/>
      <c r="E4078" s="20"/>
      <c r="F4078" s="21"/>
      <c r="G4078" s="20"/>
      <c r="H4078" s="20"/>
      <c r="I4078" s="21"/>
      <c r="J4078" s="20"/>
      <c r="K4078" s="20"/>
      <c r="L4078" s="20"/>
      <c r="M4078" s="21"/>
      <c r="N4078" s="21"/>
      <c r="O4078" s="21"/>
      <c r="P4078" s="21"/>
      <c r="Q4078" s="21"/>
      <c r="R4078" s="21"/>
      <c r="S4078" s="21"/>
      <c r="T4078" s="20"/>
      <c r="U4078" s="21"/>
      <c r="V4078" s="21"/>
      <c r="W4078" s="21"/>
      <c r="X4078" s="20"/>
      <c r="Y4078" s="20"/>
      <c r="Z4078" s="21"/>
      <c r="AA4078" s="20"/>
      <c r="AB4078" s="20"/>
      <c r="AC4078" s="14"/>
    </row>
    <row r="4079" spans="1:29" ht="14.25" customHeight="1" x14ac:dyDescent="0.3">
      <c r="A4079" s="5"/>
      <c r="B4079" s="20"/>
      <c r="C4079" s="20"/>
      <c r="D4079" s="20"/>
      <c r="E4079" s="20"/>
      <c r="F4079" s="21"/>
      <c r="G4079" s="20"/>
      <c r="H4079" s="20"/>
      <c r="I4079" s="21"/>
      <c r="J4079" s="20"/>
      <c r="K4079" s="20"/>
      <c r="L4079" s="20"/>
      <c r="M4079" s="21"/>
      <c r="N4079" s="21"/>
      <c r="O4079" s="21"/>
      <c r="P4079" s="21"/>
      <c r="Q4079" s="21"/>
      <c r="R4079" s="21"/>
      <c r="S4079" s="21"/>
      <c r="T4079" s="20"/>
      <c r="U4079" s="21"/>
      <c r="V4079" s="21"/>
      <c r="W4079" s="21"/>
      <c r="X4079" s="20"/>
      <c r="Y4079" s="20"/>
      <c r="Z4079" s="21"/>
      <c r="AA4079" s="20"/>
      <c r="AB4079" s="20"/>
      <c r="AC4079" s="14"/>
    </row>
    <row r="4080" spans="1:29" ht="14.25" customHeight="1" x14ac:dyDescent="0.3">
      <c r="A4080" s="5"/>
      <c r="B4080" s="20"/>
      <c r="C4080" s="20"/>
      <c r="D4080" s="20"/>
      <c r="E4080" s="20"/>
      <c r="F4080" s="21"/>
      <c r="G4080" s="20"/>
      <c r="H4080" s="20"/>
      <c r="I4080" s="21"/>
      <c r="J4080" s="20"/>
      <c r="K4080" s="20"/>
      <c r="L4080" s="20"/>
      <c r="M4080" s="21"/>
      <c r="N4080" s="21"/>
      <c r="O4080" s="21"/>
      <c r="P4080" s="21"/>
      <c r="Q4080" s="21"/>
      <c r="R4080" s="21"/>
      <c r="S4080" s="21"/>
      <c r="T4080" s="20"/>
      <c r="U4080" s="21"/>
      <c r="V4080" s="21"/>
      <c r="W4080" s="21"/>
      <c r="X4080" s="20"/>
      <c r="Y4080" s="20"/>
      <c r="Z4080" s="21"/>
      <c r="AA4080" s="20"/>
      <c r="AB4080" s="20"/>
      <c r="AC4080" s="14"/>
    </row>
    <row r="4081" spans="1:29" ht="14.25" customHeight="1" x14ac:dyDescent="0.3">
      <c r="A4081" s="5"/>
      <c r="B4081" s="20"/>
      <c r="C4081" s="20"/>
      <c r="D4081" s="20"/>
      <c r="E4081" s="20"/>
      <c r="F4081" s="21"/>
      <c r="G4081" s="20"/>
      <c r="H4081" s="20"/>
      <c r="I4081" s="21"/>
      <c r="J4081" s="20"/>
      <c r="K4081" s="20"/>
      <c r="L4081" s="20"/>
      <c r="M4081" s="21"/>
      <c r="N4081" s="21"/>
      <c r="O4081" s="21"/>
      <c r="P4081" s="21"/>
      <c r="Q4081" s="21"/>
      <c r="R4081" s="21"/>
      <c r="S4081" s="21"/>
      <c r="T4081" s="20"/>
      <c r="U4081" s="21"/>
      <c r="V4081" s="21"/>
      <c r="W4081" s="21"/>
      <c r="X4081" s="20"/>
      <c r="Y4081" s="20"/>
      <c r="Z4081" s="21"/>
      <c r="AA4081" s="20"/>
      <c r="AB4081" s="20"/>
      <c r="AC4081" s="14"/>
    </row>
    <row r="4082" spans="1:29" ht="14.25" customHeight="1" x14ac:dyDescent="0.3">
      <c r="A4082" s="5"/>
      <c r="B4082" s="20"/>
      <c r="C4082" s="20"/>
      <c r="D4082" s="20"/>
      <c r="E4082" s="20"/>
      <c r="F4082" s="21"/>
      <c r="G4082" s="20"/>
      <c r="H4082" s="20"/>
      <c r="I4082" s="21"/>
      <c r="J4082" s="20"/>
      <c r="K4082" s="20"/>
      <c r="L4082" s="20"/>
      <c r="M4082" s="21"/>
      <c r="N4082" s="21"/>
      <c r="O4082" s="21"/>
      <c r="P4082" s="21"/>
      <c r="Q4082" s="21"/>
      <c r="R4082" s="21"/>
      <c r="S4082" s="21"/>
      <c r="T4082" s="20"/>
      <c r="U4082" s="21"/>
      <c r="V4082" s="21"/>
      <c r="W4082" s="21"/>
      <c r="X4082" s="20"/>
      <c r="Y4082" s="20"/>
      <c r="Z4082" s="21"/>
      <c r="AA4082" s="20"/>
      <c r="AB4082" s="20"/>
      <c r="AC4082" s="14"/>
    </row>
    <row r="4083" spans="1:29" ht="14.25" customHeight="1" x14ac:dyDescent="0.3">
      <c r="A4083" s="5"/>
      <c r="B4083" s="20"/>
      <c r="C4083" s="20"/>
      <c r="D4083" s="20"/>
      <c r="E4083" s="20"/>
      <c r="F4083" s="21"/>
      <c r="G4083" s="20"/>
      <c r="H4083" s="20"/>
      <c r="I4083" s="21"/>
      <c r="J4083" s="20"/>
      <c r="K4083" s="20"/>
      <c r="L4083" s="20"/>
      <c r="M4083" s="21"/>
      <c r="N4083" s="21"/>
      <c r="O4083" s="21"/>
      <c r="P4083" s="21"/>
      <c r="Q4083" s="21"/>
      <c r="R4083" s="21"/>
      <c r="S4083" s="21"/>
      <c r="T4083" s="20"/>
      <c r="U4083" s="21"/>
      <c r="V4083" s="21"/>
      <c r="W4083" s="21"/>
      <c r="X4083" s="20"/>
      <c r="Y4083" s="20"/>
      <c r="Z4083" s="21"/>
      <c r="AA4083" s="20"/>
      <c r="AB4083" s="20"/>
      <c r="AC4083" s="14"/>
    </row>
    <row r="4084" spans="1:29" ht="14.25" customHeight="1" x14ac:dyDescent="0.3">
      <c r="A4084" s="5"/>
      <c r="B4084" s="20"/>
      <c r="C4084" s="20"/>
      <c r="D4084" s="20"/>
      <c r="E4084" s="20"/>
      <c r="F4084" s="21"/>
      <c r="G4084" s="20"/>
      <c r="H4084" s="20"/>
      <c r="I4084" s="21"/>
      <c r="J4084" s="20"/>
      <c r="K4084" s="20"/>
      <c r="L4084" s="20"/>
      <c r="M4084" s="21"/>
      <c r="N4084" s="21"/>
      <c r="O4084" s="21"/>
      <c r="P4084" s="21"/>
      <c r="Q4084" s="21"/>
      <c r="R4084" s="21"/>
      <c r="S4084" s="21"/>
      <c r="T4084" s="20"/>
      <c r="U4084" s="21"/>
      <c r="V4084" s="21"/>
      <c r="W4084" s="21"/>
      <c r="X4084" s="20"/>
      <c r="Y4084" s="20"/>
      <c r="Z4084" s="21"/>
      <c r="AA4084" s="20"/>
      <c r="AB4084" s="20"/>
      <c r="AC4084" s="14"/>
    </row>
    <row r="4085" spans="1:29" ht="14.25" customHeight="1" x14ac:dyDescent="0.3">
      <c r="A4085" s="5"/>
      <c r="B4085" s="20"/>
      <c r="C4085" s="20"/>
      <c r="D4085" s="20"/>
      <c r="E4085" s="20"/>
      <c r="F4085" s="21"/>
      <c r="G4085" s="20"/>
      <c r="H4085" s="20"/>
      <c r="I4085" s="21"/>
      <c r="J4085" s="20"/>
      <c r="K4085" s="20"/>
      <c r="L4085" s="20"/>
      <c r="M4085" s="21"/>
      <c r="N4085" s="21"/>
      <c r="O4085" s="21"/>
      <c r="P4085" s="21"/>
      <c r="Q4085" s="21"/>
      <c r="R4085" s="21"/>
      <c r="S4085" s="21"/>
      <c r="T4085" s="20"/>
      <c r="U4085" s="21"/>
      <c r="V4085" s="21"/>
      <c r="W4085" s="21"/>
      <c r="X4085" s="20"/>
      <c r="Y4085" s="20"/>
      <c r="Z4085" s="21"/>
      <c r="AA4085" s="20"/>
      <c r="AB4085" s="20"/>
      <c r="AC4085" s="14"/>
    </row>
    <row r="4086" spans="1:29" ht="14.25" customHeight="1" x14ac:dyDescent="0.3">
      <c r="A4086" s="5"/>
      <c r="B4086" s="20"/>
      <c r="C4086" s="20"/>
      <c r="D4086" s="20"/>
      <c r="E4086" s="20"/>
      <c r="F4086" s="21"/>
      <c r="G4086" s="20"/>
      <c r="H4086" s="20"/>
      <c r="I4086" s="21"/>
      <c r="J4086" s="20"/>
      <c r="K4086" s="20"/>
      <c r="L4086" s="20"/>
      <c r="M4086" s="21"/>
      <c r="N4086" s="21"/>
      <c r="O4086" s="21"/>
      <c r="P4086" s="21"/>
      <c r="Q4086" s="21"/>
      <c r="R4086" s="21"/>
      <c r="S4086" s="21"/>
      <c r="T4086" s="20"/>
      <c r="U4086" s="21"/>
      <c r="V4086" s="21"/>
      <c r="W4086" s="21"/>
      <c r="X4086" s="20"/>
      <c r="Y4086" s="20"/>
      <c r="Z4086" s="21"/>
      <c r="AA4086" s="20"/>
      <c r="AB4086" s="20"/>
      <c r="AC4086" s="14"/>
    </row>
    <row r="4087" spans="1:29" ht="14.25" customHeight="1" x14ac:dyDescent="0.3">
      <c r="A4087" s="5"/>
      <c r="B4087" s="20"/>
      <c r="C4087" s="20"/>
      <c r="D4087" s="20"/>
      <c r="E4087" s="20"/>
      <c r="F4087" s="21"/>
      <c r="G4087" s="20"/>
      <c r="H4087" s="20"/>
      <c r="I4087" s="21"/>
      <c r="J4087" s="20"/>
      <c r="K4087" s="20"/>
      <c r="L4087" s="20"/>
      <c r="M4087" s="21"/>
      <c r="N4087" s="21"/>
      <c r="O4087" s="21"/>
      <c r="P4087" s="21"/>
      <c r="Q4087" s="21"/>
      <c r="R4087" s="21"/>
      <c r="S4087" s="21"/>
      <c r="T4087" s="20"/>
      <c r="U4087" s="21"/>
      <c r="V4087" s="21"/>
      <c r="W4087" s="21"/>
      <c r="X4087" s="20"/>
      <c r="Y4087" s="20"/>
      <c r="Z4087" s="21"/>
      <c r="AA4087" s="20"/>
      <c r="AB4087" s="20"/>
      <c r="AC4087" s="14"/>
    </row>
    <row r="4088" spans="1:29" ht="14.25" customHeight="1" x14ac:dyDescent="0.3">
      <c r="A4088" s="5"/>
      <c r="B4088" s="20"/>
      <c r="C4088" s="20"/>
      <c r="D4088" s="20"/>
      <c r="E4088" s="20"/>
      <c r="F4088" s="21"/>
      <c r="G4088" s="20"/>
      <c r="H4088" s="20"/>
      <c r="I4088" s="21"/>
      <c r="J4088" s="20"/>
      <c r="K4088" s="20"/>
      <c r="L4088" s="20"/>
      <c r="M4088" s="21"/>
      <c r="N4088" s="21"/>
      <c r="O4088" s="21"/>
      <c r="P4088" s="21"/>
      <c r="Q4088" s="21"/>
      <c r="R4088" s="21"/>
      <c r="S4088" s="21"/>
      <c r="T4088" s="20"/>
      <c r="U4088" s="21"/>
      <c r="V4088" s="21"/>
      <c r="W4088" s="21"/>
      <c r="X4088" s="20"/>
      <c r="Y4088" s="20"/>
      <c r="Z4088" s="21"/>
      <c r="AA4088" s="20"/>
      <c r="AB4088" s="20"/>
      <c r="AC4088" s="14"/>
    </row>
    <row r="4089" spans="1:29" ht="14.25" customHeight="1" x14ac:dyDescent="0.3">
      <c r="A4089" s="5"/>
      <c r="B4089" s="20"/>
      <c r="C4089" s="20"/>
      <c r="D4089" s="20"/>
      <c r="E4089" s="20"/>
      <c r="F4089" s="21"/>
      <c r="G4089" s="20"/>
      <c r="H4089" s="20"/>
      <c r="I4089" s="21"/>
      <c r="J4089" s="20"/>
      <c r="K4089" s="20"/>
      <c r="L4089" s="20"/>
      <c r="M4089" s="21"/>
      <c r="N4089" s="21"/>
      <c r="O4089" s="21"/>
      <c r="P4089" s="21"/>
      <c r="Q4089" s="21"/>
      <c r="R4089" s="21"/>
      <c r="S4089" s="21"/>
      <c r="T4089" s="20"/>
      <c r="U4089" s="21"/>
      <c r="V4089" s="21"/>
      <c r="W4089" s="21"/>
      <c r="X4089" s="20"/>
      <c r="Y4089" s="20"/>
      <c r="Z4089" s="21"/>
      <c r="AA4089" s="20"/>
      <c r="AB4089" s="20"/>
      <c r="AC4089" s="14"/>
    </row>
    <row r="4090" spans="1:29" ht="14.25" customHeight="1" x14ac:dyDescent="0.3">
      <c r="A4090" s="5"/>
      <c r="B4090" s="20"/>
      <c r="C4090" s="20"/>
      <c r="D4090" s="20"/>
      <c r="E4090" s="20"/>
      <c r="F4090" s="21"/>
      <c r="G4090" s="20"/>
      <c r="H4090" s="20"/>
      <c r="I4090" s="21"/>
      <c r="J4090" s="20"/>
      <c r="K4090" s="20"/>
      <c r="L4090" s="20"/>
      <c r="M4090" s="21"/>
      <c r="N4090" s="21"/>
      <c r="O4090" s="21"/>
      <c r="P4090" s="21"/>
      <c r="Q4090" s="21"/>
      <c r="R4090" s="21"/>
      <c r="S4090" s="21"/>
      <c r="T4090" s="20"/>
      <c r="U4090" s="21"/>
      <c r="V4090" s="21"/>
      <c r="W4090" s="21"/>
      <c r="X4090" s="20"/>
      <c r="Y4090" s="20"/>
      <c r="Z4090" s="21"/>
      <c r="AA4090" s="20"/>
      <c r="AB4090" s="20"/>
      <c r="AC4090" s="14"/>
    </row>
    <row r="4091" spans="1:29" ht="14.25" customHeight="1" x14ac:dyDescent="0.3">
      <c r="A4091" s="5"/>
      <c r="B4091" s="20"/>
      <c r="C4091" s="20"/>
      <c r="D4091" s="20"/>
      <c r="E4091" s="20"/>
      <c r="F4091" s="21"/>
      <c r="G4091" s="20"/>
      <c r="H4091" s="20"/>
      <c r="I4091" s="21"/>
      <c r="J4091" s="20"/>
      <c r="K4091" s="20"/>
      <c r="L4091" s="20"/>
      <c r="M4091" s="21"/>
      <c r="N4091" s="21"/>
      <c r="O4091" s="21"/>
      <c r="P4091" s="21"/>
      <c r="Q4091" s="21"/>
      <c r="R4091" s="21"/>
      <c r="S4091" s="21"/>
      <c r="T4091" s="20"/>
      <c r="U4091" s="21"/>
      <c r="V4091" s="21"/>
      <c r="W4091" s="21"/>
      <c r="X4091" s="20"/>
      <c r="Y4091" s="20"/>
      <c r="Z4091" s="21"/>
      <c r="AA4091" s="20"/>
      <c r="AB4091" s="20"/>
      <c r="AC4091" s="14"/>
    </row>
    <row r="4092" spans="1:29" ht="14.25" customHeight="1" x14ac:dyDescent="0.3">
      <c r="A4092" s="5"/>
      <c r="B4092" s="20"/>
      <c r="C4092" s="20"/>
      <c r="D4092" s="20"/>
      <c r="E4092" s="20"/>
      <c r="F4092" s="21"/>
      <c r="G4092" s="20"/>
      <c r="H4092" s="20"/>
      <c r="I4092" s="21"/>
      <c r="J4092" s="20"/>
      <c r="K4092" s="20"/>
      <c r="L4092" s="20"/>
      <c r="M4092" s="21"/>
      <c r="N4092" s="21"/>
      <c r="O4092" s="21"/>
      <c r="P4092" s="21"/>
      <c r="Q4092" s="21"/>
      <c r="R4092" s="21"/>
      <c r="S4092" s="21"/>
      <c r="T4092" s="20"/>
      <c r="U4092" s="21"/>
      <c r="V4092" s="21"/>
      <c r="W4092" s="21"/>
      <c r="X4092" s="20"/>
      <c r="Y4092" s="20"/>
      <c r="Z4092" s="21"/>
      <c r="AA4092" s="20"/>
      <c r="AB4092" s="20"/>
      <c r="AC4092" s="14"/>
    </row>
    <row r="4093" spans="1:29" ht="14.25" customHeight="1" x14ac:dyDescent="0.3">
      <c r="A4093" s="5"/>
      <c r="B4093" s="20"/>
      <c r="C4093" s="20"/>
      <c r="D4093" s="20"/>
      <c r="E4093" s="20"/>
      <c r="F4093" s="21"/>
      <c r="G4093" s="20"/>
      <c r="H4093" s="20"/>
      <c r="I4093" s="21"/>
      <c r="J4093" s="20"/>
      <c r="K4093" s="20"/>
      <c r="L4093" s="20"/>
      <c r="M4093" s="21"/>
      <c r="N4093" s="21"/>
      <c r="O4093" s="21"/>
      <c r="P4093" s="21"/>
      <c r="Q4093" s="21"/>
      <c r="R4093" s="21"/>
      <c r="S4093" s="21"/>
      <c r="T4093" s="20"/>
      <c r="U4093" s="21"/>
      <c r="V4093" s="21"/>
      <c r="W4093" s="21"/>
      <c r="X4093" s="20"/>
      <c r="Y4093" s="20"/>
      <c r="Z4093" s="21"/>
      <c r="AA4093" s="20"/>
      <c r="AB4093" s="20"/>
      <c r="AC4093" s="14"/>
    </row>
    <row r="4094" spans="1:29" ht="14.25" customHeight="1" x14ac:dyDescent="0.3">
      <c r="A4094" s="5"/>
      <c r="B4094" s="20"/>
      <c r="C4094" s="20"/>
      <c r="D4094" s="20"/>
      <c r="E4094" s="20"/>
      <c r="F4094" s="21"/>
      <c r="G4094" s="20"/>
      <c r="H4094" s="20"/>
      <c r="I4094" s="21"/>
      <c r="J4094" s="20"/>
      <c r="K4094" s="20"/>
      <c r="L4094" s="20"/>
      <c r="M4094" s="21"/>
      <c r="N4094" s="21"/>
      <c r="O4094" s="21"/>
      <c r="P4094" s="21"/>
      <c r="Q4094" s="21"/>
      <c r="R4094" s="21"/>
      <c r="S4094" s="21"/>
      <c r="T4094" s="20"/>
      <c r="U4094" s="21"/>
      <c r="V4094" s="21"/>
      <c r="W4094" s="21"/>
      <c r="X4094" s="20"/>
      <c r="Y4094" s="20"/>
      <c r="Z4094" s="21"/>
      <c r="AA4094" s="20"/>
      <c r="AB4094" s="20"/>
      <c r="AC4094" s="14"/>
    </row>
    <row r="4095" spans="1:29" ht="14.25" customHeight="1" x14ac:dyDescent="0.3">
      <c r="A4095" s="5"/>
      <c r="B4095" s="20"/>
      <c r="C4095" s="20"/>
      <c r="D4095" s="20"/>
      <c r="E4095" s="20"/>
      <c r="F4095" s="21"/>
      <c r="G4095" s="20"/>
      <c r="H4095" s="20"/>
      <c r="I4095" s="21"/>
      <c r="J4095" s="20"/>
      <c r="K4095" s="20"/>
      <c r="L4095" s="20"/>
      <c r="M4095" s="21"/>
      <c r="N4095" s="21"/>
      <c r="O4095" s="21"/>
      <c r="P4095" s="21"/>
      <c r="Q4095" s="21"/>
      <c r="R4095" s="21"/>
      <c r="S4095" s="21"/>
      <c r="T4095" s="20"/>
      <c r="U4095" s="21"/>
      <c r="V4095" s="21"/>
      <c r="W4095" s="21"/>
      <c r="X4095" s="20"/>
      <c r="Y4095" s="20"/>
      <c r="Z4095" s="21"/>
      <c r="AA4095" s="20"/>
      <c r="AB4095" s="20"/>
      <c r="AC4095" s="14"/>
    </row>
    <row r="4096" spans="1:29" ht="14.25" customHeight="1" x14ac:dyDescent="0.3">
      <c r="A4096" s="5"/>
      <c r="B4096" s="20"/>
      <c r="C4096" s="20"/>
      <c r="D4096" s="20"/>
      <c r="E4096" s="20"/>
      <c r="F4096" s="21"/>
      <c r="G4096" s="20"/>
      <c r="H4096" s="20"/>
      <c r="I4096" s="21"/>
      <c r="J4096" s="20"/>
      <c r="K4096" s="20"/>
      <c r="L4096" s="20"/>
      <c r="M4096" s="21"/>
      <c r="N4096" s="21"/>
      <c r="O4096" s="21"/>
      <c r="P4096" s="21"/>
      <c r="Q4096" s="21"/>
      <c r="R4096" s="21"/>
      <c r="S4096" s="21"/>
      <c r="T4096" s="20"/>
      <c r="U4096" s="21"/>
      <c r="V4096" s="21"/>
      <c r="W4096" s="21"/>
      <c r="X4096" s="20"/>
      <c r="Y4096" s="20"/>
      <c r="Z4096" s="21"/>
      <c r="AA4096" s="20"/>
      <c r="AB4096" s="20"/>
      <c r="AC4096" s="14"/>
    </row>
    <row r="4097" spans="1:29" ht="14.25" customHeight="1" x14ac:dyDescent="0.3">
      <c r="A4097" s="5"/>
      <c r="B4097" s="20"/>
      <c r="C4097" s="20"/>
      <c r="D4097" s="20"/>
      <c r="E4097" s="20"/>
      <c r="F4097" s="21"/>
      <c r="G4097" s="20"/>
      <c r="H4097" s="20"/>
      <c r="I4097" s="21"/>
      <c r="J4097" s="20"/>
      <c r="K4097" s="20"/>
      <c r="L4097" s="20"/>
      <c r="M4097" s="21"/>
      <c r="N4097" s="21"/>
      <c r="O4097" s="21"/>
      <c r="P4097" s="21"/>
      <c r="Q4097" s="21"/>
      <c r="R4097" s="21"/>
      <c r="S4097" s="21"/>
      <c r="T4097" s="20"/>
      <c r="U4097" s="21"/>
      <c r="V4097" s="21"/>
      <c r="W4097" s="21"/>
      <c r="X4097" s="20"/>
      <c r="Y4097" s="20"/>
      <c r="Z4097" s="21"/>
      <c r="AA4097" s="20"/>
      <c r="AB4097" s="20"/>
      <c r="AC4097" s="14"/>
    </row>
    <row r="4098" spans="1:29" ht="14.25" customHeight="1" x14ac:dyDescent="0.3">
      <c r="A4098" s="5"/>
      <c r="B4098" s="20"/>
      <c r="C4098" s="20"/>
      <c r="D4098" s="20"/>
      <c r="E4098" s="20"/>
      <c r="F4098" s="21"/>
      <c r="G4098" s="20"/>
      <c r="H4098" s="20"/>
      <c r="I4098" s="21"/>
      <c r="J4098" s="20"/>
      <c r="K4098" s="20"/>
      <c r="L4098" s="20"/>
      <c r="M4098" s="21"/>
      <c r="N4098" s="21"/>
      <c r="O4098" s="21"/>
      <c r="P4098" s="21"/>
      <c r="Q4098" s="21"/>
      <c r="R4098" s="21"/>
      <c r="S4098" s="21"/>
      <c r="T4098" s="20"/>
      <c r="U4098" s="21"/>
      <c r="V4098" s="21"/>
      <c r="W4098" s="21"/>
      <c r="X4098" s="20"/>
      <c r="Y4098" s="20"/>
      <c r="Z4098" s="21"/>
      <c r="AA4098" s="20"/>
      <c r="AB4098" s="20"/>
      <c r="AC4098" s="14"/>
    </row>
    <row r="4099" spans="1:29" ht="14.25" customHeight="1" x14ac:dyDescent="0.3">
      <c r="A4099" s="5"/>
      <c r="B4099" s="20"/>
      <c r="C4099" s="20"/>
      <c r="D4099" s="20"/>
      <c r="E4099" s="20"/>
      <c r="F4099" s="21"/>
      <c r="G4099" s="20"/>
      <c r="H4099" s="20"/>
      <c r="I4099" s="21"/>
      <c r="J4099" s="20"/>
      <c r="K4099" s="20"/>
      <c r="L4099" s="20"/>
      <c r="M4099" s="21"/>
      <c r="N4099" s="21"/>
      <c r="O4099" s="21"/>
      <c r="P4099" s="21"/>
      <c r="Q4099" s="21"/>
      <c r="R4099" s="21"/>
      <c r="S4099" s="21"/>
      <c r="T4099" s="20"/>
      <c r="U4099" s="21"/>
      <c r="V4099" s="21"/>
      <c r="W4099" s="21"/>
      <c r="X4099" s="20"/>
      <c r="Y4099" s="20"/>
      <c r="Z4099" s="21"/>
      <c r="AA4099" s="20"/>
      <c r="AB4099" s="20"/>
      <c r="AC4099" s="14"/>
    </row>
    <row r="4100" spans="1:29" ht="14.25" customHeight="1" x14ac:dyDescent="0.3">
      <c r="A4100" s="5"/>
      <c r="B4100" s="20"/>
      <c r="C4100" s="20"/>
      <c r="D4100" s="20"/>
      <c r="E4100" s="20"/>
      <c r="F4100" s="21"/>
      <c r="G4100" s="20"/>
      <c r="H4100" s="20"/>
      <c r="I4100" s="21"/>
      <c r="J4100" s="20"/>
      <c r="K4100" s="20"/>
      <c r="L4100" s="20"/>
      <c r="M4100" s="21"/>
      <c r="N4100" s="21"/>
      <c r="O4100" s="21"/>
      <c r="P4100" s="21"/>
      <c r="Q4100" s="21"/>
      <c r="R4100" s="21"/>
      <c r="S4100" s="21"/>
      <c r="T4100" s="20"/>
      <c r="U4100" s="21"/>
      <c r="V4100" s="21"/>
      <c r="W4100" s="21"/>
      <c r="X4100" s="20"/>
      <c r="Y4100" s="20"/>
      <c r="Z4100" s="21"/>
      <c r="AA4100" s="20"/>
      <c r="AB4100" s="20"/>
      <c r="AC4100" s="14"/>
    </row>
    <row r="4101" spans="1:29" ht="14.25" customHeight="1" x14ac:dyDescent="0.3">
      <c r="A4101" s="5"/>
      <c r="B4101" s="20"/>
      <c r="C4101" s="20"/>
      <c r="D4101" s="20"/>
      <c r="E4101" s="20"/>
      <c r="F4101" s="21"/>
      <c r="G4101" s="20"/>
      <c r="H4101" s="20"/>
      <c r="I4101" s="21"/>
      <c r="J4101" s="20"/>
      <c r="K4101" s="20"/>
      <c r="L4101" s="20"/>
      <c r="M4101" s="21"/>
      <c r="N4101" s="21"/>
      <c r="O4101" s="21"/>
      <c r="P4101" s="21"/>
      <c r="Q4101" s="21"/>
      <c r="R4101" s="21"/>
      <c r="S4101" s="21"/>
      <c r="T4101" s="20"/>
      <c r="U4101" s="21"/>
      <c r="V4101" s="21"/>
      <c r="W4101" s="21"/>
      <c r="X4101" s="20"/>
      <c r="Y4101" s="20"/>
      <c r="Z4101" s="21"/>
      <c r="AA4101" s="20"/>
      <c r="AB4101" s="20"/>
      <c r="AC4101" s="14"/>
    </row>
    <row r="4102" spans="1:29" ht="14.25" customHeight="1" x14ac:dyDescent="0.3">
      <c r="A4102" s="5"/>
      <c r="B4102" s="20"/>
      <c r="C4102" s="20"/>
      <c r="D4102" s="20"/>
      <c r="E4102" s="20"/>
      <c r="F4102" s="21"/>
      <c r="G4102" s="20"/>
      <c r="H4102" s="20"/>
      <c r="I4102" s="21"/>
      <c r="J4102" s="20"/>
      <c r="K4102" s="20"/>
      <c r="L4102" s="20"/>
      <c r="M4102" s="21"/>
      <c r="N4102" s="21"/>
      <c r="O4102" s="21"/>
      <c r="P4102" s="21"/>
      <c r="Q4102" s="21"/>
      <c r="R4102" s="21"/>
      <c r="S4102" s="21"/>
      <c r="T4102" s="20"/>
      <c r="U4102" s="21"/>
      <c r="V4102" s="21"/>
      <c r="W4102" s="21"/>
      <c r="X4102" s="20"/>
      <c r="Y4102" s="20"/>
      <c r="Z4102" s="21"/>
      <c r="AA4102" s="20"/>
      <c r="AB4102" s="20"/>
      <c r="AC4102" s="14"/>
    </row>
    <row r="4103" spans="1:29" ht="14.25" customHeight="1" x14ac:dyDescent="0.3">
      <c r="A4103" s="5"/>
      <c r="B4103" s="20"/>
      <c r="C4103" s="20"/>
      <c r="D4103" s="20"/>
      <c r="E4103" s="20"/>
      <c r="F4103" s="21"/>
      <c r="G4103" s="20"/>
      <c r="H4103" s="20"/>
      <c r="I4103" s="21"/>
      <c r="J4103" s="20"/>
      <c r="K4103" s="20"/>
      <c r="L4103" s="20"/>
      <c r="M4103" s="21"/>
      <c r="N4103" s="21"/>
      <c r="O4103" s="21"/>
      <c r="P4103" s="21"/>
      <c r="Q4103" s="21"/>
      <c r="R4103" s="21"/>
      <c r="S4103" s="21"/>
      <c r="T4103" s="20"/>
      <c r="U4103" s="21"/>
      <c r="V4103" s="21"/>
      <c r="W4103" s="21"/>
      <c r="X4103" s="20"/>
      <c r="Y4103" s="20"/>
      <c r="Z4103" s="21"/>
      <c r="AA4103" s="20"/>
      <c r="AB4103" s="20"/>
      <c r="AC4103" s="14"/>
    </row>
    <row r="4104" spans="1:29" ht="14.25" customHeight="1" x14ac:dyDescent="0.3">
      <c r="A4104" s="5"/>
      <c r="B4104" s="20"/>
      <c r="C4104" s="20"/>
      <c r="D4104" s="20"/>
      <c r="E4104" s="20"/>
      <c r="F4104" s="21"/>
      <c r="G4104" s="20"/>
      <c r="H4104" s="20"/>
      <c r="I4104" s="21"/>
      <c r="J4104" s="20"/>
      <c r="K4104" s="20"/>
      <c r="L4104" s="20"/>
      <c r="M4104" s="21"/>
      <c r="N4104" s="21"/>
      <c r="O4104" s="21"/>
      <c r="P4104" s="21"/>
      <c r="Q4104" s="21"/>
      <c r="R4104" s="21"/>
      <c r="S4104" s="21"/>
      <c r="T4104" s="20"/>
      <c r="U4104" s="21"/>
      <c r="V4104" s="21"/>
      <c r="W4104" s="21"/>
      <c r="X4104" s="20"/>
      <c r="Y4104" s="20"/>
      <c r="Z4104" s="21"/>
      <c r="AA4104" s="20"/>
      <c r="AB4104" s="20"/>
      <c r="AC4104" s="14"/>
    </row>
    <row r="4105" spans="1:29" ht="14.25" customHeight="1" x14ac:dyDescent="0.3">
      <c r="A4105" s="5"/>
      <c r="B4105" s="20"/>
      <c r="C4105" s="20"/>
      <c r="D4105" s="20"/>
      <c r="E4105" s="20"/>
      <c r="F4105" s="21"/>
      <c r="G4105" s="20"/>
      <c r="H4105" s="20"/>
      <c r="I4105" s="21"/>
      <c r="J4105" s="20"/>
      <c r="K4105" s="20"/>
      <c r="L4105" s="20"/>
      <c r="M4105" s="21"/>
      <c r="N4105" s="21"/>
      <c r="O4105" s="21"/>
      <c r="P4105" s="21"/>
      <c r="Q4105" s="21"/>
      <c r="R4105" s="21"/>
      <c r="S4105" s="21"/>
      <c r="T4105" s="20"/>
      <c r="U4105" s="21"/>
      <c r="V4105" s="21"/>
      <c r="W4105" s="21"/>
      <c r="X4105" s="20"/>
      <c r="Y4105" s="20"/>
      <c r="Z4105" s="21"/>
      <c r="AA4105" s="20"/>
      <c r="AB4105" s="20"/>
      <c r="AC4105" s="14"/>
    </row>
    <row r="4106" spans="1:29" ht="14.25" customHeight="1" x14ac:dyDescent="0.3">
      <c r="A4106" s="5"/>
      <c r="B4106" s="20"/>
      <c r="C4106" s="20"/>
      <c r="D4106" s="20"/>
      <c r="E4106" s="20"/>
      <c r="F4106" s="21"/>
      <c r="G4106" s="20"/>
      <c r="H4106" s="20"/>
      <c r="I4106" s="21"/>
      <c r="J4106" s="20"/>
      <c r="K4106" s="20"/>
      <c r="L4106" s="20"/>
      <c r="M4106" s="21"/>
      <c r="N4106" s="21"/>
      <c r="O4106" s="21"/>
      <c r="P4106" s="21"/>
      <c r="Q4106" s="21"/>
      <c r="R4106" s="21"/>
      <c r="S4106" s="21"/>
      <c r="T4106" s="20"/>
      <c r="U4106" s="21"/>
      <c r="V4106" s="21"/>
      <c r="W4106" s="21"/>
      <c r="X4106" s="20"/>
      <c r="Y4106" s="20"/>
      <c r="Z4106" s="21"/>
      <c r="AA4106" s="20"/>
      <c r="AB4106" s="20"/>
      <c r="AC4106" s="14"/>
    </row>
    <row r="4107" spans="1:29" ht="14.25" customHeight="1" x14ac:dyDescent="0.3">
      <c r="A4107" s="5"/>
      <c r="B4107" s="20"/>
      <c r="C4107" s="20"/>
      <c r="D4107" s="20"/>
      <c r="E4107" s="20"/>
      <c r="F4107" s="21"/>
      <c r="G4107" s="20"/>
      <c r="H4107" s="20"/>
      <c r="I4107" s="21"/>
      <c r="J4107" s="20"/>
      <c r="K4107" s="20"/>
      <c r="L4107" s="20"/>
      <c r="M4107" s="21"/>
      <c r="N4107" s="21"/>
      <c r="O4107" s="21"/>
      <c r="P4107" s="21"/>
      <c r="Q4107" s="21"/>
      <c r="R4107" s="21"/>
      <c r="S4107" s="21"/>
      <c r="T4107" s="20"/>
      <c r="U4107" s="21"/>
      <c r="V4107" s="21"/>
      <c r="W4107" s="21"/>
      <c r="X4107" s="20"/>
      <c r="Y4107" s="20"/>
      <c r="Z4107" s="21"/>
      <c r="AA4107" s="20"/>
      <c r="AB4107" s="20"/>
      <c r="AC4107" s="14"/>
    </row>
    <row r="4108" spans="1:29" ht="14.25" customHeight="1" x14ac:dyDescent="0.3">
      <c r="A4108" s="5"/>
      <c r="B4108" s="20"/>
      <c r="C4108" s="20"/>
      <c r="D4108" s="20"/>
      <c r="E4108" s="20"/>
      <c r="F4108" s="21"/>
      <c r="G4108" s="20"/>
      <c r="H4108" s="20"/>
      <c r="I4108" s="21"/>
      <c r="J4108" s="20"/>
      <c r="K4108" s="20"/>
      <c r="L4108" s="20"/>
      <c r="M4108" s="21"/>
      <c r="N4108" s="21"/>
      <c r="O4108" s="21"/>
      <c r="P4108" s="21"/>
      <c r="Q4108" s="21"/>
      <c r="R4108" s="21"/>
      <c r="S4108" s="21"/>
      <c r="T4108" s="20"/>
      <c r="U4108" s="21"/>
      <c r="V4108" s="21"/>
      <c r="W4108" s="21"/>
      <c r="X4108" s="20"/>
      <c r="Y4108" s="20"/>
      <c r="Z4108" s="21"/>
      <c r="AA4108" s="20"/>
      <c r="AB4108" s="20"/>
      <c r="AC4108" s="14"/>
    </row>
    <row r="4109" spans="1:29" ht="14.25" customHeight="1" x14ac:dyDescent="0.3">
      <c r="A4109" s="5"/>
      <c r="B4109" s="20"/>
      <c r="C4109" s="20"/>
      <c r="D4109" s="20"/>
      <c r="E4109" s="20"/>
      <c r="F4109" s="21"/>
      <c r="G4109" s="20"/>
      <c r="H4109" s="20"/>
      <c r="I4109" s="21"/>
      <c r="J4109" s="20"/>
      <c r="K4109" s="20"/>
      <c r="L4109" s="20"/>
      <c r="M4109" s="21"/>
      <c r="N4109" s="21"/>
      <c r="O4109" s="21"/>
      <c r="P4109" s="21"/>
      <c r="Q4109" s="21"/>
      <c r="R4109" s="21"/>
      <c r="S4109" s="21"/>
      <c r="T4109" s="20"/>
      <c r="U4109" s="21"/>
      <c r="V4109" s="21"/>
      <c r="W4109" s="21"/>
      <c r="X4109" s="20"/>
      <c r="Y4109" s="20"/>
      <c r="Z4109" s="21"/>
      <c r="AA4109" s="20"/>
      <c r="AB4109" s="20"/>
      <c r="AC4109" s="14"/>
    </row>
    <row r="4110" spans="1:29" ht="14.25" customHeight="1" x14ac:dyDescent="0.3">
      <c r="A4110" s="5"/>
      <c r="B4110" s="20"/>
      <c r="C4110" s="20"/>
      <c r="D4110" s="20"/>
      <c r="E4110" s="20"/>
      <c r="F4110" s="21"/>
      <c r="G4110" s="20"/>
      <c r="H4110" s="20"/>
      <c r="I4110" s="21"/>
      <c r="J4110" s="20"/>
      <c r="K4110" s="20"/>
      <c r="L4110" s="20"/>
      <c r="M4110" s="21"/>
      <c r="N4110" s="21"/>
      <c r="O4110" s="21"/>
      <c r="P4110" s="21"/>
      <c r="Q4110" s="21"/>
      <c r="R4110" s="21"/>
      <c r="S4110" s="21"/>
      <c r="T4110" s="20"/>
      <c r="U4110" s="21"/>
      <c r="V4110" s="21"/>
      <c r="W4110" s="21"/>
      <c r="X4110" s="20"/>
      <c r="Y4110" s="20"/>
      <c r="Z4110" s="21"/>
      <c r="AA4110" s="20"/>
      <c r="AB4110" s="20"/>
      <c r="AC4110" s="14"/>
    </row>
    <row r="4111" spans="1:29" ht="14.25" customHeight="1" x14ac:dyDescent="0.3">
      <c r="A4111" s="5"/>
      <c r="B4111" s="20"/>
      <c r="C4111" s="20"/>
      <c r="D4111" s="20"/>
      <c r="E4111" s="20"/>
      <c r="F4111" s="21"/>
      <c r="G4111" s="20"/>
      <c r="H4111" s="20"/>
      <c r="I4111" s="21"/>
      <c r="J4111" s="20"/>
      <c r="K4111" s="20"/>
      <c r="L4111" s="20"/>
      <c r="M4111" s="21"/>
      <c r="N4111" s="21"/>
      <c r="O4111" s="21"/>
      <c r="P4111" s="21"/>
      <c r="Q4111" s="21"/>
      <c r="R4111" s="21"/>
      <c r="S4111" s="21"/>
      <c r="T4111" s="20"/>
      <c r="U4111" s="21"/>
      <c r="V4111" s="21"/>
      <c r="W4111" s="21"/>
      <c r="X4111" s="20"/>
      <c r="Y4111" s="20"/>
      <c r="Z4111" s="21"/>
      <c r="AA4111" s="20"/>
      <c r="AB4111" s="20"/>
      <c r="AC4111" s="14"/>
    </row>
    <row r="4112" spans="1:29" ht="14.25" customHeight="1" x14ac:dyDescent="0.3">
      <c r="A4112" s="5"/>
      <c r="B4112" s="20"/>
      <c r="C4112" s="20"/>
      <c r="D4112" s="20"/>
      <c r="E4112" s="20"/>
      <c r="F4112" s="21"/>
      <c r="G4112" s="20"/>
      <c r="H4112" s="20"/>
      <c r="I4112" s="21"/>
      <c r="J4112" s="20"/>
      <c r="K4112" s="20"/>
      <c r="L4112" s="20"/>
      <c r="M4112" s="21"/>
      <c r="N4112" s="21"/>
      <c r="O4112" s="21"/>
      <c r="P4112" s="21"/>
      <c r="Q4112" s="21"/>
      <c r="R4112" s="21"/>
      <c r="S4112" s="21"/>
      <c r="T4112" s="20"/>
      <c r="U4112" s="21"/>
      <c r="V4112" s="21"/>
      <c r="W4112" s="21"/>
      <c r="X4112" s="20"/>
      <c r="Y4112" s="20"/>
      <c r="Z4112" s="21"/>
      <c r="AA4112" s="20"/>
      <c r="AB4112" s="20"/>
      <c r="AC4112" s="14"/>
    </row>
    <row r="4113" spans="1:29" ht="14.25" customHeight="1" x14ac:dyDescent="0.3">
      <c r="A4113" s="5"/>
      <c r="B4113" s="20"/>
      <c r="C4113" s="20"/>
      <c r="D4113" s="20"/>
      <c r="E4113" s="20"/>
      <c r="F4113" s="21"/>
      <c r="G4113" s="20"/>
      <c r="H4113" s="20"/>
      <c r="I4113" s="21"/>
      <c r="J4113" s="20"/>
      <c r="K4113" s="20"/>
      <c r="L4113" s="20"/>
      <c r="M4113" s="21"/>
      <c r="N4113" s="21"/>
      <c r="O4113" s="21"/>
      <c r="P4113" s="21"/>
      <c r="Q4113" s="21"/>
      <c r="R4113" s="21"/>
      <c r="S4113" s="21"/>
      <c r="T4113" s="20"/>
      <c r="U4113" s="21"/>
      <c r="V4113" s="21"/>
      <c r="W4113" s="21"/>
      <c r="X4113" s="20"/>
      <c r="Y4113" s="20"/>
      <c r="Z4113" s="21"/>
      <c r="AA4113" s="20"/>
      <c r="AB4113" s="20"/>
      <c r="AC4113" s="14"/>
    </row>
    <row r="4114" spans="1:29" ht="14.25" customHeight="1" x14ac:dyDescent="0.3">
      <c r="A4114" s="5"/>
      <c r="B4114" s="20"/>
      <c r="C4114" s="20"/>
      <c r="D4114" s="20"/>
      <c r="E4114" s="20"/>
      <c r="F4114" s="21"/>
      <c r="G4114" s="20"/>
      <c r="H4114" s="20"/>
      <c r="I4114" s="21"/>
      <c r="J4114" s="20"/>
      <c r="K4114" s="20"/>
      <c r="L4114" s="20"/>
      <c r="M4114" s="21"/>
      <c r="N4114" s="21"/>
      <c r="O4114" s="21"/>
      <c r="P4114" s="21"/>
      <c r="Q4114" s="21"/>
      <c r="R4114" s="21"/>
      <c r="S4114" s="21"/>
      <c r="T4114" s="20"/>
      <c r="U4114" s="21"/>
      <c r="V4114" s="21"/>
      <c r="W4114" s="21"/>
      <c r="X4114" s="20"/>
      <c r="Y4114" s="20"/>
      <c r="Z4114" s="21"/>
      <c r="AA4114" s="20"/>
      <c r="AB4114" s="20"/>
      <c r="AC4114" s="14"/>
    </row>
    <row r="4115" spans="1:29" ht="14.25" customHeight="1" x14ac:dyDescent="0.3">
      <c r="A4115" s="5"/>
      <c r="B4115" s="20"/>
      <c r="C4115" s="20"/>
      <c r="D4115" s="20"/>
      <c r="E4115" s="20"/>
      <c r="F4115" s="21"/>
      <c r="G4115" s="20"/>
      <c r="H4115" s="20"/>
      <c r="I4115" s="21"/>
      <c r="J4115" s="20"/>
      <c r="K4115" s="20"/>
      <c r="L4115" s="20"/>
      <c r="M4115" s="21"/>
      <c r="N4115" s="21"/>
      <c r="O4115" s="21"/>
      <c r="P4115" s="21"/>
      <c r="Q4115" s="21"/>
      <c r="R4115" s="21"/>
      <c r="S4115" s="21"/>
      <c r="T4115" s="20"/>
      <c r="U4115" s="21"/>
      <c r="V4115" s="21"/>
      <c r="W4115" s="21"/>
      <c r="X4115" s="20"/>
      <c r="Y4115" s="20"/>
      <c r="Z4115" s="21"/>
      <c r="AA4115" s="20"/>
      <c r="AB4115" s="20"/>
      <c r="AC4115" s="14"/>
    </row>
    <row r="4116" spans="1:29" ht="14.25" customHeight="1" x14ac:dyDescent="0.3">
      <c r="A4116" s="5"/>
      <c r="B4116" s="20"/>
      <c r="C4116" s="20"/>
      <c r="D4116" s="20"/>
      <c r="E4116" s="20"/>
      <c r="F4116" s="21"/>
      <c r="G4116" s="20"/>
      <c r="H4116" s="20"/>
      <c r="I4116" s="21"/>
      <c r="J4116" s="20"/>
      <c r="K4116" s="20"/>
      <c r="L4116" s="20"/>
      <c r="M4116" s="21"/>
      <c r="N4116" s="21"/>
      <c r="O4116" s="21"/>
      <c r="P4116" s="21"/>
      <c r="Q4116" s="21"/>
      <c r="R4116" s="21"/>
      <c r="S4116" s="21"/>
      <c r="T4116" s="20"/>
      <c r="U4116" s="21"/>
      <c r="V4116" s="21"/>
      <c r="W4116" s="21"/>
      <c r="X4116" s="20"/>
      <c r="Y4116" s="20"/>
      <c r="Z4116" s="21"/>
      <c r="AA4116" s="20"/>
      <c r="AB4116" s="20"/>
      <c r="AC4116" s="14"/>
    </row>
    <row r="4117" spans="1:29" ht="14.25" customHeight="1" x14ac:dyDescent="0.3">
      <c r="A4117" s="5"/>
      <c r="B4117" s="20"/>
      <c r="C4117" s="20"/>
      <c r="D4117" s="20"/>
      <c r="E4117" s="20"/>
      <c r="F4117" s="21"/>
      <c r="G4117" s="20"/>
      <c r="H4117" s="20"/>
      <c r="I4117" s="21"/>
      <c r="J4117" s="20"/>
      <c r="K4117" s="20"/>
      <c r="L4117" s="20"/>
      <c r="M4117" s="21"/>
      <c r="N4117" s="21"/>
      <c r="O4117" s="21"/>
      <c r="P4117" s="21"/>
      <c r="Q4117" s="21"/>
      <c r="R4117" s="21"/>
      <c r="S4117" s="21"/>
      <c r="T4117" s="20"/>
      <c r="U4117" s="21"/>
      <c r="V4117" s="21"/>
      <c r="W4117" s="21"/>
      <c r="X4117" s="20"/>
      <c r="Y4117" s="20"/>
      <c r="Z4117" s="21"/>
      <c r="AA4117" s="20"/>
      <c r="AB4117" s="20"/>
      <c r="AC4117" s="14"/>
    </row>
    <row r="4118" spans="1:29" ht="14.25" customHeight="1" x14ac:dyDescent="0.3">
      <c r="A4118" s="5"/>
      <c r="B4118" s="20"/>
      <c r="C4118" s="20"/>
      <c r="D4118" s="20"/>
      <c r="E4118" s="20"/>
      <c r="F4118" s="21"/>
      <c r="G4118" s="20"/>
      <c r="H4118" s="20"/>
      <c r="I4118" s="21"/>
      <c r="J4118" s="20"/>
      <c r="K4118" s="20"/>
      <c r="L4118" s="20"/>
      <c r="M4118" s="21"/>
      <c r="N4118" s="21"/>
      <c r="O4118" s="21"/>
      <c r="P4118" s="21"/>
      <c r="Q4118" s="21"/>
      <c r="R4118" s="21"/>
      <c r="S4118" s="21"/>
      <c r="T4118" s="20"/>
      <c r="U4118" s="21"/>
      <c r="V4118" s="21"/>
      <c r="W4118" s="21"/>
      <c r="X4118" s="20"/>
      <c r="Y4118" s="20"/>
      <c r="Z4118" s="21"/>
      <c r="AA4118" s="20"/>
      <c r="AB4118" s="20"/>
      <c r="AC4118" s="14"/>
    </row>
    <row r="4119" spans="1:29" ht="14.25" customHeight="1" x14ac:dyDescent="0.3">
      <c r="A4119" s="5"/>
      <c r="B4119" s="20"/>
      <c r="C4119" s="20"/>
      <c r="D4119" s="20"/>
      <c r="E4119" s="20"/>
      <c r="F4119" s="21"/>
      <c r="G4119" s="20"/>
      <c r="H4119" s="20"/>
      <c r="I4119" s="21"/>
      <c r="J4119" s="20"/>
      <c r="K4119" s="20"/>
      <c r="L4119" s="20"/>
      <c r="M4119" s="21"/>
      <c r="N4119" s="21"/>
      <c r="O4119" s="21"/>
      <c r="P4119" s="21"/>
      <c r="Q4119" s="21"/>
      <c r="R4119" s="21"/>
      <c r="S4119" s="21"/>
      <c r="T4119" s="20"/>
      <c r="U4119" s="21"/>
      <c r="V4119" s="21"/>
      <c r="W4119" s="21"/>
      <c r="X4119" s="20"/>
      <c r="Y4119" s="20"/>
      <c r="Z4119" s="21"/>
      <c r="AA4119" s="20"/>
      <c r="AB4119" s="20"/>
      <c r="AC4119" s="14"/>
    </row>
    <row r="4120" spans="1:29" ht="14.25" customHeight="1" x14ac:dyDescent="0.3">
      <c r="A4120" s="5"/>
      <c r="B4120" s="20"/>
      <c r="C4120" s="20"/>
      <c r="D4120" s="20"/>
      <c r="E4120" s="20"/>
      <c r="F4120" s="21"/>
      <c r="G4120" s="20"/>
      <c r="H4120" s="20"/>
      <c r="I4120" s="21"/>
      <c r="J4120" s="20"/>
      <c r="K4120" s="20"/>
      <c r="L4120" s="20"/>
      <c r="M4120" s="21"/>
      <c r="N4120" s="21"/>
      <c r="O4120" s="21"/>
      <c r="P4120" s="21"/>
      <c r="Q4120" s="21"/>
      <c r="R4120" s="21"/>
      <c r="S4120" s="21"/>
      <c r="T4120" s="20"/>
      <c r="U4120" s="21"/>
      <c r="V4120" s="21"/>
      <c r="W4120" s="21"/>
      <c r="X4120" s="20"/>
      <c r="Y4120" s="20"/>
      <c r="Z4120" s="21"/>
      <c r="AA4120" s="20"/>
      <c r="AB4120" s="20"/>
      <c r="AC4120" s="14"/>
    </row>
    <row r="4121" spans="1:29" ht="14.25" customHeight="1" x14ac:dyDescent="0.3">
      <c r="A4121" s="5"/>
      <c r="B4121" s="20"/>
      <c r="C4121" s="20"/>
      <c r="D4121" s="20"/>
      <c r="E4121" s="20"/>
      <c r="F4121" s="21"/>
      <c r="G4121" s="20"/>
      <c r="H4121" s="20"/>
      <c r="I4121" s="21"/>
      <c r="J4121" s="20"/>
      <c r="K4121" s="20"/>
      <c r="L4121" s="20"/>
      <c r="M4121" s="21"/>
      <c r="N4121" s="21"/>
      <c r="O4121" s="21"/>
      <c r="P4121" s="21"/>
      <c r="Q4121" s="21"/>
      <c r="R4121" s="21"/>
      <c r="S4121" s="21"/>
      <c r="T4121" s="20"/>
      <c r="U4121" s="21"/>
      <c r="V4121" s="21"/>
      <c r="W4121" s="21"/>
      <c r="X4121" s="20"/>
      <c r="Y4121" s="20"/>
      <c r="Z4121" s="21"/>
      <c r="AA4121" s="20"/>
      <c r="AB4121" s="20"/>
      <c r="AC4121" s="14"/>
    </row>
    <row r="4122" spans="1:29" ht="14.25" customHeight="1" x14ac:dyDescent="0.3">
      <c r="A4122" s="5"/>
      <c r="B4122" s="20"/>
      <c r="C4122" s="20"/>
      <c r="D4122" s="20"/>
      <c r="E4122" s="20"/>
      <c r="F4122" s="21"/>
      <c r="G4122" s="20"/>
      <c r="H4122" s="20"/>
      <c r="I4122" s="21"/>
      <c r="J4122" s="20"/>
      <c r="K4122" s="20"/>
      <c r="L4122" s="20"/>
      <c r="M4122" s="21"/>
      <c r="N4122" s="21"/>
      <c r="O4122" s="21"/>
      <c r="P4122" s="21"/>
      <c r="Q4122" s="21"/>
      <c r="R4122" s="21"/>
      <c r="S4122" s="21"/>
      <c r="T4122" s="20"/>
      <c r="U4122" s="21"/>
      <c r="V4122" s="21"/>
      <c r="W4122" s="21"/>
      <c r="X4122" s="20"/>
      <c r="Y4122" s="20"/>
      <c r="Z4122" s="21"/>
      <c r="AA4122" s="20"/>
      <c r="AB4122" s="20"/>
      <c r="AC4122" s="14"/>
    </row>
    <row r="4123" spans="1:29" ht="14.25" customHeight="1" x14ac:dyDescent="0.3">
      <c r="A4123" s="5"/>
      <c r="B4123" s="20"/>
      <c r="C4123" s="20"/>
      <c r="D4123" s="20"/>
      <c r="E4123" s="20"/>
      <c r="F4123" s="21"/>
      <c r="G4123" s="20"/>
      <c r="H4123" s="20"/>
      <c r="I4123" s="21"/>
      <c r="J4123" s="20"/>
      <c r="K4123" s="20"/>
      <c r="L4123" s="20"/>
      <c r="M4123" s="21"/>
      <c r="N4123" s="21"/>
      <c r="O4123" s="21"/>
      <c r="P4123" s="21"/>
      <c r="Q4123" s="21"/>
      <c r="R4123" s="21"/>
      <c r="S4123" s="21"/>
      <c r="T4123" s="20"/>
      <c r="U4123" s="21"/>
      <c r="V4123" s="21"/>
      <c r="W4123" s="21"/>
      <c r="X4123" s="20"/>
      <c r="Y4123" s="20"/>
      <c r="Z4123" s="21"/>
      <c r="AA4123" s="20"/>
      <c r="AB4123" s="20"/>
      <c r="AC4123" s="14"/>
    </row>
    <row r="4124" spans="1:29" ht="14.25" customHeight="1" x14ac:dyDescent="0.3">
      <c r="A4124" s="5"/>
      <c r="B4124" s="20"/>
      <c r="C4124" s="20"/>
      <c r="D4124" s="20"/>
      <c r="E4124" s="20"/>
      <c r="F4124" s="21"/>
      <c r="G4124" s="20"/>
      <c r="H4124" s="20"/>
      <c r="I4124" s="21"/>
      <c r="J4124" s="20"/>
      <c r="K4124" s="20"/>
      <c r="L4124" s="20"/>
      <c r="M4124" s="21"/>
      <c r="N4124" s="21"/>
      <c r="O4124" s="21"/>
      <c r="P4124" s="21"/>
      <c r="Q4124" s="21"/>
      <c r="R4124" s="21"/>
      <c r="S4124" s="21"/>
      <c r="T4124" s="20"/>
      <c r="U4124" s="21"/>
      <c r="V4124" s="21"/>
      <c r="W4124" s="21"/>
      <c r="X4124" s="20"/>
      <c r="Y4124" s="20"/>
      <c r="Z4124" s="21"/>
      <c r="AA4124" s="20"/>
      <c r="AB4124" s="20"/>
      <c r="AC4124" s="14"/>
    </row>
    <row r="4125" spans="1:29" ht="14.25" customHeight="1" x14ac:dyDescent="0.3">
      <c r="A4125" s="5"/>
      <c r="B4125" s="20"/>
      <c r="C4125" s="20"/>
      <c r="D4125" s="20"/>
      <c r="E4125" s="20"/>
      <c r="F4125" s="21"/>
      <c r="G4125" s="20"/>
      <c r="H4125" s="20"/>
      <c r="I4125" s="21"/>
      <c r="J4125" s="20"/>
      <c r="K4125" s="20"/>
      <c r="L4125" s="20"/>
      <c r="M4125" s="21"/>
      <c r="N4125" s="21"/>
      <c r="O4125" s="21"/>
      <c r="P4125" s="21"/>
      <c r="Q4125" s="21"/>
      <c r="R4125" s="21"/>
      <c r="S4125" s="21"/>
      <c r="T4125" s="20"/>
      <c r="U4125" s="21"/>
      <c r="V4125" s="21"/>
      <c r="W4125" s="21"/>
      <c r="X4125" s="20"/>
      <c r="Y4125" s="20"/>
      <c r="Z4125" s="21"/>
      <c r="AA4125" s="20"/>
      <c r="AB4125" s="20"/>
      <c r="AC4125" s="14"/>
    </row>
    <row r="4126" spans="1:29" ht="14.25" customHeight="1" x14ac:dyDescent="0.3">
      <c r="A4126" s="5"/>
      <c r="B4126" s="20"/>
      <c r="C4126" s="20"/>
      <c r="D4126" s="20"/>
      <c r="E4126" s="20"/>
      <c r="F4126" s="21"/>
      <c r="G4126" s="20"/>
      <c r="H4126" s="20"/>
      <c r="I4126" s="21"/>
      <c r="J4126" s="20"/>
      <c r="K4126" s="20"/>
      <c r="L4126" s="20"/>
      <c r="M4126" s="21"/>
      <c r="N4126" s="21"/>
      <c r="O4126" s="21"/>
      <c r="P4126" s="21"/>
      <c r="Q4126" s="21"/>
      <c r="R4126" s="21"/>
      <c r="S4126" s="21"/>
      <c r="T4126" s="20"/>
      <c r="U4126" s="21"/>
      <c r="V4126" s="21"/>
      <c r="W4126" s="21"/>
      <c r="X4126" s="20"/>
      <c r="Y4126" s="20"/>
      <c r="Z4126" s="21"/>
      <c r="AA4126" s="20"/>
      <c r="AB4126" s="20"/>
      <c r="AC4126" s="14"/>
    </row>
    <row r="4127" spans="1:29" ht="14.25" customHeight="1" x14ac:dyDescent="0.3">
      <c r="A4127" s="5"/>
      <c r="B4127" s="20"/>
      <c r="C4127" s="20"/>
      <c r="D4127" s="20"/>
      <c r="E4127" s="20"/>
      <c r="F4127" s="21"/>
      <c r="G4127" s="20"/>
      <c r="H4127" s="20"/>
      <c r="I4127" s="21"/>
      <c r="J4127" s="20"/>
      <c r="K4127" s="20"/>
      <c r="L4127" s="20"/>
      <c r="M4127" s="21"/>
      <c r="N4127" s="21"/>
      <c r="O4127" s="21"/>
      <c r="P4127" s="21"/>
      <c r="Q4127" s="21"/>
      <c r="R4127" s="21"/>
      <c r="S4127" s="21"/>
      <c r="T4127" s="20"/>
      <c r="U4127" s="21"/>
      <c r="V4127" s="21"/>
      <c r="W4127" s="21"/>
      <c r="X4127" s="20"/>
      <c r="Y4127" s="20"/>
      <c r="Z4127" s="21"/>
      <c r="AA4127" s="20"/>
      <c r="AB4127" s="20"/>
      <c r="AC4127" s="14"/>
    </row>
    <row r="4128" spans="1:29" ht="14.25" customHeight="1" x14ac:dyDescent="0.3">
      <c r="A4128" s="5"/>
      <c r="B4128" s="20"/>
      <c r="C4128" s="20"/>
      <c r="D4128" s="20"/>
      <c r="E4128" s="20"/>
      <c r="F4128" s="21"/>
      <c r="G4128" s="20"/>
      <c r="H4128" s="20"/>
      <c r="I4128" s="21"/>
      <c r="J4128" s="20"/>
      <c r="K4128" s="20"/>
      <c r="L4128" s="20"/>
      <c r="M4128" s="21"/>
      <c r="N4128" s="21"/>
      <c r="O4128" s="21"/>
      <c r="P4128" s="21"/>
      <c r="Q4128" s="21"/>
      <c r="R4128" s="21"/>
      <c r="S4128" s="21"/>
      <c r="T4128" s="20"/>
      <c r="U4128" s="21"/>
      <c r="V4128" s="21"/>
      <c r="W4128" s="21"/>
      <c r="X4128" s="20"/>
      <c r="Y4128" s="20"/>
      <c r="Z4128" s="21"/>
      <c r="AA4128" s="20"/>
      <c r="AB4128" s="20"/>
      <c r="AC4128" s="14"/>
    </row>
    <row r="4129" spans="1:29" ht="14.25" customHeight="1" x14ac:dyDescent="0.3">
      <c r="A4129" s="5"/>
      <c r="B4129" s="20"/>
      <c r="C4129" s="20"/>
      <c r="D4129" s="20"/>
      <c r="E4129" s="20"/>
      <c r="F4129" s="21"/>
      <c r="G4129" s="20"/>
      <c r="H4129" s="20"/>
      <c r="I4129" s="21"/>
      <c r="J4129" s="20"/>
      <c r="K4129" s="20"/>
      <c r="L4129" s="20"/>
      <c r="M4129" s="21"/>
      <c r="N4129" s="21"/>
      <c r="O4129" s="21"/>
      <c r="P4129" s="21"/>
      <c r="Q4129" s="21"/>
      <c r="R4129" s="21"/>
      <c r="S4129" s="21"/>
      <c r="T4129" s="20"/>
      <c r="U4129" s="21"/>
      <c r="V4129" s="21"/>
      <c r="W4129" s="21"/>
      <c r="X4129" s="20"/>
      <c r="Y4129" s="20"/>
      <c r="Z4129" s="21"/>
      <c r="AA4129" s="20"/>
      <c r="AB4129" s="20"/>
      <c r="AC4129" s="14"/>
    </row>
    <row r="4130" spans="1:29" ht="14.25" customHeight="1" x14ac:dyDescent="0.3">
      <c r="A4130" s="5"/>
      <c r="B4130" s="20"/>
      <c r="C4130" s="20"/>
      <c r="D4130" s="20"/>
      <c r="E4130" s="20"/>
      <c r="F4130" s="21"/>
      <c r="G4130" s="20"/>
      <c r="H4130" s="20"/>
      <c r="I4130" s="21"/>
      <c r="J4130" s="20"/>
      <c r="K4130" s="20"/>
      <c r="L4130" s="20"/>
      <c r="M4130" s="21"/>
      <c r="N4130" s="21"/>
      <c r="O4130" s="21"/>
      <c r="P4130" s="21"/>
      <c r="Q4130" s="21"/>
      <c r="R4130" s="21"/>
      <c r="S4130" s="21"/>
      <c r="T4130" s="20"/>
      <c r="U4130" s="21"/>
      <c r="V4130" s="21"/>
      <c r="W4130" s="21"/>
      <c r="X4130" s="20"/>
      <c r="Y4130" s="20"/>
      <c r="Z4130" s="21"/>
      <c r="AA4130" s="20"/>
      <c r="AB4130" s="20"/>
      <c r="AC4130" s="14"/>
    </row>
    <row r="4131" spans="1:29" ht="14.25" customHeight="1" x14ac:dyDescent="0.3">
      <c r="A4131" s="5"/>
      <c r="B4131" s="20"/>
      <c r="C4131" s="20"/>
      <c r="D4131" s="20"/>
      <c r="E4131" s="20"/>
      <c r="F4131" s="21"/>
      <c r="G4131" s="20"/>
      <c r="H4131" s="20"/>
      <c r="I4131" s="21"/>
      <c r="J4131" s="20"/>
      <c r="K4131" s="20"/>
      <c r="L4131" s="20"/>
      <c r="M4131" s="21"/>
      <c r="N4131" s="21"/>
      <c r="O4131" s="21"/>
      <c r="P4131" s="21"/>
      <c r="Q4131" s="21"/>
      <c r="R4131" s="21"/>
      <c r="S4131" s="21"/>
      <c r="T4131" s="20"/>
      <c r="U4131" s="21"/>
      <c r="V4131" s="21"/>
      <c r="W4131" s="21"/>
      <c r="X4131" s="20"/>
      <c r="Y4131" s="20"/>
      <c r="Z4131" s="21"/>
      <c r="AA4131" s="20"/>
      <c r="AB4131" s="20"/>
      <c r="AC4131" s="14"/>
    </row>
    <row r="4132" spans="1:29" ht="14.25" customHeight="1" x14ac:dyDescent="0.3">
      <c r="A4132" s="5"/>
      <c r="B4132" s="20"/>
      <c r="C4132" s="20"/>
      <c r="D4132" s="20"/>
      <c r="E4132" s="20"/>
      <c r="F4132" s="21"/>
      <c r="G4132" s="20"/>
      <c r="H4132" s="20"/>
      <c r="I4132" s="21"/>
      <c r="J4132" s="20"/>
      <c r="K4132" s="20"/>
      <c r="L4132" s="20"/>
      <c r="M4132" s="21"/>
      <c r="N4132" s="21"/>
      <c r="O4132" s="21"/>
      <c r="P4132" s="21"/>
      <c r="Q4132" s="21"/>
      <c r="R4132" s="21"/>
      <c r="S4132" s="21"/>
      <c r="T4132" s="20"/>
      <c r="U4132" s="21"/>
      <c r="V4132" s="21"/>
      <c r="W4132" s="21"/>
      <c r="X4132" s="20"/>
      <c r="Y4132" s="20"/>
      <c r="Z4132" s="21"/>
      <c r="AA4132" s="20"/>
      <c r="AB4132" s="20"/>
      <c r="AC4132" s="14"/>
    </row>
    <row r="4133" spans="1:29" ht="14.25" customHeight="1" x14ac:dyDescent="0.3">
      <c r="A4133" s="5"/>
      <c r="B4133" s="20"/>
      <c r="C4133" s="20"/>
      <c r="D4133" s="20"/>
      <c r="E4133" s="20"/>
      <c r="F4133" s="21"/>
      <c r="G4133" s="20"/>
      <c r="H4133" s="20"/>
      <c r="I4133" s="21"/>
      <c r="J4133" s="20"/>
      <c r="K4133" s="20"/>
      <c r="L4133" s="20"/>
      <c r="M4133" s="21"/>
      <c r="N4133" s="21"/>
      <c r="O4133" s="21"/>
      <c r="P4133" s="21"/>
      <c r="Q4133" s="21"/>
      <c r="R4133" s="21"/>
      <c r="S4133" s="21"/>
      <c r="T4133" s="20"/>
      <c r="U4133" s="21"/>
      <c r="V4133" s="21"/>
      <c r="W4133" s="21"/>
      <c r="X4133" s="20"/>
      <c r="Y4133" s="20"/>
      <c r="Z4133" s="21"/>
      <c r="AA4133" s="20"/>
      <c r="AB4133" s="20"/>
      <c r="AC4133" s="14"/>
    </row>
    <row r="4134" spans="1:29" ht="14.25" customHeight="1" x14ac:dyDescent="0.3">
      <c r="A4134" s="5"/>
      <c r="B4134" s="20"/>
      <c r="C4134" s="20"/>
      <c r="D4134" s="20"/>
      <c r="E4134" s="20"/>
      <c r="F4134" s="21"/>
      <c r="G4134" s="20"/>
      <c r="H4134" s="20"/>
      <c r="I4134" s="21"/>
      <c r="J4134" s="20"/>
      <c r="K4134" s="20"/>
      <c r="L4134" s="20"/>
      <c r="M4134" s="21"/>
      <c r="N4134" s="21"/>
      <c r="O4134" s="21"/>
      <c r="P4134" s="21"/>
      <c r="Q4134" s="21"/>
      <c r="R4134" s="21"/>
      <c r="S4134" s="21"/>
      <c r="T4134" s="20"/>
      <c r="U4134" s="21"/>
      <c r="V4134" s="21"/>
      <c r="W4134" s="21"/>
      <c r="X4134" s="20"/>
      <c r="Y4134" s="20"/>
      <c r="Z4134" s="21"/>
      <c r="AA4134" s="20"/>
      <c r="AB4134" s="20"/>
      <c r="AC4134" s="14"/>
    </row>
    <row r="4135" spans="1:29" ht="14.25" customHeight="1" x14ac:dyDescent="0.3">
      <c r="A4135" s="5"/>
      <c r="B4135" s="20"/>
      <c r="C4135" s="20"/>
      <c r="D4135" s="20"/>
      <c r="E4135" s="20"/>
      <c r="F4135" s="21"/>
      <c r="G4135" s="20"/>
      <c r="H4135" s="20"/>
      <c r="I4135" s="21"/>
      <c r="J4135" s="20"/>
      <c r="K4135" s="20"/>
      <c r="L4135" s="20"/>
      <c r="M4135" s="21"/>
      <c r="N4135" s="21"/>
      <c r="O4135" s="21"/>
      <c r="P4135" s="21"/>
      <c r="Q4135" s="21"/>
      <c r="R4135" s="21"/>
      <c r="S4135" s="21"/>
      <c r="T4135" s="20"/>
      <c r="U4135" s="21"/>
      <c r="V4135" s="21"/>
      <c r="W4135" s="21"/>
      <c r="X4135" s="20"/>
      <c r="Y4135" s="20"/>
      <c r="Z4135" s="21"/>
      <c r="AA4135" s="20"/>
      <c r="AB4135" s="20"/>
      <c r="AC4135" s="14"/>
    </row>
    <row r="4136" spans="1:29" ht="14.25" customHeight="1" x14ac:dyDescent="0.3">
      <c r="A4136" s="5"/>
      <c r="B4136" s="20"/>
      <c r="C4136" s="20"/>
      <c r="D4136" s="20"/>
      <c r="E4136" s="20"/>
      <c r="F4136" s="21"/>
      <c r="G4136" s="20"/>
      <c r="H4136" s="20"/>
      <c r="I4136" s="21"/>
      <c r="J4136" s="20"/>
      <c r="K4136" s="20"/>
      <c r="L4136" s="20"/>
      <c r="M4136" s="21"/>
      <c r="N4136" s="21"/>
      <c r="O4136" s="21"/>
      <c r="P4136" s="21"/>
      <c r="Q4136" s="21"/>
      <c r="R4136" s="21"/>
      <c r="S4136" s="21"/>
      <c r="T4136" s="20"/>
      <c r="U4136" s="21"/>
      <c r="V4136" s="21"/>
      <c r="W4136" s="21"/>
      <c r="X4136" s="20"/>
      <c r="Y4136" s="20"/>
      <c r="Z4136" s="21"/>
      <c r="AA4136" s="20"/>
      <c r="AB4136" s="20"/>
      <c r="AC4136" s="14"/>
    </row>
    <row r="4137" spans="1:29" ht="14.25" customHeight="1" x14ac:dyDescent="0.3">
      <c r="A4137" s="5"/>
      <c r="B4137" s="20"/>
      <c r="C4137" s="20"/>
      <c r="D4137" s="20"/>
      <c r="E4137" s="20"/>
      <c r="F4137" s="21"/>
      <c r="G4137" s="20"/>
      <c r="H4137" s="20"/>
      <c r="I4137" s="21"/>
      <c r="J4137" s="20"/>
      <c r="K4137" s="20"/>
      <c r="L4137" s="20"/>
      <c r="M4137" s="21"/>
      <c r="N4137" s="21"/>
      <c r="O4137" s="21"/>
      <c r="P4137" s="21"/>
      <c r="Q4137" s="21"/>
      <c r="R4137" s="21"/>
      <c r="S4137" s="21"/>
      <c r="T4137" s="20"/>
      <c r="U4137" s="21"/>
      <c r="V4137" s="21"/>
      <c r="W4137" s="21"/>
      <c r="X4137" s="20"/>
      <c r="Y4137" s="20"/>
      <c r="Z4137" s="21"/>
      <c r="AA4137" s="20"/>
      <c r="AB4137" s="20"/>
      <c r="AC4137" s="14"/>
    </row>
    <row r="4138" spans="1:29" ht="14.25" customHeight="1" x14ac:dyDescent="0.3">
      <c r="A4138" s="5"/>
      <c r="B4138" s="20"/>
      <c r="C4138" s="20"/>
      <c r="D4138" s="20"/>
      <c r="E4138" s="20"/>
      <c r="F4138" s="21"/>
      <c r="G4138" s="20"/>
      <c r="H4138" s="20"/>
      <c r="I4138" s="21"/>
      <c r="J4138" s="20"/>
      <c r="K4138" s="20"/>
      <c r="L4138" s="20"/>
      <c r="M4138" s="21"/>
      <c r="N4138" s="21"/>
      <c r="O4138" s="21"/>
      <c r="P4138" s="21"/>
      <c r="Q4138" s="21"/>
      <c r="R4138" s="21"/>
      <c r="S4138" s="21"/>
      <c r="T4138" s="20"/>
      <c r="U4138" s="21"/>
      <c r="V4138" s="21"/>
      <c r="W4138" s="21"/>
      <c r="X4138" s="20"/>
      <c r="Y4138" s="20"/>
      <c r="Z4138" s="21"/>
      <c r="AA4138" s="20"/>
      <c r="AB4138" s="20"/>
      <c r="AC4138" s="14"/>
    </row>
    <row r="4139" spans="1:29" ht="14.25" customHeight="1" x14ac:dyDescent="0.3">
      <c r="A4139" s="5"/>
      <c r="B4139" s="20"/>
      <c r="C4139" s="20"/>
      <c r="D4139" s="20"/>
      <c r="E4139" s="20"/>
      <c r="F4139" s="21"/>
      <c r="G4139" s="20"/>
      <c r="H4139" s="20"/>
      <c r="I4139" s="21"/>
      <c r="J4139" s="20"/>
      <c r="K4139" s="20"/>
      <c r="L4139" s="20"/>
      <c r="M4139" s="21"/>
      <c r="N4139" s="21"/>
      <c r="O4139" s="21"/>
      <c r="P4139" s="21"/>
      <c r="Q4139" s="21"/>
      <c r="R4139" s="21"/>
      <c r="S4139" s="21"/>
      <c r="T4139" s="20"/>
      <c r="U4139" s="21"/>
      <c r="V4139" s="21"/>
      <c r="W4139" s="21"/>
      <c r="X4139" s="20"/>
      <c r="Y4139" s="20"/>
      <c r="Z4139" s="21"/>
      <c r="AA4139" s="20"/>
      <c r="AB4139" s="20"/>
      <c r="AC4139" s="14"/>
    </row>
    <row r="4140" spans="1:29" ht="14.25" customHeight="1" x14ac:dyDescent="0.3">
      <c r="A4140" s="5"/>
      <c r="B4140" s="20"/>
      <c r="C4140" s="20"/>
      <c r="D4140" s="20"/>
      <c r="E4140" s="20"/>
      <c r="F4140" s="21"/>
      <c r="G4140" s="20"/>
      <c r="H4140" s="20"/>
      <c r="I4140" s="21"/>
      <c r="J4140" s="20"/>
      <c r="K4140" s="20"/>
      <c r="L4140" s="20"/>
      <c r="M4140" s="21"/>
      <c r="N4140" s="21"/>
      <c r="O4140" s="21"/>
      <c r="P4140" s="21"/>
      <c r="Q4140" s="21"/>
      <c r="R4140" s="21"/>
      <c r="S4140" s="21"/>
      <c r="T4140" s="20"/>
      <c r="U4140" s="21"/>
      <c r="V4140" s="21"/>
      <c r="W4140" s="21"/>
      <c r="X4140" s="20"/>
      <c r="Y4140" s="20"/>
      <c r="Z4140" s="21"/>
      <c r="AA4140" s="20"/>
      <c r="AB4140" s="20"/>
      <c r="AC4140" s="14"/>
    </row>
    <row r="4141" spans="1:29" ht="14.25" customHeight="1" x14ac:dyDescent="0.3">
      <c r="A4141" s="5"/>
      <c r="B4141" s="20"/>
      <c r="C4141" s="20"/>
      <c r="D4141" s="20"/>
      <c r="E4141" s="20"/>
      <c r="F4141" s="21"/>
      <c r="G4141" s="20"/>
      <c r="H4141" s="20"/>
      <c r="I4141" s="21"/>
      <c r="J4141" s="20"/>
      <c r="K4141" s="20"/>
      <c r="L4141" s="20"/>
      <c r="M4141" s="21"/>
      <c r="N4141" s="21"/>
      <c r="O4141" s="21"/>
      <c r="P4141" s="21"/>
      <c r="Q4141" s="21"/>
      <c r="R4141" s="21"/>
      <c r="S4141" s="21"/>
      <c r="T4141" s="20"/>
      <c r="U4141" s="21"/>
      <c r="V4141" s="21"/>
      <c r="W4141" s="21"/>
      <c r="X4141" s="20"/>
      <c r="Y4141" s="20"/>
      <c r="Z4141" s="21"/>
      <c r="AA4141" s="20"/>
      <c r="AB4141" s="20"/>
      <c r="AC4141" s="14"/>
    </row>
    <row r="4142" spans="1:29" ht="14.25" customHeight="1" x14ac:dyDescent="0.3">
      <c r="A4142" s="5"/>
      <c r="B4142" s="20"/>
      <c r="C4142" s="20"/>
      <c r="D4142" s="20"/>
      <c r="E4142" s="20"/>
      <c r="F4142" s="21"/>
      <c r="G4142" s="20"/>
      <c r="H4142" s="20"/>
      <c r="I4142" s="21"/>
      <c r="J4142" s="20"/>
      <c r="K4142" s="20"/>
      <c r="L4142" s="20"/>
      <c r="M4142" s="21"/>
      <c r="N4142" s="21"/>
      <c r="O4142" s="21"/>
      <c r="P4142" s="21"/>
      <c r="Q4142" s="21"/>
      <c r="R4142" s="21"/>
      <c r="S4142" s="21"/>
      <c r="T4142" s="20"/>
      <c r="U4142" s="21"/>
      <c r="V4142" s="21"/>
      <c r="W4142" s="21"/>
      <c r="X4142" s="20"/>
      <c r="Y4142" s="20"/>
      <c r="Z4142" s="21"/>
      <c r="AA4142" s="20"/>
      <c r="AB4142" s="20"/>
      <c r="AC4142" s="14"/>
    </row>
    <row r="4143" spans="1:29" ht="14.25" customHeight="1" x14ac:dyDescent="0.3">
      <c r="A4143" s="5"/>
      <c r="B4143" s="20"/>
      <c r="C4143" s="20"/>
      <c r="D4143" s="20"/>
      <c r="E4143" s="20"/>
      <c r="F4143" s="21"/>
      <c r="G4143" s="20"/>
      <c r="H4143" s="20"/>
      <c r="I4143" s="21"/>
      <c r="J4143" s="20"/>
      <c r="K4143" s="20"/>
      <c r="L4143" s="20"/>
      <c r="M4143" s="21"/>
      <c r="N4143" s="21"/>
      <c r="O4143" s="21"/>
      <c r="P4143" s="21"/>
      <c r="Q4143" s="21"/>
      <c r="R4143" s="21"/>
      <c r="S4143" s="21"/>
      <c r="T4143" s="20"/>
      <c r="U4143" s="21"/>
      <c r="V4143" s="21"/>
      <c r="W4143" s="21"/>
      <c r="X4143" s="20"/>
      <c r="Y4143" s="20"/>
      <c r="Z4143" s="21"/>
      <c r="AA4143" s="20"/>
      <c r="AB4143" s="20"/>
      <c r="AC4143" s="14"/>
    </row>
    <row r="4144" spans="1:29" ht="14.25" customHeight="1" x14ac:dyDescent="0.3">
      <c r="A4144" s="5"/>
      <c r="B4144" s="20"/>
      <c r="C4144" s="20"/>
      <c r="D4144" s="20"/>
      <c r="E4144" s="20"/>
      <c r="F4144" s="21"/>
      <c r="G4144" s="20"/>
      <c r="H4144" s="20"/>
      <c r="I4144" s="21"/>
      <c r="J4144" s="20"/>
      <c r="K4144" s="20"/>
      <c r="L4144" s="20"/>
      <c r="M4144" s="21"/>
      <c r="N4144" s="21"/>
      <c r="O4144" s="21"/>
      <c r="P4144" s="21"/>
      <c r="Q4144" s="21"/>
      <c r="R4144" s="21"/>
      <c r="S4144" s="21"/>
      <c r="T4144" s="20"/>
      <c r="U4144" s="21"/>
      <c r="V4144" s="21"/>
      <c r="W4144" s="21"/>
      <c r="X4144" s="20"/>
      <c r="Y4144" s="20"/>
      <c r="Z4144" s="21"/>
      <c r="AA4144" s="20"/>
      <c r="AB4144" s="20"/>
      <c r="AC4144" s="14"/>
    </row>
    <row r="4145" spans="1:29" ht="14.25" customHeight="1" x14ac:dyDescent="0.3">
      <c r="A4145" s="5"/>
      <c r="B4145" s="20"/>
      <c r="C4145" s="20"/>
      <c r="D4145" s="20"/>
      <c r="E4145" s="20"/>
      <c r="F4145" s="21"/>
      <c r="G4145" s="20"/>
      <c r="H4145" s="20"/>
      <c r="I4145" s="21"/>
      <c r="J4145" s="20"/>
      <c r="K4145" s="20"/>
      <c r="L4145" s="20"/>
      <c r="M4145" s="21"/>
      <c r="N4145" s="21"/>
      <c r="O4145" s="21"/>
      <c r="P4145" s="21"/>
      <c r="Q4145" s="21"/>
      <c r="R4145" s="21"/>
      <c r="S4145" s="21"/>
      <c r="T4145" s="20"/>
      <c r="U4145" s="21"/>
      <c r="V4145" s="21"/>
      <c r="W4145" s="21"/>
      <c r="X4145" s="20"/>
      <c r="Y4145" s="20"/>
      <c r="Z4145" s="21"/>
      <c r="AA4145" s="20"/>
      <c r="AB4145" s="20"/>
      <c r="AC4145" s="14"/>
    </row>
    <row r="4146" spans="1:29" ht="14.25" customHeight="1" x14ac:dyDescent="0.3">
      <c r="A4146" s="5"/>
      <c r="B4146" s="20"/>
      <c r="C4146" s="20"/>
      <c r="D4146" s="20"/>
      <c r="E4146" s="20"/>
      <c r="F4146" s="21"/>
      <c r="G4146" s="20"/>
      <c r="H4146" s="20"/>
      <c r="I4146" s="21"/>
      <c r="J4146" s="20"/>
      <c r="K4146" s="20"/>
      <c r="L4146" s="20"/>
      <c r="M4146" s="21"/>
      <c r="N4146" s="21"/>
      <c r="O4146" s="21"/>
      <c r="P4146" s="21"/>
      <c r="Q4146" s="21"/>
      <c r="R4146" s="21"/>
      <c r="S4146" s="21"/>
      <c r="T4146" s="20"/>
      <c r="U4146" s="21"/>
      <c r="V4146" s="21"/>
      <c r="W4146" s="21"/>
      <c r="X4146" s="20"/>
      <c r="Y4146" s="20"/>
      <c r="Z4146" s="21"/>
      <c r="AA4146" s="20"/>
      <c r="AB4146" s="20"/>
      <c r="AC4146" s="14"/>
    </row>
    <row r="4147" spans="1:29" ht="14.25" customHeight="1" x14ac:dyDescent="0.3">
      <c r="A4147" s="5"/>
      <c r="B4147" s="20"/>
      <c r="C4147" s="20"/>
      <c r="D4147" s="20"/>
      <c r="E4147" s="20"/>
      <c r="F4147" s="21"/>
      <c r="G4147" s="20"/>
      <c r="H4147" s="20"/>
      <c r="I4147" s="21"/>
      <c r="J4147" s="20"/>
      <c r="K4147" s="20"/>
      <c r="L4147" s="20"/>
      <c r="M4147" s="21"/>
      <c r="N4147" s="21"/>
      <c r="O4147" s="21"/>
      <c r="P4147" s="21"/>
      <c r="Q4147" s="21"/>
      <c r="R4147" s="21"/>
      <c r="S4147" s="21"/>
      <c r="T4147" s="20"/>
      <c r="U4147" s="21"/>
      <c r="V4147" s="21"/>
      <c r="W4147" s="21"/>
      <c r="X4147" s="20"/>
      <c r="Y4147" s="20"/>
      <c r="Z4147" s="21"/>
      <c r="AA4147" s="20"/>
      <c r="AB4147" s="20"/>
      <c r="AC4147" s="14"/>
    </row>
    <row r="4148" spans="1:29" ht="14.25" customHeight="1" x14ac:dyDescent="0.3">
      <c r="A4148" s="5"/>
      <c r="B4148" s="20"/>
      <c r="C4148" s="20"/>
      <c r="D4148" s="20"/>
      <c r="E4148" s="20"/>
      <c r="F4148" s="21"/>
      <c r="G4148" s="20"/>
      <c r="H4148" s="20"/>
      <c r="I4148" s="21"/>
      <c r="J4148" s="20"/>
      <c r="K4148" s="20"/>
      <c r="L4148" s="20"/>
      <c r="M4148" s="21"/>
      <c r="N4148" s="21"/>
      <c r="O4148" s="21"/>
      <c r="P4148" s="21"/>
      <c r="Q4148" s="21"/>
      <c r="R4148" s="21"/>
      <c r="S4148" s="21"/>
      <c r="T4148" s="20"/>
      <c r="U4148" s="21"/>
      <c r="V4148" s="21"/>
      <c r="W4148" s="21"/>
      <c r="X4148" s="20"/>
      <c r="Y4148" s="20"/>
      <c r="Z4148" s="21"/>
      <c r="AA4148" s="20"/>
      <c r="AB4148" s="20"/>
      <c r="AC4148" s="14"/>
    </row>
    <row r="4149" spans="1:29" ht="14.25" customHeight="1" x14ac:dyDescent="0.3">
      <c r="A4149" s="5"/>
      <c r="B4149" s="20"/>
      <c r="C4149" s="20"/>
      <c r="D4149" s="20"/>
      <c r="E4149" s="20"/>
      <c r="F4149" s="21"/>
      <c r="G4149" s="20"/>
      <c r="H4149" s="20"/>
      <c r="I4149" s="21"/>
      <c r="J4149" s="20"/>
      <c r="K4149" s="20"/>
      <c r="L4149" s="20"/>
      <c r="M4149" s="21"/>
      <c r="N4149" s="21"/>
      <c r="O4149" s="21"/>
      <c r="P4149" s="21"/>
      <c r="Q4149" s="21"/>
      <c r="R4149" s="21"/>
      <c r="S4149" s="21"/>
      <c r="T4149" s="20"/>
      <c r="U4149" s="21"/>
      <c r="V4149" s="21"/>
      <c r="W4149" s="21"/>
      <c r="X4149" s="20"/>
      <c r="Y4149" s="20"/>
      <c r="Z4149" s="21"/>
      <c r="AA4149" s="20"/>
      <c r="AB4149" s="20"/>
      <c r="AC4149" s="14"/>
    </row>
    <row r="4150" spans="1:29" ht="14.25" customHeight="1" x14ac:dyDescent="0.3">
      <c r="A4150" s="5"/>
      <c r="B4150" s="20"/>
      <c r="C4150" s="20"/>
      <c r="D4150" s="20"/>
      <c r="E4150" s="20"/>
      <c r="F4150" s="21"/>
      <c r="G4150" s="20"/>
      <c r="H4150" s="20"/>
      <c r="I4150" s="21"/>
      <c r="J4150" s="20"/>
      <c r="K4150" s="20"/>
      <c r="L4150" s="20"/>
      <c r="M4150" s="21"/>
      <c r="N4150" s="21"/>
      <c r="O4150" s="21"/>
      <c r="P4150" s="21"/>
      <c r="Q4150" s="21"/>
      <c r="R4150" s="21"/>
      <c r="S4150" s="21"/>
      <c r="T4150" s="20"/>
      <c r="U4150" s="21"/>
      <c r="V4150" s="21"/>
      <c r="W4150" s="21"/>
      <c r="X4150" s="20"/>
      <c r="Y4150" s="20"/>
      <c r="Z4150" s="21"/>
      <c r="AA4150" s="20"/>
      <c r="AB4150" s="20"/>
      <c r="AC4150" s="14"/>
    </row>
    <row r="4151" spans="1:29" ht="14.25" customHeight="1" x14ac:dyDescent="0.3">
      <c r="A4151" s="5"/>
      <c r="B4151" s="20"/>
      <c r="C4151" s="20"/>
      <c r="D4151" s="20"/>
      <c r="E4151" s="20"/>
      <c r="F4151" s="21"/>
      <c r="G4151" s="20"/>
      <c r="H4151" s="20"/>
      <c r="I4151" s="21"/>
      <c r="J4151" s="20"/>
      <c r="K4151" s="20"/>
      <c r="L4151" s="20"/>
      <c r="M4151" s="21"/>
      <c r="N4151" s="21"/>
      <c r="O4151" s="21"/>
      <c r="P4151" s="21"/>
      <c r="Q4151" s="21"/>
      <c r="R4151" s="21"/>
      <c r="S4151" s="21"/>
      <c r="T4151" s="20"/>
      <c r="U4151" s="21"/>
      <c r="V4151" s="21"/>
      <c r="W4151" s="21"/>
      <c r="X4151" s="20"/>
      <c r="Y4151" s="20"/>
      <c r="Z4151" s="21"/>
      <c r="AA4151" s="20"/>
      <c r="AB4151" s="20"/>
      <c r="AC4151" s="14"/>
    </row>
    <row r="4152" spans="1:29" ht="14.25" customHeight="1" x14ac:dyDescent="0.3">
      <c r="A4152" s="5"/>
      <c r="B4152" s="20"/>
      <c r="C4152" s="20"/>
      <c r="D4152" s="20"/>
      <c r="E4152" s="20"/>
      <c r="F4152" s="21"/>
      <c r="G4152" s="20"/>
      <c r="H4152" s="20"/>
      <c r="I4152" s="21"/>
      <c r="J4152" s="20"/>
      <c r="K4152" s="20"/>
      <c r="L4152" s="20"/>
      <c r="M4152" s="21"/>
      <c r="N4152" s="21"/>
      <c r="O4152" s="21"/>
      <c r="P4152" s="21"/>
      <c r="Q4152" s="21"/>
      <c r="R4152" s="21"/>
      <c r="S4152" s="21"/>
      <c r="T4152" s="20"/>
      <c r="U4152" s="21"/>
      <c r="V4152" s="21"/>
      <c r="W4152" s="21"/>
      <c r="X4152" s="20"/>
      <c r="Y4152" s="20"/>
      <c r="Z4152" s="21"/>
      <c r="AA4152" s="20"/>
      <c r="AB4152" s="20"/>
      <c r="AC4152" s="14"/>
    </row>
    <row r="4153" spans="1:29" ht="14.25" customHeight="1" x14ac:dyDescent="0.3">
      <c r="A4153" s="5"/>
      <c r="B4153" s="20"/>
      <c r="C4153" s="20"/>
      <c r="D4153" s="20"/>
      <c r="E4153" s="20"/>
      <c r="F4153" s="21"/>
      <c r="G4153" s="20"/>
      <c r="H4153" s="20"/>
      <c r="I4153" s="21"/>
      <c r="J4153" s="20"/>
      <c r="K4153" s="20"/>
      <c r="L4153" s="20"/>
      <c r="M4153" s="21"/>
      <c r="N4153" s="21"/>
      <c r="O4153" s="21"/>
      <c r="P4153" s="21"/>
      <c r="Q4153" s="21"/>
      <c r="R4153" s="21"/>
      <c r="S4153" s="21"/>
      <c r="T4153" s="20"/>
      <c r="U4153" s="21"/>
      <c r="V4153" s="21"/>
      <c r="W4153" s="21"/>
      <c r="X4153" s="20"/>
      <c r="Y4153" s="20"/>
      <c r="Z4153" s="21"/>
      <c r="AA4153" s="20"/>
      <c r="AB4153" s="20"/>
      <c r="AC4153" s="14"/>
    </row>
    <row r="4154" spans="1:29" ht="14.25" customHeight="1" x14ac:dyDescent="0.3">
      <c r="A4154" s="5"/>
      <c r="B4154" s="20"/>
      <c r="C4154" s="20"/>
      <c r="D4154" s="20"/>
      <c r="E4154" s="20"/>
      <c r="F4154" s="21"/>
      <c r="G4154" s="20"/>
      <c r="H4154" s="20"/>
      <c r="I4154" s="21"/>
      <c r="J4154" s="20"/>
      <c r="K4154" s="20"/>
      <c r="L4154" s="20"/>
      <c r="M4154" s="21"/>
      <c r="N4154" s="21"/>
      <c r="O4154" s="21"/>
      <c r="P4154" s="21"/>
      <c r="Q4154" s="21"/>
      <c r="R4154" s="21"/>
      <c r="S4154" s="21"/>
      <c r="T4154" s="20"/>
      <c r="U4154" s="21"/>
      <c r="V4154" s="21"/>
      <c r="W4154" s="21"/>
      <c r="X4154" s="20"/>
      <c r="Y4154" s="20"/>
      <c r="Z4154" s="21"/>
      <c r="AA4154" s="20"/>
      <c r="AB4154" s="20"/>
      <c r="AC4154" s="14"/>
    </row>
    <row r="4155" spans="1:29" ht="14.25" customHeight="1" x14ac:dyDescent="0.3">
      <c r="A4155" s="5"/>
      <c r="B4155" s="20"/>
      <c r="C4155" s="20"/>
      <c r="D4155" s="20"/>
      <c r="E4155" s="20"/>
      <c r="F4155" s="21"/>
      <c r="G4155" s="20"/>
      <c r="H4155" s="20"/>
      <c r="I4155" s="21"/>
      <c r="J4155" s="20"/>
      <c r="K4155" s="20"/>
      <c r="L4155" s="20"/>
      <c r="M4155" s="21"/>
      <c r="N4155" s="21"/>
      <c r="O4155" s="21"/>
      <c r="P4155" s="21"/>
      <c r="Q4155" s="21"/>
      <c r="R4155" s="21"/>
      <c r="S4155" s="21"/>
      <c r="T4155" s="20"/>
      <c r="U4155" s="21"/>
      <c r="V4155" s="21"/>
      <c r="W4155" s="21"/>
      <c r="X4155" s="20"/>
      <c r="Y4155" s="20"/>
      <c r="Z4155" s="21"/>
      <c r="AA4155" s="20"/>
      <c r="AB4155" s="20"/>
      <c r="AC4155" s="14"/>
    </row>
    <row r="4156" spans="1:29" ht="14.25" customHeight="1" x14ac:dyDescent="0.3">
      <c r="A4156" s="5"/>
      <c r="B4156" s="20"/>
      <c r="C4156" s="20"/>
      <c r="D4156" s="20"/>
      <c r="E4156" s="20"/>
      <c r="F4156" s="21"/>
      <c r="G4156" s="20"/>
      <c r="H4156" s="20"/>
      <c r="I4156" s="21"/>
      <c r="J4156" s="20"/>
      <c r="K4156" s="20"/>
      <c r="L4156" s="20"/>
      <c r="M4156" s="21"/>
      <c r="N4156" s="21"/>
      <c r="O4156" s="21"/>
      <c r="P4156" s="21"/>
      <c r="Q4156" s="21"/>
      <c r="R4156" s="21"/>
      <c r="S4156" s="21"/>
      <c r="T4156" s="20"/>
      <c r="U4156" s="21"/>
      <c r="V4156" s="21"/>
      <c r="W4156" s="21"/>
      <c r="X4156" s="20"/>
      <c r="Y4156" s="20"/>
      <c r="Z4156" s="21"/>
      <c r="AA4156" s="20"/>
      <c r="AB4156" s="20"/>
      <c r="AC4156" s="14"/>
    </row>
    <row r="4157" spans="1:29" ht="14.25" customHeight="1" x14ac:dyDescent="0.3">
      <c r="A4157" s="5"/>
      <c r="B4157" s="20"/>
      <c r="C4157" s="20"/>
      <c r="D4157" s="20"/>
      <c r="E4157" s="20"/>
      <c r="F4157" s="21"/>
      <c r="G4157" s="20"/>
      <c r="H4157" s="20"/>
      <c r="I4157" s="21"/>
      <c r="J4157" s="20"/>
      <c r="K4157" s="20"/>
      <c r="L4157" s="20"/>
      <c r="M4157" s="21"/>
      <c r="N4157" s="21"/>
      <c r="O4157" s="21"/>
      <c r="P4157" s="21"/>
      <c r="Q4157" s="21"/>
      <c r="R4157" s="21"/>
      <c r="S4157" s="21"/>
      <c r="T4157" s="20"/>
      <c r="U4157" s="21"/>
      <c r="V4157" s="21"/>
      <c r="W4157" s="21"/>
      <c r="X4157" s="20"/>
      <c r="Y4157" s="20"/>
      <c r="Z4157" s="21"/>
      <c r="AA4157" s="20"/>
      <c r="AB4157" s="20"/>
      <c r="AC4157" s="14"/>
    </row>
    <row r="4158" spans="1:29" ht="14.25" customHeight="1" x14ac:dyDescent="0.3">
      <c r="A4158" s="5"/>
      <c r="B4158" s="20"/>
      <c r="C4158" s="20"/>
      <c r="D4158" s="20"/>
      <c r="E4158" s="20"/>
      <c r="F4158" s="21"/>
      <c r="G4158" s="20"/>
      <c r="H4158" s="20"/>
      <c r="I4158" s="21"/>
      <c r="J4158" s="20"/>
      <c r="K4158" s="20"/>
      <c r="L4158" s="20"/>
      <c r="M4158" s="21"/>
      <c r="N4158" s="21"/>
      <c r="O4158" s="21"/>
      <c r="P4158" s="21"/>
      <c r="Q4158" s="21"/>
      <c r="R4158" s="21"/>
      <c r="S4158" s="21"/>
      <c r="T4158" s="20"/>
      <c r="U4158" s="21"/>
      <c r="V4158" s="21"/>
      <c r="W4158" s="21"/>
      <c r="X4158" s="20"/>
      <c r="Y4158" s="20"/>
      <c r="Z4158" s="21"/>
      <c r="AA4158" s="20"/>
      <c r="AB4158" s="20"/>
      <c r="AC4158" s="14"/>
    </row>
    <row r="4159" spans="1:29" ht="14.25" customHeight="1" x14ac:dyDescent="0.3">
      <c r="A4159" s="5"/>
      <c r="B4159" s="20"/>
      <c r="C4159" s="20"/>
      <c r="D4159" s="20"/>
      <c r="E4159" s="20"/>
      <c r="F4159" s="21"/>
      <c r="G4159" s="20"/>
      <c r="H4159" s="20"/>
      <c r="I4159" s="21"/>
      <c r="J4159" s="20"/>
      <c r="K4159" s="20"/>
      <c r="L4159" s="20"/>
      <c r="M4159" s="21"/>
      <c r="N4159" s="21"/>
      <c r="O4159" s="21"/>
      <c r="P4159" s="21"/>
      <c r="Q4159" s="21"/>
      <c r="R4159" s="21"/>
      <c r="S4159" s="21"/>
      <c r="T4159" s="20"/>
      <c r="U4159" s="21"/>
      <c r="V4159" s="21"/>
      <c r="W4159" s="21"/>
      <c r="X4159" s="20"/>
      <c r="Y4159" s="20"/>
      <c r="Z4159" s="21"/>
      <c r="AA4159" s="20"/>
      <c r="AB4159" s="20"/>
      <c r="AC4159" s="14"/>
    </row>
    <row r="4160" spans="1:29" ht="14.25" customHeight="1" x14ac:dyDescent="0.3">
      <c r="A4160" s="5"/>
      <c r="B4160" s="20"/>
      <c r="C4160" s="20"/>
      <c r="D4160" s="20"/>
      <c r="E4160" s="20"/>
      <c r="F4160" s="21"/>
      <c r="G4160" s="20"/>
      <c r="H4160" s="20"/>
      <c r="I4160" s="21"/>
      <c r="J4160" s="20"/>
      <c r="K4160" s="20"/>
      <c r="L4160" s="20"/>
      <c r="M4160" s="21"/>
      <c r="N4160" s="21"/>
      <c r="O4160" s="21"/>
      <c r="P4160" s="21"/>
      <c r="Q4160" s="21"/>
      <c r="R4160" s="21"/>
      <c r="S4160" s="21"/>
      <c r="T4160" s="20"/>
      <c r="U4160" s="21"/>
      <c r="V4160" s="21"/>
      <c r="W4160" s="21"/>
      <c r="X4160" s="20"/>
      <c r="Y4160" s="20"/>
      <c r="Z4160" s="21"/>
      <c r="AA4160" s="20"/>
      <c r="AB4160" s="20"/>
      <c r="AC4160" s="14"/>
    </row>
    <row r="4161" spans="1:29" ht="14.25" customHeight="1" x14ac:dyDescent="0.3">
      <c r="A4161" s="5"/>
      <c r="B4161" s="20"/>
      <c r="C4161" s="20"/>
      <c r="D4161" s="20"/>
      <c r="E4161" s="20"/>
      <c r="F4161" s="21"/>
      <c r="G4161" s="20"/>
      <c r="H4161" s="20"/>
      <c r="I4161" s="21"/>
      <c r="J4161" s="20"/>
      <c r="K4161" s="20"/>
      <c r="L4161" s="20"/>
      <c r="M4161" s="21"/>
      <c r="N4161" s="21"/>
      <c r="O4161" s="21"/>
      <c r="P4161" s="21"/>
      <c r="Q4161" s="21"/>
      <c r="R4161" s="21"/>
      <c r="S4161" s="21"/>
      <c r="T4161" s="20"/>
      <c r="U4161" s="21"/>
      <c r="V4161" s="21"/>
      <c r="W4161" s="21"/>
      <c r="X4161" s="20"/>
      <c r="Y4161" s="20"/>
      <c r="Z4161" s="21"/>
      <c r="AA4161" s="20"/>
      <c r="AB4161" s="20"/>
      <c r="AC4161" s="14"/>
    </row>
    <row r="4162" spans="1:29" ht="14.25" customHeight="1" x14ac:dyDescent="0.3">
      <c r="A4162" s="5"/>
      <c r="B4162" s="20"/>
      <c r="C4162" s="20"/>
      <c r="D4162" s="20"/>
      <c r="E4162" s="20"/>
      <c r="F4162" s="21"/>
      <c r="G4162" s="20"/>
      <c r="H4162" s="20"/>
      <c r="I4162" s="21"/>
      <c r="J4162" s="20"/>
      <c r="K4162" s="20"/>
      <c r="L4162" s="20"/>
      <c r="M4162" s="21"/>
      <c r="N4162" s="21"/>
      <c r="O4162" s="21"/>
      <c r="P4162" s="21"/>
      <c r="Q4162" s="21"/>
      <c r="R4162" s="21"/>
      <c r="S4162" s="21"/>
      <c r="T4162" s="20"/>
      <c r="U4162" s="21"/>
      <c r="V4162" s="21"/>
      <c r="W4162" s="21"/>
      <c r="X4162" s="20"/>
      <c r="Y4162" s="20"/>
      <c r="Z4162" s="21"/>
      <c r="AA4162" s="20"/>
      <c r="AB4162" s="20"/>
      <c r="AC4162" s="14"/>
    </row>
    <row r="4163" spans="1:29" ht="14.25" customHeight="1" x14ac:dyDescent="0.3">
      <c r="A4163" s="5"/>
      <c r="B4163" s="20"/>
      <c r="C4163" s="20"/>
      <c r="D4163" s="20"/>
      <c r="E4163" s="20"/>
      <c r="F4163" s="21"/>
      <c r="G4163" s="20"/>
      <c r="H4163" s="20"/>
      <c r="I4163" s="21"/>
      <c r="J4163" s="20"/>
      <c r="K4163" s="20"/>
      <c r="L4163" s="20"/>
      <c r="M4163" s="21"/>
      <c r="N4163" s="21"/>
      <c r="O4163" s="21"/>
      <c r="P4163" s="21"/>
      <c r="Q4163" s="21"/>
      <c r="R4163" s="21"/>
      <c r="S4163" s="21"/>
      <c r="T4163" s="20"/>
      <c r="U4163" s="21"/>
      <c r="V4163" s="21"/>
      <c r="W4163" s="21"/>
      <c r="X4163" s="20"/>
      <c r="Y4163" s="20"/>
      <c r="Z4163" s="21"/>
      <c r="AA4163" s="20"/>
      <c r="AB4163" s="20"/>
      <c r="AC4163" s="14"/>
    </row>
    <row r="4164" spans="1:29" ht="14.25" customHeight="1" x14ac:dyDescent="0.3">
      <c r="A4164" s="5"/>
      <c r="B4164" s="20"/>
      <c r="C4164" s="20"/>
      <c r="D4164" s="20"/>
      <c r="E4164" s="20"/>
      <c r="F4164" s="21"/>
      <c r="G4164" s="20"/>
      <c r="H4164" s="20"/>
      <c r="I4164" s="21"/>
      <c r="J4164" s="20"/>
      <c r="K4164" s="20"/>
      <c r="L4164" s="20"/>
      <c r="M4164" s="21"/>
      <c r="N4164" s="21"/>
      <c r="O4164" s="21"/>
      <c r="P4164" s="21"/>
      <c r="Q4164" s="21"/>
      <c r="R4164" s="21"/>
      <c r="S4164" s="21"/>
      <c r="T4164" s="20"/>
      <c r="U4164" s="21"/>
      <c r="V4164" s="21"/>
      <c r="W4164" s="21"/>
      <c r="X4164" s="20"/>
      <c r="Y4164" s="20"/>
      <c r="Z4164" s="21"/>
      <c r="AA4164" s="20"/>
      <c r="AB4164" s="20"/>
      <c r="AC4164" s="14"/>
    </row>
    <row r="4165" spans="1:29" ht="14.25" customHeight="1" x14ac:dyDescent="0.3">
      <c r="A4165" s="5"/>
      <c r="B4165" s="20"/>
      <c r="C4165" s="20"/>
      <c r="D4165" s="20"/>
      <c r="E4165" s="20"/>
      <c r="F4165" s="21"/>
      <c r="G4165" s="20"/>
      <c r="H4165" s="20"/>
      <c r="I4165" s="21"/>
      <c r="J4165" s="20"/>
      <c r="K4165" s="20"/>
      <c r="L4165" s="20"/>
      <c r="M4165" s="21"/>
      <c r="N4165" s="21"/>
      <c r="O4165" s="21"/>
      <c r="P4165" s="21"/>
      <c r="Q4165" s="21"/>
      <c r="R4165" s="21"/>
      <c r="S4165" s="21"/>
      <c r="T4165" s="20"/>
      <c r="U4165" s="21"/>
      <c r="V4165" s="21"/>
      <c r="W4165" s="21"/>
      <c r="X4165" s="20"/>
      <c r="Y4165" s="20"/>
      <c r="Z4165" s="21"/>
      <c r="AA4165" s="20"/>
      <c r="AB4165" s="20"/>
      <c r="AC4165" s="14"/>
    </row>
    <row r="4166" spans="1:29" ht="14.25" customHeight="1" x14ac:dyDescent="0.3">
      <c r="A4166" s="5"/>
      <c r="B4166" s="20"/>
      <c r="C4166" s="20"/>
      <c r="D4166" s="20"/>
      <c r="E4166" s="20"/>
      <c r="F4166" s="21"/>
      <c r="G4166" s="20"/>
      <c r="H4166" s="20"/>
      <c r="I4166" s="21"/>
      <c r="J4166" s="20"/>
      <c r="K4166" s="20"/>
      <c r="L4166" s="20"/>
      <c r="M4166" s="21"/>
      <c r="N4166" s="21"/>
      <c r="O4166" s="21"/>
      <c r="P4166" s="21"/>
      <c r="Q4166" s="21"/>
      <c r="R4166" s="21"/>
      <c r="S4166" s="21"/>
      <c r="T4166" s="20"/>
      <c r="U4166" s="21"/>
      <c r="V4166" s="21"/>
      <c r="W4166" s="21"/>
      <c r="X4166" s="20"/>
      <c r="Y4166" s="20"/>
      <c r="Z4166" s="21"/>
      <c r="AA4166" s="20"/>
      <c r="AB4166" s="20"/>
      <c r="AC4166" s="14"/>
    </row>
    <row r="4167" spans="1:29" ht="14.25" customHeight="1" x14ac:dyDescent="0.3">
      <c r="A4167" s="5"/>
      <c r="B4167" s="20"/>
      <c r="C4167" s="20"/>
      <c r="D4167" s="20"/>
      <c r="E4167" s="20"/>
      <c r="F4167" s="21"/>
      <c r="G4167" s="20"/>
      <c r="H4167" s="20"/>
      <c r="I4167" s="21"/>
      <c r="J4167" s="20"/>
      <c r="K4167" s="20"/>
      <c r="L4167" s="20"/>
      <c r="M4167" s="21"/>
      <c r="N4167" s="21"/>
      <c r="O4167" s="21"/>
      <c r="P4167" s="21"/>
      <c r="Q4167" s="21"/>
      <c r="R4167" s="21"/>
      <c r="S4167" s="21"/>
      <c r="T4167" s="20"/>
      <c r="U4167" s="21"/>
      <c r="V4167" s="21"/>
      <c r="W4167" s="21"/>
      <c r="X4167" s="20"/>
      <c r="Y4167" s="20"/>
      <c r="Z4167" s="21"/>
      <c r="AA4167" s="20"/>
      <c r="AB4167" s="20"/>
      <c r="AC4167" s="14"/>
    </row>
    <row r="4168" spans="1:29" ht="14.25" customHeight="1" x14ac:dyDescent="0.3">
      <c r="A4168" s="5"/>
      <c r="B4168" s="20"/>
      <c r="C4168" s="20"/>
      <c r="D4168" s="20"/>
      <c r="E4168" s="20"/>
      <c r="F4168" s="21"/>
      <c r="G4168" s="20"/>
      <c r="H4168" s="20"/>
      <c r="I4168" s="21"/>
      <c r="J4168" s="20"/>
      <c r="K4168" s="20"/>
      <c r="L4168" s="20"/>
      <c r="M4168" s="21"/>
      <c r="N4168" s="21"/>
      <c r="O4168" s="21"/>
      <c r="P4168" s="21"/>
      <c r="Q4168" s="21"/>
      <c r="R4168" s="21"/>
      <c r="S4168" s="21"/>
      <c r="T4168" s="20"/>
      <c r="U4168" s="21"/>
      <c r="V4168" s="21"/>
      <c r="W4168" s="21"/>
      <c r="X4168" s="20"/>
      <c r="Y4168" s="20"/>
      <c r="Z4168" s="21"/>
      <c r="AA4168" s="20"/>
      <c r="AB4168" s="20"/>
      <c r="AC4168" s="14"/>
    </row>
    <row r="4169" spans="1:29" ht="14.25" customHeight="1" x14ac:dyDescent="0.3">
      <c r="A4169" s="5"/>
      <c r="B4169" s="20"/>
      <c r="C4169" s="20"/>
      <c r="D4169" s="20"/>
      <c r="E4169" s="20"/>
      <c r="F4169" s="21"/>
      <c r="G4169" s="20"/>
      <c r="H4169" s="20"/>
      <c r="I4169" s="21"/>
      <c r="J4169" s="20"/>
      <c r="K4169" s="20"/>
      <c r="L4169" s="20"/>
      <c r="M4169" s="21"/>
      <c r="N4169" s="21"/>
      <c r="O4169" s="21"/>
      <c r="P4169" s="21"/>
      <c r="Q4169" s="21"/>
      <c r="R4169" s="21"/>
      <c r="S4169" s="21"/>
      <c r="T4169" s="20"/>
      <c r="U4169" s="21"/>
      <c r="V4169" s="21"/>
      <c r="W4169" s="21"/>
      <c r="X4169" s="20"/>
      <c r="Y4169" s="20"/>
      <c r="Z4169" s="21"/>
      <c r="AA4169" s="20"/>
      <c r="AB4169" s="20"/>
      <c r="AC4169" s="14"/>
    </row>
    <row r="4170" spans="1:29" ht="14.25" customHeight="1" x14ac:dyDescent="0.3">
      <c r="A4170" s="5"/>
      <c r="B4170" s="20"/>
      <c r="C4170" s="20"/>
      <c r="D4170" s="20"/>
      <c r="E4170" s="20"/>
      <c r="F4170" s="21"/>
      <c r="G4170" s="20"/>
      <c r="H4170" s="20"/>
      <c r="I4170" s="21"/>
      <c r="J4170" s="20"/>
      <c r="K4170" s="20"/>
      <c r="L4170" s="20"/>
      <c r="M4170" s="21"/>
      <c r="N4170" s="21"/>
      <c r="O4170" s="21"/>
      <c r="P4170" s="21"/>
      <c r="Q4170" s="21"/>
      <c r="R4170" s="21"/>
      <c r="S4170" s="21"/>
      <c r="T4170" s="20"/>
      <c r="U4170" s="21"/>
      <c r="V4170" s="21"/>
      <c r="W4170" s="21"/>
      <c r="X4170" s="20"/>
      <c r="Y4170" s="20"/>
      <c r="Z4170" s="21"/>
      <c r="AA4170" s="20"/>
      <c r="AB4170" s="20"/>
      <c r="AC4170" s="14"/>
    </row>
    <row r="4171" spans="1:29" ht="14.25" customHeight="1" x14ac:dyDescent="0.3">
      <c r="A4171" s="5"/>
      <c r="B4171" s="20"/>
      <c r="C4171" s="20"/>
      <c r="D4171" s="20"/>
      <c r="E4171" s="20"/>
      <c r="F4171" s="21"/>
      <c r="G4171" s="20"/>
      <c r="H4171" s="20"/>
      <c r="I4171" s="21"/>
      <c r="J4171" s="20"/>
      <c r="K4171" s="20"/>
      <c r="L4171" s="20"/>
      <c r="M4171" s="21"/>
      <c r="N4171" s="21"/>
      <c r="O4171" s="21"/>
      <c r="P4171" s="21"/>
      <c r="Q4171" s="21"/>
      <c r="R4171" s="21"/>
      <c r="S4171" s="21"/>
      <c r="T4171" s="20"/>
      <c r="U4171" s="21"/>
      <c r="V4171" s="21"/>
      <c r="W4171" s="21"/>
      <c r="X4171" s="20"/>
      <c r="Y4171" s="20"/>
      <c r="Z4171" s="21"/>
      <c r="AA4171" s="20"/>
      <c r="AB4171" s="20"/>
      <c r="AC4171" s="14"/>
    </row>
    <row r="4172" spans="1:29" ht="14.25" customHeight="1" x14ac:dyDescent="0.3">
      <c r="A4172" s="5"/>
      <c r="B4172" s="20"/>
      <c r="C4172" s="20"/>
      <c r="D4172" s="20"/>
      <c r="E4172" s="20"/>
      <c r="F4172" s="21"/>
      <c r="G4172" s="20"/>
      <c r="H4172" s="20"/>
      <c r="I4172" s="21"/>
      <c r="J4172" s="20"/>
      <c r="K4172" s="20"/>
      <c r="L4172" s="20"/>
      <c r="M4172" s="21"/>
      <c r="N4172" s="21"/>
      <c r="O4172" s="21"/>
      <c r="P4172" s="21"/>
      <c r="Q4172" s="21"/>
      <c r="R4172" s="21"/>
      <c r="S4172" s="21"/>
      <c r="T4172" s="20"/>
      <c r="U4172" s="21"/>
      <c r="V4172" s="21"/>
      <c r="W4172" s="21"/>
      <c r="X4172" s="20"/>
      <c r="Y4172" s="20"/>
      <c r="Z4172" s="21"/>
      <c r="AA4172" s="20"/>
      <c r="AB4172" s="20"/>
      <c r="AC4172" s="14"/>
    </row>
    <row r="4173" spans="1:29" ht="14.25" customHeight="1" x14ac:dyDescent="0.3">
      <c r="A4173" s="5"/>
      <c r="B4173" s="20"/>
      <c r="C4173" s="20"/>
      <c r="D4173" s="20"/>
      <c r="E4173" s="20"/>
      <c r="F4173" s="21"/>
      <c r="G4173" s="20"/>
      <c r="H4173" s="20"/>
      <c r="I4173" s="21"/>
      <c r="J4173" s="20"/>
      <c r="K4173" s="20"/>
      <c r="L4173" s="20"/>
      <c r="M4173" s="21"/>
      <c r="N4173" s="21"/>
      <c r="O4173" s="21"/>
      <c r="P4173" s="21"/>
      <c r="Q4173" s="21"/>
      <c r="R4173" s="21"/>
      <c r="S4173" s="21"/>
      <c r="T4173" s="20"/>
      <c r="U4173" s="21"/>
      <c r="V4173" s="21"/>
      <c r="W4173" s="21"/>
      <c r="X4173" s="20"/>
      <c r="Y4173" s="20"/>
      <c r="Z4173" s="21"/>
      <c r="AA4173" s="20"/>
      <c r="AB4173" s="20"/>
      <c r="AC4173" s="14"/>
    </row>
    <row r="4174" spans="1:29" ht="14.25" customHeight="1" x14ac:dyDescent="0.3">
      <c r="A4174" s="5"/>
      <c r="B4174" s="20"/>
      <c r="C4174" s="20"/>
      <c r="D4174" s="20"/>
      <c r="E4174" s="20"/>
      <c r="F4174" s="21"/>
      <c r="G4174" s="20"/>
      <c r="H4174" s="20"/>
      <c r="I4174" s="21"/>
      <c r="J4174" s="20"/>
      <c r="K4174" s="20"/>
      <c r="L4174" s="20"/>
      <c r="M4174" s="21"/>
      <c r="N4174" s="21"/>
      <c r="O4174" s="21"/>
      <c r="P4174" s="21"/>
      <c r="Q4174" s="21"/>
      <c r="R4174" s="21"/>
      <c r="S4174" s="21"/>
      <c r="T4174" s="20"/>
      <c r="U4174" s="21"/>
      <c r="V4174" s="21"/>
      <c r="W4174" s="21"/>
      <c r="X4174" s="20"/>
      <c r="Y4174" s="20"/>
      <c r="Z4174" s="21"/>
      <c r="AA4174" s="20"/>
      <c r="AB4174" s="20"/>
      <c r="AC4174" s="14"/>
    </row>
    <row r="4175" spans="1:29" ht="14.25" customHeight="1" x14ac:dyDescent="0.3">
      <c r="A4175" s="5"/>
      <c r="B4175" s="20"/>
      <c r="C4175" s="20"/>
      <c r="D4175" s="20"/>
      <c r="E4175" s="20"/>
      <c r="F4175" s="21"/>
      <c r="G4175" s="20"/>
      <c r="H4175" s="20"/>
      <c r="I4175" s="21"/>
      <c r="J4175" s="20"/>
      <c r="K4175" s="20"/>
      <c r="L4175" s="20"/>
      <c r="M4175" s="21"/>
      <c r="N4175" s="21"/>
      <c r="O4175" s="21"/>
      <c r="P4175" s="21"/>
      <c r="Q4175" s="21"/>
      <c r="R4175" s="21"/>
      <c r="S4175" s="21"/>
      <c r="T4175" s="20"/>
      <c r="U4175" s="21"/>
      <c r="V4175" s="21"/>
      <c r="W4175" s="21"/>
      <c r="X4175" s="20"/>
      <c r="Y4175" s="20"/>
      <c r="Z4175" s="21"/>
      <c r="AA4175" s="20"/>
      <c r="AB4175" s="20"/>
      <c r="AC4175" s="14"/>
    </row>
    <row r="4176" spans="1:29" ht="14.25" customHeight="1" x14ac:dyDescent="0.3">
      <c r="A4176" s="5"/>
      <c r="B4176" s="20"/>
      <c r="C4176" s="20"/>
      <c r="D4176" s="20"/>
      <c r="E4176" s="20"/>
      <c r="F4176" s="21"/>
      <c r="G4176" s="20"/>
      <c r="H4176" s="20"/>
      <c r="I4176" s="21"/>
      <c r="J4176" s="20"/>
      <c r="K4176" s="20"/>
      <c r="L4176" s="20"/>
      <c r="M4176" s="21"/>
      <c r="N4176" s="21"/>
      <c r="O4176" s="21"/>
      <c r="P4176" s="21"/>
      <c r="Q4176" s="21"/>
      <c r="R4176" s="21"/>
      <c r="S4176" s="21"/>
      <c r="T4176" s="20"/>
      <c r="U4176" s="21"/>
      <c r="V4176" s="21"/>
      <c r="W4176" s="21"/>
      <c r="X4176" s="20"/>
      <c r="Y4176" s="20"/>
      <c r="Z4176" s="21"/>
      <c r="AA4176" s="20"/>
      <c r="AB4176" s="20"/>
      <c r="AC4176" s="14"/>
    </row>
    <row r="4177" spans="1:29" ht="14.25" customHeight="1" x14ac:dyDescent="0.3">
      <c r="A4177" s="5"/>
      <c r="B4177" s="20"/>
      <c r="C4177" s="20"/>
      <c r="D4177" s="20"/>
      <c r="E4177" s="20"/>
      <c r="F4177" s="21"/>
      <c r="G4177" s="20"/>
      <c r="H4177" s="20"/>
      <c r="I4177" s="21"/>
      <c r="J4177" s="20"/>
      <c r="K4177" s="20"/>
      <c r="L4177" s="20"/>
      <c r="M4177" s="21"/>
      <c r="N4177" s="21"/>
      <c r="O4177" s="21"/>
      <c r="P4177" s="21"/>
      <c r="Q4177" s="21"/>
      <c r="R4177" s="21"/>
      <c r="S4177" s="21"/>
      <c r="T4177" s="20"/>
      <c r="U4177" s="21"/>
      <c r="V4177" s="21"/>
      <c r="W4177" s="21"/>
      <c r="X4177" s="20"/>
      <c r="Y4177" s="20"/>
      <c r="Z4177" s="21"/>
      <c r="AA4177" s="20"/>
      <c r="AB4177" s="20"/>
      <c r="AC4177" s="14"/>
    </row>
    <row r="4178" spans="1:29" ht="14.25" customHeight="1" x14ac:dyDescent="0.3">
      <c r="A4178" s="5"/>
      <c r="B4178" s="20"/>
      <c r="C4178" s="20"/>
      <c r="D4178" s="20"/>
      <c r="E4178" s="20"/>
      <c r="F4178" s="21"/>
      <c r="G4178" s="20"/>
      <c r="H4178" s="20"/>
      <c r="I4178" s="21"/>
      <c r="J4178" s="20"/>
      <c r="K4178" s="20"/>
      <c r="L4178" s="20"/>
      <c r="M4178" s="21"/>
      <c r="N4178" s="21"/>
      <c r="O4178" s="21"/>
      <c r="P4178" s="21"/>
      <c r="Q4178" s="21"/>
      <c r="R4178" s="21"/>
      <c r="S4178" s="21"/>
      <c r="T4178" s="20"/>
      <c r="U4178" s="21"/>
      <c r="V4178" s="21"/>
      <c r="W4178" s="21"/>
      <c r="X4178" s="20"/>
      <c r="Y4178" s="20"/>
      <c r="Z4178" s="21"/>
      <c r="AA4178" s="20"/>
      <c r="AB4178" s="20"/>
      <c r="AC4178" s="14"/>
    </row>
    <row r="4179" spans="1:29" ht="14.25" customHeight="1" x14ac:dyDescent="0.3">
      <c r="A4179" s="5"/>
      <c r="B4179" s="20"/>
      <c r="C4179" s="20"/>
      <c r="D4179" s="20"/>
      <c r="E4179" s="20"/>
      <c r="F4179" s="21"/>
      <c r="G4179" s="20"/>
      <c r="H4179" s="20"/>
      <c r="I4179" s="21"/>
      <c r="J4179" s="20"/>
      <c r="K4179" s="20"/>
      <c r="L4179" s="20"/>
      <c r="M4179" s="21"/>
      <c r="N4179" s="21"/>
      <c r="O4179" s="21"/>
      <c r="P4179" s="21"/>
      <c r="Q4179" s="21"/>
      <c r="R4179" s="21"/>
      <c r="S4179" s="21"/>
      <c r="T4179" s="20"/>
      <c r="U4179" s="21"/>
      <c r="V4179" s="21"/>
      <c r="W4179" s="21"/>
      <c r="X4179" s="20"/>
      <c r="Y4179" s="20"/>
      <c r="Z4179" s="21"/>
      <c r="AA4179" s="20"/>
      <c r="AB4179" s="20"/>
      <c r="AC4179" s="14"/>
    </row>
    <row r="4180" spans="1:29" ht="14.25" customHeight="1" x14ac:dyDescent="0.3">
      <c r="A4180" s="5"/>
      <c r="B4180" s="20"/>
      <c r="C4180" s="20"/>
      <c r="D4180" s="20"/>
      <c r="E4180" s="20"/>
      <c r="F4180" s="21"/>
      <c r="G4180" s="20"/>
      <c r="H4180" s="20"/>
      <c r="I4180" s="21"/>
      <c r="J4180" s="20"/>
      <c r="K4180" s="20"/>
      <c r="L4180" s="20"/>
      <c r="M4180" s="21"/>
      <c r="N4180" s="21"/>
      <c r="O4180" s="21"/>
      <c r="P4180" s="21"/>
      <c r="Q4180" s="21"/>
      <c r="R4180" s="21"/>
      <c r="S4180" s="21"/>
      <c r="T4180" s="20"/>
      <c r="U4180" s="21"/>
      <c r="V4180" s="21"/>
      <c r="W4180" s="21"/>
      <c r="X4180" s="20"/>
      <c r="Y4180" s="20"/>
      <c r="Z4180" s="21"/>
      <c r="AA4180" s="20"/>
      <c r="AB4180" s="20"/>
      <c r="AC4180" s="14"/>
    </row>
    <row r="4181" spans="1:29" ht="14.25" customHeight="1" x14ac:dyDescent="0.3">
      <c r="A4181" s="5"/>
      <c r="B4181" s="20"/>
      <c r="C4181" s="20"/>
      <c r="D4181" s="20"/>
      <c r="E4181" s="20"/>
      <c r="F4181" s="21"/>
      <c r="G4181" s="20"/>
      <c r="H4181" s="20"/>
      <c r="I4181" s="21"/>
      <c r="J4181" s="20"/>
      <c r="K4181" s="20"/>
      <c r="L4181" s="20"/>
      <c r="M4181" s="21"/>
      <c r="N4181" s="21"/>
      <c r="O4181" s="21"/>
      <c r="P4181" s="21"/>
      <c r="Q4181" s="21"/>
      <c r="R4181" s="21"/>
      <c r="S4181" s="21"/>
      <c r="T4181" s="20"/>
      <c r="U4181" s="21"/>
      <c r="V4181" s="21"/>
      <c r="W4181" s="21"/>
      <c r="X4181" s="20"/>
      <c r="Y4181" s="20"/>
      <c r="Z4181" s="21"/>
      <c r="AA4181" s="20"/>
      <c r="AB4181" s="20"/>
      <c r="AC4181" s="14"/>
    </row>
    <row r="4182" spans="1:29" ht="14.25" customHeight="1" x14ac:dyDescent="0.3">
      <c r="A4182" s="5"/>
      <c r="B4182" s="20"/>
      <c r="C4182" s="20"/>
      <c r="D4182" s="20"/>
      <c r="E4182" s="20"/>
      <c r="F4182" s="21"/>
      <c r="G4182" s="20"/>
      <c r="H4182" s="20"/>
      <c r="I4182" s="21"/>
      <c r="J4182" s="20"/>
      <c r="K4182" s="20"/>
      <c r="L4182" s="20"/>
      <c r="M4182" s="21"/>
      <c r="N4182" s="21"/>
      <c r="O4182" s="21"/>
      <c r="P4182" s="21"/>
      <c r="Q4182" s="21"/>
      <c r="R4182" s="21"/>
      <c r="S4182" s="21"/>
      <c r="T4182" s="20"/>
      <c r="U4182" s="21"/>
      <c r="V4182" s="21"/>
      <c r="W4182" s="21"/>
      <c r="X4182" s="20"/>
      <c r="Y4182" s="20"/>
      <c r="Z4182" s="21"/>
      <c r="AA4182" s="20"/>
      <c r="AB4182" s="20"/>
      <c r="AC4182" s="14"/>
    </row>
    <row r="4183" spans="1:29" ht="14.25" customHeight="1" x14ac:dyDescent="0.3">
      <c r="A4183" s="5"/>
      <c r="B4183" s="20"/>
      <c r="C4183" s="20"/>
      <c r="D4183" s="20"/>
      <c r="E4183" s="20"/>
      <c r="F4183" s="21"/>
      <c r="G4183" s="20"/>
      <c r="H4183" s="20"/>
      <c r="I4183" s="21"/>
      <c r="J4183" s="20"/>
      <c r="K4183" s="20"/>
      <c r="L4183" s="20"/>
      <c r="M4183" s="21"/>
      <c r="N4183" s="21"/>
      <c r="O4183" s="21"/>
      <c r="P4183" s="21"/>
      <c r="Q4183" s="21"/>
      <c r="R4183" s="21"/>
      <c r="S4183" s="21"/>
      <c r="T4183" s="20"/>
      <c r="U4183" s="21"/>
      <c r="V4183" s="21"/>
      <c r="W4183" s="21"/>
      <c r="X4183" s="20"/>
      <c r="Y4183" s="20"/>
      <c r="Z4183" s="21"/>
      <c r="AA4183" s="20"/>
      <c r="AB4183" s="20"/>
      <c r="AC4183" s="14"/>
    </row>
    <row r="4184" spans="1:29" ht="14.25" customHeight="1" x14ac:dyDescent="0.3">
      <c r="A4184" s="5"/>
      <c r="B4184" s="20"/>
      <c r="C4184" s="20"/>
      <c r="D4184" s="20"/>
      <c r="E4184" s="20"/>
      <c r="F4184" s="21"/>
      <c r="G4184" s="20"/>
      <c r="H4184" s="20"/>
      <c r="I4184" s="21"/>
      <c r="J4184" s="20"/>
      <c r="K4184" s="20"/>
      <c r="L4184" s="20"/>
      <c r="M4184" s="21"/>
      <c r="N4184" s="21"/>
      <c r="O4184" s="21"/>
      <c r="P4184" s="21"/>
      <c r="Q4184" s="21"/>
      <c r="R4184" s="21"/>
      <c r="S4184" s="21"/>
      <c r="T4184" s="20"/>
      <c r="U4184" s="21"/>
      <c r="V4184" s="21"/>
      <c r="W4184" s="21"/>
      <c r="X4184" s="20"/>
      <c r="Y4184" s="20"/>
      <c r="Z4184" s="21"/>
      <c r="AA4184" s="20"/>
      <c r="AB4184" s="20"/>
      <c r="AC4184" s="14"/>
    </row>
    <row r="4185" spans="1:29" ht="14.25" customHeight="1" x14ac:dyDescent="0.3">
      <c r="A4185" s="5"/>
      <c r="B4185" s="20"/>
      <c r="C4185" s="20"/>
      <c r="D4185" s="20"/>
      <c r="E4185" s="20"/>
      <c r="F4185" s="21"/>
      <c r="G4185" s="20"/>
      <c r="H4185" s="20"/>
      <c r="I4185" s="21"/>
      <c r="J4185" s="20"/>
      <c r="K4185" s="20"/>
      <c r="L4185" s="20"/>
      <c r="M4185" s="21"/>
      <c r="N4185" s="21"/>
      <c r="O4185" s="21"/>
      <c r="P4185" s="21"/>
      <c r="Q4185" s="21"/>
      <c r="R4185" s="21"/>
      <c r="S4185" s="21"/>
      <c r="T4185" s="20"/>
      <c r="U4185" s="21"/>
      <c r="V4185" s="21"/>
      <c r="W4185" s="21"/>
      <c r="X4185" s="20"/>
      <c r="Y4185" s="20"/>
      <c r="Z4185" s="21"/>
      <c r="AA4185" s="20"/>
      <c r="AB4185" s="20"/>
      <c r="AC4185" s="14"/>
    </row>
    <row r="4186" spans="1:29" ht="14.25" customHeight="1" x14ac:dyDescent="0.3">
      <c r="A4186" s="5"/>
      <c r="B4186" s="20"/>
      <c r="C4186" s="20"/>
      <c r="D4186" s="20"/>
      <c r="E4186" s="20"/>
      <c r="F4186" s="21"/>
      <c r="G4186" s="20"/>
      <c r="H4186" s="20"/>
      <c r="I4186" s="21"/>
      <c r="J4186" s="20"/>
      <c r="K4186" s="20"/>
      <c r="L4186" s="20"/>
      <c r="M4186" s="21"/>
      <c r="N4186" s="21"/>
      <c r="O4186" s="21"/>
      <c r="P4186" s="21"/>
      <c r="Q4186" s="21"/>
      <c r="R4186" s="21"/>
      <c r="S4186" s="21"/>
      <c r="T4186" s="20"/>
      <c r="U4186" s="21"/>
      <c r="V4186" s="21"/>
      <c r="W4186" s="21"/>
      <c r="X4186" s="20"/>
      <c r="Y4186" s="20"/>
      <c r="Z4186" s="21"/>
      <c r="AA4186" s="20"/>
      <c r="AB4186" s="20"/>
      <c r="AC4186" s="14"/>
    </row>
    <row r="4187" spans="1:29" ht="14.25" customHeight="1" x14ac:dyDescent="0.3">
      <c r="A4187" s="5"/>
      <c r="B4187" s="20"/>
      <c r="C4187" s="20"/>
      <c r="D4187" s="20"/>
      <c r="E4187" s="20"/>
      <c r="F4187" s="21"/>
      <c r="G4187" s="20"/>
      <c r="H4187" s="20"/>
      <c r="I4187" s="21"/>
      <c r="J4187" s="20"/>
      <c r="K4187" s="20"/>
      <c r="L4187" s="20"/>
      <c r="M4187" s="21"/>
      <c r="N4187" s="21"/>
      <c r="O4187" s="21"/>
      <c r="P4187" s="21"/>
      <c r="Q4187" s="21"/>
      <c r="R4187" s="21"/>
      <c r="S4187" s="21"/>
      <c r="T4187" s="20"/>
      <c r="U4187" s="21"/>
      <c r="V4187" s="21"/>
      <c r="W4187" s="21"/>
      <c r="X4187" s="20"/>
      <c r="Y4187" s="20"/>
      <c r="Z4187" s="21"/>
      <c r="AA4187" s="20"/>
      <c r="AB4187" s="20"/>
      <c r="AC4187" s="14"/>
    </row>
    <row r="4188" spans="1:29" ht="14.25" customHeight="1" x14ac:dyDescent="0.3">
      <c r="A4188" s="5"/>
      <c r="B4188" s="20"/>
      <c r="C4188" s="20"/>
      <c r="D4188" s="20"/>
      <c r="E4188" s="20"/>
      <c r="F4188" s="21"/>
      <c r="G4188" s="20"/>
      <c r="H4188" s="20"/>
      <c r="I4188" s="21"/>
      <c r="J4188" s="20"/>
      <c r="K4188" s="20"/>
      <c r="L4188" s="20"/>
      <c r="M4188" s="21"/>
      <c r="N4188" s="21"/>
      <c r="O4188" s="21"/>
      <c r="P4188" s="21"/>
      <c r="Q4188" s="21"/>
      <c r="R4188" s="21"/>
      <c r="S4188" s="21"/>
      <c r="T4188" s="20"/>
      <c r="U4188" s="21"/>
      <c r="V4188" s="21"/>
      <c r="W4188" s="21"/>
      <c r="X4188" s="20"/>
      <c r="Y4188" s="20"/>
      <c r="Z4188" s="21"/>
      <c r="AA4188" s="20"/>
      <c r="AB4188" s="20"/>
      <c r="AC4188" s="14"/>
    </row>
    <row r="4189" spans="1:29" ht="14.25" customHeight="1" x14ac:dyDescent="0.3">
      <c r="A4189" s="5"/>
      <c r="B4189" s="20"/>
      <c r="C4189" s="20"/>
      <c r="D4189" s="20"/>
      <c r="E4189" s="20"/>
      <c r="F4189" s="21"/>
      <c r="G4189" s="20"/>
      <c r="H4189" s="20"/>
      <c r="I4189" s="21"/>
      <c r="J4189" s="20"/>
      <c r="K4189" s="20"/>
      <c r="L4189" s="20"/>
      <c r="M4189" s="21"/>
      <c r="N4189" s="21"/>
      <c r="O4189" s="21"/>
      <c r="P4189" s="21"/>
      <c r="Q4189" s="21"/>
      <c r="R4189" s="21"/>
      <c r="S4189" s="21"/>
      <c r="T4189" s="20"/>
      <c r="U4189" s="21"/>
      <c r="V4189" s="21"/>
      <c r="W4189" s="21"/>
      <c r="X4189" s="20"/>
      <c r="Y4189" s="20"/>
      <c r="Z4189" s="21"/>
      <c r="AA4189" s="20"/>
      <c r="AB4189" s="20"/>
      <c r="AC4189" s="14"/>
    </row>
    <row r="4190" spans="1:29" ht="14.25" customHeight="1" x14ac:dyDescent="0.3">
      <c r="A4190" s="5"/>
      <c r="B4190" s="20"/>
      <c r="C4190" s="20"/>
      <c r="D4190" s="20"/>
      <c r="E4190" s="20"/>
      <c r="F4190" s="21"/>
      <c r="G4190" s="20"/>
      <c r="H4190" s="20"/>
      <c r="I4190" s="21"/>
      <c r="J4190" s="20"/>
      <c r="K4190" s="20"/>
      <c r="L4190" s="20"/>
      <c r="M4190" s="21"/>
      <c r="N4190" s="21"/>
      <c r="O4190" s="21"/>
      <c r="P4190" s="21"/>
      <c r="Q4190" s="21"/>
      <c r="R4190" s="21"/>
      <c r="S4190" s="21"/>
      <c r="T4190" s="20"/>
      <c r="U4190" s="21"/>
      <c r="V4190" s="21"/>
      <c r="W4190" s="21"/>
      <c r="X4190" s="20"/>
      <c r="Y4190" s="20"/>
      <c r="Z4190" s="21"/>
      <c r="AA4190" s="20"/>
      <c r="AB4190" s="20"/>
      <c r="AC4190" s="14"/>
    </row>
    <row r="4191" spans="1:29" ht="14.25" customHeight="1" x14ac:dyDescent="0.3">
      <c r="A4191" s="5"/>
      <c r="B4191" s="20"/>
      <c r="C4191" s="20"/>
      <c r="D4191" s="20"/>
      <c r="E4191" s="20"/>
      <c r="F4191" s="21"/>
      <c r="G4191" s="20"/>
      <c r="H4191" s="20"/>
      <c r="I4191" s="21"/>
      <c r="J4191" s="20"/>
      <c r="K4191" s="20"/>
      <c r="L4191" s="20"/>
      <c r="M4191" s="21"/>
      <c r="N4191" s="21"/>
      <c r="O4191" s="21"/>
      <c r="P4191" s="21"/>
      <c r="Q4191" s="21"/>
      <c r="R4191" s="21"/>
      <c r="S4191" s="21"/>
      <c r="T4191" s="20"/>
      <c r="U4191" s="21"/>
      <c r="V4191" s="21"/>
      <c r="W4191" s="21"/>
      <c r="X4191" s="20"/>
      <c r="Y4191" s="20"/>
      <c r="Z4191" s="21"/>
      <c r="AA4191" s="20"/>
      <c r="AB4191" s="20"/>
      <c r="AC4191" s="14"/>
    </row>
    <row r="4192" spans="1:29" ht="14.25" customHeight="1" x14ac:dyDescent="0.3">
      <c r="A4192" s="5"/>
      <c r="B4192" s="20"/>
      <c r="C4192" s="20"/>
      <c r="D4192" s="20"/>
      <c r="E4192" s="20"/>
      <c r="F4192" s="21"/>
      <c r="G4192" s="20"/>
      <c r="H4192" s="20"/>
      <c r="I4192" s="21"/>
      <c r="J4192" s="20"/>
      <c r="K4192" s="20"/>
      <c r="L4192" s="20"/>
      <c r="M4192" s="21"/>
      <c r="N4192" s="21"/>
      <c r="O4192" s="21"/>
      <c r="P4192" s="21"/>
      <c r="Q4192" s="21"/>
      <c r="R4192" s="21"/>
      <c r="S4192" s="21"/>
      <c r="T4192" s="20"/>
      <c r="U4192" s="21"/>
      <c r="V4192" s="21"/>
      <c r="W4192" s="21"/>
      <c r="X4192" s="20"/>
      <c r="Y4192" s="20"/>
      <c r="Z4192" s="21"/>
      <c r="AA4192" s="20"/>
      <c r="AB4192" s="20"/>
      <c r="AC4192" s="14"/>
    </row>
    <row r="4193" spans="1:29" ht="14.25" customHeight="1" x14ac:dyDescent="0.3">
      <c r="A4193" s="5"/>
      <c r="B4193" s="20"/>
      <c r="C4193" s="20"/>
      <c r="D4193" s="20"/>
      <c r="E4193" s="20"/>
      <c r="F4193" s="21"/>
      <c r="G4193" s="20"/>
      <c r="H4193" s="20"/>
      <c r="I4193" s="21"/>
      <c r="J4193" s="20"/>
      <c r="K4193" s="20"/>
      <c r="L4193" s="20"/>
      <c r="M4193" s="21"/>
      <c r="N4193" s="21"/>
      <c r="O4193" s="21"/>
      <c r="P4193" s="21"/>
      <c r="Q4193" s="21"/>
      <c r="R4193" s="21"/>
      <c r="S4193" s="21"/>
      <c r="T4193" s="20"/>
      <c r="U4193" s="21"/>
      <c r="V4193" s="21"/>
      <c r="W4193" s="21"/>
      <c r="X4193" s="20"/>
      <c r="Y4193" s="20"/>
      <c r="Z4193" s="21"/>
      <c r="AA4193" s="20"/>
      <c r="AB4193" s="20"/>
      <c r="AC4193" s="14"/>
    </row>
    <row r="4194" spans="1:29" ht="14.25" customHeight="1" x14ac:dyDescent="0.3">
      <c r="A4194" s="5"/>
      <c r="B4194" s="20"/>
      <c r="C4194" s="20"/>
      <c r="D4194" s="20"/>
      <c r="E4194" s="20"/>
      <c r="F4194" s="21"/>
      <c r="G4194" s="20"/>
      <c r="H4194" s="20"/>
      <c r="I4194" s="21"/>
      <c r="J4194" s="20"/>
      <c r="K4194" s="20"/>
      <c r="L4194" s="20"/>
      <c r="M4194" s="21"/>
      <c r="N4194" s="21"/>
      <c r="O4194" s="21"/>
      <c r="P4194" s="21"/>
      <c r="Q4194" s="21"/>
      <c r="R4194" s="21"/>
      <c r="S4194" s="21"/>
      <c r="T4194" s="20"/>
      <c r="U4194" s="21"/>
      <c r="V4194" s="21"/>
      <c r="W4194" s="21"/>
      <c r="X4194" s="20"/>
      <c r="Y4194" s="20"/>
      <c r="Z4194" s="21"/>
      <c r="AA4194" s="20"/>
      <c r="AB4194" s="20"/>
      <c r="AC4194" s="14"/>
    </row>
    <row r="4195" spans="1:29" ht="14.25" customHeight="1" x14ac:dyDescent="0.3">
      <c r="A4195" s="5"/>
      <c r="B4195" s="20"/>
      <c r="C4195" s="20"/>
      <c r="D4195" s="20"/>
      <c r="E4195" s="20"/>
      <c r="F4195" s="21"/>
      <c r="G4195" s="20"/>
      <c r="H4195" s="20"/>
      <c r="I4195" s="21"/>
      <c r="J4195" s="20"/>
      <c r="K4195" s="20"/>
      <c r="L4195" s="20"/>
      <c r="M4195" s="21"/>
      <c r="N4195" s="21"/>
      <c r="O4195" s="21"/>
      <c r="P4195" s="21"/>
      <c r="Q4195" s="21"/>
      <c r="R4195" s="21"/>
      <c r="S4195" s="21"/>
      <c r="T4195" s="20"/>
      <c r="U4195" s="21"/>
      <c r="V4195" s="21"/>
      <c r="W4195" s="21"/>
      <c r="X4195" s="20"/>
      <c r="Y4195" s="20"/>
      <c r="Z4195" s="21"/>
      <c r="AA4195" s="20"/>
      <c r="AB4195" s="20"/>
      <c r="AC4195" s="14"/>
    </row>
    <row r="4196" spans="1:29" ht="14.25" customHeight="1" x14ac:dyDescent="0.3">
      <c r="A4196" s="5"/>
      <c r="B4196" s="20"/>
      <c r="C4196" s="20"/>
      <c r="D4196" s="20"/>
      <c r="E4196" s="20"/>
      <c r="F4196" s="21"/>
      <c r="G4196" s="20"/>
      <c r="H4196" s="20"/>
      <c r="I4196" s="21"/>
      <c r="J4196" s="20"/>
      <c r="K4196" s="20"/>
      <c r="L4196" s="20"/>
      <c r="M4196" s="21"/>
      <c r="N4196" s="21"/>
      <c r="O4196" s="21"/>
      <c r="P4196" s="21"/>
      <c r="Q4196" s="21"/>
      <c r="R4196" s="21"/>
      <c r="S4196" s="21"/>
      <c r="T4196" s="20"/>
      <c r="U4196" s="21"/>
      <c r="V4196" s="21"/>
      <c r="W4196" s="21"/>
      <c r="X4196" s="20"/>
      <c r="Y4196" s="20"/>
      <c r="Z4196" s="21"/>
      <c r="AA4196" s="20"/>
      <c r="AB4196" s="20"/>
      <c r="AC4196" s="14"/>
    </row>
    <row r="4197" spans="1:29" ht="14.25" customHeight="1" x14ac:dyDescent="0.3">
      <c r="A4197" s="5"/>
      <c r="B4197" s="20"/>
      <c r="C4197" s="20"/>
      <c r="D4197" s="20"/>
      <c r="E4197" s="20"/>
      <c r="F4197" s="21"/>
      <c r="G4197" s="20"/>
      <c r="H4197" s="20"/>
      <c r="I4197" s="21"/>
      <c r="J4197" s="20"/>
      <c r="K4197" s="20"/>
      <c r="L4197" s="20"/>
      <c r="M4197" s="21"/>
      <c r="N4197" s="21"/>
      <c r="O4197" s="21"/>
      <c r="P4197" s="21"/>
      <c r="Q4197" s="21"/>
      <c r="R4197" s="21"/>
      <c r="S4197" s="21"/>
      <c r="T4197" s="20"/>
      <c r="U4197" s="21"/>
      <c r="V4197" s="21"/>
      <c r="W4197" s="21"/>
      <c r="X4197" s="20"/>
      <c r="Y4197" s="20"/>
      <c r="Z4197" s="21"/>
      <c r="AA4197" s="20"/>
      <c r="AB4197" s="20"/>
      <c r="AC4197" s="14"/>
    </row>
    <row r="4198" spans="1:29" ht="14.25" customHeight="1" x14ac:dyDescent="0.3">
      <c r="A4198" s="5"/>
      <c r="B4198" s="20"/>
      <c r="C4198" s="20"/>
      <c r="D4198" s="20"/>
      <c r="E4198" s="20"/>
      <c r="F4198" s="21"/>
      <c r="G4198" s="20"/>
      <c r="H4198" s="20"/>
      <c r="I4198" s="21"/>
      <c r="J4198" s="20"/>
      <c r="K4198" s="20"/>
      <c r="L4198" s="20"/>
      <c r="M4198" s="21"/>
      <c r="N4198" s="21"/>
      <c r="O4198" s="21"/>
      <c r="P4198" s="21"/>
      <c r="Q4198" s="21"/>
      <c r="R4198" s="21"/>
      <c r="S4198" s="21"/>
      <c r="T4198" s="20"/>
      <c r="U4198" s="21"/>
      <c r="V4198" s="21"/>
      <c r="W4198" s="21"/>
      <c r="X4198" s="20"/>
      <c r="Y4198" s="20"/>
      <c r="Z4198" s="21"/>
      <c r="AA4198" s="20"/>
      <c r="AB4198" s="20"/>
      <c r="AC4198" s="14"/>
    </row>
    <row r="4199" spans="1:29" ht="14.25" customHeight="1" x14ac:dyDescent="0.3">
      <c r="A4199" s="5"/>
      <c r="B4199" s="20"/>
      <c r="C4199" s="20"/>
      <c r="D4199" s="20"/>
      <c r="E4199" s="20"/>
      <c r="F4199" s="21"/>
      <c r="G4199" s="20"/>
      <c r="H4199" s="20"/>
      <c r="I4199" s="21"/>
      <c r="J4199" s="20"/>
      <c r="K4199" s="20"/>
      <c r="L4199" s="20"/>
      <c r="M4199" s="21"/>
      <c r="N4199" s="21"/>
      <c r="O4199" s="21"/>
      <c r="P4199" s="21"/>
      <c r="Q4199" s="21"/>
      <c r="R4199" s="21"/>
      <c r="S4199" s="21"/>
      <c r="T4199" s="20"/>
      <c r="U4199" s="21"/>
      <c r="V4199" s="21"/>
      <c r="W4199" s="21"/>
      <c r="X4199" s="20"/>
      <c r="Y4199" s="20"/>
      <c r="Z4199" s="21"/>
      <c r="AA4199" s="20"/>
      <c r="AB4199" s="20"/>
      <c r="AC4199" s="14"/>
    </row>
    <row r="4200" spans="1:29" ht="14.25" customHeight="1" x14ac:dyDescent="0.3">
      <c r="A4200" s="5"/>
      <c r="B4200" s="20"/>
      <c r="C4200" s="20"/>
      <c r="D4200" s="20"/>
      <c r="E4200" s="20"/>
      <c r="F4200" s="21"/>
      <c r="G4200" s="20"/>
      <c r="H4200" s="20"/>
      <c r="I4200" s="21"/>
      <c r="J4200" s="20"/>
      <c r="K4200" s="20"/>
      <c r="L4200" s="20"/>
      <c r="M4200" s="21"/>
      <c r="N4200" s="21"/>
      <c r="O4200" s="21"/>
      <c r="P4200" s="21"/>
      <c r="Q4200" s="21"/>
      <c r="R4200" s="21"/>
      <c r="S4200" s="21"/>
      <c r="T4200" s="20"/>
      <c r="U4200" s="21"/>
      <c r="V4200" s="21"/>
      <c r="W4200" s="21"/>
      <c r="X4200" s="20"/>
      <c r="Y4200" s="20"/>
      <c r="Z4200" s="21"/>
      <c r="AA4200" s="20"/>
      <c r="AB4200" s="20"/>
      <c r="AC4200" s="14"/>
    </row>
    <row r="4201" spans="1:29" ht="14.25" customHeight="1" x14ac:dyDescent="0.3">
      <c r="A4201" s="5"/>
      <c r="B4201" s="20"/>
      <c r="C4201" s="20"/>
      <c r="D4201" s="20"/>
      <c r="E4201" s="20"/>
      <c r="F4201" s="21"/>
      <c r="G4201" s="20"/>
      <c r="H4201" s="20"/>
      <c r="I4201" s="21"/>
      <c r="J4201" s="20"/>
      <c r="K4201" s="20"/>
      <c r="L4201" s="20"/>
      <c r="M4201" s="21"/>
      <c r="N4201" s="21"/>
      <c r="O4201" s="21"/>
      <c r="P4201" s="21"/>
      <c r="Q4201" s="21"/>
      <c r="R4201" s="21"/>
      <c r="S4201" s="21"/>
      <c r="T4201" s="20"/>
      <c r="U4201" s="21"/>
      <c r="V4201" s="21"/>
      <c r="W4201" s="21"/>
      <c r="X4201" s="20"/>
      <c r="Y4201" s="20"/>
      <c r="Z4201" s="21"/>
      <c r="AA4201" s="20"/>
      <c r="AB4201" s="20"/>
      <c r="AC4201" s="14"/>
    </row>
    <row r="4202" spans="1:29" ht="14.25" customHeight="1" x14ac:dyDescent="0.3">
      <c r="A4202" s="5"/>
      <c r="B4202" s="20"/>
      <c r="C4202" s="20"/>
      <c r="D4202" s="20"/>
      <c r="E4202" s="20"/>
      <c r="F4202" s="21"/>
      <c r="G4202" s="20"/>
      <c r="H4202" s="20"/>
      <c r="I4202" s="21"/>
      <c r="J4202" s="20"/>
      <c r="K4202" s="20"/>
      <c r="L4202" s="20"/>
      <c r="M4202" s="21"/>
      <c r="N4202" s="21"/>
      <c r="O4202" s="21"/>
      <c r="P4202" s="21"/>
      <c r="Q4202" s="21"/>
      <c r="R4202" s="21"/>
      <c r="S4202" s="21"/>
      <c r="T4202" s="20"/>
      <c r="U4202" s="21"/>
      <c r="V4202" s="21"/>
      <c r="W4202" s="21"/>
      <c r="X4202" s="20"/>
      <c r="Y4202" s="20"/>
      <c r="Z4202" s="21"/>
      <c r="AA4202" s="20"/>
      <c r="AB4202" s="20"/>
      <c r="AC4202" s="14"/>
    </row>
    <row r="4203" spans="1:29" ht="14.25" customHeight="1" x14ac:dyDescent="0.3">
      <c r="A4203" s="5"/>
      <c r="B4203" s="20"/>
      <c r="C4203" s="20"/>
      <c r="D4203" s="20"/>
      <c r="E4203" s="20"/>
      <c r="F4203" s="21"/>
      <c r="G4203" s="20"/>
      <c r="H4203" s="20"/>
      <c r="I4203" s="21"/>
      <c r="J4203" s="20"/>
      <c r="K4203" s="20"/>
      <c r="L4203" s="20"/>
      <c r="M4203" s="21"/>
      <c r="N4203" s="21"/>
      <c r="O4203" s="21"/>
      <c r="P4203" s="21"/>
      <c r="Q4203" s="21"/>
      <c r="R4203" s="21"/>
      <c r="S4203" s="21"/>
      <c r="T4203" s="20"/>
      <c r="U4203" s="21"/>
      <c r="V4203" s="21"/>
      <c r="W4203" s="21"/>
      <c r="X4203" s="20"/>
      <c r="Y4203" s="20"/>
      <c r="Z4203" s="21"/>
      <c r="AA4203" s="20"/>
      <c r="AB4203" s="20"/>
      <c r="AC4203" s="14"/>
    </row>
    <row r="4204" spans="1:29" ht="14.25" customHeight="1" x14ac:dyDescent="0.3">
      <c r="A4204" s="5"/>
      <c r="B4204" s="20"/>
      <c r="C4204" s="20"/>
      <c r="D4204" s="20"/>
      <c r="E4204" s="20"/>
      <c r="F4204" s="21"/>
      <c r="G4204" s="20"/>
      <c r="H4204" s="20"/>
      <c r="I4204" s="21"/>
      <c r="J4204" s="20"/>
      <c r="K4204" s="20"/>
      <c r="L4204" s="20"/>
      <c r="M4204" s="21"/>
      <c r="N4204" s="21"/>
      <c r="O4204" s="21"/>
      <c r="P4204" s="21"/>
      <c r="Q4204" s="21"/>
      <c r="R4204" s="21"/>
      <c r="S4204" s="21"/>
      <c r="T4204" s="20"/>
      <c r="U4204" s="21"/>
      <c r="V4204" s="21"/>
      <c r="W4204" s="21"/>
      <c r="X4204" s="20"/>
      <c r="Y4204" s="20"/>
      <c r="Z4204" s="21"/>
      <c r="AA4204" s="20"/>
      <c r="AB4204" s="20"/>
      <c r="AC4204" s="14"/>
    </row>
    <row r="4205" spans="1:29" ht="14.25" customHeight="1" x14ac:dyDescent="0.3">
      <c r="A4205" s="5"/>
      <c r="B4205" s="20"/>
      <c r="C4205" s="20"/>
      <c r="D4205" s="20"/>
      <c r="E4205" s="20"/>
      <c r="F4205" s="21"/>
      <c r="G4205" s="20"/>
      <c r="H4205" s="20"/>
      <c r="I4205" s="21"/>
      <c r="J4205" s="20"/>
      <c r="K4205" s="20"/>
      <c r="L4205" s="20"/>
      <c r="M4205" s="21"/>
      <c r="N4205" s="21"/>
      <c r="O4205" s="21"/>
      <c r="P4205" s="21"/>
      <c r="Q4205" s="21"/>
      <c r="R4205" s="21"/>
      <c r="S4205" s="21"/>
      <c r="T4205" s="20"/>
      <c r="U4205" s="21"/>
      <c r="V4205" s="21"/>
      <c r="W4205" s="21"/>
      <c r="X4205" s="20"/>
      <c r="Y4205" s="20"/>
      <c r="Z4205" s="21"/>
      <c r="AA4205" s="20"/>
      <c r="AB4205" s="20"/>
      <c r="AC4205" s="14"/>
    </row>
    <row r="4206" spans="1:29" ht="14.25" customHeight="1" x14ac:dyDescent="0.3">
      <c r="A4206" s="5"/>
      <c r="B4206" s="20"/>
      <c r="C4206" s="20"/>
      <c r="D4206" s="20"/>
      <c r="E4206" s="20"/>
      <c r="F4206" s="21"/>
      <c r="G4206" s="20"/>
      <c r="H4206" s="20"/>
      <c r="I4206" s="21"/>
      <c r="J4206" s="20"/>
      <c r="K4206" s="20"/>
      <c r="L4206" s="20"/>
      <c r="M4206" s="21"/>
      <c r="N4206" s="21"/>
      <c r="O4206" s="21"/>
      <c r="P4206" s="21"/>
      <c r="Q4206" s="21"/>
      <c r="R4206" s="21"/>
      <c r="S4206" s="21"/>
      <c r="T4206" s="20"/>
      <c r="U4206" s="21"/>
      <c r="V4206" s="21"/>
      <c r="W4206" s="21"/>
      <c r="X4206" s="20"/>
      <c r="Y4206" s="20"/>
      <c r="Z4206" s="21"/>
      <c r="AA4206" s="20"/>
      <c r="AB4206" s="20"/>
      <c r="AC4206" s="14"/>
    </row>
    <row r="4207" spans="1:29" ht="14.25" customHeight="1" x14ac:dyDescent="0.3">
      <c r="A4207" s="5"/>
      <c r="B4207" s="20"/>
      <c r="C4207" s="20"/>
      <c r="D4207" s="20"/>
      <c r="E4207" s="20"/>
      <c r="F4207" s="21"/>
      <c r="G4207" s="20"/>
      <c r="H4207" s="20"/>
      <c r="I4207" s="21"/>
      <c r="J4207" s="20"/>
      <c r="K4207" s="20"/>
      <c r="L4207" s="20"/>
      <c r="M4207" s="21"/>
      <c r="N4207" s="21"/>
      <c r="O4207" s="21"/>
      <c r="P4207" s="21"/>
      <c r="Q4207" s="21"/>
      <c r="R4207" s="21"/>
      <c r="S4207" s="21"/>
      <c r="T4207" s="20"/>
      <c r="U4207" s="21"/>
      <c r="V4207" s="21"/>
      <c r="W4207" s="21"/>
      <c r="X4207" s="20"/>
      <c r="Y4207" s="20"/>
      <c r="Z4207" s="21"/>
      <c r="AA4207" s="20"/>
      <c r="AB4207" s="20"/>
      <c r="AC4207" s="14"/>
    </row>
    <row r="4208" spans="1:29" ht="14.25" customHeight="1" x14ac:dyDescent="0.3">
      <c r="A4208" s="5"/>
      <c r="B4208" s="20"/>
      <c r="C4208" s="20"/>
      <c r="D4208" s="20"/>
      <c r="E4208" s="20"/>
      <c r="F4208" s="21"/>
      <c r="G4208" s="20"/>
      <c r="H4208" s="20"/>
      <c r="I4208" s="21"/>
      <c r="J4208" s="20"/>
      <c r="K4208" s="20"/>
      <c r="L4208" s="20"/>
      <c r="M4208" s="21"/>
      <c r="N4208" s="21"/>
      <c r="O4208" s="21"/>
      <c r="P4208" s="21"/>
      <c r="Q4208" s="21"/>
      <c r="R4208" s="21"/>
      <c r="S4208" s="21"/>
      <c r="T4208" s="20"/>
      <c r="U4208" s="21"/>
      <c r="V4208" s="21"/>
      <c r="W4208" s="21"/>
      <c r="X4208" s="20"/>
      <c r="Y4208" s="20"/>
      <c r="Z4208" s="21"/>
      <c r="AA4208" s="20"/>
      <c r="AB4208" s="20"/>
      <c r="AC4208" s="14"/>
    </row>
    <row r="4209" spans="1:29" ht="14.25" customHeight="1" x14ac:dyDescent="0.3">
      <c r="A4209" s="5"/>
      <c r="B4209" s="20"/>
      <c r="C4209" s="20"/>
      <c r="D4209" s="20"/>
      <c r="E4209" s="20"/>
      <c r="F4209" s="21"/>
      <c r="G4209" s="20"/>
      <c r="H4209" s="20"/>
      <c r="I4209" s="21"/>
      <c r="J4209" s="20"/>
      <c r="K4209" s="20"/>
      <c r="L4209" s="20"/>
      <c r="M4209" s="21"/>
      <c r="N4209" s="21"/>
      <c r="O4209" s="21"/>
      <c r="P4209" s="21"/>
      <c r="Q4209" s="21"/>
      <c r="R4209" s="21"/>
      <c r="S4209" s="21"/>
      <c r="T4209" s="20"/>
      <c r="U4209" s="21"/>
      <c r="V4209" s="21"/>
      <c r="W4209" s="21"/>
      <c r="X4209" s="20"/>
      <c r="Y4209" s="20"/>
      <c r="Z4209" s="21"/>
      <c r="AA4209" s="20"/>
      <c r="AB4209" s="20"/>
      <c r="AC4209" s="14"/>
    </row>
    <row r="4210" spans="1:29" ht="14.25" customHeight="1" x14ac:dyDescent="0.3">
      <c r="A4210" s="5"/>
      <c r="B4210" s="20"/>
      <c r="C4210" s="20"/>
      <c r="D4210" s="20"/>
      <c r="E4210" s="20"/>
      <c r="F4210" s="21"/>
      <c r="G4210" s="20"/>
      <c r="H4210" s="20"/>
      <c r="I4210" s="21"/>
      <c r="J4210" s="20"/>
      <c r="K4210" s="20"/>
      <c r="L4210" s="20"/>
      <c r="M4210" s="21"/>
      <c r="N4210" s="21"/>
      <c r="O4210" s="21"/>
      <c r="P4210" s="21"/>
      <c r="Q4210" s="21"/>
      <c r="R4210" s="21"/>
      <c r="S4210" s="21"/>
      <c r="T4210" s="20"/>
      <c r="U4210" s="21"/>
      <c r="V4210" s="21"/>
      <c r="W4210" s="21"/>
      <c r="X4210" s="20"/>
      <c r="Y4210" s="20"/>
      <c r="Z4210" s="21"/>
      <c r="AA4210" s="20"/>
      <c r="AB4210" s="20"/>
      <c r="AC4210" s="14"/>
    </row>
    <row r="4211" spans="1:29" ht="14.25" customHeight="1" x14ac:dyDescent="0.3">
      <c r="A4211" s="5"/>
      <c r="B4211" s="20"/>
      <c r="C4211" s="20"/>
      <c r="D4211" s="20"/>
      <c r="E4211" s="20"/>
      <c r="F4211" s="21"/>
      <c r="G4211" s="20"/>
      <c r="H4211" s="20"/>
      <c r="I4211" s="21"/>
      <c r="J4211" s="20"/>
      <c r="K4211" s="20"/>
      <c r="L4211" s="20"/>
      <c r="M4211" s="21"/>
      <c r="N4211" s="21"/>
      <c r="O4211" s="21"/>
      <c r="P4211" s="21"/>
      <c r="Q4211" s="21"/>
      <c r="R4211" s="21"/>
      <c r="S4211" s="21"/>
      <c r="T4211" s="20"/>
      <c r="U4211" s="21"/>
      <c r="V4211" s="21"/>
      <c r="W4211" s="21"/>
      <c r="X4211" s="20"/>
      <c r="Y4211" s="20"/>
      <c r="Z4211" s="21"/>
      <c r="AA4211" s="20"/>
      <c r="AB4211" s="20"/>
      <c r="AC4211" s="14"/>
    </row>
    <row r="4212" spans="1:29" ht="14.25" customHeight="1" x14ac:dyDescent="0.3">
      <c r="A4212" s="5"/>
      <c r="B4212" s="20"/>
      <c r="C4212" s="20"/>
      <c r="D4212" s="20"/>
      <c r="E4212" s="20"/>
      <c r="F4212" s="21"/>
      <c r="G4212" s="20"/>
      <c r="H4212" s="20"/>
      <c r="I4212" s="21"/>
      <c r="J4212" s="20"/>
      <c r="K4212" s="20"/>
      <c r="L4212" s="20"/>
      <c r="M4212" s="21"/>
      <c r="N4212" s="21"/>
      <c r="O4212" s="21"/>
      <c r="P4212" s="21"/>
      <c r="Q4212" s="21"/>
      <c r="R4212" s="21"/>
      <c r="S4212" s="21"/>
      <c r="T4212" s="20"/>
      <c r="U4212" s="21"/>
      <c r="V4212" s="21"/>
      <c r="W4212" s="21"/>
      <c r="X4212" s="20"/>
      <c r="Y4212" s="20"/>
      <c r="Z4212" s="21"/>
      <c r="AA4212" s="20"/>
      <c r="AB4212" s="20"/>
      <c r="AC4212" s="14"/>
    </row>
    <row r="4213" spans="1:29" ht="14.25" customHeight="1" x14ac:dyDescent="0.3">
      <c r="A4213" s="5"/>
      <c r="B4213" s="20"/>
      <c r="C4213" s="20"/>
      <c r="D4213" s="20"/>
      <c r="E4213" s="20"/>
      <c r="F4213" s="21"/>
      <c r="G4213" s="20"/>
      <c r="H4213" s="20"/>
      <c r="I4213" s="21"/>
      <c r="J4213" s="20"/>
      <c r="K4213" s="20"/>
      <c r="L4213" s="20"/>
      <c r="M4213" s="21"/>
      <c r="N4213" s="21"/>
      <c r="O4213" s="21"/>
      <c r="P4213" s="21"/>
      <c r="Q4213" s="21"/>
      <c r="R4213" s="21"/>
      <c r="S4213" s="21"/>
      <c r="T4213" s="20"/>
      <c r="U4213" s="21"/>
      <c r="V4213" s="21"/>
      <c r="W4213" s="21"/>
      <c r="X4213" s="20"/>
      <c r="Y4213" s="20"/>
      <c r="Z4213" s="21"/>
      <c r="AA4213" s="20"/>
      <c r="AB4213" s="20"/>
      <c r="AC4213" s="14"/>
    </row>
    <row r="4214" spans="1:29" ht="14.25" customHeight="1" x14ac:dyDescent="0.3">
      <c r="A4214" s="5"/>
      <c r="B4214" s="20"/>
      <c r="C4214" s="20"/>
      <c r="D4214" s="20"/>
      <c r="E4214" s="20"/>
      <c r="F4214" s="21"/>
      <c r="G4214" s="20"/>
      <c r="H4214" s="20"/>
      <c r="I4214" s="21"/>
      <c r="J4214" s="20"/>
      <c r="K4214" s="20"/>
      <c r="L4214" s="20"/>
      <c r="M4214" s="21"/>
      <c r="N4214" s="21"/>
      <c r="O4214" s="21"/>
      <c r="P4214" s="21"/>
      <c r="Q4214" s="21"/>
      <c r="R4214" s="21"/>
      <c r="S4214" s="21"/>
      <c r="T4214" s="20"/>
      <c r="U4214" s="21"/>
      <c r="V4214" s="21"/>
      <c r="W4214" s="21"/>
      <c r="X4214" s="20"/>
      <c r="Y4214" s="20"/>
      <c r="Z4214" s="21"/>
      <c r="AA4214" s="20"/>
      <c r="AB4214" s="20"/>
      <c r="AC4214" s="14"/>
    </row>
    <row r="4215" spans="1:29" ht="14.25" customHeight="1" x14ac:dyDescent="0.3">
      <c r="A4215" s="5"/>
      <c r="B4215" s="20"/>
      <c r="C4215" s="20"/>
      <c r="D4215" s="20"/>
      <c r="E4215" s="20"/>
      <c r="F4215" s="21"/>
      <c r="G4215" s="20"/>
      <c r="H4215" s="20"/>
      <c r="I4215" s="21"/>
      <c r="J4215" s="20"/>
      <c r="K4215" s="20"/>
      <c r="L4215" s="20"/>
      <c r="M4215" s="21"/>
      <c r="N4215" s="21"/>
      <c r="O4215" s="21"/>
      <c r="P4215" s="21"/>
      <c r="Q4215" s="21"/>
      <c r="R4215" s="21"/>
      <c r="S4215" s="21"/>
      <c r="T4215" s="20"/>
      <c r="U4215" s="21"/>
      <c r="V4215" s="21"/>
      <c r="W4215" s="21"/>
      <c r="X4215" s="20"/>
      <c r="Y4215" s="20"/>
      <c r="Z4215" s="21"/>
      <c r="AA4215" s="20"/>
      <c r="AB4215" s="20"/>
      <c r="AC4215" s="14"/>
    </row>
    <row r="4216" spans="1:29" ht="14.25" customHeight="1" x14ac:dyDescent="0.3">
      <c r="A4216" s="5"/>
      <c r="B4216" s="20"/>
      <c r="C4216" s="20"/>
      <c r="D4216" s="20"/>
      <c r="E4216" s="20"/>
      <c r="F4216" s="21"/>
      <c r="G4216" s="20"/>
      <c r="H4216" s="20"/>
      <c r="I4216" s="21"/>
      <c r="J4216" s="20"/>
      <c r="K4216" s="20"/>
      <c r="L4216" s="20"/>
      <c r="M4216" s="21"/>
      <c r="N4216" s="21"/>
      <c r="O4216" s="21"/>
      <c r="P4216" s="21"/>
      <c r="Q4216" s="21"/>
      <c r="R4216" s="21"/>
      <c r="S4216" s="21"/>
      <c r="T4216" s="20"/>
      <c r="U4216" s="21"/>
      <c r="V4216" s="21"/>
      <c r="W4216" s="21"/>
      <c r="X4216" s="20"/>
      <c r="Y4216" s="20"/>
      <c r="Z4216" s="21"/>
      <c r="AA4216" s="20"/>
      <c r="AB4216" s="20"/>
      <c r="AC4216" s="14"/>
    </row>
    <row r="4217" spans="1:29" ht="14.25" customHeight="1" x14ac:dyDescent="0.3">
      <c r="A4217" s="5"/>
      <c r="B4217" s="20"/>
      <c r="C4217" s="20"/>
      <c r="D4217" s="20"/>
      <c r="E4217" s="20"/>
      <c r="F4217" s="21"/>
      <c r="G4217" s="20"/>
      <c r="H4217" s="20"/>
      <c r="I4217" s="21"/>
      <c r="J4217" s="20"/>
      <c r="K4217" s="20"/>
      <c r="L4217" s="20"/>
      <c r="M4217" s="21"/>
      <c r="N4217" s="21"/>
      <c r="O4217" s="21"/>
      <c r="P4217" s="21"/>
      <c r="Q4217" s="21"/>
      <c r="R4217" s="21"/>
      <c r="S4217" s="21"/>
      <c r="T4217" s="20"/>
      <c r="U4217" s="21"/>
      <c r="V4217" s="21"/>
      <c r="W4217" s="21"/>
      <c r="X4217" s="20"/>
      <c r="Y4217" s="20"/>
      <c r="Z4217" s="21"/>
      <c r="AA4217" s="20"/>
      <c r="AB4217" s="20"/>
      <c r="AC4217" s="14"/>
    </row>
    <row r="4218" spans="1:29" ht="14.25" customHeight="1" x14ac:dyDescent="0.3">
      <c r="A4218" s="5"/>
      <c r="B4218" s="20"/>
      <c r="C4218" s="20"/>
      <c r="D4218" s="20"/>
      <c r="E4218" s="20"/>
      <c r="F4218" s="21"/>
      <c r="G4218" s="20"/>
      <c r="H4218" s="20"/>
      <c r="I4218" s="21"/>
      <c r="J4218" s="20"/>
      <c r="K4218" s="20"/>
      <c r="L4218" s="20"/>
      <c r="M4218" s="21"/>
      <c r="N4218" s="21"/>
      <c r="O4218" s="21"/>
      <c r="P4218" s="21"/>
      <c r="Q4218" s="21"/>
      <c r="R4218" s="21"/>
      <c r="S4218" s="21"/>
      <c r="T4218" s="20"/>
      <c r="U4218" s="21"/>
      <c r="V4218" s="21"/>
      <c r="W4218" s="21"/>
      <c r="X4218" s="20"/>
      <c r="Y4218" s="20"/>
      <c r="Z4218" s="21"/>
      <c r="AA4218" s="20"/>
      <c r="AB4218" s="20"/>
      <c r="AC4218" s="14"/>
    </row>
    <row r="4219" spans="1:29" ht="14.25" customHeight="1" x14ac:dyDescent="0.3">
      <c r="A4219" s="5"/>
      <c r="B4219" s="20"/>
      <c r="C4219" s="20"/>
      <c r="D4219" s="20"/>
      <c r="E4219" s="20"/>
      <c r="F4219" s="21"/>
      <c r="G4219" s="20"/>
      <c r="H4219" s="20"/>
      <c r="I4219" s="21"/>
      <c r="J4219" s="20"/>
      <c r="K4219" s="20"/>
      <c r="L4219" s="20"/>
      <c r="M4219" s="21"/>
      <c r="N4219" s="21"/>
      <c r="O4219" s="21"/>
      <c r="P4219" s="21"/>
      <c r="Q4219" s="21"/>
      <c r="R4219" s="21"/>
      <c r="S4219" s="21"/>
      <c r="T4219" s="20"/>
      <c r="U4219" s="21"/>
      <c r="V4219" s="21"/>
      <c r="W4219" s="21"/>
      <c r="X4219" s="20"/>
      <c r="Y4219" s="20"/>
      <c r="Z4219" s="21"/>
      <c r="AA4219" s="20"/>
      <c r="AB4219" s="20"/>
      <c r="AC4219" s="14"/>
    </row>
    <row r="4220" spans="1:29" ht="14.25" customHeight="1" x14ac:dyDescent="0.3">
      <c r="A4220" s="5"/>
      <c r="B4220" s="20"/>
      <c r="C4220" s="20"/>
      <c r="D4220" s="20"/>
      <c r="E4220" s="20"/>
      <c r="F4220" s="21"/>
      <c r="G4220" s="20"/>
      <c r="H4220" s="20"/>
      <c r="I4220" s="21"/>
      <c r="J4220" s="20"/>
      <c r="K4220" s="20"/>
      <c r="L4220" s="20"/>
      <c r="M4220" s="21"/>
      <c r="N4220" s="21"/>
      <c r="O4220" s="21"/>
      <c r="P4220" s="21"/>
      <c r="Q4220" s="21"/>
      <c r="R4220" s="21"/>
      <c r="S4220" s="21"/>
      <c r="T4220" s="20"/>
      <c r="U4220" s="21"/>
      <c r="V4220" s="21"/>
      <c r="W4220" s="21"/>
      <c r="X4220" s="20"/>
      <c r="Y4220" s="20"/>
      <c r="Z4220" s="21"/>
      <c r="AA4220" s="20"/>
      <c r="AB4220" s="20"/>
      <c r="AC4220" s="14"/>
    </row>
    <row r="4221" spans="1:29" ht="14.25" customHeight="1" x14ac:dyDescent="0.3">
      <c r="A4221" s="5"/>
      <c r="B4221" s="20"/>
      <c r="C4221" s="20"/>
      <c r="D4221" s="20"/>
      <c r="E4221" s="20"/>
      <c r="F4221" s="21"/>
      <c r="G4221" s="20"/>
      <c r="H4221" s="20"/>
      <c r="I4221" s="21"/>
      <c r="J4221" s="20"/>
      <c r="K4221" s="20"/>
      <c r="L4221" s="20"/>
      <c r="M4221" s="21"/>
      <c r="N4221" s="21"/>
      <c r="O4221" s="21"/>
      <c r="P4221" s="21"/>
      <c r="Q4221" s="21"/>
      <c r="R4221" s="21"/>
      <c r="S4221" s="21"/>
      <c r="T4221" s="20"/>
      <c r="U4221" s="21"/>
      <c r="V4221" s="21"/>
      <c r="W4221" s="21"/>
      <c r="X4221" s="20"/>
      <c r="Y4221" s="20"/>
      <c r="Z4221" s="21"/>
      <c r="AA4221" s="20"/>
      <c r="AB4221" s="20"/>
      <c r="AC4221" s="14"/>
    </row>
    <row r="4222" spans="1:29" ht="14.25" customHeight="1" x14ac:dyDescent="0.3">
      <c r="A4222" s="5"/>
      <c r="B4222" s="20"/>
      <c r="C4222" s="20"/>
      <c r="D4222" s="20"/>
      <c r="E4222" s="20"/>
      <c r="F4222" s="21"/>
      <c r="G4222" s="20"/>
      <c r="H4222" s="20"/>
      <c r="I4222" s="21"/>
      <c r="J4222" s="20"/>
      <c r="K4222" s="20"/>
      <c r="L4222" s="20"/>
      <c r="M4222" s="21"/>
      <c r="N4222" s="21"/>
      <c r="O4222" s="21"/>
      <c r="P4222" s="21"/>
      <c r="Q4222" s="21"/>
      <c r="R4222" s="21"/>
      <c r="S4222" s="21"/>
      <c r="T4222" s="20"/>
      <c r="U4222" s="21"/>
      <c r="V4222" s="21"/>
      <c r="W4222" s="21"/>
      <c r="X4222" s="20"/>
      <c r="Y4222" s="20"/>
      <c r="Z4222" s="21"/>
      <c r="AA4222" s="20"/>
      <c r="AB4222" s="20"/>
      <c r="AC4222" s="14"/>
    </row>
    <row r="4223" spans="1:29" ht="14.25" customHeight="1" x14ac:dyDescent="0.3">
      <c r="A4223" s="5"/>
      <c r="B4223" s="20"/>
      <c r="C4223" s="20"/>
      <c r="D4223" s="20"/>
      <c r="E4223" s="20"/>
      <c r="F4223" s="21"/>
      <c r="G4223" s="20"/>
      <c r="H4223" s="20"/>
      <c r="I4223" s="21"/>
      <c r="J4223" s="20"/>
      <c r="K4223" s="20"/>
      <c r="L4223" s="20"/>
      <c r="M4223" s="21"/>
      <c r="N4223" s="21"/>
      <c r="O4223" s="21"/>
      <c r="P4223" s="21"/>
      <c r="Q4223" s="21"/>
      <c r="R4223" s="21"/>
      <c r="S4223" s="21"/>
      <c r="T4223" s="20"/>
      <c r="U4223" s="21"/>
      <c r="V4223" s="21"/>
      <c r="W4223" s="21"/>
      <c r="X4223" s="20"/>
      <c r="Y4223" s="20"/>
      <c r="Z4223" s="21"/>
      <c r="AA4223" s="20"/>
      <c r="AB4223" s="20"/>
      <c r="AC4223" s="14"/>
    </row>
    <row r="4224" spans="1:29" ht="14.25" customHeight="1" x14ac:dyDescent="0.3">
      <c r="A4224" s="5"/>
      <c r="B4224" s="20"/>
      <c r="C4224" s="20"/>
      <c r="D4224" s="20"/>
      <c r="E4224" s="20"/>
      <c r="F4224" s="21"/>
      <c r="G4224" s="20"/>
      <c r="H4224" s="20"/>
      <c r="I4224" s="21"/>
      <c r="J4224" s="20"/>
      <c r="K4224" s="20"/>
      <c r="L4224" s="20"/>
      <c r="M4224" s="21"/>
      <c r="N4224" s="21"/>
      <c r="O4224" s="21"/>
      <c r="P4224" s="21"/>
      <c r="Q4224" s="21"/>
      <c r="R4224" s="21"/>
      <c r="S4224" s="21"/>
      <c r="T4224" s="20"/>
      <c r="U4224" s="21"/>
      <c r="V4224" s="21"/>
      <c r="W4224" s="21"/>
      <c r="X4224" s="20"/>
      <c r="Y4224" s="20"/>
      <c r="Z4224" s="21"/>
      <c r="AA4224" s="20"/>
      <c r="AB4224" s="20"/>
      <c r="AC4224" s="14"/>
    </row>
    <row r="4225" spans="1:29" ht="14.25" customHeight="1" x14ac:dyDescent="0.3">
      <c r="A4225" s="5"/>
      <c r="B4225" s="20"/>
      <c r="C4225" s="20"/>
      <c r="D4225" s="20"/>
      <c r="E4225" s="20"/>
      <c r="F4225" s="21"/>
      <c r="G4225" s="20"/>
      <c r="H4225" s="20"/>
      <c r="I4225" s="21"/>
      <c r="J4225" s="20"/>
      <c r="K4225" s="20"/>
      <c r="L4225" s="20"/>
      <c r="M4225" s="21"/>
      <c r="N4225" s="21"/>
      <c r="O4225" s="21"/>
      <c r="P4225" s="21"/>
      <c r="Q4225" s="21"/>
      <c r="R4225" s="21"/>
      <c r="S4225" s="21"/>
      <c r="T4225" s="20"/>
      <c r="U4225" s="21"/>
      <c r="V4225" s="21"/>
      <c r="W4225" s="21"/>
      <c r="X4225" s="20"/>
      <c r="Y4225" s="20"/>
      <c r="Z4225" s="21"/>
      <c r="AA4225" s="20"/>
      <c r="AB4225" s="20"/>
      <c r="AC4225" s="14"/>
    </row>
    <row r="4226" spans="1:29" ht="14.25" customHeight="1" x14ac:dyDescent="0.3">
      <c r="A4226" s="5"/>
      <c r="B4226" s="20"/>
      <c r="C4226" s="20"/>
      <c r="D4226" s="20"/>
      <c r="E4226" s="20"/>
      <c r="F4226" s="21"/>
      <c r="G4226" s="20"/>
      <c r="H4226" s="20"/>
      <c r="I4226" s="21"/>
      <c r="J4226" s="20"/>
      <c r="K4226" s="20"/>
      <c r="L4226" s="20"/>
      <c r="M4226" s="21"/>
      <c r="N4226" s="21"/>
      <c r="O4226" s="21"/>
      <c r="P4226" s="21"/>
      <c r="Q4226" s="21"/>
      <c r="R4226" s="21"/>
      <c r="S4226" s="21"/>
      <c r="T4226" s="20"/>
      <c r="U4226" s="21"/>
      <c r="V4226" s="21"/>
      <c r="W4226" s="21"/>
      <c r="X4226" s="20"/>
      <c r="Y4226" s="20"/>
      <c r="Z4226" s="21"/>
      <c r="AA4226" s="20"/>
      <c r="AB4226" s="20"/>
      <c r="AC4226" s="14"/>
    </row>
    <row r="4227" spans="1:29" ht="14.25" customHeight="1" x14ac:dyDescent="0.3">
      <c r="A4227" s="5"/>
      <c r="B4227" s="20"/>
      <c r="C4227" s="20"/>
      <c r="D4227" s="20"/>
      <c r="E4227" s="20"/>
      <c r="F4227" s="21"/>
      <c r="G4227" s="20"/>
      <c r="H4227" s="20"/>
      <c r="I4227" s="21"/>
      <c r="J4227" s="20"/>
      <c r="K4227" s="20"/>
      <c r="L4227" s="20"/>
      <c r="M4227" s="21"/>
      <c r="N4227" s="21"/>
      <c r="O4227" s="21"/>
      <c r="P4227" s="21"/>
      <c r="Q4227" s="21"/>
      <c r="R4227" s="21"/>
      <c r="S4227" s="21"/>
      <c r="T4227" s="20"/>
      <c r="U4227" s="21"/>
      <c r="V4227" s="21"/>
      <c r="W4227" s="21"/>
      <c r="X4227" s="20"/>
      <c r="Y4227" s="20"/>
      <c r="Z4227" s="21"/>
      <c r="AA4227" s="20"/>
      <c r="AB4227" s="20"/>
      <c r="AC4227" s="14"/>
    </row>
    <row r="4228" spans="1:29" ht="14.25" customHeight="1" x14ac:dyDescent="0.3">
      <c r="A4228" s="5"/>
      <c r="B4228" s="20"/>
      <c r="C4228" s="20"/>
      <c r="D4228" s="20"/>
      <c r="E4228" s="20"/>
      <c r="F4228" s="21"/>
      <c r="G4228" s="20"/>
      <c r="H4228" s="20"/>
      <c r="I4228" s="21"/>
      <c r="J4228" s="20"/>
      <c r="K4228" s="20"/>
      <c r="L4228" s="20"/>
      <c r="M4228" s="21"/>
      <c r="N4228" s="21"/>
      <c r="O4228" s="21"/>
      <c r="P4228" s="21"/>
      <c r="Q4228" s="21"/>
      <c r="R4228" s="21"/>
      <c r="S4228" s="21"/>
      <c r="T4228" s="20"/>
      <c r="U4228" s="21"/>
      <c r="V4228" s="21"/>
      <c r="W4228" s="21"/>
      <c r="X4228" s="20"/>
      <c r="Y4228" s="20"/>
      <c r="Z4228" s="21"/>
      <c r="AA4228" s="20"/>
      <c r="AB4228" s="20"/>
      <c r="AC4228" s="14"/>
    </row>
    <row r="4229" spans="1:29" ht="14.25" customHeight="1" x14ac:dyDescent="0.3">
      <c r="A4229" s="5"/>
      <c r="B4229" s="20"/>
      <c r="C4229" s="20"/>
      <c r="D4229" s="20"/>
      <c r="E4229" s="20"/>
      <c r="F4229" s="21"/>
      <c r="G4229" s="20"/>
      <c r="H4229" s="20"/>
      <c r="I4229" s="21"/>
      <c r="J4229" s="20"/>
      <c r="K4229" s="20"/>
      <c r="L4229" s="20"/>
      <c r="M4229" s="21"/>
      <c r="N4229" s="21"/>
      <c r="O4229" s="21"/>
      <c r="P4229" s="21"/>
      <c r="Q4229" s="21"/>
      <c r="R4229" s="21"/>
      <c r="S4229" s="21"/>
      <c r="T4229" s="20"/>
      <c r="U4229" s="21"/>
      <c r="V4229" s="21"/>
      <c r="W4229" s="21"/>
      <c r="X4229" s="20"/>
      <c r="Y4229" s="20"/>
      <c r="Z4229" s="21"/>
      <c r="AA4229" s="20"/>
      <c r="AB4229" s="20"/>
      <c r="AC4229" s="14"/>
    </row>
    <row r="4230" spans="1:29" ht="14.25" customHeight="1" x14ac:dyDescent="0.3">
      <c r="A4230" s="5"/>
      <c r="B4230" s="20"/>
      <c r="C4230" s="20"/>
      <c r="D4230" s="20"/>
      <c r="E4230" s="20"/>
      <c r="F4230" s="21"/>
      <c r="G4230" s="20"/>
      <c r="H4230" s="20"/>
      <c r="I4230" s="21"/>
      <c r="J4230" s="20"/>
      <c r="K4230" s="20"/>
      <c r="L4230" s="20"/>
      <c r="M4230" s="21"/>
      <c r="N4230" s="21"/>
      <c r="O4230" s="21"/>
      <c r="P4230" s="21"/>
      <c r="Q4230" s="21"/>
      <c r="R4230" s="21"/>
      <c r="S4230" s="21"/>
      <c r="T4230" s="20"/>
      <c r="U4230" s="21"/>
      <c r="V4230" s="21"/>
      <c r="W4230" s="21"/>
      <c r="X4230" s="20"/>
      <c r="Y4230" s="20"/>
      <c r="Z4230" s="21"/>
      <c r="AA4230" s="20"/>
      <c r="AB4230" s="20"/>
      <c r="AC4230" s="14"/>
    </row>
    <row r="4231" spans="1:29" ht="14.25" customHeight="1" x14ac:dyDescent="0.3">
      <c r="A4231" s="5"/>
      <c r="B4231" s="20"/>
      <c r="C4231" s="20"/>
      <c r="D4231" s="20"/>
      <c r="E4231" s="20"/>
      <c r="F4231" s="21"/>
      <c r="G4231" s="20"/>
      <c r="H4231" s="20"/>
      <c r="I4231" s="21"/>
      <c r="J4231" s="20"/>
      <c r="K4231" s="20"/>
      <c r="L4231" s="20"/>
      <c r="M4231" s="21"/>
      <c r="N4231" s="21"/>
      <c r="O4231" s="21"/>
      <c r="P4231" s="21"/>
      <c r="Q4231" s="21"/>
      <c r="R4231" s="21"/>
      <c r="S4231" s="21"/>
      <c r="T4231" s="20"/>
      <c r="U4231" s="21"/>
      <c r="V4231" s="21"/>
      <c r="W4231" s="21"/>
      <c r="X4231" s="20"/>
      <c r="Y4231" s="20"/>
      <c r="Z4231" s="21"/>
      <c r="AA4231" s="20"/>
      <c r="AB4231" s="20"/>
      <c r="AC4231" s="14"/>
    </row>
    <row r="4232" spans="1:29" ht="14.25" customHeight="1" x14ac:dyDescent="0.3">
      <c r="A4232" s="5"/>
      <c r="B4232" s="20"/>
      <c r="C4232" s="20"/>
      <c r="D4232" s="20"/>
      <c r="E4232" s="20"/>
      <c r="F4232" s="21"/>
      <c r="G4232" s="20"/>
      <c r="H4232" s="20"/>
      <c r="I4232" s="21"/>
      <c r="J4232" s="20"/>
      <c r="K4232" s="20"/>
      <c r="L4232" s="20"/>
      <c r="M4232" s="21"/>
      <c r="N4232" s="21"/>
      <c r="O4232" s="21"/>
      <c r="P4232" s="21"/>
      <c r="Q4232" s="21"/>
      <c r="R4232" s="21"/>
      <c r="S4232" s="21"/>
      <c r="T4232" s="20"/>
      <c r="U4232" s="21"/>
      <c r="V4232" s="21"/>
      <c r="W4232" s="21"/>
      <c r="X4232" s="20"/>
      <c r="Y4232" s="20"/>
      <c r="Z4232" s="21"/>
      <c r="AA4232" s="20"/>
      <c r="AB4232" s="20"/>
      <c r="AC4232" s="14"/>
    </row>
    <row r="4233" spans="1:29" ht="14.25" customHeight="1" x14ac:dyDescent="0.3">
      <c r="A4233" s="5"/>
      <c r="B4233" s="20"/>
      <c r="C4233" s="20"/>
      <c r="D4233" s="20"/>
      <c r="E4233" s="20"/>
      <c r="F4233" s="21"/>
      <c r="G4233" s="20"/>
      <c r="H4233" s="20"/>
      <c r="I4233" s="21"/>
      <c r="J4233" s="20"/>
      <c r="K4233" s="20"/>
      <c r="L4233" s="20"/>
      <c r="M4233" s="21"/>
      <c r="N4233" s="21"/>
      <c r="O4233" s="21"/>
      <c r="P4233" s="21"/>
      <c r="Q4233" s="21"/>
      <c r="R4233" s="21"/>
      <c r="S4233" s="21"/>
      <c r="T4233" s="20"/>
      <c r="U4233" s="21"/>
      <c r="V4233" s="21"/>
      <c r="W4233" s="21"/>
      <c r="X4233" s="20"/>
      <c r="Y4233" s="20"/>
      <c r="Z4233" s="21"/>
      <c r="AA4233" s="20"/>
      <c r="AB4233" s="20"/>
      <c r="AC4233" s="14"/>
    </row>
    <row r="4234" spans="1:29" ht="14.25" customHeight="1" x14ac:dyDescent="0.3">
      <c r="A4234" s="5"/>
      <c r="B4234" s="20"/>
      <c r="C4234" s="20"/>
      <c r="D4234" s="20"/>
      <c r="E4234" s="20"/>
      <c r="F4234" s="21"/>
      <c r="G4234" s="20"/>
      <c r="H4234" s="20"/>
      <c r="I4234" s="21"/>
      <c r="J4234" s="20"/>
      <c r="K4234" s="20"/>
      <c r="L4234" s="20"/>
      <c r="M4234" s="21"/>
      <c r="N4234" s="21"/>
      <c r="O4234" s="21"/>
      <c r="P4234" s="21"/>
      <c r="Q4234" s="21"/>
      <c r="R4234" s="21"/>
      <c r="S4234" s="21"/>
      <c r="T4234" s="20"/>
      <c r="U4234" s="21"/>
      <c r="V4234" s="21"/>
      <c r="W4234" s="21"/>
      <c r="X4234" s="20"/>
      <c r="Y4234" s="20"/>
      <c r="Z4234" s="21"/>
      <c r="AA4234" s="20"/>
      <c r="AB4234" s="20"/>
      <c r="AC4234" s="14"/>
    </row>
    <row r="4235" spans="1:29" ht="14.25" customHeight="1" x14ac:dyDescent="0.3">
      <c r="A4235" s="5"/>
      <c r="B4235" s="20"/>
      <c r="C4235" s="20"/>
      <c r="D4235" s="20"/>
      <c r="E4235" s="20"/>
      <c r="F4235" s="21"/>
      <c r="G4235" s="20"/>
      <c r="H4235" s="20"/>
      <c r="I4235" s="21"/>
      <c r="J4235" s="20"/>
      <c r="K4235" s="20"/>
      <c r="L4235" s="20"/>
      <c r="M4235" s="21"/>
      <c r="N4235" s="21"/>
      <c r="O4235" s="21"/>
      <c r="P4235" s="21"/>
      <c r="Q4235" s="21"/>
      <c r="R4235" s="21"/>
      <c r="S4235" s="21"/>
      <c r="T4235" s="20"/>
      <c r="U4235" s="21"/>
      <c r="V4235" s="21"/>
      <c r="W4235" s="21"/>
      <c r="X4235" s="20"/>
      <c r="Y4235" s="20"/>
      <c r="Z4235" s="21"/>
      <c r="AA4235" s="20"/>
      <c r="AB4235" s="20"/>
      <c r="AC4235" s="14"/>
    </row>
    <row r="4236" spans="1:29" ht="14.25" customHeight="1" x14ac:dyDescent="0.3">
      <c r="A4236" s="5"/>
      <c r="B4236" s="20"/>
      <c r="C4236" s="20"/>
      <c r="D4236" s="20"/>
      <c r="E4236" s="20"/>
      <c r="F4236" s="21"/>
      <c r="G4236" s="20"/>
      <c r="H4236" s="20"/>
      <c r="I4236" s="21"/>
      <c r="J4236" s="20"/>
      <c r="K4236" s="20"/>
      <c r="L4236" s="20"/>
      <c r="M4236" s="21"/>
      <c r="N4236" s="21"/>
      <c r="O4236" s="21"/>
      <c r="P4236" s="21"/>
      <c r="Q4236" s="21"/>
      <c r="R4236" s="21"/>
      <c r="S4236" s="21"/>
      <c r="T4236" s="20"/>
      <c r="U4236" s="21"/>
      <c r="V4236" s="21"/>
      <c r="W4236" s="21"/>
      <c r="X4236" s="20"/>
      <c r="Y4236" s="20"/>
      <c r="Z4236" s="21"/>
      <c r="AA4236" s="20"/>
      <c r="AB4236" s="20"/>
      <c r="AC4236" s="14"/>
    </row>
    <row r="4237" spans="1:29" ht="14.25" customHeight="1" x14ac:dyDescent="0.3">
      <c r="A4237" s="5"/>
      <c r="B4237" s="20"/>
      <c r="C4237" s="20"/>
      <c r="D4237" s="20"/>
      <c r="E4237" s="20"/>
      <c r="F4237" s="21"/>
      <c r="G4237" s="20"/>
      <c r="H4237" s="20"/>
      <c r="I4237" s="21"/>
      <c r="J4237" s="20"/>
      <c r="K4237" s="20"/>
      <c r="L4237" s="20"/>
      <c r="M4237" s="21"/>
      <c r="N4237" s="21"/>
      <c r="O4237" s="21"/>
      <c r="P4237" s="21"/>
      <c r="Q4237" s="21"/>
      <c r="R4237" s="21"/>
      <c r="S4237" s="21"/>
      <c r="T4237" s="20"/>
      <c r="U4237" s="21"/>
      <c r="V4237" s="21"/>
      <c r="W4237" s="21"/>
      <c r="X4237" s="20"/>
      <c r="Y4237" s="20"/>
      <c r="Z4237" s="21"/>
      <c r="AA4237" s="20"/>
      <c r="AB4237" s="20"/>
      <c r="AC4237" s="14"/>
    </row>
    <row r="4238" spans="1:29" ht="14.25" customHeight="1" x14ac:dyDescent="0.3">
      <c r="A4238" s="5"/>
      <c r="B4238" s="20"/>
      <c r="C4238" s="20"/>
      <c r="D4238" s="20"/>
      <c r="E4238" s="20"/>
      <c r="F4238" s="21"/>
      <c r="G4238" s="20"/>
      <c r="H4238" s="20"/>
      <c r="I4238" s="21"/>
      <c r="J4238" s="20"/>
      <c r="K4238" s="20"/>
      <c r="L4238" s="20"/>
      <c r="M4238" s="21"/>
      <c r="N4238" s="21"/>
      <c r="O4238" s="21"/>
      <c r="P4238" s="21"/>
      <c r="Q4238" s="21"/>
      <c r="R4238" s="21"/>
      <c r="S4238" s="21"/>
      <c r="T4238" s="20"/>
      <c r="U4238" s="21"/>
      <c r="V4238" s="21"/>
      <c r="W4238" s="21"/>
      <c r="X4238" s="20"/>
      <c r="Y4238" s="20"/>
      <c r="Z4238" s="21"/>
      <c r="AA4238" s="20"/>
      <c r="AB4238" s="20"/>
      <c r="AC4238" s="14"/>
    </row>
    <row r="4239" spans="1:29" ht="14.25" customHeight="1" x14ac:dyDescent="0.3">
      <c r="A4239" s="5"/>
      <c r="B4239" s="20"/>
      <c r="C4239" s="20"/>
      <c r="D4239" s="20"/>
      <c r="E4239" s="20"/>
      <c r="F4239" s="21"/>
      <c r="G4239" s="20"/>
      <c r="H4239" s="20"/>
      <c r="I4239" s="21"/>
      <c r="J4239" s="20"/>
      <c r="K4239" s="20"/>
      <c r="L4239" s="20"/>
      <c r="M4239" s="21"/>
      <c r="N4239" s="21"/>
      <c r="O4239" s="21"/>
      <c r="P4239" s="21"/>
      <c r="Q4239" s="21"/>
      <c r="R4239" s="21"/>
      <c r="S4239" s="21"/>
      <c r="T4239" s="20"/>
      <c r="U4239" s="21"/>
      <c r="V4239" s="21"/>
      <c r="W4239" s="21"/>
      <c r="X4239" s="20"/>
      <c r="Y4239" s="20"/>
      <c r="Z4239" s="21"/>
      <c r="AA4239" s="20"/>
      <c r="AB4239" s="20"/>
      <c r="AC4239" s="14"/>
    </row>
    <row r="4240" spans="1:29" ht="14.25" customHeight="1" x14ac:dyDescent="0.3">
      <c r="A4240" s="5"/>
      <c r="B4240" s="20"/>
      <c r="C4240" s="20"/>
      <c r="D4240" s="20"/>
      <c r="E4240" s="20"/>
      <c r="F4240" s="21"/>
      <c r="G4240" s="20"/>
      <c r="H4240" s="20"/>
      <c r="I4240" s="21"/>
      <c r="J4240" s="20"/>
      <c r="K4240" s="20"/>
      <c r="L4240" s="20"/>
      <c r="M4240" s="21"/>
      <c r="N4240" s="21"/>
      <c r="O4240" s="21"/>
      <c r="P4240" s="21"/>
      <c r="Q4240" s="21"/>
      <c r="R4240" s="21"/>
      <c r="S4240" s="21"/>
      <c r="T4240" s="20"/>
      <c r="U4240" s="21"/>
      <c r="V4240" s="21"/>
      <c r="W4240" s="21"/>
      <c r="X4240" s="20"/>
      <c r="Y4240" s="20"/>
      <c r="Z4240" s="21"/>
      <c r="AA4240" s="20"/>
      <c r="AB4240" s="20"/>
      <c r="AC4240" s="14"/>
    </row>
    <row r="4241" spans="1:29" ht="14.25" customHeight="1" x14ac:dyDescent="0.3">
      <c r="A4241" s="5"/>
      <c r="B4241" s="20"/>
      <c r="C4241" s="20"/>
      <c r="D4241" s="20"/>
      <c r="E4241" s="20"/>
      <c r="F4241" s="21"/>
      <c r="G4241" s="20"/>
      <c r="H4241" s="20"/>
      <c r="I4241" s="21"/>
      <c r="J4241" s="20"/>
      <c r="K4241" s="20"/>
      <c r="L4241" s="20"/>
      <c r="M4241" s="21"/>
      <c r="N4241" s="21"/>
      <c r="O4241" s="21"/>
      <c r="P4241" s="21"/>
      <c r="Q4241" s="21"/>
      <c r="R4241" s="21"/>
      <c r="S4241" s="21"/>
      <c r="T4241" s="20"/>
      <c r="U4241" s="21"/>
      <c r="V4241" s="21"/>
      <c r="W4241" s="21"/>
      <c r="X4241" s="20"/>
      <c r="Y4241" s="20"/>
      <c r="Z4241" s="21"/>
      <c r="AA4241" s="20"/>
      <c r="AB4241" s="20"/>
      <c r="AC4241" s="14"/>
    </row>
    <row r="4242" spans="1:29" ht="14.25" customHeight="1" x14ac:dyDescent="0.3">
      <c r="A4242" s="5"/>
      <c r="B4242" s="20"/>
      <c r="C4242" s="20"/>
      <c r="D4242" s="20"/>
      <c r="E4242" s="20"/>
      <c r="F4242" s="21"/>
      <c r="G4242" s="20"/>
      <c r="H4242" s="20"/>
      <c r="I4242" s="21"/>
      <c r="J4242" s="20"/>
      <c r="K4242" s="20"/>
      <c r="L4242" s="20"/>
      <c r="M4242" s="21"/>
      <c r="N4242" s="21"/>
      <c r="O4242" s="21"/>
      <c r="P4242" s="21"/>
      <c r="Q4242" s="21"/>
      <c r="R4242" s="21"/>
      <c r="S4242" s="21"/>
      <c r="T4242" s="20"/>
      <c r="U4242" s="21"/>
      <c r="V4242" s="21"/>
      <c r="W4242" s="21"/>
      <c r="X4242" s="20"/>
      <c r="Y4242" s="20"/>
      <c r="Z4242" s="21"/>
      <c r="AA4242" s="20"/>
      <c r="AB4242" s="20"/>
      <c r="AC4242" s="14"/>
    </row>
    <row r="4243" spans="1:29" ht="14.25" customHeight="1" x14ac:dyDescent="0.3">
      <c r="A4243" s="5"/>
      <c r="B4243" s="20"/>
      <c r="C4243" s="20"/>
      <c r="D4243" s="20"/>
      <c r="E4243" s="20"/>
      <c r="F4243" s="21"/>
      <c r="G4243" s="20"/>
      <c r="H4243" s="20"/>
      <c r="I4243" s="21"/>
      <c r="J4243" s="20"/>
      <c r="K4243" s="20"/>
      <c r="L4243" s="20"/>
      <c r="M4243" s="21"/>
      <c r="N4243" s="21"/>
      <c r="O4243" s="21"/>
      <c r="P4243" s="21"/>
      <c r="Q4243" s="21"/>
      <c r="R4243" s="21"/>
      <c r="S4243" s="21"/>
      <c r="T4243" s="20"/>
      <c r="U4243" s="21"/>
      <c r="V4243" s="21"/>
      <c r="W4243" s="21"/>
      <c r="X4243" s="20"/>
      <c r="Y4243" s="20"/>
      <c r="Z4243" s="21"/>
      <c r="AA4243" s="20"/>
      <c r="AB4243" s="20"/>
      <c r="AC4243" s="14"/>
    </row>
    <row r="4244" spans="1:29" ht="14.25" customHeight="1" x14ac:dyDescent="0.3">
      <c r="A4244" s="5"/>
      <c r="B4244" s="20"/>
      <c r="C4244" s="20"/>
      <c r="D4244" s="20"/>
      <c r="E4244" s="20"/>
      <c r="F4244" s="21"/>
      <c r="G4244" s="20"/>
      <c r="H4244" s="20"/>
      <c r="I4244" s="21"/>
      <c r="J4244" s="20"/>
      <c r="K4244" s="20"/>
      <c r="L4244" s="20"/>
      <c r="M4244" s="21"/>
      <c r="N4244" s="21"/>
      <c r="O4244" s="21"/>
      <c r="P4244" s="21"/>
      <c r="Q4244" s="21"/>
      <c r="R4244" s="21"/>
      <c r="S4244" s="21"/>
      <c r="T4244" s="20"/>
      <c r="U4244" s="21"/>
      <c r="V4244" s="21"/>
      <c r="W4244" s="21"/>
      <c r="X4244" s="20"/>
      <c r="Y4244" s="20"/>
      <c r="Z4244" s="21"/>
      <c r="AA4244" s="20"/>
      <c r="AB4244" s="20"/>
      <c r="AC4244" s="14"/>
    </row>
    <row r="4245" spans="1:29" ht="14.25" customHeight="1" x14ac:dyDescent="0.3">
      <c r="A4245" s="5"/>
      <c r="B4245" s="20"/>
      <c r="C4245" s="20"/>
      <c r="D4245" s="20"/>
      <c r="E4245" s="20"/>
      <c r="F4245" s="21"/>
      <c r="G4245" s="20"/>
      <c r="H4245" s="20"/>
      <c r="I4245" s="21"/>
      <c r="J4245" s="20"/>
      <c r="K4245" s="20"/>
      <c r="L4245" s="20"/>
      <c r="M4245" s="21"/>
      <c r="N4245" s="21"/>
      <c r="O4245" s="21"/>
      <c r="P4245" s="21"/>
      <c r="Q4245" s="21"/>
      <c r="R4245" s="21"/>
      <c r="S4245" s="21"/>
      <c r="T4245" s="20"/>
      <c r="U4245" s="21"/>
      <c r="V4245" s="21"/>
      <c r="W4245" s="21"/>
      <c r="X4245" s="20"/>
      <c r="Y4245" s="20"/>
      <c r="Z4245" s="21"/>
      <c r="AA4245" s="20"/>
      <c r="AB4245" s="20"/>
      <c r="AC4245" s="14"/>
    </row>
    <row r="4246" spans="1:29" ht="14.25" customHeight="1" x14ac:dyDescent="0.3">
      <c r="A4246" s="5"/>
      <c r="B4246" s="20"/>
      <c r="C4246" s="20"/>
      <c r="D4246" s="20"/>
      <c r="E4246" s="20"/>
      <c r="F4246" s="21"/>
      <c r="G4246" s="20"/>
      <c r="H4246" s="20"/>
      <c r="I4246" s="21"/>
      <c r="J4246" s="20"/>
      <c r="K4246" s="20"/>
      <c r="L4246" s="20"/>
      <c r="M4246" s="21"/>
      <c r="N4246" s="21"/>
      <c r="O4246" s="21"/>
      <c r="P4246" s="21"/>
      <c r="Q4246" s="21"/>
      <c r="R4246" s="21"/>
      <c r="S4246" s="21"/>
      <c r="T4246" s="20"/>
      <c r="U4246" s="21"/>
      <c r="V4246" s="21"/>
      <c r="W4246" s="21"/>
      <c r="X4246" s="20"/>
      <c r="Y4246" s="20"/>
      <c r="Z4246" s="21"/>
      <c r="AA4246" s="20"/>
      <c r="AB4246" s="20"/>
      <c r="AC4246" s="14"/>
    </row>
    <row r="4247" spans="1:29" ht="14.25" customHeight="1" x14ac:dyDescent="0.3">
      <c r="A4247" s="5"/>
      <c r="B4247" s="20"/>
      <c r="C4247" s="20"/>
      <c r="D4247" s="20"/>
      <c r="E4247" s="20"/>
      <c r="F4247" s="21"/>
      <c r="G4247" s="20"/>
      <c r="H4247" s="20"/>
      <c r="I4247" s="21"/>
      <c r="J4247" s="20"/>
      <c r="K4247" s="20"/>
      <c r="L4247" s="20"/>
      <c r="M4247" s="21"/>
      <c r="N4247" s="21"/>
      <c r="O4247" s="21"/>
      <c r="P4247" s="21"/>
      <c r="Q4247" s="21"/>
      <c r="R4247" s="21"/>
      <c r="S4247" s="21"/>
      <c r="T4247" s="20"/>
      <c r="U4247" s="21"/>
      <c r="V4247" s="21"/>
      <c r="W4247" s="21"/>
      <c r="X4247" s="20"/>
      <c r="Y4247" s="20"/>
      <c r="Z4247" s="21"/>
      <c r="AA4247" s="20"/>
      <c r="AB4247" s="20"/>
      <c r="AC4247" s="14"/>
    </row>
    <row r="4248" spans="1:29" ht="14.25" customHeight="1" x14ac:dyDescent="0.3">
      <c r="A4248" s="5"/>
      <c r="B4248" s="20"/>
      <c r="C4248" s="20"/>
      <c r="D4248" s="20"/>
      <c r="E4248" s="20"/>
      <c r="F4248" s="21"/>
      <c r="G4248" s="20"/>
      <c r="H4248" s="20"/>
      <c r="I4248" s="21"/>
      <c r="J4248" s="20"/>
      <c r="K4248" s="20"/>
      <c r="L4248" s="20"/>
      <c r="M4248" s="21"/>
      <c r="N4248" s="21"/>
      <c r="O4248" s="21"/>
      <c r="P4248" s="21"/>
      <c r="Q4248" s="21"/>
      <c r="R4248" s="21"/>
      <c r="S4248" s="21"/>
      <c r="T4248" s="20"/>
      <c r="U4248" s="21"/>
      <c r="V4248" s="21"/>
      <c r="W4248" s="21"/>
      <c r="X4248" s="20"/>
      <c r="Y4248" s="20"/>
      <c r="Z4248" s="21"/>
      <c r="AA4248" s="20"/>
      <c r="AB4248" s="20"/>
      <c r="AC4248" s="14"/>
    </row>
    <row r="4249" spans="1:29" ht="14.25" customHeight="1" x14ac:dyDescent="0.3">
      <c r="A4249" s="5"/>
      <c r="B4249" s="20"/>
      <c r="C4249" s="20"/>
      <c r="D4249" s="20"/>
      <c r="E4249" s="20"/>
      <c r="F4249" s="21"/>
      <c r="G4249" s="20"/>
      <c r="H4249" s="20"/>
      <c r="I4249" s="21"/>
      <c r="J4249" s="20"/>
      <c r="K4249" s="20"/>
      <c r="L4249" s="20"/>
      <c r="M4249" s="21"/>
      <c r="N4249" s="21"/>
      <c r="O4249" s="21"/>
      <c r="P4249" s="21"/>
      <c r="Q4249" s="21"/>
      <c r="R4249" s="21"/>
      <c r="S4249" s="21"/>
      <c r="T4249" s="20"/>
      <c r="U4249" s="21"/>
      <c r="V4249" s="21"/>
      <c r="W4249" s="21"/>
      <c r="X4249" s="20"/>
      <c r="Y4249" s="20"/>
      <c r="Z4249" s="21"/>
      <c r="AA4249" s="20"/>
      <c r="AB4249" s="20"/>
      <c r="AC4249" s="14"/>
    </row>
    <row r="4250" spans="1:29" ht="14.25" customHeight="1" x14ac:dyDescent="0.3">
      <c r="A4250" s="5"/>
      <c r="B4250" s="20"/>
      <c r="C4250" s="20"/>
      <c r="D4250" s="20"/>
      <c r="E4250" s="20"/>
      <c r="F4250" s="21"/>
      <c r="G4250" s="20"/>
      <c r="H4250" s="20"/>
      <c r="I4250" s="21"/>
      <c r="J4250" s="20"/>
      <c r="K4250" s="20"/>
      <c r="L4250" s="20"/>
      <c r="M4250" s="21"/>
      <c r="N4250" s="21"/>
      <c r="O4250" s="21"/>
      <c r="P4250" s="21"/>
      <c r="Q4250" s="21"/>
      <c r="R4250" s="21"/>
      <c r="S4250" s="21"/>
      <c r="T4250" s="20"/>
      <c r="U4250" s="21"/>
      <c r="V4250" s="21"/>
      <c r="W4250" s="21"/>
      <c r="X4250" s="20"/>
      <c r="Y4250" s="20"/>
      <c r="Z4250" s="21"/>
      <c r="AA4250" s="20"/>
      <c r="AB4250" s="20"/>
      <c r="AC4250" s="14"/>
    </row>
    <row r="4251" spans="1:29" ht="14.25" customHeight="1" x14ac:dyDescent="0.3">
      <c r="A4251" s="5"/>
      <c r="B4251" s="20"/>
      <c r="C4251" s="20"/>
      <c r="D4251" s="20"/>
      <c r="E4251" s="20"/>
      <c r="F4251" s="21"/>
      <c r="G4251" s="20"/>
      <c r="H4251" s="20"/>
      <c r="I4251" s="21"/>
      <c r="J4251" s="20"/>
      <c r="K4251" s="20"/>
      <c r="L4251" s="20"/>
      <c r="M4251" s="21"/>
      <c r="N4251" s="21"/>
      <c r="O4251" s="21"/>
      <c r="P4251" s="21"/>
      <c r="Q4251" s="21"/>
      <c r="R4251" s="21"/>
      <c r="S4251" s="21"/>
      <c r="T4251" s="20"/>
      <c r="U4251" s="21"/>
      <c r="V4251" s="21"/>
      <c r="W4251" s="21"/>
      <c r="X4251" s="20"/>
      <c r="Y4251" s="20"/>
      <c r="Z4251" s="21"/>
      <c r="AA4251" s="20"/>
      <c r="AB4251" s="20"/>
      <c r="AC4251" s="14"/>
    </row>
    <row r="4252" spans="1:29" ht="14.25" customHeight="1" x14ac:dyDescent="0.3">
      <c r="A4252" s="5"/>
      <c r="B4252" s="20"/>
      <c r="C4252" s="20"/>
      <c r="D4252" s="20"/>
      <c r="E4252" s="20"/>
      <c r="F4252" s="21"/>
      <c r="G4252" s="20"/>
      <c r="H4252" s="20"/>
      <c r="I4252" s="21"/>
      <c r="J4252" s="20"/>
      <c r="K4252" s="20"/>
      <c r="L4252" s="20"/>
      <c r="M4252" s="21"/>
      <c r="N4252" s="21"/>
      <c r="O4252" s="21"/>
      <c r="P4252" s="21"/>
      <c r="Q4252" s="21"/>
      <c r="R4252" s="21"/>
      <c r="S4252" s="21"/>
      <c r="T4252" s="20"/>
      <c r="U4252" s="21"/>
      <c r="V4252" s="21"/>
      <c r="W4252" s="21"/>
      <c r="X4252" s="20"/>
      <c r="Y4252" s="20"/>
      <c r="Z4252" s="21"/>
      <c r="AA4252" s="20"/>
      <c r="AB4252" s="20"/>
      <c r="AC4252" s="14"/>
    </row>
    <row r="4253" spans="1:29" ht="14.25" customHeight="1" x14ac:dyDescent="0.3">
      <c r="A4253" s="5"/>
      <c r="B4253" s="20"/>
      <c r="C4253" s="20"/>
      <c r="D4253" s="20"/>
      <c r="E4253" s="20"/>
      <c r="F4253" s="21"/>
      <c r="G4253" s="20"/>
      <c r="H4253" s="20"/>
      <c r="I4253" s="21"/>
      <c r="J4253" s="20"/>
      <c r="K4253" s="20"/>
      <c r="L4253" s="20"/>
      <c r="M4253" s="21"/>
      <c r="N4253" s="21"/>
      <c r="O4253" s="21"/>
      <c r="P4253" s="21"/>
      <c r="Q4253" s="21"/>
      <c r="R4253" s="21"/>
      <c r="S4253" s="21"/>
      <c r="T4253" s="20"/>
      <c r="U4253" s="21"/>
      <c r="V4253" s="21"/>
      <c r="W4253" s="21"/>
      <c r="X4253" s="20"/>
      <c r="Y4253" s="20"/>
      <c r="Z4253" s="21"/>
      <c r="AA4253" s="20"/>
      <c r="AB4253" s="20"/>
      <c r="AC4253" s="14"/>
    </row>
    <row r="4254" spans="1:29" ht="14.25" customHeight="1" x14ac:dyDescent="0.3">
      <c r="A4254" s="5"/>
      <c r="B4254" s="20"/>
      <c r="C4254" s="20"/>
      <c r="D4254" s="20"/>
      <c r="E4254" s="20"/>
      <c r="F4254" s="21"/>
      <c r="G4254" s="20"/>
      <c r="H4254" s="20"/>
      <c r="I4254" s="21"/>
      <c r="J4254" s="20"/>
      <c r="K4254" s="20"/>
      <c r="L4254" s="20"/>
      <c r="M4254" s="21"/>
      <c r="N4254" s="21"/>
      <c r="O4254" s="21"/>
      <c r="P4254" s="21"/>
      <c r="Q4254" s="21"/>
      <c r="R4254" s="21"/>
      <c r="S4254" s="21"/>
      <c r="T4254" s="20"/>
      <c r="U4254" s="21"/>
      <c r="V4254" s="21"/>
      <c r="W4254" s="21"/>
      <c r="X4254" s="20"/>
      <c r="Y4254" s="20"/>
      <c r="Z4254" s="21"/>
      <c r="AA4254" s="20"/>
      <c r="AB4254" s="20"/>
      <c r="AC4254" s="14"/>
    </row>
    <row r="4255" spans="1:29" ht="14.25" customHeight="1" x14ac:dyDescent="0.3">
      <c r="A4255" s="5"/>
      <c r="B4255" s="20"/>
      <c r="C4255" s="20"/>
      <c r="D4255" s="20"/>
      <c r="E4255" s="20"/>
      <c r="F4255" s="21"/>
      <c r="G4255" s="20"/>
      <c r="H4255" s="20"/>
      <c r="I4255" s="21"/>
      <c r="J4255" s="20"/>
      <c r="K4255" s="20"/>
      <c r="L4255" s="20"/>
      <c r="M4255" s="21"/>
      <c r="N4255" s="21"/>
      <c r="O4255" s="21"/>
      <c r="P4255" s="21"/>
      <c r="Q4255" s="21"/>
      <c r="R4255" s="21"/>
      <c r="S4255" s="21"/>
      <c r="T4255" s="20"/>
      <c r="U4255" s="21"/>
      <c r="V4255" s="21"/>
      <c r="W4255" s="21"/>
      <c r="X4255" s="20"/>
      <c r="Y4255" s="20"/>
      <c r="Z4255" s="21"/>
      <c r="AA4255" s="20"/>
      <c r="AB4255" s="20"/>
      <c r="AC4255" s="14"/>
    </row>
    <row r="4256" spans="1:29" ht="14.25" customHeight="1" x14ac:dyDescent="0.3">
      <c r="A4256" s="5"/>
      <c r="B4256" s="20"/>
      <c r="C4256" s="20"/>
      <c r="D4256" s="20"/>
      <c r="E4256" s="20"/>
      <c r="F4256" s="21"/>
      <c r="G4256" s="20"/>
      <c r="H4256" s="20"/>
      <c r="I4256" s="21"/>
      <c r="J4256" s="20"/>
      <c r="K4256" s="20"/>
      <c r="L4256" s="20"/>
      <c r="M4256" s="21"/>
      <c r="N4256" s="21"/>
      <c r="O4256" s="21"/>
      <c r="P4256" s="21"/>
      <c r="Q4256" s="21"/>
      <c r="R4256" s="21"/>
      <c r="S4256" s="21"/>
      <c r="T4256" s="20"/>
      <c r="U4256" s="21"/>
      <c r="V4256" s="21"/>
      <c r="W4256" s="21"/>
      <c r="X4256" s="20"/>
      <c r="Y4256" s="20"/>
      <c r="Z4256" s="21"/>
      <c r="AA4256" s="20"/>
      <c r="AB4256" s="20"/>
      <c r="AC4256" s="14"/>
    </row>
    <row r="4257" spans="1:29" ht="14.25" customHeight="1" x14ac:dyDescent="0.3">
      <c r="A4257" s="5"/>
      <c r="B4257" s="20"/>
      <c r="C4257" s="20"/>
      <c r="D4257" s="20"/>
      <c r="E4257" s="20"/>
      <c r="F4257" s="21"/>
      <c r="G4257" s="20"/>
      <c r="H4257" s="20"/>
      <c r="I4257" s="21"/>
      <c r="J4257" s="20"/>
      <c r="K4257" s="20"/>
      <c r="L4257" s="20"/>
      <c r="M4257" s="21"/>
      <c r="N4257" s="21"/>
      <c r="O4257" s="21"/>
      <c r="P4257" s="21"/>
      <c r="Q4257" s="21"/>
      <c r="R4257" s="21"/>
      <c r="S4257" s="21"/>
      <c r="T4257" s="20"/>
      <c r="U4257" s="21"/>
      <c r="V4257" s="21"/>
      <c r="W4257" s="21"/>
      <c r="X4257" s="20"/>
      <c r="Y4257" s="20"/>
      <c r="Z4257" s="21"/>
      <c r="AA4257" s="20"/>
      <c r="AB4257" s="20"/>
      <c r="AC4257" s="14"/>
    </row>
    <row r="4258" spans="1:29" ht="14.25" customHeight="1" x14ac:dyDescent="0.3">
      <c r="A4258" s="5"/>
      <c r="B4258" s="20"/>
      <c r="C4258" s="20"/>
      <c r="D4258" s="20"/>
      <c r="E4258" s="20"/>
      <c r="F4258" s="21"/>
      <c r="G4258" s="20"/>
      <c r="H4258" s="20"/>
      <c r="I4258" s="21"/>
      <c r="J4258" s="20"/>
      <c r="K4258" s="20"/>
      <c r="L4258" s="20"/>
      <c r="M4258" s="21"/>
      <c r="N4258" s="21"/>
      <c r="O4258" s="21"/>
      <c r="P4258" s="21"/>
      <c r="Q4258" s="21"/>
      <c r="R4258" s="21"/>
      <c r="S4258" s="21"/>
      <c r="T4258" s="20"/>
      <c r="U4258" s="21"/>
      <c r="V4258" s="21"/>
      <c r="W4258" s="21"/>
      <c r="X4258" s="20"/>
      <c r="Y4258" s="20"/>
      <c r="Z4258" s="21"/>
      <c r="AA4258" s="20"/>
      <c r="AB4258" s="20"/>
      <c r="AC4258" s="14"/>
    </row>
    <row r="4259" spans="1:29" ht="14.25" customHeight="1" x14ac:dyDescent="0.3">
      <c r="A4259" s="5"/>
      <c r="B4259" s="20"/>
      <c r="C4259" s="20"/>
      <c r="D4259" s="20"/>
      <c r="E4259" s="20"/>
      <c r="F4259" s="21"/>
      <c r="G4259" s="20"/>
      <c r="H4259" s="20"/>
      <c r="I4259" s="21"/>
      <c r="J4259" s="20"/>
      <c r="K4259" s="20"/>
      <c r="L4259" s="20"/>
      <c r="M4259" s="21"/>
      <c r="N4259" s="21"/>
      <c r="O4259" s="21"/>
      <c r="P4259" s="21"/>
      <c r="Q4259" s="21"/>
      <c r="R4259" s="21"/>
      <c r="S4259" s="21"/>
      <c r="T4259" s="20"/>
      <c r="U4259" s="21"/>
      <c r="V4259" s="21"/>
      <c r="W4259" s="21"/>
      <c r="X4259" s="20"/>
      <c r="Y4259" s="20"/>
      <c r="Z4259" s="21"/>
      <c r="AA4259" s="20"/>
      <c r="AB4259" s="20"/>
      <c r="AC4259" s="14"/>
    </row>
    <row r="4260" spans="1:29" ht="14.25" customHeight="1" x14ac:dyDescent="0.3">
      <c r="A4260" s="5"/>
      <c r="B4260" s="20"/>
      <c r="C4260" s="20"/>
      <c r="D4260" s="20"/>
      <c r="E4260" s="20"/>
      <c r="F4260" s="21"/>
      <c r="G4260" s="20"/>
      <c r="H4260" s="20"/>
      <c r="I4260" s="21"/>
      <c r="J4260" s="20"/>
      <c r="K4260" s="20"/>
      <c r="L4260" s="20"/>
      <c r="M4260" s="21"/>
      <c r="N4260" s="21"/>
      <c r="O4260" s="21"/>
      <c r="P4260" s="21"/>
      <c r="Q4260" s="21"/>
      <c r="R4260" s="21"/>
      <c r="S4260" s="21"/>
      <c r="T4260" s="20"/>
      <c r="U4260" s="21"/>
      <c r="V4260" s="21"/>
      <c r="W4260" s="21"/>
      <c r="X4260" s="20"/>
      <c r="Y4260" s="20"/>
      <c r="Z4260" s="21"/>
      <c r="AA4260" s="20"/>
      <c r="AB4260" s="20"/>
      <c r="AC4260" s="14"/>
    </row>
    <row r="4261" spans="1:29" ht="14.25" customHeight="1" x14ac:dyDescent="0.3">
      <c r="A4261" s="5"/>
      <c r="B4261" s="20"/>
      <c r="C4261" s="20"/>
      <c r="D4261" s="20"/>
      <c r="E4261" s="20"/>
      <c r="F4261" s="21"/>
      <c r="G4261" s="20"/>
      <c r="H4261" s="20"/>
      <c r="I4261" s="21"/>
      <c r="J4261" s="20"/>
      <c r="K4261" s="20"/>
      <c r="L4261" s="20"/>
      <c r="M4261" s="21"/>
      <c r="N4261" s="21"/>
      <c r="O4261" s="21"/>
      <c r="P4261" s="21"/>
      <c r="Q4261" s="21"/>
      <c r="R4261" s="21"/>
      <c r="S4261" s="21"/>
      <c r="T4261" s="20"/>
      <c r="U4261" s="21"/>
      <c r="V4261" s="21"/>
      <c r="W4261" s="21"/>
      <c r="X4261" s="20"/>
      <c r="Y4261" s="20"/>
      <c r="Z4261" s="21"/>
      <c r="AA4261" s="20"/>
      <c r="AB4261" s="20"/>
      <c r="AC4261" s="14"/>
    </row>
    <row r="4262" spans="1:29" ht="14.25" customHeight="1" x14ac:dyDescent="0.3">
      <c r="A4262" s="5"/>
      <c r="B4262" s="20"/>
      <c r="C4262" s="20"/>
      <c r="D4262" s="20"/>
      <c r="E4262" s="20"/>
      <c r="F4262" s="21"/>
      <c r="G4262" s="20"/>
      <c r="H4262" s="20"/>
      <c r="I4262" s="21"/>
      <c r="J4262" s="20"/>
      <c r="K4262" s="20"/>
      <c r="L4262" s="20"/>
      <c r="M4262" s="21"/>
      <c r="N4262" s="21"/>
      <c r="O4262" s="21"/>
      <c r="P4262" s="21"/>
      <c r="Q4262" s="21"/>
      <c r="R4262" s="21"/>
      <c r="S4262" s="21"/>
      <c r="T4262" s="20"/>
      <c r="U4262" s="21"/>
      <c r="V4262" s="21"/>
      <c r="W4262" s="21"/>
      <c r="X4262" s="20"/>
      <c r="Y4262" s="20"/>
      <c r="Z4262" s="21"/>
      <c r="AA4262" s="20"/>
      <c r="AB4262" s="20"/>
      <c r="AC4262" s="14"/>
    </row>
    <row r="4263" spans="1:29" ht="14.25" customHeight="1" x14ac:dyDescent="0.3">
      <c r="A4263" s="5"/>
      <c r="B4263" s="20"/>
      <c r="C4263" s="20"/>
      <c r="D4263" s="20"/>
      <c r="E4263" s="20"/>
      <c r="F4263" s="21"/>
      <c r="G4263" s="20"/>
      <c r="H4263" s="20"/>
      <c r="I4263" s="21"/>
      <c r="J4263" s="20"/>
      <c r="K4263" s="20"/>
      <c r="L4263" s="20"/>
      <c r="M4263" s="21"/>
      <c r="N4263" s="21"/>
      <c r="O4263" s="21"/>
      <c r="P4263" s="21"/>
      <c r="Q4263" s="21"/>
      <c r="R4263" s="21"/>
      <c r="S4263" s="21"/>
      <c r="T4263" s="20"/>
      <c r="U4263" s="21"/>
      <c r="V4263" s="21"/>
      <c r="W4263" s="21"/>
      <c r="X4263" s="20"/>
      <c r="Y4263" s="20"/>
      <c r="Z4263" s="21"/>
      <c r="AA4263" s="20"/>
      <c r="AB4263" s="20"/>
      <c r="AC4263" s="14"/>
    </row>
    <row r="4264" spans="1:29" ht="14.25" customHeight="1" x14ac:dyDescent="0.3">
      <c r="A4264" s="5"/>
      <c r="B4264" s="20"/>
      <c r="C4264" s="20"/>
      <c r="D4264" s="20"/>
      <c r="E4264" s="20"/>
      <c r="F4264" s="21"/>
      <c r="G4264" s="20"/>
      <c r="H4264" s="20"/>
      <c r="I4264" s="21"/>
      <c r="J4264" s="20"/>
      <c r="K4264" s="20"/>
      <c r="L4264" s="20"/>
      <c r="M4264" s="21"/>
      <c r="N4264" s="21"/>
      <c r="O4264" s="21"/>
      <c r="P4264" s="21"/>
      <c r="Q4264" s="21"/>
      <c r="R4264" s="21"/>
      <c r="S4264" s="21"/>
      <c r="T4264" s="20"/>
      <c r="U4264" s="21"/>
      <c r="V4264" s="21"/>
      <c r="W4264" s="21"/>
      <c r="X4264" s="20"/>
      <c r="Y4264" s="20"/>
      <c r="Z4264" s="21"/>
      <c r="AA4264" s="20"/>
      <c r="AB4264" s="20"/>
      <c r="AC4264" s="14"/>
    </row>
    <row r="4265" spans="1:29" ht="14.25" customHeight="1" x14ac:dyDescent="0.3">
      <c r="A4265" s="5"/>
      <c r="B4265" s="20"/>
      <c r="C4265" s="20"/>
      <c r="D4265" s="20"/>
      <c r="E4265" s="20"/>
      <c r="F4265" s="21"/>
      <c r="G4265" s="20"/>
      <c r="H4265" s="20"/>
      <c r="I4265" s="21"/>
      <c r="J4265" s="20"/>
      <c r="K4265" s="20"/>
      <c r="L4265" s="20"/>
      <c r="M4265" s="21"/>
      <c r="N4265" s="21"/>
      <c r="O4265" s="21"/>
      <c r="P4265" s="21"/>
      <c r="Q4265" s="21"/>
      <c r="R4265" s="21"/>
      <c r="S4265" s="21"/>
      <c r="T4265" s="20"/>
      <c r="U4265" s="21"/>
      <c r="V4265" s="21"/>
      <c r="W4265" s="21"/>
      <c r="X4265" s="20"/>
      <c r="Y4265" s="20"/>
      <c r="Z4265" s="21"/>
      <c r="AA4265" s="20"/>
      <c r="AB4265" s="20"/>
      <c r="AC4265" s="14"/>
    </row>
    <row r="4266" spans="1:29" ht="14.25" customHeight="1" x14ac:dyDescent="0.3">
      <c r="A4266" s="5"/>
      <c r="B4266" s="20"/>
      <c r="C4266" s="20"/>
      <c r="D4266" s="20"/>
      <c r="E4266" s="20"/>
      <c r="F4266" s="21"/>
      <c r="G4266" s="20"/>
      <c r="H4266" s="20"/>
      <c r="I4266" s="21"/>
      <c r="J4266" s="20"/>
      <c r="K4266" s="20"/>
      <c r="L4266" s="20"/>
      <c r="M4266" s="21"/>
      <c r="N4266" s="21"/>
      <c r="O4266" s="21"/>
      <c r="P4266" s="21"/>
      <c r="Q4266" s="21"/>
      <c r="R4266" s="21"/>
      <c r="S4266" s="21"/>
      <c r="T4266" s="20"/>
      <c r="U4266" s="21"/>
      <c r="V4266" s="21"/>
      <c r="W4266" s="21"/>
      <c r="X4266" s="20"/>
      <c r="Y4266" s="20"/>
      <c r="Z4266" s="21"/>
      <c r="AA4266" s="20"/>
      <c r="AB4266" s="20"/>
      <c r="AC4266" s="14"/>
    </row>
    <row r="4267" spans="1:29" ht="14.25" customHeight="1" x14ac:dyDescent="0.3">
      <c r="A4267" s="5"/>
      <c r="B4267" s="20"/>
      <c r="C4267" s="20"/>
      <c r="D4267" s="20"/>
      <c r="E4267" s="20"/>
      <c r="F4267" s="21"/>
      <c r="G4267" s="20"/>
      <c r="H4267" s="20"/>
      <c r="I4267" s="21"/>
      <c r="J4267" s="20"/>
      <c r="K4267" s="20"/>
      <c r="L4267" s="20"/>
      <c r="M4267" s="21"/>
      <c r="N4267" s="21"/>
      <c r="O4267" s="21"/>
      <c r="P4267" s="21"/>
      <c r="Q4267" s="21"/>
      <c r="R4267" s="21"/>
      <c r="S4267" s="21"/>
      <c r="T4267" s="20"/>
      <c r="U4267" s="21"/>
      <c r="V4267" s="21"/>
      <c r="W4267" s="21"/>
      <c r="X4267" s="20"/>
      <c r="Y4267" s="20"/>
      <c r="Z4267" s="21"/>
      <c r="AA4267" s="20"/>
      <c r="AB4267" s="20"/>
      <c r="AC4267" s="14"/>
    </row>
    <row r="4268" spans="1:29" ht="14.25" customHeight="1" x14ac:dyDescent="0.3">
      <c r="A4268" s="5"/>
      <c r="B4268" s="20"/>
      <c r="C4268" s="20"/>
      <c r="D4268" s="20"/>
      <c r="E4268" s="20"/>
      <c r="F4268" s="21"/>
      <c r="G4268" s="20"/>
      <c r="H4268" s="20"/>
      <c r="I4268" s="21"/>
      <c r="J4268" s="20"/>
      <c r="K4268" s="20"/>
      <c r="L4268" s="20"/>
      <c r="M4268" s="21"/>
      <c r="N4268" s="21"/>
      <c r="O4268" s="21"/>
      <c r="P4268" s="21"/>
      <c r="Q4268" s="21"/>
      <c r="R4268" s="21"/>
      <c r="S4268" s="21"/>
      <c r="T4268" s="20"/>
      <c r="U4268" s="21"/>
      <c r="V4268" s="21"/>
      <c r="W4268" s="21"/>
      <c r="X4268" s="20"/>
      <c r="Y4268" s="20"/>
      <c r="Z4268" s="21"/>
      <c r="AA4268" s="20"/>
      <c r="AB4268" s="20"/>
      <c r="AC4268" s="14"/>
    </row>
    <row r="4269" spans="1:29" ht="14.25" customHeight="1" x14ac:dyDescent="0.3">
      <c r="A4269" s="5"/>
      <c r="B4269" s="20"/>
      <c r="C4269" s="20"/>
      <c r="D4269" s="20"/>
      <c r="E4269" s="20"/>
      <c r="F4269" s="21"/>
      <c r="G4269" s="20"/>
      <c r="H4269" s="20"/>
      <c r="I4269" s="21"/>
      <c r="J4269" s="20"/>
      <c r="K4269" s="20"/>
      <c r="L4269" s="20"/>
      <c r="M4269" s="21"/>
      <c r="N4269" s="21"/>
      <c r="O4269" s="21"/>
      <c r="P4269" s="21"/>
      <c r="Q4269" s="21"/>
      <c r="R4269" s="21"/>
      <c r="S4269" s="21"/>
      <c r="T4269" s="20"/>
      <c r="U4269" s="21"/>
      <c r="V4269" s="21"/>
      <c r="W4269" s="21"/>
      <c r="X4269" s="20"/>
      <c r="Y4269" s="20"/>
      <c r="Z4269" s="21"/>
      <c r="AA4269" s="20"/>
      <c r="AB4269" s="20"/>
      <c r="AC4269" s="14"/>
    </row>
    <row r="4270" spans="1:29" ht="14.25" customHeight="1" x14ac:dyDescent="0.3">
      <c r="A4270" s="5"/>
      <c r="B4270" s="20"/>
      <c r="C4270" s="20"/>
      <c r="D4270" s="20"/>
      <c r="E4270" s="20"/>
      <c r="F4270" s="21"/>
      <c r="G4270" s="20"/>
      <c r="H4270" s="20"/>
      <c r="I4270" s="21"/>
      <c r="J4270" s="20"/>
      <c r="K4270" s="20"/>
      <c r="L4270" s="20"/>
      <c r="M4270" s="21"/>
      <c r="N4270" s="21"/>
      <c r="O4270" s="21"/>
      <c r="P4270" s="21"/>
      <c r="Q4270" s="21"/>
      <c r="R4270" s="21"/>
      <c r="S4270" s="21"/>
      <c r="T4270" s="20"/>
      <c r="U4270" s="21"/>
      <c r="V4270" s="21"/>
      <c r="W4270" s="21"/>
      <c r="X4270" s="20"/>
      <c r="Y4270" s="20"/>
      <c r="Z4270" s="21"/>
      <c r="AA4270" s="20"/>
      <c r="AB4270" s="20"/>
      <c r="AC4270" s="14"/>
    </row>
    <row r="4271" spans="1:29" ht="14.25" customHeight="1" x14ac:dyDescent="0.3">
      <c r="A4271" s="5"/>
      <c r="B4271" s="20"/>
      <c r="C4271" s="20"/>
      <c r="D4271" s="20"/>
      <c r="E4271" s="20"/>
      <c r="F4271" s="21"/>
      <c r="G4271" s="20"/>
      <c r="H4271" s="20"/>
      <c r="I4271" s="21"/>
      <c r="J4271" s="20"/>
      <c r="K4271" s="20"/>
      <c r="L4271" s="20"/>
      <c r="M4271" s="21"/>
      <c r="N4271" s="21"/>
      <c r="O4271" s="21"/>
      <c r="P4271" s="21"/>
      <c r="Q4271" s="21"/>
      <c r="R4271" s="21"/>
      <c r="S4271" s="21"/>
      <c r="T4271" s="20"/>
      <c r="U4271" s="21"/>
      <c r="V4271" s="21"/>
      <c r="W4271" s="21"/>
      <c r="X4271" s="20"/>
      <c r="Y4271" s="20"/>
      <c r="Z4271" s="21"/>
      <c r="AA4271" s="20"/>
      <c r="AB4271" s="20"/>
      <c r="AC4271" s="14"/>
    </row>
    <row r="4272" spans="1:29" ht="14.25" customHeight="1" x14ac:dyDescent="0.3">
      <c r="A4272" s="5"/>
      <c r="B4272" s="20"/>
      <c r="C4272" s="20"/>
      <c r="D4272" s="20"/>
      <c r="E4272" s="20"/>
      <c r="F4272" s="21"/>
      <c r="G4272" s="20"/>
      <c r="H4272" s="20"/>
      <c r="I4272" s="21"/>
      <c r="J4272" s="20"/>
      <c r="K4272" s="20"/>
      <c r="L4272" s="20"/>
      <c r="M4272" s="21"/>
      <c r="N4272" s="21"/>
      <c r="O4272" s="21"/>
      <c r="P4272" s="21"/>
      <c r="Q4272" s="21"/>
      <c r="R4272" s="21"/>
      <c r="S4272" s="21"/>
      <c r="T4272" s="20"/>
      <c r="U4272" s="21"/>
      <c r="V4272" s="21"/>
      <c r="W4272" s="21"/>
      <c r="X4272" s="20"/>
      <c r="Y4272" s="20"/>
      <c r="Z4272" s="21"/>
      <c r="AA4272" s="20"/>
      <c r="AB4272" s="20"/>
      <c r="AC4272" s="14"/>
    </row>
    <row r="4273" spans="1:29" ht="14.25" customHeight="1" x14ac:dyDescent="0.3">
      <c r="A4273" s="5"/>
      <c r="B4273" s="20"/>
      <c r="C4273" s="20"/>
      <c r="D4273" s="20"/>
      <c r="E4273" s="20"/>
      <c r="F4273" s="21"/>
      <c r="G4273" s="20"/>
      <c r="H4273" s="20"/>
      <c r="I4273" s="21"/>
      <c r="J4273" s="20"/>
      <c r="K4273" s="20"/>
      <c r="L4273" s="20"/>
      <c r="M4273" s="21"/>
      <c r="N4273" s="21"/>
      <c r="O4273" s="21"/>
      <c r="P4273" s="21"/>
      <c r="Q4273" s="21"/>
      <c r="R4273" s="21"/>
      <c r="S4273" s="21"/>
      <c r="T4273" s="20"/>
      <c r="U4273" s="21"/>
      <c r="V4273" s="21"/>
      <c r="W4273" s="21"/>
      <c r="X4273" s="20"/>
      <c r="Y4273" s="20"/>
      <c r="Z4273" s="21"/>
      <c r="AA4273" s="20"/>
      <c r="AB4273" s="20"/>
      <c r="AC4273" s="14"/>
    </row>
    <row r="4274" spans="1:29" ht="14.25" customHeight="1" x14ac:dyDescent="0.3">
      <c r="A4274" s="5"/>
      <c r="B4274" s="20"/>
      <c r="C4274" s="20"/>
      <c r="D4274" s="20"/>
      <c r="E4274" s="20"/>
      <c r="F4274" s="21"/>
      <c r="G4274" s="20"/>
      <c r="H4274" s="20"/>
      <c r="I4274" s="21"/>
      <c r="J4274" s="20"/>
      <c r="K4274" s="20"/>
      <c r="L4274" s="20"/>
      <c r="M4274" s="21"/>
      <c r="N4274" s="21"/>
      <c r="O4274" s="21"/>
      <c r="P4274" s="21"/>
      <c r="Q4274" s="21"/>
      <c r="R4274" s="21"/>
      <c r="S4274" s="21"/>
      <c r="T4274" s="20"/>
      <c r="U4274" s="21"/>
      <c r="V4274" s="21"/>
      <c r="W4274" s="21"/>
      <c r="X4274" s="20"/>
      <c r="Y4274" s="20"/>
      <c r="Z4274" s="21"/>
      <c r="AA4274" s="20"/>
      <c r="AB4274" s="20"/>
      <c r="AC4274" s="14"/>
    </row>
    <row r="4275" spans="1:29" ht="14.25" customHeight="1" x14ac:dyDescent="0.3">
      <c r="A4275" s="5"/>
      <c r="B4275" s="20"/>
      <c r="C4275" s="20"/>
      <c r="D4275" s="20"/>
      <c r="E4275" s="20"/>
      <c r="F4275" s="21"/>
      <c r="G4275" s="20"/>
      <c r="H4275" s="20"/>
      <c r="I4275" s="21"/>
      <c r="J4275" s="20"/>
      <c r="K4275" s="20"/>
      <c r="L4275" s="20"/>
      <c r="M4275" s="21"/>
      <c r="N4275" s="21"/>
      <c r="O4275" s="21"/>
      <c r="P4275" s="21"/>
      <c r="Q4275" s="21"/>
      <c r="R4275" s="21"/>
      <c r="S4275" s="21"/>
      <c r="T4275" s="20"/>
      <c r="U4275" s="21"/>
      <c r="V4275" s="21"/>
      <c r="W4275" s="21"/>
      <c r="X4275" s="20"/>
      <c r="Y4275" s="20"/>
      <c r="Z4275" s="21"/>
      <c r="AA4275" s="20"/>
      <c r="AB4275" s="20"/>
      <c r="AC4275" s="14"/>
    </row>
    <row r="4276" spans="1:29" ht="14.25" customHeight="1" x14ac:dyDescent="0.3">
      <c r="A4276" s="5"/>
      <c r="B4276" s="20"/>
      <c r="C4276" s="20"/>
      <c r="D4276" s="20"/>
      <c r="E4276" s="20"/>
      <c r="F4276" s="21"/>
      <c r="G4276" s="20"/>
      <c r="H4276" s="20"/>
      <c r="I4276" s="21"/>
      <c r="J4276" s="20"/>
      <c r="K4276" s="20"/>
      <c r="L4276" s="20"/>
      <c r="M4276" s="21"/>
      <c r="N4276" s="21"/>
      <c r="O4276" s="21"/>
      <c r="P4276" s="21"/>
      <c r="Q4276" s="21"/>
      <c r="R4276" s="21"/>
      <c r="S4276" s="21"/>
      <c r="T4276" s="20"/>
      <c r="U4276" s="21"/>
      <c r="V4276" s="21"/>
      <c r="W4276" s="21"/>
      <c r="X4276" s="20"/>
      <c r="Y4276" s="20"/>
      <c r="Z4276" s="21"/>
      <c r="AA4276" s="20"/>
      <c r="AB4276" s="20"/>
      <c r="AC4276" s="14"/>
    </row>
    <row r="4277" spans="1:29" ht="14.25" customHeight="1" x14ac:dyDescent="0.3">
      <c r="A4277" s="5"/>
      <c r="B4277" s="20"/>
      <c r="C4277" s="20"/>
      <c r="D4277" s="20"/>
      <c r="E4277" s="20"/>
      <c r="F4277" s="21"/>
      <c r="G4277" s="20"/>
      <c r="H4277" s="20"/>
      <c r="I4277" s="21"/>
      <c r="J4277" s="20"/>
      <c r="K4277" s="20"/>
      <c r="L4277" s="20"/>
      <c r="M4277" s="21"/>
      <c r="N4277" s="21"/>
      <c r="O4277" s="21"/>
      <c r="P4277" s="21"/>
      <c r="Q4277" s="21"/>
      <c r="R4277" s="21"/>
      <c r="S4277" s="21"/>
      <c r="T4277" s="20"/>
      <c r="U4277" s="21"/>
      <c r="V4277" s="21"/>
      <c r="W4277" s="21"/>
      <c r="X4277" s="20"/>
      <c r="Y4277" s="20"/>
      <c r="Z4277" s="21"/>
      <c r="AA4277" s="20"/>
      <c r="AB4277" s="20"/>
      <c r="AC4277" s="14"/>
    </row>
    <row r="4278" spans="1:29" ht="14.25" customHeight="1" x14ac:dyDescent="0.3">
      <c r="A4278" s="5"/>
      <c r="B4278" s="20"/>
      <c r="C4278" s="20"/>
      <c r="D4278" s="20"/>
      <c r="E4278" s="20"/>
      <c r="F4278" s="21"/>
      <c r="G4278" s="20"/>
      <c r="H4278" s="20"/>
      <c r="I4278" s="21"/>
      <c r="J4278" s="20"/>
      <c r="K4278" s="20"/>
      <c r="L4278" s="20"/>
      <c r="M4278" s="21"/>
      <c r="N4278" s="21"/>
      <c r="O4278" s="21"/>
      <c r="P4278" s="21"/>
      <c r="Q4278" s="21"/>
      <c r="R4278" s="21"/>
      <c r="S4278" s="21"/>
      <c r="T4278" s="20"/>
      <c r="U4278" s="21"/>
      <c r="V4278" s="21"/>
      <c r="W4278" s="21"/>
      <c r="X4278" s="20"/>
      <c r="Y4278" s="20"/>
      <c r="Z4278" s="21"/>
      <c r="AA4278" s="20"/>
      <c r="AB4278" s="20"/>
      <c r="AC4278" s="14"/>
    </row>
    <row r="4279" spans="1:29" ht="14.25" customHeight="1" x14ac:dyDescent="0.3">
      <c r="A4279" s="5"/>
      <c r="B4279" s="20"/>
      <c r="C4279" s="20"/>
      <c r="D4279" s="20"/>
      <c r="E4279" s="20"/>
      <c r="F4279" s="21"/>
      <c r="G4279" s="20"/>
      <c r="H4279" s="20"/>
      <c r="I4279" s="21"/>
      <c r="J4279" s="20"/>
      <c r="K4279" s="20"/>
      <c r="L4279" s="20"/>
      <c r="M4279" s="21"/>
      <c r="N4279" s="21"/>
      <c r="O4279" s="21"/>
      <c r="P4279" s="21"/>
      <c r="Q4279" s="21"/>
      <c r="R4279" s="21"/>
      <c r="S4279" s="21"/>
      <c r="T4279" s="20"/>
      <c r="U4279" s="21"/>
      <c r="V4279" s="21"/>
      <c r="W4279" s="21"/>
      <c r="X4279" s="20"/>
      <c r="Y4279" s="20"/>
      <c r="Z4279" s="21"/>
      <c r="AA4279" s="20"/>
      <c r="AB4279" s="20"/>
      <c r="AC4279" s="14"/>
    </row>
    <row r="4280" spans="1:29" ht="14.25" customHeight="1" x14ac:dyDescent="0.3">
      <c r="A4280" s="5"/>
      <c r="B4280" s="20"/>
      <c r="C4280" s="20"/>
      <c r="D4280" s="20"/>
      <c r="E4280" s="20"/>
      <c r="F4280" s="21"/>
      <c r="G4280" s="20"/>
      <c r="H4280" s="20"/>
      <c r="I4280" s="21"/>
      <c r="J4280" s="20"/>
      <c r="K4280" s="20"/>
      <c r="L4280" s="20"/>
      <c r="M4280" s="21"/>
      <c r="N4280" s="21"/>
      <c r="O4280" s="21"/>
      <c r="P4280" s="21"/>
      <c r="Q4280" s="21"/>
      <c r="R4280" s="21"/>
      <c r="S4280" s="21"/>
      <c r="T4280" s="20"/>
      <c r="U4280" s="21"/>
      <c r="V4280" s="21"/>
      <c r="W4280" s="21"/>
      <c r="X4280" s="20"/>
      <c r="Y4280" s="20"/>
      <c r="Z4280" s="21"/>
      <c r="AA4280" s="20"/>
      <c r="AB4280" s="20"/>
      <c r="AC4280" s="14"/>
    </row>
    <row r="4281" spans="1:29" ht="14.25" customHeight="1" x14ac:dyDescent="0.3">
      <c r="A4281" s="5"/>
      <c r="B4281" s="20"/>
      <c r="C4281" s="20"/>
      <c r="D4281" s="20"/>
      <c r="E4281" s="20"/>
      <c r="F4281" s="21"/>
      <c r="G4281" s="20"/>
      <c r="H4281" s="20"/>
      <c r="I4281" s="21"/>
      <c r="J4281" s="20"/>
      <c r="K4281" s="20"/>
      <c r="L4281" s="20"/>
      <c r="M4281" s="21"/>
      <c r="N4281" s="21"/>
      <c r="O4281" s="21"/>
      <c r="P4281" s="21"/>
      <c r="Q4281" s="21"/>
      <c r="R4281" s="21"/>
      <c r="S4281" s="21"/>
      <c r="T4281" s="20"/>
      <c r="U4281" s="21"/>
      <c r="V4281" s="21"/>
      <c r="W4281" s="21"/>
      <c r="X4281" s="20"/>
      <c r="Y4281" s="20"/>
      <c r="Z4281" s="21"/>
      <c r="AA4281" s="20"/>
      <c r="AB4281" s="20"/>
      <c r="AC4281" s="14"/>
    </row>
    <row r="4282" spans="1:29" ht="14.25" customHeight="1" x14ac:dyDescent="0.3">
      <c r="A4282" s="5"/>
      <c r="B4282" s="20"/>
      <c r="C4282" s="20"/>
      <c r="D4282" s="20"/>
      <c r="E4282" s="20"/>
      <c r="F4282" s="21"/>
      <c r="G4282" s="20"/>
      <c r="H4282" s="20"/>
      <c r="I4282" s="21"/>
      <c r="J4282" s="20"/>
      <c r="K4282" s="20"/>
      <c r="L4282" s="20"/>
      <c r="M4282" s="21"/>
      <c r="N4282" s="21"/>
      <c r="O4282" s="21"/>
      <c r="P4282" s="21"/>
      <c r="Q4282" s="21"/>
      <c r="R4282" s="21"/>
      <c r="S4282" s="21"/>
      <c r="T4282" s="20"/>
      <c r="U4282" s="21"/>
      <c r="V4282" s="21"/>
      <c r="W4282" s="21"/>
      <c r="X4282" s="20"/>
      <c r="Y4282" s="20"/>
      <c r="Z4282" s="21"/>
      <c r="AA4282" s="20"/>
      <c r="AB4282" s="20"/>
      <c r="AC4282" s="14"/>
    </row>
    <row r="4283" spans="1:29" ht="14.25" customHeight="1" x14ac:dyDescent="0.3">
      <c r="A4283" s="5"/>
      <c r="B4283" s="20"/>
      <c r="C4283" s="20"/>
      <c r="D4283" s="20"/>
      <c r="E4283" s="20"/>
      <c r="F4283" s="21"/>
      <c r="G4283" s="20"/>
      <c r="H4283" s="20"/>
      <c r="I4283" s="21"/>
      <c r="J4283" s="20"/>
      <c r="K4283" s="20"/>
      <c r="L4283" s="20"/>
      <c r="M4283" s="21"/>
      <c r="N4283" s="21"/>
      <c r="O4283" s="21"/>
      <c r="P4283" s="21"/>
      <c r="Q4283" s="21"/>
      <c r="R4283" s="21"/>
      <c r="S4283" s="21"/>
      <c r="T4283" s="20"/>
      <c r="U4283" s="21"/>
      <c r="V4283" s="21"/>
      <c r="W4283" s="21"/>
      <c r="X4283" s="20"/>
      <c r="Y4283" s="20"/>
      <c r="Z4283" s="21"/>
      <c r="AA4283" s="20"/>
      <c r="AB4283" s="20"/>
      <c r="AC4283" s="14"/>
    </row>
    <row r="4284" spans="1:29" ht="14.25" customHeight="1" x14ac:dyDescent="0.3">
      <c r="A4284" s="5"/>
      <c r="B4284" s="20"/>
      <c r="C4284" s="20"/>
      <c r="D4284" s="20"/>
      <c r="E4284" s="20"/>
      <c r="F4284" s="21"/>
      <c r="G4284" s="20"/>
      <c r="H4284" s="20"/>
      <c r="I4284" s="21"/>
      <c r="J4284" s="20"/>
      <c r="K4284" s="20"/>
      <c r="L4284" s="20"/>
      <c r="M4284" s="21"/>
      <c r="N4284" s="21"/>
      <c r="O4284" s="21"/>
      <c r="P4284" s="21"/>
      <c r="Q4284" s="21"/>
      <c r="R4284" s="21"/>
      <c r="S4284" s="21"/>
      <c r="T4284" s="20"/>
      <c r="U4284" s="21"/>
      <c r="V4284" s="21"/>
      <c r="W4284" s="21"/>
      <c r="X4284" s="20"/>
      <c r="Y4284" s="20"/>
      <c r="Z4284" s="21"/>
      <c r="AA4284" s="20"/>
      <c r="AB4284" s="20"/>
      <c r="AC4284" s="14"/>
    </row>
    <row r="4285" spans="1:29" ht="14.25" customHeight="1" x14ac:dyDescent="0.3">
      <c r="A4285" s="5"/>
      <c r="B4285" s="20"/>
      <c r="C4285" s="20"/>
      <c r="D4285" s="20"/>
      <c r="E4285" s="20"/>
      <c r="F4285" s="21"/>
      <c r="G4285" s="20"/>
      <c r="H4285" s="20"/>
      <c r="I4285" s="21"/>
      <c r="J4285" s="20"/>
      <c r="K4285" s="20"/>
      <c r="L4285" s="20"/>
      <c r="M4285" s="21"/>
      <c r="N4285" s="21"/>
      <c r="O4285" s="21"/>
      <c r="P4285" s="21"/>
      <c r="Q4285" s="21"/>
      <c r="R4285" s="21"/>
      <c r="S4285" s="21"/>
      <c r="T4285" s="20"/>
      <c r="U4285" s="21"/>
      <c r="V4285" s="21"/>
      <c r="W4285" s="21"/>
      <c r="X4285" s="20"/>
      <c r="Y4285" s="20"/>
      <c r="Z4285" s="21"/>
      <c r="AA4285" s="20"/>
      <c r="AB4285" s="20"/>
      <c r="AC4285" s="14"/>
    </row>
    <row r="4286" spans="1:29" ht="14.25" customHeight="1" x14ac:dyDescent="0.3">
      <c r="A4286" s="5"/>
      <c r="B4286" s="20"/>
      <c r="C4286" s="20"/>
      <c r="D4286" s="20"/>
      <c r="E4286" s="20"/>
      <c r="F4286" s="21"/>
      <c r="G4286" s="20"/>
      <c r="H4286" s="20"/>
      <c r="I4286" s="21"/>
      <c r="J4286" s="20"/>
      <c r="K4286" s="20"/>
      <c r="L4286" s="20"/>
      <c r="M4286" s="21"/>
      <c r="N4286" s="21"/>
      <c r="O4286" s="21"/>
      <c r="P4286" s="21"/>
      <c r="Q4286" s="21"/>
      <c r="R4286" s="21"/>
      <c r="S4286" s="21"/>
      <c r="T4286" s="20"/>
      <c r="U4286" s="21"/>
      <c r="V4286" s="21"/>
      <c r="W4286" s="21"/>
      <c r="X4286" s="20"/>
      <c r="Y4286" s="20"/>
      <c r="Z4286" s="21"/>
      <c r="AA4286" s="20"/>
      <c r="AB4286" s="20"/>
      <c r="AC4286" s="14"/>
    </row>
    <row r="4287" spans="1:29" ht="14.25" customHeight="1" x14ac:dyDescent="0.3">
      <c r="A4287" s="5"/>
      <c r="B4287" s="20"/>
      <c r="C4287" s="20"/>
      <c r="D4287" s="20"/>
      <c r="E4287" s="20"/>
      <c r="F4287" s="21"/>
      <c r="G4287" s="20"/>
      <c r="H4287" s="20"/>
      <c r="I4287" s="21"/>
      <c r="J4287" s="20"/>
      <c r="K4287" s="20"/>
      <c r="L4287" s="20"/>
      <c r="M4287" s="21"/>
      <c r="N4287" s="21"/>
      <c r="O4287" s="21"/>
      <c r="P4287" s="21"/>
      <c r="Q4287" s="21"/>
      <c r="R4287" s="21"/>
      <c r="S4287" s="21"/>
      <c r="T4287" s="20"/>
      <c r="U4287" s="21"/>
      <c r="V4287" s="21"/>
      <c r="W4287" s="21"/>
      <c r="X4287" s="20"/>
      <c r="Y4287" s="20"/>
      <c r="Z4287" s="21"/>
      <c r="AA4287" s="20"/>
      <c r="AB4287" s="20"/>
      <c r="AC4287" s="14"/>
    </row>
    <row r="4288" spans="1:29" ht="14.25" customHeight="1" x14ac:dyDescent="0.3">
      <c r="A4288" s="5"/>
      <c r="B4288" s="20"/>
      <c r="C4288" s="20"/>
      <c r="D4288" s="20"/>
      <c r="E4288" s="20"/>
      <c r="F4288" s="21"/>
      <c r="G4288" s="20"/>
      <c r="H4288" s="20"/>
      <c r="I4288" s="21"/>
      <c r="J4288" s="20"/>
      <c r="K4288" s="20"/>
      <c r="L4288" s="20"/>
      <c r="M4288" s="21"/>
      <c r="N4288" s="21"/>
      <c r="O4288" s="21"/>
      <c r="P4288" s="21"/>
      <c r="Q4288" s="21"/>
      <c r="R4288" s="21"/>
      <c r="S4288" s="21"/>
      <c r="T4288" s="20"/>
      <c r="U4288" s="21"/>
      <c r="V4288" s="21"/>
      <c r="W4288" s="21"/>
      <c r="X4288" s="20"/>
      <c r="Y4288" s="20"/>
      <c r="Z4288" s="21"/>
      <c r="AA4288" s="20"/>
      <c r="AB4288" s="20"/>
      <c r="AC4288" s="14"/>
    </row>
    <row r="4289" spans="1:29" ht="14.25" customHeight="1" x14ac:dyDescent="0.3">
      <c r="A4289" s="5"/>
      <c r="B4289" s="20"/>
      <c r="C4289" s="20"/>
      <c r="D4289" s="20"/>
      <c r="E4289" s="20"/>
      <c r="F4289" s="21"/>
      <c r="G4289" s="20"/>
      <c r="H4289" s="20"/>
      <c r="I4289" s="21"/>
      <c r="J4289" s="20"/>
      <c r="K4289" s="20"/>
      <c r="L4289" s="20"/>
      <c r="M4289" s="21"/>
      <c r="N4289" s="21"/>
      <c r="O4289" s="21"/>
      <c r="P4289" s="21"/>
      <c r="Q4289" s="21"/>
      <c r="R4289" s="21"/>
      <c r="S4289" s="21"/>
      <c r="T4289" s="20"/>
      <c r="U4289" s="21"/>
      <c r="V4289" s="21"/>
      <c r="W4289" s="21"/>
      <c r="X4289" s="20"/>
      <c r="Y4289" s="20"/>
      <c r="Z4289" s="21"/>
      <c r="AA4289" s="20"/>
      <c r="AB4289" s="20"/>
      <c r="AC4289" s="14"/>
    </row>
    <row r="4290" spans="1:29" ht="14.25" customHeight="1" x14ac:dyDescent="0.3">
      <c r="A4290" s="5"/>
      <c r="B4290" s="20"/>
      <c r="C4290" s="20"/>
      <c r="D4290" s="20"/>
      <c r="E4290" s="20"/>
      <c r="F4290" s="21"/>
      <c r="G4290" s="20"/>
      <c r="H4290" s="20"/>
      <c r="I4290" s="21"/>
      <c r="J4290" s="20"/>
      <c r="K4290" s="20"/>
      <c r="L4290" s="20"/>
      <c r="M4290" s="21"/>
      <c r="N4290" s="21"/>
      <c r="O4290" s="21"/>
      <c r="P4290" s="21"/>
      <c r="Q4290" s="21"/>
      <c r="R4290" s="21"/>
      <c r="S4290" s="21"/>
      <c r="T4290" s="20"/>
      <c r="U4290" s="21"/>
      <c r="V4290" s="21"/>
      <c r="W4290" s="21"/>
      <c r="X4290" s="20"/>
      <c r="Y4290" s="20"/>
      <c r="Z4290" s="21"/>
      <c r="AA4290" s="20"/>
      <c r="AB4290" s="20"/>
      <c r="AC4290" s="14"/>
    </row>
    <row r="4291" spans="1:29" ht="14.25" customHeight="1" x14ac:dyDescent="0.3">
      <c r="A4291" s="5"/>
      <c r="B4291" s="20"/>
      <c r="C4291" s="20"/>
      <c r="D4291" s="20"/>
      <c r="E4291" s="20"/>
      <c r="F4291" s="21"/>
      <c r="G4291" s="20"/>
      <c r="H4291" s="20"/>
      <c r="I4291" s="21"/>
      <c r="J4291" s="20"/>
      <c r="K4291" s="20"/>
      <c r="L4291" s="20"/>
      <c r="M4291" s="21"/>
      <c r="N4291" s="21"/>
      <c r="O4291" s="21"/>
      <c r="P4291" s="21"/>
      <c r="Q4291" s="21"/>
      <c r="R4291" s="21"/>
      <c r="S4291" s="21"/>
      <c r="T4291" s="20"/>
      <c r="U4291" s="21"/>
      <c r="V4291" s="21"/>
      <c r="W4291" s="21"/>
      <c r="X4291" s="20"/>
      <c r="Y4291" s="20"/>
      <c r="Z4291" s="21"/>
      <c r="AA4291" s="20"/>
      <c r="AB4291" s="20"/>
      <c r="AC4291" s="14"/>
    </row>
    <row r="4292" spans="1:29" ht="14.25" customHeight="1" x14ac:dyDescent="0.3">
      <c r="A4292" s="5"/>
      <c r="B4292" s="20"/>
      <c r="C4292" s="20"/>
      <c r="D4292" s="20"/>
      <c r="E4292" s="20"/>
      <c r="F4292" s="21"/>
      <c r="G4292" s="20"/>
      <c r="H4292" s="20"/>
      <c r="I4292" s="21"/>
      <c r="J4292" s="20"/>
      <c r="K4292" s="20"/>
      <c r="L4292" s="20"/>
      <c r="M4292" s="21"/>
      <c r="N4292" s="21"/>
      <c r="O4292" s="21"/>
      <c r="P4292" s="21"/>
      <c r="Q4292" s="21"/>
      <c r="R4292" s="21"/>
      <c r="S4292" s="21"/>
      <c r="T4292" s="20"/>
      <c r="U4292" s="21"/>
      <c r="V4292" s="21"/>
      <c r="W4292" s="21"/>
      <c r="X4292" s="20"/>
      <c r="Y4292" s="20"/>
      <c r="Z4292" s="21"/>
      <c r="AA4292" s="20"/>
      <c r="AB4292" s="20"/>
      <c r="AC4292" s="14"/>
    </row>
    <row r="4293" spans="1:29" ht="14.25" customHeight="1" x14ac:dyDescent="0.3">
      <c r="A4293" s="5"/>
      <c r="B4293" s="20"/>
      <c r="C4293" s="20"/>
      <c r="D4293" s="20"/>
      <c r="E4293" s="20"/>
      <c r="F4293" s="21"/>
      <c r="G4293" s="20"/>
      <c r="H4293" s="20"/>
      <c r="I4293" s="21"/>
      <c r="J4293" s="20"/>
      <c r="K4293" s="20"/>
      <c r="L4293" s="20"/>
      <c r="M4293" s="21"/>
      <c r="N4293" s="21"/>
      <c r="O4293" s="21"/>
      <c r="P4293" s="21"/>
      <c r="Q4293" s="21"/>
      <c r="R4293" s="21"/>
      <c r="S4293" s="21"/>
      <c r="T4293" s="20"/>
      <c r="U4293" s="21"/>
      <c r="V4293" s="21"/>
      <c r="W4293" s="21"/>
      <c r="X4293" s="20"/>
      <c r="Y4293" s="20"/>
      <c r="Z4293" s="21"/>
      <c r="AA4293" s="20"/>
      <c r="AB4293" s="20"/>
      <c r="AC4293" s="14"/>
    </row>
    <row r="4294" spans="1:29" ht="14.25" customHeight="1" x14ac:dyDescent="0.3">
      <c r="A4294" s="5"/>
      <c r="B4294" s="20"/>
      <c r="C4294" s="20"/>
      <c r="D4294" s="20"/>
      <c r="E4294" s="20"/>
      <c r="F4294" s="21"/>
      <c r="G4294" s="20"/>
      <c r="H4294" s="20"/>
      <c r="I4294" s="21"/>
      <c r="J4294" s="20"/>
      <c r="K4294" s="20"/>
      <c r="L4294" s="20"/>
      <c r="M4294" s="21"/>
      <c r="N4294" s="21"/>
      <c r="O4294" s="21"/>
      <c r="P4294" s="21"/>
      <c r="Q4294" s="21"/>
      <c r="R4294" s="21"/>
      <c r="S4294" s="21"/>
      <c r="T4294" s="20"/>
      <c r="U4294" s="21"/>
      <c r="V4294" s="21"/>
      <c r="W4294" s="21"/>
      <c r="X4294" s="20"/>
      <c r="Y4294" s="20"/>
      <c r="Z4294" s="21"/>
      <c r="AA4294" s="20"/>
      <c r="AB4294" s="20"/>
      <c r="AC4294" s="14"/>
    </row>
    <row r="4295" spans="1:29" ht="14.25" customHeight="1" x14ac:dyDescent="0.3">
      <c r="A4295" s="5"/>
      <c r="B4295" s="20"/>
      <c r="C4295" s="20"/>
      <c r="D4295" s="20"/>
      <c r="E4295" s="20"/>
      <c r="F4295" s="21"/>
      <c r="G4295" s="20"/>
      <c r="H4295" s="20"/>
      <c r="I4295" s="21"/>
      <c r="J4295" s="20"/>
      <c r="K4295" s="20"/>
      <c r="L4295" s="20"/>
      <c r="M4295" s="21"/>
      <c r="N4295" s="21"/>
      <c r="O4295" s="21"/>
      <c r="P4295" s="21"/>
      <c r="Q4295" s="21"/>
      <c r="R4295" s="21"/>
      <c r="S4295" s="21"/>
      <c r="T4295" s="20"/>
      <c r="U4295" s="21"/>
      <c r="V4295" s="21"/>
      <c r="W4295" s="21"/>
      <c r="X4295" s="20"/>
      <c r="Y4295" s="20"/>
      <c r="Z4295" s="21"/>
      <c r="AA4295" s="20"/>
      <c r="AB4295" s="20"/>
      <c r="AC4295" s="14"/>
    </row>
    <row r="4296" spans="1:29" ht="14.25" customHeight="1" x14ac:dyDescent="0.3">
      <c r="A4296" s="5"/>
      <c r="B4296" s="20"/>
      <c r="C4296" s="20"/>
      <c r="D4296" s="20"/>
      <c r="E4296" s="20"/>
      <c r="F4296" s="21"/>
      <c r="G4296" s="20"/>
      <c r="H4296" s="20"/>
      <c r="I4296" s="21"/>
      <c r="J4296" s="20"/>
      <c r="K4296" s="20"/>
      <c r="L4296" s="20"/>
      <c r="M4296" s="21"/>
      <c r="N4296" s="21"/>
      <c r="O4296" s="21"/>
      <c r="P4296" s="21"/>
      <c r="Q4296" s="21"/>
      <c r="R4296" s="21"/>
      <c r="S4296" s="21"/>
      <c r="T4296" s="20"/>
      <c r="U4296" s="21"/>
      <c r="V4296" s="21"/>
      <c r="W4296" s="21"/>
      <c r="X4296" s="20"/>
      <c r="Y4296" s="20"/>
      <c r="Z4296" s="21"/>
      <c r="AA4296" s="20"/>
      <c r="AB4296" s="20"/>
      <c r="AC4296" s="14"/>
    </row>
    <row r="4297" spans="1:29" ht="14.25" customHeight="1" x14ac:dyDescent="0.3">
      <c r="A4297" s="5"/>
      <c r="B4297" s="20"/>
      <c r="C4297" s="20"/>
      <c r="D4297" s="20"/>
      <c r="E4297" s="20"/>
      <c r="F4297" s="21"/>
      <c r="G4297" s="20"/>
      <c r="H4297" s="20"/>
      <c r="I4297" s="21"/>
      <c r="J4297" s="20"/>
      <c r="K4297" s="20"/>
      <c r="L4297" s="20"/>
      <c r="M4297" s="21"/>
      <c r="N4297" s="21"/>
      <c r="O4297" s="21"/>
      <c r="P4297" s="21"/>
      <c r="Q4297" s="21"/>
      <c r="R4297" s="21"/>
      <c r="S4297" s="21"/>
      <c r="T4297" s="20"/>
      <c r="U4297" s="21"/>
      <c r="V4297" s="21"/>
      <c r="W4297" s="21"/>
      <c r="X4297" s="20"/>
      <c r="Y4297" s="20"/>
      <c r="Z4297" s="21"/>
      <c r="AA4297" s="20"/>
      <c r="AB4297" s="20"/>
      <c r="AC4297" s="14"/>
    </row>
    <row r="4298" spans="1:29" ht="14.25" customHeight="1" x14ac:dyDescent="0.3">
      <c r="A4298" s="5"/>
      <c r="B4298" s="20"/>
      <c r="C4298" s="20"/>
      <c r="D4298" s="20"/>
      <c r="E4298" s="20"/>
      <c r="F4298" s="21"/>
      <c r="G4298" s="20"/>
      <c r="H4298" s="20"/>
      <c r="I4298" s="21"/>
      <c r="J4298" s="20"/>
      <c r="K4298" s="20"/>
      <c r="L4298" s="20"/>
      <c r="M4298" s="21"/>
      <c r="N4298" s="21"/>
      <c r="O4298" s="21"/>
      <c r="P4298" s="21"/>
      <c r="Q4298" s="21"/>
      <c r="R4298" s="21"/>
      <c r="S4298" s="21"/>
      <c r="T4298" s="20"/>
      <c r="U4298" s="21"/>
      <c r="V4298" s="21"/>
      <c r="W4298" s="21"/>
      <c r="X4298" s="20"/>
      <c r="Y4298" s="20"/>
      <c r="Z4298" s="21"/>
      <c r="AA4298" s="20"/>
      <c r="AB4298" s="20"/>
      <c r="AC4298" s="14"/>
    </row>
    <row r="4299" spans="1:29" ht="14.25" customHeight="1" x14ac:dyDescent="0.3">
      <c r="A4299" s="5"/>
      <c r="B4299" s="20"/>
      <c r="C4299" s="20"/>
      <c r="D4299" s="20"/>
      <c r="E4299" s="20"/>
      <c r="F4299" s="21"/>
      <c r="G4299" s="20"/>
      <c r="H4299" s="20"/>
      <c r="I4299" s="21"/>
      <c r="J4299" s="20"/>
      <c r="K4299" s="20"/>
      <c r="L4299" s="20"/>
      <c r="M4299" s="21"/>
      <c r="N4299" s="21"/>
      <c r="O4299" s="21"/>
      <c r="P4299" s="21"/>
      <c r="Q4299" s="21"/>
      <c r="R4299" s="21"/>
      <c r="S4299" s="21"/>
      <c r="T4299" s="20"/>
      <c r="U4299" s="21"/>
      <c r="V4299" s="21"/>
      <c r="W4299" s="21"/>
      <c r="X4299" s="20"/>
      <c r="Y4299" s="20"/>
      <c r="Z4299" s="21"/>
      <c r="AA4299" s="20"/>
      <c r="AB4299" s="20"/>
      <c r="AC4299" s="14"/>
    </row>
    <row r="4300" spans="1:29" ht="14.25" customHeight="1" x14ac:dyDescent="0.3">
      <c r="A4300" s="5"/>
      <c r="B4300" s="20"/>
      <c r="C4300" s="20"/>
      <c r="D4300" s="20"/>
      <c r="E4300" s="20"/>
      <c r="F4300" s="21"/>
      <c r="G4300" s="20"/>
      <c r="H4300" s="20"/>
      <c r="I4300" s="21"/>
      <c r="J4300" s="20"/>
      <c r="K4300" s="20"/>
      <c r="L4300" s="20"/>
      <c r="M4300" s="21"/>
      <c r="N4300" s="21"/>
      <c r="O4300" s="21"/>
      <c r="P4300" s="21"/>
      <c r="Q4300" s="21"/>
      <c r="R4300" s="21"/>
      <c r="S4300" s="21"/>
      <c r="T4300" s="20"/>
      <c r="U4300" s="21"/>
      <c r="V4300" s="21"/>
      <c r="W4300" s="21"/>
      <c r="X4300" s="20"/>
      <c r="Y4300" s="20"/>
      <c r="Z4300" s="21"/>
      <c r="AA4300" s="20"/>
      <c r="AB4300" s="20"/>
      <c r="AC4300" s="14"/>
    </row>
    <row r="4301" spans="1:29" ht="14.25" customHeight="1" x14ac:dyDescent="0.3">
      <c r="A4301" s="5"/>
      <c r="B4301" s="20"/>
      <c r="C4301" s="20"/>
      <c r="D4301" s="20"/>
      <c r="E4301" s="20"/>
      <c r="F4301" s="21"/>
      <c r="G4301" s="20"/>
      <c r="H4301" s="20"/>
      <c r="I4301" s="21"/>
      <c r="J4301" s="20"/>
      <c r="K4301" s="20"/>
      <c r="L4301" s="20"/>
      <c r="M4301" s="21"/>
      <c r="N4301" s="21"/>
      <c r="O4301" s="21"/>
      <c r="P4301" s="21"/>
      <c r="Q4301" s="21"/>
      <c r="R4301" s="21"/>
      <c r="S4301" s="21"/>
      <c r="T4301" s="20"/>
      <c r="U4301" s="21"/>
      <c r="V4301" s="21"/>
      <c r="W4301" s="21"/>
      <c r="X4301" s="20"/>
      <c r="Y4301" s="20"/>
      <c r="Z4301" s="21"/>
      <c r="AA4301" s="20"/>
      <c r="AB4301" s="20"/>
      <c r="AC4301" s="14"/>
    </row>
    <row r="4302" spans="1:29" ht="14.25" customHeight="1" x14ac:dyDescent="0.3">
      <c r="A4302" s="5"/>
      <c r="B4302" s="20"/>
      <c r="C4302" s="20"/>
      <c r="D4302" s="20"/>
      <c r="E4302" s="20"/>
      <c r="F4302" s="21"/>
      <c r="G4302" s="20"/>
      <c r="H4302" s="20"/>
      <c r="I4302" s="21"/>
      <c r="J4302" s="20"/>
      <c r="K4302" s="20"/>
      <c r="L4302" s="20"/>
      <c r="M4302" s="21"/>
      <c r="N4302" s="21"/>
      <c r="O4302" s="21"/>
      <c r="P4302" s="21"/>
      <c r="Q4302" s="21"/>
      <c r="R4302" s="21"/>
      <c r="S4302" s="21"/>
      <c r="T4302" s="20"/>
      <c r="U4302" s="21"/>
      <c r="V4302" s="21"/>
      <c r="W4302" s="21"/>
      <c r="X4302" s="20"/>
      <c r="Y4302" s="20"/>
      <c r="Z4302" s="21"/>
      <c r="AA4302" s="20"/>
      <c r="AB4302" s="20"/>
      <c r="AC4302" s="14"/>
    </row>
    <row r="4303" spans="1:29" ht="14.25" customHeight="1" x14ac:dyDescent="0.3">
      <c r="A4303" s="5"/>
      <c r="B4303" s="20"/>
      <c r="C4303" s="20"/>
      <c r="D4303" s="20"/>
      <c r="E4303" s="20"/>
      <c r="F4303" s="21"/>
      <c r="G4303" s="20"/>
      <c r="H4303" s="20"/>
      <c r="I4303" s="21"/>
      <c r="J4303" s="20"/>
      <c r="K4303" s="20"/>
      <c r="L4303" s="20"/>
      <c r="M4303" s="21"/>
      <c r="N4303" s="21"/>
      <c r="O4303" s="21"/>
      <c r="P4303" s="21"/>
      <c r="Q4303" s="21"/>
      <c r="R4303" s="21"/>
      <c r="S4303" s="21"/>
      <c r="T4303" s="20"/>
      <c r="U4303" s="21"/>
      <c r="V4303" s="21"/>
      <c r="W4303" s="21"/>
      <c r="X4303" s="20"/>
      <c r="Y4303" s="20"/>
      <c r="Z4303" s="21"/>
      <c r="AA4303" s="20"/>
      <c r="AB4303" s="20"/>
      <c r="AC4303" s="14"/>
    </row>
    <row r="4304" spans="1:29" ht="14.25" customHeight="1" x14ac:dyDescent="0.3">
      <c r="A4304" s="5"/>
      <c r="B4304" s="20"/>
      <c r="C4304" s="20"/>
      <c r="D4304" s="20"/>
      <c r="E4304" s="20"/>
      <c r="F4304" s="21"/>
      <c r="G4304" s="20"/>
      <c r="H4304" s="20"/>
      <c r="I4304" s="21"/>
      <c r="J4304" s="20"/>
      <c r="K4304" s="20"/>
      <c r="L4304" s="20"/>
      <c r="M4304" s="21"/>
      <c r="N4304" s="21"/>
      <c r="O4304" s="21"/>
      <c r="P4304" s="21"/>
      <c r="Q4304" s="21"/>
      <c r="R4304" s="21"/>
      <c r="S4304" s="21"/>
      <c r="T4304" s="20"/>
      <c r="U4304" s="21"/>
      <c r="V4304" s="21"/>
      <c r="W4304" s="21"/>
      <c r="X4304" s="20"/>
      <c r="Y4304" s="20"/>
      <c r="Z4304" s="21"/>
      <c r="AA4304" s="20"/>
      <c r="AB4304" s="20"/>
      <c r="AC4304" s="14"/>
    </row>
    <row r="4305" spans="1:29" ht="14.25" customHeight="1" x14ac:dyDescent="0.3">
      <c r="A4305" s="5"/>
      <c r="B4305" s="20"/>
      <c r="C4305" s="20"/>
      <c r="D4305" s="20"/>
      <c r="E4305" s="20"/>
      <c r="F4305" s="21"/>
      <c r="G4305" s="20"/>
      <c r="H4305" s="20"/>
      <c r="I4305" s="21"/>
      <c r="J4305" s="20"/>
      <c r="K4305" s="20"/>
      <c r="L4305" s="20"/>
      <c r="M4305" s="21"/>
      <c r="N4305" s="21"/>
      <c r="O4305" s="21"/>
      <c r="P4305" s="21"/>
      <c r="Q4305" s="21"/>
      <c r="R4305" s="21"/>
      <c r="S4305" s="21"/>
      <c r="T4305" s="20"/>
      <c r="U4305" s="21"/>
      <c r="V4305" s="21"/>
      <c r="W4305" s="21"/>
      <c r="X4305" s="20"/>
      <c r="Y4305" s="20"/>
      <c r="Z4305" s="21"/>
      <c r="AA4305" s="20"/>
      <c r="AB4305" s="20"/>
      <c r="AC4305" s="14"/>
    </row>
    <row r="4306" spans="1:29" ht="14.25" customHeight="1" x14ac:dyDescent="0.3">
      <c r="A4306" s="5"/>
      <c r="B4306" s="20"/>
      <c r="C4306" s="20"/>
      <c r="D4306" s="20"/>
      <c r="E4306" s="20"/>
      <c r="F4306" s="21"/>
      <c r="G4306" s="20"/>
      <c r="H4306" s="20"/>
      <c r="I4306" s="21"/>
      <c r="J4306" s="20"/>
      <c r="K4306" s="20"/>
      <c r="L4306" s="20"/>
      <c r="M4306" s="21"/>
      <c r="N4306" s="21"/>
      <c r="O4306" s="21"/>
      <c r="P4306" s="21"/>
      <c r="Q4306" s="21"/>
      <c r="R4306" s="21"/>
      <c r="S4306" s="21"/>
      <c r="T4306" s="20"/>
      <c r="U4306" s="21"/>
      <c r="V4306" s="21"/>
      <c r="W4306" s="21"/>
      <c r="X4306" s="20"/>
      <c r="Y4306" s="20"/>
      <c r="Z4306" s="21"/>
      <c r="AA4306" s="20"/>
      <c r="AB4306" s="20"/>
      <c r="AC4306" s="14"/>
    </row>
    <row r="4307" spans="1:29" ht="14.25" customHeight="1" x14ac:dyDescent="0.3">
      <c r="A4307" s="5"/>
      <c r="B4307" s="20"/>
      <c r="C4307" s="20"/>
      <c r="D4307" s="20"/>
      <c r="E4307" s="20"/>
      <c r="F4307" s="21"/>
      <c r="G4307" s="20"/>
      <c r="H4307" s="20"/>
      <c r="I4307" s="21"/>
      <c r="J4307" s="20"/>
      <c r="K4307" s="20"/>
      <c r="L4307" s="20"/>
      <c r="M4307" s="21"/>
      <c r="N4307" s="21"/>
      <c r="O4307" s="21"/>
      <c r="P4307" s="21"/>
      <c r="Q4307" s="21"/>
      <c r="R4307" s="21"/>
      <c r="S4307" s="21"/>
      <c r="T4307" s="20"/>
      <c r="U4307" s="21"/>
      <c r="V4307" s="21"/>
      <c r="W4307" s="21"/>
      <c r="X4307" s="20"/>
      <c r="Y4307" s="20"/>
      <c r="Z4307" s="21"/>
      <c r="AA4307" s="20"/>
      <c r="AB4307" s="20"/>
      <c r="AC4307" s="14"/>
    </row>
    <row r="4308" spans="1:29" ht="14.25" customHeight="1" x14ac:dyDescent="0.3">
      <c r="A4308" s="5"/>
      <c r="B4308" s="20"/>
      <c r="C4308" s="20"/>
      <c r="D4308" s="20"/>
      <c r="E4308" s="20"/>
      <c r="F4308" s="21"/>
      <c r="G4308" s="20"/>
      <c r="H4308" s="20"/>
      <c r="I4308" s="21"/>
      <c r="J4308" s="20"/>
      <c r="K4308" s="20"/>
      <c r="L4308" s="20"/>
      <c r="M4308" s="21"/>
      <c r="N4308" s="21"/>
      <c r="O4308" s="21"/>
      <c r="P4308" s="21"/>
      <c r="Q4308" s="21"/>
      <c r="R4308" s="21"/>
      <c r="S4308" s="21"/>
      <c r="T4308" s="20"/>
      <c r="U4308" s="21"/>
      <c r="V4308" s="21"/>
      <c r="W4308" s="21"/>
      <c r="X4308" s="20"/>
      <c r="Y4308" s="20"/>
      <c r="Z4308" s="21"/>
      <c r="AA4308" s="20"/>
      <c r="AB4308" s="20"/>
      <c r="AC4308" s="14"/>
    </row>
    <row r="4309" spans="1:29" ht="14.25" customHeight="1" x14ac:dyDescent="0.3">
      <c r="A4309" s="5"/>
      <c r="B4309" s="20"/>
      <c r="C4309" s="20"/>
      <c r="D4309" s="20"/>
      <c r="E4309" s="20"/>
      <c r="F4309" s="21"/>
      <c r="G4309" s="20"/>
      <c r="H4309" s="20"/>
      <c r="I4309" s="21"/>
      <c r="J4309" s="20"/>
      <c r="K4309" s="20"/>
      <c r="L4309" s="20"/>
      <c r="M4309" s="21"/>
      <c r="N4309" s="21"/>
      <c r="O4309" s="21"/>
      <c r="P4309" s="21"/>
      <c r="Q4309" s="21"/>
      <c r="R4309" s="21"/>
      <c r="S4309" s="21"/>
      <c r="T4309" s="20"/>
      <c r="U4309" s="21"/>
      <c r="V4309" s="21"/>
      <c r="W4309" s="21"/>
      <c r="X4309" s="20"/>
      <c r="Y4309" s="20"/>
      <c r="Z4309" s="21"/>
      <c r="AA4309" s="20"/>
      <c r="AB4309" s="20"/>
      <c r="AC4309" s="14"/>
    </row>
    <row r="4310" spans="1:29" ht="14.25" customHeight="1" x14ac:dyDescent="0.3">
      <c r="A4310" s="5"/>
      <c r="B4310" s="20"/>
      <c r="C4310" s="20"/>
      <c r="D4310" s="20"/>
      <c r="E4310" s="20"/>
      <c r="F4310" s="21"/>
      <c r="G4310" s="20"/>
      <c r="H4310" s="20"/>
      <c r="I4310" s="21"/>
      <c r="J4310" s="20"/>
      <c r="K4310" s="20"/>
      <c r="L4310" s="20"/>
      <c r="M4310" s="21"/>
      <c r="N4310" s="21"/>
      <c r="O4310" s="21"/>
      <c r="P4310" s="21"/>
      <c r="Q4310" s="21"/>
      <c r="R4310" s="21"/>
      <c r="S4310" s="21"/>
      <c r="T4310" s="20"/>
      <c r="U4310" s="21"/>
      <c r="V4310" s="21"/>
      <c r="W4310" s="21"/>
      <c r="X4310" s="20"/>
      <c r="Y4310" s="20"/>
      <c r="Z4310" s="21"/>
      <c r="AA4310" s="20"/>
      <c r="AB4310" s="20"/>
      <c r="AC4310" s="14"/>
    </row>
    <row r="4311" spans="1:29" ht="14.25" customHeight="1" x14ac:dyDescent="0.3">
      <c r="A4311" s="5"/>
      <c r="B4311" s="20"/>
      <c r="C4311" s="20"/>
      <c r="D4311" s="20"/>
      <c r="E4311" s="20"/>
      <c r="F4311" s="21"/>
      <c r="G4311" s="20"/>
      <c r="H4311" s="20"/>
      <c r="I4311" s="21"/>
      <c r="J4311" s="20"/>
      <c r="K4311" s="20"/>
      <c r="L4311" s="20"/>
      <c r="M4311" s="21"/>
      <c r="N4311" s="21"/>
      <c r="O4311" s="21"/>
      <c r="P4311" s="21"/>
      <c r="Q4311" s="21"/>
      <c r="R4311" s="21"/>
      <c r="S4311" s="21"/>
      <c r="T4311" s="20"/>
      <c r="U4311" s="21"/>
      <c r="V4311" s="21"/>
      <c r="W4311" s="21"/>
      <c r="X4311" s="20"/>
      <c r="Y4311" s="20"/>
      <c r="Z4311" s="21"/>
      <c r="AA4311" s="20"/>
      <c r="AB4311" s="20"/>
      <c r="AC4311" s="14"/>
    </row>
    <row r="4312" spans="1:29" ht="14.25" customHeight="1" x14ac:dyDescent="0.3">
      <c r="A4312" s="5"/>
      <c r="B4312" s="20"/>
      <c r="C4312" s="20"/>
      <c r="D4312" s="20"/>
      <c r="E4312" s="20"/>
      <c r="F4312" s="21"/>
      <c r="G4312" s="20"/>
      <c r="H4312" s="20"/>
      <c r="I4312" s="21"/>
      <c r="J4312" s="20"/>
      <c r="K4312" s="20"/>
      <c r="L4312" s="20"/>
      <c r="M4312" s="21"/>
      <c r="N4312" s="21"/>
      <c r="O4312" s="21"/>
      <c r="P4312" s="21"/>
      <c r="Q4312" s="21"/>
      <c r="R4312" s="21"/>
      <c r="S4312" s="21"/>
      <c r="T4312" s="20"/>
      <c r="U4312" s="21"/>
      <c r="V4312" s="21"/>
      <c r="W4312" s="21"/>
      <c r="X4312" s="20"/>
      <c r="Y4312" s="20"/>
      <c r="Z4312" s="21"/>
      <c r="AA4312" s="20"/>
      <c r="AB4312" s="20"/>
      <c r="AC4312" s="14"/>
    </row>
    <row r="4313" spans="1:29" ht="14.25" customHeight="1" x14ac:dyDescent="0.3">
      <c r="A4313" s="5"/>
      <c r="B4313" s="20"/>
      <c r="C4313" s="20"/>
      <c r="D4313" s="20"/>
      <c r="E4313" s="20"/>
      <c r="F4313" s="21"/>
      <c r="G4313" s="20"/>
      <c r="H4313" s="20"/>
      <c r="I4313" s="21"/>
      <c r="J4313" s="20"/>
      <c r="K4313" s="20"/>
      <c r="L4313" s="20"/>
      <c r="M4313" s="21"/>
      <c r="N4313" s="21"/>
      <c r="O4313" s="21"/>
      <c r="P4313" s="21"/>
      <c r="Q4313" s="21"/>
      <c r="R4313" s="21"/>
      <c r="S4313" s="21"/>
      <c r="T4313" s="20"/>
      <c r="U4313" s="21"/>
      <c r="V4313" s="21"/>
      <c r="W4313" s="21"/>
      <c r="X4313" s="20"/>
      <c r="Y4313" s="20"/>
      <c r="Z4313" s="21"/>
      <c r="AA4313" s="20"/>
      <c r="AB4313" s="20"/>
      <c r="AC4313" s="14"/>
    </row>
    <row r="4314" spans="1:29" ht="14.25" customHeight="1" x14ac:dyDescent="0.3">
      <c r="A4314" s="5"/>
      <c r="B4314" s="20"/>
      <c r="C4314" s="20"/>
      <c r="D4314" s="20"/>
      <c r="E4314" s="20"/>
      <c r="F4314" s="21"/>
      <c r="G4314" s="20"/>
      <c r="H4314" s="20"/>
      <c r="I4314" s="21"/>
      <c r="J4314" s="20"/>
      <c r="K4314" s="20"/>
      <c r="L4314" s="20"/>
      <c r="M4314" s="21"/>
      <c r="N4314" s="21"/>
      <c r="O4314" s="21"/>
      <c r="P4314" s="21"/>
      <c r="Q4314" s="21"/>
      <c r="R4314" s="21"/>
      <c r="S4314" s="21"/>
      <c r="T4314" s="20"/>
      <c r="U4314" s="21"/>
      <c r="V4314" s="21"/>
      <c r="W4314" s="21"/>
      <c r="X4314" s="20"/>
      <c r="Y4314" s="20"/>
      <c r="Z4314" s="21"/>
      <c r="AA4314" s="20"/>
      <c r="AB4314" s="20"/>
      <c r="AC4314" s="14"/>
    </row>
    <row r="4315" spans="1:29" ht="14.25" customHeight="1" x14ac:dyDescent="0.3">
      <c r="A4315" s="5"/>
      <c r="B4315" s="20"/>
      <c r="C4315" s="20"/>
      <c r="D4315" s="20"/>
      <c r="E4315" s="20"/>
      <c r="F4315" s="21"/>
      <c r="G4315" s="20"/>
      <c r="H4315" s="20"/>
      <c r="I4315" s="21"/>
      <c r="J4315" s="20"/>
      <c r="K4315" s="20"/>
      <c r="L4315" s="20"/>
      <c r="M4315" s="21"/>
      <c r="N4315" s="21"/>
      <c r="O4315" s="21"/>
      <c r="P4315" s="21"/>
      <c r="Q4315" s="21"/>
      <c r="R4315" s="21"/>
      <c r="S4315" s="21"/>
      <c r="T4315" s="20"/>
      <c r="U4315" s="21"/>
      <c r="V4315" s="21"/>
      <c r="W4315" s="21"/>
      <c r="X4315" s="20"/>
      <c r="Y4315" s="20"/>
      <c r="Z4315" s="21"/>
      <c r="AA4315" s="20"/>
      <c r="AB4315" s="20"/>
      <c r="AC4315" s="14"/>
    </row>
    <row r="4316" spans="1:29" ht="14.25" customHeight="1" x14ac:dyDescent="0.3">
      <c r="A4316" s="5"/>
      <c r="B4316" s="20"/>
      <c r="C4316" s="20"/>
      <c r="D4316" s="20"/>
      <c r="E4316" s="20"/>
      <c r="F4316" s="21"/>
      <c r="G4316" s="20"/>
      <c r="H4316" s="20"/>
      <c r="I4316" s="21"/>
      <c r="J4316" s="20"/>
      <c r="K4316" s="20"/>
      <c r="L4316" s="20"/>
      <c r="M4316" s="21"/>
      <c r="N4316" s="21"/>
      <c r="O4316" s="21"/>
      <c r="P4316" s="21"/>
      <c r="Q4316" s="21"/>
      <c r="R4316" s="21"/>
      <c r="S4316" s="21"/>
      <c r="T4316" s="20"/>
      <c r="U4316" s="21"/>
      <c r="V4316" s="21"/>
      <c r="W4316" s="21"/>
      <c r="X4316" s="20"/>
      <c r="Y4316" s="20"/>
      <c r="Z4316" s="21"/>
      <c r="AA4316" s="20"/>
      <c r="AB4316" s="20"/>
      <c r="AC4316" s="14"/>
    </row>
    <row r="4317" spans="1:29" ht="14.25" customHeight="1" x14ac:dyDescent="0.3">
      <c r="A4317" s="5"/>
      <c r="B4317" s="20"/>
      <c r="C4317" s="20"/>
      <c r="D4317" s="20"/>
      <c r="E4317" s="20"/>
      <c r="F4317" s="21"/>
      <c r="G4317" s="20"/>
      <c r="H4317" s="20"/>
      <c r="I4317" s="21"/>
      <c r="J4317" s="20"/>
      <c r="K4317" s="20"/>
      <c r="L4317" s="20"/>
      <c r="M4317" s="21"/>
      <c r="N4317" s="21"/>
      <c r="O4317" s="21"/>
      <c r="P4317" s="21"/>
      <c r="Q4317" s="21"/>
      <c r="R4317" s="21"/>
      <c r="S4317" s="21"/>
      <c r="T4317" s="20"/>
      <c r="U4317" s="21"/>
      <c r="V4317" s="21"/>
      <c r="W4317" s="21"/>
      <c r="X4317" s="20"/>
      <c r="Y4317" s="20"/>
      <c r="Z4317" s="21"/>
      <c r="AA4317" s="20"/>
      <c r="AB4317" s="20"/>
      <c r="AC4317" s="14"/>
    </row>
    <row r="4318" spans="1:29" ht="14.25" customHeight="1" x14ac:dyDescent="0.3">
      <c r="A4318" s="5"/>
      <c r="B4318" s="20"/>
      <c r="C4318" s="20"/>
      <c r="D4318" s="20"/>
      <c r="E4318" s="20"/>
      <c r="F4318" s="21"/>
      <c r="G4318" s="20"/>
      <c r="H4318" s="20"/>
      <c r="I4318" s="21"/>
      <c r="J4318" s="20"/>
      <c r="K4318" s="20"/>
      <c r="L4318" s="20"/>
      <c r="M4318" s="21"/>
      <c r="N4318" s="21"/>
      <c r="O4318" s="21"/>
      <c r="P4318" s="21"/>
      <c r="Q4318" s="21"/>
      <c r="R4318" s="21"/>
      <c r="S4318" s="21"/>
      <c r="T4318" s="20"/>
      <c r="U4318" s="21"/>
      <c r="V4318" s="21"/>
      <c r="W4318" s="21"/>
      <c r="X4318" s="20"/>
      <c r="Y4318" s="20"/>
      <c r="Z4318" s="21"/>
      <c r="AA4318" s="20"/>
      <c r="AB4318" s="20"/>
      <c r="AC4318" s="14"/>
    </row>
    <row r="4319" spans="1:29" ht="14.25" customHeight="1" x14ac:dyDescent="0.3">
      <c r="A4319" s="5"/>
      <c r="B4319" s="20"/>
      <c r="C4319" s="20"/>
      <c r="D4319" s="20"/>
      <c r="E4319" s="20"/>
      <c r="F4319" s="21"/>
      <c r="G4319" s="20"/>
      <c r="H4319" s="20"/>
      <c r="I4319" s="21"/>
      <c r="J4319" s="20"/>
      <c r="K4319" s="20"/>
      <c r="L4319" s="20"/>
      <c r="M4319" s="21"/>
      <c r="N4319" s="21"/>
      <c r="O4319" s="21"/>
      <c r="P4319" s="21"/>
      <c r="Q4319" s="21"/>
      <c r="R4319" s="21"/>
      <c r="S4319" s="21"/>
      <c r="T4319" s="20"/>
      <c r="U4319" s="21"/>
      <c r="V4319" s="21"/>
      <c r="W4319" s="21"/>
      <c r="X4319" s="20"/>
      <c r="Y4319" s="20"/>
      <c r="Z4319" s="21"/>
      <c r="AA4319" s="20"/>
      <c r="AB4319" s="20"/>
      <c r="AC4319" s="14"/>
    </row>
    <row r="4320" spans="1:29" ht="14.25" customHeight="1" x14ac:dyDescent="0.3">
      <c r="A4320" s="5"/>
      <c r="B4320" s="20"/>
      <c r="C4320" s="20"/>
      <c r="D4320" s="20"/>
      <c r="E4320" s="20"/>
      <c r="F4320" s="21"/>
      <c r="G4320" s="20"/>
      <c r="H4320" s="20"/>
      <c r="I4320" s="21"/>
      <c r="J4320" s="20"/>
      <c r="K4320" s="20"/>
      <c r="L4320" s="20"/>
      <c r="M4320" s="21"/>
      <c r="N4320" s="21"/>
      <c r="O4320" s="21"/>
      <c r="P4320" s="21"/>
      <c r="Q4320" s="21"/>
      <c r="R4320" s="21"/>
      <c r="S4320" s="21"/>
      <c r="T4320" s="20"/>
      <c r="U4320" s="21"/>
      <c r="V4320" s="21"/>
      <c r="W4320" s="21"/>
      <c r="X4320" s="20"/>
      <c r="Y4320" s="20"/>
      <c r="Z4320" s="21"/>
      <c r="AA4320" s="20"/>
      <c r="AB4320" s="20"/>
      <c r="AC4320" s="14"/>
    </row>
    <row r="4321" spans="1:29" ht="14.25" customHeight="1" x14ac:dyDescent="0.3">
      <c r="A4321" s="5"/>
      <c r="B4321" s="20"/>
      <c r="C4321" s="20"/>
      <c r="D4321" s="20"/>
      <c r="E4321" s="20"/>
      <c r="F4321" s="21"/>
      <c r="G4321" s="20"/>
      <c r="H4321" s="20"/>
      <c r="I4321" s="21"/>
      <c r="J4321" s="20"/>
      <c r="K4321" s="20"/>
      <c r="L4321" s="20"/>
      <c r="M4321" s="21"/>
      <c r="N4321" s="21"/>
      <c r="O4321" s="21"/>
      <c r="P4321" s="21"/>
      <c r="Q4321" s="21"/>
      <c r="R4321" s="21"/>
      <c r="S4321" s="21"/>
      <c r="T4321" s="20"/>
      <c r="U4321" s="21"/>
      <c r="V4321" s="21"/>
      <c r="W4321" s="21"/>
      <c r="X4321" s="20"/>
      <c r="Y4321" s="20"/>
      <c r="Z4321" s="21"/>
      <c r="AA4321" s="20"/>
      <c r="AB4321" s="20"/>
      <c r="AC4321" s="14"/>
    </row>
    <row r="4322" spans="1:29" ht="14.25" customHeight="1" x14ac:dyDescent="0.3">
      <c r="A4322" s="5"/>
      <c r="B4322" s="20"/>
      <c r="C4322" s="20"/>
      <c r="D4322" s="20"/>
      <c r="E4322" s="20"/>
      <c r="F4322" s="21"/>
      <c r="G4322" s="20"/>
      <c r="H4322" s="20"/>
      <c r="I4322" s="21"/>
      <c r="J4322" s="20"/>
      <c r="K4322" s="20"/>
      <c r="L4322" s="20"/>
      <c r="M4322" s="21"/>
      <c r="N4322" s="21"/>
      <c r="O4322" s="21"/>
      <c r="P4322" s="21"/>
      <c r="Q4322" s="21"/>
      <c r="R4322" s="21"/>
      <c r="S4322" s="21"/>
      <c r="T4322" s="20"/>
      <c r="U4322" s="21"/>
      <c r="V4322" s="21"/>
      <c r="W4322" s="21"/>
      <c r="X4322" s="20"/>
      <c r="Y4322" s="20"/>
      <c r="Z4322" s="21"/>
      <c r="AA4322" s="20"/>
      <c r="AB4322" s="20"/>
      <c r="AC4322" s="14"/>
    </row>
    <row r="4323" spans="1:29" ht="14.25" customHeight="1" x14ac:dyDescent="0.3">
      <c r="A4323" s="5"/>
      <c r="B4323" s="20"/>
      <c r="C4323" s="20"/>
      <c r="D4323" s="20"/>
      <c r="E4323" s="20"/>
      <c r="F4323" s="21"/>
      <c r="G4323" s="20"/>
      <c r="H4323" s="20"/>
      <c r="I4323" s="21"/>
      <c r="J4323" s="20"/>
      <c r="K4323" s="20"/>
      <c r="L4323" s="20"/>
      <c r="M4323" s="21"/>
      <c r="N4323" s="21"/>
      <c r="O4323" s="21"/>
      <c r="P4323" s="21"/>
      <c r="Q4323" s="21"/>
      <c r="R4323" s="21"/>
      <c r="S4323" s="21"/>
      <c r="T4323" s="20"/>
      <c r="U4323" s="21"/>
      <c r="V4323" s="21"/>
      <c r="W4323" s="21"/>
      <c r="X4323" s="20"/>
      <c r="Y4323" s="20"/>
      <c r="Z4323" s="21"/>
      <c r="AA4323" s="20"/>
      <c r="AB4323" s="20"/>
      <c r="AC4323" s="14"/>
    </row>
    <row r="4324" spans="1:29" ht="14.25" customHeight="1" x14ac:dyDescent="0.3">
      <c r="A4324" s="5"/>
      <c r="B4324" s="20"/>
      <c r="C4324" s="20"/>
      <c r="D4324" s="20"/>
      <c r="E4324" s="20"/>
      <c r="F4324" s="21"/>
      <c r="G4324" s="20"/>
      <c r="H4324" s="20"/>
      <c r="I4324" s="21"/>
      <c r="J4324" s="20"/>
      <c r="K4324" s="20"/>
      <c r="L4324" s="20"/>
      <c r="M4324" s="21"/>
      <c r="N4324" s="21"/>
      <c r="O4324" s="21"/>
      <c r="P4324" s="21"/>
      <c r="Q4324" s="21"/>
      <c r="R4324" s="21"/>
      <c r="S4324" s="21"/>
      <c r="T4324" s="20"/>
      <c r="U4324" s="21"/>
      <c r="V4324" s="21"/>
      <c r="W4324" s="21"/>
      <c r="X4324" s="20"/>
      <c r="Y4324" s="20"/>
      <c r="Z4324" s="21"/>
      <c r="AA4324" s="20"/>
      <c r="AB4324" s="20"/>
      <c r="AC4324" s="14"/>
    </row>
    <row r="4325" spans="1:29" ht="14.25" customHeight="1" x14ac:dyDescent="0.3">
      <c r="A4325" s="5"/>
      <c r="B4325" s="20"/>
      <c r="C4325" s="20"/>
      <c r="D4325" s="20"/>
      <c r="E4325" s="20"/>
      <c r="F4325" s="21"/>
      <c r="G4325" s="20"/>
      <c r="H4325" s="20"/>
      <c r="I4325" s="21"/>
      <c r="J4325" s="20"/>
      <c r="K4325" s="20"/>
      <c r="L4325" s="20"/>
      <c r="M4325" s="21"/>
      <c r="N4325" s="21"/>
      <c r="O4325" s="21"/>
      <c r="P4325" s="21"/>
      <c r="Q4325" s="21"/>
      <c r="R4325" s="21"/>
      <c r="S4325" s="21"/>
      <c r="T4325" s="20"/>
      <c r="U4325" s="21"/>
      <c r="V4325" s="21"/>
      <c r="W4325" s="21"/>
      <c r="X4325" s="20"/>
      <c r="Y4325" s="20"/>
      <c r="Z4325" s="21"/>
      <c r="AA4325" s="20"/>
      <c r="AB4325" s="20"/>
      <c r="AC4325" s="14"/>
    </row>
    <row r="4326" spans="1:29" ht="14.25" customHeight="1" x14ac:dyDescent="0.3">
      <c r="A4326" s="5"/>
      <c r="B4326" s="20"/>
      <c r="C4326" s="20"/>
      <c r="D4326" s="20"/>
      <c r="E4326" s="20"/>
      <c r="F4326" s="21"/>
      <c r="G4326" s="20"/>
      <c r="H4326" s="20"/>
      <c r="I4326" s="21"/>
      <c r="J4326" s="20"/>
      <c r="K4326" s="20"/>
      <c r="L4326" s="20"/>
      <c r="M4326" s="21"/>
      <c r="N4326" s="21"/>
      <c r="O4326" s="21"/>
      <c r="P4326" s="21"/>
      <c r="Q4326" s="21"/>
      <c r="R4326" s="21"/>
      <c r="S4326" s="21"/>
      <c r="T4326" s="20"/>
      <c r="U4326" s="21"/>
      <c r="V4326" s="21"/>
      <c r="W4326" s="21"/>
      <c r="X4326" s="20"/>
      <c r="Y4326" s="20"/>
      <c r="Z4326" s="21"/>
      <c r="AA4326" s="20"/>
      <c r="AB4326" s="20"/>
      <c r="AC4326" s="14"/>
    </row>
    <row r="4327" spans="1:29" ht="14.25" customHeight="1" x14ac:dyDescent="0.3">
      <c r="A4327" s="5"/>
      <c r="B4327" s="20"/>
      <c r="C4327" s="20"/>
      <c r="D4327" s="20"/>
      <c r="E4327" s="20"/>
      <c r="F4327" s="21"/>
      <c r="G4327" s="20"/>
      <c r="H4327" s="20"/>
      <c r="I4327" s="21"/>
      <c r="J4327" s="20"/>
      <c r="K4327" s="20"/>
      <c r="L4327" s="20"/>
      <c r="M4327" s="21"/>
      <c r="N4327" s="21"/>
      <c r="O4327" s="21"/>
      <c r="P4327" s="21"/>
      <c r="Q4327" s="21"/>
      <c r="R4327" s="21"/>
      <c r="S4327" s="21"/>
      <c r="T4327" s="20"/>
      <c r="U4327" s="21"/>
      <c r="V4327" s="21"/>
      <c r="W4327" s="21"/>
      <c r="X4327" s="20"/>
      <c r="Y4327" s="20"/>
      <c r="Z4327" s="21"/>
      <c r="AA4327" s="20"/>
      <c r="AB4327" s="20"/>
      <c r="AC4327" s="14"/>
    </row>
    <row r="4328" spans="1:29" ht="14.25" customHeight="1" x14ac:dyDescent="0.3">
      <c r="A4328" s="5"/>
      <c r="B4328" s="20"/>
      <c r="C4328" s="20"/>
      <c r="D4328" s="20"/>
      <c r="E4328" s="20"/>
      <c r="F4328" s="21"/>
      <c r="G4328" s="20"/>
      <c r="H4328" s="20"/>
      <c r="I4328" s="21"/>
      <c r="J4328" s="20"/>
      <c r="K4328" s="20"/>
      <c r="L4328" s="20"/>
      <c r="M4328" s="21"/>
      <c r="N4328" s="21"/>
      <c r="O4328" s="21"/>
      <c r="P4328" s="21"/>
      <c r="Q4328" s="21"/>
      <c r="R4328" s="21"/>
      <c r="S4328" s="21"/>
      <c r="T4328" s="20"/>
      <c r="U4328" s="21"/>
      <c r="V4328" s="21"/>
      <c r="W4328" s="21"/>
      <c r="X4328" s="20"/>
      <c r="Y4328" s="20"/>
      <c r="Z4328" s="21"/>
      <c r="AA4328" s="20"/>
      <c r="AB4328" s="20"/>
      <c r="AC4328" s="14"/>
    </row>
    <row r="4329" spans="1:29" ht="14.25" customHeight="1" x14ac:dyDescent="0.3">
      <c r="A4329" s="5"/>
      <c r="B4329" s="20"/>
      <c r="C4329" s="20"/>
      <c r="D4329" s="20"/>
      <c r="E4329" s="20"/>
      <c r="F4329" s="21"/>
      <c r="G4329" s="20"/>
      <c r="H4329" s="20"/>
      <c r="I4329" s="21"/>
      <c r="J4329" s="20"/>
      <c r="K4329" s="20"/>
      <c r="L4329" s="20"/>
      <c r="M4329" s="21"/>
      <c r="N4329" s="21"/>
      <c r="O4329" s="21"/>
      <c r="P4329" s="21"/>
      <c r="Q4329" s="21"/>
      <c r="R4329" s="21"/>
      <c r="S4329" s="21"/>
      <c r="T4329" s="20"/>
      <c r="U4329" s="21"/>
      <c r="V4329" s="21"/>
      <c r="W4329" s="21"/>
      <c r="X4329" s="20"/>
      <c r="Y4329" s="20"/>
      <c r="Z4329" s="21"/>
      <c r="AA4329" s="20"/>
      <c r="AB4329" s="20"/>
      <c r="AC4329" s="14"/>
    </row>
    <row r="4330" spans="1:29" ht="14.25" customHeight="1" x14ac:dyDescent="0.3">
      <c r="A4330" s="5"/>
      <c r="B4330" s="20"/>
      <c r="C4330" s="20"/>
      <c r="D4330" s="20"/>
      <c r="E4330" s="20"/>
      <c r="F4330" s="21"/>
      <c r="G4330" s="20"/>
      <c r="H4330" s="20"/>
      <c r="I4330" s="21"/>
      <c r="J4330" s="20"/>
      <c r="K4330" s="20"/>
      <c r="L4330" s="20"/>
      <c r="M4330" s="21"/>
      <c r="N4330" s="21"/>
      <c r="O4330" s="21"/>
      <c r="P4330" s="21"/>
      <c r="Q4330" s="21"/>
      <c r="R4330" s="21"/>
      <c r="S4330" s="21"/>
      <c r="T4330" s="20"/>
      <c r="U4330" s="21"/>
      <c r="V4330" s="21"/>
      <c r="W4330" s="21"/>
      <c r="X4330" s="20"/>
      <c r="Y4330" s="20"/>
      <c r="Z4330" s="21"/>
      <c r="AA4330" s="20"/>
      <c r="AB4330" s="20"/>
      <c r="AC4330" s="14"/>
    </row>
    <row r="4331" spans="1:29" ht="14.25" customHeight="1" x14ac:dyDescent="0.3">
      <c r="A4331" s="5"/>
      <c r="B4331" s="20"/>
      <c r="C4331" s="20"/>
      <c r="D4331" s="20"/>
      <c r="E4331" s="20"/>
      <c r="F4331" s="21"/>
      <c r="G4331" s="20"/>
      <c r="H4331" s="20"/>
      <c r="I4331" s="21"/>
      <c r="J4331" s="20"/>
      <c r="K4331" s="20"/>
      <c r="L4331" s="20"/>
      <c r="M4331" s="21"/>
      <c r="N4331" s="21"/>
      <c r="O4331" s="21"/>
      <c r="P4331" s="21"/>
      <c r="Q4331" s="21"/>
      <c r="R4331" s="21"/>
      <c r="S4331" s="21"/>
      <c r="T4331" s="20"/>
      <c r="U4331" s="21"/>
      <c r="V4331" s="21"/>
      <c r="W4331" s="21"/>
      <c r="X4331" s="20"/>
      <c r="Y4331" s="20"/>
      <c r="Z4331" s="21"/>
      <c r="AA4331" s="20"/>
      <c r="AB4331" s="20"/>
      <c r="AC4331" s="14"/>
    </row>
    <row r="4332" spans="1:29" ht="14.25" customHeight="1" x14ac:dyDescent="0.3">
      <c r="A4332" s="5"/>
      <c r="B4332" s="20"/>
      <c r="C4332" s="20"/>
      <c r="D4332" s="20"/>
      <c r="E4332" s="20"/>
      <c r="F4332" s="21"/>
      <c r="G4332" s="20"/>
      <c r="H4332" s="20"/>
      <c r="I4332" s="21"/>
      <c r="J4332" s="20"/>
      <c r="K4332" s="20"/>
      <c r="L4332" s="20"/>
      <c r="M4332" s="21"/>
      <c r="N4332" s="21"/>
      <c r="O4332" s="21"/>
      <c r="P4332" s="21"/>
      <c r="Q4332" s="21"/>
      <c r="R4332" s="21"/>
      <c r="S4332" s="21"/>
      <c r="T4332" s="20"/>
      <c r="U4332" s="21"/>
      <c r="V4332" s="21"/>
      <c r="W4332" s="21"/>
      <c r="X4332" s="20"/>
      <c r="Y4332" s="20"/>
      <c r="Z4332" s="21"/>
      <c r="AA4332" s="20"/>
      <c r="AB4332" s="20"/>
      <c r="AC4332" s="14"/>
    </row>
    <row r="4333" spans="1:29" ht="14.25" customHeight="1" x14ac:dyDescent="0.3">
      <c r="A4333" s="5"/>
      <c r="B4333" s="20"/>
      <c r="C4333" s="20"/>
      <c r="D4333" s="20"/>
      <c r="E4333" s="20"/>
      <c r="F4333" s="21"/>
      <c r="G4333" s="20"/>
      <c r="H4333" s="20"/>
      <c r="I4333" s="21"/>
      <c r="J4333" s="20"/>
      <c r="K4333" s="20"/>
      <c r="L4333" s="20"/>
      <c r="M4333" s="21"/>
      <c r="N4333" s="21"/>
      <c r="O4333" s="21"/>
      <c r="P4333" s="21"/>
      <c r="Q4333" s="21"/>
      <c r="R4333" s="21"/>
      <c r="S4333" s="21"/>
      <c r="T4333" s="20"/>
      <c r="U4333" s="21"/>
      <c r="V4333" s="21"/>
      <c r="W4333" s="21"/>
      <c r="X4333" s="20"/>
      <c r="Y4333" s="20"/>
      <c r="Z4333" s="21"/>
      <c r="AA4333" s="20"/>
      <c r="AB4333" s="20"/>
      <c r="AC4333" s="14"/>
    </row>
    <row r="4334" spans="1:29" ht="14.25" customHeight="1" x14ac:dyDescent="0.3">
      <c r="A4334" s="5"/>
      <c r="B4334" s="20"/>
      <c r="C4334" s="20"/>
      <c r="D4334" s="20"/>
      <c r="E4334" s="20"/>
      <c r="F4334" s="21"/>
      <c r="G4334" s="20"/>
      <c r="H4334" s="20"/>
      <c r="I4334" s="21"/>
      <c r="J4334" s="20"/>
      <c r="K4334" s="20"/>
      <c r="L4334" s="20"/>
      <c r="M4334" s="21"/>
      <c r="N4334" s="21"/>
      <c r="O4334" s="21"/>
      <c r="P4334" s="21"/>
      <c r="Q4334" s="21"/>
      <c r="R4334" s="21"/>
      <c r="S4334" s="21"/>
      <c r="T4334" s="20"/>
      <c r="U4334" s="21"/>
      <c r="V4334" s="21"/>
      <c r="W4334" s="21"/>
      <c r="X4334" s="20"/>
      <c r="Y4334" s="20"/>
      <c r="Z4334" s="21"/>
      <c r="AA4334" s="20"/>
      <c r="AB4334" s="20"/>
      <c r="AC4334" s="14"/>
    </row>
    <row r="4335" spans="1:29" ht="14.25" customHeight="1" x14ac:dyDescent="0.3">
      <c r="A4335" s="5"/>
      <c r="B4335" s="20"/>
      <c r="C4335" s="20"/>
      <c r="D4335" s="20"/>
      <c r="E4335" s="20"/>
      <c r="F4335" s="21"/>
      <c r="G4335" s="20"/>
      <c r="H4335" s="20"/>
      <c r="I4335" s="21"/>
      <c r="J4335" s="20"/>
      <c r="K4335" s="20"/>
      <c r="L4335" s="20"/>
      <c r="M4335" s="21"/>
      <c r="N4335" s="21"/>
      <c r="O4335" s="21"/>
      <c r="P4335" s="21"/>
      <c r="Q4335" s="21"/>
      <c r="R4335" s="21"/>
      <c r="S4335" s="21"/>
      <c r="T4335" s="20"/>
      <c r="U4335" s="21"/>
      <c r="V4335" s="21"/>
      <c r="W4335" s="21"/>
      <c r="X4335" s="20"/>
      <c r="Y4335" s="20"/>
      <c r="Z4335" s="21"/>
      <c r="AA4335" s="20"/>
      <c r="AB4335" s="20"/>
      <c r="AC4335" s="14"/>
    </row>
    <row r="4336" spans="1:29" ht="14.25" customHeight="1" x14ac:dyDescent="0.3">
      <c r="A4336" s="5"/>
      <c r="B4336" s="20"/>
      <c r="C4336" s="20"/>
      <c r="D4336" s="20"/>
      <c r="E4336" s="20"/>
      <c r="F4336" s="21"/>
      <c r="G4336" s="20"/>
      <c r="H4336" s="20"/>
      <c r="I4336" s="21"/>
      <c r="J4336" s="20"/>
      <c r="K4336" s="20"/>
      <c r="L4336" s="20"/>
      <c r="M4336" s="21"/>
      <c r="N4336" s="21"/>
      <c r="O4336" s="21"/>
      <c r="P4336" s="21"/>
      <c r="Q4336" s="21"/>
      <c r="R4336" s="21"/>
      <c r="S4336" s="21"/>
      <c r="T4336" s="20"/>
      <c r="U4336" s="21"/>
      <c r="V4336" s="21"/>
      <c r="W4336" s="21"/>
      <c r="X4336" s="20"/>
      <c r="Y4336" s="20"/>
      <c r="Z4336" s="21"/>
      <c r="AA4336" s="20"/>
      <c r="AB4336" s="20"/>
      <c r="AC4336" s="14"/>
    </row>
    <row r="4337" spans="1:29" ht="14.25" customHeight="1" x14ac:dyDescent="0.3">
      <c r="A4337" s="5"/>
      <c r="B4337" s="20"/>
      <c r="C4337" s="20"/>
      <c r="D4337" s="20"/>
      <c r="E4337" s="20"/>
      <c r="F4337" s="21"/>
      <c r="G4337" s="20"/>
      <c r="H4337" s="20"/>
      <c r="I4337" s="21"/>
      <c r="J4337" s="20"/>
      <c r="K4337" s="20"/>
      <c r="L4337" s="20"/>
      <c r="M4337" s="21"/>
      <c r="N4337" s="21"/>
      <c r="O4337" s="21"/>
      <c r="P4337" s="21"/>
      <c r="Q4337" s="21"/>
      <c r="R4337" s="21"/>
      <c r="S4337" s="21"/>
      <c r="T4337" s="20"/>
      <c r="U4337" s="21"/>
      <c r="V4337" s="21"/>
      <c r="W4337" s="21"/>
      <c r="X4337" s="20"/>
      <c r="Y4337" s="20"/>
      <c r="Z4337" s="21"/>
      <c r="AA4337" s="20"/>
      <c r="AB4337" s="20"/>
      <c r="AC4337" s="14"/>
    </row>
    <row r="4338" spans="1:29" ht="14.25" customHeight="1" x14ac:dyDescent="0.3">
      <c r="A4338" s="5"/>
      <c r="B4338" s="20"/>
      <c r="C4338" s="20"/>
      <c r="D4338" s="20"/>
      <c r="E4338" s="20"/>
      <c r="F4338" s="21"/>
      <c r="G4338" s="20"/>
      <c r="H4338" s="20"/>
      <c r="I4338" s="21"/>
      <c r="J4338" s="20"/>
      <c r="K4338" s="20"/>
      <c r="L4338" s="20"/>
      <c r="M4338" s="21"/>
      <c r="N4338" s="21"/>
      <c r="O4338" s="21"/>
      <c r="P4338" s="21"/>
      <c r="Q4338" s="21"/>
      <c r="R4338" s="21"/>
      <c r="S4338" s="21"/>
      <c r="T4338" s="20"/>
      <c r="U4338" s="21"/>
      <c r="V4338" s="21"/>
      <c r="W4338" s="21"/>
      <c r="X4338" s="20"/>
      <c r="Y4338" s="20"/>
      <c r="Z4338" s="21"/>
      <c r="AA4338" s="20"/>
      <c r="AB4338" s="20"/>
      <c r="AC4338" s="14"/>
    </row>
    <row r="4339" spans="1:29" ht="14.25" customHeight="1" x14ac:dyDescent="0.3">
      <c r="A4339" s="5"/>
      <c r="B4339" s="20"/>
      <c r="C4339" s="20"/>
      <c r="D4339" s="20"/>
      <c r="E4339" s="20"/>
      <c r="F4339" s="21"/>
      <c r="G4339" s="20"/>
      <c r="H4339" s="20"/>
      <c r="I4339" s="21"/>
      <c r="J4339" s="20"/>
      <c r="K4339" s="20"/>
      <c r="L4339" s="20"/>
      <c r="M4339" s="21"/>
      <c r="N4339" s="21"/>
      <c r="O4339" s="21"/>
      <c r="P4339" s="21"/>
      <c r="Q4339" s="21"/>
      <c r="R4339" s="21"/>
      <c r="S4339" s="21"/>
      <c r="T4339" s="20"/>
      <c r="U4339" s="21"/>
      <c r="V4339" s="21"/>
      <c r="W4339" s="21"/>
      <c r="X4339" s="20"/>
      <c r="Y4339" s="20"/>
      <c r="Z4339" s="21"/>
      <c r="AA4339" s="20"/>
      <c r="AB4339" s="20"/>
      <c r="AC4339" s="14"/>
    </row>
    <row r="4340" spans="1:29" ht="14.25" customHeight="1" x14ac:dyDescent="0.3">
      <c r="A4340" s="5"/>
      <c r="B4340" s="20"/>
      <c r="C4340" s="20"/>
      <c r="D4340" s="20"/>
      <c r="E4340" s="20"/>
      <c r="F4340" s="21"/>
      <c r="G4340" s="20"/>
      <c r="H4340" s="20"/>
      <c r="I4340" s="21"/>
      <c r="J4340" s="20"/>
      <c r="K4340" s="20"/>
      <c r="L4340" s="20"/>
      <c r="M4340" s="21"/>
      <c r="N4340" s="21"/>
      <c r="O4340" s="21"/>
      <c r="P4340" s="21"/>
      <c r="Q4340" s="21"/>
      <c r="R4340" s="21"/>
      <c r="S4340" s="21"/>
      <c r="T4340" s="20"/>
      <c r="U4340" s="21"/>
      <c r="V4340" s="21"/>
      <c r="W4340" s="21"/>
      <c r="X4340" s="20"/>
      <c r="Y4340" s="20"/>
      <c r="Z4340" s="21"/>
      <c r="AA4340" s="20"/>
      <c r="AB4340" s="20"/>
      <c r="AC4340" s="14"/>
    </row>
    <row r="4341" spans="1:29" ht="14.25" customHeight="1" x14ac:dyDescent="0.3">
      <c r="A4341" s="5"/>
      <c r="B4341" s="20"/>
      <c r="C4341" s="20"/>
      <c r="D4341" s="20"/>
      <c r="E4341" s="20"/>
      <c r="F4341" s="21"/>
      <c r="G4341" s="20"/>
      <c r="H4341" s="20"/>
      <c r="I4341" s="21"/>
      <c r="J4341" s="20"/>
      <c r="K4341" s="20"/>
      <c r="L4341" s="20"/>
      <c r="M4341" s="21"/>
      <c r="N4341" s="21"/>
      <c r="O4341" s="21"/>
      <c r="P4341" s="21"/>
      <c r="Q4341" s="21"/>
      <c r="R4341" s="21"/>
      <c r="S4341" s="21"/>
      <c r="T4341" s="20"/>
      <c r="U4341" s="21"/>
      <c r="V4341" s="21"/>
      <c r="W4341" s="21"/>
      <c r="X4341" s="20"/>
      <c r="Y4341" s="20"/>
      <c r="Z4341" s="21"/>
      <c r="AA4341" s="20"/>
      <c r="AB4341" s="20"/>
      <c r="AC4341" s="14"/>
    </row>
    <row r="4342" spans="1:29" ht="14.25" customHeight="1" x14ac:dyDescent="0.3">
      <c r="A4342" s="5"/>
      <c r="B4342" s="20"/>
      <c r="C4342" s="20"/>
      <c r="D4342" s="20"/>
      <c r="E4342" s="20"/>
      <c r="F4342" s="21"/>
      <c r="G4342" s="20"/>
      <c r="H4342" s="20"/>
      <c r="I4342" s="21"/>
      <c r="J4342" s="20"/>
      <c r="K4342" s="20"/>
      <c r="L4342" s="20"/>
      <c r="M4342" s="21"/>
      <c r="N4342" s="21"/>
      <c r="O4342" s="21"/>
      <c r="P4342" s="21"/>
      <c r="Q4342" s="21"/>
      <c r="R4342" s="21"/>
      <c r="S4342" s="21"/>
      <c r="T4342" s="20"/>
      <c r="U4342" s="21"/>
      <c r="V4342" s="21"/>
      <c r="W4342" s="21"/>
      <c r="X4342" s="20"/>
      <c r="Y4342" s="20"/>
      <c r="Z4342" s="21"/>
      <c r="AA4342" s="20"/>
      <c r="AB4342" s="20"/>
      <c r="AC4342" s="14"/>
    </row>
    <row r="4343" spans="1:29" ht="14.25" customHeight="1" x14ac:dyDescent="0.3">
      <c r="A4343" s="5"/>
      <c r="B4343" s="20"/>
      <c r="C4343" s="20"/>
      <c r="D4343" s="20"/>
      <c r="E4343" s="20"/>
      <c r="F4343" s="21"/>
      <c r="G4343" s="20"/>
      <c r="H4343" s="20"/>
      <c r="I4343" s="21"/>
      <c r="J4343" s="20"/>
      <c r="K4343" s="20"/>
      <c r="L4343" s="20"/>
      <c r="M4343" s="21"/>
      <c r="N4343" s="21"/>
      <c r="O4343" s="21"/>
      <c r="P4343" s="21"/>
      <c r="Q4343" s="21"/>
      <c r="R4343" s="21"/>
      <c r="S4343" s="21"/>
      <c r="T4343" s="20"/>
      <c r="U4343" s="21"/>
      <c r="V4343" s="21"/>
      <c r="W4343" s="21"/>
      <c r="X4343" s="20"/>
      <c r="Y4343" s="20"/>
      <c r="Z4343" s="21"/>
      <c r="AA4343" s="20"/>
      <c r="AB4343" s="20"/>
      <c r="AC4343" s="14"/>
    </row>
    <row r="4344" spans="1:29" ht="14.25" customHeight="1" x14ac:dyDescent="0.3">
      <c r="A4344" s="5"/>
      <c r="B4344" s="20"/>
      <c r="C4344" s="20"/>
      <c r="D4344" s="20"/>
      <c r="E4344" s="20"/>
      <c r="F4344" s="21"/>
      <c r="G4344" s="20"/>
      <c r="H4344" s="20"/>
      <c r="I4344" s="21"/>
      <c r="J4344" s="20"/>
      <c r="K4344" s="20"/>
      <c r="L4344" s="20"/>
      <c r="M4344" s="21"/>
      <c r="N4344" s="21"/>
      <c r="O4344" s="21"/>
      <c r="P4344" s="21"/>
      <c r="Q4344" s="21"/>
      <c r="R4344" s="21"/>
      <c r="S4344" s="21"/>
      <c r="T4344" s="20"/>
      <c r="U4344" s="21"/>
      <c r="V4344" s="21"/>
      <c r="W4344" s="21"/>
      <c r="X4344" s="20"/>
      <c r="Y4344" s="20"/>
      <c r="Z4344" s="21"/>
      <c r="AA4344" s="20"/>
      <c r="AB4344" s="20"/>
      <c r="AC4344" s="14"/>
    </row>
    <row r="4345" spans="1:29" ht="14.25" customHeight="1" x14ac:dyDescent="0.3">
      <c r="A4345" s="5"/>
      <c r="B4345" s="20"/>
      <c r="C4345" s="20"/>
      <c r="D4345" s="20"/>
      <c r="E4345" s="20"/>
      <c r="F4345" s="21"/>
      <c r="G4345" s="20"/>
      <c r="H4345" s="20"/>
      <c r="I4345" s="21"/>
      <c r="J4345" s="20"/>
      <c r="K4345" s="20"/>
      <c r="L4345" s="20"/>
      <c r="M4345" s="21"/>
      <c r="N4345" s="21"/>
      <c r="O4345" s="21"/>
      <c r="P4345" s="21"/>
      <c r="Q4345" s="21"/>
      <c r="R4345" s="21"/>
      <c r="S4345" s="21"/>
      <c r="T4345" s="20"/>
      <c r="U4345" s="21"/>
      <c r="V4345" s="21"/>
      <c r="W4345" s="21"/>
      <c r="X4345" s="20"/>
      <c r="Y4345" s="20"/>
      <c r="Z4345" s="21"/>
      <c r="AA4345" s="20"/>
      <c r="AB4345" s="20"/>
      <c r="AC4345" s="14"/>
    </row>
    <row r="4346" spans="1:29" ht="14.25" customHeight="1" x14ac:dyDescent="0.3">
      <c r="A4346" s="5"/>
      <c r="B4346" s="20"/>
      <c r="C4346" s="20"/>
      <c r="D4346" s="20"/>
      <c r="E4346" s="20"/>
      <c r="F4346" s="21"/>
      <c r="G4346" s="20"/>
      <c r="H4346" s="20"/>
      <c r="I4346" s="21"/>
      <c r="J4346" s="20"/>
      <c r="K4346" s="20"/>
      <c r="L4346" s="20"/>
      <c r="M4346" s="21"/>
      <c r="N4346" s="21"/>
      <c r="O4346" s="21"/>
      <c r="P4346" s="21"/>
      <c r="Q4346" s="21"/>
      <c r="R4346" s="21"/>
      <c r="S4346" s="21"/>
      <c r="T4346" s="20"/>
      <c r="U4346" s="21"/>
      <c r="V4346" s="21"/>
      <c r="W4346" s="21"/>
      <c r="X4346" s="20"/>
      <c r="Y4346" s="20"/>
      <c r="Z4346" s="21"/>
      <c r="AA4346" s="20"/>
      <c r="AB4346" s="20"/>
      <c r="AC4346" s="14"/>
    </row>
    <row r="4347" spans="1:29" ht="14.25" customHeight="1" x14ac:dyDescent="0.3">
      <c r="A4347" s="5"/>
      <c r="B4347" s="20"/>
      <c r="C4347" s="20"/>
      <c r="D4347" s="20"/>
      <c r="E4347" s="20"/>
      <c r="F4347" s="21"/>
      <c r="G4347" s="20"/>
      <c r="H4347" s="20"/>
      <c r="I4347" s="21"/>
      <c r="J4347" s="20"/>
      <c r="K4347" s="20"/>
      <c r="L4347" s="20"/>
      <c r="M4347" s="21"/>
      <c r="N4347" s="21"/>
      <c r="O4347" s="21"/>
      <c r="P4347" s="21"/>
      <c r="Q4347" s="21"/>
      <c r="R4347" s="21"/>
      <c r="S4347" s="21"/>
      <c r="T4347" s="20"/>
      <c r="U4347" s="21"/>
      <c r="V4347" s="21"/>
      <c r="W4347" s="21"/>
      <c r="X4347" s="20"/>
      <c r="Y4347" s="20"/>
      <c r="Z4347" s="21"/>
      <c r="AA4347" s="20"/>
      <c r="AB4347" s="20"/>
      <c r="AC4347" s="14"/>
    </row>
    <row r="4348" spans="1:29" ht="14.25" customHeight="1" x14ac:dyDescent="0.3">
      <c r="A4348" s="5"/>
      <c r="B4348" s="20"/>
      <c r="C4348" s="20"/>
      <c r="D4348" s="20"/>
      <c r="E4348" s="20"/>
      <c r="F4348" s="21"/>
      <c r="G4348" s="20"/>
      <c r="H4348" s="20"/>
      <c r="I4348" s="21"/>
      <c r="J4348" s="20"/>
      <c r="K4348" s="20"/>
      <c r="L4348" s="20"/>
      <c r="M4348" s="21"/>
      <c r="N4348" s="21"/>
      <c r="O4348" s="21"/>
      <c r="P4348" s="21"/>
      <c r="Q4348" s="21"/>
      <c r="R4348" s="21"/>
      <c r="S4348" s="21"/>
      <c r="T4348" s="20"/>
      <c r="U4348" s="21"/>
      <c r="V4348" s="21"/>
      <c r="W4348" s="21"/>
      <c r="X4348" s="20"/>
      <c r="Y4348" s="20"/>
      <c r="Z4348" s="21"/>
      <c r="AA4348" s="20"/>
      <c r="AB4348" s="20"/>
      <c r="AC4348" s="14"/>
    </row>
    <row r="4349" spans="1:29" ht="14.25" customHeight="1" x14ac:dyDescent="0.3">
      <c r="A4349" s="5"/>
      <c r="B4349" s="20"/>
      <c r="C4349" s="20"/>
      <c r="D4349" s="20"/>
      <c r="E4349" s="20"/>
      <c r="F4349" s="21"/>
      <c r="G4349" s="20"/>
      <c r="H4349" s="20"/>
      <c r="I4349" s="21"/>
      <c r="J4349" s="20"/>
      <c r="K4349" s="20"/>
      <c r="L4349" s="20"/>
      <c r="M4349" s="21"/>
      <c r="N4349" s="21"/>
      <c r="O4349" s="21"/>
      <c r="P4349" s="21"/>
      <c r="Q4349" s="21"/>
      <c r="R4349" s="21"/>
      <c r="S4349" s="21"/>
      <c r="T4349" s="20"/>
      <c r="U4349" s="21"/>
      <c r="V4349" s="21"/>
      <c r="W4349" s="21"/>
      <c r="X4349" s="20"/>
      <c r="Y4349" s="20"/>
      <c r="Z4349" s="21"/>
      <c r="AA4349" s="20"/>
      <c r="AB4349" s="20"/>
      <c r="AC4349" s="14"/>
    </row>
    <row r="4350" spans="1:29" ht="14.25" customHeight="1" x14ac:dyDescent="0.3">
      <c r="A4350" s="5"/>
      <c r="B4350" s="20"/>
      <c r="C4350" s="20"/>
      <c r="D4350" s="20"/>
      <c r="E4350" s="20"/>
      <c r="F4350" s="21"/>
      <c r="G4350" s="20"/>
      <c r="H4350" s="20"/>
      <c r="I4350" s="21"/>
      <c r="J4350" s="20"/>
      <c r="K4350" s="20"/>
      <c r="L4350" s="20"/>
      <c r="M4350" s="21"/>
      <c r="N4350" s="21"/>
      <c r="O4350" s="21"/>
      <c r="P4350" s="21"/>
      <c r="Q4350" s="21"/>
      <c r="R4350" s="21"/>
      <c r="S4350" s="21"/>
      <c r="T4350" s="20"/>
      <c r="U4350" s="21"/>
      <c r="V4350" s="21"/>
      <c r="W4350" s="21"/>
      <c r="X4350" s="20"/>
      <c r="Y4350" s="20"/>
      <c r="Z4350" s="21"/>
      <c r="AA4350" s="20"/>
      <c r="AB4350" s="20"/>
      <c r="AC4350" s="14"/>
    </row>
    <row r="4351" spans="1:29" ht="14.25" customHeight="1" x14ac:dyDescent="0.3">
      <c r="A4351" s="5"/>
      <c r="B4351" s="20"/>
      <c r="C4351" s="20"/>
      <c r="D4351" s="20"/>
      <c r="E4351" s="20"/>
      <c r="F4351" s="21"/>
      <c r="G4351" s="20"/>
      <c r="H4351" s="20"/>
      <c r="I4351" s="21"/>
      <c r="J4351" s="20"/>
      <c r="K4351" s="20"/>
      <c r="L4351" s="20"/>
      <c r="M4351" s="21"/>
      <c r="N4351" s="21"/>
      <c r="O4351" s="21"/>
      <c r="P4351" s="21"/>
      <c r="Q4351" s="21"/>
      <c r="R4351" s="21"/>
      <c r="S4351" s="21"/>
      <c r="T4351" s="20"/>
      <c r="U4351" s="21"/>
      <c r="V4351" s="21"/>
      <c r="W4351" s="21"/>
      <c r="X4351" s="20"/>
      <c r="Y4351" s="20"/>
      <c r="Z4351" s="21"/>
      <c r="AA4351" s="20"/>
      <c r="AB4351" s="20"/>
      <c r="AC4351" s="14"/>
    </row>
    <row r="4352" spans="1:29" ht="14.25" customHeight="1" x14ac:dyDescent="0.3">
      <c r="A4352" s="5"/>
      <c r="B4352" s="20"/>
      <c r="C4352" s="20"/>
      <c r="D4352" s="20"/>
      <c r="E4352" s="20"/>
      <c r="F4352" s="21"/>
      <c r="G4352" s="20"/>
      <c r="H4352" s="20"/>
      <c r="I4352" s="21"/>
      <c r="J4352" s="20"/>
      <c r="K4352" s="20"/>
      <c r="L4352" s="20"/>
      <c r="M4352" s="21"/>
      <c r="N4352" s="21"/>
      <c r="O4352" s="21"/>
      <c r="P4352" s="21"/>
      <c r="Q4352" s="21"/>
      <c r="R4352" s="21"/>
      <c r="S4352" s="21"/>
      <c r="T4352" s="20"/>
      <c r="U4352" s="21"/>
      <c r="V4352" s="21"/>
      <c r="W4352" s="21"/>
      <c r="X4352" s="20"/>
      <c r="Y4352" s="20"/>
      <c r="Z4352" s="21"/>
      <c r="AA4352" s="20"/>
      <c r="AB4352" s="20"/>
      <c r="AC4352" s="14"/>
    </row>
    <row r="4353" spans="1:29" ht="14.25" customHeight="1" x14ac:dyDescent="0.3">
      <c r="A4353" s="5"/>
      <c r="B4353" s="20"/>
      <c r="C4353" s="20"/>
      <c r="D4353" s="20"/>
      <c r="E4353" s="20"/>
      <c r="F4353" s="21"/>
      <c r="G4353" s="20"/>
      <c r="H4353" s="20"/>
      <c r="I4353" s="21"/>
      <c r="J4353" s="20"/>
      <c r="K4353" s="20"/>
      <c r="L4353" s="20"/>
      <c r="M4353" s="21"/>
      <c r="N4353" s="21"/>
      <c r="O4353" s="21"/>
      <c r="P4353" s="21"/>
      <c r="Q4353" s="21"/>
      <c r="R4353" s="21"/>
      <c r="S4353" s="21"/>
      <c r="T4353" s="20"/>
      <c r="U4353" s="21"/>
      <c r="V4353" s="21"/>
      <c r="W4353" s="21"/>
      <c r="X4353" s="20"/>
      <c r="Y4353" s="20"/>
      <c r="Z4353" s="21"/>
      <c r="AA4353" s="20"/>
      <c r="AB4353" s="20"/>
      <c r="AC4353" s="14"/>
    </row>
    <row r="4354" spans="1:29" ht="14.25" customHeight="1" x14ac:dyDescent="0.3">
      <c r="A4354" s="5"/>
      <c r="B4354" s="20"/>
      <c r="C4354" s="20"/>
      <c r="D4354" s="20"/>
      <c r="E4354" s="20"/>
      <c r="F4354" s="21"/>
      <c r="G4354" s="20"/>
      <c r="H4354" s="20"/>
      <c r="I4354" s="21"/>
      <c r="J4354" s="20"/>
      <c r="K4354" s="20"/>
      <c r="L4354" s="20"/>
      <c r="M4354" s="21"/>
      <c r="N4354" s="21"/>
      <c r="O4354" s="21"/>
      <c r="P4354" s="21"/>
      <c r="Q4354" s="21"/>
      <c r="R4354" s="21"/>
      <c r="S4354" s="21"/>
      <c r="T4354" s="20"/>
      <c r="U4354" s="21"/>
      <c r="V4354" s="21"/>
      <c r="W4354" s="21"/>
      <c r="X4354" s="20"/>
      <c r="Y4354" s="20"/>
      <c r="Z4354" s="21"/>
      <c r="AA4354" s="20"/>
      <c r="AB4354" s="20"/>
      <c r="AC4354" s="14"/>
    </row>
    <row r="4355" spans="1:29" ht="14.25" customHeight="1" x14ac:dyDescent="0.3">
      <c r="A4355" s="5"/>
      <c r="B4355" s="20"/>
      <c r="C4355" s="20"/>
      <c r="D4355" s="20"/>
      <c r="E4355" s="20"/>
      <c r="F4355" s="21"/>
      <c r="G4355" s="20"/>
      <c r="H4355" s="20"/>
      <c r="I4355" s="21"/>
      <c r="J4355" s="20"/>
      <c r="K4355" s="20"/>
      <c r="L4355" s="20"/>
      <c r="M4355" s="21"/>
      <c r="N4355" s="21"/>
      <c r="O4355" s="21"/>
      <c r="P4355" s="21"/>
      <c r="Q4355" s="21"/>
      <c r="R4355" s="21"/>
      <c r="S4355" s="21"/>
      <c r="T4355" s="20"/>
      <c r="U4355" s="21"/>
      <c r="V4355" s="21"/>
      <c r="W4355" s="21"/>
      <c r="X4355" s="20"/>
      <c r="Y4355" s="20"/>
      <c r="Z4355" s="21"/>
      <c r="AA4355" s="20"/>
      <c r="AB4355" s="20"/>
      <c r="AC4355" s="14"/>
    </row>
    <row r="4356" spans="1:29" ht="14.25" customHeight="1" x14ac:dyDescent="0.3">
      <c r="A4356" s="5"/>
      <c r="B4356" s="20"/>
      <c r="C4356" s="20"/>
      <c r="D4356" s="20"/>
      <c r="E4356" s="20"/>
      <c r="F4356" s="21"/>
      <c r="G4356" s="20"/>
      <c r="H4356" s="20"/>
      <c r="I4356" s="21"/>
      <c r="J4356" s="20"/>
      <c r="K4356" s="20"/>
      <c r="L4356" s="20"/>
      <c r="M4356" s="21"/>
      <c r="N4356" s="21"/>
      <c r="O4356" s="21"/>
      <c r="P4356" s="21"/>
      <c r="Q4356" s="21"/>
      <c r="R4356" s="21"/>
      <c r="S4356" s="21"/>
      <c r="T4356" s="20"/>
      <c r="U4356" s="21"/>
      <c r="V4356" s="21"/>
      <c r="W4356" s="21"/>
      <c r="X4356" s="20"/>
      <c r="Y4356" s="20"/>
      <c r="Z4356" s="21"/>
      <c r="AA4356" s="20"/>
      <c r="AB4356" s="20"/>
      <c r="AC4356" s="14"/>
    </row>
    <row r="4357" spans="1:29" ht="14.25" customHeight="1" x14ac:dyDescent="0.3">
      <c r="A4357" s="5"/>
      <c r="B4357" s="20"/>
      <c r="C4357" s="20"/>
      <c r="D4357" s="20"/>
      <c r="E4357" s="20"/>
      <c r="F4357" s="21"/>
      <c r="G4357" s="20"/>
      <c r="H4357" s="20"/>
      <c r="I4357" s="21"/>
      <c r="J4357" s="20"/>
      <c r="K4357" s="20"/>
      <c r="L4357" s="20"/>
      <c r="M4357" s="21"/>
      <c r="N4357" s="21"/>
      <c r="O4357" s="21"/>
      <c r="P4357" s="21"/>
      <c r="Q4357" s="21"/>
      <c r="R4357" s="21"/>
      <c r="S4357" s="21"/>
      <c r="T4357" s="20"/>
      <c r="U4357" s="21"/>
      <c r="V4357" s="21"/>
      <c r="W4357" s="21"/>
      <c r="X4357" s="20"/>
      <c r="Y4357" s="20"/>
      <c r="Z4357" s="21"/>
      <c r="AA4357" s="20"/>
      <c r="AB4357" s="20"/>
      <c r="AC4357" s="14"/>
    </row>
    <row r="4358" spans="1:29" ht="14.25" customHeight="1" x14ac:dyDescent="0.3">
      <c r="A4358" s="5"/>
      <c r="B4358" s="20"/>
      <c r="C4358" s="20"/>
      <c r="D4358" s="20"/>
      <c r="E4358" s="20"/>
      <c r="F4358" s="21"/>
      <c r="G4358" s="20"/>
      <c r="H4358" s="20"/>
      <c r="I4358" s="21"/>
      <c r="J4358" s="20"/>
      <c r="K4358" s="20"/>
      <c r="L4358" s="20"/>
      <c r="M4358" s="21"/>
      <c r="N4358" s="21"/>
      <c r="O4358" s="21"/>
      <c r="P4358" s="21"/>
      <c r="Q4358" s="21"/>
      <c r="R4358" s="21"/>
      <c r="S4358" s="21"/>
      <c r="T4358" s="20"/>
      <c r="U4358" s="21"/>
      <c r="V4358" s="21"/>
      <c r="W4358" s="21"/>
      <c r="X4358" s="20"/>
      <c r="Y4358" s="20"/>
      <c r="Z4358" s="21"/>
      <c r="AA4358" s="20"/>
      <c r="AB4358" s="20"/>
      <c r="AC4358" s="14"/>
    </row>
    <row r="4359" spans="1:29" ht="14.25" customHeight="1" x14ac:dyDescent="0.3">
      <c r="A4359" s="5"/>
      <c r="B4359" s="20"/>
      <c r="C4359" s="20"/>
      <c r="D4359" s="20"/>
      <c r="E4359" s="20"/>
      <c r="F4359" s="21"/>
      <c r="G4359" s="20"/>
      <c r="H4359" s="20"/>
      <c r="I4359" s="21"/>
      <c r="J4359" s="20"/>
      <c r="K4359" s="20"/>
      <c r="L4359" s="20"/>
      <c r="M4359" s="21"/>
      <c r="N4359" s="21"/>
      <c r="O4359" s="21"/>
      <c r="P4359" s="21"/>
      <c r="Q4359" s="21"/>
      <c r="R4359" s="21"/>
      <c r="S4359" s="21"/>
      <c r="T4359" s="20"/>
      <c r="U4359" s="21"/>
      <c r="V4359" s="21"/>
      <c r="W4359" s="21"/>
      <c r="X4359" s="20"/>
      <c r="Y4359" s="20"/>
      <c r="Z4359" s="21"/>
      <c r="AA4359" s="20"/>
      <c r="AB4359" s="20"/>
      <c r="AC4359" s="14"/>
    </row>
    <row r="4360" spans="1:29" ht="14.25" customHeight="1" x14ac:dyDescent="0.3">
      <c r="A4360" s="5"/>
      <c r="B4360" s="20"/>
      <c r="C4360" s="20"/>
      <c r="D4360" s="20"/>
      <c r="E4360" s="20"/>
      <c r="F4360" s="21"/>
      <c r="G4360" s="20"/>
      <c r="H4360" s="20"/>
      <c r="I4360" s="21"/>
      <c r="J4360" s="20"/>
      <c r="K4360" s="20"/>
      <c r="L4360" s="20"/>
      <c r="M4360" s="21"/>
      <c r="N4360" s="21"/>
      <c r="O4360" s="21"/>
      <c r="P4360" s="21"/>
      <c r="Q4360" s="21"/>
      <c r="R4360" s="21"/>
      <c r="S4360" s="21"/>
      <c r="T4360" s="20"/>
      <c r="U4360" s="21"/>
      <c r="V4360" s="21"/>
      <c r="W4360" s="21"/>
      <c r="X4360" s="20"/>
      <c r="Y4360" s="20"/>
      <c r="Z4360" s="21"/>
      <c r="AA4360" s="20"/>
      <c r="AB4360" s="20"/>
      <c r="AC4360" s="14"/>
    </row>
    <row r="4361" spans="1:29" ht="14.25" customHeight="1" x14ac:dyDescent="0.3">
      <c r="A4361" s="5"/>
      <c r="B4361" s="20"/>
      <c r="C4361" s="20"/>
      <c r="D4361" s="20"/>
      <c r="E4361" s="20"/>
      <c r="F4361" s="21"/>
      <c r="G4361" s="20"/>
      <c r="H4361" s="20"/>
      <c r="I4361" s="21"/>
      <c r="J4361" s="20"/>
      <c r="K4361" s="20"/>
      <c r="L4361" s="20"/>
      <c r="M4361" s="21"/>
      <c r="N4361" s="21"/>
      <c r="O4361" s="21"/>
      <c r="P4361" s="21"/>
      <c r="Q4361" s="21"/>
      <c r="R4361" s="21"/>
      <c r="S4361" s="21"/>
      <c r="T4361" s="20"/>
      <c r="U4361" s="21"/>
      <c r="V4361" s="21"/>
      <c r="W4361" s="21"/>
      <c r="X4361" s="20"/>
      <c r="Y4361" s="20"/>
      <c r="Z4361" s="21"/>
      <c r="AA4361" s="20"/>
      <c r="AB4361" s="20"/>
      <c r="AC4361" s="14"/>
    </row>
    <row r="4362" spans="1:29" ht="14.25" customHeight="1" x14ac:dyDescent="0.3">
      <c r="A4362" s="5"/>
      <c r="B4362" s="20"/>
      <c r="C4362" s="20"/>
      <c r="D4362" s="20"/>
      <c r="E4362" s="20"/>
      <c r="F4362" s="21"/>
      <c r="G4362" s="20"/>
      <c r="H4362" s="20"/>
      <c r="I4362" s="21"/>
      <c r="J4362" s="20"/>
      <c r="K4362" s="20"/>
      <c r="L4362" s="20"/>
      <c r="M4362" s="21"/>
      <c r="N4362" s="21"/>
      <c r="O4362" s="21"/>
      <c r="P4362" s="21"/>
      <c r="Q4362" s="21"/>
      <c r="R4362" s="21"/>
      <c r="S4362" s="21"/>
      <c r="T4362" s="20"/>
      <c r="U4362" s="21"/>
      <c r="V4362" s="21"/>
      <c r="W4362" s="21"/>
      <c r="X4362" s="20"/>
      <c r="Y4362" s="20"/>
      <c r="Z4362" s="21"/>
      <c r="AA4362" s="20"/>
      <c r="AB4362" s="20"/>
      <c r="AC4362" s="14"/>
    </row>
    <row r="4363" spans="1:29" ht="14.25" customHeight="1" x14ac:dyDescent="0.3">
      <c r="A4363" s="5"/>
      <c r="B4363" s="20"/>
      <c r="C4363" s="20"/>
      <c r="D4363" s="20"/>
      <c r="E4363" s="20"/>
      <c r="F4363" s="21"/>
      <c r="G4363" s="20"/>
      <c r="H4363" s="20"/>
      <c r="I4363" s="21"/>
      <c r="J4363" s="20"/>
      <c r="K4363" s="20"/>
      <c r="L4363" s="20"/>
      <c r="M4363" s="21"/>
      <c r="N4363" s="21"/>
      <c r="O4363" s="21"/>
      <c r="P4363" s="21"/>
      <c r="Q4363" s="21"/>
      <c r="R4363" s="21"/>
      <c r="S4363" s="21"/>
      <c r="T4363" s="20"/>
      <c r="U4363" s="21"/>
      <c r="V4363" s="21"/>
      <c r="W4363" s="21"/>
      <c r="X4363" s="20"/>
      <c r="Y4363" s="20"/>
      <c r="Z4363" s="21"/>
      <c r="AA4363" s="20"/>
      <c r="AB4363" s="20"/>
      <c r="AC4363" s="14"/>
    </row>
    <row r="4364" spans="1:29" ht="14.25" customHeight="1" x14ac:dyDescent="0.3">
      <c r="A4364" s="5"/>
      <c r="B4364" s="20"/>
      <c r="C4364" s="20"/>
      <c r="D4364" s="20"/>
      <c r="E4364" s="20"/>
      <c r="F4364" s="21"/>
      <c r="G4364" s="20"/>
      <c r="H4364" s="20"/>
      <c r="I4364" s="21"/>
      <c r="J4364" s="20"/>
      <c r="K4364" s="20"/>
      <c r="L4364" s="20"/>
      <c r="M4364" s="21"/>
      <c r="N4364" s="21"/>
      <c r="O4364" s="21"/>
      <c r="P4364" s="21"/>
      <c r="Q4364" s="21"/>
      <c r="R4364" s="21"/>
      <c r="S4364" s="21"/>
      <c r="T4364" s="20"/>
      <c r="U4364" s="21"/>
      <c r="V4364" s="21"/>
      <c r="W4364" s="21"/>
      <c r="X4364" s="20"/>
      <c r="Y4364" s="20"/>
      <c r="Z4364" s="21"/>
      <c r="AA4364" s="20"/>
      <c r="AB4364" s="20"/>
      <c r="AC4364" s="14"/>
    </row>
    <row r="4365" spans="1:29" ht="14.25" customHeight="1" x14ac:dyDescent="0.3">
      <c r="A4365" s="5"/>
      <c r="B4365" s="20"/>
      <c r="C4365" s="20"/>
      <c r="D4365" s="20"/>
      <c r="E4365" s="20"/>
      <c r="F4365" s="21"/>
      <c r="G4365" s="20"/>
      <c r="H4365" s="20"/>
      <c r="I4365" s="21"/>
      <c r="J4365" s="20"/>
      <c r="K4365" s="20"/>
      <c r="L4365" s="20"/>
      <c r="M4365" s="21"/>
      <c r="N4365" s="21"/>
      <c r="O4365" s="21"/>
      <c r="P4365" s="21"/>
      <c r="Q4365" s="21"/>
      <c r="R4365" s="21"/>
      <c r="S4365" s="21"/>
      <c r="T4365" s="20"/>
      <c r="U4365" s="21"/>
      <c r="V4365" s="21"/>
      <c r="W4365" s="21"/>
      <c r="X4365" s="20"/>
      <c r="Y4365" s="20"/>
      <c r="Z4365" s="21"/>
      <c r="AA4365" s="20"/>
      <c r="AB4365" s="20"/>
      <c r="AC4365" s="14"/>
    </row>
    <row r="4366" spans="1:29" ht="14.25" customHeight="1" x14ac:dyDescent="0.3">
      <c r="A4366" s="5"/>
      <c r="B4366" s="20"/>
      <c r="C4366" s="20"/>
      <c r="D4366" s="20"/>
      <c r="E4366" s="20"/>
      <c r="F4366" s="21"/>
      <c r="G4366" s="20"/>
      <c r="H4366" s="20"/>
      <c r="I4366" s="21"/>
      <c r="J4366" s="20"/>
      <c r="K4366" s="20"/>
      <c r="L4366" s="20"/>
      <c r="M4366" s="21"/>
      <c r="N4366" s="21"/>
      <c r="O4366" s="21"/>
      <c r="P4366" s="21"/>
      <c r="Q4366" s="21"/>
      <c r="R4366" s="21"/>
      <c r="S4366" s="21"/>
      <c r="T4366" s="20"/>
      <c r="U4366" s="21"/>
      <c r="V4366" s="21"/>
      <c r="W4366" s="21"/>
      <c r="X4366" s="20"/>
      <c r="Y4366" s="20"/>
      <c r="Z4366" s="21"/>
      <c r="AA4366" s="20"/>
      <c r="AB4366" s="20"/>
      <c r="AC4366" s="14"/>
    </row>
    <row r="4367" spans="1:29" ht="14.25" customHeight="1" x14ac:dyDescent="0.3">
      <c r="A4367" s="5"/>
      <c r="B4367" s="20"/>
      <c r="C4367" s="20"/>
      <c r="D4367" s="20"/>
      <c r="E4367" s="20"/>
      <c r="F4367" s="21"/>
      <c r="G4367" s="20"/>
      <c r="H4367" s="20"/>
      <c r="I4367" s="21"/>
      <c r="J4367" s="20"/>
      <c r="K4367" s="20"/>
      <c r="L4367" s="20"/>
      <c r="M4367" s="21"/>
      <c r="N4367" s="21"/>
      <c r="O4367" s="21"/>
      <c r="P4367" s="21"/>
      <c r="Q4367" s="21"/>
      <c r="R4367" s="21"/>
      <c r="S4367" s="21"/>
      <c r="T4367" s="20"/>
      <c r="U4367" s="21"/>
      <c r="V4367" s="21"/>
      <c r="W4367" s="21"/>
      <c r="X4367" s="20"/>
      <c r="Y4367" s="20"/>
      <c r="Z4367" s="21"/>
      <c r="AA4367" s="20"/>
      <c r="AB4367" s="20"/>
      <c r="AC4367" s="14"/>
    </row>
    <row r="4368" spans="1:29" ht="14.25" customHeight="1" x14ac:dyDescent="0.3">
      <c r="A4368" s="5"/>
      <c r="B4368" s="20"/>
      <c r="C4368" s="20"/>
      <c r="D4368" s="20"/>
      <c r="E4368" s="20"/>
      <c r="F4368" s="21"/>
      <c r="G4368" s="20"/>
      <c r="H4368" s="20"/>
      <c r="I4368" s="21"/>
      <c r="J4368" s="20"/>
      <c r="K4368" s="20"/>
      <c r="L4368" s="20"/>
      <c r="M4368" s="21"/>
      <c r="N4368" s="21"/>
      <c r="O4368" s="21"/>
      <c r="P4368" s="21"/>
      <c r="Q4368" s="21"/>
      <c r="R4368" s="21"/>
      <c r="S4368" s="21"/>
      <c r="T4368" s="20"/>
      <c r="U4368" s="21"/>
      <c r="V4368" s="21"/>
      <c r="W4368" s="21"/>
      <c r="X4368" s="20"/>
      <c r="Y4368" s="20"/>
      <c r="Z4368" s="21"/>
      <c r="AA4368" s="20"/>
      <c r="AB4368" s="20"/>
      <c r="AC4368" s="14"/>
    </row>
    <row r="4369" spans="1:29" ht="14.25" customHeight="1" x14ac:dyDescent="0.3">
      <c r="A4369" s="5"/>
      <c r="B4369" s="20"/>
      <c r="C4369" s="20"/>
      <c r="D4369" s="20"/>
      <c r="E4369" s="20"/>
      <c r="F4369" s="21"/>
      <c r="G4369" s="20"/>
      <c r="H4369" s="20"/>
      <c r="I4369" s="21"/>
      <c r="J4369" s="20"/>
      <c r="K4369" s="20"/>
      <c r="L4369" s="20"/>
      <c r="M4369" s="21"/>
      <c r="N4369" s="21"/>
      <c r="O4369" s="21"/>
      <c r="P4369" s="21"/>
      <c r="Q4369" s="21"/>
      <c r="R4369" s="21"/>
      <c r="S4369" s="21"/>
      <c r="T4369" s="20"/>
      <c r="U4369" s="21"/>
      <c r="V4369" s="21"/>
      <c r="W4369" s="21"/>
      <c r="X4369" s="20"/>
      <c r="Y4369" s="20"/>
      <c r="Z4369" s="21"/>
      <c r="AA4369" s="20"/>
      <c r="AB4369" s="20"/>
      <c r="AC4369" s="14"/>
    </row>
    <row r="4370" spans="1:29" ht="14.25" customHeight="1" x14ac:dyDescent="0.3">
      <c r="B4370" s="20"/>
      <c r="C4370" s="20"/>
      <c r="D4370" s="20"/>
      <c r="E4370" s="20"/>
      <c r="F4370" s="21"/>
      <c r="G4370" s="20"/>
      <c r="H4370" s="20"/>
      <c r="I4370" s="21"/>
      <c r="J4370" s="20"/>
      <c r="K4370" s="20"/>
      <c r="L4370" s="20"/>
      <c r="M4370" s="21"/>
      <c r="N4370" s="21"/>
      <c r="O4370" s="21"/>
      <c r="P4370" s="21"/>
      <c r="Q4370" s="21"/>
      <c r="R4370" s="21"/>
      <c r="S4370" s="21"/>
      <c r="T4370" s="20"/>
      <c r="U4370" s="21"/>
      <c r="V4370" s="21"/>
      <c r="W4370" s="21"/>
      <c r="X4370" s="20"/>
      <c r="Y4370" s="20"/>
      <c r="Z4370" s="21"/>
      <c r="AA4370" s="20"/>
      <c r="AB4370" s="20"/>
      <c r="AC4370" s="14"/>
    </row>
    <row r="4371" spans="1:29" ht="14.25" customHeight="1" x14ac:dyDescent="0.3">
      <c r="B4371" s="20"/>
      <c r="C4371" s="20"/>
      <c r="D4371" s="20"/>
      <c r="E4371" s="20"/>
      <c r="F4371" s="21"/>
      <c r="G4371" s="20"/>
      <c r="H4371" s="20"/>
      <c r="I4371" s="21"/>
      <c r="J4371" s="20"/>
      <c r="K4371" s="20"/>
      <c r="L4371" s="20"/>
      <c r="M4371" s="21"/>
      <c r="N4371" s="21"/>
      <c r="O4371" s="21"/>
      <c r="P4371" s="21"/>
      <c r="Q4371" s="21"/>
      <c r="R4371" s="21"/>
      <c r="S4371" s="21"/>
      <c r="T4371" s="20"/>
      <c r="U4371" s="21"/>
      <c r="V4371" s="21"/>
      <c r="W4371" s="21"/>
      <c r="X4371" s="20"/>
      <c r="Y4371" s="20"/>
      <c r="Z4371" s="21"/>
      <c r="AA4371" s="20"/>
      <c r="AB4371" s="20"/>
      <c r="AC4371" s="14"/>
    </row>
    <row r="4372" spans="1:29" ht="14.25" customHeight="1" x14ac:dyDescent="0.3">
      <c r="B4372" s="20"/>
      <c r="C4372" s="20"/>
      <c r="D4372" s="20"/>
      <c r="E4372" s="20"/>
      <c r="F4372" s="21"/>
      <c r="G4372" s="20"/>
      <c r="H4372" s="20"/>
      <c r="I4372" s="21"/>
      <c r="J4372" s="20"/>
      <c r="K4372" s="20"/>
      <c r="L4372" s="20"/>
      <c r="M4372" s="21"/>
      <c r="N4372" s="21"/>
      <c r="O4372" s="21"/>
      <c r="P4372" s="21"/>
      <c r="Q4372" s="21"/>
      <c r="R4372" s="21"/>
      <c r="S4372" s="21"/>
      <c r="T4372" s="20"/>
      <c r="U4372" s="21"/>
      <c r="V4372" s="21"/>
      <c r="W4372" s="21"/>
      <c r="X4372" s="20"/>
      <c r="Y4372" s="20"/>
      <c r="Z4372" s="21"/>
      <c r="AA4372" s="20"/>
      <c r="AB4372" s="20"/>
      <c r="AC4372" s="14"/>
    </row>
    <row r="4373" spans="1:29" ht="14.25" customHeight="1" x14ac:dyDescent="0.3">
      <c r="B4373" s="20"/>
      <c r="C4373" s="20"/>
      <c r="D4373" s="20"/>
      <c r="E4373" s="20"/>
      <c r="F4373" s="21"/>
      <c r="G4373" s="20"/>
      <c r="H4373" s="20"/>
      <c r="I4373" s="21"/>
      <c r="J4373" s="20"/>
      <c r="K4373" s="20"/>
      <c r="L4373" s="20"/>
      <c r="M4373" s="21"/>
      <c r="N4373" s="21"/>
      <c r="O4373" s="21"/>
      <c r="P4373" s="21"/>
      <c r="Q4373" s="21"/>
      <c r="R4373" s="21"/>
      <c r="S4373" s="21"/>
      <c r="T4373" s="20"/>
      <c r="U4373" s="21"/>
      <c r="V4373" s="21"/>
      <c r="W4373" s="21"/>
      <c r="X4373" s="20"/>
      <c r="Y4373" s="20"/>
      <c r="Z4373" s="21"/>
      <c r="AA4373" s="20"/>
      <c r="AB4373" s="20"/>
      <c r="AC4373" s="14"/>
    </row>
    <row r="4374" spans="1:29" ht="14.25" customHeight="1" x14ac:dyDescent="0.3">
      <c r="B4374" s="20"/>
      <c r="C4374" s="20"/>
      <c r="D4374" s="20"/>
      <c r="E4374" s="20"/>
      <c r="F4374" s="21"/>
      <c r="G4374" s="20"/>
      <c r="H4374" s="20"/>
      <c r="I4374" s="21"/>
      <c r="J4374" s="20"/>
      <c r="K4374" s="20"/>
      <c r="L4374" s="20"/>
      <c r="M4374" s="21"/>
      <c r="N4374" s="21"/>
      <c r="O4374" s="21"/>
      <c r="P4374" s="21"/>
      <c r="Q4374" s="21"/>
      <c r="R4374" s="21"/>
      <c r="S4374" s="21"/>
      <c r="T4374" s="20"/>
      <c r="U4374" s="21"/>
      <c r="V4374" s="21"/>
      <c r="W4374" s="21"/>
      <c r="X4374" s="20"/>
      <c r="Y4374" s="20"/>
      <c r="Z4374" s="21"/>
      <c r="AA4374" s="20"/>
      <c r="AB4374" s="20"/>
      <c r="AC4374" s="14"/>
    </row>
    <row r="4375" spans="1:29" ht="14.25" customHeight="1" x14ac:dyDescent="0.3">
      <c r="B4375" s="20"/>
      <c r="C4375" s="20"/>
      <c r="D4375" s="20"/>
      <c r="E4375" s="20"/>
      <c r="F4375" s="21"/>
      <c r="G4375" s="20"/>
      <c r="H4375" s="20"/>
      <c r="I4375" s="21"/>
      <c r="J4375" s="20"/>
      <c r="K4375" s="20"/>
      <c r="L4375" s="20"/>
      <c r="M4375" s="21"/>
      <c r="N4375" s="21"/>
      <c r="O4375" s="21"/>
      <c r="P4375" s="21"/>
      <c r="Q4375" s="21"/>
      <c r="R4375" s="21"/>
      <c r="S4375" s="21"/>
      <c r="T4375" s="20"/>
      <c r="U4375" s="21"/>
      <c r="V4375" s="21"/>
      <c r="W4375" s="21"/>
      <c r="X4375" s="20"/>
      <c r="Y4375" s="20"/>
      <c r="Z4375" s="21"/>
      <c r="AA4375" s="20"/>
      <c r="AB4375" s="20"/>
      <c r="AC4375" s="14"/>
    </row>
    <row r="4376" spans="1:29" ht="14.25" customHeight="1" x14ac:dyDescent="0.3">
      <c r="B4376" s="20"/>
      <c r="C4376" s="20"/>
      <c r="D4376" s="20"/>
      <c r="E4376" s="20"/>
      <c r="F4376" s="21"/>
      <c r="G4376" s="20"/>
      <c r="H4376" s="20"/>
      <c r="I4376" s="21"/>
      <c r="J4376" s="20"/>
      <c r="K4376" s="20"/>
      <c r="L4376" s="20"/>
      <c r="M4376" s="21"/>
      <c r="N4376" s="21"/>
      <c r="O4376" s="21"/>
      <c r="P4376" s="21"/>
      <c r="Q4376" s="21"/>
      <c r="R4376" s="21"/>
      <c r="S4376" s="21"/>
      <c r="T4376" s="20"/>
      <c r="U4376" s="21"/>
      <c r="V4376" s="21"/>
      <c r="W4376" s="21"/>
      <c r="X4376" s="20"/>
      <c r="Y4376" s="20"/>
      <c r="Z4376" s="21"/>
      <c r="AA4376" s="20"/>
      <c r="AB4376" s="20"/>
      <c r="AC4376" s="14"/>
    </row>
    <row r="4377" spans="1:29" ht="14.25" customHeight="1" x14ac:dyDescent="0.3">
      <c r="B4377" s="20"/>
      <c r="C4377" s="20"/>
      <c r="D4377" s="20"/>
      <c r="E4377" s="20"/>
      <c r="F4377" s="21"/>
      <c r="G4377" s="20"/>
      <c r="H4377" s="20"/>
      <c r="I4377" s="21"/>
      <c r="J4377" s="20"/>
      <c r="K4377" s="20"/>
      <c r="L4377" s="20"/>
      <c r="M4377" s="21"/>
      <c r="N4377" s="21"/>
      <c r="O4377" s="21"/>
      <c r="P4377" s="21"/>
      <c r="Q4377" s="21"/>
      <c r="R4377" s="21"/>
      <c r="S4377" s="21"/>
      <c r="T4377" s="20"/>
      <c r="U4377" s="21"/>
      <c r="V4377" s="21"/>
      <c r="W4377" s="21"/>
      <c r="X4377" s="20"/>
      <c r="Y4377" s="20"/>
      <c r="Z4377" s="21"/>
      <c r="AA4377" s="20"/>
      <c r="AB4377" s="20"/>
      <c r="AC4377" s="14"/>
    </row>
    <row r="4378" spans="1:29" ht="14.25" customHeight="1" x14ac:dyDescent="0.3">
      <c r="B4378" s="20"/>
      <c r="C4378" s="20"/>
      <c r="D4378" s="20"/>
      <c r="E4378" s="20"/>
      <c r="F4378" s="21"/>
      <c r="G4378" s="20"/>
      <c r="H4378" s="20"/>
      <c r="I4378" s="21"/>
      <c r="J4378" s="20"/>
      <c r="K4378" s="20"/>
      <c r="L4378" s="20"/>
      <c r="M4378" s="21"/>
      <c r="N4378" s="21"/>
      <c r="O4378" s="21"/>
      <c r="P4378" s="21"/>
      <c r="Q4378" s="21"/>
      <c r="R4378" s="21"/>
      <c r="S4378" s="21"/>
      <c r="T4378" s="20"/>
      <c r="U4378" s="21"/>
      <c r="V4378" s="21"/>
      <c r="W4378" s="21"/>
      <c r="X4378" s="20"/>
      <c r="Y4378" s="20"/>
      <c r="Z4378" s="21"/>
      <c r="AA4378" s="20"/>
      <c r="AB4378" s="20"/>
      <c r="AC4378" s="14"/>
    </row>
    <row r="4379" spans="1:29" ht="14.25" customHeight="1" x14ac:dyDescent="0.3">
      <c r="B4379" s="20"/>
      <c r="C4379" s="20"/>
      <c r="D4379" s="20"/>
      <c r="E4379" s="20"/>
      <c r="F4379" s="21"/>
      <c r="G4379" s="20"/>
      <c r="H4379" s="20"/>
      <c r="I4379" s="21"/>
      <c r="J4379" s="20"/>
      <c r="K4379" s="20"/>
      <c r="L4379" s="20"/>
      <c r="M4379" s="21"/>
      <c r="N4379" s="21"/>
      <c r="O4379" s="21"/>
      <c r="P4379" s="21"/>
      <c r="Q4379" s="21"/>
      <c r="R4379" s="21"/>
      <c r="S4379" s="21"/>
      <c r="T4379" s="20"/>
      <c r="U4379" s="21"/>
      <c r="V4379" s="21"/>
      <c r="W4379" s="21"/>
      <c r="X4379" s="20"/>
      <c r="Y4379" s="20"/>
      <c r="Z4379" s="21"/>
      <c r="AA4379" s="20"/>
      <c r="AB4379" s="20"/>
      <c r="AC4379" s="14"/>
    </row>
    <row r="4380" spans="1:29" ht="14.25" customHeight="1" x14ac:dyDescent="0.3">
      <c r="B4380" s="20"/>
      <c r="C4380" s="20"/>
      <c r="D4380" s="20"/>
      <c r="E4380" s="20"/>
      <c r="F4380" s="21"/>
      <c r="G4380" s="20"/>
      <c r="H4380" s="20"/>
      <c r="I4380" s="21"/>
      <c r="J4380" s="20"/>
      <c r="K4380" s="20"/>
      <c r="L4380" s="20"/>
      <c r="M4380" s="21"/>
      <c r="N4380" s="21"/>
      <c r="O4380" s="21"/>
      <c r="P4380" s="21"/>
      <c r="Q4380" s="21"/>
      <c r="R4380" s="21"/>
      <c r="S4380" s="21"/>
      <c r="T4380" s="20"/>
      <c r="U4380" s="21"/>
      <c r="V4380" s="21"/>
      <c r="W4380" s="21"/>
      <c r="X4380" s="20"/>
      <c r="Y4380" s="20"/>
      <c r="Z4380" s="21"/>
      <c r="AA4380" s="20"/>
      <c r="AB4380" s="20"/>
      <c r="AC4380" s="14"/>
    </row>
    <row r="4381" spans="1:29" ht="14.25" customHeight="1" x14ac:dyDescent="0.3">
      <c r="B4381" s="20"/>
      <c r="C4381" s="20"/>
      <c r="D4381" s="20"/>
      <c r="E4381" s="20"/>
      <c r="F4381" s="21"/>
      <c r="G4381" s="20"/>
      <c r="H4381" s="20"/>
      <c r="I4381" s="21"/>
      <c r="J4381" s="20"/>
      <c r="K4381" s="20"/>
      <c r="L4381" s="20"/>
      <c r="M4381" s="21"/>
      <c r="N4381" s="21"/>
      <c r="O4381" s="21"/>
      <c r="P4381" s="21"/>
      <c r="Q4381" s="21"/>
      <c r="R4381" s="21"/>
      <c r="S4381" s="21"/>
      <c r="T4381" s="20"/>
      <c r="U4381" s="21"/>
      <c r="V4381" s="21"/>
      <c r="W4381" s="21"/>
      <c r="X4381" s="20"/>
      <c r="Y4381" s="20"/>
      <c r="Z4381" s="21"/>
      <c r="AA4381" s="20"/>
      <c r="AB4381" s="20"/>
      <c r="AC4381" s="14"/>
    </row>
    <row r="4382" spans="1:29" ht="14.25" customHeight="1" x14ac:dyDescent="0.3">
      <c r="B4382" s="20"/>
      <c r="C4382" s="20"/>
      <c r="D4382" s="20"/>
      <c r="E4382" s="20"/>
      <c r="F4382" s="21"/>
      <c r="G4382" s="20"/>
      <c r="H4382" s="20"/>
      <c r="I4382" s="21"/>
      <c r="J4382" s="20"/>
      <c r="K4382" s="20"/>
      <c r="L4382" s="20"/>
      <c r="M4382" s="21"/>
      <c r="N4382" s="21"/>
      <c r="O4382" s="21"/>
      <c r="P4382" s="21"/>
      <c r="Q4382" s="21"/>
      <c r="R4382" s="21"/>
      <c r="S4382" s="21"/>
      <c r="T4382" s="20"/>
      <c r="U4382" s="21"/>
      <c r="V4382" s="21"/>
      <c r="W4382" s="21"/>
      <c r="X4382" s="20"/>
      <c r="Y4382" s="20"/>
      <c r="Z4382" s="21"/>
      <c r="AA4382" s="20"/>
      <c r="AB4382" s="20"/>
      <c r="AC4382" s="14"/>
    </row>
    <row r="4383" spans="1:29" ht="14.25" customHeight="1" x14ac:dyDescent="0.3">
      <c r="B4383" s="20"/>
      <c r="C4383" s="20"/>
      <c r="D4383" s="20"/>
      <c r="E4383" s="20"/>
      <c r="F4383" s="21"/>
      <c r="G4383" s="20"/>
      <c r="H4383" s="20"/>
      <c r="I4383" s="21"/>
      <c r="J4383" s="20"/>
      <c r="K4383" s="20"/>
      <c r="L4383" s="20"/>
      <c r="M4383" s="21"/>
      <c r="N4383" s="21"/>
      <c r="O4383" s="21"/>
      <c r="P4383" s="21"/>
      <c r="Q4383" s="21"/>
      <c r="R4383" s="21"/>
      <c r="S4383" s="21"/>
      <c r="T4383" s="20"/>
      <c r="U4383" s="21"/>
      <c r="V4383" s="21"/>
      <c r="W4383" s="21"/>
      <c r="X4383" s="20"/>
      <c r="Y4383" s="20"/>
      <c r="Z4383" s="21"/>
      <c r="AA4383" s="20"/>
      <c r="AB4383" s="20"/>
      <c r="AC4383" s="14"/>
    </row>
    <row r="4384" spans="1:29" ht="14.25" customHeight="1" x14ac:dyDescent="0.3">
      <c r="B4384" s="20"/>
      <c r="C4384" s="20"/>
      <c r="D4384" s="20"/>
      <c r="E4384" s="20"/>
      <c r="F4384" s="21"/>
      <c r="G4384" s="20"/>
      <c r="H4384" s="20"/>
      <c r="I4384" s="21"/>
      <c r="J4384" s="20"/>
      <c r="K4384" s="20"/>
      <c r="L4384" s="20"/>
      <c r="M4384" s="21"/>
      <c r="N4384" s="21"/>
      <c r="O4384" s="21"/>
      <c r="P4384" s="21"/>
      <c r="Q4384" s="21"/>
      <c r="R4384" s="21"/>
      <c r="S4384" s="21"/>
      <c r="T4384" s="20"/>
      <c r="U4384" s="21"/>
      <c r="V4384" s="21"/>
      <c r="W4384" s="21"/>
      <c r="X4384" s="20"/>
      <c r="Y4384" s="20"/>
      <c r="Z4384" s="21"/>
      <c r="AA4384" s="20"/>
      <c r="AB4384" s="20"/>
      <c r="AC4384" s="14"/>
    </row>
    <row r="4385" spans="2:29" ht="14.25" customHeight="1" x14ac:dyDescent="0.3">
      <c r="B4385" s="20"/>
      <c r="C4385" s="20"/>
      <c r="D4385" s="20"/>
      <c r="E4385" s="20"/>
      <c r="F4385" s="21"/>
      <c r="G4385" s="20"/>
      <c r="H4385" s="20"/>
      <c r="I4385" s="21"/>
      <c r="J4385" s="20"/>
      <c r="K4385" s="20"/>
      <c r="L4385" s="20"/>
      <c r="M4385" s="21"/>
      <c r="N4385" s="21"/>
      <c r="O4385" s="21"/>
      <c r="P4385" s="21"/>
      <c r="Q4385" s="21"/>
      <c r="R4385" s="21"/>
      <c r="S4385" s="21"/>
      <c r="T4385" s="20"/>
      <c r="U4385" s="21"/>
      <c r="V4385" s="21"/>
      <c r="W4385" s="21"/>
      <c r="X4385" s="20"/>
      <c r="Y4385" s="20"/>
      <c r="Z4385" s="21"/>
      <c r="AA4385" s="20"/>
      <c r="AB4385" s="20"/>
      <c r="AC4385" s="14"/>
    </row>
    <row r="4386" spans="2:29" ht="14.25" customHeight="1" x14ac:dyDescent="0.3">
      <c r="B4386" s="20"/>
      <c r="C4386" s="20"/>
      <c r="D4386" s="20"/>
      <c r="E4386" s="20"/>
      <c r="F4386" s="21"/>
      <c r="G4386" s="20"/>
      <c r="H4386" s="20"/>
      <c r="I4386" s="21"/>
      <c r="J4386" s="20"/>
      <c r="K4386" s="20"/>
      <c r="L4386" s="20"/>
      <c r="M4386" s="21"/>
      <c r="N4386" s="21"/>
      <c r="O4386" s="21"/>
      <c r="P4386" s="21"/>
      <c r="Q4386" s="21"/>
      <c r="R4386" s="21"/>
      <c r="S4386" s="21"/>
      <c r="T4386" s="20"/>
      <c r="U4386" s="21"/>
      <c r="V4386" s="21"/>
      <c r="W4386" s="21"/>
      <c r="X4386" s="20"/>
      <c r="Y4386" s="20"/>
      <c r="Z4386" s="21"/>
      <c r="AA4386" s="20"/>
      <c r="AB4386" s="20"/>
      <c r="AC4386" s="14"/>
    </row>
    <row r="4387" spans="2:29" ht="14.25" customHeight="1" x14ac:dyDescent="0.3">
      <c r="B4387" s="20"/>
      <c r="C4387" s="20"/>
      <c r="D4387" s="20"/>
      <c r="E4387" s="20"/>
      <c r="F4387" s="21"/>
      <c r="G4387" s="20"/>
      <c r="H4387" s="20"/>
      <c r="I4387" s="21"/>
      <c r="J4387" s="20"/>
      <c r="K4387" s="20"/>
      <c r="L4387" s="20"/>
      <c r="M4387" s="21"/>
      <c r="N4387" s="21"/>
      <c r="O4387" s="21"/>
      <c r="P4387" s="21"/>
      <c r="Q4387" s="21"/>
      <c r="R4387" s="21"/>
      <c r="S4387" s="21"/>
      <c r="T4387" s="20"/>
      <c r="U4387" s="21"/>
      <c r="V4387" s="21"/>
      <c r="W4387" s="21"/>
      <c r="X4387" s="20"/>
      <c r="Y4387" s="20"/>
      <c r="Z4387" s="21"/>
      <c r="AA4387" s="20"/>
      <c r="AB4387" s="20"/>
      <c r="AC4387" s="14"/>
    </row>
    <row r="4388" spans="2:29" ht="14.25" customHeight="1" x14ac:dyDescent="0.3">
      <c r="B4388" s="20"/>
      <c r="C4388" s="20"/>
      <c r="D4388" s="20"/>
      <c r="E4388" s="20"/>
      <c r="F4388" s="21"/>
      <c r="G4388" s="20"/>
      <c r="H4388" s="20"/>
      <c r="I4388" s="21"/>
      <c r="J4388" s="20"/>
      <c r="K4388" s="20"/>
      <c r="L4388" s="20"/>
      <c r="M4388" s="21"/>
      <c r="N4388" s="21"/>
      <c r="O4388" s="21"/>
      <c r="P4388" s="21"/>
      <c r="Q4388" s="21"/>
      <c r="R4388" s="21"/>
      <c r="S4388" s="21"/>
      <c r="T4388" s="20"/>
      <c r="U4388" s="21"/>
      <c r="V4388" s="21"/>
      <c r="W4388" s="21"/>
      <c r="X4388" s="20"/>
      <c r="Y4388" s="20"/>
      <c r="Z4388" s="21"/>
      <c r="AA4388" s="20"/>
      <c r="AB4388" s="20"/>
      <c r="AC4388" s="14"/>
    </row>
    <row r="4389" spans="2:29" ht="14.25" customHeight="1" x14ac:dyDescent="0.3">
      <c r="B4389" s="20"/>
      <c r="C4389" s="20"/>
      <c r="D4389" s="20"/>
      <c r="E4389" s="20"/>
      <c r="F4389" s="21"/>
      <c r="G4389" s="20"/>
      <c r="H4389" s="20"/>
      <c r="I4389" s="21"/>
      <c r="J4389" s="20"/>
      <c r="K4389" s="20"/>
      <c r="L4389" s="20"/>
      <c r="M4389" s="21"/>
      <c r="N4389" s="21"/>
      <c r="O4389" s="21"/>
      <c r="P4389" s="21"/>
      <c r="Q4389" s="21"/>
      <c r="R4389" s="21"/>
      <c r="S4389" s="21"/>
      <c r="T4389" s="20"/>
      <c r="U4389" s="21"/>
      <c r="V4389" s="21"/>
      <c r="W4389" s="21"/>
      <c r="X4389" s="20"/>
      <c r="Y4389" s="20"/>
      <c r="Z4389" s="21"/>
      <c r="AA4389" s="20"/>
      <c r="AB4389" s="20"/>
      <c r="AC4389" s="14"/>
    </row>
    <row r="4390" spans="2:29" ht="14.25" customHeight="1" x14ac:dyDescent="0.3">
      <c r="B4390" s="20"/>
      <c r="C4390" s="20"/>
      <c r="D4390" s="20"/>
      <c r="E4390" s="20"/>
      <c r="F4390" s="21"/>
      <c r="G4390" s="20"/>
      <c r="H4390" s="20"/>
      <c r="I4390" s="21"/>
      <c r="J4390" s="20"/>
      <c r="K4390" s="20"/>
      <c r="L4390" s="20"/>
      <c r="M4390" s="21"/>
      <c r="N4390" s="21"/>
      <c r="O4390" s="21"/>
      <c r="P4390" s="21"/>
      <c r="Q4390" s="21"/>
      <c r="R4390" s="21"/>
      <c r="S4390" s="21"/>
      <c r="T4390" s="20"/>
      <c r="U4390" s="21"/>
      <c r="V4390" s="21"/>
      <c r="W4390" s="21"/>
      <c r="X4390" s="20"/>
      <c r="Y4390" s="20"/>
      <c r="Z4390" s="21"/>
      <c r="AA4390" s="20"/>
      <c r="AB4390" s="20"/>
      <c r="AC4390" s="14"/>
    </row>
    <row r="4391" spans="2:29" ht="14.25" customHeight="1" x14ac:dyDescent="0.3">
      <c r="B4391" s="20"/>
      <c r="C4391" s="20"/>
      <c r="D4391" s="20"/>
      <c r="E4391" s="20"/>
      <c r="F4391" s="21"/>
      <c r="G4391" s="20"/>
      <c r="H4391" s="20"/>
      <c r="I4391" s="21"/>
      <c r="J4391" s="20"/>
      <c r="K4391" s="20"/>
      <c r="L4391" s="20"/>
      <c r="M4391" s="21"/>
      <c r="N4391" s="21"/>
      <c r="O4391" s="21"/>
      <c r="P4391" s="21"/>
      <c r="Q4391" s="21"/>
      <c r="R4391" s="21"/>
      <c r="S4391" s="21"/>
      <c r="T4391" s="20"/>
      <c r="U4391" s="21"/>
      <c r="V4391" s="21"/>
      <c r="W4391" s="21"/>
      <c r="X4391" s="20"/>
      <c r="Y4391" s="20"/>
      <c r="Z4391" s="21"/>
      <c r="AA4391" s="20"/>
      <c r="AB4391" s="20"/>
      <c r="AC4391" s="14"/>
    </row>
    <row r="4392" spans="2:29" ht="14.25" customHeight="1" x14ac:dyDescent="0.3">
      <c r="B4392" s="20"/>
      <c r="C4392" s="20"/>
      <c r="D4392" s="20"/>
      <c r="E4392" s="20"/>
      <c r="F4392" s="21"/>
      <c r="G4392" s="20"/>
      <c r="H4392" s="20"/>
      <c r="I4392" s="21"/>
      <c r="J4392" s="20"/>
      <c r="K4392" s="20"/>
      <c r="L4392" s="20"/>
      <c r="M4392" s="21"/>
      <c r="N4392" s="21"/>
      <c r="O4392" s="21"/>
      <c r="P4392" s="21"/>
      <c r="Q4392" s="21"/>
      <c r="R4392" s="21"/>
      <c r="S4392" s="21"/>
      <c r="T4392" s="20"/>
      <c r="U4392" s="21"/>
      <c r="V4392" s="21"/>
      <c r="W4392" s="21"/>
      <c r="X4392" s="20"/>
      <c r="Y4392" s="20"/>
      <c r="Z4392" s="21"/>
      <c r="AA4392" s="20"/>
      <c r="AB4392" s="20"/>
      <c r="AC4392" s="14"/>
    </row>
    <row r="4393" spans="2:29" ht="14.25" customHeight="1" x14ac:dyDescent="0.3">
      <c r="B4393" s="20"/>
      <c r="C4393" s="20"/>
      <c r="D4393" s="20"/>
      <c r="E4393" s="20"/>
      <c r="F4393" s="21"/>
      <c r="G4393" s="20"/>
      <c r="H4393" s="20"/>
      <c r="I4393" s="21"/>
      <c r="J4393" s="20"/>
      <c r="K4393" s="20"/>
      <c r="L4393" s="20"/>
      <c r="M4393" s="21"/>
      <c r="N4393" s="21"/>
      <c r="O4393" s="21"/>
      <c r="P4393" s="21"/>
      <c r="Q4393" s="21"/>
      <c r="R4393" s="21"/>
      <c r="S4393" s="21"/>
      <c r="T4393" s="20"/>
      <c r="U4393" s="21"/>
      <c r="V4393" s="21"/>
      <c r="W4393" s="21"/>
      <c r="X4393" s="20"/>
      <c r="Y4393" s="20"/>
      <c r="Z4393" s="21"/>
      <c r="AA4393" s="20"/>
      <c r="AB4393" s="20"/>
      <c r="AC4393" s="14"/>
    </row>
    <row r="4394" spans="2:29" ht="14.25" customHeight="1" x14ac:dyDescent="0.3">
      <c r="B4394" s="20"/>
      <c r="C4394" s="20"/>
      <c r="D4394" s="20"/>
      <c r="E4394" s="20"/>
      <c r="F4394" s="21"/>
      <c r="G4394" s="20"/>
      <c r="H4394" s="20"/>
      <c r="I4394" s="21"/>
      <c r="J4394" s="20"/>
      <c r="K4394" s="20"/>
      <c r="L4394" s="20"/>
      <c r="M4394" s="21"/>
      <c r="N4394" s="21"/>
      <c r="O4394" s="21"/>
      <c r="P4394" s="21"/>
      <c r="Q4394" s="21"/>
      <c r="R4394" s="21"/>
      <c r="S4394" s="21"/>
      <c r="T4394" s="20"/>
      <c r="U4394" s="21"/>
      <c r="V4394" s="21"/>
      <c r="W4394" s="21"/>
      <c r="X4394" s="20"/>
      <c r="Y4394" s="20"/>
      <c r="Z4394" s="21"/>
      <c r="AA4394" s="20"/>
      <c r="AB4394" s="20"/>
      <c r="AC4394" s="14"/>
    </row>
    <row r="4395" spans="2:29" ht="14.25" customHeight="1" x14ac:dyDescent="0.3">
      <c r="B4395" s="20"/>
      <c r="C4395" s="20"/>
      <c r="D4395" s="20"/>
      <c r="E4395" s="20"/>
      <c r="F4395" s="21"/>
      <c r="G4395" s="20"/>
      <c r="H4395" s="20"/>
      <c r="I4395" s="21"/>
      <c r="J4395" s="20"/>
      <c r="K4395" s="20"/>
      <c r="L4395" s="20"/>
      <c r="M4395" s="21"/>
      <c r="N4395" s="21"/>
      <c r="O4395" s="21"/>
      <c r="P4395" s="21"/>
      <c r="Q4395" s="21"/>
      <c r="R4395" s="21"/>
      <c r="S4395" s="21"/>
      <c r="T4395" s="20"/>
      <c r="U4395" s="21"/>
      <c r="V4395" s="21"/>
      <c r="W4395" s="21"/>
      <c r="X4395" s="20"/>
      <c r="Y4395" s="20"/>
      <c r="Z4395" s="21"/>
      <c r="AA4395" s="20"/>
      <c r="AB4395" s="20"/>
      <c r="AC4395" s="14"/>
    </row>
    <row r="4396" spans="2:29" ht="14.25" customHeight="1" x14ac:dyDescent="0.3">
      <c r="B4396" s="20"/>
      <c r="C4396" s="20"/>
      <c r="D4396" s="20"/>
      <c r="E4396" s="20"/>
      <c r="F4396" s="21"/>
      <c r="G4396" s="20"/>
      <c r="H4396" s="20"/>
      <c r="I4396" s="21"/>
      <c r="J4396" s="20"/>
      <c r="K4396" s="20"/>
      <c r="L4396" s="20"/>
      <c r="M4396" s="21"/>
      <c r="N4396" s="21"/>
      <c r="O4396" s="21"/>
      <c r="P4396" s="21"/>
      <c r="Q4396" s="21"/>
      <c r="R4396" s="21"/>
      <c r="S4396" s="21"/>
      <c r="T4396" s="20"/>
      <c r="U4396" s="21"/>
      <c r="V4396" s="21"/>
      <c r="W4396" s="21"/>
      <c r="X4396" s="20"/>
      <c r="Y4396" s="20"/>
      <c r="Z4396" s="21"/>
      <c r="AA4396" s="20"/>
      <c r="AB4396" s="20"/>
      <c r="AC4396" s="14"/>
    </row>
    <row r="4397" spans="2:29" ht="14.25" customHeight="1" x14ac:dyDescent="0.3">
      <c r="B4397" s="20"/>
      <c r="C4397" s="20"/>
      <c r="D4397" s="20"/>
      <c r="E4397" s="20"/>
      <c r="F4397" s="21"/>
      <c r="G4397" s="20"/>
      <c r="H4397" s="20"/>
      <c r="I4397" s="21"/>
      <c r="J4397" s="20"/>
      <c r="K4397" s="20"/>
      <c r="L4397" s="20"/>
      <c r="M4397" s="21"/>
      <c r="N4397" s="21"/>
      <c r="O4397" s="21"/>
      <c r="P4397" s="21"/>
      <c r="Q4397" s="21"/>
      <c r="R4397" s="21"/>
      <c r="S4397" s="21"/>
      <c r="T4397" s="20"/>
      <c r="U4397" s="21"/>
      <c r="V4397" s="21"/>
      <c r="W4397" s="21"/>
      <c r="X4397" s="20"/>
      <c r="Y4397" s="20"/>
      <c r="Z4397" s="21"/>
      <c r="AA4397" s="20"/>
      <c r="AB4397" s="20"/>
      <c r="AC4397" s="14"/>
    </row>
    <row r="4398" spans="2:29" ht="14.25" customHeight="1" x14ac:dyDescent="0.3">
      <c r="B4398" s="20"/>
      <c r="C4398" s="20"/>
      <c r="D4398" s="20"/>
      <c r="E4398" s="20"/>
      <c r="F4398" s="21"/>
      <c r="G4398" s="20"/>
      <c r="H4398" s="20"/>
      <c r="I4398" s="21"/>
      <c r="J4398" s="20"/>
      <c r="K4398" s="20"/>
      <c r="L4398" s="20"/>
      <c r="M4398" s="21"/>
      <c r="N4398" s="21"/>
      <c r="O4398" s="21"/>
      <c r="P4398" s="21"/>
      <c r="Q4398" s="21"/>
      <c r="R4398" s="21"/>
      <c r="S4398" s="21"/>
      <c r="T4398" s="20"/>
      <c r="U4398" s="21"/>
      <c r="V4398" s="21"/>
      <c r="W4398" s="21"/>
      <c r="X4398" s="20"/>
      <c r="Y4398" s="20"/>
      <c r="Z4398" s="21"/>
      <c r="AA4398" s="20"/>
      <c r="AB4398" s="20"/>
      <c r="AC4398" s="14"/>
    </row>
    <row r="4399" spans="2:29" ht="14.25" customHeight="1" x14ac:dyDescent="0.3">
      <c r="B4399" s="20"/>
      <c r="C4399" s="20"/>
      <c r="D4399" s="20"/>
      <c r="E4399" s="20"/>
      <c r="F4399" s="21"/>
      <c r="G4399" s="20"/>
      <c r="H4399" s="20"/>
      <c r="I4399" s="21"/>
      <c r="J4399" s="20"/>
      <c r="K4399" s="20"/>
      <c r="L4399" s="20"/>
      <c r="M4399" s="21"/>
      <c r="N4399" s="21"/>
      <c r="O4399" s="21"/>
      <c r="P4399" s="21"/>
      <c r="Q4399" s="21"/>
      <c r="R4399" s="21"/>
      <c r="S4399" s="21"/>
      <c r="T4399" s="20"/>
      <c r="U4399" s="21"/>
      <c r="V4399" s="21"/>
      <c r="W4399" s="21"/>
      <c r="X4399" s="20"/>
      <c r="Y4399" s="20"/>
      <c r="Z4399" s="21"/>
      <c r="AA4399" s="20"/>
      <c r="AB4399" s="20"/>
      <c r="AC4399" s="14"/>
    </row>
    <row r="4400" spans="2:29" ht="14.25" customHeight="1" x14ac:dyDescent="0.3">
      <c r="B4400" s="20"/>
      <c r="C4400" s="20"/>
      <c r="D4400" s="20"/>
      <c r="E4400" s="20"/>
      <c r="F4400" s="21"/>
      <c r="G4400" s="20"/>
      <c r="H4400" s="20"/>
      <c r="I4400" s="21"/>
      <c r="J4400" s="20"/>
      <c r="K4400" s="20"/>
      <c r="L4400" s="20"/>
      <c r="M4400" s="21"/>
      <c r="N4400" s="21"/>
      <c r="O4400" s="21"/>
      <c r="P4400" s="21"/>
      <c r="Q4400" s="21"/>
      <c r="R4400" s="21"/>
      <c r="S4400" s="21"/>
      <c r="T4400" s="20"/>
      <c r="U4400" s="21"/>
      <c r="V4400" s="21"/>
      <c r="W4400" s="21"/>
      <c r="X4400" s="20"/>
      <c r="Y4400" s="20"/>
      <c r="Z4400" s="21"/>
      <c r="AA4400" s="20"/>
      <c r="AB4400" s="20"/>
      <c r="AC4400" s="14"/>
    </row>
    <row r="4401" spans="2:29" ht="14.25" customHeight="1" x14ac:dyDescent="0.3">
      <c r="B4401" s="20"/>
      <c r="C4401" s="20"/>
      <c r="D4401" s="20"/>
      <c r="E4401" s="20"/>
      <c r="F4401" s="21"/>
      <c r="G4401" s="20"/>
      <c r="H4401" s="20"/>
      <c r="I4401" s="21"/>
      <c r="J4401" s="20"/>
      <c r="K4401" s="20"/>
      <c r="L4401" s="20"/>
      <c r="M4401" s="21"/>
      <c r="N4401" s="21"/>
      <c r="O4401" s="21"/>
      <c r="P4401" s="21"/>
      <c r="Q4401" s="21"/>
      <c r="R4401" s="21"/>
      <c r="S4401" s="21"/>
      <c r="T4401" s="20"/>
      <c r="U4401" s="21"/>
      <c r="V4401" s="21"/>
      <c r="W4401" s="21"/>
      <c r="X4401" s="20"/>
      <c r="Y4401" s="20"/>
      <c r="Z4401" s="21"/>
      <c r="AA4401" s="20"/>
      <c r="AB4401" s="20"/>
      <c r="AC4401" s="14"/>
    </row>
    <row r="4402" spans="2:29" ht="14.25" customHeight="1" x14ac:dyDescent="0.3">
      <c r="B4402" s="20"/>
      <c r="C4402" s="20"/>
      <c r="D4402" s="20"/>
      <c r="E4402" s="20"/>
      <c r="F4402" s="21"/>
      <c r="G4402" s="20"/>
      <c r="H4402" s="20"/>
      <c r="I4402" s="21"/>
      <c r="J4402" s="20"/>
      <c r="K4402" s="20"/>
      <c r="L4402" s="20"/>
      <c r="M4402" s="21"/>
      <c r="N4402" s="21"/>
      <c r="O4402" s="21"/>
      <c r="P4402" s="21"/>
      <c r="Q4402" s="21"/>
      <c r="R4402" s="21"/>
      <c r="S4402" s="21"/>
      <c r="T4402" s="20"/>
      <c r="U4402" s="21"/>
      <c r="V4402" s="21"/>
      <c r="W4402" s="21"/>
      <c r="X4402" s="20"/>
      <c r="Y4402" s="20"/>
      <c r="Z4402" s="21"/>
      <c r="AA4402" s="20"/>
      <c r="AB4402" s="20"/>
      <c r="AC4402" s="14"/>
    </row>
    <row r="4403" spans="2:29" ht="14.25" customHeight="1" x14ac:dyDescent="0.3">
      <c r="B4403" s="20"/>
      <c r="C4403" s="20"/>
      <c r="D4403" s="20"/>
      <c r="E4403" s="20"/>
      <c r="F4403" s="21"/>
      <c r="G4403" s="20"/>
      <c r="H4403" s="20"/>
      <c r="I4403" s="21"/>
      <c r="J4403" s="20"/>
      <c r="K4403" s="20"/>
      <c r="L4403" s="20"/>
      <c r="M4403" s="21"/>
      <c r="N4403" s="21"/>
      <c r="O4403" s="21"/>
      <c r="P4403" s="21"/>
      <c r="Q4403" s="21"/>
      <c r="R4403" s="21"/>
      <c r="S4403" s="21"/>
      <c r="T4403" s="20"/>
      <c r="U4403" s="21"/>
      <c r="V4403" s="21"/>
      <c r="W4403" s="21"/>
      <c r="X4403" s="20"/>
      <c r="Y4403" s="20"/>
      <c r="Z4403" s="21"/>
      <c r="AA4403" s="20"/>
      <c r="AB4403" s="20"/>
      <c r="AC4403" s="14"/>
    </row>
    <row r="4404" spans="2:29" ht="14.25" customHeight="1" x14ac:dyDescent="0.3">
      <c r="B4404" s="20"/>
      <c r="C4404" s="20"/>
      <c r="D4404" s="20"/>
      <c r="E4404" s="20"/>
      <c r="F4404" s="21"/>
      <c r="G4404" s="20"/>
      <c r="H4404" s="20"/>
      <c r="I4404" s="21"/>
      <c r="J4404" s="20"/>
      <c r="K4404" s="20"/>
      <c r="L4404" s="20"/>
      <c r="M4404" s="21"/>
      <c r="N4404" s="21"/>
      <c r="O4404" s="21"/>
      <c r="P4404" s="21"/>
      <c r="Q4404" s="21"/>
      <c r="R4404" s="21"/>
      <c r="S4404" s="21"/>
      <c r="T4404" s="20"/>
      <c r="U4404" s="21"/>
      <c r="V4404" s="21"/>
      <c r="W4404" s="21"/>
      <c r="X4404" s="20"/>
      <c r="Y4404" s="20"/>
      <c r="Z4404" s="21"/>
      <c r="AA4404" s="20"/>
      <c r="AB4404" s="20"/>
      <c r="AC4404" s="14"/>
    </row>
    <row r="4405" spans="2:29" ht="14.25" customHeight="1" x14ac:dyDescent="0.3">
      <c r="B4405" s="20"/>
      <c r="C4405" s="20"/>
      <c r="D4405" s="20"/>
      <c r="E4405" s="20"/>
      <c r="F4405" s="21"/>
      <c r="G4405" s="20"/>
      <c r="H4405" s="20"/>
      <c r="I4405" s="21"/>
      <c r="J4405" s="20"/>
      <c r="K4405" s="20"/>
      <c r="L4405" s="20"/>
      <c r="M4405" s="21"/>
      <c r="N4405" s="21"/>
      <c r="O4405" s="21"/>
      <c r="P4405" s="21"/>
      <c r="Q4405" s="21"/>
      <c r="R4405" s="21"/>
      <c r="S4405" s="21"/>
      <c r="T4405" s="20"/>
      <c r="U4405" s="21"/>
      <c r="V4405" s="21"/>
      <c r="W4405" s="21"/>
      <c r="X4405" s="20"/>
      <c r="Y4405" s="20"/>
      <c r="Z4405" s="21"/>
      <c r="AA4405" s="20"/>
      <c r="AB4405" s="20"/>
      <c r="AC4405" s="14"/>
    </row>
    <row r="4406" spans="2:29" ht="14.25" customHeight="1" x14ac:dyDescent="0.3">
      <c r="B4406" s="20"/>
      <c r="C4406" s="20"/>
      <c r="D4406" s="20"/>
      <c r="E4406" s="20"/>
      <c r="F4406" s="21"/>
      <c r="G4406" s="20"/>
      <c r="H4406" s="20"/>
      <c r="I4406" s="21"/>
      <c r="J4406" s="20"/>
      <c r="K4406" s="20"/>
      <c r="L4406" s="20"/>
      <c r="M4406" s="21"/>
      <c r="N4406" s="21"/>
      <c r="O4406" s="21"/>
      <c r="P4406" s="21"/>
      <c r="Q4406" s="21"/>
      <c r="R4406" s="21"/>
      <c r="S4406" s="21"/>
      <c r="T4406" s="20"/>
      <c r="U4406" s="21"/>
      <c r="V4406" s="21"/>
      <c r="W4406" s="21"/>
      <c r="X4406" s="20"/>
      <c r="Y4406" s="20"/>
      <c r="Z4406" s="21"/>
      <c r="AA4406" s="20"/>
      <c r="AB4406" s="20"/>
      <c r="AC4406" s="14"/>
    </row>
    <row r="4407" spans="2:29" ht="14.25" customHeight="1" x14ac:dyDescent="0.3">
      <c r="B4407" s="20"/>
      <c r="C4407" s="20"/>
      <c r="D4407" s="20"/>
      <c r="E4407" s="20"/>
      <c r="F4407" s="21"/>
      <c r="G4407" s="20"/>
      <c r="H4407" s="20"/>
      <c r="I4407" s="21"/>
      <c r="J4407" s="20"/>
      <c r="K4407" s="20"/>
      <c r="L4407" s="20"/>
      <c r="M4407" s="21"/>
      <c r="N4407" s="21"/>
      <c r="O4407" s="21"/>
      <c r="P4407" s="21"/>
      <c r="Q4407" s="21"/>
      <c r="R4407" s="21"/>
      <c r="S4407" s="21"/>
      <c r="T4407" s="20"/>
      <c r="U4407" s="21"/>
      <c r="V4407" s="21"/>
      <c r="W4407" s="21"/>
      <c r="X4407" s="20"/>
      <c r="Y4407" s="20"/>
      <c r="Z4407" s="21"/>
      <c r="AA4407" s="20"/>
      <c r="AB4407" s="20"/>
      <c r="AC4407" s="14"/>
    </row>
    <row r="4408" spans="2:29" ht="14.25" customHeight="1" x14ac:dyDescent="0.3">
      <c r="B4408" s="20"/>
      <c r="C4408" s="20"/>
      <c r="D4408" s="20"/>
      <c r="E4408" s="20"/>
      <c r="F4408" s="21"/>
      <c r="G4408" s="20"/>
      <c r="H4408" s="20"/>
      <c r="I4408" s="21"/>
      <c r="J4408" s="20"/>
      <c r="K4408" s="20"/>
      <c r="L4408" s="20"/>
      <c r="M4408" s="21"/>
      <c r="N4408" s="21"/>
      <c r="O4408" s="21"/>
      <c r="P4408" s="21"/>
      <c r="Q4408" s="21"/>
      <c r="R4408" s="21"/>
      <c r="S4408" s="21"/>
      <c r="T4408" s="20"/>
      <c r="U4408" s="21"/>
      <c r="V4408" s="21"/>
      <c r="W4408" s="21"/>
      <c r="X4408" s="20"/>
      <c r="Y4408" s="20"/>
      <c r="Z4408" s="21"/>
      <c r="AA4408" s="20"/>
      <c r="AB4408" s="20"/>
      <c r="AC4408" s="14"/>
    </row>
    <row r="4409" spans="2:29" ht="14.25" customHeight="1" x14ac:dyDescent="0.3">
      <c r="B4409" s="20"/>
      <c r="C4409" s="20"/>
      <c r="D4409" s="20"/>
      <c r="E4409" s="20"/>
      <c r="F4409" s="21"/>
      <c r="G4409" s="20"/>
      <c r="H4409" s="20"/>
      <c r="I4409" s="21"/>
      <c r="J4409" s="20"/>
      <c r="K4409" s="20"/>
      <c r="L4409" s="20"/>
      <c r="M4409" s="21"/>
      <c r="N4409" s="21"/>
      <c r="O4409" s="21"/>
      <c r="P4409" s="21"/>
      <c r="Q4409" s="21"/>
      <c r="R4409" s="21"/>
      <c r="S4409" s="21"/>
      <c r="T4409" s="20"/>
      <c r="U4409" s="21"/>
      <c r="V4409" s="21"/>
      <c r="W4409" s="21"/>
      <c r="X4409" s="20"/>
      <c r="Y4409" s="20"/>
      <c r="Z4409" s="21"/>
      <c r="AA4409" s="20"/>
      <c r="AB4409" s="20"/>
      <c r="AC4409" s="14"/>
    </row>
    <row r="4410" spans="2:29" ht="14.25" customHeight="1" x14ac:dyDescent="0.3">
      <c r="B4410" s="20"/>
      <c r="C4410" s="20"/>
      <c r="D4410" s="20"/>
      <c r="E4410" s="20"/>
      <c r="F4410" s="21"/>
      <c r="G4410" s="20"/>
      <c r="H4410" s="20"/>
      <c r="I4410" s="21"/>
      <c r="J4410" s="20"/>
      <c r="K4410" s="20"/>
      <c r="L4410" s="20"/>
      <c r="M4410" s="21"/>
      <c r="N4410" s="21"/>
      <c r="O4410" s="21"/>
      <c r="P4410" s="21"/>
      <c r="Q4410" s="21"/>
      <c r="R4410" s="21"/>
      <c r="S4410" s="21"/>
      <c r="T4410" s="20"/>
      <c r="U4410" s="21"/>
      <c r="V4410" s="21"/>
      <c r="W4410" s="21"/>
      <c r="X4410" s="20"/>
      <c r="Y4410" s="20"/>
      <c r="Z4410" s="21"/>
      <c r="AA4410" s="20"/>
      <c r="AB4410" s="20"/>
      <c r="AC4410" s="14"/>
    </row>
    <row r="4411" spans="2:29" ht="14.25" customHeight="1" x14ac:dyDescent="0.3">
      <c r="B4411" s="20"/>
      <c r="C4411" s="20"/>
      <c r="D4411" s="20"/>
      <c r="E4411" s="20"/>
      <c r="F4411" s="21"/>
      <c r="G4411" s="20"/>
      <c r="H4411" s="20"/>
      <c r="I4411" s="21"/>
      <c r="J4411" s="20"/>
      <c r="K4411" s="20"/>
      <c r="L4411" s="20"/>
      <c r="M4411" s="21"/>
      <c r="N4411" s="21"/>
      <c r="O4411" s="21"/>
      <c r="P4411" s="21"/>
      <c r="Q4411" s="21"/>
      <c r="R4411" s="21"/>
      <c r="S4411" s="21"/>
      <c r="T4411" s="20"/>
      <c r="U4411" s="21"/>
      <c r="V4411" s="21"/>
      <c r="W4411" s="21"/>
      <c r="X4411" s="20"/>
      <c r="Y4411" s="20"/>
      <c r="Z4411" s="21"/>
      <c r="AA4411" s="20"/>
      <c r="AB4411" s="20"/>
      <c r="AC4411" s="14"/>
    </row>
    <row r="4412" spans="2:29" ht="14.25" customHeight="1" x14ac:dyDescent="0.3">
      <c r="B4412" s="20"/>
      <c r="C4412" s="20"/>
      <c r="D4412" s="20"/>
      <c r="E4412" s="20"/>
      <c r="F4412" s="21"/>
      <c r="G4412" s="20"/>
      <c r="H4412" s="20"/>
      <c r="I4412" s="21"/>
      <c r="J4412" s="20"/>
      <c r="K4412" s="20"/>
      <c r="L4412" s="20"/>
      <c r="M4412" s="21"/>
      <c r="N4412" s="21"/>
      <c r="O4412" s="21"/>
      <c r="P4412" s="21"/>
      <c r="Q4412" s="21"/>
      <c r="R4412" s="21"/>
      <c r="S4412" s="21"/>
      <c r="T4412" s="20"/>
      <c r="U4412" s="21"/>
      <c r="V4412" s="21"/>
      <c r="W4412" s="21"/>
      <c r="X4412" s="20"/>
      <c r="Y4412" s="20"/>
      <c r="Z4412" s="21"/>
      <c r="AA4412" s="20"/>
      <c r="AB4412" s="20"/>
      <c r="AC4412" s="14"/>
    </row>
    <row r="4413" spans="2:29" ht="14.25" customHeight="1" x14ac:dyDescent="0.3">
      <c r="B4413" s="20"/>
      <c r="C4413" s="20"/>
      <c r="D4413" s="20"/>
      <c r="E4413" s="20"/>
      <c r="F4413" s="21"/>
      <c r="G4413" s="20"/>
      <c r="H4413" s="20"/>
      <c r="I4413" s="21"/>
      <c r="J4413" s="20"/>
      <c r="K4413" s="20"/>
      <c r="L4413" s="20"/>
      <c r="M4413" s="21"/>
      <c r="N4413" s="21"/>
      <c r="O4413" s="21"/>
      <c r="P4413" s="21"/>
      <c r="Q4413" s="21"/>
      <c r="R4413" s="21"/>
      <c r="S4413" s="21"/>
      <c r="T4413" s="20"/>
      <c r="U4413" s="21"/>
      <c r="V4413" s="21"/>
      <c r="W4413" s="21"/>
      <c r="X4413" s="20"/>
      <c r="Y4413" s="20"/>
      <c r="Z4413" s="21"/>
      <c r="AA4413" s="20"/>
      <c r="AB4413" s="20"/>
      <c r="AC4413" s="14"/>
    </row>
    <row r="4414" spans="2:29" ht="14.25" customHeight="1" x14ac:dyDescent="0.3">
      <c r="B4414" s="20"/>
      <c r="C4414" s="20"/>
      <c r="D4414" s="20"/>
      <c r="E4414" s="20"/>
      <c r="F4414" s="21"/>
      <c r="G4414" s="20"/>
      <c r="H4414" s="20"/>
      <c r="I4414" s="21"/>
      <c r="J4414" s="20"/>
      <c r="K4414" s="20"/>
      <c r="L4414" s="20"/>
      <c r="M4414" s="21"/>
      <c r="N4414" s="21"/>
      <c r="O4414" s="21"/>
      <c r="P4414" s="21"/>
      <c r="Q4414" s="21"/>
      <c r="R4414" s="21"/>
      <c r="S4414" s="21"/>
      <c r="T4414" s="20"/>
      <c r="U4414" s="21"/>
      <c r="V4414" s="21"/>
      <c r="W4414" s="21"/>
      <c r="X4414" s="20"/>
      <c r="Y4414" s="20"/>
      <c r="Z4414" s="21"/>
      <c r="AA4414" s="20"/>
      <c r="AB4414" s="20"/>
      <c r="AC4414" s="14"/>
    </row>
    <row r="4415" spans="2:29" ht="14.25" customHeight="1" x14ac:dyDescent="0.3">
      <c r="B4415" s="20"/>
      <c r="C4415" s="20"/>
      <c r="D4415" s="20"/>
      <c r="E4415" s="20"/>
      <c r="F4415" s="21"/>
      <c r="G4415" s="20"/>
      <c r="H4415" s="20"/>
      <c r="I4415" s="21"/>
      <c r="J4415" s="20"/>
      <c r="K4415" s="20"/>
      <c r="L4415" s="20"/>
      <c r="M4415" s="21"/>
      <c r="N4415" s="21"/>
      <c r="O4415" s="21"/>
      <c r="P4415" s="21"/>
      <c r="Q4415" s="21"/>
      <c r="R4415" s="21"/>
      <c r="S4415" s="21"/>
      <c r="T4415" s="20"/>
      <c r="U4415" s="21"/>
      <c r="V4415" s="21"/>
      <c r="W4415" s="21"/>
      <c r="X4415" s="20"/>
      <c r="Y4415" s="20"/>
      <c r="Z4415" s="21"/>
      <c r="AA4415" s="20"/>
      <c r="AB4415" s="20"/>
      <c r="AC4415" s="14"/>
    </row>
    <row r="4416" spans="2:29" ht="14.25" customHeight="1" x14ac:dyDescent="0.3">
      <c r="B4416" s="20"/>
      <c r="C4416" s="20"/>
      <c r="D4416" s="20"/>
      <c r="E4416" s="20"/>
      <c r="F4416" s="21"/>
      <c r="G4416" s="20"/>
      <c r="H4416" s="20"/>
      <c r="I4416" s="21"/>
      <c r="J4416" s="20"/>
      <c r="K4416" s="20"/>
      <c r="L4416" s="20"/>
      <c r="M4416" s="21"/>
      <c r="N4416" s="21"/>
      <c r="O4416" s="21"/>
      <c r="P4416" s="21"/>
      <c r="Q4416" s="21"/>
      <c r="R4416" s="21"/>
      <c r="S4416" s="21"/>
      <c r="T4416" s="20"/>
      <c r="U4416" s="21"/>
      <c r="V4416" s="21"/>
      <c r="W4416" s="21"/>
      <c r="X4416" s="20"/>
      <c r="Y4416" s="20"/>
      <c r="Z4416" s="21"/>
      <c r="AA4416" s="20"/>
      <c r="AB4416" s="20"/>
      <c r="AC4416" s="14"/>
    </row>
    <row r="4417" spans="2:29" ht="14.25" customHeight="1" x14ac:dyDescent="0.3">
      <c r="B4417" s="20"/>
      <c r="C4417" s="20"/>
      <c r="D4417" s="20"/>
      <c r="E4417" s="20"/>
      <c r="F4417" s="21"/>
      <c r="G4417" s="20"/>
      <c r="H4417" s="20"/>
      <c r="I4417" s="21"/>
      <c r="J4417" s="20"/>
      <c r="K4417" s="20"/>
      <c r="L4417" s="20"/>
      <c r="M4417" s="21"/>
      <c r="N4417" s="21"/>
      <c r="O4417" s="21"/>
      <c r="P4417" s="21"/>
      <c r="Q4417" s="21"/>
      <c r="R4417" s="21"/>
      <c r="S4417" s="21"/>
      <c r="T4417" s="20"/>
      <c r="U4417" s="21"/>
      <c r="V4417" s="21"/>
      <c r="W4417" s="21"/>
      <c r="X4417" s="20"/>
      <c r="Y4417" s="20"/>
      <c r="Z4417" s="21"/>
      <c r="AA4417" s="20"/>
      <c r="AB4417" s="20"/>
      <c r="AC4417" s="14"/>
    </row>
    <row r="4418" spans="2:29" ht="14.25" customHeight="1" x14ac:dyDescent="0.3">
      <c r="B4418" s="20"/>
      <c r="C4418" s="20"/>
      <c r="D4418" s="20"/>
      <c r="E4418" s="20"/>
      <c r="F4418" s="21"/>
      <c r="G4418" s="20"/>
      <c r="H4418" s="20"/>
      <c r="I4418" s="21"/>
      <c r="J4418" s="20"/>
      <c r="K4418" s="20"/>
      <c r="L4418" s="20"/>
      <c r="M4418" s="21"/>
      <c r="N4418" s="21"/>
      <c r="O4418" s="21"/>
      <c r="P4418" s="21"/>
      <c r="Q4418" s="21"/>
      <c r="R4418" s="21"/>
      <c r="S4418" s="21"/>
      <c r="T4418" s="20"/>
      <c r="U4418" s="21"/>
      <c r="V4418" s="21"/>
      <c r="W4418" s="21"/>
      <c r="X4418" s="20"/>
      <c r="Y4418" s="20"/>
      <c r="Z4418" s="21"/>
      <c r="AA4418" s="20"/>
      <c r="AB4418" s="20"/>
      <c r="AC4418" s="14"/>
    </row>
    <row r="4419" spans="2:29" ht="14.25" customHeight="1" x14ac:dyDescent="0.3">
      <c r="B4419" s="20"/>
      <c r="C4419" s="20"/>
      <c r="D4419" s="20"/>
      <c r="E4419" s="20"/>
      <c r="F4419" s="21"/>
      <c r="G4419" s="20"/>
      <c r="H4419" s="20"/>
      <c r="I4419" s="21"/>
      <c r="J4419" s="20"/>
      <c r="K4419" s="20"/>
      <c r="L4419" s="20"/>
      <c r="M4419" s="21"/>
      <c r="N4419" s="21"/>
      <c r="O4419" s="21"/>
      <c r="P4419" s="21"/>
      <c r="Q4419" s="21"/>
      <c r="R4419" s="21"/>
      <c r="S4419" s="21"/>
      <c r="T4419" s="20"/>
      <c r="U4419" s="21"/>
      <c r="V4419" s="21"/>
      <c r="W4419" s="21"/>
      <c r="X4419" s="20"/>
      <c r="Y4419" s="20"/>
      <c r="Z4419" s="21"/>
      <c r="AA4419" s="20"/>
      <c r="AB4419" s="20"/>
      <c r="AC4419" s="14"/>
    </row>
    <row r="4420" spans="2:29" ht="14.25" customHeight="1" x14ac:dyDescent="0.3">
      <c r="B4420" s="20"/>
      <c r="C4420" s="20"/>
      <c r="D4420" s="20"/>
      <c r="E4420" s="20"/>
      <c r="F4420" s="21"/>
      <c r="G4420" s="20"/>
      <c r="H4420" s="20"/>
      <c r="I4420" s="21"/>
      <c r="J4420" s="20"/>
      <c r="K4420" s="20"/>
      <c r="L4420" s="20"/>
      <c r="M4420" s="21"/>
      <c r="N4420" s="21"/>
      <c r="O4420" s="21"/>
      <c r="P4420" s="21"/>
      <c r="Q4420" s="21"/>
      <c r="R4420" s="21"/>
      <c r="S4420" s="21"/>
      <c r="T4420" s="20"/>
      <c r="U4420" s="21"/>
      <c r="V4420" s="21"/>
      <c r="W4420" s="21"/>
      <c r="X4420" s="20"/>
      <c r="Y4420" s="20"/>
      <c r="Z4420" s="21"/>
      <c r="AA4420" s="20"/>
      <c r="AB4420" s="20"/>
      <c r="AC4420" s="14"/>
    </row>
    <row r="4421" spans="2:29" ht="14.25" customHeight="1" x14ac:dyDescent="0.3">
      <c r="B4421" s="20"/>
      <c r="C4421" s="20"/>
      <c r="D4421" s="20"/>
      <c r="E4421" s="20"/>
      <c r="F4421" s="21"/>
      <c r="G4421" s="20"/>
      <c r="H4421" s="20"/>
      <c r="I4421" s="21"/>
      <c r="J4421" s="20"/>
      <c r="K4421" s="20"/>
      <c r="L4421" s="20"/>
      <c r="M4421" s="21"/>
      <c r="N4421" s="21"/>
      <c r="O4421" s="21"/>
      <c r="P4421" s="21"/>
      <c r="Q4421" s="21"/>
      <c r="R4421" s="21"/>
      <c r="S4421" s="21"/>
      <c r="T4421" s="20"/>
      <c r="U4421" s="21"/>
      <c r="V4421" s="21"/>
      <c r="W4421" s="21"/>
      <c r="X4421" s="20"/>
      <c r="Y4421" s="20"/>
      <c r="Z4421" s="21"/>
      <c r="AA4421" s="20"/>
      <c r="AB4421" s="20"/>
      <c r="AC4421" s="14"/>
    </row>
    <row r="4422" spans="2:29" ht="14.25" customHeight="1" x14ac:dyDescent="0.3">
      <c r="B4422" s="20"/>
      <c r="C4422" s="20"/>
      <c r="D4422" s="20"/>
      <c r="E4422" s="20"/>
      <c r="F4422" s="21"/>
      <c r="G4422" s="20"/>
      <c r="H4422" s="20"/>
      <c r="I4422" s="21"/>
      <c r="J4422" s="20"/>
      <c r="K4422" s="20"/>
      <c r="L4422" s="20"/>
      <c r="M4422" s="21"/>
      <c r="N4422" s="21"/>
      <c r="O4422" s="21"/>
      <c r="P4422" s="21"/>
      <c r="Q4422" s="21"/>
      <c r="R4422" s="21"/>
      <c r="S4422" s="21"/>
      <c r="T4422" s="20"/>
      <c r="U4422" s="21"/>
      <c r="V4422" s="21"/>
      <c r="W4422" s="21"/>
      <c r="X4422" s="20"/>
      <c r="Y4422" s="20"/>
      <c r="Z4422" s="21"/>
      <c r="AA4422" s="20"/>
      <c r="AB4422" s="20"/>
      <c r="AC4422" s="14"/>
    </row>
    <row r="4423" spans="2:29" ht="14.25" customHeight="1" x14ac:dyDescent="0.3">
      <c r="B4423" s="20"/>
      <c r="C4423" s="20"/>
      <c r="D4423" s="20"/>
      <c r="E4423" s="20"/>
      <c r="F4423" s="21"/>
      <c r="G4423" s="20"/>
      <c r="H4423" s="20"/>
      <c r="I4423" s="21"/>
      <c r="J4423" s="20"/>
      <c r="K4423" s="20"/>
      <c r="L4423" s="20"/>
      <c r="M4423" s="21"/>
      <c r="N4423" s="21"/>
      <c r="O4423" s="21"/>
      <c r="P4423" s="21"/>
      <c r="Q4423" s="21"/>
      <c r="R4423" s="21"/>
      <c r="S4423" s="21"/>
      <c r="T4423" s="20"/>
      <c r="U4423" s="21"/>
      <c r="V4423" s="21"/>
      <c r="W4423" s="21"/>
      <c r="X4423" s="20"/>
      <c r="Y4423" s="20"/>
      <c r="Z4423" s="21"/>
      <c r="AA4423" s="20"/>
      <c r="AB4423" s="20"/>
      <c r="AC4423" s="14"/>
    </row>
    <row r="4424" spans="2:29" ht="14.25" customHeight="1" x14ac:dyDescent="0.3">
      <c r="B4424" s="20"/>
      <c r="C4424" s="20"/>
      <c r="D4424" s="20"/>
      <c r="E4424" s="20"/>
      <c r="F4424" s="21"/>
      <c r="G4424" s="20"/>
      <c r="H4424" s="20"/>
      <c r="I4424" s="21"/>
      <c r="J4424" s="20"/>
      <c r="K4424" s="20"/>
      <c r="L4424" s="20"/>
      <c r="M4424" s="21"/>
      <c r="N4424" s="21"/>
      <c r="O4424" s="21"/>
      <c r="P4424" s="21"/>
      <c r="Q4424" s="21"/>
      <c r="R4424" s="21"/>
      <c r="S4424" s="21"/>
      <c r="T4424" s="20"/>
      <c r="U4424" s="21"/>
      <c r="V4424" s="21"/>
      <c r="W4424" s="21"/>
      <c r="X4424" s="20"/>
      <c r="Y4424" s="20"/>
      <c r="Z4424" s="21"/>
      <c r="AA4424" s="20"/>
      <c r="AB4424" s="20"/>
      <c r="AC4424" s="14"/>
    </row>
    <row r="4425" spans="2:29" ht="14.25" customHeight="1" x14ac:dyDescent="0.3">
      <c r="B4425" s="20"/>
      <c r="C4425" s="20"/>
      <c r="D4425" s="20"/>
      <c r="E4425" s="20"/>
      <c r="F4425" s="21"/>
      <c r="G4425" s="20"/>
      <c r="H4425" s="20"/>
      <c r="I4425" s="21"/>
      <c r="J4425" s="20"/>
      <c r="K4425" s="20"/>
      <c r="L4425" s="20"/>
      <c r="M4425" s="21"/>
      <c r="N4425" s="21"/>
      <c r="O4425" s="21"/>
      <c r="P4425" s="21"/>
      <c r="Q4425" s="21"/>
      <c r="R4425" s="21"/>
      <c r="S4425" s="21"/>
      <c r="T4425" s="20"/>
      <c r="U4425" s="21"/>
      <c r="V4425" s="21"/>
      <c r="W4425" s="21"/>
      <c r="X4425" s="20"/>
      <c r="Y4425" s="20"/>
      <c r="Z4425" s="21"/>
      <c r="AA4425" s="20"/>
      <c r="AB4425" s="20"/>
      <c r="AC4425" s="14"/>
    </row>
    <row r="4426" spans="2:29" ht="14.25" customHeight="1" x14ac:dyDescent="0.3">
      <c r="B4426" s="20"/>
      <c r="C4426" s="20"/>
      <c r="D4426" s="20"/>
      <c r="E4426" s="20"/>
      <c r="F4426" s="21"/>
      <c r="G4426" s="20"/>
      <c r="H4426" s="20"/>
      <c r="I4426" s="21"/>
      <c r="J4426" s="20"/>
      <c r="K4426" s="20"/>
      <c r="L4426" s="20"/>
      <c r="M4426" s="21"/>
      <c r="N4426" s="21"/>
      <c r="O4426" s="21"/>
      <c r="P4426" s="21"/>
      <c r="Q4426" s="21"/>
      <c r="R4426" s="21"/>
      <c r="S4426" s="21"/>
      <c r="T4426" s="20"/>
      <c r="U4426" s="21"/>
      <c r="V4426" s="21"/>
      <c r="W4426" s="21"/>
      <c r="X4426" s="20"/>
      <c r="Y4426" s="20"/>
      <c r="Z4426" s="21"/>
      <c r="AA4426" s="20"/>
      <c r="AB4426" s="20"/>
      <c r="AC4426" s="14"/>
    </row>
    <row r="4427" spans="2:29" ht="14.25" customHeight="1" x14ac:dyDescent="0.3">
      <c r="B4427" s="20"/>
      <c r="C4427" s="20"/>
      <c r="D4427" s="20"/>
      <c r="E4427" s="20"/>
      <c r="F4427" s="21"/>
      <c r="G4427" s="20"/>
      <c r="H4427" s="20"/>
      <c r="I4427" s="21"/>
      <c r="J4427" s="20"/>
      <c r="K4427" s="20"/>
      <c r="L4427" s="20"/>
      <c r="M4427" s="21"/>
      <c r="N4427" s="21"/>
      <c r="O4427" s="21"/>
      <c r="P4427" s="21"/>
      <c r="Q4427" s="21"/>
      <c r="R4427" s="21"/>
      <c r="S4427" s="21"/>
      <c r="T4427" s="20"/>
      <c r="U4427" s="21"/>
      <c r="V4427" s="21"/>
      <c r="W4427" s="21"/>
      <c r="X4427" s="20"/>
      <c r="Y4427" s="20"/>
      <c r="Z4427" s="21"/>
      <c r="AA4427" s="20"/>
      <c r="AB4427" s="20"/>
      <c r="AC4427" s="14"/>
    </row>
    <row r="4428" spans="2:29" ht="14.25" customHeight="1" x14ac:dyDescent="0.3">
      <c r="B4428" s="20"/>
      <c r="C4428" s="20"/>
      <c r="D4428" s="20"/>
      <c r="E4428" s="20"/>
      <c r="F4428" s="21"/>
      <c r="G4428" s="20"/>
      <c r="H4428" s="20"/>
      <c r="I4428" s="21"/>
      <c r="J4428" s="20"/>
      <c r="K4428" s="20"/>
      <c r="L4428" s="20"/>
      <c r="M4428" s="21"/>
      <c r="N4428" s="21"/>
      <c r="O4428" s="21"/>
      <c r="P4428" s="21"/>
      <c r="Q4428" s="21"/>
      <c r="R4428" s="21"/>
      <c r="S4428" s="21"/>
      <c r="T4428" s="20"/>
      <c r="U4428" s="21"/>
      <c r="V4428" s="21"/>
      <c r="W4428" s="21"/>
      <c r="X4428" s="20"/>
      <c r="Y4428" s="20"/>
      <c r="Z4428" s="21"/>
      <c r="AA4428" s="20"/>
      <c r="AB4428" s="20"/>
      <c r="AC4428" s="14"/>
    </row>
    <row r="4429" spans="2:29" ht="14.25" customHeight="1" x14ac:dyDescent="0.3">
      <c r="B4429" s="20"/>
      <c r="C4429" s="20"/>
      <c r="D4429" s="20"/>
      <c r="E4429" s="20"/>
      <c r="F4429" s="21"/>
      <c r="G4429" s="20"/>
      <c r="H4429" s="20"/>
      <c r="I4429" s="21"/>
      <c r="J4429" s="20"/>
      <c r="K4429" s="20"/>
      <c r="L4429" s="20"/>
      <c r="M4429" s="21"/>
      <c r="N4429" s="21"/>
      <c r="O4429" s="21"/>
      <c r="P4429" s="21"/>
      <c r="Q4429" s="21"/>
      <c r="R4429" s="21"/>
      <c r="S4429" s="21"/>
      <c r="T4429" s="20"/>
      <c r="U4429" s="21"/>
      <c r="V4429" s="21"/>
      <c r="W4429" s="21"/>
      <c r="X4429" s="20"/>
      <c r="Y4429" s="20"/>
      <c r="Z4429" s="21"/>
      <c r="AA4429" s="20"/>
      <c r="AB4429" s="20"/>
      <c r="AC4429" s="14"/>
    </row>
    <row r="4430" spans="2:29" ht="14.25" customHeight="1" x14ac:dyDescent="0.3">
      <c r="B4430" s="20"/>
      <c r="C4430" s="20"/>
      <c r="D4430" s="20"/>
      <c r="E4430" s="20"/>
      <c r="F4430" s="21"/>
      <c r="G4430" s="20"/>
      <c r="H4430" s="20"/>
      <c r="I4430" s="21"/>
      <c r="J4430" s="20"/>
      <c r="K4430" s="20"/>
      <c r="L4430" s="20"/>
      <c r="M4430" s="21"/>
      <c r="N4430" s="21"/>
      <c r="O4430" s="21"/>
      <c r="P4430" s="21"/>
      <c r="Q4430" s="21"/>
      <c r="R4430" s="21"/>
      <c r="S4430" s="21"/>
      <c r="T4430" s="20"/>
      <c r="U4430" s="21"/>
      <c r="V4430" s="21"/>
      <c r="W4430" s="21"/>
      <c r="X4430" s="20"/>
      <c r="Y4430" s="20"/>
      <c r="Z4430" s="21"/>
      <c r="AA4430" s="20"/>
      <c r="AB4430" s="20"/>
      <c r="AC4430" s="14"/>
    </row>
    <row r="4431" spans="2:29" ht="14.25" customHeight="1" x14ac:dyDescent="0.3">
      <c r="B4431" s="20"/>
      <c r="C4431" s="20"/>
      <c r="D4431" s="20"/>
      <c r="E4431" s="20"/>
      <c r="F4431" s="21"/>
      <c r="G4431" s="20"/>
      <c r="H4431" s="20"/>
      <c r="I4431" s="21"/>
      <c r="J4431" s="20"/>
      <c r="K4431" s="20"/>
      <c r="L4431" s="20"/>
      <c r="M4431" s="21"/>
      <c r="N4431" s="21"/>
      <c r="O4431" s="21"/>
      <c r="P4431" s="21"/>
      <c r="Q4431" s="21"/>
      <c r="R4431" s="21"/>
      <c r="S4431" s="21"/>
      <c r="T4431" s="20"/>
      <c r="U4431" s="21"/>
      <c r="V4431" s="21"/>
      <c r="W4431" s="21"/>
      <c r="X4431" s="20"/>
      <c r="Y4431" s="20"/>
      <c r="Z4431" s="21"/>
      <c r="AA4431" s="20"/>
      <c r="AB4431" s="20"/>
      <c r="AC4431" s="14"/>
    </row>
    <row r="4432" spans="2:29" ht="14.25" customHeight="1" x14ac:dyDescent="0.3">
      <c r="B4432" s="20"/>
      <c r="C4432" s="20"/>
      <c r="D4432" s="20"/>
      <c r="E4432" s="20"/>
      <c r="F4432" s="21"/>
      <c r="G4432" s="20"/>
      <c r="H4432" s="20"/>
      <c r="I4432" s="21"/>
      <c r="J4432" s="20"/>
      <c r="K4432" s="20"/>
      <c r="L4432" s="20"/>
      <c r="M4432" s="21"/>
      <c r="N4432" s="21"/>
      <c r="O4432" s="21"/>
      <c r="P4432" s="21"/>
      <c r="Q4432" s="21"/>
      <c r="R4432" s="21"/>
      <c r="S4432" s="21"/>
      <c r="T4432" s="20"/>
      <c r="U4432" s="21"/>
      <c r="V4432" s="21"/>
      <c r="W4432" s="21"/>
      <c r="X4432" s="20"/>
      <c r="Y4432" s="20"/>
      <c r="Z4432" s="21"/>
      <c r="AA4432" s="20"/>
      <c r="AB4432" s="20"/>
      <c r="AC4432" s="14"/>
    </row>
    <row r="4433" spans="2:29" ht="14.25" customHeight="1" x14ac:dyDescent="0.3">
      <c r="B4433" s="20"/>
      <c r="C4433" s="20"/>
      <c r="D4433" s="20"/>
      <c r="E4433" s="20"/>
      <c r="F4433" s="21"/>
      <c r="G4433" s="20"/>
      <c r="H4433" s="20"/>
      <c r="I4433" s="21"/>
      <c r="J4433" s="20"/>
      <c r="K4433" s="20"/>
      <c r="L4433" s="20"/>
      <c r="M4433" s="21"/>
      <c r="N4433" s="21"/>
      <c r="O4433" s="21"/>
      <c r="P4433" s="21"/>
      <c r="Q4433" s="21"/>
      <c r="R4433" s="21"/>
      <c r="S4433" s="21"/>
      <c r="T4433" s="20"/>
      <c r="U4433" s="21"/>
      <c r="V4433" s="21"/>
      <c r="W4433" s="21"/>
      <c r="X4433" s="20"/>
      <c r="Y4433" s="20"/>
      <c r="Z4433" s="21"/>
      <c r="AA4433" s="20"/>
      <c r="AB4433" s="20"/>
      <c r="AC4433" s="14"/>
    </row>
    <row r="4434" spans="2:29" ht="14.25" customHeight="1" x14ac:dyDescent="0.3">
      <c r="B4434" s="20"/>
      <c r="C4434" s="20"/>
      <c r="D4434" s="20"/>
      <c r="E4434" s="20"/>
      <c r="F4434" s="21"/>
      <c r="G4434" s="20"/>
      <c r="H4434" s="20"/>
      <c r="I4434" s="21"/>
      <c r="J4434" s="20"/>
      <c r="K4434" s="20"/>
      <c r="L4434" s="20"/>
      <c r="M4434" s="21"/>
      <c r="N4434" s="21"/>
      <c r="O4434" s="21"/>
      <c r="P4434" s="21"/>
      <c r="Q4434" s="21"/>
      <c r="R4434" s="21"/>
      <c r="S4434" s="21"/>
      <c r="T4434" s="20"/>
      <c r="U4434" s="21"/>
      <c r="V4434" s="21"/>
      <c r="W4434" s="21"/>
      <c r="X4434" s="20"/>
      <c r="Y4434" s="20"/>
      <c r="Z4434" s="21"/>
      <c r="AA4434" s="20"/>
      <c r="AB4434" s="20"/>
      <c r="AC4434" s="14"/>
    </row>
    <row r="4435" spans="2:29" ht="14.25" customHeight="1" x14ac:dyDescent="0.3">
      <c r="B4435" s="20"/>
      <c r="C4435" s="20"/>
      <c r="D4435" s="20"/>
      <c r="E4435" s="20"/>
      <c r="F4435" s="21"/>
      <c r="G4435" s="20"/>
      <c r="H4435" s="20"/>
      <c r="I4435" s="21"/>
      <c r="J4435" s="20"/>
      <c r="K4435" s="20"/>
      <c r="L4435" s="20"/>
      <c r="M4435" s="21"/>
      <c r="N4435" s="21"/>
      <c r="O4435" s="21"/>
      <c r="P4435" s="21"/>
      <c r="Q4435" s="21"/>
      <c r="R4435" s="21"/>
      <c r="S4435" s="21"/>
      <c r="T4435" s="20"/>
      <c r="U4435" s="21"/>
      <c r="V4435" s="21"/>
      <c r="W4435" s="21"/>
      <c r="X4435" s="20"/>
      <c r="Y4435" s="20"/>
      <c r="Z4435" s="21"/>
      <c r="AA4435" s="20"/>
      <c r="AB4435" s="20"/>
      <c r="AC4435" s="14"/>
    </row>
    <row r="4436" spans="2:29" ht="14.25" customHeight="1" x14ac:dyDescent="0.3">
      <c r="B4436" s="20"/>
      <c r="C4436" s="20"/>
      <c r="D4436" s="20"/>
      <c r="E4436" s="20"/>
      <c r="F4436" s="21"/>
      <c r="G4436" s="20"/>
      <c r="H4436" s="20"/>
      <c r="I4436" s="21"/>
      <c r="J4436" s="20"/>
      <c r="K4436" s="20"/>
      <c r="L4436" s="20"/>
      <c r="M4436" s="21"/>
      <c r="N4436" s="21"/>
      <c r="O4436" s="21"/>
      <c r="P4436" s="21"/>
      <c r="Q4436" s="21"/>
      <c r="R4436" s="21"/>
      <c r="S4436" s="21"/>
      <c r="T4436" s="20"/>
      <c r="U4436" s="21"/>
      <c r="V4436" s="21"/>
      <c r="W4436" s="21"/>
      <c r="X4436" s="20"/>
      <c r="Y4436" s="20"/>
      <c r="Z4436" s="21"/>
      <c r="AA4436" s="20"/>
      <c r="AB4436" s="20"/>
      <c r="AC4436" s="14"/>
    </row>
    <row r="4437" spans="2:29" ht="14.25" customHeight="1" x14ac:dyDescent="0.3">
      <c r="B4437" s="20"/>
      <c r="C4437" s="20"/>
      <c r="D4437" s="20"/>
      <c r="E4437" s="20"/>
      <c r="F4437" s="21"/>
      <c r="G4437" s="20"/>
      <c r="H4437" s="20"/>
      <c r="I4437" s="21"/>
      <c r="J4437" s="20"/>
      <c r="K4437" s="20"/>
      <c r="L4437" s="20"/>
      <c r="M4437" s="21"/>
      <c r="N4437" s="21"/>
      <c r="O4437" s="21"/>
      <c r="P4437" s="21"/>
      <c r="Q4437" s="21"/>
      <c r="R4437" s="21"/>
      <c r="S4437" s="21"/>
      <c r="T4437" s="20"/>
      <c r="U4437" s="21"/>
      <c r="V4437" s="21"/>
      <c r="W4437" s="21"/>
      <c r="X4437" s="20"/>
      <c r="Y4437" s="20"/>
      <c r="Z4437" s="21"/>
      <c r="AA4437" s="20"/>
      <c r="AB4437" s="20"/>
      <c r="AC4437" s="14"/>
    </row>
    <row r="4438" spans="2:29" ht="14.25" customHeight="1" x14ac:dyDescent="0.3">
      <c r="B4438" s="20"/>
      <c r="C4438" s="20"/>
      <c r="D4438" s="20"/>
      <c r="E4438" s="20"/>
      <c r="F4438" s="21"/>
      <c r="G4438" s="20"/>
      <c r="H4438" s="20"/>
      <c r="I4438" s="21"/>
      <c r="J4438" s="20"/>
      <c r="K4438" s="20"/>
      <c r="L4438" s="20"/>
      <c r="M4438" s="21"/>
      <c r="N4438" s="21"/>
      <c r="O4438" s="21"/>
      <c r="P4438" s="21"/>
      <c r="Q4438" s="21"/>
      <c r="R4438" s="21"/>
      <c r="S4438" s="21"/>
      <c r="T4438" s="20"/>
      <c r="U4438" s="21"/>
      <c r="V4438" s="21"/>
      <c r="W4438" s="21"/>
      <c r="X4438" s="20"/>
      <c r="Y4438" s="20"/>
      <c r="Z4438" s="21"/>
      <c r="AA4438" s="20"/>
      <c r="AB4438" s="20"/>
      <c r="AC4438" s="14"/>
    </row>
    <row r="4439" spans="2:29" ht="14.25" customHeight="1" x14ac:dyDescent="0.3">
      <c r="B4439" s="20"/>
      <c r="C4439" s="20"/>
      <c r="D4439" s="20"/>
      <c r="E4439" s="20"/>
      <c r="F4439" s="21"/>
      <c r="G4439" s="20"/>
      <c r="H4439" s="20"/>
      <c r="I4439" s="21"/>
      <c r="J4439" s="20"/>
      <c r="K4439" s="20"/>
      <c r="L4439" s="20"/>
      <c r="M4439" s="21"/>
      <c r="N4439" s="21"/>
      <c r="O4439" s="21"/>
      <c r="P4439" s="21"/>
      <c r="Q4439" s="21"/>
      <c r="R4439" s="21"/>
      <c r="S4439" s="21"/>
      <c r="T4439" s="20"/>
      <c r="U4439" s="21"/>
      <c r="V4439" s="21"/>
      <c r="W4439" s="21"/>
      <c r="X4439" s="20"/>
      <c r="Y4439" s="20"/>
      <c r="Z4439" s="21"/>
      <c r="AA4439" s="20"/>
      <c r="AB4439" s="20"/>
      <c r="AC4439" s="14"/>
    </row>
    <row r="4440" spans="2:29" ht="14.25" customHeight="1" x14ac:dyDescent="0.3">
      <c r="B4440" s="20"/>
      <c r="C4440" s="20"/>
      <c r="D4440" s="20"/>
      <c r="E4440" s="20"/>
      <c r="F4440" s="21"/>
      <c r="G4440" s="20"/>
      <c r="H4440" s="20"/>
      <c r="I4440" s="21"/>
      <c r="J4440" s="20"/>
      <c r="K4440" s="20"/>
      <c r="L4440" s="20"/>
      <c r="M4440" s="21"/>
      <c r="N4440" s="21"/>
      <c r="O4440" s="21"/>
      <c r="P4440" s="21"/>
      <c r="Q4440" s="21"/>
      <c r="R4440" s="21"/>
      <c r="S4440" s="21"/>
      <c r="T4440" s="20"/>
      <c r="U4440" s="21"/>
      <c r="V4440" s="21"/>
      <c r="W4440" s="21"/>
      <c r="X4440" s="20"/>
      <c r="Y4440" s="20"/>
      <c r="Z4440" s="21"/>
      <c r="AA4440" s="20"/>
      <c r="AB4440" s="20"/>
      <c r="AC4440" s="14"/>
    </row>
    <row r="4441" spans="2:29" ht="14.25" customHeight="1" x14ac:dyDescent="0.3">
      <c r="B4441" s="20"/>
      <c r="C4441" s="20"/>
      <c r="D4441" s="20"/>
      <c r="E4441" s="20"/>
      <c r="F4441" s="21"/>
      <c r="G4441" s="20"/>
      <c r="H4441" s="20"/>
      <c r="I4441" s="21"/>
      <c r="J4441" s="20"/>
      <c r="K4441" s="20"/>
      <c r="L4441" s="20"/>
      <c r="M4441" s="21"/>
      <c r="N4441" s="21"/>
      <c r="O4441" s="21"/>
      <c r="P4441" s="21"/>
      <c r="Q4441" s="21"/>
      <c r="R4441" s="21"/>
      <c r="S4441" s="21"/>
      <c r="T4441" s="20"/>
      <c r="U4441" s="21"/>
      <c r="V4441" s="21"/>
      <c r="W4441" s="21"/>
      <c r="X4441" s="20"/>
      <c r="Y4441" s="20"/>
      <c r="Z4441" s="21"/>
      <c r="AA4441" s="20"/>
      <c r="AB4441" s="20"/>
      <c r="AC4441" s="14"/>
    </row>
    <row r="4442" spans="2:29" ht="14.25" customHeight="1" x14ac:dyDescent="0.3">
      <c r="B4442" s="20"/>
      <c r="C4442" s="20"/>
      <c r="D4442" s="20"/>
      <c r="E4442" s="20"/>
      <c r="F4442" s="21"/>
      <c r="G4442" s="20"/>
      <c r="H4442" s="20"/>
      <c r="I4442" s="21"/>
      <c r="J4442" s="20"/>
      <c r="K4442" s="20"/>
      <c r="L4442" s="20"/>
      <c r="M4442" s="21"/>
      <c r="N4442" s="21"/>
      <c r="O4442" s="21"/>
      <c r="P4442" s="21"/>
      <c r="Q4442" s="21"/>
      <c r="R4442" s="21"/>
      <c r="S4442" s="21"/>
      <c r="T4442" s="20"/>
      <c r="U4442" s="21"/>
      <c r="V4442" s="21"/>
      <c r="W4442" s="21"/>
      <c r="X4442" s="20"/>
      <c r="Y4442" s="20"/>
      <c r="Z4442" s="21"/>
      <c r="AA4442" s="20"/>
      <c r="AB4442" s="20"/>
      <c r="AC4442" s="14"/>
    </row>
    <row r="4443" spans="2:29" ht="14.25" customHeight="1" x14ac:dyDescent="0.3">
      <c r="B4443" s="20"/>
      <c r="C4443" s="20"/>
      <c r="D4443" s="20"/>
      <c r="E4443" s="20"/>
      <c r="F4443" s="21"/>
      <c r="G4443" s="20"/>
      <c r="H4443" s="20"/>
      <c r="I4443" s="21"/>
      <c r="J4443" s="20"/>
      <c r="K4443" s="20"/>
      <c r="L4443" s="20"/>
      <c r="M4443" s="21"/>
      <c r="N4443" s="21"/>
      <c r="O4443" s="21"/>
      <c r="P4443" s="21"/>
      <c r="Q4443" s="21"/>
      <c r="R4443" s="21"/>
      <c r="S4443" s="21"/>
      <c r="T4443" s="20"/>
      <c r="U4443" s="21"/>
      <c r="V4443" s="21"/>
      <c r="W4443" s="21"/>
      <c r="X4443" s="20"/>
      <c r="Y4443" s="20"/>
      <c r="Z4443" s="21"/>
      <c r="AA4443" s="20"/>
      <c r="AB4443" s="20"/>
      <c r="AC4443" s="14"/>
    </row>
    <row r="4444" spans="2:29" ht="14.25" customHeight="1" x14ac:dyDescent="0.3">
      <c r="B4444" s="20"/>
      <c r="C4444" s="20"/>
      <c r="D4444" s="20"/>
      <c r="E4444" s="20"/>
      <c r="F4444" s="21"/>
      <c r="G4444" s="20"/>
      <c r="H4444" s="20"/>
      <c r="I4444" s="21"/>
      <c r="J4444" s="20"/>
      <c r="K4444" s="20"/>
      <c r="L4444" s="20"/>
      <c r="M4444" s="21"/>
      <c r="N4444" s="21"/>
      <c r="O4444" s="21"/>
      <c r="P4444" s="21"/>
      <c r="Q4444" s="21"/>
      <c r="R4444" s="21"/>
      <c r="S4444" s="21"/>
      <c r="T4444" s="20"/>
      <c r="U4444" s="21"/>
      <c r="V4444" s="21"/>
      <c r="W4444" s="21"/>
      <c r="X4444" s="20"/>
      <c r="Y4444" s="20"/>
      <c r="Z4444" s="21"/>
      <c r="AA4444" s="20"/>
      <c r="AB4444" s="20"/>
      <c r="AC4444" s="14"/>
    </row>
    <row r="4445" spans="2:29" ht="14.25" customHeight="1" x14ac:dyDescent="0.3">
      <c r="B4445" s="20"/>
      <c r="C4445" s="20"/>
      <c r="D4445" s="20"/>
      <c r="E4445" s="20"/>
      <c r="F4445" s="21"/>
      <c r="G4445" s="20"/>
      <c r="H4445" s="20"/>
      <c r="I4445" s="21"/>
      <c r="J4445" s="20"/>
      <c r="K4445" s="20"/>
      <c r="L4445" s="20"/>
      <c r="M4445" s="21"/>
      <c r="N4445" s="21"/>
      <c r="O4445" s="21"/>
      <c r="P4445" s="21"/>
      <c r="Q4445" s="21"/>
      <c r="R4445" s="21"/>
      <c r="S4445" s="21"/>
      <c r="T4445" s="20"/>
      <c r="U4445" s="21"/>
      <c r="V4445" s="21"/>
      <c r="W4445" s="21"/>
      <c r="X4445" s="20"/>
      <c r="Y4445" s="20"/>
      <c r="Z4445" s="21"/>
      <c r="AA4445" s="20"/>
      <c r="AB4445" s="20"/>
      <c r="AC4445" s="14"/>
    </row>
    <row r="4446" spans="2:29" ht="14.25" customHeight="1" x14ac:dyDescent="0.3">
      <c r="B4446" s="20"/>
      <c r="C4446" s="20"/>
      <c r="D4446" s="20"/>
      <c r="E4446" s="20"/>
      <c r="F4446" s="21"/>
      <c r="G4446" s="20"/>
      <c r="H4446" s="20"/>
      <c r="I4446" s="21"/>
      <c r="J4446" s="20"/>
      <c r="K4446" s="20"/>
      <c r="L4446" s="20"/>
      <c r="M4446" s="21"/>
      <c r="N4446" s="21"/>
      <c r="O4446" s="21"/>
      <c r="P4446" s="21"/>
      <c r="Q4446" s="21"/>
      <c r="R4446" s="21"/>
      <c r="S4446" s="21"/>
      <c r="T4446" s="20"/>
      <c r="U4446" s="21"/>
      <c r="V4446" s="21"/>
      <c r="W4446" s="21"/>
      <c r="X4446" s="20"/>
      <c r="Y4446" s="20"/>
      <c r="Z4446" s="21"/>
      <c r="AA4446" s="20"/>
      <c r="AB4446" s="20"/>
      <c r="AC4446" s="14"/>
    </row>
    <row r="4447" spans="2:29" ht="14.25" customHeight="1" x14ac:dyDescent="0.3">
      <c r="B4447" s="20"/>
      <c r="C4447" s="20"/>
      <c r="D4447" s="20"/>
      <c r="E4447" s="20"/>
      <c r="F4447" s="21"/>
      <c r="G4447" s="20"/>
      <c r="H4447" s="20"/>
      <c r="I4447" s="21"/>
      <c r="J4447" s="20"/>
      <c r="K4447" s="20"/>
      <c r="L4447" s="20"/>
      <c r="M4447" s="21"/>
      <c r="N4447" s="21"/>
      <c r="O4447" s="21"/>
      <c r="P4447" s="21"/>
      <c r="Q4447" s="21"/>
      <c r="R4447" s="21"/>
      <c r="S4447" s="21"/>
      <c r="T4447" s="20"/>
      <c r="U4447" s="21"/>
      <c r="V4447" s="21"/>
      <c r="W4447" s="21"/>
      <c r="X4447" s="20"/>
      <c r="Y4447" s="20"/>
      <c r="Z4447" s="21"/>
      <c r="AA4447" s="20"/>
      <c r="AB4447" s="20"/>
      <c r="AC4447" s="14"/>
    </row>
    <row r="4448" spans="2:29" ht="14.25" customHeight="1" x14ac:dyDescent="0.3">
      <c r="B4448" s="20"/>
      <c r="C4448" s="20"/>
      <c r="D4448" s="20"/>
      <c r="E4448" s="20"/>
      <c r="F4448" s="21"/>
      <c r="G4448" s="20"/>
      <c r="H4448" s="20"/>
      <c r="I4448" s="21"/>
      <c r="J4448" s="20"/>
      <c r="K4448" s="20"/>
      <c r="L4448" s="20"/>
      <c r="M4448" s="21"/>
      <c r="N4448" s="21"/>
      <c r="O4448" s="21"/>
      <c r="P4448" s="21"/>
      <c r="Q4448" s="21"/>
      <c r="R4448" s="21"/>
      <c r="S4448" s="21"/>
      <c r="T4448" s="20"/>
      <c r="U4448" s="21"/>
      <c r="V4448" s="21"/>
      <c r="W4448" s="21"/>
      <c r="X4448" s="20"/>
      <c r="Y4448" s="20"/>
      <c r="Z4448" s="21"/>
      <c r="AA4448" s="20"/>
      <c r="AB4448" s="20"/>
      <c r="AC4448" s="14"/>
    </row>
    <row r="4449" spans="2:29" ht="14.25" customHeight="1" x14ac:dyDescent="0.3">
      <c r="B4449" s="20"/>
      <c r="C4449" s="20"/>
      <c r="D4449" s="20"/>
      <c r="E4449" s="20"/>
      <c r="F4449" s="21"/>
      <c r="G4449" s="20"/>
      <c r="H4449" s="20"/>
      <c r="I4449" s="21"/>
      <c r="J4449" s="20"/>
      <c r="K4449" s="20"/>
      <c r="L4449" s="20"/>
      <c r="M4449" s="21"/>
      <c r="N4449" s="21"/>
      <c r="O4449" s="21"/>
      <c r="P4449" s="21"/>
      <c r="Q4449" s="21"/>
      <c r="R4449" s="21"/>
      <c r="S4449" s="21"/>
      <c r="T4449" s="20"/>
      <c r="U4449" s="21"/>
      <c r="V4449" s="21"/>
      <c r="W4449" s="21"/>
      <c r="X4449" s="20"/>
      <c r="Y4449" s="20"/>
      <c r="Z4449" s="21"/>
      <c r="AA4449" s="20"/>
      <c r="AB4449" s="20"/>
      <c r="AC4449" s="14"/>
    </row>
    <row r="4450" spans="2:29" ht="14.25" customHeight="1" x14ac:dyDescent="0.3">
      <c r="B4450" s="20"/>
      <c r="C4450" s="20"/>
      <c r="D4450" s="20"/>
      <c r="E4450" s="20"/>
      <c r="F4450" s="21"/>
      <c r="G4450" s="20"/>
      <c r="H4450" s="20"/>
      <c r="I4450" s="21"/>
      <c r="J4450" s="20"/>
      <c r="K4450" s="20"/>
      <c r="L4450" s="20"/>
      <c r="M4450" s="21"/>
      <c r="N4450" s="21"/>
      <c r="O4450" s="21"/>
      <c r="P4450" s="21"/>
      <c r="Q4450" s="21"/>
      <c r="R4450" s="21"/>
      <c r="S4450" s="21"/>
      <c r="T4450" s="20"/>
      <c r="U4450" s="21"/>
      <c r="V4450" s="21"/>
      <c r="W4450" s="21"/>
      <c r="X4450" s="20"/>
      <c r="Y4450" s="20"/>
      <c r="Z4450" s="21"/>
      <c r="AA4450" s="20"/>
      <c r="AB4450" s="20"/>
      <c r="AC4450" s="14"/>
    </row>
    <row r="4451" spans="2:29" ht="14.25" customHeight="1" x14ac:dyDescent="0.3">
      <c r="B4451" s="20"/>
      <c r="C4451" s="20"/>
      <c r="D4451" s="20"/>
      <c r="E4451" s="20"/>
      <c r="F4451" s="21"/>
      <c r="G4451" s="20"/>
      <c r="H4451" s="20"/>
      <c r="I4451" s="21"/>
      <c r="J4451" s="20"/>
      <c r="K4451" s="20"/>
      <c r="L4451" s="20"/>
      <c r="M4451" s="21"/>
      <c r="N4451" s="21"/>
      <c r="O4451" s="21"/>
      <c r="P4451" s="21"/>
      <c r="Q4451" s="21"/>
      <c r="R4451" s="21"/>
      <c r="S4451" s="21"/>
      <c r="T4451" s="20"/>
      <c r="U4451" s="21"/>
      <c r="V4451" s="21"/>
      <c r="W4451" s="21"/>
      <c r="X4451" s="20"/>
      <c r="Y4451" s="20"/>
      <c r="Z4451" s="21"/>
      <c r="AA4451" s="20"/>
      <c r="AB4451" s="20"/>
      <c r="AC4451" s="14"/>
    </row>
    <row r="4452" spans="2:29" ht="14.25" customHeight="1" x14ac:dyDescent="0.3">
      <c r="B4452" s="20"/>
      <c r="C4452" s="20"/>
      <c r="D4452" s="20"/>
      <c r="E4452" s="20"/>
      <c r="F4452" s="21"/>
      <c r="G4452" s="20"/>
      <c r="H4452" s="20"/>
      <c r="I4452" s="21"/>
      <c r="J4452" s="20"/>
      <c r="K4452" s="20"/>
      <c r="L4452" s="20"/>
      <c r="M4452" s="21"/>
      <c r="N4452" s="21"/>
      <c r="O4452" s="21"/>
      <c r="P4452" s="21"/>
      <c r="Q4452" s="21"/>
      <c r="R4452" s="21"/>
      <c r="S4452" s="21"/>
      <c r="T4452" s="20"/>
      <c r="U4452" s="21"/>
      <c r="V4452" s="21"/>
      <c r="W4452" s="21"/>
      <c r="X4452" s="20"/>
      <c r="Y4452" s="20"/>
      <c r="Z4452" s="21"/>
      <c r="AA4452" s="20"/>
      <c r="AB4452" s="20"/>
      <c r="AC4452" s="14"/>
    </row>
    <row r="4453" spans="2:29" ht="14.25" customHeight="1" x14ac:dyDescent="0.3">
      <c r="B4453" s="20"/>
      <c r="C4453" s="20"/>
      <c r="D4453" s="20"/>
      <c r="E4453" s="20"/>
      <c r="F4453" s="21"/>
      <c r="G4453" s="20"/>
      <c r="H4453" s="20"/>
      <c r="I4453" s="21"/>
      <c r="J4453" s="20"/>
      <c r="K4453" s="20"/>
      <c r="L4453" s="20"/>
      <c r="M4453" s="21"/>
      <c r="N4453" s="21"/>
      <c r="O4453" s="21"/>
      <c r="P4453" s="21"/>
      <c r="Q4453" s="21"/>
      <c r="R4453" s="21"/>
      <c r="S4453" s="21"/>
      <c r="T4453" s="20"/>
      <c r="U4453" s="21"/>
      <c r="V4453" s="21"/>
      <c r="W4453" s="21"/>
      <c r="X4453" s="20"/>
      <c r="Y4453" s="20"/>
      <c r="Z4453" s="21"/>
      <c r="AA4453" s="20"/>
      <c r="AB4453" s="20"/>
      <c r="AC4453" s="14"/>
    </row>
    <row r="4454" spans="2:29" ht="14.25" customHeight="1" x14ac:dyDescent="0.3">
      <c r="B4454" s="20"/>
      <c r="C4454" s="20"/>
      <c r="D4454" s="20"/>
      <c r="E4454" s="20"/>
      <c r="F4454" s="21"/>
      <c r="G4454" s="20"/>
      <c r="H4454" s="20"/>
      <c r="I4454" s="21"/>
      <c r="J4454" s="20"/>
      <c r="K4454" s="20"/>
      <c r="L4454" s="20"/>
      <c r="M4454" s="21"/>
      <c r="N4454" s="21"/>
      <c r="O4454" s="21"/>
      <c r="P4454" s="21"/>
      <c r="Q4454" s="21"/>
      <c r="R4454" s="21"/>
      <c r="S4454" s="21"/>
      <c r="T4454" s="20"/>
      <c r="U4454" s="21"/>
      <c r="V4454" s="21"/>
      <c r="W4454" s="21"/>
      <c r="X4454" s="20"/>
      <c r="Y4454" s="20"/>
      <c r="Z4454" s="21"/>
      <c r="AA4454" s="20"/>
      <c r="AB4454" s="20"/>
      <c r="AC4454" s="14"/>
    </row>
    <row r="4455" spans="2:29" ht="14.25" customHeight="1" x14ac:dyDescent="0.3">
      <c r="B4455" s="20"/>
      <c r="C4455" s="20"/>
      <c r="D4455" s="20"/>
      <c r="E4455" s="20"/>
      <c r="F4455" s="21"/>
      <c r="G4455" s="20"/>
      <c r="H4455" s="20"/>
      <c r="I4455" s="21"/>
      <c r="J4455" s="20"/>
      <c r="K4455" s="20"/>
      <c r="L4455" s="20"/>
      <c r="M4455" s="21"/>
      <c r="N4455" s="21"/>
      <c r="O4455" s="21"/>
      <c r="P4455" s="21"/>
      <c r="Q4455" s="21"/>
      <c r="R4455" s="21"/>
      <c r="S4455" s="21"/>
      <c r="T4455" s="20"/>
      <c r="U4455" s="21"/>
      <c r="V4455" s="21"/>
      <c r="W4455" s="21"/>
      <c r="X4455" s="20"/>
      <c r="Y4455" s="20"/>
      <c r="Z4455" s="21"/>
      <c r="AA4455" s="20"/>
      <c r="AB4455" s="20"/>
      <c r="AC4455" s="14"/>
    </row>
    <row r="4456" spans="2:29" ht="14.25" customHeight="1" x14ac:dyDescent="0.3">
      <c r="B4456" s="20"/>
      <c r="C4456" s="20"/>
      <c r="D4456" s="20"/>
      <c r="E4456" s="20"/>
      <c r="F4456" s="21"/>
      <c r="G4456" s="20"/>
      <c r="H4456" s="20"/>
      <c r="I4456" s="21"/>
      <c r="J4456" s="20"/>
      <c r="K4456" s="20"/>
      <c r="L4456" s="20"/>
      <c r="M4456" s="21"/>
      <c r="N4456" s="21"/>
      <c r="O4456" s="21"/>
      <c r="P4456" s="21"/>
      <c r="Q4456" s="21"/>
      <c r="R4456" s="21"/>
      <c r="S4456" s="21"/>
      <c r="T4456" s="20"/>
      <c r="U4456" s="21"/>
      <c r="V4456" s="21"/>
      <c r="W4456" s="21"/>
      <c r="X4456" s="20"/>
      <c r="Y4456" s="20"/>
      <c r="Z4456" s="21"/>
      <c r="AA4456" s="20"/>
      <c r="AB4456" s="20"/>
      <c r="AC4456" s="14"/>
    </row>
    <row r="4457" spans="2:29" ht="14.25" customHeight="1" x14ac:dyDescent="0.3">
      <c r="B4457" s="20"/>
      <c r="C4457" s="20"/>
      <c r="D4457" s="20"/>
      <c r="E4457" s="20"/>
      <c r="F4457" s="21"/>
      <c r="G4457" s="20"/>
      <c r="H4457" s="20"/>
      <c r="I4457" s="21"/>
      <c r="J4457" s="20"/>
      <c r="K4457" s="20"/>
      <c r="L4457" s="20"/>
      <c r="M4457" s="21"/>
      <c r="N4457" s="21"/>
      <c r="O4457" s="21"/>
      <c r="P4457" s="21"/>
      <c r="Q4457" s="21"/>
      <c r="R4457" s="21"/>
      <c r="S4457" s="21"/>
      <c r="T4457" s="20"/>
      <c r="U4457" s="21"/>
      <c r="V4457" s="21"/>
      <c r="W4457" s="21"/>
      <c r="X4457" s="20"/>
      <c r="Y4457" s="20"/>
      <c r="Z4457" s="21"/>
      <c r="AA4457" s="20"/>
      <c r="AB4457" s="20"/>
      <c r="AC4457" s="14"/>
    </row>
    <row r="4458" spans="2:29" ht="14.25" customHeight="1" x14ac:dyDescent="0.3">
      <c r="B4458" s="20"/>
      <c r="C4458" s="20"/>
      <c r="D4458" s="20"/>
      <c r="E4458" s="20"/>
      <c r="F4458" s="21"/>
      <c r="G4458" s="20"/>
      <c r="H4458" s="20"/>
      <c r="I4458" s="21"/>
      <c r="J4458" s="20"/>
      <c r="K4458" s="20"/>
      <c r="L4458" s="20"/>
      <c r="M4458" s="21"/>
      <c r="N4458" s="21"/>
      <c r="O4458" s="21"/>
      <c r="P4458" s="21"/>
      <c r="Q4458" s="21"/>
      <c r="R4458" s="21"/>
      <c r="S4458" s="21"/>
      <c r="T4458" s="20"/>
      <c r="U4458" s="21"/>
      <c r="V4458" s="21"/>
      <c r="W4458" s="21"/>
      <c r="X4458" s="20"/>
      <c r="Y4458" s="20"/>
      <c r="Z4458" s="21"/>
      <c r="AA4458" s="20"/>
      <c r="AB4458" s="20"/>
      <c r="AC4458" s="14"/>
    </row>
    <row r="4459" spans="2:29" ht="14.25" customHeight="1" x14ac:dyDescent="0.3">
      <c r="B4459" s="20"/>
      <c r="C4459" s="20"/>
      <c r="D4459" s="20"/>
      <c r="E4459" s="20"/>
      <c r="F4459" s="21"/>
      <c r="G4459" s="20"/>
      <c r="H4459" s="20"/>
      <c r="I4459" s="21"/>
      <c r="J4459" s="20"/>
      <c r="K4459" s="20"/>
      <c r="L4459" s="20"/>
      <c r="M4459" s="21"/>
      <c r="N4459" s="21"/>
      <c r="O4459" s="21"/>
      <c r="P4459" s="21"/>
      <c r="Q4459" s="21"/>
      <c r="R4459" s="21"/>
      <c r="S4459" s="21"/>
      <c r="T4459" s="20"/>
      <c r="U4459" s="21"/>
      <c r="V4459" s="21"/>
      <c r="W4459" s="21"/>
      <c r="X4459" s="20"/>
      <c r="Y4459" s="20"/>
      <c r="Z4459" s="21"/>
      <c r="AA4459" s="20"/>
      <c r="AB4459" s="20"/>
      <c r="AC4459" s="14"/>
    </row>
    <row r="4460" spans="2:29" ht="14.25" customHeight="1" x14ac:dyDescent="0.3">
      <c r="B4460" s="20"/>
      <c r="C4460" s="20"/>
      <c r="D4460" s="20"/>
      <c r="E4460" s="20"/>
      <c r="F4460" s="21"/>
      <c r="G4460" s="20"/>
      <c r="H4460" s="20"/>
      <c r="I4460" s="21"/>
      <c r="J4460" s="20"/>
      <c r="K4460" s="20"/>
      <c r="L4460" s="20"/>
      <c r="M4460" s="21"/>
      <c r="N4460" s="21"/>
      <c r="O4460" s="21"/>
      <c r="P4460" s="21"/>
      <c r="Q4460" s="21"/>
      <c r="R4460" s="21"/>
      <c r="S4460" s="21"/>
      <c r="T4460" s="20"/>
      <c r="U4460" s="21"/>
      <c r="V4460" s="21"/>
      <c r="W4460" s="21"/>
      <c r="X4460" s="20"/>
      <c r="Y4460" s="20"/>
      <c r="Z4460" s="21"/>
      <c r="AA4460" s="20"/>
      <c r="AB4460" s="20"/>
      <c r="AC4460" s="14"/>
    </row>
    <row r="4461" spans="2:29" ht="14.25" customHeight="1" x14ac:dyDescent="0.3">
      <c r="B4461" s="20"/>
      <c r="C4461" s="20"/>
      <c r="D4461" s="20"/>
      <c r="E4461" s="20"/>
      <c r="F4461" s="21"/>
      <c r="G4461" s="20"/>
      <c r="H4461" s="20"/>
      <c r="I4461" s="21"/>
      <c r="J4461" s="20"/>
      <c r="K4461" s="20"/>
      <c r="L4461" s="20"/>
      <c r="M4461" s="21"/>
      <c r="N4461" s="21"/>
      <c r="O4461" s="21"/>
      <c r="P4461" s="21"/>
      <c r="Q4461" s="21"/>
      <c r="R4461" s="21"/>
      <c r="S4461" s="21"/>
      <c r="T4461" s="20"/>
      <c r="U4461" s="21"/>
      <c r="V4461" s="21"/>
      <c r="W4461" s="21"/>
      <c r="X4461" s="20"/>
      <c r="Y4461" s="20"/>
      <c r="Z4461" s="21"/>
      <c r="AA4461" s="20"/>
      <c r="AB4461" s="20"/>
      <c r="AC4461" s="14"/>
    </row>
    <row r="4462" spans="2:29" ht="14.25" customHeight="1" x14ac:dyDescent="0.3">
      <c r="B4462" s="20"/>
      <c r="C4462" s="20"/>
      <c r="D4462" s="20"/>
      <c r="E4462" s="20"/>
      <c r="F4462" s="21"/>
      <c r="G4462" s="20"/>
      <c r="H4462" s="20"/>
      <c r="I4462" s="21"/>
      <c r="J4462" s="20"/>
      <c r="K4462" s="20"/>
      <c r="L4462" s="20"/>
      <c r="M4462" s="21"/>
      <c r="N4462" s="21"/>
      <c r="O4462" s="21"/>
      <c r="P4462" s="21"/>
      <c r="Q4462" s="21"/>
      <c r="R4462" s="21"/>
      <c r="S4462" s="21"/>
      <c r="T4462" s="20"/>
      <c r="U4462" s="21"/>
      <c r="V4462" s="21"/>
      <c r="W4462" s="21"/>
      <c r="X4462" s="20"/>
      <c r="Y4462" s="20"/>
      <c r="Z4462" s="21"/>
      <c r="AA4462" s="20"/>
      <c r="AB4462" s="20"/>
      <c r="AC4462" s="14"/>
    </row>
    <row r="4463" spans="2:29" ht="14.25" customHeight="1" x14ac:dyDescent="0.3">
      <c r="B4463" s="20"/>
      <c r="C4463" s="20"/>
      <c r="D4463" s="20"/>
      <c r="E4463" s="20"/>
      <c r="F4463" s="21"/>
      <c r="G4463" s="20"/>
      <c r="H4463" s="20"/>
      <c r="I4463" s="21"/>
      <c r="J4463" s="20"/>
      <c r="K4463" s="20"/>
      <c r="L4463" s="20"/>
      <c r="M4463" s="21"/>
      <c r="N4463" s="21"/>
      <c r="O4463" s="21"/>
      <c r="P4463" s="21"/>
      <c r="Q4463" s="21"/>
      <c r="R4463" s="21"/>
      <c r="S4463" s="21"/>
      <c r="T4463" s="20"/>
      <c r="U4463" s="21"/>
      <c r="V4463" s="21"/>
      <c r="W4463" s="21"/>
      <c r="X4463" s="20"/>
      <c r="Y4463" s="20"/>
      <c r="Z4463" s="21"/>
      <c r="AA4463" s="20"/>
      <c r="AB4463" s="20"/>
      <c r="AC4463" s="14"/>
    </row>
    <row r="4464" spans="2:29" ht="14.25" customHeight="1" x14ac:dyDescent="0.3">
      <c r="B4464" s="20"/>
      <c r="C4464" s="20"/>
      <c r="D4464" s="20"/>
      <c r="E4464" s="20"/>
      <c r="F4464" s="21"/>
      <c r="G4464" s="20"/>
      <c r="H4464" s="20"/>
      <c r="I4464" s="21"/>
      <c r="J4464" s="20"/>
      <c r="K4464" s="20"/>
      <c r="L4464" s="20"/>
      <c r="M4464" s="21"/>
      <c r="N4464" s="21"/>
      <c r="O4464" s="21"/>
      <c r="P4464" s="21"/>
      <c r="Q4464" s="21"/>
      <c r="R4464" s="21"/>
      <c r="S4464" s="21"/>
      <c r="T4464" s="20"/>
      <c r="U4464" s="21"/>
      <c r="V4464" s="21"/>
      <c r="W4464" s="21"/>
      <c r="X4464" s="20"/>
      <c r="Y4464" s="20"/>
      <c r="Z4464" s="21"/>
      <c r="AA4464" s="20"/>
      <c r="AB4464" s="20"/>
      <c r="AC4464" s="14"/>
    </row>
    <row r="4465" spans="2:29" ht="14.25" customHeight="1" x14ac:dyDescent="0.3">
      <c r="B4465" s="20"/>
      <c r="C4465" s="20"/>
      <c r="D4465" s="20"/>
      <c r="E4465" s="20"/>
      <c r="F4465" s="21"/>
      <c r="G4465" s="20"/>
      <c r="H4465" s="20"/>
      <c r="I4465" s="21"/>
      <c r="J4465" s="20"/>
      <c r="K4465" s="20"/>
      <c r="L4465" s="20"/>
      <c r="M4465" s="21"/>
      <c r="N4465" s="21"/>
      <c r="O4465" s="21"/>
      <c r="P4465" s="21"/>
      <c r="Q4465" s="21"/>
      <c r="R4465" s="21"/>
      <c r="S4465" s="21"/>
      <c r="T4465" s="20"/>
      <c r="U4465" s="21"/>
      <c r="V4465" s="21"/>
      <c r="W4465" s="21"/>
      <c r="X4465" s="20"/>
      <c r="Y4465" s="20"/>
      <c r="Z4465" s="21"/>
      <c r="AA4465" s="20"/>
      <c r="AB4465" s="20"/>
      <c r="AC4465" s="14"/>
    </row>
    <row r="4466" spans="2:29" ht="14.25" customHeight="1" x14ac:dyDescent="0.3">
      <c r="B4466" s="20"/>
      <c r="C4466" s="20"/>
      <c r="D4466" s="20"/>
      <c r="E4466" s="20"/>
      <c r="F4466" s="21"/>
      <c r="G4466" s="20"/>
      <c r="H4466" s="20"/>
      <c r="I4466" s="21"/>
      <c r="J4466" s="20"/>
      <c r="K4466" s="20"/>
      <c r="L4466" s="20"/>
      <c r="M4466" s="21"/>
      <c r="N4466" s="21"/>
      <c r="O4466" s="21"/>
      <c r="P4466" s="21"/>
      <c r="Q4466" s="21"/>
      <c r="R4466" s="21"/>
      <c r="S4466" s="21"/>
      <c r="T4466" s="20"/>
      <c r="U4466" s="21"/>
      <c r="V4466" s="21"/>
      <c r="W4466" s="21"/>
      <c r="X4466" s="20"/>
      <c r="Y4466" s="20"/>
      <c r="Z4466" s="21"/>
      <c r="AA4466" s="20"/>
      <c r="AB4466" s="20"/>
      <c r="AC4466" s="14"/>
    </row>
    <row r="4467" spans="2:29" ht="14.25" customHeight="1" x14ac:dyDescent="0.3">
      <c r="B4467" s="20"/>
      <c r="C4467" s="20"/>
      <c r="D4467" s="20"/>
      <c r="E4467" s="20"/>
      <c r="F4467" s="21"/>
      <c r="G4467" s="20"/>
      <c r="H4467" s="20"/>
      <c r="I4467" s="21"/>
      <c r="J4467" s="20"/>
      <c r="K4467" s="20"/>
      <c r="L4467" s="20"/>
      <c r="M4467" s="21"/>
      <c r="N4467" s="21"/>
      <c r="O4467" s="21"/>
      <c r="P4467" s="21"/>
      <c r="Q4467" s="21"/>
      <c r="R4467" s="21"/>
      <c r="S4467" s="21"/>
      <c r="T4467" s="20"/>
      <c r="U4467" s="21"/>
      <c r="V4467" s="21"/>
      <c r="W4467" s="21"/>
      <c r="X4467" s="20"/>
      <c r="Y4467" s="20"/>
      <c r="Z4467" s="21"/>
      <c r="AA4467" s="20"/>
      <c r="AB4467" s="20"/>
      <c r="AC4467" s="14"/>
    </row>
    <row r="4468" spans="2:29" ht="14.25" customHeight="1" x14ac:dyDescent="0.3">
      <c r="B4468" s="20"/>
      <c r="C4468" s="20"/>
      <c r="D4468" s="20"/>
      <c r="E4468" s="20"/>
      <c r="F4468" s="21"/>
      <c r="G4468" s="20"/>
      <c r="H4468" s="20"/>
      <c r="I4468" s="21"/>
      <c r="J4468" s="20"/>
      <c r="K4468" s="20"/>
      <c r="L4468" s="20"/>
      <c r="M4468" s="21"/>
      <c r="N4468" s="21"/>
      <c r="O4468" s="21"/>
      <c r="P4468" s="21"/>
      <c r="Q4468" s="21"/>
      <c r="R4468" s="21"/>
      <c r="S4468" s="21"/>
      <c r="T4468" s="20"/>
      <c r="U4468" s="21"/>
      <c r="V4468" s="21"/>
      <c r="W4468" s="21"/>
      <c r="X4468" s="20"/>
      <c r="Y4468" s="20"/>
      <c r="Z4468" s="21"/>
      <c r="AA4468" s="20"/>
      <c r="AB4468" s="20"/>
      <c r="AC4468" s="14"/>
    </row>
    <row r="4469" spans="2:29" ht="14.25" customHeight="1" x14ac:dyDescent="0.3">
      <c r="B4469" s="20"/>
      <c r="C4469" s="20"/>
      <c r="D4469" s="20"/>
      <c r="E4469" s="20"/>
      <c r="F4469" s="21"/>
      <c r="G4469" s="20"/>
      <c r="H4469" s="20"/>
      <c r="I4469" s="21"/>
      <c r="J4469" s="20"/>
      <c r="K4469" s="20"/>
      <c r="L4469" s="20"/>
      <c r="M4469" s="21"/>
      <c r="N4469" s="21"/>
      <c r="O4469" s="21"/>
      <c r="P4469" s="21"/>
      <c r="Q4469" s="21"/>
      <c r="R4469" s="21"/>
      <c r="S4469" s="21"/>
      <c r="T4469" s="20"/>
      <c r="U4469" s="21"/>
      <c r="V4469" s="21"/>
      <c r="W4469" s="21"/>
      <c r="X4469" s="20"/>
      <c r="Y4469" s="20"/>
      <c r="Z4469" s="21"/>
      <c r="AA4469" s="20"/>
      <c r="AB4469" s="20"/>
      <c r="AC4469" s="14"/>
    </row>
    <row r="4470" spans="2:29" ht="14.25" customHeight="1" x14ac:dyDescent="0.3">
      <c r="B4470" s="20"/>
      <c r="C4470" s="20"/>
      <c r="D4470" s="20"/>
      <c r="E4470" s="20"/>
      <c r="F4470" s="21"/>
      <c r="G4470" s="20"/>
      <c r="H4470" s="20"/>
      <c r="I4470" s="21"/>
      <c r="J4470" s="20"/>
      <c r="K4470" s="20"/>
      <c r="L4470" s="20"/>
      <c r="M4470" s="21"/>
      <c r="N4470" s="21"/>
      <c r="O4470" s="21"/>
      <c r="P4470" s="21"/>
      <c r="Q4470" s="21"/>
      <c r="R4470" s="21"/>
      <c r="S4470" s="21"/>
      <c r="T4470" s="20"/>
      <c r="U4470" s="21"/>
      <c r="V4470" s="21"/>
      <c r="W4470" s="21"/>
      <c r="X4470" s="20"/>
      <c r="Y4470" s="20"/>
      <c r="Z4470" s="21"/>
      <c r="AA4470" s="20"/>
      <c r="AB4470" s="20"/>
      <c r="AC4470" s="14"/>
    </row>
    <row r="4471" spans="2:29" ht="14.25" customHeight="1" x14ac:dyDescent="0.3">
      <c r="B4471" s="20"/>
      <c r="C4471" s="20"/>
      <c r="D4471" s="20"/>
      <c r="E4471" s="20"/>
      <c r="F4471" s="21"/>
      <c r="G4471" s="20"/>
      <c r="H4471" s="20"/>
      <c r="I4471" s="21"/>
      <c r="J4471" s="20"/>
      <c r="K4471" s="20"/>
      <c r="L4471" s="20"/>
      <c r="M4471" s="21"/>
      <c r="N4471" s="21"/>
      <c r="O4471" s="21"/>
      <c r="P4471" s="21"/>
      <c r="Q4471" s="21"/>
      <c r="R4471" s="21"/>
      <c r="S4471" s="21"/>
      <c r="T4471" s="20"/>
      <c r="U4471" s="21"/>
      <c r="V4471" s="21"/>
      <c r="W4471" s="21"/>
      <c r="X4471" s="20"/>
      <c r="Y4471" s="20"/>
      <c r="Z4471" s="21"/>
      <c r="AA4471" s="20"/>
      <c r="AB4471" s="20"/>
      <c r="AC4471" s="14"/>
    </row>
    <row r="4472" spans="2:29" ht="14.25" customHeight="1" x14ac:dyDescent="0.3">
      <c r="B4472" s="20"/>
      <c r="C4472" s="20"/>
      <c r="D4472" s="20"/>
      <c r="E4472" s="20"/>
      <c r="F4472" s="21"/>
      <c r="G4472" s="20"/>
      <c r="H4472" s="20"/>
      <c r="I4472" s="21"/>
      <c r="J4472" s="20"/>
      <c r="K4472" s="20"/>
      <c r="L4472" s="20"/>
      <c r="M4472" s="21"/>
      <c r="N4472" s="21"/>
      <c r="O4472" s="21"/>
      <c r="P4472" s="21"/>
      <c r="Q4472" s="21"/>
      <c r="R4472" s="21"/>
      <c r="S4472" s="21"/>
      <c r="T4472" s="20"/>
      <c r="U4472" s="21"/>
      <c r="V4472" s="21"/>
      <c r="W4472" s="21"/>
      <c r="X4472" s="20"/>
      <c r="Y4472" s="20"/>
      <c r="Z4472" s="21"/>
      <c r="AA4472" s="20"/>
      <c r="AB4472" s="20"/>
      <c r="AC4472" s="14"/>
    </row>
    <row r="4473" spans="2:29" ht="14.25" customHeight="1" x14ac:dyDescent="0.3">
      <c r="B4473" s="20"/>
      <c r="C4473" s="20"/>
      <c r="D4473" s="20"/>
      <c r="E4473" s="20"/>
      <c r="F4473" s="21"/>
      <c r="G4473" s="20"/>
      <c r="H4473" s="20"/>
      <c r="I4473" s="21"/>
      <c r="J4473" s="20"/>
      <c r="K4473" s="20"/>
      <c r="L4473" s="20"/>
      <c r="M4473" s="21"/>
      <c r="N4473" s="21"/>
      <c r="O4473" s="21"/>
      <c r="P4473" s="21"/>
      <c r="Q4473" s="21"/>
      <c r="R4473" s="21"/>
      <c r="S4473" s="21"/>
      <c r="T4473" s="20"/>
      <c r="U4473" s="21"/>
      <c r="V4473" s="21"/>
      <c r="W4473" s="21"/>
      <c r="X4473" s="20"/>
      <c r="Y4473" s="20"/>
      <c r="Z4473" s="21"/>
      <c r="AA4473" s="20"/>
      <c r="AB4473" s="20"/>
      <c r="AC4473" s="14"/>
    </row>
    <row r="4474" spans="2:29" ht="14.25" customHeight="1" x14ac:dyDescent="0.3">
      <c r="B4474" s="20"/>
      <c r="C4474" s="20"/>
      <c r="D4474" s="20"/>
      <c r="E4474" s="20"/>
      <c r="F4474" s="21"/>
      <c r="G4474" s="20"/>
      <c r="H4474" s="20"/>
      <c r="I4474" s="21"/>
      <c r="J4474" s="20"/>
      <c r="K4474" s="20"/>
      <c r="L4474" s="20"/>
      <c r="M4474" s="21"/>
      <c r="N4474" s="21"/>
      <c r="O4474" s="21"/>
      <c r="P4474" s="21"/>
      <c r="Q4474" s="21"/>
      <c r="R4474" s="21"/>
      <c r="S4474" s="21"/>
      <c r="T4474" s="20"/>
      <c r="U4474" s="21"/>
      <c r="V4474" s="21"/>
      <c r="W4474" s="21"/>
      <c r="X4474" s="20"/>
      <c r="Y4474" s="20"/>
      <c r="Z4474" s="21"/>
      <c r="AA4474" s="20"/>
      <c r="AB4474" s="20"/>
      <c r="AC4474" s="14"/>
    </row>
    <row r="4475" spans="2:29" ht="14.25" customHeight="1" x14ac:dyDescent="0.3">
      <c r="B4475" s="20"/>
      <c r="C4475" s="20"/>
      <c r="D4475" s="20"/>
      <c r="E4475" s="20"/>
      <c r="F4475" s="21"/>
      <c r="G4475" s="20"/>
      <c r="H4475" s="20"/>
      <c r="I4475" s="21"/>
      <c r="J4475" s="20"/>
      <c r="K4475" s="20"/>
      <c r="L4475" s="20"/>
      <c r="M4475" s="21"/>
      <c r="N4475" s="21"/>
      <c r="O4475" s="21"/>
      <c r="P4475" s="21"/>
      <c r="Q4475" s="21"/>
      <c r="R4475" s="21"/>
      <c r="S4475" s="21"/>
      <c r="T4475" s="20"/>
      <c r="U4475" s="21"/>
      <c r="V4475" s="21"/>
      <c r="W4475" s="21"/>
      <c r="X4475" s="20"/>
      <c r="Y4475" s="20"/>
      <c r="Z4475" s="21"/>
      <c r="AA4475" s="20"/>
      <c r="AB4475" s="20"/>
      <c r="AC4475" s="14"/>
    </row>
    <row r="4476" spans="2:29" ht="14.25" customHeight="1" x14ac:dyDescent="0.3">
      <c r="B4476" s="20"/>
      <c r="C4476" s="20"/>
      <c r="D4476" s="20"/>
      <c r="E4476" s="20"/>
      <c r="F4476" s="21"/>
      <c r="G4476" s="20"/>
      <c r="H4476" s="20"/>
      <c r="I4476" s="21"/>
      <c r="J4476" s="20"/>
      <c r="K4476" s="20"/>
      <c r="L4476" s="20"/>
      <c r="M4476" s="21"/>
      <c r="N4476" s="21"/>
      <c r="O4476" s="21"/>
      <c r="P4476" s="21"/>
      <c r="Q4476" s="21"/>
      <c r="R4476" s="21"/>
      <c r="S4476" s="21"/>
      <c r="T4476" s="20"/>
      <c r="U4476" s="21"/>
      <c r="V4476" s="21"/>
      <c r="W4476" s="21"/>
      <c r="X4476" s="20"/>
      <c r="Y4476" s="20"/>
      <c r="Z4476" s="21"/>
      <c r="AA4476" s="20"/>
      <c r="AB4476" s="20"/>
      <c r="AC4476" s="14"/>
    </row>
    <row r="4477" spans="2:29" ht="14.25" customHeight="1" x14ac:dyDescent="0.3">
      <c r="B4477" s="20"/>
      <c r="C4477" s="20"/>
      <c r="D4477" s="20"/>
      <c r="E4477" s="20"/>
      <c r="F4477" s="21"/>
      <c r="G4477" s="20"/>
      <c r="H4477" s="20"/>
      <c r="I4477" s="21"/>
      <c r="J4477" s="20"/>
      <c r="K4477" s="20"/>
      <c r="L4477" s="20"/>
      <c r="M4477" s="21"/>
      <c r="N4477" s="21"/>
      <c r="O4477" s="21"/>
      <c r="P4477" s="21"/>
      <c r="Q4477" s="21"/>
      <c r="R4477" s="21"/>
      <c r="S4477" s="21"/>
      <c r="T4477" s="20"/>
      <c r="U4477" s="21"/>
      <c r="V4477" s="21"/>
      <c r="W4477" s="21"/>
      <c r="X4477" s="20"/>
      <c r="Y4477" s="20"/>
      <c r="Z4477" s="21"/>
      <c r="AA4477" s="20"/>
      <c r="AB4477" s="20"/>
      <c r="AC4477" s="14"/>
    </row>
    <row r="4478" spans="2:29" ht="14.25" customHeight="1" x14ac:dyDescent="0.3">
      <c r="B4478" s="20"/>
      <c r="C4478" s="20"/>
      <c r="D4478" s="20"/>
      <c r="E4478" s="20"/>
      <c r="F4478" s="21"/>
      <c r="G4478" s="20"/>
      <c r="H4478" s="20"/>
      <c r="I4478" s="21"/>
      <c r="J4478" s="20"/>
      <c r="K4478" s="20"/>
      <c r="L4478" s="20"/>
      <c r="M4478" s="21"/>
      <c r="N4478" s="21"/>
      <c r="O4478" s="21"/>
      <c r="P4478" s="21"/>
      <c r="Q4478" s="21"/>
      <c r="R4478" s="21"/>
      <c r="S4478" s="21"/>
      <c r="T4478" s="20"/>
      <c r="U4478" s="21"/>
      <c r="V4478" s="21"/>
      <c r="W4478" s="21"/>
      <c r="X4478" s="20"/>
      <c r="Y4478" s="20"/>
      <c r="Z4478" s="21"/>
      <c r="AA4478" s="20"/>
      <c r="AB4478" s="20"/>
      <c r="AC4478" s="14"/>
    </row>
    <row r="4479" spans="2:29" ht="14.25" customHeight="1" x14ac:dyDescent="0.3">
      <c r="B4479" s="20"/>
      <c r="C4479" s="20"/>
      <c r="D4479" s="20"/>
      <c r="E4479" s="20"/>
      <c r="F4479" s="21"/>
      <c r="G4479" s="20"/>
      <c r="H4479" s="20"/>
      <c r="I4479" s="21"/>
      <c r="J4479" s="20"/>
      <c r="K4479" s="20"/>
      <c r="L4479" s="20"/>
      <c r="M4479" s="21"/>
      <c r="N4479" s="21"/>
      <c r="O4479" s="21"/>
      <c r="P4479" s="21"/>
      <c r="Q4479" s="21"/>
      <c r="R4479" s="21"/>
      <c r="S4479" s="21"/>
      <c r="T4479" s="20"/>
      <c r="U4479" s="21"/>
      <c r="V4479" s="21"/>
      <c r="W4479" s="21"/>
      <c r="X4479" s="20"/>
      <c r="Y4479" s="20"/>
      <c r="Z4479" s="21"/>
      <c r="AA4479" s="20"/>
      <c r="AB4479" s="20"/>
      <c r="AC4479" s="14"/>
    </row>
    <row r="4480" spans="2:29" ht="14.25" customHeight="1" x14ac:dyDescent="0.3">
      <c r="B4480" s="20"/>
      <c r="C4480" s="20"/>
      <c r="D4480" s="20"/>
      <c r="E4480" s="20"/>
      <c r="F4480" s="21"/>
      <c r="G4480" s="20"/>
      <c r="H4480" s="20"/>
      <c r="I4480" s="21"/>
      <c r="J4480" s="20"/>
      <c r="K4480" s="20"/>
      <c r="L4480" s="20"/>
      <c r="M4480" s="21"/>
      <c r="N4480" s="21"/>
      <c r="O4480" s="21"/>
      <c r="P4480" s="21"/>
      <c r="Q4480" s="21"/>
      <c r="R4480" s="21"/>
      <c r="S4480" s="21"/>
      <c r="T4480" s="20"/>
      <c r="U4480" s="21"/>
      <c r="V4480" s="21"/>
      <c r="W4480" s="21"/>
      <c r="X4480" s="20"/>
      <c r="Y4480" s="20"/>
      <c r="Z4480" s="21"/>
      <c r="AA4480" s="20"/>
      <c r="AB4480" s="20"/>
      <c r="AC4480" s="14"/>
    </row>
    <row r="4481" spans="2:29" ht="14.25" customHeight="1" x14ac:dyDescent="0.3">
      <c r="B4481" s="20"/>
      <c r="C4481" s="20"/>
      <c r="D4481" s="20"/>
      <c r="E4481" s="20"/>
      <c r="F4481" s="21"/>
      <c r="G4481" s="20"/>
      <c r="H4481" s="20"/>
      <c r="I4481" s="21"/>
      <c r="J4481" s="20"/>
      <c r="K4481" s="20"/>
      <c r="L4481" s="20"/>
      <c r="M4481" s="21"/>
      <c r="N4481" s="21"/>
      <c r="O4481" s="21"/>
      <c r="P4481" s="21"/>
      <c r="Q4481" s="21"/>
      <c r="R4481" s="21"/>
      <c r="S4481" s="21"/>
      <c r="T4481" s="20"/>
      <c r="U4481" s="21"/>
      <c r="V4481" s="21"/>
      <c r="W4481" s="21"/>
      <c r="X4481" s="20"/>
      <c r="Y4481" s="20"/>
      <c r="Z4481" s="21"/>
      <c r="AA4481" s="20"/>
      <c r="AB4481" s="20"/>
      <c r="AC4481" s="14"/>
    </row>
    <row r="4482" spans="2:29" ht="14.25" customHeight="1" x14ac:dyDescent="0.3">
      <c r="B4482" s="20"/>
      <c r="C4482" s="20"/>
      <c r="D4482" s="20"/>
      <c r="E4482" s="20"/>
      <c r="F4482" s="21"/>
      <c r="G4482" s="20"/>
      <c r="H4482" s="20"/>
      <c r="I4482" s="21"/>
      <c r="J4482" s="20"/>
      <c r="K4482" s="20"/>
      <c r="L4482" s="20"/>
      <c r="M4482" s="21"/>
      <c r="N4482" s="21"/>
      <c r="O4482" s="21"/>
      <c r="P4482" s="21"/>
      <c r="Q4482" s="21"/>
      <c r="R4482" s="21"/>
      <c r="S4482" s="21"/>
      <c r="T4482" s="20"/>
      <c r="U4482" s="21"/>
      <c r="V4482" s="21"/>
      <c r="W4482" s="21"/>
      <c r="X4482" s="20"/>
      <c r="Y4482" s="20"/>
      <c r="Z4482" s="21"/>
      <c r="AA4482" s="20"/>
      <c r="AB4482" s="20"/>
      <c r="AC4482" s="14"/>
    </row>
    <row r="4483" spans="2:29" ht="14.25" customHeight="1" x14ac:dyDescent="0.3">
      <c r="B4483" s="20"/>
      <c r="C4483" s="20"/>
      <c r="D4483" s="20"/>
      <c r="E4483" s="20"/>
      <c r="F4483" s="21"/>
      <c r="G4483" s="20"/>
      <c r="H4483" s="20"/>
      <c r="I4483" s="21"/>
      <c r="J4483" s="20"/>
      <c r="K4483" s="20"/>
      <c r="L4483" s="20"/>
      <c r="M4483" s="21"/>
      <c r="N4483" s="21"/>
      <c r="O4483" s="21"/>
      <c r="P4483" s="21"/>
      <c r="Q4483" s="21"/>
      <c r="R4483" s="21"/>
      <c r="S4483" s="21"/>
      <c r="T4483" s="20"/>
      <c r="U4483" s="21"/>
      <c r="V4483" s="21"/>
      <c r="W4483" s="21"/>
      <c r="X4483" s="20"/>
      <c r="Y4483" s="20"/>
      <c r="Z4483" s="21"/>
      <c r="AA4483" s="20"/>
      <c r="AB4483" s="20"/>
      <c r="AC4483" s="14"/>
    </row>
    <row r="4484" spans="2:29" ht="14.25" customHeight="1" x14ac:dyDescent="0.3">
      <c r="B4484" s="20"/>
      <c r="C4484" s="20"/>
      <c r="D4484" s="20"/>
      <c r="E4484" s="20"/>
      <c r="F4484" s="21"/>
      <c r="G4484" s="20"/>
      <c r="H4484" s="20"/>
      <c r="I4484" s="21"/>
      <c r="J4484" s="20"/>
      <c r="K4484" s="20"/>
      <c r="L4484" s="20"/>
      <c r="M4484" s="21"/>
      <c r="N4484" s="21"/>
      <c r="O4484" s="21"/>
      <c r="P4484" s="21"/>
      <c r="Q4484" s="21"/>
      <c r="R4484" s="21"/>
      <c r="S4484" s="21"/>
      <c r="T4484" s="20"/>
      <c r="U4484" s="21"/>
      <c r="V4484" s="21"/>
      <c r="W4484" s="21"/>
      <c r="X4484" s="20"/>
      <c r="Y4484" s="20"/>
      <c r="Z4484" s="21"/>
      <c r="AA4484" s="20"/>
      <c r="AB4484" s="20"/>
      <c r="AC4484" s="14"/>
    </row>
    <row r="4485" spans="2:29" ht="14.25" customHeight="1" x14ac:dyDescent="0.3">
      <c r="B4485" s="20"/>
      <c r="C4485" s="20"/>
      <c r="D4485" s="20"/>
      <c r="E4485" s="20"/>
      <c r="F4485" s="21"/>
      <c r="G4485" s="20"/>
      <c r="H4485" s="20"/>
      <c r="I4485" s="21"/>
      <c r="J4485" s="20"/>
      <c r="K4485" s="20"/>
      <c r="L4485" s="20"/>
      <c r="M4485" s="21"/>
      <c r="N4485" s="21"/>
      <c r="O4485" s="21"/>
      <c r="P4485" s="21"/>
      <c r="Q4485" s="21"/>
      <c r="R4485" s="21"/>
      <c r="S4485" s="21"/>
      <c r="T4485" s="20"/>
      <c r="U4485" s="21"/>
      <c r="V4485" s="21"/>
      <c r="W4485" s="21"/>
      <c r="X4485" s="20"/>
      <c r="Y4485" s="20"/>
      <c r="Z4485" s="21"/>
      <c r="AA4485" s="20"/>
      <c r="AB4485" s="20"/>
      <c r="AC4485" s="14"/>
    </row>
    <row r="4486" spans="2:29" ht="14.25" customHeight="1" x14ac:dyDescent="0.3">
      <c r="B4486" s="20"/>
      <c r="C4486" s="20"/>
      <c r="D4486" s="20"/>
      <c r="E4486" s="20"/>
      <c r="F4486" s="21"/>
      <c r="G4486" s="20"/>
      <c r="H4486" s="20"/>
      <c r="I4486" s="21"/>
      <c r="J4486" s="20"/>
      <c r="K4486" s="20"/>
      <c r="L4486" s="20"/>
      <c r="M4486" s="21"/>
      <c r="N4486" s="21"/>
      <c r="O4486" s="21"/>
      <c r="P4486" s="21"/>
      <c r="Q4486" s="21"/>
      <c r="R4486" s="21"/>
      <c r="S4486" s="21"/>
      <c r="T4486" s="20"/>
      <c r="U4486" s="21"/>
      <c r="V4486" s="21"/>
      <c r="W4486" s="21"/>
      <c r="X4486" s="20"/>
      <c r="Y4486" s="20"/>
      <c r="Z4486" s="21"/>
      <c r="AA4486" s="20"/>
      <c r="AB4486" s="20"/>
      <c r="AC4486" s="14"/>
    </row>
    <row r="4487" spans="2:29" ht="14.25" customHeight="1" x14ac:dyDescent="0.3">
      <c r="B4487" s="20"/>
      <c r="C4487" s="20"/>
      <c r="D4487" s="20"/>
      <c r="E4487" s="20"/>
      <c r="F4487" s="21"/>
      <c r="G4487" s="20"/>
      <c r="H4487" s="20"/>
      <c r="I4487" s="21"/>
      <c r="J4487" s="20"/>
      <c r="K4487" s="20"/>
      <c r="L4487" s="20"/>
      <c r="M4487" s="21"/>
      <c r="N4487" s="21"/>
      <c r="O4487" s="21"/>
      <c r="P4487" s="21"/>
      <c r="Q4487" s="21"/>
      <c r="R4487" s="21"/>
      <c r="S4487" s="21"/>
      <c r="T4487" s="20"/>
      <c r="U4487" s="21"/>
      <c r="V4487" s="21"/>
      <c r="W4487" s="21"/>
      <c r="X4487" s="20"/>
      <c r="Y4487" s="20"/>
      <c r="Z4487" s="21"/>
      <c r="AA4487" s="20"/>
      <c r="AB4487" s="20"/>
      <c r="AC4487" s="14"/>
    </row>
    <row r="4488" spans="2:29" ht="14.25" customHeight="1" x14ac:dyDescent="0.3">
      <c r="B4488" s="20"/>
      <c r="C4488" s="20"/>
      <c r="D4488" s="20"/>
      <c r="E4488" s="20"/>
      <c r="F4488" s="21"/>
      <c r="G4488" s="20"/>
      <c r="H4488" s="20"/>
      <c r="I4488" s="21"/>
      <c r="J4488" s="20"/>
      <c r="K4488" s="20"/>
      <c r="L4488" s="20"/>
      <c r="M4488" s="21"/>
      <c r="N4488" s="21"/>
      <c r="O4488" s="21"/>
      <c r="P4488" s="21"/>
      <c r="Q4488" s="21"/>
      <c r="R4488" s="21"/>
      <c r="S4488" s="21"/>
      <c r="T4488" s="20"/>
      <c r="U4488" s="21"/>
      <c r="V4488" s="21"/>
      <c r="W4488" s="21"/>
      <c r="X4488" s="20"/>
      <c r="Y4488" s="20"/>
      <c r="Z4488" s="21"/>
      <c r="AA4488" s="20"/>
      <c r="AB4488" s="20"/>
      <c r="AC4488" s="14"/>
    </row>
    <row r="4489" spans="2:29" ht="14.25" customHeight="1" x14ac:dyDescent="0.3">
      <c r="B4489" s="20"/>
      <c r="C4489" s="20"/>
      <c r="D4489" s="20"/>
      <c r="E4489" s="20"/>
      <c r="F4489" s="21"/>
      <c r="G4489" s="20"/>
      <c r="H4489" s="20"/>
      <c r="I4489" s="21"/>
      <c r="J4489" s="20"/>
      <c r="K4489" s="20"/>
      <c r="L4489" s="20"/>
      <c r="M4489" s="21"/>
      <c r="N4489" s="21"/>
      <c r="O4489" s="21"/>
      <c r="P4489" s="21"/>
      <c r="Q4489" s="21"/>
      <c r="R4489" s="21"/>
      <c r="S4489" s="21"/>
      <c r="T4489" s="20"/>
      <c r="U4489" s="21"/>
      <c r="V4489" s="21"/>
      <c r="W4489" s="21"/>
      <c r="X4489" s="20"/>
      <c r="Y4489" s="20"/>
      <c r="Z4489" s="21"/>
      <c r="AA4489" s="20"/>
      <c r="AB4489" s="20"/>
      <c r="AC4489" s="14"/>
    </row>
    <row r="4490" spans="2:29" ht="14.25" customHeight="1" x14ac:dyDescent="0.3">
      <c r="B4490" s="20"/>
      <c r="C4490" s="20"/>
      <c r="D4490" s="20"/>
      <c r="E4490" s="20"/>
      <c r="F4490" s="21"/>
      <c r="G4490" s="20"/>
      <c r="H4490" s="20"/>
      <c r="I4490" s="21"/>
      <c r="J4490" s="20"/>
      <c r="K4490" s="20"/>
      <c r="L4490" s="20"/>
      <c r="M4490" s="21"/>
      <c r="N4490" s="21"/>
      <c r="O4490" s="21"/>
      <c r="P4490" s="21"/>
      <c r="Q4490" s="21"/>
      <c r="R4490" s="21"/>
      <c r="S4490" s="21"/>
      <c r="T4490" s="20"/>
      <c r="U4490" s="21"/>
      <c r="V4490" s="21"/>
      <c r="W4490" s="21"/>
      <c r="X4490" s="20"/>
      <c r="Y4490" s="20"/>
      <c r="Z4490" s="21"/>
      <c r="AA4490" s="20"/>
      <c r="AB4490" s="20"/>
      <c r="AC4490" s="14"/>
    </row>
    <row r="4491" spans="2:29" ht="14.25" customHeight="1" x14ac:dyDescent="0.3">
      <c r="B4491" s="20"/>
      <c r="C4491" s="20"/>
      <c r="D4491" s="20"/>
      <c r="E4491" s="20"/>
      <c r="F4491" s="21"/>
      <c r="G4491" s="20"/>
      <c r="H4491" s="20"/>
      <c r="I4491" s="21"/>
      <c r="J4491" s="20"/>
      <c r="K4491" s="20"/>
      <c r="L4491" s="20"/>
      <c r="M4491" s="21"/>
      <c r="N4491" s="21"/>
      <c r="O4491" s="21"/>
      <c r="P4491" s="21"/>
      <c r="Q4491" s="21"/>
      <c r="R4491" s="21"/>
      <c r="S4491" s="21"/>
      <c r="T4491" s="20"/>
      <c r="U4491" s="21"/>
      <c r="V4491" s="21"/>
      <c r="W4491" s="21"/>
      <c r="X4491" s="20"/>
      <c r="Y4491" s="20"/>
      <c r="Z4491" s="21"/>
      <c r="AA4491" s="20"/>
      <c r="AB4491" s="20"/>
      <c r="AC4491" s="14"/>
    </row>
    <row r="4492" spans="2:29" ht="14.25" customHeight="1" x14ac:dyDescent="0.3">
      <c r="B4492" s="20"/>
      <c r="C4492" s="20"/>
      <c r="D4492" s="20"/>
      <c r="E4492" s="20"/>
      <c r="F4492" s="21"/>
      <c r="G4492" s="20"/>
      <c r="H4492" s="20"/>
      <c r="I4492" s="21"/>
      <c r="J4492" s="20"/>
      <c r="K4492" s="20"/>
      <c r="L4492" s="20"/>
      <c r="M4492" s="21"/>
      <c r="N4492" s="21"/>
      <c r="O4492" s="21"/>
      <c r="P4492" s="21"/>
      <c r="Q4492" s="21"/>
      <c r="R4492" s="21"/>
      <c r="S4492" s="21"/>
      <c r="T4492" s="20"/>
      <c r="U4492" s="21"/>
      <c r="V4492" s="21"/>
      <c r="W4492" s="21"/>
      <c r="X4492" s="20"/>
      <c r="Y4492" s="20"/>
      <c r="Z4492" s="21"/>
      <c r="AA4492" s="20"/>
      <c r="AB4492" s="20"/>
      <c r="AC4492" s="14"/>
    </row>
    <row r="4493" spans="2:29" ht="14.25" customHeight="1" x14ac:dyDescent="0.3">
      <c r="B4493" s="20"/>
      <c r="C4493" s="20"/>
      <c r="D4493" s="20"/>
      <c r="E4493" s="20"/>
      <c r="F4493" s="21"/>
      <c r="G4493" s="20"/>
      <c r="H4493" s="20"/>
      <c r="I4493" s="21"/>
      <c r="J4493" s="20"/>
      <c r="K4493" s="20"/>
      <c r="L4493" s="20"/>
      <c r="M4493" s="21"/>
      <c r="N4493" s="21"/>
      <c r="O4493" s="21"/>
      <c r="P4493" s="21"/>
      <c r="Q4493" s="21"/>
      <c r="R4493" s="21"/>
      <c r="S4493" s="21"/>
      <c r="T4493" s="20"/>
      <c r="U4493" s="21"/>
      <c r="V4493" s="21"/>
      <c r="W4493" s="21"/>
      <c r="X4493" s="20"/>
      <c r="Y4493" s="20"/>
      <c r="Z4493" s="21"/>
      <c r="AA4493" s="20"/>
      <c r="AB4493" s="20"/>
      <c r="AC4493" s="14"/>
    </row>
    <row r="4494" spans="2:29" ht="14.25" customHeight="1" x14ac:dyDescent="0.3">
      <c r="B4494" s="20"/>
      <c r="C4494" s="20"/>
      <c r="D4494" s="20"/>
      <c r="E4494" s="20"/>
      <c r="F4494" s="21"/>
      <c r="G4494" s="20"/>
      <c r="H4494" s="20"/>
      <c r="I4494" s="21"/>
      <c r="J4494" s="20"/>
      <c r="K4494" s="20"/>
      <c r="L4494" s="20"/>
      <c r="M4494" s="21"/>
      <c r="N4494" s="21"/>
      <c r="O4494" s="21"/>
      <c r="P4494" s="21"/>
      <c r="Q4494" s="21"/>
      <c r="R4494" s="21"/>
      <c r="S4494" s="21"/>
      <c r="T4494" s="20"/>
      <c r="U4494" s="21"/>
      <c r="V4494" s="21"/>
      <c r="W4494" s="21"/>
      <c r="X4494" s="20"/>
      <c r="Y4494" s="20"/>
      <c r="Z4494" s="21"/>
      <c r="AA4494" s="20"/>
      <c r="AB4494" s="20"/>
      <c r="AC4494" s="14"/>
    </row>
    <row r="4495" spans="2:29" ht="14.25" customHeight="1" x14ac:dyDescent="0.3">
      <c r="B4495" s="20"/>
      <c r="C4495" s="20"/>
      <c r="D4495" s="20"/>
      <c r="E4495" s="20"/>
      <c r="F4495" s="21"/>
      <c r="G4495" s="20"/>
      <c r="H4495" s="20"/>
      <c r="I4495" s="21"/>
      <c r="J4495" s="20"/>
      <c r="K4495" s="20"/>
      <c r="L4495" s="20"/>
      <c r="M4495" s="21"/>
      <c r="N4495" s="21"/>
      <c r="O4495" s="21"/>
      <c r="P4495" s="21"/>
      <c r="Q4495" s="21"/>
      <c r="R4495" s="21"/>
      <c r="S4495" s="21"/>
      <c r="T4495" s="20"/>
      <c r="U4495" s="21"/>
      <c r="V4495" s="21"/>
      <c r="W4495" s="21"/>
      <c r="X4495" s="20"/>
      <c r="Y4495" s="20"/>
      <c r="Z4495" s="21"/>
      <c r="AA4495" s="20"/>
      <c r="AB4495" s="20"/>
      <c r="AC4495" s="14"/>
    </row>
    <row r="4496" spans="2:29" ht="14.25" customHeight="1" x14ac:dyDescent="0.3">
      <c r="B4496" s="20"/>
      <c r="C4496" s="20"/>
      <c r="D4496" s="20"/>
      <c r="E4496" s="20"/>
      <c r="F4496" s="21"/>
      <c r="G4496" s="20"/>
      <c r="H4496" s="20"/>
      <c r="I4496" s="21"/>
      <c r="J4496" s="20"/>
      <c r="K4496" s="20"/>
      <c r="L4496" s="20"/>
      <c r="M4496" s="21"/>
      <c r="N4496" s="21"/>
      <c r="O4496" s="21"/>
      <c r="P4496" s="21"/>
      <c r="Q4496" s="21"/>
      <c r="R4496" s="21"/>
      <c r="S4496" s="21"/>
      <c r="T4496" s="20"/>
      <c r="U4496" s="21"/>
      <c r="V4496" s="21"/>
      <c r="W4496" s="21"/>
      <c r="X4496" s="20"/>
      <c r="Y4496" s="20"/>
      <c r="Z4496" s="21"/>
      <c r="AA4496" s="20"/>
      <c r="AB4496" s="20"/>
      <c r="AC4496" s="14"/>
    </row>
    <row r="4497" spans="2:29" ht="14.25" customHeight="1" x14ac:dyDescent="0.3">
      <c r="B4497" s="20"/>
      <c r="C4497" s="20"/>
      <c r="D4497" s="20"/>
      <c r="E4497" s="20"/>
      <c r="F4497" s="21"/>
      <c r="G4497" s="20"/>
      <c r="H4497" s="20"/>
      <c r="I4497" s="21"/>
      <c r="J4497" s="20"/>
      <c r="K4497" s="20"/>
      <c r="L4497" s="20"/>
      <c r="M4497" s="21"/>
      <c r="N4497" s="21"/>
      <c r="O4497" s="21"/>
      <c r="P4497" s="21"/>
      <c r="Q4497" s="21"/>
      <c r="R4497" s="21"/>
      <c r="S4497" s="21"/>
      <c r="T4497" s="20"/>
      <c r="U4497" s="21"/>
      <c r="V4497" s="21"/>
      <c r="W4497" s="21"/>
      <c r="X4497" s="20"/>
      <c r="Y4497" s="20"/>
      <c r="Z4497" s="21"/>
      <c r="AA4497" s="20"/>
      <c r="AB4497" s="20"/>
      <c r="AC4497" s="14"/>
    </row>
    <row r="4498" spans="2:29" ht="14.25" customHeight="1" x14ac:dyDescent="0.3">
      <c r="B4498" s="20"/>
      <c r="C4498" s="20"/>
      <c r="D4498" s="20"/>
      <c r="E4498" s="20"/>
      <c r="F4498" s="21"/>
      <c r="G4498" s="20"/>
      <c r="H4498" s="20"/>
      <c r="I4498" s="21"/>
      <c r="J4498" s="20"/>
      <c r="K4498" s="20"/>
      <c r="L4498" s="20"/>
      <c r="M4498" s="21"/>
      <c r="N4498" s="21"/>
      <c r="O4498" s="21"/>
      <c r="P4498" s="21"/>
      <c r="Q4498" s="21"/>
      <c r="R4498" s="21"/>
      <c r="S4498" s="21"/>
      <c r="T4498" s="20"/>
      <c r="U4498" s="21"/>
      <c r="V4498" s="21"/>
      <c r="W4498" s="21"/>
      <c r="X4498" s="20"/>
      <c r="Y4498" s="20"/>
      <c r="Z4498" s="21"/>
      <c r="AA4498" s="20"/>
      <c r="AB4498" s="20"/>
      <c r="AC4498" s="14"/>
    </row>
    <row r="4499" spans="2:29" ht="14.25" customHeight="1" x14ac:dyDescent="0.3">
      <c r="B4499" s="20"/>
      <c r="C4499" s="20"/>
      <c r="D4499" s="20"/>
      <c r="E4499" s="20"/>
      <c r="F4499" s="21"/>
      <c r="G4499" s="20"/>
      <c r="H4499" s="20"/>
      <c r="I4499" s="21"/>
      <c r="J4499" s="20"/>
      <c r="K4499" s="20"/>
      <c r="L4499" s="20"/>
      <c r="M4499" s="21"/>
      <c r="N4499" s="21"/>
      <c r="O4499" s="21"/>
      <c r="P4499" s="21"/>
      <c r="Q4499" s="21"/>
      <c r="R4499" s="21"/>
      <c r="S4499" s="21"/>
      <c r="T4499" s="20"/>
      <c r="U4499" s="21"/>
      <c r="V4499" s="21"/>
      <c r="W4499" s="21"/>
      <c r="X4499" s="20"/>
      <c r="Y4499" s="20"/>
      <c r="Z4499" s="21"/>
      <c r="AA4499" s="20"/>
      <c r="AB4499" s="20"/>
      <c r="AC4499" s="14"/>
    </row>
    <row r="4500" spans="2:29" ht="14.25" customHeight="1" x14ac:dyDescent="0.3">
      <c r="B4500" s="20"/>
      <c r="C4500" s="20"/>
      <c r="D4500" s="20"/>
      <c r="E4500" s="20"/>
      <c r="F4500" s="21"/>
      <c r="G4500" s="20"/>
      <c r="H4500" s="20"/>
      <c r="I4500" s="21"/>
      <c r="J4500" s="20"/>
      <c r="K4500" s="20"/>
      <c r="L4500" s="20"/>
      <c r="M4500" s="21"/>
      <c r="N4500" s="21"/>
      <c r="O4500" s="21"/>
      <c r="P4500" s="21"/>
      <c r="Q4500" s="21"/>
      <c r="R4500" s="21"/>
      <c r="S4500" s="21"/>
      <c r="T4500" s="20"/>
      <c r="U4500" s="21"/>
      <c r="V4500" s="21"/>
      <c r="W4500" s="21"/>
      <c r="X4500" s="20"/>
      <c r="Y4500" s="20"/>
      <c r="Z4500" s="21"/>
      <c r="AA4500" s="20"/>
      <c r="AB4500" s="20"/>
      <c r="AC4500" s="14"/>
    </row>
    <row r="4501" spans="2:29" ht="14.25" customHeight="1" x14ac:dyDescent="0.3">
      <c r="B4501" s="20"/>
      <c r="C4501" s="20"/>
      <c r="D4501" s="20"/>
      <c r="E4501" s="20"/>
      <c r="F4501" s="21"/>
      <c r="G4501" s="20"/>
      <c r="H4501" s="20"/>
      <c r="I4501" s="21"/>
      <c r="J4501" s="20"/>
      <c r="K4501" s="20"/>
      <c r="L4501" s="20"/>
      <c r="M4501" s="21"/>
      <c r="N4501" s="21"/>
      <c r="O4501" s="21"/>
      <c r="P4501" s="21"/>
      <c r="Q4501" s="21"/>
      <c r="R4501" s="21"/>
      <c r="S4501" s="21"/>
      <c r="T4501" s="20"/>
      <c r="U4501" s="21"/>
      <c r="V4501" s="21"/>
      <c r="W4501" s="21"/>
      <c r="X4501" s="20"/>
      <c r="Y4501" s="20"/>
      <c r="Z4501" s="21"/>
      <c r="AA4501" s="20"/>
      <c r="AB4501" s="20"/>
      <c r="AC4501" s="14"/>
    </row>
    <row r="4502" spans="2:29" ht="14.25" customHeight="1" x14ac:dyDescent="0.3">
      <c r="B4502" s="20"/>
      <c r="C4502" s="20"/>
      <c r="D4502" s="20"/>
      <c r="E4502" s="20"/>
      <c r="F4502" s="21"/>
      <c r="G4502" s="20"/>
      <c r="H4502" s="20"/>
      <c r="I4502" s="21"/>
      <c r="J4502" s="20"/>
      <c r="K4502" s="20"/>
      <c r="L4502" s="20"/>
      <c r="M4502" s="21"/>
      <c r="N4502" s="21"/>
      <c r="O4502" s="21"/>
      <c r="P4502" s="21"/>
      <c r="Q4502" s="21"/>
      <c r="R4502" s="21"/>
      <c r="S4502" s="21"/>
      <c r="T4502" s="20"/>
      <c r="U4502" s="21"/>
      <c r="V4502" s="21"/>
      <c r="W4502" s="21"/>
      <c r="X4502" s="20"/>
      <c r="Y4502" s="20"/>
      <c r="Z4502" s="21"/>
      <c r="AA4502" s="20"/>
      <c r="AB4502" s="20"/>
      <c r="AC4502" s="14"/>
    </row>
    <row r="4503" spans="2:29" ht="14.25" customHeight="1" x14ac:dyDescent="0.3">
      <c r="B4503" s="20"/>
      <c r="C4503" s="20"/>
      <c r="D4503" s="20"/>
      <c r="E4503" s="20"/>
      <c r="F4503" s="21"/>
      <c r="G4503" s="20"/>
      <c r="H4503" s="20"/>
      <c r="I4503" s="21"/>
      <c r="J4503" s="20"/>
      <c r="K4503" s="20"/>
      <c r="L4503" s="20"/>
      <c r="M4503" s="21"/>
      <c r="N4503" s="21"/>
      <c r="O4503" s="21"/>
      <c r="P4503" s="21"/>
      <c r="Q4503" s="21"/>
      <c r="R4503" s="21"/>
      <c r="S4503" s="21"/>
      <c r="T4503" s="20"/>
      <c r="U4503" s="21"/>
      <c r="V4503" s="21"/>
      <c r="W4503" s="21"/>
      <c r="X4503" s="20"/>
      <c r="Y4503" s="20"/>
      <c r="Z4503" s="21"/>
      <c r="AA4503" s="20"/>
      <c r="AB4503" s="20"/>
      <c r="AC4503" s="14"/>
    </row>
    <row r="4504" spans="2:29" ht="14.25" customHeight="1" x14ac:dyDescent="0.3">
      <c r="B4504" s="20"/>
      <c r="C4504" s="20"/>
      <c r="D4504" s="20"/>
      <c r="E4504" s="20"/>
      <c r="F4504" s="21"/>
      <c r="G4504" s="20"/>
      <c r="H4504" s="20"/>
      <c r="I4504" s="21"/>
      <c r="J4504" s="20"/>
      <c r="K4504" s="20"/>
      <c r="L4504" s="20"/>
      <c r="M4504" s="21"/>
      <c r="N4504" s="21"/>
      <c r="O4504" s="21"/>
      <c r="P4504" s="21"/>
      <c r="Q4504" s="21"/>
      <c r="R4504" s="21"/>
      <c r="S4504" s="21"/>
      <c r="T4504" s="20"/>
      <c r="U4504" s="21"/>
      <c r="V4504" s="21"/>
      <c r="W4504" s="21"/>
      <c r="X4504" s="20"/>
      <c r="Y4504" s="20"/>
      <c r="Z4504" s="21"/>
      <c r="AA4504" s="20"/>
      <c r="AB4504" s="20"/>
      <c r="AC4504" s="14"/>
    </row>
    <row r="4505" spans="2:29" ht="14.25" customHeight="1" x14ac:dyDescent="0.3">
      <c r="B4505" s="20"/>
      <c r="C4505" s="20"/>
      <c r="D4505" s="20"/>
      <c r="E4505" s="20"/>
      <c r="F4505" s="21"/>
      <c r="G4505" s="20"/>
      <c r="H4505" s="20"/>
      <c r="I4505" s="21"/>
      <c r="J4505" s="20"/>
      <c r="K4505" s="20"/>
      <c r="L4505" s="20"/>
      <c r="M4505" s="21"/>
      <c r="N4505" s="21"/>
      <c r="O4505" s="21"/>
      <c r="P4505" s="21"/>
      <c r="Q4505" s="21"/>
      <c r="R4505" s="21"/>
      <c r="S4505" s="21"/>
      <c r="T4505" s="20"/>
      <c r="U4505" s="21"/>
      <c r="V4505" s="21"/>
      <c r="W4505" s="21"/>
      <c r="X4505" s="20"/>
      <c r="Y4505" s="20"/>
      <c r="Z4505" s="21"/>
      <c r="AA4505" s="20"/>
      <c r="AB4505" s="20"/>
      <c r="AC4505" s="14"/>
    </row>
    <row r="4506" spans="2:29" ht="14.25" customHeight="1" x14ac:dyDescent="0.3">
      <c r="B4506" s="20"/>
      <c r="C4506" s="20"/>
      <c r="D4506" s="20"/>
      <c r="E4506" s="20"/>
      <c r="F4506" s="21"/>
      <c r="G4506" s="20"/>
      <c r="H4506" s="20"/>
      <c r="I4506" s="21"/>
      <c r="J4506" s="20"/>
      <c r="K4506" s="20"/>
      <c r="L4506" s="20"/>
      <c r="M4506" s="21"/>
      <c r="N4506" s="21"/>
      <c r="O4506" s="21"/>
      <c r="P4506" s="21"/>
      <c r="Q4506" s="21"/>
      <c r="R4506" s="21"/>
      <c r="S4506" s="21"/>
      <c r="T4506" s="20"/>
      <c r="U4506" s="21"/>
      <c r="V4506" s="21"/>
      <c r="W4506" s="21"/>
      <c r="X4506" s="20"/>
      <c r="Y4506" s="20"/>
      <c r="Z4506" s="21"/>
      <c r="AA4506" s="20"/>
      <c r="AB4506" s="20"/>
      <c r="AC4506" s="14"/>
    </row>
    <row r="4507" spans="2:29" ht="14.25" customHeight="1" x14ac:dyDescent="0.3">
      <c r="B4507" s="20"/>
      <c r="C4507" s="20"/>
      <c r="D4507" s="20"/>
      <c r="E4507" s="20"/>
      <c r="F4507" s="21"/>
      <c r="G4507" s="20"/>
      <c r="H4507" s="20"/>
      <c r="I4507" s="21"/>
      <c r="J4507" s="20"/>
      <c r="K4507" s="20"/>
      <c r="L4507" s="20"/>
      <c r="M4507" s="21"/>
      <c r="N4507" s="21"/>
      <c r="O4507" s="21"/>
      <c r="P4507" s="21"/>
      <c r="Q4507" s="21"/>
      <c r="R4507" s="21"/>
      <c r="S4507" s="21"/>
      <c r="T4507" s="20"/>
      <c r="U4507" s="21"/>
      <c r="V4507" s="21"/>
      <c r="W4507" s="21"/>
      <c r="X4507" s="20"/>
      <c r="Y4507" s="20"/>
      <c r="Z4507" s="21"/>
      <c r="AA4507" s="20"/>
      <c r="AB4507" s="20"/>
      <c r="AC4507" s="14"/>
    </row>
    <row r="4508" spans="2:29" ht="14.25" customHeight="1" x14ac:dyDescent="0.3">
      <c r="B4508" s="20"/>
      <c r="C4508" s="20"/>
      <c r="D4508" s="20"/>
      <c r="E4508" s="20"/>
      <c r="F4508" s="21"/>
      <c r="G4508" s="20"/>
      <c r="H4508" s="20"/>
      <c r="I4508" s="21"/>
      <c r="J4508" s="20"/>
      <c r="K4508" s="20"/>
      <c r="L4508" s="20"/>
      <c r="M4508" s="21"/>
      <c r="N4508" s="21"/>
      <c r="O4508" s="21"/>
      <c r="P4508" s="21"/>
      <c r="Q4508" s="21"/>
      <c r="R4508" s="21"/>
      <c r="S4508" s="21"/>
      <c r="T4508" s="20"/>
      <c r="U4508" s="21"/>
      <c r="V4508" s="21"/>
      <c r="W4508" s="21"/>
      <c r="X4508" s="20"/>
      <c r="Y4508" s="20"/>
      <c r="Z4508" s="21"/>
      <c r="AA4508" s="20"/>
      <c r="AB4508" s="20"/>
      <c r="AC4508" s="14"/>
    </row>
    <row r="4509" spans="2:29" ht="14.25" customHeight="1" x14ac:dyDescent="0.3">
      <c r="B4509" s="20"/>
      <c r="C4509" s="20"/>
      <c r="D4509" s="20"/>
      <c r="E4509" s="20"/>
      <c r="F4509" s="21"/>
      <c r="G4509" s="20"/>
      <c r="H4509" s="20"/>
      <c r="I4509" s="21"/>
      <c r="J4509" s="20"/>
      <c r="K4509" s="20"/>
      <c r="L4509" s="20"/>
      <c r="M4509" s="21"/>
      <c r="N4509" s="21"/>
      <c r="O4509" s="21"/>
      <c r="P4509" s="21"/>
      <c r="Q4509" s="21"/>
      <c r="R4509" s="21"/>
      <c r="S4509" s="21"/>
      <c r="T4509" s="20"/>
      <c r="U4509" s="21"/>
      <c r="V4509" s="21"/>
      <c r="W4509" s="21"/>
      <c r="X4509" s="20"/>
      <c r="Y4509" s="20"/>
      <c r="Z4509" s="21"/>
      <c r="AA4509" s="20"/>
      <c r="AB4509" s="20"/>
      <c r="AC4509" s="14"/>
    </row>
    <row r="4510" spans="2:29" ht="14.25" customHeight="1" x14ac:dyDescent="0.3">
      <c r="B4510" s="20"/>
      <c r="C4510" s="20"/>
      <c r="D4510" s="20"/>
      <c r="E4510" s="20"/>
      <c r="F4510" s="21"/>
      <c r="G4510" s="20"/>
      <c r="H4510" s="20"/>
      <c r="I4510" s="21"/>
      <c r="J4510" s="20"/>
      <c r="K4510" s="20"/>
      <c r="L4510" s="20"/>
      <c r="M4510" s="21"/>
      <c r="N4510" s="21"/>
      <c r="O4510" s="21"/>
      <c r="P4510" s="21"/>
      <c r="Q4510" s="21"/>
      <c r="R4510" s="21"/>
      <c r="S4510" s="21"/>
      <c r="T4510" s="20"/>
      <c r="U4510" s="21"/>
      <c r="V4510" s="21"/>
      <c r="W4510" s="21"/>
      <c r="X4510" s="20"/>
      <c r="Y4510" s="20"/>
      <c r="Z4510" s="21"/>
      <c r="AA4510" s="20"/>
      <c r="AB4510" s="20"/>
      <c r="AC4510" s="14"/>
    </row>
    <row r="4511" spans="2:29" ht="14.25" customHeight="1" x14ac:dyDescent="0.3">
      <c r="B4511" s="20"/>
      <c r="C4511" s="20"/>
      <c r="D4511" s="20"/>
      <c r="E4511" s="20"/>
      <c r="F4511" s="21"/>
      <c r="G4511" s="20"/>
      <c r="H4511" s="20"/>
      <c r="I4511" s="21"/>
      <c r="J4511" s="20"/>
      <c r="K4511" s="20"/>
      <c r="L4511" s="20"/>
      <c r="M4511" s="21"/>
      <c r="N4511" s="21"/>
      <c r="O4511" s="21"/>
      <c r="P4511" s="21"/>
      <c r="Q4511" s="21"/>
      <c r="R4511" s="21"/>
      <c r="S4511" s="21"/>
      <c r="T4511" s="20"/>
      <c r="U4511" s="21"/>
      <c r="V4511" s="21"/>
      <c r="W4511" s="21"/>
      <c r="X4511" s="20"/>
      <c r="Y4511" s="20"/>
      <c r="Z4511" s="21"/>
      <c r="AA4511" s="20"/>
      <c r="AB4511" s="20"/>
      <c r="AC4511" s="14"/>
    </row>
    <row r="4512" spans="2:29" ht="14.25" customHeight="1" x14ac:dyDescent="0.3">
      <c r="B4512" s="20"/>
      <c r="C4512" s="20"/>
      <c r="D4512" s="20"/>
      <c r="E4512" s="20"/>
      <c r="F4512" s="21"/>
      <c r="G4512" s="20"/>
      <c r="H4512" s="20"/>
      <c r="I4512" s="21"/>
      <c r="J4512" s="20"/>
      <c r="K4512" s="20"/>
      <c r="L4512" s="20"/>
      <c r="M4512" s="21"/>
      <c r="N4512" s="21"/>
      <c r="O4512" s="21"/>
      <c r="P4512" s="21"/>
      <c r="Q4512" s="21"/>
      <c r="R4512" s="21"/>
      <c r="S4512" s="21"/>
      <c r="T4512" s="20"/>
      <c r="U4512" s="21"/>
      <c r="V4512" s="21"/>
      <c r="W4512" s="21"/>
      <c r="X4512" s="20"/>
      <c r="Y4512" s="20"/>
      <c r="Z4512" s="21"/>
      <c r="AA4512" s="20"/>
      <c r="AB4512" s="20"/>
      <c r="AC4512" s="14"/>
    </row>
    <row r="4513" spans="2:29" ht="14.25" customHeight="1" x14ac:dyDescent="0.3">
      <c r="B4513" s="20"/>
      <c r="C4513" s="20"/>
      <c r="D4513" s="20"/>
      <c r="E4513" s="20"/>
      <c r="F4513" s="21"/>
      <c r="G4513" s="20"/>
      <c r="H4513" s="20"/>
      <c r="I4513" s="21"/>
      <c r="J4513" s="20"/>
      <c r="K4513" s="20"/>
      <c r="L4513" s="20"/>
      <c r="M4513" s="21"/>
      <c r="N4513" s="21"/>
      <c r="O4513" s="21"/>
      <c r="P4513" s="21"/>
      <c r="Q4513" s="21"/>
      <c r="R4513" s="21"/>
      <c r="S4513" s="21"/>
      <c r="T4513" s="20"/>
      <c r="U4513" s="21"/>
      <c r="V4513" s="21"/>
      <c r="W4513" s="21"/>
      <c r="X4513" s="20"/>
      <c r="Y4513" s="20"/>
      <c r="Z4513" s="21"/>
      <c r="AA4513" s="20"/>
      <c r="AB4513" s="20"/>
      <c r="AC4513" s="14"/>
    </row>
    <row r="4514" spans="2:29" ht="14.25" customHeight="1" x14ac:dyDescent="0.3">
      <c r="B4514" s="20"/>
      <c r="C4514" s="20"/>
      <c r="D4514" s="20"/>
      <c r="E4514" s="20"/>
      <c r="F4514" s="21"/>
      <c r="G4514" s="20"/>
      <c r="H4514" s="20"/>
      <c r="I4514" s="21"/>
      <c r="J4514" s="20"/>
      <c r="K4514" s="20"/>
      <c r="L4514" s="20"/>
      <c r="M4514" s="21"/>
      <c r="N4514" s="21"/>
      <c r="O4514" s="21"/>
      <c r="P4514" s="21"/>
      <c r="Q4514" s="21"/>
      <c r="R4514" s="21"/>
      <c r="S4514" s="21"/>
      <c r="T4514" s="20"/>
      <c r="U4514" s="21"/>
      <c r="V4514" s="21"/>
      <c r="W4514" s="21"/>
      <c r="X4514" s="20"/>
      <c r="Y4514" s="20"/>
      <c r="Z4514" s="21"/>
      <c r="AA4514" s="20"/>
      <c r="AB4514" s="20"/>
      <c r="AC4514" s="14"/>
    </row>
    <row r="4515" spans="2:29" ht="14.25" customHeight="1" x14ac:dyDescent="0.3">
      <c r="B4515" s="20"/>
      <c r="C4515" s="20"/>
      <c r="D4515" s="20"/>
      <c r="E4515" s="20"/>
      <c r="F4515" s="21"/>
      <c r="G4515" s="20"/>
      <c r="H4515" s="20"/>
      <c r="I4515" s="21"/>
      <c r="J4515" s="20"/>
      <c r="K4515" s="20"/>
      <c r="L4515" s="20"/>
      <c r="M4515" s="21"/>
      <c r="N4515" s="21"/>
      <c r="O4515" s="21"/>
      <c r="P4515" s="21"/>
      <c r="Q4515" s="21"/>
      <c r="R4515" s="21"/>
      <c r="S4515" s="21"/>
      <c r="T4515" s="20"/>
      <c r="U4515" s="21"/>
      <c r="V4515" s="21"/>
      <c r="W4515" s="21"/>
      <c r="X4515" s="20"/>
      <c r="Y4515" s="20"/>
      <c r="Z4515" s="21"/>
      <c r="AA4515" s="20"/>
      <c r="AB4515" s="20"/>
      <c r="AC4515" s="14"/>
    </row>
    <row r="4516" spans="2:29" ht="14.25" customHeight="1" x14ac:dyDescent="0.3">
      <c r="B4516" s="20"/>
      <c r="C4516" s="20"/>
      <c r="D4516" s="20"/>
      <c r="E4516" s="20"/>
      <c r="F4516" s="21"/>
      <c r="G4516" s="20"/>
      <c r="H4516" s="20"/>
      <c r="I4516" s="21"/>
      <c r="J4516" s="20"/>
      <c r="K4516" s="20"/>
      <c r="L4516" s="20"/>
      <c r="M4516" s="21"/>
      <c r="N4516" s="21"/>
      <c r="O4516" s="21"/>
      <c r="P4516" s="21"/>
      <c r="Q4516" s="21"/>
      <c r="R4516" s="21"/>
      <c r="S4516" s="21"/>
      <c r="T4516" s="20"/>
      <c r="U4516" s="21"/>
      <c r="V4516" s="21"/>
      <c r="W4516" s="21"/>
      <c r="X4516" s="20"/>
      <c r="Y4516" s="20"/>
      <c r="Z4516" s="21"/>
      <c r="AA4516" s="20"/>
      <c r="AB4516" s="20"/>
      <c r="AC4516" s="14"/>
    </row>
    <row r="4517" spans="2:29" ht="14.25" customHeight="1" x14ac:dyDescent="0.3">
      <c r="B4517" s="20"/>
      <c r="C4517" s="20"/>
      <c r="D4517" s="20"/>
      <c r="E4517" s="20"/>
      <c r="F4517" s="21"/>
      <c r="G4517" s="20"/>
      <c r="H4517" s="20"/>
      <c r="I4517" s="21"/>
      <c r="J4517" s="20"/>
      <c r="K4517" s="20"/>
      <c r="L4517" s="20"/>
      <c r="M4517" s="21"/>
      <c r="N4517" s="21"/>
      <c r="O4517" s="21"/>
      <c r="P4517" s="21"/>
      <c r="Q4517" s="21"/>
      <c r="R4517" s="21"/>
      <c r="S4517" s="21"/>
      <c r="T4517" s="20"/>
      <c r="U4517" s="21"/>
      <c r="V4517" s="21"/>
      <c r="W4517" s="21"/>
      <c r="X4517" s="20"/>
      <c r="Y4517" s="20"/>
      <c r="Z4517" s="21"/>
      <c r="AA4517" s="20"/>
      <c r="AB4517" s="20"/>
      <c r="AC4517" s="14"/>
    </row>
    <row r="4518" spans="2:29" ht="14.25" customHeight="1" x14ac:dyDescent="0.3">
      <c r="B4518" s="20"/>
      <c r="C4518" s="20"/>
      <c r="D4518" s="20"/>
      <c r="E4518" s="20"/>
      <c r="F4518" s="21"/>
      <c r="G4518" s="20"/>
      <c r="H4518" s="20"/>
      <c r="I4518" s="21"/>
      <c r="J4518" s="20"/>
      <c r="K4518" s="20"/>
      <c r="L4518" s="20"/>
      <c r="M4518" s="21"/>
      <c r="N4518" s="21"/>
      <c r="O4518" s="21"/>
      <c r="P4518" s="21"/>
      <c r="Q4518" s="21"/>
      <c r="R4518" s="21"/>
      <c r="S4518" s="21"/>
      <c r="T4518" s="20"/>
      <c r="U4518" s="21"/>
      <c r="V4518" s="21"/>
      <c r="W4518" s="21"/>
      <c r="X4518" s="20"/>
      <c r="Y4518" s="20"/>
      <c r="Z4518" s="21"/>
      <c r="AA4518" s="20"/>
      <c r="AB4518" s="20"/>
      <c r="AC4518" s="14"/>
    </row>
    <row r="4519" spans="2:29" ht="14.25" customHeight="1" x14ac:dyDescent="0.3">
      <c r="B4519" s="20"/>
      <c r="C4519" s="20"/>
      <c r="D4519" s="20"/>
      <c r="E4519" s="20"/>
      <c r="F4519" s="21"/>
      <c r="G4519" s="20"/>
      <c r="H4519" s="20"/>
      <c r="I4519" s="21"/>
      <c r="J4519" s="20"/>
      <c r="K4519" s="20"/>
      <c r="L4519" s="20"/>
      <c r="M4519" s="21"/>
      <c r="N4519" s="21"/>
      <c r="O4519" s="21"/>
      <c r="P4519" s="21"/>
      <c r="Q4519" s="21"/>
      <c r="R4519" s="21"/>
      <c r="S4519" s="21"/>
      <c r="T4519" s="20"/>
      <c r="U4519" s="21"/>
      <c r="V4519" s="21"/>
      <c r="W4519" s="21"/>
      <c r="X4519" s="20"/>
      <c r="Y4519" s="20"/>
      <c r="Z4519" s="21"/>
      <c r="AA4519" s="20"/>
      <c r="AB4519" s="20"/>
      <c r="AC4519" s="14"/>
    </row>
    <row r="4520" spans="2:29" ht="14.25" customHeight="1" x14ac:dyDescent="0.3">
      <c r="B4520" s="20"/>
      <c r="C4520" s="20"/>
      <c r="D4520" s="20"/>
      <c r="E4520" s="20"/>
      <c r="F4520" s="21"/>
      <c r="G4520" s="20"/>
      <c r="H4520" s="20"/>
      <c r="I4520" s="21"/>
      <c r="J4520" s="20"/>
      <c r="K4520" s="20"/>
      <c r="L4520" s="20"/>
      <c r="M4520" s="21"/>
      <c r="N4520" s="21"/>
      <c r="O4520" s="21"/>
      <c r="P4520" s="21"/>
      <c r="Q4520" s="21"/>
      <c r="R4520" s="21"/>
      <c r="S4520" s="21"/>
      <c r="T4520" s="20"/>
      <c r="U4520" s="21"/>
      <c r="V4520" s="21"/>
      <c r="W4520" s="21"/>
      <c r="X4520" s="20"/>
      <c r="Y4520" s="20"/>
      <c r="Z4520" s="21"/>
      <c r="AA4520" s="20"/>
      <c r="AB4520" s="20"/>
      <c r="AC4520" s="14"/>
    </row>
    <row r="4521" spans="2:29" ht="14.25" customHeight="1" x14ac:dyDescent="0.3">
      <c r="B4521" s="20"/>
      <c r="C4521" s="20"/>
      <c r="D4521" s="20"/>
      <c r="E4521" s="20"/>
      <c r="F4521" s="21"/>
      <c r="G4521" s="20"/>
      <c r="H4521" s="20"/>
      <c r="I4521" s="21"/>
      <c r="J4521" s="20"/>
      <c r="K4521" s="20"/>
      <c r="L4521" s="20"/>
      <c r="M4521" s="21"/>
      <c r="N4521" s="21"/>
      <c r="O4521" s="21"/>
      <c r="P4521" s="21"/>
      <c r="Q4521" s="21"/>
      <c r="R4521" s="21"/>
      <c r="S4521" s="21"/>
      <c r="T4521" s="20"/>
      <c r="U4521" s="21"/>
      <c r="V4521" s="21"/>
      <c r="W4521" s="21"/>
      <c r="X4521" s="20"/>
      <c r="Y4521" s="20"/>
      <c r="Z4521" s="21"/>
      <c r="AA4521" s="20"/>
      <c r="AB4521" s="20"/>
      <c r="AC4521" s="14"/>
    </row>
    <row r="4522" spans="2:29" ht="14.25" customHeight="1" x14ac:dyDescent="0.3">
      <c r="B4522" s="20"/>
      <c r="C4522" s="20"/>
      <c r="D4522" s="20"/>
      <c r="E4522" s="20"/>
      <c r="F4522" s="21"/>
      <c r="G4522" s="20"/>
      <c r="H4522" s="20"/>
      <c r="I4522" s="21"/>
      <c r="J4522" s="20"/>
      <c r="K4522" s="20"/>
      <c r="L4522" s="20"/>
      <c r="M4522" s="21"/>
      <c r="N4522" s="21"/>
      <c r="O4522" s="21"/>
      <c r="P4522" s="21"/>
      <c r="Q4522" s="21"/>
      <c r="R4522" s="21"/>
      <c r="S4522" s="21"/>
      <c r="T4522" s="20"/>
      <c r="U4522" s="21"/>
      <c r="V4522" s="21"/>
      <c r="W4522" s="21"/>
      <c r="X4522" s="20"/>
      <c r="Y4522" s="20"/>
      <c r="Z4522" s="21"/>
      <c r="AA4522" s="20"/>
      <c r="AB4522" s="20"/>
      <c r="AC4522" s="14"/>
    </row>
    <row r="4523" spans="2:29" ht="14.25" customHeight="1" x14ac:dyDescent="0.3">
      <c r="B4523" s="20"/>
      <c r="C4523" s="20"/>
      <c r="D4523" s="20"/>
      <c r="E4523" s="20"/>
      <c r="F4523" s="21"/>
      <c r="G4523" s="20"/>
      <c r="H4523" s="20"/>
      <c r="I4523" s="21"/>
      <c r="J4523" s="20"/>
      <c r="K4523" s="20"/>
      <c r="L4523" s="20"/>
      <c r="M4523" s="21"/>
      <c r="N4523" s="21"/>
      <c r="O4523" s="21"/>
      <c r="P4523" s="21"/>
      <c r="Q4523" s="21"/>
      <c r="R4523" s="21"/>
      <c r="S4523" s="21"/>
      <c r="T4523" s="20"/>
      <c r="U4523" s="21"/>
      <c r="V4523" s="21"/>
      <c r="W4523" s="21"/>
      <c r="X4523" s="20"/>
      <c r="Y4523" s="20"/>
      <c r="Z4523" s="21"/>
      <c r="AA4523" s="20"/>
      <c r="AB4523" s="20"/>
      <c r="AC4523" s="14"/>
    </row>
    <row r="4524" spans="2:29" ht="14.25" customHeight="1" x14ac:dyDescent="0.3">
      <c r="B4524" s="20"/>
      <c r="C4524" s="20"/>
      <c r="D4524" s="20"/>
      <c r="E4524" s="20"/>
      <c r="F4524" s="21"/>
      <c r="G4524" s="20"/>
      <c r="H4524" s="20"/>
      <c r="I4524" s="21"/>
      <c r="J4524" s="20"/>
      <c r="K4524" s="20"/>
      <c r="L4524" s="20"/>
      <c r="M4524" s="21"/>
      <c r="N4524" s="21"/>
      <c r="O4524" s="21"/>
      <c r="P4524" s="21"/>
      <c r="Q4524" s="21"/>
      <c r="R4524" s="21"/>
      <c r="S4524" s="21"/>
      <c r="T4524" s="20"/>
      <c r="U4524" s="21"/>
      <c r="V4524" s="21"/>
      <c r="W4524" s="21"/>
      <c r="X4524" s="20"/>
      <c r="Y4524" s="20"/>
      <c r="Z4524" s="21"/>
      <c r="AA4524" s="20"/>
      <c r="AB4524" s="20"/>
      <c r="AC4524" s="14"/>
    </row>
    <row r="4525" spans="2:29" ht="14.25" customHeight="1" x14ac:dyDescent="0.3">
      <c r="B4525" s="20"/>
      <c r="C4525" s="20"/>
      <c r="D4525" s="20"/>
      <c r="E4525" s="20"/>
      <c r="F4525" s="21"/>
      <c r="G4525" s="20"/>
      <c r="H4525" s="20"/>
      <c r="I4525" s="21"/>
      <c r="J4525" s="20"/>
      <c r="K4525" s="20"/>
      <c r="L4525" s="20"/>
      <c r="M4525" s="21"/>
      <c r="N4525" s="21"/>
      <c r="O4525" s="21"/>
      <c r="P4525" s="21"/>
      <c r="Q4525" s="21"/>
      <c r="R4525" s="21"/>
      <c r="S4525" s="21"/>
      <c r="T4525" s="20"/>
      <c r="U4525" s="21"/>
      <c r="V4525" s="21"/>
      <c r="W4525" s="21"/>
      <c r="X4525" s="20"/>
      <c r="Y4525" s="20"/>
      <c r="Z4525" s="21"/>
      <c r="AA4525" s="20"/>
      <c r="AB4525" s="20"/>
      <c r="AC4525" s="14"/>
    </row>
    <row r="4526" spans="2:29" ht="14.25" customHeight="1" x14ac:dyDescent="0.3">
      <c r="B4526" s="20"/>
      <c r="C4526" s="20"/>
      <c r="D4526" s="20"/>
      <c r="E4526" s="20"/>
      <c r="F4526" s="21"/>
      <c r="G4526" s="20"/>
      <c r="H4526" s="20"/>
      <c r="I4526" s="21"/>
      <c r="J4526" s="20"/>
      <c r="K4526" s="20"/>
      <c r="L4526" s="20"/>
      <c r="M4526" s="21"/>
      <c r="N4526" s="21"/>
      <c r="O4526" s="21"/>
      <c r="P4526" s="21"/>
      <c r="Q4526" s="21"/>
      <c r="R4526" s="21"/>
      <c r="S4526" s="21"/>
      <c r="T4526" s="20"/>
      <c r="U4526" s="21"/>
      <c r="V4526" s="21"/>
      <c r="W4526" s="21"/>
      <c r="X4526" s="20"/>
      <c r="Y4526" s="20"/>
      <c r="Z4526" s="21"/>
      <c r="AA4526" s="20"/>
      <c r="AB4526" s="20"/>
      <c r="AC4526" s="14"/>
    </row>
    <row r="4527" spans="2:29" ht="14.25" customHeight="1" x14ac:dyDescent="0.3">
      <c r="B4527" s="20"/>
      <c r="C4527" s="20"/>
      <c r="D4527" s="20"/>
      <c r="E4527" s="20"/>
      <c r="F4527" s="21"/>
      <c r="G4527" s="20"/>
      <c r="H4527" s="20"/>
      <c r="I4527" s="21"/>
      <c r="J4527" s="20"/>
      <c r="K4527" s="20"/>
      <c r="L4527" s="20"/>
      <c r="M4527" s="21"/>
      <c r="N4527" s="21"/>
      <c r="O4527" s="21"/>
      <c r="P4527" s="21"/>
      <c r="Q4527" s="21"/>
      <c r="R4527" s="21"/>
      <c r="S4527" s="21"/>
      <c r="T4527" s="20"/>
      <c r="U4527" s="21"/>
      <c r="V4527" s="21"/>
      <c r="W4527" s="21"/>
      <c r="X4527" s="20"/>
      <c r="Y4527" s="20"/>
      <c r="Z4527" s="21"/>
      <c r="AA4527" s="20"/>
      <c r="AB4527" s="20"/>
      <c r="AC4527" s="14"/>
    </row>
    <row r="4528" spans="2:29" ht="14.25" customHeight="1" x14ac:dyDescent="0.3">
      <c r="B4528" s="20"/>
      <c r="C4528" s="20"/>
      <c r="D4528" s="20"/>
      <c r="E4528" s="20"/>
      <c r="F4528" s="21"/>
      <c r="G4528" s="20"/>
      <c r="H4528" s="20"/>
      <c r="I4528" s="21"/>
      <c r="J4528" s="20"/>
      <c r="K4528" s="20"/>
      <c r="L4528" s="20"/>
      <c r="M4528" s="21"/>
      <c r="N4528" s="21"/>
      <c r="O4528" s="21"/>
      <c r="P4528" s="21"/>
      <c r="Q4528" s="21"/>
      <c r="R4528" s="21"/>
      <c r="S4528" s="21"/>
      <c r="T4528" s="20"/>
      <c r="U4528" s="21"/>
      <c r="V4528" s="21"/>
      <c r="W4528" s="21"/>
      <c r="X4528" s="20"/>
      <c r="Y4528" s="20"/>
      <c r="Z4528" s="21"/>
      <c r="AA4528" s="20"/>
      <c r="AB4528" s="20"/>
      <c r="AC4528" s="14"/>
    </row>
    <row r="4529" spans="2:29" ht="14.25" customHeight="1" x14ac:dyDescent="0.3">
      <c r="B4529" s="20"/>
      <c r="C4529" s="20"/>
      <c r="D4529" s="20"/>
      <c r="E4529" s="20"/>
      <c r="F4529" s="21"/>
      <c r="G4529" s="20"/>
      <c r="H4529" s="20"/>
      <c r="I4529" s="21"/>
      <c r="J4529" s="20"/>
      <c r="K4529" s="20"/>
      <c r="L4529" s="20"/>
      <c r="M4529" s="21"/>
      <c r="N4529" s="21"/>
      <c r="O4529" s="21"/>
      <c r="P4529" s="21"/>
      <c r="Q4529" s="21"/>
      <c r="R4529" s="21"/>
      <c r="S4529" s="21"/>
      <c r="T4529" s="20"/>
      <c r="U4529" s="21"/>
      <c r="V4529" s="21"/>
      <c r="W4529" s="21"/>
      <c r="X4529" s="20"/>
      <c r="Y4529" s="20"/>
      <c r="Z4529" s="21"/>
      <c r="AA4529" s="20"/>
      <c r="AB4529" s="20"/>
      <c r="AC4529" s="14"/>
    </row>
    <row r="4530" spans="2:29" ht="14.25" customHeight="1" x14ac:dyDescent="0.3">
      <c r="B4530" s="20"/>
      <c r="C4530" s="20"/>
      <c r="D4530" s="20"/>
      <c r="E4530" s="20"/>
      <c r="F4530" s="21"/>
      <c r="G4530" s="20"/>
      <c r="H4530" s="20"/>
      <c r="I4530" s="21"/>
      <c r="J4530" s="20"/>
      <c r="K4530" s="20"/>
      <c r="L4530" s="20"/>
      <c r="M4530" s="21"/>
      <c r="N4530" s="21"/>
      <c r="O4530" s="21"/>
      <c r="P4530" s="21"/>
      <c r="Q4530" s="21"/>
      <c r="R4530" s="21"/>
      <c r="S4530" s="21"/>
      <c r="T4530" s="20"/>
      <c r="U4530" s="21"/>
      <c r="V4530" s="21"/>
      <c r="W4530" s="21"/>
      <c r="X4530" s="20"/>
      <c r="Y4530" s="20"/>
      <c r="Z4530" s="21"/>
      <c r="AA4530" s="20"/>
      <c r="AB4530" s="20"/>
      <c r="AC4530" s="14"/>
    </row>
    <row r="4531" spans="2:29" ht="14.25" customHeight="1" x14ac:dyDescent="0.3">
      <c r="B4531" s="20"/>
      <c r="C4531" s="20"/>
      <c r="D4531" s="20"/>
      <c r="E4531" s="20"/>
      <c r="F4531" s="21"/>
      <c r="G4531" s="20"/>
      <c r="H4531" s="20"/>
      <c r="I4531" s="21"/>
      <c r="J4531" s="20"/>
      <c r="K4531" s="20"/>
      <c r="L4531" s="20"/>
      <c r="M4531" s="21"/>
      <c r="N4531" s="21"/>
      <c r="O4531" s="21"/>
      <c r="P4531" s="21"/>
      <c r="Q4531" s="21"/>
      <c r="R4531" s="21"/>
      <c r="S4531" s="21"/>
      <c r="T4531" s="20"/>
      <c r="U4531" s="21"/>
      <c r="V4531" s="21"/>
      <c r="W4531" s="21"/>
      <c r="X4531" s="20"/>
      <c r="Y4531" s="20"/>
      <c r="Z4531" s="21"/>
      <c r="AA4531" s="20"/>
      <c r="AB4531" s="20"/>
      <c r="AC4531" s="14"/>
    </row>
    <row r="4532" spans="2:29" ht="14.25" customHeight="1" x14ac:dyDescent="0.3">
      <c r="B4532" s="20"/>
      <c r="C4532" s="20"/>
      <c r="D4532" s="20"/>
      <c r="E4532" s="20"/>
      <c r="F4532" s="21"/>
      <c r="G4532" s="20"/>
      <c r="H4532" s="20"/>
      <c r="I4532" s="21"/>
      <c r="J4532" s="20"/>
      <c r="K4532" s="20"/>
      <c r="L4532" s="20"/>
      <c r="M4532" s="21"/>
      <c r="N4532" s="21"/>
      <c r="O4532" s="21"/>
      <c r="P4532" s="21"/>
      <c r="Q4532" s="21"/>
      <c r="R4532" s="21"/>
      <c r="S4532" s="21"/>
      <c r="T4532" s="20"/>
      <c r="U4532" s="21"/>
      <c r="V4532" s="21"/>
      <c r="W4532" s="21"/>
      <c r="X4532" s="20"/>
      <c r="Y4532" s="20"/>
      <c r="Z4532" s="21"/>
      <c r="AA4532" s="20"/>
      <c r="AB4532" s="20"/>
      <c r="AC4532" s="14"/>
    </row>
    <row r="4533" spans="2:29" ht="14.25" customHeight="1" x14ac:dyDescent="0.3">
      <c r="B4533" s="20"/>
      <c r="C4533" s="20"/>
      <c r="D4533" s="20"/>
      <c r="E4533" s="20"/>
      <c r="F4533" s="21"/>
      <c r="G4533" s="20"/>
      <c r="H4533" s="20"/>
      <c r="I4533" s="21"/>
      <c r="J4533" s="20"/>
      <c r="K4533" s="20"/>
      <c r="L4533" s="20"/>
      <c r="M4533" s="21"/>
      <c r="N4533" s="21"/>
      <c r="O4533" s="21"/>
      <c r="P4533" s="21"/>
      <c r="Q4533" s="21"/>
      <c r="R4533" s="21"/>
      <c r="S4533" s="21"/>
      <c r="T4533" s="20"/>
      <c r="U4533" s="21"/>
      <c r="V4533" s="21"/>
      <c r="W4533" s="21"/>
      <c r="X4533" s="20"/>
      <c r="Y4533" s="20"/>
      <c r="Z4533" s="21"/>
      <c r="AA4533" s="20"/>
      <c r="AB4533" s="20"/>
      <c r="AC4533" s="14"/>
    </row>
    <row r="4534" spans="2:29" ht="14.25" customHeight="1" x14ac:dyDescent="0.3">
      <c r="B4534" s="20"/>
      <c r="C4534" s="20"/>
      <c r="D4534" s="20"/>
      <c r="E4534" s="20"/>
      <c r="F4534" s="21"/>
      <c r="G4534" s="20"/>
      <c r="H4534" s="20"/>
      <c r="I4534" s="21"/>
      <c r="J4534" s="20"/>
      <c r="K4534" s="20"/>
      <c r="L4534" s="20"/>
      <c r="M4534" s="21"/>
      <c r="N4534" s="21"/>
      <c r="O4534" s="21"/>
      <c r="P4534" s="21"/>
      <c r="Q4534" s="21"/>
      <c r="R4534" s="21"/>
      <c r="S4534" s="21"/>
      <c r="T4534" s="20"/>
      <c r="U4534" s="21"/>
      <c r="V4534" s="21"/>
      <c r="W4534" s="21"/>
      <c r="X4534" s="20"/>
      <c r="Y4534" s="20"/>
      <c r="Z4534" s="21"/>
      <c r="AA4534" s="20"/>
      <c r="AB4534" s="20"/>
      <c r="AC4534" s="14"/>
    </row>
    <row r="4535" spans="2:29" ht="14.25" customHeight="1" x14ac:dyDescent="0.3">
      <c r="B4535" s="20"/>
      <c r="C4535" s="20"/>
      <c r="D4535" s="20"/>
      <c r="E4535" s="20"/>
      <c r="F4535" s="21"/>
      <c r="G4535" s="20"/>
      <c r="H4535" s="20"/>
      <c r="I4535" s="21"/>
      <c r="J4535" s="20"/>
      <c r="K4535" s="20"/>
      <c r="L4535" s="20"/>
      <c r="M4535" s="21"/>
      <c r="N4535" s="21"/>
      <c r="O4535" s="21"/>
      <c r="P4535" s="21"/>
      <c r="Q4535" s="21"/>
      <c r="R4535" s="21"/>
      <c r="S4535" s="21"/>
      <c r="T4535" s="20"/>
      <c r="U4535" s="21"/>
      <c r="V4535" s="21"/>
      <c r="W4535" s="21"/>
      <c r="X4535" s="20"/>
      <c r="Y4535" s="20"/>
      <c r="Z4535" s="21"/>
      <c r="AA4535" s="20"/>
      <c r="AB4535" s="20"/>
      <c r="AC4535" s="14"/>
    </row>
    <row r="4536" spans="2:29" ht="14.25" customHeight="1" x14ac:dyDescent="0.3">
      <c r="B4536" s="20"/>
      <c r="C4536" s="20"/>
      <c r="D4536" s="20"/>
      <c r="E4536" s="20"/>
      <c r="F4536" s="21"/>
      <c r="G4536" s="20"/>
      <c r="H4536" s="20"/>
      <c r="I4536" s="21"/>
      <c r="J4536" s="20"/>
      <c r="K4536" s="20"/>
      <c r="L4536" s="20"/>
      <c r="M4536" s="21"/>
      <c r="N4536" s="21"/>
      <c r="O4536" s="21"/>
      <c r="P4536" s="21"/>
      <c r="Q4536" s="21"/>
      <c r="R4536" s="21"/>
      <c r="S4536" s="21"/>
      <c r="T4536" s="20"/>
      <c r="U4536" s="21"/>
      <c r="V4536" s="21"/>
      <c r="W4536" s="21"/>
      <c r="X4536" s="20"/>
      <c r="Y4536" s="20"/>
      <c r="Z4536" s="21"/>
      <c r="AA4536" s="20"/>
      <c r="AB4536" s="20"/>
      <c r="AC4536" s="14"/>
    </row>
    <row r="4537" spans="2:29" ht="14.25" customHeight="1" x14ac:dyDescent="0.3">
      <c r="B4537" s="20"/>
      <c r="C4537" s="20"/>
      <c r="D4537" s="20"/>
      <c r="E4537" s="20"/>
      <c r="F4537" s="21"/>
      <c r="G4537" s="20"/>
      <c r="H4537" s="20"/>
      <c r="I4537" s="21"/>
      <c r="J4537" s="20"/>
      <c r="K4537" s="20"/>
      <c r="L4537" s="20"/>
      <c r="M4537" s="21"/>
      <c r="N4537" s="21"/>
      <c r="O4537" s="21"/>
      <c r="P4537" s="21"/>
      <c r="Q4537" s="21"/>
      <c r="R4537" s="21"/>
      <c r="S4537" s="21"/>
      <c r="T4537" s="20"/>
      <c r="U4537" s="21"/>
      <c r="V4537" s="21"/>
      <c r="W4537" s="21"/>
      <c r="X4537" s="20"/>
      <c r="Y4537" s="20"/>
      <c r="Z4537" s="21"/>
      <c r="AA4537" s="20"/>
      <c r="AB4537" s="20"/>
      <c r="AC4537" s="14"/>
    </row>
    <row r="4538" spans="2:29" ht="14.25" customHeight="1" x14ac:dyDescent="0.3">
      <c r="B4538" s="20"/>
      <c r="C4538" s="20"/>
      <c r="D4538" s="20"/>
      <c r="E4538" s="20"/>
      <c r="F4538" s="21"/>
      <c r="G4538" s="20"/>
      <c r="H4538" s="20"/>
      <c r="I4538" s="21"/>
      <c r="J4538" s="20"/>
      <c r="K4538" s="20"/>
      <c r="L4538" s="20"/>
      <c r="M4538" s="21"/>
      <c r="N4538" s="21"/>
      <c r="O4538" s="21"/>
      <c r="P4538" s="21"/>
      <c r="Q4538" s="21"/>
      <c r="R4538" s="21"/>
      <c r="S4538" s="21"/>
      <c r="T4538" s="20"/>
      <c r="U4538" s="21"/>
      <c r="V4538" s="21"/>
      <c r="W4538" s="21"/>
      <c r="X4538" s="20"/>
      <c r="Y4538" s="20"/>
      <c r="Z4538" s="21"/>
      <c r="AA4538" s="20"/>
      <c r="AB4538" s="20"/>
      <c r="AC4538" s="14"/>
    </row>
    <row r="4539" spans="2:29" ht="14.25" customHeight="1" x14ac:dyDescent="0.3">
      <c r="B4539" s="20"/>
      <c r="C4539" s="20"/>
      <c r="D4539" s="20"/>
      <c r="E4539" s="20"/>
      <c r="F4539" s="21"/>
      <c r="G4539" s="20"/>
      <c r="H4539" s="20"/>
      <c r="I4539" s="21"/>
      <c r="J4539" s="20"/>
      <c r="K4539" s="20"/>
      <c r="L4539" s="20"/>
      <c r="M4539" s="21"/>
      <c r="N4539" s="21"/>
      <c r="O4539" s="21"/>
      <c r="P4539" s="21"/>
      <c r="Q4539" s="21"/>
      <c r="R4539" s="21"/>
      <c r="S4539" s="21"/>
      <c r="T4539" s="20"/>
      <c r="U4539" s="21"/>
      <c r="V4539" s="21"/>
      <c r="W4539" s="21"/>
      <c r="X4539" s="20"/>
      <c r="Y4539" s="20"/>
      <c r="Z4539" s="21"/>
      <c r="AA4539" s="20"/>
      <c r="AB4539" s="20"/>
      <c r="AC4539" s="14"/>
    </row>
    <row r="4540" spans="2:29" ht="14.25" customHeight="1" x14ac:dyDescent="0.3">
      <c r="B4540" s="20"/>
      <c r="C4540" s="20"/>
      <c r="D4540" s="20"/>
      <c r="E4540" s="20"/>
      <c r="F4540" s="21"/>
      <c r="G4540" s="20"/>
      <c r="H4540" s="20"/>
      <c r="I4540" s="21"/>
      <c r="J4540" s="20"/>
      <c r="K4540" s="20"/>
      <c r="L4540" s="20"/>
      <c r="M4540" s="21"/>
      <c r="N4540" s="21"/>
      <c r="O4540" s="21"/>
      <c r="P4540" s="21"/>
      <c r="Q4540" s="21"/>
      <c r="R4540" s="21"/>
      <c r="S4540" s="21"/>
      <c r="T4540" s="20"/>
      <c r="U4540" s="21"/>
      <c r="V4540" s="21"/>
      <c r="W4540" s="21"/>
      <c r="X4540" s="20"/>
      <c r="Y4540" s="20"/>
      <c r="Z4540" s="21"/>
      <c r="AA4540" s="20"/>
      <c r="AB4540" s="20"/>
      <c r="AC4540" s="14"/>
    </row>
    <row r="4541" spans="2:29" ht="14.25" customHeight="1" x14ac:dyDescent="0.3">
      <c r="B4541" s="20"/>
      <c r="C4541" s="20"/>
      <c r="D4541" s="20"/>
      <c r="E4541" s="20"/>
      <c r="F4541" s="21"/>
      <c r="G4541" s="20"/>
      <c r="H4541" s="20"/>
      <c r="I4541" s="21"/>
      <c r="J4541" s="20"/>
      <c r="K4541" s="20"/>
      <c r="L4541" s="20"/>
      <c r="M4541" s="21"/>
      <c r="N4541" s="21"/>
      <c r="O4541" s="21"/>
      <c r="P4541" s="21"/>
      <c r="Q4541" s="21"/>
      <c r="R4541" s="21"/>
      <c r="S4541" s="21"/>
      <c r="T4541" s="20"/>
      <c r="U4541" s="21"/>
      <c r="V4541" s="21"/>
      <c r="W4541" s="21"/>
      <c r="X4541" s="20"/>
      <c r="Y4541" s="20"/>
      <c r="Z4541" s="21"/>
      <c r="AA4541" s="20"/>
      <c r="AB4541" s="20"/>
      <c r="AC4541" s="14"/>
    </row>
    <row r="4542" spans="2:29" ht="14.25" customHeight="1" x14ac:dyDescent="0.3">
      <c r="B4542" s="20"/>
      <c r="C4542" s="20"/>
      <c r="D4542" s="20"/>
      <c r="E4542" s="20"/>
      <c r="F4542" s="21"/>
      <c r="G4542" s="20"/>
      <c r="H4542" s="20"/>
      <c r="I4542" s="21"/>
      <c r="J4542" s="20"/>
      <c r="K4542" s="20"/>
      <c r="L4542" s="20"/>
      <c r="M4542" s="21"/>
      <c r="N4542" s="21"/>
      <c r="O4542" s="21"/>
      <c r="P4542" s="21"/>
      <c r="Q4542" s="21"/>
      <c r="R4542" s="21"/>
      <c r="S4542" s="21"/>
      <c r="T4542" s="20"/>
      <c r="U4542" s="21"/>
      <c r="V4542" s="21"/>
      <c r="W4542" s="21"/>
      <c r="X4542" s="20"/>
      <c r="Y4542" s="20"/>
      <c r="Z4542" s="21"/>
      <c r="AA4542" s="20"/>
      <c r="AB4542" s="20"/>
      <c r="AC4542" s="14"/>
    </row>
    <row r="4543" spans="2:29" ht="14.25" customHeight="1" x14ac:dyDescent="0.3">
      <c r="B4543" s="20"/>
      <c r="C4543" s="20"/>
      <c r="D4543" s="20"/>
      <c r="E4543" s="20"/>
      <c r="F4543" s="21"/>
      <c r="G4543" s="20"/>
      <c r="H4543" s="20"/>
      <c r="I4543" s="21"/>
      <c r="J4543" s="20"/>
      <c r="K4543" s="20"/>
      <c r="L4543" s="20"/>
      <c r="M4543" s="21"/>
      <c r="N4543" s="21"/>
      <c r="O4543" s="21"/>
      <c r="P4543" s="21"/>
      <c r="Q4543" s="21"/>
      <c r="R4543" s="21"/>
      <c r="S4543" s="21"/>
      <c r="T4543" s="20"/>
      <c r="U4543" s="21"/>
      <c r="V4543" s="21"/>
      <c r="W4543" s="21"/>
      <c r="X4543" s="20"/>
      <c r="Y4543" s="20"/>
      <c r="Z4543" s="21"/>
      <c r="AA4543" s="20"/>
      <c r="AB4543" s="20"/>
      <c r="AC4543" s="14"/>
    </row>
    <row r="4544" spans="2:29" ht="14.25" customHeight="1" x14ac:dyDescent="0.3">
      <c r="B4544" s="20"/>
      <c r="C4544" s="20"/>
      <c r="D4544" s="20"/>
      <c r="E4544" s="20"/>
      <c r="F4544" s="21"/>
      <c r="G4544" s="20"/>
      <c r="H4544" s="20"/>
      <c r="I4544" s="21"/>
      <c r="J4544" s="20"/>
      <c r="K4544" s="20"/>
      <c r="L4544" s="20"/>
      <c r="M4544" s="21"/>
      <c r="N4544" s="21"/>
      <c r="O4544" s="21"/>
      <c r="P4544" s="21"/>
      <c r="Q4544" s="21"/>
      <c r="R4544" s="21"/>
      <c r="S4544" s="21"/>
      <c r="T4544" s="20"/>
      <c r="U4544" s="21"/>
      <c r="V4544" s="21"/>
      <c r="W4544" s="21"/>
      <c r="X4544" s="20"/>
      <c r="Y4544" s="20"/>
      <c r="Z4544" s="21"/>
      <c r="AA4544" s="20"/>
      <c r="AB4544" s="20"/>
      <c r="AC4544" s="14"/>
    </row>
    <row r="4545" spans="2:29" ht="14.25" customHeight="1" x14ac:dyDescent="0.3">
      <c r="B4545" s="20"/>
      <c r="C4545" s="20"/>
      <c r="D4545" s="20"/>
      <c r="E4545" s="20"/>
      <c r="F4545" s="21"/>
      <c r="G4545" s="20"/>
      <c r="H4545" s="20"/>
      <c r="I4545" s="21"/>
      <c r="J4545" s="20"/>
      <c r="K4545" s="20"/>
      <c r="L4545" s="20"/>
      <c r="M4545" s="21"/>
      <c r="N4545" s="21"/>
      <c r="O4545" s="21"/>
      <c r="P4545" s="21"/>
      <c r="Q4545" s="21"/>
      <c r="R4545" s="21"/>
      <c r="S4545" s="21"/>
      <c r="T4545" s="20"/>
      <c r="U4545" s="21"/>
      <c r="V4545" s="21"/>
      <c r="W4545" s="21"/>
      <c r="X4545" s="20"/>
      <c r="Y4545" s="20"/>
      <c r="Z4545" s="21"/>
      <c r="AA4545" s="20"/>
      <c r="AB4545" s="20"/>
      <c r="AC4545" s="14"/>
    </row>
    <row r="4546" spans="2:29" ht="14.25" customHeight="1" x14ac:dyDescent="0.3">
      <c r="B4546" s="20"/>
      <c r="C4546" s="20"/>
      <c r="D4546" s="20"/>
      <c r="E4546" s="20"/>
      <c r="F4546" s="21"/>
      <c r="G4546" s="20"/>
      <c r="H4546" s="20"/>
      <c r="I4546" s="21"/>
      <c r="J4546" s="20"/>
      <c r="K4546" s="20"/>
      <c r="L4546" s="20"/>
      <c r="M4546" s="21"/>
      <c r="N4546" s="21"/>
      <c r="O4546" s="21"/>
      <c r="P4546" s="21"/>
      <c r="Q4546" s="21"/>
      <c r="R4546" s="21"/>
      <c r="S4546" s="21"/>
      <c r="T4546" s="20"/>
      <c r="U4546" s="21"/>
      <c r="V4546" s="21"/>
      <c r="W4546" s="21"/>
      <c r="X4546" s="20"/>
      <c r="Y4546" s="20"/>
      <c r="Z4546" s="21"/>
      <c r="AA4546" s="20"/>
      <c r="AB4546" s="20"/>
      <c r="AC4546" s="14"/>
    </row>
    <row r="4547" spans="2:29" ht="14.25" customHeight="1" x14ac:dyDescent="0.3">
      <c r="B4547" s="20"/>
      <c r="C4547" s="20"/>
      <c r="D4547" s="20"/>
      <c r="E4547" s="20"/>
      <c r="F4547" s="21"/>
      <c r="G4547" s="20"/>
      <c r="H4547" s="20"/>
      <c r="I4547" s="21"/>
      <c r="J4547" s="20"/>
      <c r="K4547" s="20"/>
      <c r="L4547" s="20"/>
      <c r="M4547" s="21"/>
      <c r="N4547" s="21"/>
      <c r="O4547" s="21"/>
      <c r="P4547" s="21"/>
      <c r="Q4547" s="21"/>
      <c r="R4547" s="21"/>
      <c r="S4547" s="21"/>
      <c r="T4547" s="20"/>
      <c r="U4547" s="21"/>
      <c r="V4547" s="21"/>
      <c r="W4547" s="21"/>
      <c r="X4547" s="20"/>
      <c r="Y4547" s="20"/>
      <c r="Z4547" s="21"/>
      <c r="AA4547" s="20"/>
      <c r="AB4547" s="20"/>
      <c r="AC4547" s="14"/>
    </row>
    <row r="4548" spans="2:29" ht="14.25" customHeight="1" x14ac:dyDescent="0.3">
      <c r="B4548" s="20"/>
      <c r="C4548" s="20"/>
      <c r="D4548" s="20"/>
      <c r="E4548" s="20"/>
      <c r="F4548" s="21"/>
      <c r="G4548" s="20"/>
      <c r="H4548" s="20"/>
      <c r="I4548" s="21"/>
      <c r="J4548" s="20"/>
      <c r="K4548" s="20"/>
      <c r="L4548" s="20"/>
      <c r="M4548" s="21"/>
      <c r="N4548" s="21"/>
      <c r="O4548" s="21"/>
      <c r="P4548" s="21"/>
      <c r="Q4548" s="21"/>
      <c r="R4548" s="21"/>
      <c r="S4548" s="21"/>
      <c r="T4548" s="20"/>
      <c r="U4548" s="21"/>
      <c r="V4548" s="21"/>
      <c r="W4548" s="21"/>
      <c r="X4548" s="20"/>
      <c r="Y4548" s="20"/>
      <c r="Z4548" s="21"/>
      <c r="AA4548" s="20"/>
      <c r="AB4548" s="20"/>
      <c r="AC4548" s="14"/>
    </row>
    <row r="4549" spans="2:29" ht="14.25" customHeight="1" x14ac:dyDescent="0.3">
      <c r="B4549" s="20"/>
      <c r="C4549" s="20"/>
      <c r="D4549" s="20"/>
      <c r="E4549" s="20"/>
      <c r="F4549" s="21"/>
      <c r="G4549" s="20"/>
      <c r="H4549" s="20"/>
      <c r="I4549" s="21"/>
      <c r="J4549" s="20"/>
      <c r="K4549" s="20"/>
      <c r="L4549" s="20"/>
      <c r="M4549" s="21"/>
      <c r="N4549" s="21"/>
      <c r="O4549" s="21"/>
      <c r="P4549" s="21"/>
      <c r="Q4549" s="21"/>
      <c r="R4549" s="21"/>
      <c r="S4549" s="21"/>
      <c r="T4549" s="20"/>
      <c r="U4549" s="21"/>
      <c r="V4549" s="21"/>
      <c r="W4549" s="21"/>
      <c r="X4549" s="20"/>
      <c r="Y4549" s="20"/>
      <c r="Z4549" s="21"/>
      <c r="AA4549" s="20"/>
      <c r="AB4549" s="20"/>
      <c r="AC4549" s="14"/>
    </row>
    <row r="4550" spans="2:29" ht="14.25" customHeight="1" x14ac:dyDescent="0.3">
      <c r="B4550" s="20"/>
      <c r="C4550" s="20"/>
      <c r="D4550" s="20"/>
      <c r="E4550" s="20"/>
      <c r="F4550" s="21"/>
      <c r="G4550" s="20"/>
      <c r="H4550" s="20"/>
      <c r="I4550" s="21"/>
      <c r="J4550" s="20"/>
      <c r="K4550" s="20"/>
      <c r="L4550" s="20"/>
      <c r="M4550" s="21"/>
      <c r="N4550" s="21"/>
      <c r="O4550" s="21"/>
      <c r="P4550" s="21"/>
      <c r="Q4550" s="21"/>
      <c r="R4550" s="21"/>
      <c r="S4550" s="21"/>
      <c r="T4550" s="20"/>
      <c r="U4550" s="21"/>
      <c r="V4550" s="21"/>
      <c r="W4550" s="21"/>
      <c r="X4550" s="20"/>
      <c r="Y4550" s="20"/>
      <c r="Z4550" s="21"/>
      <c r="AA4550" s="20"/>
      <c r="AB4550" s="20"/>
      <c r="AC4550" s="14"/>
    </row>
    <row r="4551" spans="2:29" ht="14.25" customHeight="1" x14ac:dyDescent="0.3">
      <c r="B4551" s="20"/>
      <c r="C4551" s="20"/>
      <c r="D4551" s="20"/>
      <c r="E4551" s="20"/>
      <c r="F4551" s="21"/>
      <c r="G4551" s="20"/>
      <c r="H4551" s="20"/>
      <c r="I4551" s="21"/>
      <c r="J4551" s="20"/>
      <c r="K4551" s="20"/>
      <c r="L4551" s="20"/>
      <c r="M4551" s="21"/>
      <c r="N4551" s="21"/>
      <c r="O4551" s="21"/>
      <c r="P4551" s="21"/>
      <c r="Q4551" s="21"/>
      <c r="R4551" s="21"/>
      <c r="S4551" s="21"/>
      <c r="T4551" s="20"/>
      <c r="U4551" s="21"/>
      <c r="V4551" s="21"/>
      <c r="W4551" s="21"/>
      <c r="X4551" s="20"/>
      <c r="Y4551" s="20"/>
      <c r="Z4551" s="21"/>
      <c r="AA4551" s="20"/>
      <c r="AB4551" s="20"/>
      <c r="AC4551" s="14"/>
    </row>
    <row r="4552" spans="2:29" ht="14.25" customHeight="1" x14ac:dyDescent="0.3">
      <c r="B4552" s="20"/>
      <c r="C4552" s="20"/>
      <c r="D4552" s="20"/>
      <c r="E4552" s="20"/>
      <c r="F4552" s="21"/>
      <c r="G4552" s="20"/>
      <c r="H4552" s="20"/>
      <c r="I4552" s="21"/>
      <c r="J4552" s="20"/>
      <c r="K4552" s="20"/>
      <c r="L4552" s="20"/>
      <c r="M4552" s="21"/>
      <c r="N4552" s="21"/>
      <c r="O4552" s="21"/>
      <c r="P4552" s="21"/>
      <c r="Q4552" s="21"/>
      <c r="R4552" s="21"/>
      <c r="S4552" s="21"/>
      <c r="T4552" s="20"/>
      <c r="U4552" s="21"/>
      <c r="V4552" s="21"/>
      <c r="W4552" s="21"/>
      <c r="X4552" s="20"/>
      <c r="Y4552" s="20"/>
      <c r="Z4552" s="21"/>
      <c r="AA4552" s="20"/>
      <c r="AB4552" s="20"/>
      <c r="AC4552" s="14"/>
    </row>
    <row r="4553" spans="2:29" ht="14.25" customHeight="1" x14ac:dyDescent="0.3">
      <c r="B4553" s="20"/>
      <c r="C4553" s="20"/>
      <c r="D4553" s="20"/>
      <c r="E4553" s="20"/>
      <c r="F4553" s="21"/>
      <c r="G4553" s="20"/>
      <c r="H4553" s="20"/>
      <c r="I4553" s="21"/>
      <c r="J4553" s="20"/>
      <c r="K4553" s="20"/>
      <c r="L4553" s="20"/>
      <c r="M4553" s="21"/>
      <c r="N4553" s="21"/>
      <c r="O4553" s="21"/>
      <c r="P4553" s="21"/>
      <c r="Q4553" s="21"/>
      <c r="R4553" s="21"/>
      <c r="S4553" s="21"/>
      <c r="T4553" s="20"/>
      <c r="U4553" s="21"/>
      <c r="V4553" s="21"/>
      <c r="W4553" s="21"/>
      <c r="X4553" s="20"/>
      <c r="Y4553" s="20"/>
      <c r="Z4553" s="21"/>
      <c r="AA4553" s="20"/>
      <c r="AB4553" s="20"/>
      <c r="AC4553" s="14"/>
    </row>
    <row r="4554" spans="2:29" ht="14.25" customHeight="1" x14ac:dyDescent="0.3">
      <c r="B4554" s="20"/>
      <c r="C4554" s="20"/>
      <c r="D4554" s="20"/>
      <c r="E4554" s="20"/>
      <c r="F4554" s="21"/>
      <c r="G4554" s="20"/>
      <c r="H4554" s="20"/>
      <c r="I4554" s="21"/>
      <c r="J4554" s="20"/>
      <c r="K4554" s="20"/>
      <c r="L4554" s="20"/>
      <c r="M4554" s="21"/>
      <c r="N4554" s="21"/>
      <c r="O4554" s="21"/>
      <c r="P4554" s="21"/>
      <c r="Q4554" s="21"/>
      <c r="R4554" s="21"/>
      <c r="S4554" s="21"/>
      <c r="T4554" s="20"/>
      <c r="U4554" s="21"/>
      <c r="V4554" s="21"/>
      <c r="W4554" s="21"/>
      <c r="X4554" s="20"/>
      <c r="Y4554" s="20"/>
      <c r="Z4554" s="21"/>
      <c r="AA4554" s="20"/>
      <c r="AB4554" s="20"/>
      <c r="AC4554" s="14"/>
    </row>
    <row r="4555" spans="2:29" ht="14.25" customHeight="1" x14ac:dyDescent="0.3">
      <c r="B4555" s="20"/>
      <c r="C4555" s="20"/>
      <c r="D4555" s="20"/>
      <c r="E4555" s="20"/>
      <c r="F4555" s="21"/>
      <c r="G4555" s="20"/>
      <c r="H4555" s="20"/>
      <c r="I4555" s="21"/>
      <c r="J4555" s="20"/>
      <c r="K4555" s="20"/>
      <c r="L4555" s="20"/>
      <c r="M4555" s="21"/>
      <c r="N4555" s="21"/>
      <c r="O4555" s="21"/>
      <c r="P4555" s="21"/>
      <c r="Q4555" s="21"/>
      <c r="R4555" s="21"/>
      <c r="S4555" s="21"/>
      <c r="T4555" s="20"/>
      <c r="U4555" s="21"/>
      <c r="V4555" s="21"/>
      <c r="W4555" s="21"/>
      <c r="X4555" s="20"/>
      <c r="Y4555" s="20"/>
      <c r="Z4555" s="21"/>
      <c r="AA4555" s="20"/>
      <c r="AB4555" s="20"/>
      <c r="AC4555" s="14"/>
    </row>
    <row r="4556" spans="2:29" ht="14.25" customHeight="1" x14ac:dyDescent="0.3">
      <c r="B4556" s="20"/>
      <c r="C4556" s="20"/>
      <c r="D4556" s="20"/>
      <c r="E4556" s="20"/>
      <c r="F4556" s="21"/>
      <c r="G4556" s="20"/>
      <c r="H4556" s="20"/>
      <c r="I4556" s="21"/>
      <c r="J4556" s="20"/>
      <c r="K4556" s="20"/>
      <c r="L4556" s="20"/>
      <c r="M4556" s="21"/>
      <c r="N4556" s="21"/>
      <c r="O4556" s="21"/>
      <c r="P4556" s="21"/>
      <c r="Q4556" s="21"/>
      <c r="R4556" s="21"/>
      <c r="S4556" s="21"/>
      <c r="T4556" s="20"/>
      <c r="U4556" s="21"/>
      <c r="V4556" s="21"/>
      <c r="W4556" s="21"/>
      <c r="X4556" s="20"/>
      <c r="Y4556" s="20"/>
      <c r="Z4556" s="21"/>
      <c r="AA4556" s="20"/>
      <c r="AB4556" s="20"/>
      <c r="AC4556" s="14"/>
    </row>
    <row r="4557" spans="2:29" ht="14.25" customHeight="1" x14ac:dyDescent="0.3">
      <c r="B4557" s="20"/>
      <c r="C4557" s="20"/>
      <c r="D4557" s="20"/>
      <c r="E4557" s="20"/>
      <c r="F4557" s="21"/>
      <c r="G4557" s="20"/>
      <c r="H4557" s="20"/>
      <c r="I4557" s="21"/>
      <c r="J4557" s="20"/>
      <c r="K4557" s="20"/>
      <c r="L4557" s="20"/>
      <c r="M4557" s="21"/>
      <c r="N4557" s="21"/>
      <c r="O4557" s="21"/>
      <c r="P4557" s="21"/>
      <c r="Q4557" s="21"/>
      <c r="R4557" s="21"/>
      <c r="S4557" s="21"/>
      <c r="T4557" s="20"/>
      <c r="U4557" s="21"/>
      <c r="V4557" s="21"/>
      <c r="W4557" s="21"/>
      <c r="X4557" s="20"/>
      <c r="Y4557" s="20"/>
      <c r="Z4557" s="21"/>
      <c r="AA4557" s="20"/>
      <c r="AB4557" s="20"/>
      <c r="AC4557" s="14"/>
    </row>
    <row r="4558" spans="2:29" ht="14.25" customHeight="1" x14ac:dyDescent="0.3">
      <c r="B4558" s="20"/>
      <c r="C4558" s="20"/>
      <c r="D4558" s="20"/>
      <c r="E4558" s="20"/>
      <c r="F4558" s="21"/>
      <c r="G4558" s="20"/>
      <c r="H4558" s="20"/>
      <c r="I4558" s="21"/>
      <c r="J4558" s="20"/>
      <c r="K4558" s="20"/>
      <c r="L4558" s="20"/>
      <c r="M4558" s="21"/>
      <c r="N4558" s="21"/>
      <c r="O4558" s="21"/>
      <c r="P4558" s="21"/>
      <c r="Q4558" s="21"/>
      <c r="R4558" s="21"/>
      <c r="S4558" s="21"/>
      <c r="T4558" s="20"/>
      <c r="U4558" s="21"/>
      <c r="V4558" s="21"/>
      <c r="W4558" s="21"/>
      <c r="X4558" s="20"/>
      <c r="Y4558" s="20"/>
      <c r="Z4558" s="21"/>
      <c r="AA4558" s="20"/>
      <c r="AB4558" s="20"/>
      <c r="AC4558" s="14"/>
    </row>
    <row r="4559" spans="2:29" ht="14.25" customHeight="1" x14ac:dyDescent="0.3">
      <c r="B4559" s="20"/>
      <c r="C4559" s="20"/>
      <c r="D4559" s="20"/>
      <c r="E4559" s="20"/>
      <c r="F4559" s="21"/>
      <c r="G4559" s="20"/>
      <c r="H4559" s="20"/>
      <c r="I4559" s="21"/>
      <c r="J4559" s="20"/>
      <c r="K4559" s="20"/>
      <c r="L4559" s="20"/>
      <c r="M4559" s="21"/>
      <c r="N4559" s="21"/>
      <c r="O4559" s="21"/>
      <c r="P4559" s="21"/>
      <c r="Q4559" s="21"/>
      <c r="R4559" s="21"/>
      <c r="S4559" s="21"/>
      <c r="T4559" s="20"/>
      <c r="U4559" s="21"/>
      <c r="V4559" s="21"/>
      <c r="W4559" s="21"/>
      <c r="X4559" s="20"/>
      <c r="Y4559" s="20"/>
      <c r="Z4559" s="21"/>
      <c r="AA4559" s="20"/>
      <c r="AB4559" s="20"/>
      <c r="AC4559" s="14"/>
    </row>
    <row r="4560" spans="2:29" ht="14.25" customHeight="1" x14ac:dyDescent="0.3">
      <c r="B4560" s="20"/>
      <c r="C4560" s="20"/>
      <c r="D4560" s="20"/>
      <c r="E4560" s="20"/>
      <c r="F4560" s="21"/>
      <c r="G4560" s="20"/>
      <c r="H4560" s="20"/>
      <c r="I4560" s="21"/>
      <c r="J4560" s="20"/>
      <c r="K4560" s="20"/>
      <c r="L4560" s="20"/>
      <c r="M4560" s="21"/>
      <c r="N4560" s="21"/>
      <c r="O4560" s="21"/>
      <c r="P4560" s="21"/>
      <c r="Q4560" s="21"/>
      <c r="R4560" s="21"/>
      <c r="S4560" s="21"/>
      <c r="T4560" s="20"/>
      <c r="U4560" s="21"/>
      <c r="V4560" s="21"/>
      <c r="W4560" s="21"/>
      <c r="X4560" s="20"/>
      <c r="Y4560" s="20"/>
      <c r="Z4560" s="21"/>
      <c r="AA4560" s="20"/>
      <c r="AB4560" s="20"/>
      <c r="AC4560" s="14"/>
    </row>
    <row r="4561" spans="2:29" ht="14.25" customHeight="1" x14ac:dyDescent="0.3">
      <c r="B4561" s="20"/>
      <c r="C4561" s="20"/>
      <c r="D4561" s="20"/>
      <c r="E4561" s="20"/>
      <c r="F4561" s="21"/>
      <c r="G4561" s="20"/>
      <c r="H4561" s="20"/>
      <c r="I4561" s="21"/>
      <c r="J4561" s="20"/>
      <c r="K4561" s="20"/>
      <c r="L4561" s="20"/>
      <c r="M4561" s="21"/>
      <c r="N4561" s="21"/>
      <c r="O4561" s="21"/>
      <c r="P4561" s="21"/>
      <c r="Q4561" s="21"/>
      <c r="R4561" s="21"/>
      <c r="S4561" s="21"/>
      <c r="T4561" s="20"/>
      <c r="U4561" s="21"/>
      <c r="V4561" s="21"/>
      <c r="W4561" s="21"/>
      <c r="X4561" s="20"/>
      <c r="Y4561" s="20"/>
      <c r="Z4561" s="21"/>
      <c r="AA4561" s="20"/>
      <c r="AB4561" s="20"/>
      <c r="AC4561" s="14"/>
    </row>
    <row r="4562" spans="2:29" ht="14.25" customHeight="1" x14ac:dyDescent="0.3">
      <c r="B4562" s="20"/>
      <c r="C4562" s="20"/>
      <c r="D4562" s="20"/>
      <c r="E4562" s="20"/>
      <c r="F4562" s="21"/>
      <c r="G4562" s="20"/>
      <c r="H4562" s="20"/>
      <c r="I4562" s="21"/>
      <c r="J4562" s="20"/>
      <c r="K4562" s="20"/>
      <c r="L4562" s="20"/>
      <c r="M4562" s="21"/>
      <c r="N4562" s="21"/>
      <c r="O4562" s="21"/>
      <c r="P4562" s="21"/>
      <c r="Q4562" s="21"/>
      <c r="R4562" s="21"/>
      <c r="S4562" s="21"/>
      <c r="T4562" s="20"/>
      <c r="U4562" s="21"/>
      <c r="V4562" s="21"/>
      <c r="W4562" s="21"/>
      <c r="X4562" s="20"/>
      <c r="Y4562" s="20"/>
      <c r="Z4562" s="21"/>
      <c r="AA4562" s="20"/>
      <c r="AB4562" s="20"/>
      <c r="AC4562" s="14"/>
    </row>
    <row r="4563" spans="2:29" ht="14.25" customHeight="1" x14ac:dyDescent="0.3">
      <c r="B4563" s="20"/>
      <c r="C4563" s="20"/>
      <c r="D4563" s="20"/>
      <c r="E4563" s="20"/>
      <c r="F4563" s="21"/>
      <c r="G4563" s="20"/>
      <c r="H4563" s="20"/>
      <c r="I4563" s="21"/>
      <c r="J4563" s="20"/>
      <c r="K4563" s="20"/>
      <c r="L4563" s="20"/>
      <c r="M4563" s="21"/>
      <c r="N4563" s="21"/>
      <c r="O4563" s="21"/>
      <c r="P4563" s="21"/>
      <c r="Q4563" s="21"/>
      <c r="R4563" s="21"/>
      <c r="S4563" s="21"/>
      <c r="T4563" s="20"/>
      <c r="U4563" s="21"/>
      <c r="V4563" s="21"/>
      <c r="W4563" s="21"/>
      <c r="X4563" s="20"/>
      <c r="Y4563" s="20"/>
      <c r="Z4563" s="21"/>
      <c r="AA4563" s="20"/>
      <c r="AB4563" s="20"/>
      <c r="AC4563" s="14"/>
    </row>
    <row r="4564" spans="2:29" ht="14.25" customHeight="1" x14ac:dyDescent="0.3">
      <c r="B4564" s="20"/>
      <c r="C4564" s="20"/>
      <c r="D4564" s="20"/>
      <c r="E4564" s="20"/>
      <c r="F4564" s="21"/>
      <c r="G4564" s="20"/>
      <c r="H4564" s="20"/>
      <c r="I4564" s="21"/>
      <c r="J4564" s="20"/>
      <c r="K4564" s="20"/>
      <c r="L4564" s="20"/>
      <c r="M4564" s="21"/>
      <c r="N4564" s="21"/>
      <c r="O4564" s="21"/>
      <c r="P4564" s="21"/>
      <c r="Q4564" s="21"/>
      <c r="R4564" s="21"/>
      <c r="S4564" s="21"/>
      <c r="T4564" s="20"/>
      <c r="U4564" s="21"/>
      <c r="V4564" s="21"/>
      <c r="W4564" s="21"/>
      <c r="X4564" s="20"/>
      <c r="Y4564" s="20"/>
      <c r="Z4564" s="21"/>
      <c r="AA4564" s="20"/>
      <c r="AB4564" s="20"/>
      <c r="AC4564" s="14"/>
    </row>
    <row r="4565" spans="2:29" ht="14.25" customHeight="1" x14ac:dyDescent="0.3">
      <c r="B4565" s="20"/>
      <c r="C4565" s="20"/>
      <c r="D4565" s="20"/>
      <c r="E4565" s="20"/>
      <c r="F4565" s="21"/>
      <c r="G4565" s="20"/>
      <c r="H4565" s="20"/>
      <c r="I4565" s="21"/>
      <c r="J4565" s="20"/>
      <c r="K4565" s="20"/>
      <c r="L4565" s="20"/>
      <c r="M4565" s="21"/>
      <c r="N4565" s="21"/>
      <c r="O4565" s="21"/>
      <c r="P4565" s="21"/>
      <c r="Q4565" s="21"/>
      <c r="R4565" s="21"/>
      <c r="S4565" s="21"/>
      <c r="T4565" s="20"/>
      <c r="U4565" s="21"/>
      <c r="V4565" s="21"/>
      <c r="W4565" s="21"/>
      <c r="X4565" s="20"/>
      <c r="Y4565" s="20"/>
      <c r="Z4565" s="21"/>
      <c r="AA4565" s="20"/>
      <c r="AB4565" s="20"/>
      <c r="AC4565" s="14"/>
    </row>
    <row r="4566" spans="2:29" ht="14.25" customHeight="1" x14ac:dyDescent="0.3">
      <c r="B4566" s="20"/>
      <c r="C4566" s="20"/>
      <c r="D4566" s="20"/>
      <c r="E4566" s="20"/>
      <c r="F4566" s="21"/>
      <c r="G4566" s="20"/>
      <c r="H4566" s="20"/>
      <c r="I4566" s="21"/>
      <c r="J4566" s="20"/>
      <c r="K4566" s="20"/>
      <c r="L4566" s="20"/>
      <c r="M4566" s="21"/>
      <c r="N4566" s="21"/>
      <c r="O4566" s="21"/>
      <c r="P4566" s="21"/>
      <c r="Q4566" s="21"/>
      <c r="R4566" s="21"/>
      <c r="S4566" s="21"/>
      <c r="T4566" s="20"/>
      <c r="U4566" s="21"/>
      <c r="V4566" s="21"/>
      <c r="W4566" s="21"/>
      <c r="X4566" s="20"/>
      <c r="Y4566" s="20"/>
      <c r="Z4566" s="21"/>
      <c r="AA4566" s="20"/>
      <c r="AB4566" s="20"/>
      <c r="AC4566" s="14"/>
    </row>
    <row r="4567" spans="2:29" ht="14.25" customHeight="1" x14ac:dyDescent="0.3">
      <c r="B4567" s="20"/>
      <c r="C4567" s="20"/>
      <c r="D4567" s="20"/>
      <c r="E4567" s="20"/>
      <c r="F4567" s="21"/>
      <c r="G4567" s="20"/>
      <c r="H4567" s="20"/>
      <c r="I4567" s="21"/>
      <c r="J4567" s="20"/>
      <c r="K4567" s="20"/>
      <c r="L4567" s="20"/>
      <c r="M4567" s="21"/>
      <c r="N4567" s="21"/>
      <c r="O4567" s="21"/>
      <c r="P4567" s="21"/>
      <c r="Q4567" s="21"/>
      <c r="R4567" s="21"/>
      <c r="S4567" s="21"/>
      <c r="T4567" s="20"/>
      <c r="U4567" s="21"/>
      <c r="V4567" s="21"/>
      <c r="W4567" s="21"/>
      <c r="X4567" s="20"/>
      <c r="Y4567" s="20"/>
      <c r="Z4567" s="21"/>
      <c r="AA4567" s="20"/>
      <c r="AB4567" s="20"/>
      <c r="AC4567" s="14"/>
    </row>
    <row r="4568" spans="2:29" ht="14.25" customHeight="1" x14ac:dyDescent="0.3">
      <c r="B4568" s="20"/>
      <c r="C4568" s="20"/>
      <c r="D4568" s="20"/>
      <c r="E4568" s="20"/>
      <c r="F4568" s="21"/>
      <c r="G4568" s="20"/>
      <c r="H4568" s="20"/>
      <c r="I4568" s="21"/>
      <c r="J4568" s="20"/>
      <c r="K4568" s="20"/>
      <c r="L4568" s="20"/>
      <c r="M4568" s="21"/>
      <c r="N4568" s="21"/>
      <c r="O4568" s="21"/>
      <c r="P4568" s="21"/>
      <c r="Q4568" s="21"/>
      <c r="R4568" s="21"/>
      <c r="S4568" s="21"/>
      <c r="T4568" s="20"/>
      <c r="U4568" s="21"/>
      <c r="V4568" s="21"/>
      <c r="W4568" s="21"/>
      <c r="X4568" s="20"/>
      <c r="Y4568" s="20"/>
      <c r="Z4568" s="21"/>
      <c r="AA4568" s="20"/>
      <c r="AB4568" s="20"/>
      <c r="AC4568" s="14"/>
    </row>
    <row r="4569" spans="2:29" ht="14.25" customHeight="1" x14ac:dyDescent="0.3">
      <c r="B4569" s="20"/>
      <c r="C4569" s="20"/>
      <c r="D4569" s="20"/>
      <c r="E4569" s="20"/>
      <c r="F4569" s="21"/>
      <c r="G4569" s="20"/>
      <c r="H4569" s="20"/>
      <c r="I4569" s="21"/>
      <c r="J4569" s="20"/>
      <c r="K4569" s="20"/>
      <c r="L4569" s="20"/>
      <c r="M4569" s="21"/>
      <c r="N4569" s="21"/>
      <c r="O4569" s="21"/>
      <c r="P4569" s="21"/>
      <c r="Q4569" s="21"/>
      <c r="R4569" s="21"/>
      <c r="S4569" s="21"/>
      <c r="T4569" s="20"/>
      <c r="U4569" s="21"/>
      <c r="V4569" s="21"/>
      <c r="W4569" s="21"/>
      <c r="X4569" s="20"/>
      <c r="Y4569" s="20"/>
      <c r="Z4569" s="21"/>
      <c r="AA4569" s="20"/>
      <c r="AB4569" s="20"/>
      <c r="AC4569" s="14"/>
    </row>
    <row r="4570" spans="2:29" ht="14.25" customHeight="1" x14ac:dyDescent="0.3">
      <c r="B4570" s="20"/>
      <c r="C4570" s="20"/>
      <c r="D4570" s="20"/>
      <c r="E4570" s="20"/>
      <c r="F4570" s="21"/>
      <c r="G4570" s="20"/>
      <c r="H4570" s="20"/>
      <c r="I4570" s="21"/>
      <c r="J4570" s="20"/>
      <c r="K4570" s="20"/>
      <c r="L4570" s="20"/>
      <c r="M4570" s="21"/>
      <c r="N4570" s="21"/>
      <c r="O4570" s="21"/>
      <c r="P4570" s="21"/>
      <c r="Q4570" s="21"/>
      <c r="R4570" s="21"/>
      <c r="S4570" s="21"/>
      <c r="T4570" s="20"/>
      <c r="U4570" s="21"/>
      <c r="V4570" s="21"/>
      <c r="W4570" s="21"/>
      <c r="X4570" s="20"/>
      <c r="Y4570" s="20"/>
      <c r="Z4570" s="21"/>
      <c r="AA4570" s="20"/>
      <c r="AB4570" s="20"/>
      <c r="AC4570" s="14"/>
    </row>
    <row r="4571" spans="2:29" ht="14.25" customHeight="1" x14ac:dyDescent="0.3">
      <c r="B4571" s="20"/>
      <c r="C4571" s="20"/>
      <c r="D4571" s="20"/>
      <c r="E4571" s="20"/>
      <c r="F4571" s="21"/>
      <c r="G4571" s="20"/>
      <c r="H4571" s="20"/>
      <c r="I4571" s="21"/>
      <c r="J4571" s="20"/>
      <c r="K4571" s="20"/>
      <c r="L4571" s="20"/>
      <c r="M4571" s="21"/>
      <c r="N4571" s="21"/>
      <c r="O4571" s="21"/>
      <c r="P4571" s="21"/>
      <c r="Q4571" s="21"/>
      <c r="R4571" s="21"/>
      <c r="S4571" s="21"/>
      <c r="T4571" s="20"/>
      <c r="U4571" s="21"/>
      <c r="V4571" s="21"/>
      <c r="W4571" s="21"/>
      <c r="X4571" s="20"/>
      <c r="Y4571" s="20"/>
      <c r="Z4571" s="21"/>
      <c r="AA4571" s="20"/>
      <c r="AB4571" s="20"/>
      <c r="AC4571" s="14"/>
    </row>
    <row r="4572" spans="2:29" ht="14.25" customHeight="1" x14ac:dyDescent="0.3">
      <c r="B4572" s="20"/>
      <c r="C4572" s="20"/>
      <c r="D4572" s="20"/>
      <c r="E4572" s="20"/>
      <c r="F4572" s="21"/>
      <c r="G4572" s="20"/>
      <c r="H4572" s="20"/>
      <c r="I4572" s="21"/>
      <c r="J4572" s="20"/>
      <c r="K4572" s="20"/>
      <c r="L4572" s="20"/>
      <c r="M4572" s="21"/>
      <c r="N4572" s="21"/>
      <c r="O4572" s="21"/>
      <c r="P4572" s="21"/>
      <c r="Q4572" s="21"/>
      <c r="R4572" s="21"/>
      <c r="S4572" s="21"/>
      <c r="T4572" s="20"/>
      <c r="U4572" s="21"/>
      <c r="V4572" s="21"/>
      <c r="W4572" s="21"/>
      <c r="X4572" s="20"/>
      <c r="Y4572" s="20"/>
      <c r="Z4572" s="21"/>
      <c r="AA4572" s="20"/>
      <c r="AB4572" s="20"/>
      <c r="AC4572" s="14"/>
    </row>
    <row r="4573" spans="2:29" ht="14.25" customHeight="1" x14ac:dyDescent="0.3">
      <c r="B4573" s="20"/>
      <c r="C4573" s="20"/>
      <c r="D4573" s="20"/>
      <c r="E4573" s="20"/>
      <c r="F4573" s="21"/>
      <c r="G4573" s="20"/>
      <c r="H4573" s="20"/>
      <c r="I4573" s="21"/>
      <c r="J4573" s="20"/>
      <c r="K4573" s="20"/>
      <c r="L4573" s="20"/>
      <c r="M4573" s="21"/>
      <c r="N4573" s="21"/>
      <c r="O4573" s="21"/>
      <c r="P4573" s="21"/>
      <c r="Q4573" s="21"/>
      <c r="R4573" s="21"/>
      <c r="S4573" s="21"/>
      <c r="T4573" s="20"/>
      <c r="U4573" s="21"/>
      <c r="V4573" s="21"/>
      <c r="W4573" s="21"/>
      <c r="X4573" s="20"/>
      <c r="Y4573" s="20"/>
      <c r="Z4573" s="21"/>
      <c r="AA4573" s="20"/>
      <c r="AB4573" s="20"/>
      <c r="AC4573" s="14"/>
    </row>
    <row r="4574" spans="2:29" ht="14.25" customHeight="1" x14ac:dyDescent="0.3">
      <c r="B4574" s="20"/>
      <c r="C4574" s="20"/>
      <c r="D4574" s="20"/>
      <c r="E4574" s="20"/>
      <c r="F4574" s="21"/>
      <c r="G4574" s="20"/>
      <c r="H4574" s="20"/>
      <c r="I4574" s="21"/>
      <c r="J4574" s="20"/>
      <c r="K4574" s="20"/>
      <c r="L4574" s="20"/>
      <c r="M4574" s="21"/>
      <c r="N4574" s="21"/>
      <c r="O4574" s="21"/>
      <c r="P4574" s="21"/>
      <c r="Q4574" s="21"/>
      <c r="R4574" s="21"/>
      <c r="S4574" s="21"/>
      <c r="T4574" s="20"/>
      <c r="U4574" s="21"/>
      <c r="V4574" s="21"/>
      <c r="W4574" s="21"/>
      <c r="X4574" s="20"/>
      <c r="Y4574" s="20"/>
      <c r="Z4574" s="21"/>
      <c r="AA4574" s="20"/>
      <c r="AB4574" s="20"/>
      <c r="AC4574" s="14"/>
    </row>
    <row r="4575" spans="2:29" ht="14.25" customHeight="1" x14ac:dyDescent="0.3">
      <c r="B4575" s="20"/>
      <c r="C4575" s="20"/>
      <c r="D4575" s="20"/>
      <c r="E4575" s="20"/>
      <c r="F4575" s="21"/>
      <c r="G4575" s="20"/>
      <c r="H4575" s="20"/>
      <c r="I4575" s="21"/>
      <c r="J4575" s="20"/>
      <c r="K4575" s="20"/>
      <c r="L4575" s="20"/>
      <c r="M4575" s="21"/>
      <c r="N4575" s="21"/>
      <c r="O4575" s="21"/>
      <c r="P4575" s="21"/>
      <c r="Q4575" s="21"/>
      <c r="R4575" s="21"/>
      <c r="S4575" s="21"/>
      <c r="T4575" s="20"/>
      <c r="U4575" s="21"/>
      <c r="V4575" s="21"/>
      <c r="W4575" s="21"/>
      <c r="X4575" s="20"/>
      <c r="Y4575" s="20"/>
      <c r="Z4575" s="21"/>
      <c r="AA4575" s="20"/>
      <c r="AB4575" s="20"/>
      <c r="AC4575" s="14"/>
    </row>
    <row r="4576" spans="2:29" ht="14.25" customHeight="1" x14ac:dyDescent="0.3">
      <c r="B4576" s="20"/>
      <c r="C4576" s="20"/>
      <c r="D4576" s="20"/>
      <c r="E4576" s="20"/>
      <c r="F4576" s="21"/>
      <c r="G4576" s="20"/>
      <c r="H4576" s="20"/>
      <c r="I4576" s="21"/>
      <c r="J4576" s="20"/>
      <c r="K4576" s="20"/>
      <c r="L4576" s="20"/>
      <c r="M4576" s="21"/>
      <c r="N4576" s="21"/>
      <c r="O4576" s="21"/>
      <c r="P4576" s="21"/>
      <c r="Q4576" s="21"/>
      <c r="R4576" s="21"/>
      <c r="S4576" s="21"/>
      <c r="T4576" s="20"/>
      <c r="U4576" s="21"/>
      <c r="V4576" s="21"/>
      <c r="W4576" s="21"/>
      <c r="X4576" s="20"/>
      <c r="Y4576" s="20"/>
      <c r="Z4576" s="21"/>
      <c r="AA4576" s="20"/>
      <c r="AB4576" s="20"/>
      <c r="AC4576" s="14"/>
    </row>
    <row r="4577" spans="2:29" ht="14.25" customHeight="1" x14ac:dyDescent="0.3">
      <c r="B4577" s="20"/>
      <c r="C4577" s="20"/>
      <c r="D4577" s="20"/>
      <c r="E4577" s="20"/>
      <c r="F4577" s="21"/>
      <c r="G4577" s="20"/>
      <c r="H4577" s="20"/>
      <c r="I4577" s="21"/>
      <c r="J4577" s="20"/>
      <c r="K4577" s="20"/>
      <c r="L4577" s="20"/>
      <c r="M4577" s="21"/>
      <c r="N4577" s="21"/>
      <c r="O4577" s="21"/>
      <c r="P4577" s="21"/>
      <c r="Q4577" s="21"/>
      <c r="R4577" s="21"/>
      <c r="S4577" s="21"/>
      <c r="T4577" s="20"/>
      <c r="U4577" s="21"/>
      <c r="V4577" s="21"/>
      <c r="W4577" s="21"/>
      <c r="X4577" s="20"/>
      <c r="Y4577" s="20"/>
      <c r="Z4577" s="21"/>
      <c r="AA4577" s="20"/>
      <c r="AB4577" s="20"/>
      <c r="AC4577" s="14"/>
    </row>
    <row r="4578" spans="2:29" ht="14.25" customHeight="1" x14ac:dyDescent="0.3">
      <c r="B4578" s="20"/>
      <c r="C4578" s="20"/>
      <c r="D4578" s="20"/>
      <c r="E4578" s="20"/>
      <c r="F4578" s="21"/>
      <c r="G4578" s="20"/>
      <c r="H4578" s="20"/>
      <c r="I4578" s="21"/>
      <c r="J4578" s="20"/>
      <c r="K4578" s="20"/>
      <c r="L4578" s="20"/>
      <c r="M4578" s="21"/>
      <c r="N4578" s="21"/>
      <c r="O4578" s="21"/>
      <c r="P4578" s="21"/>
      <c r="Q4578" s="21"/>
      <c r="R4578" s="21"/>
      <c r="S4578" s="21"/>
      <c r="T4578" s="20"/>
      <c r="U4578" s="21"/>
      <c r="V4578" s="21"/>
      <c r="W4578" s="21"/>
      <c r="X4578" s="20"/>
      <c r="Y4578" s="20"/>
      <c r="Z4578" s="21"/>
      <c r="AA4578" s="20"/>
      <c r="AB4578" s="20"/>
      <c r="AC4578" s="14"/>
    </row>
    <row r="4579" spans="2:29" ht="14.25" customHeight="1" x14ac:dyDescent="0.3">
      <c r="B4579" s="20"/>
      <c r="C4579" s="20"/>
      <c r="D4579" s="20"/>
      <c r="E4579" s="20"/>
      <c r="F4579" s="21"/>
      <c r="G4579" s="20"/>
      <c r="H4579" s="20"/>
      <c r="I4579" s="21"/>
      <c r="J4579" s="20"/>
      <c r="K4579" s="20"/>
      <c r="L4579" s="20"/>
      <c r="M4579" s="21"/>
      <c r="N4579" s="21"/>
      <c r="O4579" s="21"/>
      <c r="P4579" s="21"/>
      <c r="Q4579" s="21"/>
      <c r="R4579" s="21"/>
      <c r="S4579" s="21"/>
      <c r="T4579" s="20"/>
      <c r="U4579" s="21"/>
      <c r="V4579" s="21"/>
      <c r="W4579" s="21"/>
      <c r="X4579" s="20"/>
      <c r="Y4579" s="20"/>
      <c r="Z4579" s="21"/>
      <c r="AA4579" s="20"/>
      <c r="AB4579" s="20"/>
      <c r="AC4579" s="14"/>
    </row>
    <row r="4580" spans="2:29" ht="14.25" customHeight="1" x14ac:dyDescent="0.3">
      <c r="B4580" s="20"/>
      <c r="C4580" s="20"/>
      <c r="D4580" s="20"/>
      <c r="E4580" s="20"/>
      <c r="F4580" s="21"/>
      <c r="G4580" s="20"/>
      <c r="H4580" s="20"/>
      <c r="I4580" s="21"/>
      <c r="J4580" s="20"/>
      <c r="K4580" s="20"/>
      <c r="L4580" s="20"/>
      <c r="M4580" s="21"/>
      <c r="N4580" s="21"/>
      <c r="O4580" s="21"/>
      <c r="P4580" s="21"/>
      <c r="Q4580" s="21"/>
      <c r="R4580" s="21"/>
      <c r="S4580" s="21"/>
      <c r="T4580" s="20"/>
      <c r="U4580" s="21"/>
      <c r="V4580" s="21"/>
      <c r="W4580" s="21"/>
      <c r="X4580" s="20"/>
      <c r="Y4580" s="20"/>
      <c r="Z4580" s="21"/>
      <c r="AA4580" s="20"/>
      <c r="AB4580" s="20"/>
      <c r="AC4580" s="14"/>
    </row>
    <row r="4581" spans="2:29" ht="14.25" customHeight="1" x14ac:dyDescent="0.3">
      <c r="B4581" s="20"/>
      <c r="C4581" s="20"/>
      <c r="D4581" s="20"/>
      <c r="E4581" s="20"/>
      <c r="F4581" s="21"/>
      <c r="G4581" s="20"/>
      <c r="H4581" s="20"/>
      <c r="I4581" s="21"/>
      <c r="J4581" s="20"/>
      <c r="K4581" s="20"/>
      <c r="L4581" s="20"/>
      <c r="M4581" s="21"/>
      <c r="N4581" s="21"/>
      <c r="O4581" s="21"/>
      <c r="P4581" s="21"/>
      <c r="Q4581" s="21"/>
      <c r="R4581" s="21"/>
      <c r="S4581" s="21"/>
      <c r="T4581" s="20"/>
      <c r="U4581" s="21"/>
      <c r="V4581" s="21"/>
      <c r="W4581" s="21"/>
      <c r="X4581" s="20"/>
      <c r="Y4581" s="20"/>
      <c r="Z4581" s="21"/>
      <c r="AA4581" s="20"/>
      <c r="AB4581" s="20"/>
      <c r="AC4581" s="14"/>
    </row>
    <row r="4582" spans="2:29" ht="14.25" customHeight="1" x14ac:dyDescent="0.3">
      <c r="B4582" s="20"/>
      <c r="C4582" s="20"/>
      <c r="D4582" s="20"/>
      <c r="E4582" s="20"/>
      <c r="F4582" s="21"/>
      <c r="G4582" s="20"/>
      <c r="H4582" s="20"/>
      <c r="I4582" s="21"/>
      <c r="J4582" s="20"/>
      <c r="K4582" s="20"/>
      <c r="L4582" s="20"/>
      <c r="M4582" s="21"/>
      <c r="N4582" s="21"/>
      <c r="O4582" s="21"/>
      <c r="P4582" s="21"/>
      <c r="Q4582" s="21"/>
      <c r="R4582" s="21"/>
      <c r="S4582" s="21"/>
      <c r="T4582" s="20"/>
      <c r="U4582" s="21"/>
      <c r="V4582" s="21"/>
      <c r="W4582" s="21"/>
      <c r="X4582" s="20"/>
      <c r="Y4582" s="20"/>
      <c r="Z4582" s="21"/>
      <c r="AA4582" s="20"/>
      <c r="AB4582" s="20"/>
      <c r="AC4582" s="14"/>
    </row>
    <row r="4583" spans="2:29" ht="14.25" customHeight="1" x14ac:dyDescent="0.3">
      <c r="B4583" s="20"/>
      <c r="C4583" s="20"/>
      <c r="D4583" s="20"/>
      <c r="E4583" s="20"/>
      <c r="F4583" s="21"/>
      <c r="G4583" s="20"/>
      <c r="H4583" s="20"/>
      <c r="I4583" s="21"/>
      <c r="J4583" s="20"/>
      <c r="K4583" s="20"/>
      <c r="L4583" s="20"/>
      <c r="M4583" s="21"/>
      <c r="N4583" s="21"/>
      <c r="O4583" s="21"/>
      <c r="P4583" s="21"/>
      <c r="Q4583" s="21"/>
      <c r="R4583" s="21"/>
      <c r="S4583" s="21"/>
      <c r="T4583" s="20"/>
      <c r="U4583" s="21"/>
      <c r="V4583" s="21"/>
      <c r="W4583" s="21"/>
      <c r="X4583" s="20"/>
      <c r="Y4583" s="20"/>
      <c r="Z4583" s="21"/>
      <c r="AA4583" s="20"/>
      <c r="AB4583" s="20"/>
      <c r="AC4583" s="14"/>
    </row>
    <row r="4584" spans="2:29" ht="14.25" customHeight="1" x14ac:dyDescent="0.3">
      <c r="B4584" s="20"/>
      <c r="C4584" s="20"/>
      <c r="D4584" s="20"/>
      <c r="E4584" s="20"/>
      <c r="F4584" s="21"/>
      <c r="G4584" s="20"/>
      <c r="H4584" s="20"/>
      <c r="I4584" s="21"/>
      <c r="J4584" s="20"/>
      <c r="K4584" s="20"/>
      <c r="L4584" s="20"/>
      <c r="M4584" s="21"/>
      <c r="N4584" s="21"/>
      <c r="O4584" s="21"/>
      <c r="P4584" s="21"/>
      <c r="Q4584" s="21"/>
      <c r="R4584" s="21"/>
      <c r="S4584" s="21"/>
      <c r="T4584" s="20"/>
      <c r="U4584" s="21"/>
      <c r="V4584" s="21"/>
      <c r="W4584" s="21"/>
      <c r="X4584" s="20"/>
      <c r="Y4584" s="20"/>
      <c r="Z4584" s="21"/>
      <c r="AA4584" s="20"/>
      <c r="AB4584" s="20"/>
      <c r="AC4584" s="14"/>
    </row>
    <row r="4585" spans="2:29" ht="14.25" customHeight="1" x14ac:dyDescent="0.3">
      <c r="B4585" s="20"/>
      <c r="C4585" s="20"/>
      <c r="D4585" s="20"/>
      <c r="E4585" s="20"/>
      <c r="F4585" s="21"/>
      <c r="G4585" s="20"/>
      <c r="H4585" s="20"/>
      <c r="I4585" s="21"/>
      <c r="J4585" s="20"/>
      <c r="K4585" s="20"/>
      <c r="L4585" s="20"/>
      <c r="M4585" s="21"/>
      <c r="N4585" s="21"/>
      <c r="O4585" s="21"/>
      <c r="P4585" s="21"/>
      <c r="Q4585" s="21"/>
      <c r="R4585" s="21"/>
      <c r="S4585" s="21"/>
      <c r="T4585" s="20"/>
      <c r="U4585" s="21"/>
      <c r="V4585" s="21"/>
      <c r="W4585" s="21"/>
      <c r="X4585" s="20"/>
      <c r="Y4585" s="20"/>
      <c r="Z4585" s="21"/>
      <c r="AA4585" s="20"/>
      <c r="AB4585" s="20"/>
      <c r="AC4585" s="14"/>
    </row>
    <row r="4586" spans="2:29" ht="14.25" customHeight="1" x14ac:dyDescent="0.3">
      <c r="B4586" s="20"/>
      <c r="C4586" s="20"/>
      <c r="D4586" s="20"/>
      <c r="E4586" s="20"/>
      <c r="F4586" s="21"/>
      <c r="G4586" s="20"/>
      <c r="H4586" s="20"/>
      <c r="I4586" s="21"/>
      <c r="J4586" s="20"/>
      <c r="K4586" s="20"/>
      <c r="L4586" s="20"/>
      <c r="M4586" s="21"/>
      <c r="N4586" s="21"/>
      <c r="O4586" s="21"/>
      <c r="P4586" s="21"/>
      <c r="Q4586" s="21"/>
      <c r="R4586" s="21"/>
      <c r="S4586" s="21"/>
      <c r="T4586" s="20"/>
      <c r="U4586" s="21"/>
      <c r="V4586" s="21"/>
      <c r="W4586" s="21"/>
      <c r="X4586" s="20"/>
      <c r="Y4586" s="20"/>
      <c r="Z4586" s="21"/>
      <c r="AA4586" s="20"/>
      <c r="AB4586" s="20"/>
      <c r="AC4586" s="14"/>
    </row>
    <row r="4587" spans="2:29" ht="14.25" customHeight="1" x14ac:dyDescent="0.3">
      <c r="B4587" s="20"/>
      <c r="C4587" s="20"/>
      <c r="D4587" s="20"/>
      <c r="E4587" s="20"/>
      <c r="F4587" s="21"/>
      <c r="G4587" s="20"/>
      <c r="H4587" s="20"/>
      <c r="I4587" s="21"/>
      <c r="J4587" s="20"/>
      <c r="K4587" s="20"/>
      <c r="L4587" s="20"/>
      <c r="M4587" s="21"/>
      <c r="N4587" s="21"/>
      <c r="O4587" s="21"/>
      <c r="P4587" s="21"/>
      <c r="Q4587" s="21"/>
      <c r="R4587" s="21"/>
      <c r="S4587" s="21"/>
      <c r="T4587" s="20"/>
      <c r="U4587" s="21"/>
      <c r="V4587" s="21"/>
      <c r="W4587" s="21"/>
      <c r="X4587" s="20"/>
      <c r="Y4587" s="20"/>
      <c r="Z4587" s="21"/>
      <c r="AA4587" s="20"/>
      <c r="AB4587" s="20"/>
      <c r="AC4587" s="14"/>
    </row>
    <row r="4588" spans="2:29" ht="14.25" customHeight="1" x14ac:dyDescent="0.3">
      <c r="B4588" s="20"/>
      <c r="C4588" s="20"/>
      <c r="D4588" s="20"/>
      <c r="E4588" s="20"/>
      <c r="F4588" s="21"/>
      <c r="G4588" s="20"/>
      <c r="H4588" s="20"/>
      <c r="I4588" s="21"/>
      <c r="J4588" s="20"/>
      <c r="K4588" s="20"/>
      <c r="L4588" s="20"/>
      <c r="M4588" s="21"/>
      <c r="N4588" s="21"/>
      <c r="O4588" s="21"/>
      <c r="P4588" s="21"/>
      <c r="Q4588" s="21"/>
      <c r="R4588" s="21"/>
      <c r="S4588" s="21"/>
      <c r="T4588" s="20"/>
      <c r="U4588" s="21"/>
      <c r="V4588" s="21"/>
      <c r="W4588" s="21"/>
      <c r="X4588" s="20"/>
      <c r="Y4588" s="20"/>
      <c r="Z4588" s="21"/>
      <c r="AA4588" s="20"/>
      <c r="AB4588" s="20"/>
      <c r="AC4588" s="14"/>
    </row>
    <row r="4589" spans="2:29" ht="14.25" customHeight="1" x14ac:dyDescent="0.3">
      <c r="B4589" s="20"/>
      <c r="C4589" s="20"/>
      <c r="D4589" s="20"/>
      <c r="E4589" s="20"/>
      <c r="F4589" s="21"/>
      <c r="G4589" s="20"/>
      <c r="H4589" s="20"/>
      <c r="I4589" s="21"/>
      <c r="J4589" s="20"/>
      <c r="K4589" s="20"/>
      <c r="L4589" s="20"/>
      <c r="M4589" s="21"/>
      <c r="N4589" s="21"/>
      <c r="O4589" s="21"/>
      <c r="P4589" s="21"/>
      <c r="Q4589" s="21"/>
      <c r="R4589" s="21"/>
      <c r="S4589" s="21"/>
      <c r="T4589" s="20"/>
      <c r="U4589" s="21"/>
      <c r="V4589" s="21"/>
      <c r="W4589" s="21"/>
      <c r="X4589" s="20"/>
      <c r="Y4589" s="20"/>
      <c r="Z4589" s="21"/>
      <c r="AA4589" s="20"/>
      <c r="AB4589" s="20"/>
      <c r="AC4589" s="14"/>
    </row>
    <row r="4590" spans="2:29" ht="14.25" customHeight="1" x14ac:dyDescent="0.3">
      <c r="B4590" s="20"/>
      <c r="C4590" s="20"/>
      <c r="D4590" s="20"/>
      <c r="E4590" s="20"/>
      <c r="F4590" s="21"/>
      <c r="G4590" s="20"/>
      <c r="H4590" s="20"/>
      <c r="I4590" s="21"/>
      <c r="J4590" s="20"/>
      <c r="K4590" s="20"/>
      <c r="L4590" s="20"/>
      <c r="M4590" s="21"/>
      <c r="N4590" s="21"/>
      <c r="O4590" s="21"/>
      <c r="P4590" s="21"/>
      <c r="Q4590" s="21"/>
      <c r="R4590" s="21"/>
      <c r="S4590" s="21"/>
      <c r="T4590" s="20"/>
      <c r="U4590" s="21"/>
      <c r="V4590" s="21"/>
      <c r="W4590" s="21"/>
      <c r="X4590" s="20"/>
      <c r="Y4590" s="20"/>
      <c r="Z4590" s="21"/>
      <c r="AA4590" s="20"/>
      <c r="AB4590" s="20"/>
      <c r="AC4590" s="14"/>
    </row>
    <row r="4591" spans="2:29" ht="14.25" customHeight="1" x14ac:dyDescent="0.3">
      <c r="B4591" s="20"/>
      <c r="C4591" s="20"/>
      <c r="D4591" s="20"/>
      <c r="E4591" s="20"/>
      <c r="F4591" s="21"/>
      <c r="G4591" s="20"/>
      <c r="H4591" s="20"/>
      <c r="I4591" s="21"/>
      <c r="J4591" s="20"/>
      <c r="K4591" s="20"/>
      <c r="L4591" s="20"/>
      <c r="M4591" s="21"/>
      <c r="N4591" s="21"/>
      <c r="O4591" s="21"/>
      <c r="P4591" s="21"/>
      <c r="Q4591" s="21"/>
      <c r="R4591" s="21"/>
      <c r="S4591" s="21"/>
      <c r="T4591" s="20"/>
      <c r="U4591" s="21"/>
      <c r="V4591" s="21"/>
      <c r="W4591" s="21"/>
      <c r="X4591" s="20"/>
      <c r="Y4591" s="20"/>
      <c r="Z4591" s="21"/>
      <c r="AA4591" s="20"/>
      <c r="AB4591" s="20"/>
      <c r="AC4591" s="14"/>
    </row>
    <row r="4592" spans="2:29" ht="14.25" customHeight="1" x14ac:dyDescent="0.3">
      <c r="B4592" s="20"/>
      <c r="C4592" s="20"/>
      <c r="D4592" s="20"/>
      <c r="E4592" s="20"/>
      <c r="F4592" s="21"/>
      <c r="G4592" s="20"/>
      <c r="H4592" s="20"/>
      <c r="I4592" s="21"/>
      <c r="J4592" s="20"/>
      <c r="K4592" s="20"/>
      <c r="L4592" s="20"/>
      <c r="M4592" s="21"/>
      <c r="N4592" s="21"/>
      <c r="O4592" s="21"/>
      <c r="P4592" s="21"/>
      <c r="Q4592" s="21"/>
      <c r="R4592" s="21"/>
      <c r="S4592" s="21"/>
      <c r="T4592" s="20"/>
      <c r="U4592" s="21"/>
      <c r="V4592" s="21"/>
      <c r="W4592" s="21"/>
      <c r="X4592" s="20"/>
      <c r="Y4592" s="20"/>
      <c r="Z4592" s="21"/>
      <c r="AA4592" s="20"/>
      <c r="AB4592" s="20"/>
      <c r="AC4592" s="14"/>
    </row>
    <row r="4593" spans="2:29" ht="14.25" customHeight="1" x14ac:dyDescent="0.3">
      <c r="B4593" s="20"/>
      <c r="C4593" s="20"/>
      <c r="D4593" s="20"/>
      <c r="E4593" s="20"/>
      <c r="F4593" s="21"/>
      <c r="G4593" s="20"/>
      <c r="H4593" s="20"/>
      <c r="I4593" s="21"/>
      <c r="J4593" s="20"/>
      <c r="K4593" s="20"/>
      <c r="L4593" s="20"/>
      <c r="M4593" s="21"/>
      <c r="N4593" s="21"/>
      <c r="O4593" s="21"/>
      <c r="P4593" s="21"/>
      <c r="Q4593" s="21"/>
      <c r="R4593" s="21"/>
      <c r="S4593" s="21"/>
      <c r="T4593" s="20"/>
      <c r="U4593" s="21"/>
      <c r="V4593" s="21"/>
      <c r="W4593" s="21"/>
      <c r="X4593" s="20"/>
      <c r="Y4593" s="20"/>
      <c r="Z4593" s="21"/>
      <c r="AA4593" s="20"/>
      <c r="AB4593" s="20"/>
      <c r="AC4593" s="14"/>
    </row>
    <row r="4594" spans="2:29" ht="14.25" customHeight="1" x14ac:dyDescent="0.3">
      <c r="B4594" s="20"/>
      <c r="C4594" s="20"/>
      <c r="D4594" s="20"/>
      <c r="E4594" s="20"/>
      <c r="F4594" s="21"/>
      <c r="G4594" s="20"/>
      <c r="H4594" s="20"/>
      <c r="I4594" s="21"/>
      <c r="J4594" s="20"/>
      <c r="K4594" s="20"/>
      <c r="L4594" s="20"/>
      <c r="M4594" s="21"/>
      <c r="N4594" s="21"/>
      <c r="O4594" s="21"/>
      <c r="P4594" s="21"/>
      <c r="Q4594" s="21"/>
      <c r="R4594" s="21"/>
      <c r="S4594" s="21"/>
      <c r="T4594" s="20"/>
      <c r="U4594" s="21"/>
      <c r="V4594" s="21"/>
      <c r="W4594" s="21"/>
      <c r="X4594" s="20"/>
      <c r="Y4594" s="20"/>
      <c r="Z4594" s="21"/>
      <c r="AA4594" s="20"/>
      <c r="AB4594" s="20"/>
      <c r="AC4594" s="14"/>
    </row>
    <row r="4595" spans="2:29" ht="14.25" customHeight="1" x14ac:dyDescent="0.3">
      <c r="B4595" s="20"/>
      <c r="C4595" s="20"/>
      <c r="D4595" s="20"/>
      <c r="E4595" s="20"/>
      <c r="F4595" s="21"/>
      <c r="G4595" s="20"/>
      <c r="H4595" s="20"/>
      <c r="I4595" s="21"/>
      <c r="J4595" s="20"/>
      <c r="K4595" s="20"/>
      <c r="L4595" s="20"/>
      <c r="M4595" s="21"/>
      <c r="N4595" s="21"/>
      <c r="O4595" s="21"/>
      <c r="P4595" s="21"/>
      <c r="Q4595" s="21"/>
      <c r="R4595" s="21"/>
      <c r="S4595" s="21"/>
      <c r="T4595" s="20"/>
      <c r="U4595" s="21"/>
      <c r="V4595" s="21"/>
      <c r="W4595" s="21"/>
      <c r="X4595" s="20"/>
      <c r="Y4595" s="20"/>
      <c r="Z4595" s="21"/>
      <c r="AA4595" s="20"/>
      <c r="AB4595" s="20"/>
      <c r="AC4595" s="14"/>
    </row>
    <row r="4596" spans="2:29" ht="14.25" customHeight="1" x14ac:dyDescent="0.3">
      <c r="B4596" s="20"/>
      <c r="C4596" s="20"/>
      <c r="D4596" s="20"/>
      <c r="E4596" s="20"/>
      <c r="F4596" s="21"/>
      <c r="G4596" s="20"/>
      <c r="H4596" s="20"/>
      <c r="I4596" s="21"/>
      <c r="J4596" s="20"/>
      <c r="K4596" s="20"/>
      <c r="L4596" s="20"/>
      <c r="M4596" s="21"/>
      <c r="N4596" s="21"/>
      <c r="O4596" s="21"/>
      <c r="P4596" s="21"/>
      <c r="Q4596" s="21"/>
      <c r="R4596" s="21"/>
      <c r="S4596" s="21"/>
      <c r="T4596" s="20"/>
      <c r="U4596" s="21"/>
      <c r="V4596" s="21"/>
      <c r="W4596" s="21"/>
      <c r="X4596" s="20"/>
      <c r="Y4596" s="20"/>
      <c r="Z4596" s="21"/>
      <c r="AA4596" s="20"/>
      <c r="AB4596" s="20"/>
      <c r="AC4596" s="14"/>
    </row>
    <row r="4597" spans="2:29" ht="14.25" customHeight="1" x14ac:dyDescent="0.3">
      <c r="B4597" s="20"/>
      <c r="C4597" s="20"/>
      <c r="D4597" s="20"/>
      <c r="E4597" s="20"/>
      <c r="F4597" s="21"/>
      <c r="G4597" s="20"/>
      <c r="H4597" s="20"/>
      <c r="I4597" s="21"/>
      <c r="J4597" s="20"/>
      <c r="K4597" s="20"/>
      <c r="L4597" s="20"/>
      <c r="M4597" s="21"/>
      <c r="N4597" s="21"/>
      <c r="O4597" s="21"/>
      <c r="P4597" s="21"/>
      <c r="Q4597" s="21"/>
      <c r="R4597" s="21"/>
      <c r="S4597" s="21"/>
      <c r="T4597" s="20"/>
      <c r="U4597" s="21"/>
      <c r="V4597" s="21"/>
      <c r="W4597" s="21"/>
      <c r="X4597" s="20"/>
      <c r="Y4597" s="20"/>
      <c r="Z4597" s="21"/>
      <c r="AA4597" s="20"/>
      <c r="AB4597" s="20"/>
      <c r="AC4597" s="14"/>
    </row>
    <row r="4598" spans="2:29" ht="14.25" customHeight="1" x14ac:dyDescent="0.3">
      <c r="B4598" s="20"/>
      <c r="C4598" s="20"/>
      <c r="D4598" s="20"/>
      <c r="E4598" s="20"/>
      <c r="F4598" s="21"/>
      <c r="G4598" s="20"/>
      <c r="H4598" s="20"/>
      <c r="I4598" s="21"/>
      <c r="J4598" s="20"/>
      <c r="K4598" s="20"/>
      <c r="L4598" s="20"/>
      <c r="M4598" s="21"/>
      <c r="N4598" s="21"/>
      <c r="O4598" s="21"/>
      <c r="P4598" s="21"/>
      <c r="Q4598" s="21"/>
      <c r="R4598" s="21"/>
      <c r="S4598" s="21"/>
      <c r="T4598" s="20"/>
      <c r="U4598" s="21"/>
      <c r="V4598" s="21"/>
      <c r="W4598" s="21"/>
      <c r="X4598" s="20"/>
      <c r="Y4598" s="20"/>
      <c r="Z4598" s="21"/>
      <c r="AA4598" s="20"/>
      <c r="AB4598" s="20"/>
      <c r="AC4598" s="14"/>
    </row>
    <row r="4599" spans="2:29" ht="14.25" customHeight="1" x14ac:dyDescent="0.3">
      <c r="B4599" s="20"/>
      <c r="C4599" s="20"/>
      <c r="D4599" s="20"/>
      <c r="E4599" s="20"/>
      <c r="F4599" s="21"/>
      <c r="G4599" s="20"/>
      <c r="H4599" s="20"/>
      <c r="I4599" s="21"/>
      <c r="J4599" s="20"/>
      <c r="K4599" s="20"/>
      <c r="L4599" s="20"/>
      <c r="M4599" s="21"/>
      <c r="N4599" s="21"/>
      <c r="O4599" s="21"/>
      <c r="P4599" s="21"/>
      <c r="Q4599" s="21"/>
      <c r="R4599" s="21"/>
      <c r="S4599" s="21"/>
      <c r="T4599" s="20"/>
      <c r="U4599" s="21"/>
      <c r="V4599" s="21"/>
      <c r="W4599" s="21"/>
      <c r="X4599" s="20"/>
      <c r="Y4599" s="20"/>
      <c r="Z4599" s="21"/>
      <c r="AA4599" s="20"/>
      <c r="AB4599" s="20"/>
      <c r="AC4599" s="14"/>
    </row>
    <row r="4600" spans="2:29" ht="14.25" customHeight="1" x14ac:dyDescent="0.3">
      <c r="B4600" s="20"/>
      <c r="C4600" s="20"/>
      <c r="D4600" s="20"/>
      <c r="E4600" s="20"/>
      <c r="F4600" s="21"/>
      <c r="G4600" s="20"/>
      <c r="H4600" s="20"/>
      <c r="I4600" s="21"/>
      <c r="J4600" s="20"/>
      <c r="K4600" s="20"/>
      <c r="L4600" s="20"/>
      <c r="M4600" s="21"/>
      <c r="N4600" s="21"/>
      <c r="O4600" s="21"/>
      <c r="P4600" s="21"/>
      <c r="Q4600" s="21"/>
      <c r="R4600" s="21"/>
      <c r="S4600" s="21"/>
      <c r="T4600" s="20"/>
      <c r="U4600" s="21"/>
      <c r="V4600" s="21"/>
      <c r="W4600" s="21"/>
      <c r="X4600" s="20"/>
      <c r="Y4600" s="20"/>
      <c r="Z4600" s="21"/>
      <c r="AA4600" s="20"/>
      <c r="AB4600" s="20"/>
      <c r="AC4600" s="14"/>
    </row>
    <row r="4601" spans="2:29" ht="14.25" customHeight="1" x14ac:dyDescent="0.3">
      <c r="B4601" s="20"/>
      <c r="C4601" s="20"/>
      <c r="D4601" s="20"/>
      <c r="E4601" s="20"/>
      <c r="F4601" s="21"/>
      <c r="G4601" s="20"/>
      <c r="H4601" s="20"/>
      <c r="I4601" s="21"/>
      <c r="J4601" s="20"/>
      <c r="K4601" s="20"/>
      <c r="L4601" s="20"/>
      <c r="M4601" s="21"/>
      <c r="N4601" s="21"/>
      <c r="O4601" s="21"/>
      <c r="P4601" s="21"/>
      <c r="Q4601" s="21"/>
      <c r="R4601" s="21"/>
      <c r="S4601" s="21"/>
      <c r="T4601" s="20"/>
      <c r="U4601" s="21"/>
      <c r="V4601" s="21"/>
      <c r="W4601" s="21"/>
      <c r="X4601" s="20"/>
      <c r="Y4601" s="20"/>
      <c r="Z4601" s="21"/>
      <c r="AA4601" s="20"/>
      <c r="AB4601" s="20"/>
      <c r="AC4601" s="14"/>
    </row>
    <row r="4602" spans="2:29" ht="14.25" customHeight="1" x14ac:dyDescent="0.3">
      <c r="B4602" s="20"/>
      <c r="C4602" s="20"/>
      <c r="D4602" s="20"/>
      <c r="E4602" s="20"/>
      <c r="F4602" s="21"/>
      <c r="G4602" s="20"/>
      <c r="H4602" s="20"/>
      <c r="I4602" s="21"/>
      <c r="J4602" s="20"/>
      <c r="K4602" s="20"/>
      <c r="L4602" s="20"/>
      <c r="M4602" s="21"/>
      <c r="N4602" s="21"/>
      <c r="O4602" s="21"/>
      <c r="P4602" s="21"/>
      <c r="Q4602" s="21"/>
      <c r="R4602" s="21"/>
      <c r="S4602" s="21"/>
      <c r="T4602" s="20"/>
      <c r="U4602" s="21"/>
      <c r="V4602" s="21"/>
      <c r="W4602" s="21"/>
      <c r="X4602" s="20"/>
      <c r="Y4602" s="20"/>
      <c r="Z4602" s="21"/>
      <c r="AA4602" s="20"/>
      <c r="AB4602" s="20"/>
      <c r="AC4602" s="14"/>
    </row>
    <row r="4603" spans="2:29" ht="14.25" customHeight="1" x14ac:dyDescent="0.3">
      <c r="B4603" s="20"/>
      <c r="C4603" s="20"/>
      <c r="D4603" s="20"/>
      <c r="E4603" s="20"/>
      <c r="F4603" s="21"/>
      <c r="G4603" s="20"/>
      <c r="H4603" s="20"/>
      <c r="I4603" s="21"/>
      <c r="J4603" s="20"/>
      <c r="K4603" s="20"/>
      <c r="L4603" s="20"/>
      <c r="M4603" s="21"/>
      <c r="N4603" s="21"/>
      <c r="O4603" s="21"/>
      <c r="P4603" s="21"/>
      <c r="Q4603" s="21"/>
      <c r="R4603" s="21"/>
      <c r="S4603" s="21"/>
      <c r="T4603" s="20"/>
      <c r="U4603" s="21"/>
      <c r="V4603" s="21"/>
      <c r="W4603" s="21"/>
      <c r="X4603" s="20"/>
      <c r="Y4603" s="20"/>
      <c r="Z4603" s="21"/>
      <c r="AA4603" s="20"/>
      <c r="AB4603" s="20"/>
      <c r="AC4603" s="14"/>
    </row>
    <row r="4604" spans="2:29" ht="14.25" customHeight="1" x14ac:dyDescent="0.3">
      <c r="B4604" s="20"/>
      <c r="C4604" s="20"/>
      <c r="D4604" s="20"/>
      <c r="E4604" s="20"/>
      <c r="F4604" s="21"/>
      <c r="G4604" s="20"/>
      <c r="H4604" s="20"/>
      <c r="I4604" s="21"/>
      <c r="J4604" s="20"/>
      <c r="K4604" s="20"/>
      <c r="L4604" s="20"/>
      <c r="M4604" s="21"/>
      <c r="N4604" s="21"/>
      <c r="O4604" s="21"/>
      <c r="P4604" s="21"/>
      <c r="Q4604" s="21"/>
      <c r="R4604" s="21"/>
      <c r="S4604" s="21"/>
      <c r="T4604" s="20"/>
      <c r="U4604" s="21"/>
      <c r="V4604" s="21"/>
      <c r="W4604" s="21"/>
      <c r="X4604" s="20"/>
      <c r="Y4604" s="20"/>
      <c r="Z4604" s="21"/>
      <c r="AA4604" s="20"/>
      <c r="AB4604" s="20"/>
      <c r="AC4604" s="14"/>
    </row>
    <row r="4605" spans="2:29" ht="14.25" customHeight="1" x14ac:dyDescent="0.3">
      <c r="B4605" s="20"/>
      <c r="C4605" s="20"/>
      <c r="D4605" s="20"/>
      <c r="E4605" s="20"/>
      <c r="F4605" s="21"/>
      <c r="G4605" s="20"/>
      <c r="H4605" s="20"/>
      <c r="I4605" s="21"/>
      <c r="J4605" s="20"/>
      <c r="K4605" s="20"/>
      <c r="L4605" s="20"/>
      <c r="M4605" s="21"/>
      <c r="N4605" s="21"/>
      <c r="O4605" s="21"/>
      <c r="P4605" s="21"/>
      <c r="Q4605" s="21"/>
      <c r="R4605" s="21"/>
      <c r="S4605" s="21"/>
      <c r="T4605" s="20"/>
      <c r="U4605" s="21"/>
      <c r="V4605" s="21"/>
      <c r="W4605" s="21"/>
      <c r="X4605" s="20"/>
      <c r="Y4605" s="20"/>
      <c r="Z4605" s="21"/>
      <c r="AA4605" s="20"/>
      <c r="AB4605" s="20"/>
      <c r="AC4605" s="14"/>
    </row>
    <row r="4606" spans="2:29" ht="14.25" customHeight="1" x14ac:dyDescent="0.3">
      <c r="B4606" s="20"/>
      <c r="C4606" s="20"/>
      <c r="D4606" s="20"/>
      <c r="E4606" s="20"/>
      <c r="F4606" s="21"/>
      <c r="G4606" s="20"/>
      <c r="H4606" s="20"/>
      <c r="I4606" s="21"/>
      <c r="J4606" s="20"/>
      <c r="K4606" s="20"/>
      <c r="L4606" s="20"/>
      <c r="M4606" s="21"/>
      <c r="N4606" s="21"/>
      <c r="O4606" s="21"/>
      <c r="P4606" s="21"/>
      <c r="Q4606" s="21"/>
      <c r="R4606" s="21"/>
      <c r="S4606" s="21"/>
      <c r="T4606" s="20"/>
      <c r="U4606" s="21"/>
      <c r="V4606" s="21"/>
      <c r="W4606" s="21"/>
      <c r="X4606" s="20"/>
      <c r="Y4606" s="20"/>
      <c r="Z4606" s="21"/>
      <c r="AA4606" s="20"/>
      <c r="AB4606" s="20"/>
      <c r="AC4606" s="14"/>
    </row>
    <row r="4607" spans="2:29" ht="14.25" customHeight="1" x14ac:dyDescent="0.3">
      <c r="B4607" s="20"/>
      <c r="C4607" s="20"/>
      <c r="D4607" s="20"/>
      <c r="E4607" s="20"/>
      <c r="F4607" s="21"/>
      <c r="G4607" s="20"/>
      <c r="H4607" s="20"/>
      <c r="I4607" s="21"/>
      <c r="J4607" s="20"/>
      <c r="K4607" s="20"/>
      <c r="L4607" s="20"/>
      <c r="M4607" s="21"/>
      <c r="N4607" s="21"/>
      <c r="O4607" s="21"/>
      <c r="P4607" s="21"/>
      <c r="Q4607" s="21"/>
      <c r="R4607" s="21"/>
      <c r="S4607" s="21"/>
      <c r="T4607" s="20"/>
      <c r="U4607" s="21"/>
      <c r="V4607" s="21"/>
      <c r="W4607" s="21"/>
      <c r="X4607" s="20"/>
      <c r="Y4607" s="20"/>
      <c r="Z4607" s="21"/>
      <c r="AA4607" s="20"/>
      <c r="AB4607" s="20"/>
      <c r="AC4607" s="14"/>
    </row>
    <row r="4608" spans="2:29" ht="14.25" customHeight="1" x14ac:dyDescent="0.3">
      <c r="B4608" s="20"/>
      <c r="C4608" s="20"/>
      <c r="D4608" s="20"/>
      <c r="E4608" s="20"/>
      <c r="F4608" s="21"/>
      <c r="G4608" s="20"/>
      <c r="H4608" s="20"/>
      <c r="I4608" s="21"/>
      <c r="J4608" s="20"/>
      <c r="K4608" s="20"/>
      <c r="L4608" s="20"/>
      <c r="M4608" s="21"/>
      <c r="N4608" s="21"/>
      <c r="O4608" s="21"/>
      <c r="P4608" s="21"/>
      <c r="Q4608" s="21"/>
      <c r="R4608" s="21"/>
      <c r="S4608" s="21"/>
      <c r="T4608" s="20"/>
      <c r="U4608" s="21"/>
      <c r="V4608" s="21"/>
      <c r="W4608" s="21"/>
      <c r="X4608" s="20"/>
      <c r="Y4608" s="20"/>
      <c r="Z4608" s="21"/>
      <c r="AA4608" s="20"/>
      <c r="AB4608" s="20"/>
      <c r="AC4608" s="14"/>
    </row>
    <row r="4609" spans="2:29" ht="14.25" customHeight="1" x14ac:dyDescent="0.3">
      <c r="B4609" s="20"/>
      <c r="C4609" s="20"/>
      <c r="D4609" s="20"/>
      <c r="E4609" s="20"/>
      <c r="F4609" s="21"/>
      <c r="G4609" s="20"/>
      <c r="H4609" s="20"/>
      <c r="I4609" s="21"/>
      <c r="J4609" s="20"/>
      <c r="K4609" s="20"/>
      <c r="L4609" s="20"/>
      <c r="M4609" s="21"/>
      <c r="N4609" s="21"/>
      <c r="O4609" s="21"/>
      <c r="P4609" s="21"/>
      <c r="Q4609" s="21"/>
      <c r="R4609" s="21"/>
      <c r="S4609" s="21"/>
      <c r="T4609" s="20"/>
      <c r="U4609" s="21"/>
      <c r="V4609" s="21"/>
      <c r="W4609" s="21"/>
      <c r="X4609" s="20"/>
      <c r="Y4609" s="20"/>
      <c r="Z4609" s="21"/>
      <c r="AA4609" s="20"/>
      <c r="AB4609" s="20"/>
      <c r="AC4609" s="14"/>
    </row>
    <row r="4610" spans="2:29" ht="14.25" customHeight="1" x14ac:dyDescent="0.3">
      <c r="B4610" s="20"/>
      <c r="C4610" s="20"/>
      <c r="D4610" s="20"/>
      <c r="E4610" s="20"/>
      <c r="F4610" s="21"/>
      <c r="G4610" s="20"/>
      <c r="H4610" s="20"/>
      <c r="I4610" s="21"/>
      <c r="J4610" s="20"/>
      <c r="K4610" s="20"/>
      <c r="L4610" s="20"/>
      <c r="M4610" s="21"/>
      <c r="N4610" s="21"/>
      <c r="O4610" s="21"/>
      <c r="P4610" s="21"/>
      <c r="Q4610" s="21"/>
      <c r="R4610" s="21"/>
      <c r="S4610" s="21"/>
      <c r="T4610" s="20"/>
      <c r="U4610" s="21"/>
      <c r="V4610" s="21"/>
      <c r="W4610" s="21"/>
      <c r="X4610" s="20"/>
      <c r="Y4610" s="20"/>
      <c r="Z4610" s="21"/>
      <c r="AA4610" s="20"/>
      <c r="AB4610" s="20"/>
      <c r="AC4610" s="14"/>
    </row>
    <row r="4611" spans="2:29" ht="14.25" customHeight="1" x14ac:dyDescent="0.3">
      <c r="B4611" s="20"/>
      <c r="C4611" s="20"/>
      <c r="D4611" s="20"/>
      <c r="E4611" s="20"/>
      <c r="F4611" s="21"/>
      <c r="G4611" s="20"/>
      <c r="H4611" s="20"/>
      <c r="I4611" s="21"/>
      <c r="J4611" s="20"/>
      <c r="K4611" s="20"/>
      <c r="L4611" s="20"/>
      <c r="M4611" s="21"/>
      <c r="N4611" s="21"/>
      <c r="O4611" s="21"/>
      <c r="P4611" s="21"/>
      <c r="Q4611" s="21"/>
      <c r="R4611" s="21"/>
      <c r="S4611" s="21"/>
      <c r="T4611" s="20"/>
      <c r="U4611" s="21"/>
      <c r="V4611" s="21"/>
      <c r="W4611" s="21"/>
      <c r="X4611" s="20"/>
      <c r="Y4611" s="20"/>
      <c r="Z4611" s="21"/>
      <c r="AA4611" s="20"/>
      <c r="AB4611" s="20"/>
      <c r="AC4611" s="14"/>
    </row>
    <row r="4612" spans="2:29" ht="14.25" customHeight="1" x14ac:dyDescent="0.3">
      <c r="B4612" s="20"/>
      <c r="C4612" s="20"/>
      <c r="D4612" s="20"/>
      <c r="E4612" s="20"/>
      <c r="F4612" s="21"/>
      <c r="G4612" s="20"/>
      <c r="H4612" s="20"/>
      <c r="I4612" s="21"/>
      <c r="J4612" s="20"/>
      <c r="K4612" s="20"/>
      <c r="L4612" s="20"/>
      <c r="M4612" s="21"/>
      <c r="N4612" s="21"/>
      <c r="O4612" s="21"/>
      <c r="P4612" s="21"/>
      <c r="Q4612" s="21"/>
      <c r="R4612" s="21"/>
      <c r="S4612" s="21"/>
      <c r="T4612" s="20"/>
      <c r="U4612" s="21"/>
      <c r="V4612" s="21"/>
      <c r="W4612" s="21"/>
      <c r="X4612" s="20"/>
      <c r="Y4612" s="20"/>
      <c r="Z4612" s="21"/>
      <c r="AA4612" s="20"/>
      <c r="AB4612" s="20"/>
      <c r="AC4612" s="14"/>
    </row>
    <row r="4613" spans="2:29" ht="14.25" customHeight="1" x14ac:dyDescent="0.3">
      <c r="B4613" s="20"/>
      <c r="C4613" s="20"/>
      <c r="D4613" s="20"/>
      <c r="E4613" s="20"/>
      <c r="F4613" s="21"/>
      <c r="G4613" s="20"/>
      <c r="H4613" s="20"/>
      <c r="I4613" s="21"/>
      <c r="J4613" s="20"/>
      <c r="K4613" s="20"/>
      <c r="L4613" s="20"/>
      <c r="M4613" s="21"/>
      <c r="N4613" s="21"/>
      <c r="O4613" s="21"/>
      <c r="P4613" s="21"/>
      <c r="Q4613" s="21"/>
      <c r="R4613" s="21"/>
      <c r="S4613" s="21"/>
      <c r="T4613" s="20"/>
      <c r="U4613" s="21"/>
      <c r="V4613" s="21"/>
      <c r="W4613" s="21"/>
      <c r="X4613" s="20"/>
      <c r="Y4613" s="20"/>
      <c r="Z4613" s="21"/>
      <c r="AA4613" s="20"/>
      <c r="AB4613" s="20"/>
      <c r="AC4613" s="14"/>
    </row>
    <row r="4614" spans="2:29" ht="14.25" customHeight="1" x14ac:dyDescent="0.3">
      <c r="B4614" s="20"/>
      <c r="C4614" s="20"/>
      <c r="D4614" s="20"/>
      <c r="E4614" s="20"/>
      <c r="F4614" s="21"/>
      <c r="G4614" s="20"/>
      <c r="H4614" s="20"/>
      <c r="I4614" s="21"/>
      <c r="J4614" s="20"/>
      <c r="K4614" s="20"/>
      <c r="L4614" s="20"/>
      <c r="M4614" s="21"/>
      <c r="N4614" s="21"/>
      <c r="O4614" s="21"/>
      <c r="P4614" s="21"/>
      <c r="Q4614" s="21"/>
      <c r="R4614" s="21"/>
      <c r="S4614" s="21"/>
      <c r="T4614" s="20"/>
      <c r="U4614" s="21"/>
      <c r="V4614" s="21"/>
      <c r="W4614" s="21"/>
      <c r="X4614" s="20"/>
      <c r="Y4614" s="20"/>
      <c r="Z4614" s="21"/>
      <c r="AA4614" s="20"/>
      <c r="AB4614" s="20"/>
      <c r="AC4614" s="14"/>
    </row>
    <row r="4615" spans="2:29" ht="14.25" customHeight="1" x14ac:dyDescent="0.3">
      <c r="B4615" s="20"/>
      <c r="C4615" s="20"/>
      <c r="D4615" s="20"/>
      <c r="E4615" s="20"/>
      <c r="F4615" s="21"/>
      <c r="G4615" s="20"/>
      <c r="H4615" s="20"/>
      <c r="I4615" s="21"/>
      <c r="J4615" s="20"/>
      <c r="K4615" s="20"/>
      <c r="L4615" s="20"/>
      <c r="M4615" s="21"/>
      <c r="N4615" s="21"/>
      <c r="O4615" s="21"/>
      <c r="P4615" s="21"/>
      <c r="Q4615" s="21"/>
      <c r="R4615" s="21"/>
      <c r="S4615" s="21"/>
      <c r="T4615" s="20"/>
      <c r="U4615" s="21"/>
      <c r="V4615" s="21"/>
      <c r="W4615" s="21"/>
      <c r="X4615" s="20"/>
      <c r="Y4615" s="20"/>
      <c r="Z4615" s="21"/>
      <c r="AA4615" s="20"/>
      <c r="AB4615" s="20"/>
      <c r="AC4615" s="14"/>
    </row>
    <row r="4616" spans="2:29" ht="14.25" customHeight="1" x14ac:dyDescent="0.3">
      <c r="B4616" s="20"/>
      <c r="C4616" s="20"/>
      <c r="D4616" s="20"/>
      <c r="E4616" s="20"/>
      <c r="F4616" s="21"/>
      <c r="G4616" s="20"/>
      <c r="H4616" s="20"/>
      <c r="I4616" s="21"/>
      <c r="J4616" s="20"/>
      <c r="K4616" s="20"/>
      <c r="L4616" s="20"/>
      <c r="M4616" s="21"/>
      <c r="N4616" s="21"/>
      <c r="O4616" s="21"/>
      <c r="P4616" s="21"/>
      <c r="Q4616" s="21"/>
      <c r="R4616" s="21"/>
      <c r="S4616" s="21"/>
      <c r="T4616" s="20"/>
      <c r="U4616" s="21"/>
      <c r="V4616" s="21"/>
      <c r="W4616" s="21"/>
      <c r="X4616" s="20"/>
      <c r="Y4616" s="20"/>
      <c r="Z4616" s="21"/>
      <c r="AA4616" s="20"/>
      <c r="AB4616" s="20"/>
      <c r="AC4616" s="14"/>
    </row>
    <row r="4617" spans="2:29" ht="14.25" customHeight="1" x14ac:dyDescent="0.3">
      <c r="B4617" s="20"/>
      <c r="C4617" s="20"/>
      <c r="D4617" s="20"/>
      <c r="E4617" s="20"/>
      <c r="F4617" s="21"/>
      <c r="G4617" s="20"/>
      <c r="H4617" s="20"/>
      <c r="I4617" s="21"/>
      <c r="J4617" s="20"/>
      <c r="K4617" s="20"/>
      <c r="L4617" s="20"/>
      <c r="M4617" s="21"/>
      <c r="N4617" s="21"/>
      <c r="O4617" s="21"/>
      <c r="P4617" s="21"/>
      <c r="Q4617" s="21"/>
      <c r="R4617" s="21"/>
      <c r="S4617" s="21"/>
      <c r="T4617" s="20"/>
      <c r="U4617" s="21"/>
      <c r="V4617" s="21"/>
      <c r="W4617" s="21"/>
      <c r="X4617" s="20"/>
      <c r="Y4617" s="20"/>
      <c r="Z4617" s="21"/>
      <c r="AA4617" s="20"/>
      <c r="AB4617" s="20"/>
      <c r="AC4617" s="14"/>
    </row>
    <row r="4618" spans="2:29" ht="14.25" customHeight="1" x14ac:dyDescent="0.3">
      <c r="B4618" s="20"/>
      <c r="C4618" s="20"/>
      <c r="D4618" s="20"/>
      <c r="E4618" s="20"/>
      <c r="F4618" s="21"/>
      <c r="G4618" s="20"/>
      <c r="H4618" s="20"/>
      <c r="I4618" s="21"/>
      <c r="J4618" s="20"/>
      <c r="K4618" s="20"/>
      <c r="L4618" s="20"/>
      <c r="M4618" s="21"/>
      <c r="N4618" s="21"/>
      <c r="O4618" s="21"/>
      <c r="P4618" s="21"/>
      <c r="Q4618" s="21"/>
      <c r="R4618" s="21"/>
      <c r="S4618" s="21"/>
      <c r="T4618" s="20"/>
      <c r="U4618" s="21"/>
      <c r="V4618" s="21"/>
      <c r="W4618" s="21"/>
      <c r="X4618" s="20"/>
      <c r="Y4618" s="20"/>
      <c r="Z4618" s="21"/>
      <c r="AA4618" s="20"/>
      <c r="AB4618" s="20"/>
      <c r="AC4618" s="14"/>
    </row>
    <row r="4619" spans="2:29" ht="14.25" customHeight="1" x14ac:dyDescent="0.3">
      <c r="B4619" s="20"/>
      <c r="C4619" s="20"/>
      <c r="D4619" s="20"/>
      <c r="E4619" s="20"/>
      <c r="F4619" s="21"/>
      <c r="G4619" s="20"/>
      <c r="H4619" s="20"/>
      <c r="I4619" s="21"/>
      <c r="J4619" s="20"/>
      <c r="K4619" s="20"/>
      <c r="L4619" s="20"/>
      <c r="M4619" s="21"/>
      <c r="N4619" s="21"/>
      <c r="O4619" s="21"/>
      <c r="P4619" s="21"/>
      <c r="Q4619" s="21"/>
      <c r="R4619" s="21"/>
      <c r="S4619" s="21"/>
      <c r="T4619" s="20"/>
      <c r="U4619" s="21"/>
      <c r="V4619" s="21"/>
      <c r="W4619" s="21"/>
      <c r="X4619" s="20"/>
      <c r="Y4619" s="20"/>
      <c r="Z4619" s="21"/>
      <c r="AA4619" s="20"/>
      <c r="AB4619" s="20"/>
      <c r="AC4619" s="14"/>
    </row>
    <row r="4620" spans="2:29" ht="14.25" customHeight="1" x14ac:dyDescent="0.3">
      <c r="B4620" s="20"/>
      <c r="C4620" s="20"/>
      <c r="D4620" s="20"/>
      <c r="E4620" s="20"/>
      <c r="F4620" s="21"/>
      <c r="G4620" s="20"/>
      <c r="H4620" s="20"/>
      <c r="I4620" s="21"/>
      <c r="J4620" s="20"/>
      <c r="K4620" s="20"/>
      <c r="L4620" s="20"/>
      <c r="M4620" s="21"/>
      <c r="N4620" s="21"/>
      <c r="O4620" s="21"/>
      <c r="P4620" s="21"/>
      <c r="Q4620" s="21"/>
      <c r="R4620" s="21"/>
      <c r="S4620" s="21"/>
      <c r="T4620" s="20"/>
      <c r="U4620" s="21"/>
      <c r="V4620" s="21"/>
      <c r="W4620" s="21"/>
      <c r="X4620" s="20"/>
      <c r="Y4620" s="20"/>
      <c r="Z4620" s="21"/>
      <c r="AA4620" s="20"/>
      <c r="AB4620" s="20"/>
      <c r="AC4620" s="14"/>
    </row>
    <row r="4621" spans="2:29" ht="14.25" customHeight="1" x14ac:dyDescent="0.3">
      <c r="B4621" s="20"/>
      <c r="C4621" s="20"/>
      <c r="D4621" s="20"/>
      <c r="E4621" s="20"/>
      <c r="F4621" s="21"/>
      <c r="G4621" s="20"/>
      <c r="H4621" s="20"/>
      <c r="I4621" s="21"/>
      <c r="J4621" s="20"/>
      <c r="K4621" s="20"/>
      <c r="L4621" s="20"/>
      <c r="M4621" s="21"/>
      <c r="N4621" s="21"/>
      <c r="O4621" s="21"/>
      <c r="P4621" s="21"/>
      <c r="Q4621" s="21"/>
      <c r="R4621" s="21"/>
      <c r="S4621" s="21"/>
      <c r="T4621" s="20"/>
      <c r="U4621" s="21"/>
      <c r="V4621" s="21"/>
      <c r="W4621" s="21"/>
      <c r="X4621" s="20"/>
      <c r="Y4621" s="20"/>
      <c r="Z4621" s="21"/>
      <c r="AA4621" s="20"/>
      <c r="AB4621" s="20"/>
      <c r="AC4621" s="14"/>
    </row>
    <row r="4622" spans="2:29" ht="14.25" customHeight="1" x14ac:dyDescent="0.3">
      <c r="B4622" s="20"/>
      <c r="C4622" s="20"/>
      <c r="D4622" s="20"/>
      <c r="E4622" s="20"/>
      <c r="F4622" s="21"/>
      <c r="G4622" s="20"/>
      <c r="H4622" s="20"/>
      <c r="I4622" s="21"/>
      <c r="J4622" s="20"/>
      <c r="K4622" s="20"/>
      <c r="L4622" s="20"/>
      <c r="M4622" s="21"/>
      <c r="N4622" s="21"/>
      <c r="O4622" s="21"/>
      <c r="P4622" s="21"/>
      <c r="Q4622" s="21"/>
      <c r="R4622" s="21"/>
      <c r="S4622" s="21"/>
      <c r="T4622" s="20"/>
      <c r="U4622" s="21"/>
      <c r="V4622" s="21"/>
      <c r="W4622" s="21"/>
      <c r="X4622" s="20"/>
      <c r="Y4622" s="20"/>
      <c r="Z4622" s="21"/>
      <c r="AA4622" s="20"/>
      <c r="AB4622" s="20"/>
      <c r="AC4622" s="14"/>
    </row>
    <row r="4623" spans="2:29" ht="14.25" customHeight="1" x14ac:dyDescent="0.3">
      <c r="B4623" s="20"/>
      <c r="C4623" s="20"/>
      <c r="D4623" s="20"/>
      <c r="E4623" s="20"/>
      <c r="F4623" s="21"/>
      <c r="G4623" s="20"/>
      <c r="H4623" s="20"/>
      <c r="I4623" s="21"/>
      <c r="J4623" s="20"/>
      <c r="K4623" s="20"/>
      <c r="L4623" s="20"/>
      <c r="M4623" s="21"/>
      <c r="N4623" s="21"/>
      <c r="O4623" s="21"/>
      <c r="P4623" s="21"/>
      <c r="Q4623" s="21"/>
      <c r="R4623" s="21"/>
      <c r="S4623" s="21"/>
      <c r="T4623" s="20"/>
      <c r="U4623" s="21"/>
      <c r="V4623" s="21"/>
      <c r="W4623" s="21"/>
      <c r="X4623" s="20"/>
      <c r="Y4623" s="20"/>
      <c r="Z4623" s="21"/>
      <c r="AA4623" s="20"/>
      <c r="AB4623" s="20"/>
      <c r="AC4623" s="14"/>
    </row>
    <row r="4624" spans="2:29" ht="14.25" customHeight="1" x14ac:dyDescent="0.3">
      <c r="B4624" s="20"/>
      <c r="C4624" s="20"/>
      <c r="D4624" s="20"/>
      <c r="E4624" s="20"/>
      <c r="F4624" s="21"/>
      <c r="G4624" s="20"/>
      <c r="H4624" s="20"/>
      <c r="I4624" s="21"/>
      <c r="J4624" s="20"/>
      <c r="K4624" s="20"/>
      <c r="L4624" s="20"/>
      <c r="M4624" s="21"/>
      <c r="N4624" s="21"/>
      <c r="O4624" s="21"/>
      <c r="P4624" s="21"/>
      <c r="Q4624" s="21"/>
      <c r="R4624" s="21"/>
      <c r="S4624" s="21"/>
      <c r="T4624" s="20"/>
      <c r="U4624" s="21"/>
      <c r="V4624" s="21"/>
      <c r="W4624" s="21"/>
      <c r="X4624" s="20"/>
      <c r="Y4624" s="20"/>
      <c r="Z4624" s="21"/>
      <c r="AA4624" s="20"/>
      <c r="AB4624" s="20"/>
      <c r="AC4624" s="14"/>
    </row>
    <row r="4625" spans="2:29" ht="14.25" customHeight="1" x14ac:dyDescent="0.3">
      <c r="B4625" s="20"/>
      <c r="C4625" s="20"/>
      <c r="D4625" s="20"/>
      <c r="E4625" s="20"/>
      <c r="F4625" s="21"/>
      <c r="G4625" s="20"/>
      <c r="H4625" s="20"/>
      <c r="I4625" s="21"/>
      <c r="J4625" s="20"/>
      <c r="K4625" s="20"/>
      <c r="L4625" s="20"/>
      <c r="M4625" s="21"/>
      <c r="N4625" s="21"/>
      <c r="O4625" s="21"/>
      <c r="P4625" s="21"/>
      <c r="Q4625" s="21"/>
      <c r="R4625" s="21"/>
      <c r="S4625" s="21"/>
      <c r="T4625" s="20"/>
      <c r="U4625" s="21"/>
      <c r="V4625" s="21"/>
      <c r="W4625" s="21"/>
      <c r="X4625" s="20"/>
      <c r="Y4625" s="20"/>
      <c r="Z4625" s="21"/>
      <c r="AA4625" s="20"/>
      <c r="AB4625" s="20"/>
      <c r="AC4625" s="14"/>
    </row>
    <row r="4626" spans="2:29" ht="14.25" customHeight="1" x14ac:dyDescent="0.3">
      <c r="B4626" s="20"/>
      <c r="C4626" s="20"/>
      <c r="D4626" s="20"/>
      <c r="E4626" s="20"/>
      <c r="F4626" s="21"/>
      <c r="G4626" s="20"/>
      <c r="H4626" s="20"/>
      <c r="I4626" s="21"/>
      <c r="J4626" s="20"/>
      <c r="K4626" s="20"/>
      <c r="L4626" s="20"/>
      <c r="M4626" s="21"/>
      <c r="N4626" s="21"/>
      <c r="O4626" s="21"/>
      <c r="P4626" s="21"/>
      <c r="Q4626" s="21"/>
      <c r="R4626" s="21"/>
      <c r="S4626" s="21"/>
      <c r="T4626" s="20"/>
      <c r="U4626" s="21"/>
      <c r="V4626" s="21"/>
      <c r="W4626" s="21"/>
      <c r="X4626" s="20"/>
      <c r="Y4626" s="20"/>
      <c r="Z4626" s="21"/>
      <c r="AA4626" s="20"/>
      <c r="AB4626" s="20"/>
      <c r="AC4626" s="14"/>
    </row>
    <row r="4627" spans="2:29" ht="14.25" customHeight="1" x14ac:dyDescent="0.3">
      <c r="B4627" s="20"/>
      <c r="C4627" s="20"/>
      <c r="D4627" s="20"/>
      <c r="E4627" s="20"/>
      <c r="F4627" s="21"/>
      <c r="G4627" s="20"/>
      <c r="H4627" s="20"/>
      <c r="I4627" s="21"/>
      <c r="J4627" s="20"/>
      <c r="K4627" s="20"/>
      <c r="L4627" s="20"/>
      <c r="M4627" s="21"/>
      <c r="N4627" s="21"/>
      <c r="O4627" s="21"/>
      <c r="P4627" s="21"/>
      <c r="Q4627" s="21"/>
      <c r="R4627" s="21"/>
      <c r="S4627" s="21"/>
      <c r="T4627" s="20"/>
      <c r="U4627" s="21"/>
      <c r="V4627" s="21"/>
      <c r="W4627" s="21"/>
      <c r="X4627" s="20"/>
      <c r="Y4627" s="20"/>
      <c r="Z4627" s="21"/>
      <c r="AA4627" s="20"/>
      <c r="AB4627" s="20"/>
      <c r="AC4627" s="14"/>
    </row>
    <row r="4628" spans="2:29" ht="14.25" customHeight="1" x14ac:dyDescent="0.3">
      <c r="B4628" s="20"/>
      <c r="C4628" s="20"/>
      <c r="D4628" s="20"/>
      <c r="E4628" s="20"/>
      <c r="F4628" s="21"/>
      <c r="G4628" s="20"/>
      <c r="H4628" s="20"/>
      <c r="I4628" s="21"/>
      <c r="J4628" s="20"/>
      <c r="K4628" s="20"/>
      <c r="L4628" s="20"/>
      <c r="M4628" s="21"/>
      <c r="N4628" s="21"/>
      <c r="O4628" s="21"/>
      <c r="P4628" s="21"/>
      <c r="Q4628" s="21"/>
      <c r="R4628" s="21"/>
      <c r="S4628" s="21"/>
      <c r="T4628" s="20"/>
      <c r="U4628" s="21"/>
      <c r="V4628" s="21"/>
      <c r="W4628" s="21"/>
      <c r="X4628" s="20"/>
      <c r="Y4628" s="20"/>
      <c r="Z4628" s="21"/>
      <c r="AA4628" s="20"/>
      <c r="AB4628" s="20"/>
      <c r="AC4628" s="14"/>
    </row>
    <row r="4629" spans="2:29" ht="14.25" customHeight="1" x14ac:dyDescent="0.3">
      <c r="B4629" s="20"/>
      <c r="C4629" s="20"/>
      <c r="D4629" s="20"/>
      <c r="E4629" s="20"/>
      <c r="F4629" s="21"/>
      <c r="G4629" s="20"/>
      <c r="H4629" s="20"/>
      <c r="I4629" s="21"/>
      <c r="J4629" s="20"/>
      <c r="K4629" s="20"/>
      <c r="L4629" s="20"/>
      <c r="M4629" s="21"/>
      <c r="N4629" s="21"/>
      <c r="O4629" s="21"/>
      <c r="P4629" s="21"/>
      <c r="Q4629" s="21"/>
      <c r="R4629" s="21"/>
      <c r="S4629" s="21"/>
      <c r="T4629" s="20"/>
      <c r="U4629" s="21"/>
      <c r="V4629" s="21"/>
      <c r="W4629" s="21"/>
      <c r="X4629" s="20"/>
      <c r="Y4629" s="20"/>
      <c r="Z4629" s="21"/>
      <c r="AA4629" s="20"/>
      <c r="AB4629" s="20"/>
      <c r="AC4629" s="14"/>
    </row>
    <row r="4630" spans="2:29" ht="14.25" customHeight="1" x14ac:dyDescent="0.3">
      <c r="B4630" s="20"/>
      <c r="C4630" s="20"/>
      <c r="D4630" s="20"/>
      <c r="E4630" s="20"/>
      <c r="F4630" s="21"/>
      <c r="G4630" s="20"/>
      <c r="H4630" s="20"/>
      <c r="I4630" s="21"/>
      <c r="J4630" s="20"/>
      <c r="K4630" s="20"/>
      <c r="L4630" s="20"/>
      <c r="M4630" s="21"/>
      <c r="N4630" s="21"/>
      <c r="O4630" s="21"/>
      <c r="P4630" s="21"/>
      <c r="Q4630" s="21"/>
      <c r="R4630" s="21"/>
      <c r="S4630" s="21"/>
      <c r="T4630" s="20"/>
      <c r="U4630" s="21"/>
      <c r="V4630" s="21"/>
      <c r="W4630" s="21"/>
      <c r="X4630" s="20"/>
      <c r="Y4630" s="20"/>
      <c r="Z4630" s="21"/>
      <c r="AA4630" s="20"/>
      <c r="AB4630" s="20"/>
      <c r="AC4630" s="14"/>
    </row>
    <row r="4631" spans="2:29" ht="14.25" customHeight="1" x14ac:dyDescent="0.3">
      <c r="B4631" s="20"/>
      <c r="C4631" s="20"/>
      <c r="D4631" s="20"/>
      <c r="E4631" s="20"/>
      <c r="F4631" s="21"/>
      <c r="G4631" s="20"/>
      <c r="H4631" s="20"/>
      <c r="I4631" s="21"/>
      <c r="J4631" s="20"/>
      <c r="K4631" s="20"/>
      <c r="L4631" s="20"/>
      <c r="M4631" s="21"/>
      <c r="N4631" s="21"/>
      <c r="O4631" s="21"/>
      <c r="P4631" s="21"/>
      <c r="Q4631" s="21"/>
      <c r="R4631" s="21"/>
      <c r="S4631" s="21"/>
      <c r="T4631" s="20"/>
      <c r="U4631" s="21"/>
      <c r="V4631" s="21"/>
      <c r="W4631" s="21"/>
      <c r="X4631" s="20"/>
      <c r="Y4631" s="20"/>
      <c r="Z4631" s="21"/>
      <c r="AA4631" s="20"/>
      <c r="AB4631" s="20"/>
      <c r="AC4631" s="14"/>
    </row>
    <row r="4632" spans="2:29" ht="14.25" customHeight="1" x14ac:dyDescent="0.3">
      <c r="B4632" s="20"/>
      <c r="C4632" s="20"/>
      <c r="D4632" s="20"/>
      <c r="E4632" s="20"/>
      <c r="F4632" s="21"/>
      <c r="G4632" s="20"/>
      <c r="H4632" s="20"/>
      <c r="I4632" s="21"/>
      <c r="J4632" s="20"/>
      <c r="K4632" s="20"/>
      <c r="L4632" s="20"/>
      <c r="M4632" s="21"/>
      <c r="N4632" s="21"/>
      <c r="O4632" s="21"/>
      <c r="P4632" s="21"/>
      <c r="Q4632" s="21"/>
      <c r="R4632" s="21"/>
      <c r="S4632" s="21"/>
      <c r="T4632" s="20"/>
      <c r="U4632" s="21"/>
      <c r="V4632" s="21"/>
      <c r="W4632" s="21"/>
      <c r="X4632" s="20"/>
      <c r="Y4632" s="20"/>
      <c r="Z4632" s="21"/>
      <c r="AA4632" s="20"/>
      <c r="AB4632" s="20"/>
      <c r="AC4632" s="14"/>
    </row>
    <row r="4633" spans="2:29" ht="14.25" customHeight="1" x14ac:dyDescent="0.3">
      <c r="B4633" s="20"/>
      <c r="C4633" s="20"/>
      <c r="D4633" s="20"/>
      <c r="E4633" s="20"/>
      <c r="F4633" s="21"/>
      <c r="G4633" s="20"/>
      <c r="H4633" s="20"/>
      <c r="I4633" s="21"/>
      <c r="J4633" s="20"/>
      <c r="K4633" s="20"/>
      <c r="L4633" s="20"/>
      <c r="M4633" s="21"/>
      <c r="N4633" s="21"/>
      <c r="O4633" s="21"/>
      <c r="P4633" s="21"/>
      <c r="Q4633" s="21"/>
      <c r="R4633" s="21"/>
      <c r="S4633" s="21"/>
      <c r="T4633" s="20"/>
      <c r="U4633" s="21"/>
      <c r="V4633" s="21"/>
      <c r="W4633" s="21"/>
      <c r="X4633" s="20"/>
      <c r="Y4633" s="20"/>
      <c r="Z4633" s="21"/>
      <c r="AA4633" s="20"/>
      <c r="AB4633" s="20"/>
      <c r="AC4633" s="14"/>
    </row>
    <row r="4634" spans="2:29" ht="14.25" customHeight="1" x14ac:dyDescent="0.3">
      <c r="B4634" s="20"/>
      <c r="C4634" s="20"/>
      <c r="D4634" s="20"/>
      <c r="E4634" s="20"/>
      <c r="F4634" s="21"/>
      <c r="G4634" s="20"/>
      <c r="H4634" s="20"/>
      <c r="I4634" s="21"/>
      <c r="J4634" s="20"/>
      <c r="K4634" s="20"/>
      <c r="L4634" s="20"/>
      <c r="M4634" s="21"/>
      <c r="N4634" s="21"/>
      <c r="O4634" s="21"/>
      <c r="P4634" s="21"/>
      <c r="Q4634" s="21"/>
      <c r="R4634" s="21"/>
      <c r="S4634" s="21"/>
      <c r="T4634" s="20"/>
      <c r="U4634" s="21"/>
      <c r="V4634" s="21"/>
      <c r="W4634" s="21"/>
      <c r="X4634" s="20"/>
      <c r="Y4634" s="20"/>
      <c r="Z4634" s="21"/>
      <c r="AA4634" s="20"/>
      <c r="AB4634" s="20"/>
      <c r="AC4634" s="14"/>
    </row>
    <row r="4635" spans="2:29" ht="14.25" customHeight="1" x14ac:dyDescent="0.3">
      <c r="B4635" s="20"/>
      <c r="C4635" s="20"/>
      <c r="D4635" s="20"/>
      <c r="E4635" s="20"/>
      <c r="F4635" s="21"/>
      <c r="G4635" s="20"/>
      <c r="H4635" s="20"/>
      <c r="I4635" s="21"/>
      <c r="J4635" s="20"/>
      <c r="K4635" s="20"/>
      <c r="L4635" s="20"/>
      <c r="M4635" s="21"/>
      <c r="N4635" s="21"/>
      <c r="O4635" s="21"/>
      <c r="P4635" s="21"/>
      <c r="Q4635" s="21"/>
      <c r="R4635" s="21"/>
      <c r="S4635" s="21"/>
      <c r="T4635" s="20"/>
      <c r="U4635" s="21"/>
      <c r="V4635" s="21"/>
      <c r="W4635" s="21"/>
      <c r="X4635" s="20"/>
      <c r="Y4635" s="20"/>
      <c r="Z4635" s="21"/>
      <c r="AA4635" s="20"/>
      <c r="AB4635" s="20"/>
      <c r="AC4635" s="14"/>
    </row>
    <row r="4636" spans="2:29" ht="14.25" customHeight="1" x14ac:dyDescent="0.3">
      <c r="B4636" s="20"/>
      <c r="C4636" s="20"/>
      <c r="D4636" s="20"/>
      <c r="E4636" s="20"/>
      <c r="F4636" s="21"/>
      <c r="G4636" s="20"/>
      <c r="H4636" s="20"/>
      <c r="I4636" s="21"/>
      <c r="J4636" s="20"/>
      <c r="K4636" s="20"/>
      <c r="L4636" s="20"/>
      <c r="M4636" s="21"/>
      <c r="N4636" s="21"/>
      <c r="O4636" s="21"/>
      <c r="P4636" s="21"/>
      <c r="Q4636" s="21"/>
      <c r="R4636" s="21"/>
      <c r="S4636" s="21"/>
      <c r="T4636" s="20"/>
      <c r="U4636" s="21"/>
      <c r="V4636" s="21"/>
      <c r="W4636" s="21"/>
      <c r="X4636" s="20"/>
      <c r="Y4636" s="20"/>
      <c r="Z4636" s="21"/>
      <c r="AA4636" s="20"/>
      <c r="AB4636" s="20"/>
      <c r="AC4636" s="14"/>
    </row>
    <row r="4637" spans="2:29" ht="14.25" customHeight="1" x14ac:dyDescent="0.3">
      <c r="B4637" s="20"/>
      <c r="C4637" s="20"/>
      <c r="D4637" s="20"/>
      <c r="E4637" s="20"/>
      <c r="F4637" s="21"/>
      <c r="G4637" s="20"/>
      <c r="H4637" s="20"/>
      <c r="I4637" s="21"/>
      <c r="J4637" s="20"/>
      <c r="K4637" s="20"/>
      <c r="L4637" s="20"/>
      <c r="M4637" s="21"/>
      <c r="N4637" s="21"/>
      <c r="O4637" s="21"/>
      <c r="P4637" s="21"/>
      <c r="Q4637" s="21"/>
      <c r="R4637" s="21"/>
      <c r="S4637" s="21"/>
      <c r="T4637" s="20"/>
      <c r="U4637" s="21"/>
      <c r="V4637" s="21"/>
      <c r="W4637" s="21"/>
      <c r="X4637" s="20"/>
      <c r="Y4637" s="20"/>
      <c r="Z4637" s="21"/>
      <c r="AA4637" s="20"/>
      <c r="AB4637" s="20"/>
      <c r="AC4637" s="14"/>
    </row>
    <row r="4638" spans="2:29" ht="14.25" customHeight="1" x14ac:dyDescent="0.3">
      <c r="B4638" s="20"/>
      <c r="C4638" s="20"/>
      <c r="D4638" s="20"/>
      <c r="E4638" s="20"/>
      <c r="F4638" s="21"/>
      <c r="G4638" s="20"/>
      <c r="H4638" s="20"/>
      <c r="I4638" s="21"/>
      <c r="J4638" s="20"/>
      <c r="K4638" s="20"/>
      <c r="L4638" s="20"/>
      <c r="M4638" s="21"/>
      <c r="N4638" s="21"/>
      <c r="O4638" s="21"/>
      <c r="P4638" s="21"/>
      <c r="Q4638" s="21"/>
      <c r="R4638" s="21"/>
      <c r="S4638" s="21"/>
      <c r="T4638" s="20"/>
      <c r="U4638" s="21"/>
      <c r="V4638" s="21"/>
      <c r="W4638" s="21"/>
      <c r="X4638" s="20"/>
      <c r="Y4638" s="20"/>
      <c r="Z4638" s="21"/>
      <c r="AA4638" s="20"/>
      <c r="AB4638" s="20"/>
      <c r="AC4638" s="14"/>
    </row>
    <row r="4639" spans="2:29" ht="14.25" customHeight="1" x14ac:dyDescent="0.3">
      <c r="B4639" s="20"/>
      <c r="C4639" s="20"/>
      <c r="D4639" s="20"/>
      <c r="E4639" s="20"/>
      <c r="F4639" s="21"/>
      <c r="G4639" s="20"/>
      <c r="H4639" s="20"/>
      <c r="I4639" s="21"/>
      <c r="J4639" s="20"/>
      <c r="K4639" s="20"/>
      <c r="L4639" s="20"/>
      <c r="M4639" s="21"/>
      <c r="N4639" s="21"/>
      <c r="O4639" s="21"/>
      <c r="P4639" s="21"/>
      <c r="Q4639" s="21"/>
      <c r="R4639" s="21"/>
      <c r="S4639" s="21"/>
      <c r="T4639" s="20"/>
      <c r="U4639" s="21"/>
      <c r="V4639" s="21"/>
      <c r="W4639" s="21"/>
      <c r="X4639" s="20"/>
      <c r="Y4639" s="20"/>
      <c r="Z4639" s="21"/>
      <c r="AA4639" s="20"/>
      <c r="AB4639" s="20"/>
      <c r="AC4639" s="14"/>
    </row>
    <row r="4640" spans="2:29" ht="14.25" customHeight="1" x14ac:dyDescent="0.3">
      <c r="B4640" s="20"/>
      <c r="C4640" s="20"/>
      <c r="D4640" s="20"/>
      <c r="E4640" s="20"/>
      <c r="F4640" s="21"/>
      <c r="G4640" s="20"/>
      <c r="H4640" s="20"/>
      <c r="I4640" s="21"/>
      <c r="J4640" s="20"/>
      <c r="K4640" s="20"/>
      <c r="L4640" s="20"/>
      <c r="M4640" s="21"/>
      <c r="N4640" s="21"/>
      <c r="O4640" s="21"/>
      <c r="P4640" s="21"/>
      <c r="Q4640" s="21"/>
      <c r="R4640" s="21"/>
      <c r="S4640" s="21"/>
      <c r="T4640" s="20"/>
      <c r="U4640" s="21"/>
      <c r="V4640" s="21"/>
      <c r="W4640" s="21"/>
      <c r="X4640" s="20"/>
      <c r="Y4640" s="20"/>
      <c r="Z4640" s="21"/>
      <c r="AA4640" s="20"/>
      <c r="AB4640" s="20"/>
      <c r="AC4640" s="14"/>
    </row>
    <row r="4641" spans="2:29" ht="14.25" customHeight="1" x14ac:dyDescent="0.3">
      <c r="B4641" s="20"/>
      <c r="C4641" s="20"/>
      <c r="D4641" s="20"/>
      <c r="E4641" s="20"/>
      <c r="F4641" s="21"/>
      <c r="G4641" s="20"/>
      <c r="H4641" s="20"/>
      <c r="I4641" s="21"/>
      <c r="J4641" s="20"/>
      <c r="K4641" s="20"/>
      <c r="L4641" s="20"/>
      <c r="M4641" s="21"/>
      <c r="N4641" s="21"/>
      <c r="O4641" s="21"/>
      <c r="P4641" s="21"/>
      <c r="Q4641" s="21"/>
      <c r="R4641" s="21"/>
      <c r="S4641" s="21"/>
      <c r="T4641" s="20"/>
      <c r="U4641" s="21"/>
      <c r="V4641" s="21"/>
      <c r="W4641" s="21"/>
      <c r="X4641" s="20"/>
      <c r="Y4641" s="20"/>
      <c r="Z4641" s="21"/>
      <c r="AA4641" s="20"/>
      <c r="AB4641" s="20"/>
      <c r="AC4641" s="14"/>
    </row>
    <row r="4642" spans="2:29" ht="14.25" customHeight="1" x14ac:dyDescent="0.3">
      <c r="B4642" s="20"/>
      <c r="C4642" s="20"/>
      <c r="D4642" s="20"/>
      <c r="E4642" s="20"/>
      <c r="F4642" s="21"/>
      <c r="G4642" s="20"/>
      <c r="H4642" s="20"/>
      <c r="I4642" s="21"/>
      <c r="J4642" s="20"/>
      <c r="K4642" s="20"/>
      <c r="L4642" s="20"/>
      <c r="M4642" s="21"/>
      <c r="N4642" s="21"/>
      <c r="O4642" s="21"/>
      <c r="P4642" s="21"/>
      <c r="Q4642" s="21"/>
      <c r="R4642" s="21"/>
      <c r="S4642" s="21"/>
      <c r="T4642" s="20"/>
      <c r="U4642" s="21"/>
      <c r="V4642" s="21"/>
      <c r="W4642" s="21"/>
      <c r="X4642" s="20"/>
      <c r="Y4642" s="20"/>
      <c r="Z4642" s="21"/>
      <c r="AA4642" s="20"/>
      <c r="AB4642" s="20"/>
      <c r="AC4642" s="14"/>
    </row>
    <row r="4643" spans="2:29" ht="14.25" customHeight="1" x14ac:dyDescent="0.3">
      <c r="B4643" s="20"/>
      <c r="C4643" s="20"/>
      <c r="D4643" s="20"/>
      <c r="E4643" s="20"/>
      <c r="F4643" s="21"/>
      <c r="G4643" s="20"/>
      <c r="H4643" s="20"/>
      <c r="I4643" s="21"/>
      <c r="J4643" s="20"/>
      <c r="K4643" s="20"/>
      <c r="L4643" s="20"/>
      <c r="M4643" s="21"/>
      <c r="N4643" s="21"/>
      <c r="O4643" s="21"/>
      <c r="P4643" s="21"/>
      <c r="Q4643" s="21"/>
      <c r="R4643" s="21"/>
      <c r="S4643" s="21"/>
      <c r="T4643" s="20"/>
      <c r="U4643" s="21"/>
      <c r="V4643" s="21"/>
      <c r="W4643" s="21"/>
      <c r="X4643" s="20"/>
      <c r="Y4643" s="20"/>
      <c r="Z4643" s="21"/>
      <c r="AA4643" s="20"/>
      <c r="AB4643" s="20"/>
      <c r="AC4643" s="14"/>
    </row>
    <row r="4644" spans="2:29" ht="14.25" customHeight="1" x14ac:dyDescent="0.3">
      <c r="B4644" s="20"/>
      <c r="C4644" s="20"/>
      <c r="D4644" s="20"/>
      <c r="E4644" s="20"/>
      <c r="F4644" s="21"/>
      <c r="G4644" s="20"/>
      <c r="H4644" s="20"/>
      <c r="I4644" s="21"/>
      <c r="J4644" s="20"/>
      <c r="K4644" s="20"/>
      <c r="L4644" s="20"/>
      <c r="M4644" s="21"/>
      <c r="N4644" s="21"/>
      <c r="O4644" s="21"/>
      <c r="P4644" s="21"/>
      <c r="Q4644" s="21"/>
      <c r="R4644" s="21"/>
      <c r="S4644" s="21"/>
      <c r="T4644" s="20"/>
      <c r="U4644" s="21"/>
      <c r="V4644" s="21"/>
      <c r="W4644" s="21"/>
      <c r="X4644" s="20"/>
      <c r="Y4644" s="20"/>
      <c r="Z4644" s="21"/>
      <c r="AA4644" s="20"/>
      <c r="AB4644" s="20"/>
      <c r="AC4644" s="14"/>
    </row>
    <row r="4645" spans="2:29" ht="14.25" customHeight="1" x14ac:dyDescent="0.3">
      <c r="B4645" s="20"/>
      <c r="C4645" s="20"/>
      <c r="D4645" s="20"/>
      <c r="E4645" s="20"/>
      <c r="F4645" s="21"/>
      <c r="G4645" s="20"/>
      <c r="H4645" s="20"/>
      <c r="I4645" s="21"/>
      <c r="J4645" s="20"/>
      <c r="K4645" s="20"/>
      <c r="L4645" s="20"/>
      <c r="M4645" s="21"/>
      <c r="N4645" s="21"/>
      <c r="O4645" s="21"/>
      <c r="P4645" s="21"/>
      <c r="Q4645" s="21"/>
      <c r="R4645" s="21"/>
      <c r="S4645" s="21"/>
      <c r="T4645" s="20"/>
      <c r="U4645" s="21"/>
      <c r="V4645" s="21"/>
      <c r="W4645" s="21"/>
      <c r="X4645" s="20"/>
      <c r="Y4645" s="20"/>
      <c r="Z4645" s="21"/>
      <c r="AA4645" s="20"/>
      <c r="AB4645" s="20"/>
      <c r="AC4645" s="14"/>
    </row>
    <row r="4646" spans="2:29" ht="14.25" customHeight="1" x14ac:dyDescent="0.3">
      <c r="B4646" s="20"/>
      <c r="C4646" s="20"/>
      <c r="D4646" s="20"/>
      <c r="E4646" s="20"/>
      <c r="F4646" s="21"/>
      <c r="G4646" s="20"/>
      <c r="H4646" s="20"/>
      <c r="I4646" s="21"/>
      <c r="J4646" s="20"/>
      <c r="K4646" s="20"/>
      <c r="L4646" s="20"/>
      <c r="M4646" s="21"/>
      <c r="N4646" s="21"/>
      <c r="O4646" s="21"/>
      <c r="P4646" s="21"/>
      <c r="Q4646" s="21"/>
      <c r="R4646" s="21"/>
      <c r="S4646" s="21"/>
      <c r="T4646" s="20"/>
      <c r="U4646" s="21"/>
      <c r="V4646" s="21"/>
      <c r="W4646" s="21"/>
      <c r="X4646" s="20"/>
      <c r="Y4646" s="20"/>
      <c r="Z4646" s="21"/>
      <c r="AA4646" s="20"/>
      <c r="AB4646" s="20"/>
      <c r="AC4646" s="14"/>
    </row>
    <row r="4647" spans="2:29" ht="14.25" customHeight="1" x14ac:dyDescent="0.3">
      <c r="B4647" s="20"/>
      <c r="C4647" s="20"/>
      <c r="D4647" s="20"/>
      <c r="E4647" s="20"/>
      <c r="F4647" s="21"/>
      <c r="G4647" s="20"/>
      <c r="H4647" s="20"/>
      <c r="I4647" s="21"/>
      <c r="J4647" s="20"/>
      <c r="K4647" s="20"/>
      <c r="L4647" s="20"/>
      <c r="M4647" s="21"/>
      <c r="N4647" s="21"/>
      <c r="O4647" s="21"/>
      <c r="P4647" s="21"/>
      <c r="Q4647" s="21"/>
      <c r="R4647" s="21"/>
      <c r="S4647" s="21"/>
      <c r="T4647" s="20"/>
      <c r="U4647" s="21"/>
      <c r="V4647" s="21"/>
      <c r="W4647" s="21"/>
      <c r="X4647" s="20"/>
      <c r="Y4647" s="20"/>
      <c r="Z4647" s="21"/>
      <c r="AA4647" s="20"/>
      <c r="AB4647" s="20"/>
      <c r="AC4647" s="14"/>
    </row>
    <row r="4648" spans="2:29" ht="14.25" customHeight="1" x14ac:dyDescent="0.3">
      <c r="B4648" s="20"/>
      <c r="C4648" s="20"/>
      <c r="D4648" s="20"/>
      <c r="E4648" s="20"/>
      <c r="F4648" s="21"/>
      <c r="G4648" s="20"/>
      <c r="H4648" s="20"/>
      <c r="I4648" s="21"/>
      <c r="J4648" s="20"/>
      <c r="K4648" s="20"/>
      <c r="L4648" s="20"/>
      <c r="M4648" s="21"/>
      <c r="N4648" s="21"/>
      <c r="O4648" s="21"/>
      <c r="P4648" s="21"/>
      <c r="Q4648" s="21"/>
      <c r="R4648" s="21"/>
      <c r="S4648" s="21"/>
      <c r="T4648" s="20"/>
      <c r="U4648" s="21"/>
      <c r="V4648" s="21"/>
      <c r="W4648" s="21"/>
      <c r="X4648" s="20"/>
      <c r="Y4648" s="20"/>
      <c r="Z4648" s="21"/>
      <c r="AA4648" s="20"/>
      <c r="AB4648" s="20"/>
      <c r="AC4648" s="14"/>
    </row>
    <row r="4649" spans="2:29" ht="14.25" customHeight="1" x14ac:dyDescent="0.3">
      <c r="B4649" s="20"/>
      <c r="C4649" s="20"/>
      <c r="D4649" s="20"/>
      <c r="E4649" s="20"/>
      <c r="F4649" s="21"/>
      <c r="G4649" s="20"/>
      <c r="H4649" s="20"/>
      <c r="I4649" s="21"/>
      <c r="J4649" s="20"/>
      <c r="K4649" s="20"/>
      <c r="L4649" s="20"/>
      <c r="M4649" s="21"/>
      <c r="N4649" s="21"/>
      <c r="O4649" s="21"/>
      <c r="P4649" s="21"/>
      <c r="Q4649" s="21"/>
      <c r="R4649" s="21"/>
      <c r="S4649" s="21"/>
      <c r="T4649" s="20"/>
      <c r="U4649" s="21"/>
      <c r="V4649" s="21"/>
      <c r="W4649" s="21"/>
      <c r="X4649" s="20"/>
      <c r="Y4649" s="20"/>
      <c r="Z4649" s="21"/>
      <c r="AA4649" s="20"/>
      <c r="AB4649" s="20"/>
      <c r="AC4649" s="14"/>
    </row>
    <row r="4650" spans="2:29" ht="14.25" customHeight="1" x14ac:dyDescent="0.3">
      <c r="B4650" s="20"/>
      <c r="C4650" s="20"/>
      <c r="D4650" s="20"/>
      <c r="E4650" s="20"/>
      <c r="F4650" s="21"/>
      <c r="G4650" s="20"/>
      <c r="H4650" s="20"/>
      <c r="I4650" s="21"/>
      <c r="J4650" s="20"/>
      <c r="K4650" s="20"/>
      <c r="L4650" s="20"/>
      <c r="M4650" s="21"/>
      <c r="N4650" s="21"/>
      <c r="O4650" s="21"/>
      <c r="P4650" s="21"/>
      <c r="Q4650" s="21"/>
      <c r="R4650" s="21"/>
      <c r="S4650" s="21"/>
      <c r="T4650" s="20"/>
      <c r="U4650" s="21"/>
      <c r="V4650" s="21"/>
      <c r="W4650" s="21"/>
      <c r="X4650" s="20"/>
      <c r="Y4650" s="20"/>
      <c r="Z4650" s="21"/>
      <c r="AA4650" s="20"/>
      <c r="AB4650" s="20"/>
      <c r="AC4650" s="14"/>
    </row>
    <row r="4651" spans="2:29" ht="14.25" customHeight="1" x14ac:dyDescent="0.3">
      <c r="B4651" s="20"/>
      <c r="C4651" s="20"/>
      <c r="D4651" s="20"/>
      <c r="E4651" s="20"/>
      <c r="F4651" s="21"/>
      <c r="G4651" s="20"/>
      <c r="H4651" s="20"/>
      <c r="I4651" s="21"/>
      <c r="J4651" s="20"/>
      <c r="K4651" s="20"/>
      <c r="L4651" s="20"/>
      <c r="M4651" s="21"/>
      <c r="N4651" s="21"/>
      <c r="O4651" s="21"/>
      <c r="P4651" s="21"/>
      <c r="Q4651" s="21"/>
      <c r="R4651" s="21"/>
      <c r="S4651" s="21"/>
      <c r="T4651" s="20"/>
      <c r="U4651" s="21"/>
      <c r="V4651" s="21"/>
      <c r="W4651" s="21"/>
      <c r="X4651" s="20"/>
      <c r="Y4651" s="20"/>
      <c r="Z4651" s="21"/>
      <c r="AA4651" s="20"/>
      <c r="AB4651" s="20"/>
      <c r="AC4651" s="14"/>
    </row>
    <row r="4652" spans="2:29" ht="14.25" customHeight="1" x14ac:dyDescent="0.3">
      <c r="B4652" s="20"/>
      <c r="C4652" s="20"/>
      <c r="D4652" s="20"/>
      <c r="E4652" s="20"/>
      <c r="F4652" s="21"/>
      <c r="G4652" s="20"/>
      <c r="H4652" s="20"/>
      <c r="I4652" s="21"/>
      <c r="J4652" s="20"/>
      <c r="K4652" s="20"/>
      <c r="L4652" s="20"/>
      <c r="M4652" s="21"/>
      <c r="N4652" s="21"/>
      <c r="O4652" s="21"/>
      <c r="P4652" s="21"/>
      <c r="Q4652" s="21"/>
      <c r="R4652" s="21"/>
      <c r="S4652" s="21"/>
      <c r="T4652" s="20"/>
      <c r="U4652" s="21"/>
      <c r="V4652" s="21"/>
      <c r="W4652" s="21"/>
      <c r="X4652" s="20"/>
      <c r="Y4652" s="20"/>
      <c r="Z4652" s="21"/>
      <c r="AA4652" s="20"/>
      <c r="AB4652" s="20"/>
      <c r="AC4652" s="14"/>
    </row>
    <row r="4653" spans="2:29" ht="14.25" customHeight="1" x14ac:dyDescent="0.3">
      <c r="B4653" s="20"/>
      <c r="C4653" s="20"/>
      <c r="D4653" s="20"/>
      <c r="E4653" s="20"/>
      <c r="F4653" s="21"/>
      <c r="G4653" s="20"/>
      <c r="H4653" s="20"/>
      <c r="I4653" s="21"/>
      <c r="J4653" s="20"/>
      <c r="K4653" s="20"/>
      <c r="L4653" s="20"/>
      <c r="M4653" s="21"/>
      <c r="N4653" s="21"/>
      <c r="O4653" s="21"/>
      <c r="P4653" s="21"/>
      <c r="Q4653" s="21"/>
      <c r="R4653" s="21"/>
      <c r="S4653" s="21"/>
      <c r="T4653" s="20"/>
      <c r="U4653" s="21"/>
      <c r="V4653" s="21"/>
      <c r="W4653" s="21"/>
      <c r="X4653" s="20"/>
      <c r="Y4653" s="20"/>
      <c r="Z4653" s="21"/>
      <c r="AA4653" s="20"/>
      <c r="AB4653" s="20"/>
      <c r="AC4653" s="14"/>
    </row>
    <row r="4654" spans="2:29" ht="14.25" customHeight="1" x14ac:dyDescent="0.3">
      <c r="B4654" s="20"/>
      <c r="C4654" s="20"/>
      <c r="D4654" s="20"/>
      <c r="E4654" s="20"/>
      <c r="F4654" s="21"/>
      <c r="G4654" s="20"/>
      <c r="H4654" s="20"/>
      <c r="I4654" s="21"/>
      <c r="J4654" s="20"/>
      <c r="K4654" s="20"/>
      <c r="L4654" s="20"/>
      <c r="M4654" s="21"/>
      <c r="N4654" s="21"/>
      <c r="O4654" s="21"/>
      <c r="P4654" s="21"/>
      <c r="Q4654" s="21"/>
      <c r="R4654" s="21"/>
      <c r="S4654" s="21"/>
      <c r="T4654" s="20"/>
      <c r="U4654" s="21"/>
      <c r="V4654" s="21"/>
      <c r="W4654" s="21"/>
      <c r="X4654" s="20"/>
      <c r="Y4654" s="20"/>
      <c r="Z4654" s="21"/>
      <c r="AA4654" s="20"/>
      <c r="AB4654" s="20"/>
      <c r="AC4654" s="14"/>
    </row>
    <row r="4655" spans="2:29" ht="14.25" customHeight="1" x14ac:dyDescent="0.3">
      <c r="B4655" s="20"/>
      <c r="C4655" s="20"/>
      <c r="D4655" s="20"/>
      <c r="E4655" s="20"/>
      <c r="F4655" s="21"/>
      <c r="G4655" s="20"/>
      <c r="H4655" s="20"/>
      <c r="I4655" s="21"/>
      <c r="J4655" s="20"/>
      <c r="K4655" s="20"/>
      <c r="L4655" s="20"/>
      <c r="M4655" s="21"/>
      <c r="N4655" s="21"/>
      <c r="O4655" s="21"/>
      <c r="P4655" s="21"/>
      <c r="Q4655" s="21"/>
      <c r="R4655" s="21"/>
      <c r="S4655" s="21"/>
      <c r="T4655" s="20"/>
      <c r="U4655" s="21"/>
      <c r="V4655" s="21"/>
      <c r="W4655" s="21"/>
      <c r="X4655" s="20"/>
      <c r="Y4655" s="20"/>
      <c r="Z4655" s="21"/>
      <c r="AA4655" s="20"/>
      <c r="AB4655" s="20"/>
      <c r="AC4655" s="14"/>
    </row>
    <row r="4656" spans="2:29" ht="14.25" customHeight="1" x14ac:dyDescent="0.3">
      <c r="B4656" s="20"/>
      <c r="C4656" s="20"/>
      <c r="D4656" s="20"/>
      <c r="E4656" s="20"/>
      <c r="F4656" s="21"/>
      <c r="G4656" s="20"/>
      <c r="H4656" s="20"/>
      <c r="I4656" s="21"/>
      <c r="J4656" s="20"/>
      <c r="K4656" s="20"/>
      <c r="L4656" s="20"/>
      <c r="M4656" s="21"/>
      <c r="N4656" s="21"/>
      <c r="O4656" s="21"/>
      <c r="P4656" s="21"/>
      <c r="Q4656" s="21"/>
      <c r="R4656" s="21"/>
      <c r="S4656" s="21"/>
      <c r="T4656" s="20"/>
      <c r="U4656" s="21"/>
      <c r="V4656" s="21"/>
      <c r="W4656" s="21"/>
      <c r="X4656" s="20"/>
      <c r="Y4656" s="20"/>
      <c r="Z4656" s="21"/>
      <c r="AA4656" s="20"/>
      <c r="AB4656" s="20"/>
      <c r="AC4656" s="14"/>
    </row>
    <row r="4657" spans="2:29" ht="14.25" customHeight="1" x14ac:dyDescent="0.3">
      <c r="B4657" s="20"/>
      <c r="C4657" s="20"/>
      <c r="D4657" s="20"/>
      <c r="E4657" s="20"/>
      <c r="F4657" s="21"/>
      <c r="G4657" s="20"/>
      <c r="H4657" s="20"/>
      <c r="I4657" s="21"/>
      <c r="J4657" s="20"/>
      <c r="K4657" s="20"/>
      <c r="L4657" s="20"/>
      <c r="M4657" s="21"/>
      <c r="N4657" s="21"/>
      <c r="O4657" s="21"/>
      <c r="P4657" s="21"/>
      <c r="Q4657" s="21"/>
      <c r="R4657" s="21"/>
      <c r="S4657" s="21"/>
      <c r="T4657" s="20"/>
      <c r="U4657" s="21"/>
      <c r="V4657" s="21"/>
      <c r="W4657" s="21"/>
      <c r="X4657" s="20"/>
      <c r="Y4657" s="20"/>
      <c r="Z4657" s="21"/>
      <c r="AA4657" s="20"/>
      <c r="AB4657" s="20"/>
      <c r="AC4657" s="14"/>
    </row>
    <row r="4658" spans="2:29" ht="14.25" customHeight="1" x14ac:dyDescent="0.3">
      <c r="B4658" s="20"/>
      <c r="C4658" s="20"/>
      <c r="D4658" s="20"/>
      <c r="E4658" s="20"/>
      <c r="F4658" s="21"/>
      <c r="G4658" s="20"/>
      <c r="H4658" s="20"/>
      <c r="I4658" s="21"/>
      <c r="J4658" s="20"/>
      <c r="K4658" s="20"/>
      <c r="L4658" s="20"/>
      <c r="M4658" s="21"/>
      <c r="N4658" s="21"/>
      <c r="O4658" s="21"/>
      <c r="P4658" s="21"/>
      <c r="Q4658" s="21"/>
      <c r="R4658" s="21"/>
      <c r="S4658" s="21"/>
      <c r="T4658" s="20"/>
      <c r="U4658" s="21"/>
      <c r="V4658" s="21"/>
      <c r="W4658" s="21"/>
      <c r="X4658" s="20"/>
      <c r="Y4658" s="20"/>
      <c r="Z4658" s="21"/>
      <c r="AA4658" s="20"/>
      <c r="AB4658" s="20"/>
      <c r="AC4658" s="14"/>
    </row>
    <row r="4659" spans="2:29" ht="14.25" customHeight="1" x14ac:dyDescent="0.3">
      <c r="B4659" s="20"/>
      <c r="C4659" s="20"/>
      <c r="D4659" s="20"/>
      <c r="E4659" s="20"/>
      <c r="F4659" s="21"/>
      <c r="G4659" s="20"/>
      <c r="H4659" s="20"/>
      <c r="I4659" s="21"/>
      <c r="J4659" s="20"/>
      <c r="K4659" s="20"/>
      <c r="L4659" s="20"/>
      <c r="M4659" s="21"/>
      <c r="N4659" s="21"/>
      <c r="O4659" s="21"/>
      <c r="P4659" s="21"/>
      <c r="Q4659" s="21"/>
      <c r="R4659" s="21"/>
      <c r="S4659" s="21"/>
      <c r="T4659" s="20"/>
      <c r="U4659" s="21"/>
      <c r="V4659" s="21"/>
      <c r="W4659" s="21"/>
      <c r="X4659" s="20"/>
      <c r="Y4659" s="20"/>
      <c r="Z4659" s="21"/>
      <c r="AA4659" s="20"/>
      <c r="AB4659" s="20"/>
      <c r="AC4659" s="14"/>
    </row>
    <row r="4660" spans="2:29" ht="14.25" customHeight="1" x14ac:dyDescent="0.3">
      <c r="B4660" s="20"/>
      <c r="C4660" s="20"/>
      <c r="D4660" s="20"/>
      <c r="E4660" s="20"/>
      <c r="F4660" s="21"/>
      <c r="G4660" s="20"/>
      <c r="H4660" s="20"/>
      <c r="I4660" s="21"/>
      <c r="J4660" s="20"/>
      <c r="K4660" s="20"/>
      <c r="L4660" s="20"/>
      <c r="M4660" s="21"/>
      <c r="N4660" s="21"/>
      <c r="O4660" s="21"/>
      <c r="P4660" s="21"/>
      <c r="Q4660" s="21"/>
      <c r="R4660" s="21"/>
      <c r="S4660" s="21"/>
      <c r="T4660" s="20"/>
      <c r="U4660" s="21"/>
      <c r="V4660" s="21"/>
      <c r="W4660" s="21"/>
      <c r="X4660" s="20"/>
      <c r="Y4660" s="20"/>
      <c r="Z4660" s="21"/>
      <c r="AA4660" s="20"/>
      <c r="AB4660" s="20"/>
      <c r="AC4660" s="14"/>
    </row>
    <row r="4661" spans="2:29" ht="14.25" customHeight="1" x14ac:dyDescent="0.3">
      <c r="B4661" s="20"/>
      <c r="C4661" s="20"/>
      <c r="D4661" s="20"/>
      <c r="E4661" s="20"/>
      <c r="F4661" s="21"/>
      <c r="G4661" s="20"/>
      <c r="H4661" s="20"/>
      <c r="I4661" s="21"/>
      <c r="J4661" s="20"/>
      <c r="K4661" s="20"/>
      <c r="L4661" s="20"/>
      <c r="M4661" s="21"/>
      <c r="N4661" s="21"/>
      <c r="O4661" s="21"/>
      <c r="P4661" s="21"/>
      <c r="Q4661" s="21"/>
      <c r="R4661" s="21"/>
      <c r="S4661" s="21"/>
      <c r="T4661" s="20"/>
      <c r="U4661" s="21"/>
      <c r="V4661" s="21"/>
      <c r="W4661" s="21"/>
      <c r="X4661" s="20"/>
      <c r="Y4661" s="20"/>
      <c r="Z4661" s="21"/>
      <c r="AA4661" s="20"/>
      <c r="AB4661" s="20"/>
      <c r="AC4661" s="14"/>
    </row>
    <row r="4662" spans="2:29" ht="14.25" customHeight="1" x14ac:dyDescent="0.3">
      <c r="B4662" s="20"/>
      <c r="C4662" s="20"/>
      <c r="D4662" s="20"/>
      <c r="E4662" s="20"/>
      <c r="F4662" s="21"/>
      <c r="G4662" s="20"/>
      <c r="H4662" s="20"/>
      <c r="I4662" s="21"/>
      <c r="J4662" s="20"/>
      <c r="K4662" s="20"/>
      <c r="L4662" s="20"/>
      <c r="M4662" s="21"/>
      <c r="N4662" s="21"/>
      <c r="O4662" s="21"/>
      <c r="P4662" s="21"/>
      <c r="Q4662" s="21"/>
      <c r="R4662" s="21"/>
      <c r="S4662" s="21"/>
      <c r="T4662" s="20"/>
      <c r="U4662" s="21"/>
      <c r="V4662" s="21"/>
      <c r="W4662" s="21"/>
      <c r="X4662" s="20"/>
      <c r="Y4662" s="20"/>
      <c r="Z4662" s="21"/>
      <c r="AA4662" s="20"/>
      <c r="AB4662" s="20"/>
      <c r="AC4662" s="14"/>
    </row>
    <row r="4663" spans="2:29" ht="14.25" customHeight="1" x14ac:dyDescent="0.3">
      <c r="B4663" s="20"/>
      <c r="C4663" s="20"/>
      <c r="D4663" s="20"/>
      <c r="E4663" s="20"/>
      <c r="F4663" s="21"/>
      <c r="G4663" s="20"/>
      <c r="H4663" s="20"/>
      <c r="I4663" s="21"/>
      <c r="J4663" s="20"/>
      <c r="K4663" s="20"/>
      <c r="L4663" s="20"/>
      <c r="M4663" s="21"/>
      <c r="N4663" s="21"/>
      <c r="O4663" s="21"/>
      <c r="P4663" s="21"/>
      <c r="Q4663" s="21"/>
      <c r="R4663" s="21"/>
      <c r="S4663" s="21"/>
      <c r="T4663" s="20"/>
      <c r="U4663" s="21"/>
      <c r="V4663" s="21"/>
      <c r="W4663" s="21"/>
      <c r="X4663" s="20"/>
      <c r="Y4663" s="20"/>
      <c r="Z4663" s="21"/>
      <c r="AA4663" s="20"/>
      <c r="AB4663" s="20"/>
      <c r="AC4663" s="14"/>
    </row>
    <row r="4664" spans="2:29" ht="14.25" customHeight="1" x14ac:dyDescent="0.3">
      <c r="B4664" s="20"/>
      <c r="C4664" s="20"/>
      <c r="D4664" s="20"/>
      <c r="E4664" s="20"/>
      <c r="F4664" s="21"/>
      <c r="G4664" s="20"/>
      <c r="H4664" s="20"/>
      <c r="I4664" s="21"/>
      <c r="J4664" s="20"/>
      <c r="K4664" s="20"/>
      <c r="L4664" s="20"/>
      <c r="M4664" s="21"/>
      <c r="N4664" s="21"/>
      <c r="O4664" s="21"/>
      <c r="P4664" s="21"/>
      <c r="Q4664" s="21"/>
      <c r="R4664" s="21"/>
      <c r="S4664" s="21"/>
      <c r="T4664" s="20"/>
      <c r="U4664" s="21"/>
      <c r="V4664" s="21"/>
      <c r="W4664" s="21"/>
      <c r="X4664" s="20"/>
      <c r="Y4664" s="20"/>
      <c r="Z4664" s="21"/>
      <c r="AA4664" s="20"/>
      <c r="AB4664" s="20"/>
      <c r="AC4664" s="14"/>
    </row>
    <row r="4665" spans="2:29" ht="14.25" customHeight="1" x14ac:dyDescent="0.3">
      <c r="B4665" s="20"/>
      <c r="C4665" s="20"/>
      <c r="D4665" s="20"/>
      <c r="E4665" s="20"/>
      <c r="F4665" s="21"/>
      <c r="G4665" s="20"/>
      <c r="H4665" s="20"/>
      <c r="I4665" s="21"/>
      <c r="J4665" s="20"/>
      <c r="K4665" s="20"/>
      <c r="L4665" s="20"/>
      <c r="M4665" s="21"/>
      <c r="N4665" s="21"/>
      <c r="O4665" s="21"/>
      <c r="P4665" s="21"/>
      <c r="Q4665" s="21"/>
      <c r="R4665" s="21"/>
      <c r="S4665" s="21"/>
      <c r="T4665" s="20"/>
      <c r="U4665" s="21"/>
      <c r="V4665" s="21"/>
      <c r="W4665" s="21"/>
      <c r="X4665" s="20"/>
      <c r="Y4665" s="20"/>
      <c r="Z4665" s="21"/>
      <c r="AA4665" s="20"/>
      <c r="AB4665" s="20"/>
      <c r="AC4665" s="14"/>
    </row>
    <row r="4666" spans="2:29" ht="14.25" customHeight="1" x14ac:dyDescent="0.3">
      <c r="B4666" s="20"/>
      <c r="C4666" s="20"/>
      <c r="D4666" s="20"/>
      <c r="E4666" s="20"/>
      <c r="F4666" s="21"/>
      <c r="G4666" s="20"/>
      <c r="H4666" s="20"/>
      <c r="I4666" s="21"/>
      <c r="J4666" s="20"/>
      <c r="K4666" s="20"/>
      <c r="L4666" s="20"/>
      <c r="M4666" s="21"/>
      <c r="N4666" s="21"/>
      <c r="O4666" s="21"/>
      <c r="P4666" s="21"/>
      <c r="Q4666" s="21"/>
      <c r="R4666" s="21"/>
      <c r="S4666" s="21"/>
      <c r="T4666" s="20"/>
      <c r="U4666" s="21"/>
      <c r="V4666" s="21"/>
      <c r="W4666" s="21"/>
      <c r="X4666" s="20"/>
      <c r="Y4666" s="20"/>
      <c r="Z4666" s="21"/>
      <c r="AA4666" s="20"/>
      <c r="AB4666" s="20"/>
      <c r="AC4666" s="14"/>
    </row>
    <row r="4667" spans="2:29" ht="14.25" customHeight="1" x14ac:dyDescent="0.3">
      <c r="B4667" s="20"/>
      <c r="C4667" s="20"/>
      <c r="D4667" s="20"/>
      <c r="E4667" s="20"/>
      <c r="F4667" s="21"/>
      <c r="G4667" s="20"/>
      <c r="H4667" s="20"/>
      <c r="I4667" s="21"/>
      <c r="J4667" s="20"/>
      <c r="K4667" s="20"/>
      <c r="L4667" s="20"/>
      <c r="M4667" s="21"/>
      <c r="N4667" s="21"/>
      <c r="O4667" s="21"/>
      <c r="P4667" s="21"/>
      <c r="Q4667" s="21"/>
      <c r="R4667" s="21"/>
      <c r="S4667" s="21"/>
      <c r="T4667" s="20"/>
      <c r="U4667" s="21"/>
      <c r="V4667" s="21"/>
      <c r="W4667" s="21"/>
      <c r="X4667" s="20"/>
      <c r="Y4667" s="20"/>
      <c r="Z4667" s="21"/>
      <c r="AA4667" s="20"/>
      <c r="AB4667" s="20"/>
      <c r="AC4667" s="14"/>
    </row>
    <row r="4668" spans="2:29" ht="14.25" customHeight="1" x14ac:dyDescent="0.3">
      <c r="B4668" s="20"/>
      <c r="C4668" s="20"/>
      <c r="D4668" s="20"/>
      <c r="E4668" s="20"/>
      <c r="F4668" s="21"/>
      <c r="G4668" s="20"/>
      <c r="H4668" s="20"/>
      <c r="I4668" s="21"/>
      <c r="J4668" s="20"/>
      <c r="K4668" s="20"/>
      <c r="L4668" s="20"/>
      <c r="M4668" s="21"/>
      <c r="N4668" s="21"/>
      <c r="O4668" s="21"/>
      <c r="P4668" s="21"/>
      <c r="Q4668" s="21"/>
      <c r="R4668" s="21"/>
      <c r="S4668" s="21"/>
      <c r="T4668" s="20"/>
      <c r="U4668" s="21"/>
      <c r="V4668" s="21"/>
      <c r="W4668" s="21"/>
      <c r="X4668" s="20"/>
      <c r="Y4668" s="20"/>
      <c r="Z4668" s="21"/>
      <c r="AA4668" s="20"/>
      <c r="AB4668" s="20"/>
      <c r="AC4668" s="14"/>
    </row>
    <row r="4669" spans="2:29" ht="14.25" customHeight="1" x14ac:dyDescent="0.3">
      <c r="B4669" s="20"/>
      <c r="C4669" s="20"/>
      <c r="D4669" s="20"/>
      <c r="E4669" s="20"/>
      <c r="F4669" s="21"/>
      <c r="G4669" s="20"/>
      <c r="H4669" s="20"/>
      <c r="I4669" s="21"/>
      <c r="J4669" s="20"/>
      <c r="K4669" s="20"/>
      <c r="L4669" s="20"/>
      <c r="M4669" s="21"/>
      <c r="N4669" s="21"/>
      <c r="O4669" s="21"/>
      <c r="P4669" s="21"/>
      <c r="Q4669" s="21"/>
      <c r="R4669" s="21"/>
      <c r="S4669" s="21"/>
      <c r="T4669" s="20"/>
      <c r="U4669" s="21"/>
      <c r="V4669" s="21"/>
      <c r="W4669" s="21"/>
      <c r="X4669" s="20"/>
      <c r="Y4669" s="20"/>
      <c r="Z4669" s="21"/>
      <c r="AA4669" s="20"/>
      <c r="AB4669" s="20"/>
      <c r="AC4669" s="14"/>
    </row>
    <row r="4670" spans="2:29" ht="14.25" customHeight="1" x14ac:dyDescent="0.3">
      <c r="B4670" s="20"/>
      <c r="C4670" s="20"/>
      <c r="D4670" s="20"/>
      <c r="E4670" s="20"/>
      <c r="F4670" s="21"/>
      <c r="G4670" s="20"/>
      <c r="H4670" s="20"/>
      <c r="I4670" s="21"/>
      <c r="J4670" s="20"/>
      <c r="K4670" s="20"/>
      <c r="L4670" s="20"/>
      <c r="M4670" s="21"/>
      <c r="N4670" s="21"/>
      <c r="O4670" s="21"/>
      <c r="P4670" s="21"/>
      <c r="Q4670" s="21"/>
      <c r="R4670" s="21"/>
      <c r="S4670" s="21"/>
      <c r="T4670" s="20"/>
      <c r="U4670" s="21"/>
      <c r="V4670" s="21"/>
      <c r="W4670" s="21"/>
      <c r="X4670" s="20"/>
      <c r="Y4670" s="20"/>
      <c r="Z4670" s="21"/>
      <c r="AA4670" s="20"/>
      <c r="AB4670" s="20"/>
      <c r="AC4670" s="14"/>
    </row>
    <row r="4671" spans="2:29" ht="14.25" customHeight="1" x14ac:dyDescent="0.3">
      <c r="B4671" s="20"/>
      <c r="C4671" s="20"/>
      <c r="D4671" s="20"/>
      <c r="E4671" s="20"/>
      <c r="F4671" s="21"/>
      <c r="G4671" s="20"/>
      <c r="H4671" s="20"/>
      <c r="I4671" s="21"/>
      <c r="J4671" s="20"/>
      <c r="K4671" s="20"/>
      <c r="L4671" s="20"/>
      <c r="M4671" s="21"/>
      <c r="N4671" s="21"/>
      <c r="O4671" s="21"/>
      <c r="P4671" s="21"/>
      <c r="Q4671" s="21"/>
      <c r="R4671" s="21"/>
      <c r="S4671" s="21"/>
      <c r="T4671" s="20"/>
      <c r="U4671" s="21"/>
      <c r="V4671" s="21"/>
      <c r="W4671" s="21"/>
      <c r="X4671" s="20"/>
      <c r="Y4671" s="20"/>
      <c r="Z4671" s="21"/>
      <c r="AA4671" s="20"/>
      <c r="AB4671" s="20"/>
      <c r="AC4671" s="14"/>
    </row>
    <row r="4672" spans="2:29" ht="14.25" customHeight="1" x14ac:dyDescent="0.3">
      <c r="B4672" s="20"/>
      <c r="C4672" s="20"/>
      <c r="D4672" s="20"/>
      <c r="E4672" s="20"/>
      <c r="F4672" s="21"/>
      <c r="G4672" s="20"/>
      <c r="H4672" s="20"/>
      <c r="I4672" s="21"/>
      <c r="J4672" s="20"/>
      <c r="K4672" s="20"/>
      <c r="L4672" s="20"/>
      <c r="M4672" s="21"/>
      <c r="N4672" s="21"/>
      <c r="O4672" s="21"/>
      <c r="P4672" s="21"/>
      <c r="Q4672" s="21"/>
      <c r="R4672" s="21"/>
      <c r="S4672" s="21"/>
      <c r="T4672" s="20"/>
      <c r="U4672" s="21"/>
      <c r="V4672" s="21"/>
      <c r="W4672" s="21"/>
      <c r="X4672" s="20"/>
      <c r="Y4672" s="20"/>
      <c r="Z4672" s="21"/>
      <c r="AA4672" s="20"/>
      <c r="AB4672" s="20"/>
      <c r="AC4672" s="14"/>
    </row>
    <row r="4673" spans="2:29" ht="14.25" customHeight="1" x14ac:dyDescent="0.3">
      <c r="B4673" s="20"/>
      <c r="C4673" s="20"/>
      <c r="D4673" s="20"/>
      <c r="E4673" s="20"/>
      <c r="F4673" s="21"/>
      <c r="G4673" s="20"/>
      <c r="H4673" s="20"/>
      <c r="I4673" s="21"/>
      <c r="J4673" s="20"/>
      <c r="K4673" s="20"/>
      <c r="L4673" s="20"/>
      <c r="M4673" s="21"/>
      <c r="N4673" s="21"/>
      <c r="O4673" s="21"/>
      <c r="P4673" s="21"/>
      <c r="Q4673" s="21"/>
      <c r="R4673" s="21"/>
      <c r="S4673" s="21"/>
      <c r="T4673" s="20"/>
      <c r="U4673" s="21"/>
      <c r="V4673" s="21"/>
      <c r="W4673" s="21"/>
      <c r="X4673" s="20"/>
      <c r="Y4673" s="20"/>
      <c r="Z4673" s="21"/>
      <c r="AA4673" s="20"/>
      <c r="AB4673" s="20"/>
      <c r="AC4673" s="14"/>
    </row>
    <row r="4674" spans="2:29" ht="14.25" customHeight="1" x14ac:dyDescent="0.3">
      <c r="B4674" s="20"/>
      <c r="C4674" s="20"/>
      <c r="D4674" s="20"/>
      <c r="E4674" s="20"/>
      <c r="F4674" s="21"/>
      <c r="G4674" s="20"/>
      <c r="H4674" s="20"/>
      <c r="I4674" s="21"/>
      <c r="J4674" s="20"/>
      <c r="K4674" s="20"/>
      <c r="L4674" s="20"/>
      <c r="M4674" s="21"/>
      <c r="N4674" s="21"/>
      <c r="O4674" s="21"/>
      <c r="P4674" s="21"/>
      <c r="Q4674" s="21"/>
      <c r="R4674" s="21"/>
      <c r="S4674" s="21"/>
      <c r="T4674" s="20"/>
      <c r="U4674" s="21"/>
      <c r="V4674" s="21"/>
      <c r="W4674" s="21"/>
      <c r="X4674" s="20"/>
      <c r="Y4674" s="20"/>
      <c r="Z4674" s="21"/>
      <c r="AA4674" s="20"/>
      <c r="AB4674" s="20"/>
      <c r="AC4674" s="14"/>
    </row>
    <row r="4675" spans="2:29" ht="14.25" customHeight="1" x14ac:dyDescent="0.3">
      <c r="B4675" s="20"/>
      <c r="C4675" s="20"/>
      <c r="D4675" s="20"/>
      <c r="E4675" s="20"/>
      <c r="F4675" s="21"/>
      <c r="G4675" s="20"/>
      <c r="H4675" s="20"/>
      <c r="I4675" s="21"/>
      <c r="J4675" s="20"/>
      <c r="K4675" s="20"/>
      <c r="L4675" s="20"/>
      <c r="M4675" s="21"/>
      <c r="N4675" s="21"/>
      <c r="O4675" s="21"/>
      <c r="P4675" s="21"/>
      <c r="Q4675" s="21"/>
      <c r="R4675" s="21"/>
      <c r="S4675" s="21"/>
      <c r="T4675" s="20"/>
      <c r="U4675" s="21"/>
      <c r="V4675" s="21"/>
      <c r="W4675" s="21"/>
      <c r="X4675" s="20"/>
      <c r="Y4675" s="20"/>
      <c r="Z4675" s="21"/>
      <c r="AA4675" s="20"/>
      <c r="AB4675" s="20"/>
      <c r="AC4675" s="14"/>
    </row>
    <row r="4676" spans="2:29" ht="14.25" customHeight="1" x14ac:dyDescent="0.3">
      <c r="B4676" s="20"/>
      <c r="C4676" s="20"/>
      <c r="D4676" s="20"/>
      <c r="E4676" s="20"/>
      <c r="F4676" s="21"/>
      <c r="G4676" s="20"/>
      <c r="H4676" s="20"/>
      <c r="I4676" s="21"/>
      <c r="J4676" s="20"/>
      <c r="K4676" s="20"/>
      <c r="L4676" s="20"/>
      <c r="M4676" s="21"/>
      <c r="N4676" s="21"/>
      <c r="O4676" s="21"/>
      <c r="P4676" s="21"/>
      <c r="Q4676" s="21"/>
      <c r="R4676" s="21"/>
      <c r="S4676" s="21"/>
      <c r="T4676" s="20"/>
      <c r="U4676" s="21"/>
      <c r="V4676" s="21"/>
      <c r="W4676" s="21"/>
      <c r="X4676" s="20"/>
      <c r="Y4676" s="20"/>
      <c r="Z4676" s="21"/>
      <c r="AA4676" s="20"/>
      <c r="AB4676" s="20"/>
      <c r="AC4676" s="14"/>
    </row>
    <row r="4677" spans="2:29" ht="14.25" customHeight="1" x14ac:dyDescent="0.3">
      <c r="B4677" s="20"/>
      <c r="C4677" s="20"/>
      <c r="D4677" s="20"/>
      <c r="E4677" s="20"/>
      <c r="F4677" s="21"/>
      <c r="G4677" s="20"/>
      <c r="H4677" s="20"/>
      <c r="I4677" s="21"/>
      <c r="J4677" s="20"/>
      <c r="K4677" s="20"/>
      <c r="L4677" s="20"/>
      <c r="M4677" s="21"/>
      <c r="N4677" s="21"/>
      <c r="O4677" s="21"/>
      <c r="P4677" s="21"/>
      <c r="Q4677" s="21"/>
      <c r="R4677" s="21"/>
      <c r="S4677" s="21"/>
      <c r="T4677" s="20"/>
      <c r="U4677" s="21"/>
      <c r="V4677" s="21"/>
      <c r="W4677" s="21"/>
      <c r="X4677" s="20"/>
      <c r="Y4677" s="20"/>
      <c r="Z4677" s="21"/>
      <c r="AA4677" s="20"/>
      <c r="AB4677" s="20"/>
      <c r="AC4677" s="14"/>
    </row>
    <row r="4678" spans="2:29" ht="14.25" customHeight="1" x14ac:dyDescent="0.3">
      <c r="B4678" s="20"/>
      <c r="C4678" s="20"/>
      <c r="D4678" s="20"/>
      <c r="E4678" s="20"/>
      <c r="F4678" s="21"/>
      <c r="G4678" s="20"/>
      <c r="H4678" s="20"/>
      <c r="I4678" s="21"/>
      <c r="J4678" s="20"/>
      <c r="K4678" s="20"/>
      <c r="L4678" s="20"/>
      <c r="M4678" s="21"/>
      <c r="N4678" s="21"/>
      <c r="O4678" s="21"/>
      <c r="P4678" s="21"/>
      <c r="Q4678" s="21"/>
      <c r="R4678" s="21"/>
      <c r="S4678" s="21"/>
      <c r="T4678" s="20"/>
      <c r="U4678" s="21"/>
      <c r="V4678" s="21"/>
      <c r="W4678" s="21"/>
      <c r="X4678" s="20"/>
      <c r="Y4678" s="20"/>
      <c r="Z4678" s="21"/>
      <c r="AA4678" s="20"/>
      <c r="AB4678" s="20"/>
      <c r="AC4678" s="14"/>
    </row>
    <row r="4679" spans="2:29" ht="14.25" customHeight="1" x14ac:dyDescent="0.3">
      <c r="B4679" s="20"/>
      <c r="C4679" s="20"/>
      <c r="D4679" s="20"/>
      <c r="E4679" s="20"/>
      <c r="F4679" s="21"/>
      <c r="G4679" s="20"/>
      <c r="H4679" s="20"/>
      <c r="I4679" s="21"/>
      <c r="J4679" s="20"/>
      <c r="K4679" s="20"/>
      <c r="L4679" s="20"/>
      <c r="M4679" s="21"/>
      <c r="N4679" s="21"/>
      <c r="O4679" s="21"/>
      <c r="P4679" s="21"/>
      <c r="Q4679" s="21"/>
      <c r="R4679" s="21"/>
      <c r="S4679" s="21"/>
      <c r="T4679" s="20"/>
      <c r="U4679" s="21"/>
      <c r="V4679" s="21"/>
      <c r="W4679" s="21"/>
      <c r="X4679" s="20"/>
      <c r="Y4679" s="20"/>
      <c r="Z4679" s="21"/>
      <c r="AA4679" s="20"/>
      <c r="AB4679" s="20"/>
      <c r="AC4679" s="14"/>
    </row>
    <row r="4680" spans="2:29" ht="14.25" customHeight="1" x14ac:dyDescent="0.3">
      <c r="B4680" s="20"/>
      <c r="C4680" s="20"/>
      <c r="D4680" s="20"/>
      <c r="E4680" s="20"/>
      <c r="F4680" s="21"/>
      <c r="G4680" s="20"/>
      <c r="H4680" s="20"/>
      <c r="I4680" s="21"/>
      <c r="J4680" s="20"/>
      <c r="K4680" s="20"/>
      <c r="L4680" s="20"/>
      <c r="M4680" s="21"/>
      <c r="N4680" s="21"/>
      <c r="O4680" s="21"/>
      <c r="P4680" s="21"/>
      <c r="Q4680" s="21"/>
      <c r="R4680" s="21"/>
      <c r="S4680" s="21"/>
      <c r="T4680" s="20"/>
      <c r="U4680" s="21"/>
      <c r="V4680" s="21"/>
      <c r="W4680" s="21"/>
      <c r="X4680" s="20"/>
      <c r="Y4680" s="20"/>
      <c r="Z4680" s="21"/>
      <c r="AA4680" s="20"/>
      <c r="AB4680" s="20"/>
      <c r="AC4680" s="14"/>
    </row>
    <row r="4681" spans="2:29" ht="14.25" customHeight="1" x14ac:dyDescent="0.3">
      <c r="B4681" s="20"/>
      <c r="C4681" s="20"/>
      <c r="D4681" s="20"/>
      <c r="E4681" s="20"/>
      <c r="F4681" s="21"/>
      <c r="G4681" s="20"/>
      <c r="H4681" s="20"/>
      <c r="I4681" s="21"/>
      <c r="J4681" s="20"/>
      <c r="K4681" s="20"/>
      <c r="L4681" s="20"/>
      <c r="M4681" s="21"/>
      <c r="N4681" s="21"/>
      <c r="O4681" s="21"/>
      <c r="P4681" s="21"/>
      <c r="Q4681" s="21"/>
      <c r="R4681" s="21"/>
      <c r="S4681" s="21"/>
      <c r="T4681" s="20"/>
      <c r="U4681" s="21"/>
      <c r="V4681" s="21"/>
      <c r="W4681" s="21"/>
      <c r="X4681" s="20"/>
      <c r="Y4681" s="20"/>
      <c r="Z4681" s="21"/>
      <c r="AA4681" s="20"/>
      <c r="AB4681" s="20"/>
      <c r="AC4681" s="14"/>
    </row>
    <row r="4682" spans="2:29" ht="14.25" customHeight="1" x14ac:dyDescent="0.3">
      <c r="B4682" s="20"/>
      <c r="C4682" s="20"/>
      <c r="D4682" s="20"/>
      <c r="E4682" s="20"/>
      <c r="F4682" s="21"/>
      <c r="G4682" s="20"/>
      <c r="H4682" s="20"/>
      <c r="I4682" s="21"/>
      <c r="J4682" s="20"/>
      <c r="K4682" s="20"/>
      <c r="L4682" s="20"/>
      <c r="M4682" s="21"/>
      <c r="N4682" s="21"/>
      <c r="O4682" s="21"/>
      <c r="P4682" s="21"/>
      <c r="Q4682" s="21"/>
      <c r="R4682" s="21"/>
      <c r="S4682" s="21"/>
      <c r="T4682" s="20"/>
      <c r="U4682" s="21"/>
      <c r="V4682" s="21"/>
      <c r="W4682" s="21"/>
      <c r="X4682" s="20"/>
      <c r="Y4682" s="20"/>
      <c r="Z4682" s="21"/>
      <c r="AA4682" s="20"/>
      <c r="AB4682" s="20"/>
      <c r="AC4682" s="14"/>
    </row>
    <row r="4683" spans="2:29" ht="14.25" customHeight="1" x14ac:dyDescent="0.3">
      <c r="B4683" s="20"/>
      <c r="C4683" s="20"/>
      <c r="D4683" s="20"/>
      <c r="E4683" s="20"/>
      <c r="F4683" s="21"/>
      <c r="G4683" s="20"/>
      <c r="H4683" s="20"/>
      <c r="I4683" s="21"/>
      <c r="J4683" s="20"/>
      <c r="K4683" s="20"/>
      <c r="L4683" s="20"/>
      <c r="M4683" s="21"/>
      <c r="N4683" s="21"/>
      <c r="O4683" s="21"/>
      <c r="P4683" s="21"/>
      <c r="Q4683" s="21"/>
      <c r="R4683" s="21"/>
      <c r="S4683" s="21"/>
      <c r="T4683" s="20"/>
      <c r="U4683" s="21"/>
      <c r="V4683" s="21"/>
      <c r="W4683" s="21"/>
      <c r="X4683" s="20"/>
      <c r="Y4683" s="20"/>
      <c r="Z4683" s="21"/>
      <c r="AA4683" s="20"/>
      <c r="AB4683" s="20"/>
      <c r="AC4683" s="14"/>
    </row>
    <row r="4684" spans="2:29" ht="14.25" customHeight="1" x14ac:dyDescent="0.3">
      <c r="B4684" s="20"/>
      <c r="C4684" s="20"/>
      <c r="D4684" s="20"/>
      <c r="E4684" s="20"/>
      <c r="F4684" s="21"/>
      <c r="G4684" s="20"/>
      <c r="H4684" s="20"/>
      <c r="I4684" s="21"/>
      <c r="J4684" s="20"/>
      <c r="K4684" s="20"/>
      <c r="L4684" s="20"/>
      <c r="M4684" s="21"/>
      <c r="N4684" s="21"/>
      <c r="O4684" s="21"/>
      <c r="P4684" s="21"/>
      <c r="Q4684" s="21"/>
      <c r="R4684" s="21"/>
      <c r="S4684" s="21"/>
      <c r="T4684" s="20"/>
      <c r="U4684" s="21"/>
      <c r="V4684" s="21"/>
      <c r="W4684" s="21"/>
      <c r="X4684" s="20"/>
      <c r="Y4684" s="20"/>
      <c r="Z4684" s="21"/>
      <c r="AA4684" s="20"/>
      <c r="AB4684" s="20"/>
      <c r="AC4684" s="14"/>
    </row>
    <row r="4685" spans="2:29" ht="14.25" customHeight="1" x14ac:dyDescent="0.3">
      <c r="B4685" s="20"/>
      <c r="C4685" s="20"/>
      <c r="D4685" s="20"/>
      <c r="E4685" s="20"/>
      <c r="F4685" s="21"/>
      <c r="G4685" s="20"/>
      <c r="H4685" s="20"/>
      <c r="I4685" s="21"/>
      <c r="J4685" s="20"/>
      <c r="K4685" s="20"/>
      <c r="L4685" s="20"/>
      <c r="M4685" s="21"/>
      <c r="N4685" s="21"/>
      <c r="O4685" s="21"/>
      <c r="P4685" s="21"/>
      <c r="Q4685" s="21"/>
      <c r="R4685" s="21"/>
      <c r="S4685" s="21"/>
      <c r="T4685" s="20"/>
      <c r="U4685" s="21"/>
      <c r="V4685" s="21"/>
      <c r="W4685" s="21"/>
      <c r="X4685" s="20"/>
      <c r="Y4685" s="20"/>
      <c r="Z4685" s="21"/>
      <c r="AA4685" s="20"/>
      <c r="AB4685" s="20"/>
      <c r="AC4685" s="14"/>
    </row>
    <row r="4686" spans="2:29" ht="14.25" customHeight="1" x14ac:dyDescent="0.3">
      <c r="B4686" s="20"/>
      <c r="C4686" s="20"/>
      <c r="D4686" s="20"/>
      <c r="E4686" s="20"/>
      <c r="F4686" s="21"/>
      <c r="G4686" s="20"/>
      <c r="H4686" s="20"/>
      <c r="I4686" s="21"/>
      <c r="J4686" s="20"/>
      <c r="K4686" s="20"/>
      <c r="L4686" s="20"/>
      <c r="M4686" s="21"/>
      <c r="N4686" s="21"/>
      <c r="O4686" s="21"/>
      <c r="P4686" s="21"/>
      <c r="Q4686" s="21"/>
      <c r="R4686" s="21"/>
      <c r="S4686" s="21"/>
      <c r="T4686" s="20"/>
      <c r="U4686" s="21"/>
      <c r="V4686" s="21"/>
      <c r="W4686" s="21"/>
      <c r="X4686" s="20"/>
      <c r="Y4686" s="20"/>
      <c r="Z4686" s="21"/>
      <c r="AA4686" s="20"/>
      <c r="AB4686" s="20"/>
      <c r="AC4686" s="14"/>
    </row>
    <row r="4687" spans="2:29" ht="14.25" customHeight="1" x14ac:dyDescent="0.3">
      <c r="B4687" s="20"/>
      <c r="C4687" s="20"/>
      <c r="D4687" s="20"/>
      <c r="E4687" s="20"/>
      <c r="F4687" s="21"/>
      <c r="G4687" s="20"/>
      <c r="H4687" s="20"/>
      <c r="I4687" s="21"/>
      <c r="J4687" s="20"/>
      <c r="K4687" s="20"/>
      <c r="L4687" s="20"/>
      <c r="M4687" s="21"/>
      <c r="N4687" s="21"/>
      <c r="O4687" s="21"/>
      <c r="P4687" s="21"/>
      <c r="Q4687" s="21"/>
      <c r="R4687" s="21"/>
      <c r="S4687" s="21"/>
      <c r="T4687" s="20"/>
      <c r="U4687" s="21"/>
      <c r="V4687" s="21"/>
      <c r="W4687" s="21"/>
      <c r="X4687" s="20"/>
      <c r="Y4687" s="20"/>
      <c r="Z4687" s="21"/>
      <c r="AA4687" s="20"/>
      <c r="AB4687" s="20"/>
      <c r="AC4687" s="14"/>
    </row>
    <row r="4688" spans="2:29" ht="14.25" customHeight="1" x14ac:dyDescent="0.3">
      <c r="B4688" s="20"/>
      <c r="C4688" s="20"/>
      <c r="D4688" s="20"/>
      <c r="E4688" s="20"/>
      <c r="F4688" s="21"/>
      <c r="G4688" s="20"/>
      <c r="H4688" s="20"/>
      <c r="I4688" s="21"/>
      <c r="J4688" s="20"/>
      <c r="K4688" s="20"/>
      <c r="L4688" s="20"/>
      <c r="M4688" s="21"/>
      <c r="N4688" s="21"/>
      <c r="O4688" s="21"/>
      <c r="P4688" s="21"/>
      <c r="Q4688" s="21"/>
      <c r="R4688" s="21"/>
      <c r="S4688" s="21"/>
      <c r="T4688" s="20"/>
      <c r="U4688" s="21"/>
      <c r="V4688" s="21"/>
      <c r="W4688" s="21"/>
      <c r="X4688" s="20"/>
      <c r="Y4688" s="20"/>
      <c r="Z4688" s="21"/>
      <c r="AA4688" s="20"/>
      <c r="AB4688" s="20"/>
      <c r="AC4688" s="14"/>
    </row>
    <row r="4689" spans="2:29" ht="14.25" customHeight="1" x14ac:dyDescent="0.3">
      <c r="B4689" s="20"/>
      <c r="C4689" s="20"/>
      <c r="D4689" s="20"/>
      <c r="E4689" s="20"/>
      <c r="F4689" s="21"/>
      <c r="G4689" s="20"/>
      <c r="H4689" s="20"/>
      <c r="I4689" s="21"/>
      <c r="J4689" s="20"/>
      <c r="K4689" s="20"/>
      <c r="L4689" s="20"/>
      <c r="M4689" s="21"/>
      <c r="N4689" s="21"/>
      <c r="O4689" s="21"/>
      <c r="P4689" s="21"/>
      <c r="Q4689" s="21"/>
      <c r="R4689" s="21"/>
      <c r="S4689" s="21"/>
      <c r="T4689" s="20"/>
      <c r="U4689" s="21"/>
      <c r="V4689" s="21"/>
      <c r="W4689" s="21"/>
      <c r="X4689" s="20"/>
      <c r="Y4689" s="20"/>
      <c r="Z4689" s="21"/>
      <c r="AA4689" s="20"/>
      <c r="AB4689" s="20"/>
      <c r="AC4689" s="14"/>
    </row>
    <row r="4690" spans="2:29" ht="14.25" customHeight="1" x14ac:dyDescent="0.3">
      <c r="B4690" s="20"/>
      <c r="C4690" s="20"/>
      <c r="D4690" s="20"/>
      <c r="E4690" s="20"/>
      <c r="F4690" s="21"/>
      <c r="G4690" s="20"/>
      <c r="H4690" s="20"/>
      <c r="I4690" s="21"/>
      <c r="J4690" s="20"/>
      <c r="K4690" s="20"/>
      <c r="L4690" s="20"/>
      <c r="M4690" s="21"/>
      <c r="N4690" s="21"/>
      <c r="O4690" s="21"/>
      <c r="P4690" s="21"/>
      <c r="Q4690" s="21"/>
      <c r="R4690" s="21"/>
      <c r="S4690" s="21"/>
      <c r="T4690" s="20"/>
      <c r="U4690" s="21"/>
      <c r="V4690" s="21"/>
      <c r="W4690" s="21"/>
      <c r="X4690" s="20"/>
      <c r="Y4690" s="20"/>
      <c r="Z4690" s="21"/>
      <c r="AA4690" s="20"/>
      <c r="AB4690" s="20"/>
      <c r="AC4690" s="14"/>
    </row>
    <row r="4691" spans="2:29" ht="14.25" customHeight="1" x14ac:dyDescent="0.3">
      <c r="B4691" s="20"/>
      <c r="C4691" s="20"/>
      <c r="D4691" s="20"/>
      <c r="E4691" s="20"/>
      <c r="F4691" s="21"/>
      <c r="G4691" s="20"/>
      <c r="H4691" s="20"/>
      <c r="I4691" s="21"/>
      <c r="J4691" s="20"/>
      <c r="K4691" s="20"/>
      <c r="L4691" s="20"/>
      <c r="M4691" s="21"/>
      <c r="N4691" s="21"/>
      <c r="O4691" s="21"/>
      <c r="P4691" s="21"/>
      <c r="Q4691" s="21"/>
      <c r="R4691" s="21"/>
      <c r="S4691" s="21"/>
      <c r="T4691" s="20"/>
      <c r="U4691" s="21"/>
      <c r="V4691" s="21"/>
      <c r="W4691" s="21"/>
      <c r="X4691" s="20"/>
      <c r="Y4691" s="20"/>
      <c r="Z4691" s="21"/>
      <c r="AA4691" s="20"/>
      <c r="AB4691" s="20"/>
      <c r="AC4691" s="14"/>
    </row>
    <row r="4692" spans="2:29" ht="14.25" customHeight="1" x14ac:dyDescent="0.3">
      <c r="B4692" s="20"/>
      <c r="C4692" s="20"/>
      <c r="D4692" s="20"/>
      <c r="E4692" s="20"/>
      <c r="F4692" s="21"/>
      <c r="G4692" s="20"/>
      <c r="H4692" s="20"/>
      <c r="I4692" s="21"/>
      <c r="J4692" s="20"/>
      <c r="K4692" s="20"/>
      <c r="L4692" s="20"/>
      <c r="M4692" s="21"/>
      <c r="N4692" s="21"/>
      <c r="O4692" s="21"/>
      <c r="P4692" s="21"/>
      <c r="Q4692" s="21"/>
      <c r="R4692" s="21"/>
      <c r="S4692" s="21"/>
      <c r="T4692" s="20"/>
      <c r="U4692" s="21"/>
      <c r="V4692" s="21"/>
      <c r="W4692" s="21"/>
      <c r="X4692" s="20"/>
      <c r="Y4692" s="20"/>
      <c r="Z4692" s="21"/>
      <c r="AA4692" s="20"/>
      <c r="AB4692" s="20"/>
      <c r="AC4692" s="14"/>
    </row>
    <row r="4693" spans="2:29" ht="14.25" customHeight="1" x14ac:dyDescent="0.3">
      <c r="B4693" s="20"/>
      <c r="C4693" s="20"/>
      <c r="D4693" s="20"/>
      <c r="E4693" s="20"/>
      <c r="F4693" s="21"/>
      <c r="G4693" s="20"/>
      <c r="H4693" s="20"/>
      <c r="I4693" s="21"/>
      <c r="J4693" s="20"/>
      <c r="K4693" s="20"/>
      <c r="L4693" s="20"/>
      <c r="M4693" s="21"/>
      <c r="N4693" s="21"/>
      <c r="O4693" s="21"/>
      <c r="P4693" s="21"/>
      <c r="Q4693" s="21"/>
      <c r="R4693" s="21"/>
      <c r="S4693" s="21"/>
      <c r="T4693" s="20"/>
      <c r="U4693" s="21"/>
      <c r="V4693" s="21"/>
      <c r="W4693" s="21"/>
      <c r="X4693" s="20"/>
      <c r="Y4693" s="20"/>
      <c r="Z4693" s="21"/>
      <c r="AA4693" s="20"/>
      <c r="AB4693" s="20"/>
      <c r="AC4693" s="14"/>
    </row>
    <row r="4694" spans="2:29" ht="14.25" customHeight="1" x14ac:dyDescent="0.3">
      <c r="B4694" s="20"/>
      <c r="C4694" s="20"/>
      <c r="D4694" s="20"/>
      <c r="E4694" s="20"/>
      <c r="F4694" s="21"/>
      <c r="G4694" s="20"/>
      <c r="H4694" s="20"/>
      <c r="I4694" s="21"/>
      <c r="J4694" s="20"/>
      <c r="K4694" s="20"/>
      <c r="L4694" s="20"/>
      <c r="M4694" s="21"/>
      <c r="N4694" s="21"/>
      <c r="O4694" s="21"/>
      <c r="P4694" s="21"/>
      <c r="Q4694" s="21"/>
      <c r="R4694" s="21"/>
      <c r="S4694" s="21"/>
      <c r="T4694" s="20"/>
      <c r="U4694" s="21"/>
      <c r="V4694" s="21"/>
      <c r="W4694" s="21"/>
      <c r="X4694" s="20"/>
      <c r="Y4694" s="20"/>
      <c r="Z4694" s="21"/>
      <c r="AA4694" s="20"/>
      <c r="AB4694" s="20"/>
      <c r="AC4694" s="14"/>
    </row>
    <row r="4695" spans="2:29" ht="14.25" customHeight="1" x14ac:dyDescent="0.3">
      <c r="B4695" s="20"/>
      <c r="C4695" s="20"/>
      <c r="D4695" s="20"/>
      <c r="E4695" s="20"/>
      <c r="F4695" s="21"/>
      <c r="G4695" s="20"/>
      <c r="H4695" s="20"/>
      <c r="I4695" s="21"/>
      <c r="J4695" s="20"/>
      <c r="K4695" s="20"/>
      <c r="L4695" s="20"/>
      <c r="M4695" s="21"/>
      <c r="N4695" s="21"/>
      <c r="O4695" s="21"/>
      <c r="P4695" s="21"/>
      <c r="Q4695" s="21"/>
      <c r="R4695" s="21"/>
      <c r="S4695" s="21"/>
      <c r="T4695" s="20"/>
      <c r="U4695" s="21"/>
      <c r="V4695" s="21"/>
      <c r="W4695" s="21"/>
      <c r="X4695" s="20"/>
      <c r="Y4695" s="20"/>
      <c r="Z4695" s="21"/>
      <c r="AA4695" s="20"/>
      <c r="AB4695" s="20"/>
      <c r="AC4695" s="14"/>
    </row>
    <row r="4696" spans="2:29" ht="14.25" customHeight="1" x14ac:dyDescent="0.3">
      <c r="B4696" s="20"/>
      <c r="C4696" s="20"/>
      <c r="D4696" s="20"/>
      <c r="E4696" s="20"/>
      <c r="F4696" s="21"/>
      <c r="G4696" s="20"/>
      <c r="H4696" s="20"/>
      <c r="I4696" s="21"/>
      <c r="J4696" s="20"/>
      <c r="K4696" s="20"/>
      <c r="L4696" s="20"/>
      <c r="M4696" s="21"/>
      <c r="N4696" s="21"/>
      <c r="O4696" s="21"/>
      <c r="P4696" s="21"/>
      <c r="Q4696" s="21"/>
      <c r="R4696" s="21"/>
      <c r="S4696" s="21"/>
      <c r="T4696" s="20"/>
      <c r="U4696" s="21"/>
      <c r="V4696" s="21"/>
      <c r="W4696" s="21"/>
      <c r="X4696" s="20"/>
      <c r="Y4696" s="20"/>
      <c r="Z4696" s="21"/>
      <c r="AA4696" s="20"/>
      <c r="AB4696" s="20"/>
      <c r="AC4696" s="14"/>
    </row>
    <row r="4697" spans="2:29" ht="14.25" customHeight="1" x14ac:dyDescent="0.3">
      <c r="B4697" s="20"/>
      <c r="C4697" s="20"/>
      <c r="D4697" s="20"/>
      <c r="E4697" s="20"/>
      <c r="F4697" s="21"/>
      <c r="G4697" s="20"/>
      <c r="H4697" s="20"/>
      <c r="I4697" s="21"/>
      <c r="J4697" s="20"/>
      <c r="K4697" s="20"/>
      <c r="L4697" s="20"/>
      <c r="M4697" s="21"/>
      <c r="N4697" s="21"/>
      <c r="O4697" s="21"/>
      <c r="P4697" s="21"/>
      <c r="Q4697" s="21"/>
      <c r="R4697" s="21"/>
      <c r="S4697" s="21"/>
      <c r="T4697" s="20"/>
      <c r="U4697" s="21"/>
      <c r="V4697" s="21"/>
      <c r="W4697" s="21"/>
      <c r="X4697" s="20"/>
      <c r="Y4697" s="20"/>
      <c r="Z4697" s="21"/>
      <c r="AA4697" s="20"/>
      <c r="AB4697" s="20"/>
      <c r="AC4697" s="14"/>
    </row>
    <row r="4698" spans="2:29" ht="14.25" customHeight="1" x14ac:dyDescent="0.3">
      <c r="B4698" s="20"/>
      <c r="C4698" s="20"/>
      <c r="D4698" s="20"/>
      <c r="E4698" s="20"/>
      <c r="F4698" s="21"/>
      <c r="G4698" s="20"/>
      <c r="H4698" s="20"/>
      <c r="I4698" s="21"/>
      <c r="J4698" s="20"/>
      <c r="K4698" s="20"/>
      <c r="L4698" s="20"/>
      <c r="M4698" s="21"/>
      <c r="N4698" s="21"/>
      <c r="O4698" s="21"/>
      <c r="P4698" s="21"/>
      <c r="Q4698" s="21"/>
      <c r="R4698" s="21"/>
      <c r="S4698" s="21"/>
      <c r="T4698" s="20"/>
      <c r="U4698" s="21"/>
      <c r="V4698" s="21"/>
      <c r="W4698" s="21"/>
      <c r="X4698" s="20"/>
      <c r="Y4698" s="20"/>
      <c r="Z4698" s="21"/>
      <c r="AA4698" s="20"/>
      <c r="AB4698" s="20"/>
      <c r="AC4698" s="14"/>
    </row>
    <row r="4699" spans="2:29" ht="14.25" customHeight="1" x14ac:dyDescent="0.3">
      <c r="B4699" s="20"/>
      <c r="C4699" s="20"/>
      <c r="D4699" s="20"/>
      <c r="E4699" s="20"/>
      <c r="F4699" s="21"/>
      <c r="G4699" s="20"/>
      <c r="H4699" s="20"/>
      <c r="I4699" s="21"/>
      <c r="J4699" s="20"/>
      <c r="K4699" s="20"/>
      <c r="L4699" s="20"/>
      <c r="M4699" s="21"/>
      <c r="N4699" s="21"/>
      <c r="O4699" s="21"/>
      <c r="P4699" s="21"/>
      <c r="Q4699" s="21"/>
      <c r="R4699" s="21"/>
      <c r="S4699" s="21"/>
      <c r="T4699" s="20"/>
      <c r="U4699" s="21"/>
      <c r="V4699" s="21"/>
      <c r="W4699" s="21"/>
      <c r="X4699" s="20"/>
      <c r="Y4699" s="20"/>
      <c r="Z4699" s="21"/>
      <c r="AA4699" s="20"/>
      <c r="AB4699" s="20"/>
      <c r="AC4699" s="14"/>
    </row>
    <row r="4700" spans="2:29" ht="14.25" customHeight="1" x14ac:dyDescent="0.3">
      <c r="B4700" s="20"/>
      <c r="C4700" s="20"/>
      <c r="D4700" s="20"/>
      <c r="E4700" s="20"/>
      <c r="F4700" s="21"/>
      <c r="G4700" s="20"/>
      <c r="H4700" s="20"/>
      <c r="I4700" s="21"/>
      <c r="J4700" s="20"/>
      <c r="K4700" s="20"/>
      <c r="L4700" s="20"/>
      <c r="M4700" s="21"/>
      <c r="N4700" s="21"/>
      <c r="O4700" s="21"/>
      <c r="P4700" s="21"/>
      <c r="Q4700" s="21"/>
      <c r="R4700" s="21"/>
      <c r="S4700" s="21"/>
      <c r="T4700" s="20"/>
      <c r="U4700" s="21"/>
      <c r="V4700" s="21"/>
      <c r="W4700" s="21"/>
      <c r="X4700" s="20"/>
      <c r="Y4700" s="20"/>
      <c r="Z4700" s="21"/>
      <c r="AA4700" s="20"/>
      <c r="AB4700" s="20"/>
      <c r="AC4700" s="14"/>
    </row>
    <row r="4701" spans="2:29" ht="14.25" customHeight="1" x14ac:dyDescent="0.3">
      <c r="B4701" s="20"/>
      <c r="C4701" s="20"/>
      <c r="D4701" s="20"/>
      <c r="E4701" s="20"/>
      <c r="F4701" s="21"/>
      <c r="G4701" s="20"/>
      <c r="H4701" s="20"/>
      <c r="I4701" s="21"/>
      <c r="J4701" s="20"/>
      <c r="K4701" s="20"/>
      <c r="L4701" s="20"/>
      <c r="M4701" s="21"/>
      <c r="N4701" s="21"/>
      <c r="O4701" s="21"/>
      <c r="P4701" s="21"/>
      <c r="Q4701" s="21"/>
      <c r="R4701" s="21"/>
      <c r="S4701" s="21"/>
      <c r="T4701" s="20"/>
      <c r="U4701" s="21"/>
      <c r="V4701" s="21"/>
      <c r="W4701" s="21"/>
      <c r="X4701" s="20"/>
      <c r="Y4701" s="20"/>
      <c r="Z4701" s="21"/>
      <c r="AA4701" s="20"/>
      <c r="AB4701" s="20"/>
      <c r="AC4701" s="14"/>
    </row>
    <row r="4702" spans="2:29" ht="14.25" customHeight="1" x14ac:dyDescent="0.3">
      <c r="B4702" s="20"/>
      <c r="C4702" s="20"/>
      <c r="D4702" s="20"/>
      <c r="E4702" s="20"/>
      <c r="F4702" s="21"/>
      <c r="G4702" s="20"/>
      <c r="H4702" s="20"/>
      <c r="I4702" s="21"/>
      <c r="J4702" s="20"/>
      <c r="K4702" s="20"/>
      <c r="L4702" s="20"/>
      <c r="M4702" s="21"/>
      <c r="N4702" s="21"/>
      <c r="O4702" s="21"/>
      <c r="P4702" s="21"/>
      <c r="Q4702" s="21"/>
      <c r="R4702" s="21"/>
      <c r="S4702" s="21"/>
      <c r="T4702" s="20"/>
      <c r="U4702" s="21"/>
      <c r="V4702" s="21"/>
      <c r="W4702" s="21"/>
      <c r="X4702" s="20"/>
      <c r="Y4702" s="20"/>
      <c r="Z4702" s="21"/>
      <c r="AA4702" s="20"/>
      <c r="AB4702" s="20"/>
      <c r="AC4702" s="14"/>
    </row>
    <row r="4703" spans="2:29" ht="14.25" customHeight="1" x14ac:dyDescent="0.3">
      <c r="B4703" s="20"/>
      <c r="C4703" s="20"/>
      <c r="D4703" s="20"/>
      <c r="E4703" s="20"/>
      <c r="F4703" s="21"/>
      <c r="G4703" s="20"/>
      <c r="H4703" s="20"/>
      <c r="I4703" s="21"/>
      <c r="J4703" s="20"/>
      <c r="K4703" s="20"/>
      <c r="L4703" s="20"/>
      <c r="M4703" s="21"/>
      <c r="N4703" s="21"/>
      <c r="O4703" s="21"/>
      <c r="P4703" s="21"/>
      <c r="Q4703" s="21"/>
      <c r="R4703" s="21"/>
      <c r="S4703" s="21"/>
      <c r="T4703" s="20"/>
      <c r="U4703" s="21"/>
      <c r="V4703" s="21"/>
      <c r="W4703" s="21"/>
      <c r="X4703" s="20"/>
      <c r="Y4703" s="20"/>
      <c r="Z4703" s="21"/>
      <c r="AA4703" s="20"/>
      <c r="AB4703" s="20"/>
      <c r="AC4703" s="14"/>
    </row>
    <row r="4704" spans="2:29" ht="14.25" customHeight="1" x14ac:dyDescent="0.3">
      <c r="B4704" s="20"/>
      <c r="C4704" s="20"/>
      <c r="D4704" s="20"/>
      <c r="E4704" s="20"/>
      <c r="F4704" s="21"/>
      <c r="G4704" s="20"/>
      <c r="H4704" s="20"/>
      <c r="I4704" s="21"/>
      <c r="J4704" s="20"/>
      <c r="K4704" s="20"/>
      <c r="L4704" s="20"/>
      <c r="M4704" s="21"/>
      <c r="N4704" s="21"/>
      <c r="O4704" s="21"/>
      <c r="P4704" s="21"/>
      <c r="Q4704" s="21"/>
      <c r="R4704" s="21"/>
      <c r="S4704" s="21"/>
      <c r="T4704" s="20"/>
      <c r="U4704" s="21"/>
      <c r="V4704" s="21"/>
      <c r="W4704" s="21"/>
      <c r="X4704" s="20"/>
      <c r="Y4704" s="20"/>
      <c r="Z4704" s="21"/>
      <c r="AA4704" s="20"/>
      <c r="AB4704" s="20"/>
      <c r="AC4704" s="14"/>
    </row>
    <row r="4705" spans="2:29" ht="14.25" customHeight="1" x14ac:dyDescent="0.3">
      <c r="B4705" s="20"/>
      <c r="C4705" s="20"/>
      <c r="D4705" s="20"/>
      <c r="E4705" s="20"/>
      <c r="F4705" s="21"/>
      <c r="G4705" s="20"/>
      <c r="H4705" s="20"/>
      <c r="I4705" s="21"/>
      <c r="J4705" s="20"/>
      <c r="K4705" s="20"/>
      <c r="L4705" s="20"/>
      <c r="M4705" s="21"/>
      <c r="N4705" s="21"/>
      <c r="O4705" s="21"/>
      <c r="P4705" s="21"/>
      <c r="Q4705" s="21"/>
      <c r="R4705" s="21"/>
      <c r="S4705" s="21"/>
      <c r="T4705" s="20"/>
      <c r="U4705" s="21"/>
      <c r="V4705" s="21"/>
      <c r="W4705" s="21"/>
      <c r="X4705" s="20"/>
      <c r="Y4705" s="20"/>
      <c r="Z4705" s="21"/>
      <c r="AA4705" s="20"/>
      <c r="AB4705" s="20"/>
      <c r="AC4705" s="14"/>
    </row>
    <row r="4706" spans="2:29" ht="14.25" customHeight="1" x14ac:dyDescent="0.3">
      <c r="B4706" s="20"/>
      <c r="C4706" s="20"/>
      <c r="D4706" s="20"/>
      <c r="E4706" s="20"/>
      <c r="F4706" s="21"/>
      <c r="G4706" s="20"/>
      <c r="H4706" s="20"/>
      <c r="I4706" s="21"/>
      <c r="J4706" s="20"/>
      <c r="K4706" s="20"/>
      <c r="L4706" s="20"/>
      <c r="M4706" s="21"/>
      <c r="N4706" s="21"/>
      <c r="O4706" s="21"/>
      <c r="P4706" s="21"/>
      <c r="Q4706" s="21"/>
      <c r="R4706" s="21"/>
      <c r="S4706" s="21"/>
      <c r="T4706" s="20"/>
      <c r="U4706" s="21"/>
      <c r="V4706" s="21"/>
      <c r="W4706" s="21"/>
      <c r="X4706" s="20"/>
      <c r="Y4706" s="20"/>
      <c r="Z4706" s="21"/>
      <c r="AA4706" s="20"/>
      <c r="AB4706" s="20"/>
      <c r="AC4706" s="14"/>
    </row>
    <row r="4707" spans="2:29" ht="14.25" customHeight="1" x14ac:dyDescent="0.3">
      <c r="B4707" s="20"/>
      <c r="C4707" s="20"/>
      <c r="D4707" s="20"/>
      <c r="E4707" s="20"/>
      <c r="F4707" s="21"/>
      <c r="G4707" s="20"/>
      <c r="H4707" s="20"/>
      <c r="I4707" s="21"/>
      <c r="J4707" s="20"/>
      <c r="K4707" s="20"/>
      <c r="L4707" s="20"/>
      <c r="M4707" s="21"/>
      <c r="N4707" s="21"/>
      <c r="O4707" s="21"/>
      <c r="P4707" s="21"/>
      <c r="Q4707" s="21"/>
      <c r="R4707" s="21"/>
      <c r="S4707" s="21"/>
      <c r="T4707" s="20"/>
      <c r="U4707" s="21"/>
      <c r="V4707" s="21"/>
      <c r="W4707" s="21"/>
      <c r="X4707" s="20"/>
      <c r="Y4707" s="20"/>
      <c r="Z4707" s="21"/>
      <c r="AA4707" s="20"/>
      <c r="AB4707" s="20"/>
      <c r="AC4707" s="14"/>
    </row>
    <row r="4708" spans="2:29" ht="14.25" customHeight="1" x14ac:dyDescent="0.3">
      <c r="B4708" s="20"/>
      <c r="C4708" s="20"/>
      <c r="D4708" s="20"/>
      <c r="E4708" s="20"/>
      <c r="F4708" s="21"/>
      <c r="G4708" s="20"/>
      <c r="H4708" s="20"/>
      <c r="I4708" s="21"/>
      <c r="J4708" s="20"/>
      <c r="K4708" s="20"/>
      <c r="L4708" s="20"/>
      <c r="M4708" s="21"/>
      <c r="N4708" s="21"/>
      <c r="O4708" s="21"/>
      <c r="P4708" s="21"/>
      <c r="Q4708" s="21"/>
      <c r="R4708" s="21"/>
      <c r="S4708" s="21"/>
      <c r="T4708" s="20"/>
      <c r="U4708" s="21"/>
      <c r="V4708" s="21"/>
      <c r="W4708" s="21"/>
      <c r="X4708" s="20"/>
      <c r="Y4708" s="20"/>
      <c r="Z4708" s="21"/>
      <c r="AA4708" s="20"/>
      <c r="AB4708" s="20"/>
      <c r="AC4708" s="14"/>
    </row>
    <row r="4709" spans="2:29" ht="14.25" customHeight="1" x14ac:dyDescent="0.3">
      <c r="B4709" s="20"/>
      <c r="C4709" s="20"/>
      <c r="D4709" s="20"/>
      <c r="E4709" s="20"/>
      <c r="F4709" s="21"/>
      <c r="G4709" s="20"/>
      <c r="H4709" s="20"/>
      <c r="I4709" s="21"/>
      <c r="J4709" s="20"/>
      <c r="K4709" s="20"/>
      <c r="L4709" s="20"/>
      <c r="M4709" s="21"/>
      <c r="N4709" s="21"/>
      <c r="O4709" s="21"/>
      <c r="P4709" s="21"/>
      <c r="Q4709" s="21"/>
      <c r="R4709" s="21"/>
      <c r="S4709" s="21"/>
      <c r="T4709" s="20"/>
      <c r="U4709" s="21"/>
      <c r="V4709" s="21"/>
      <c r="W4709" s="21"/>
      <c r="X4709" s="20"/>
      <c r="Y4709" s="20"/>
      <c r="Z4709" s="21"/>
      <c r="AA4709" s="20"/>
      <c r="AB4709" s="20"/>
      <c r="AC4709" s="14"/>
    </row>
    <row r="4710" spans="2:29" ht="14.25" customHeight="1" x14ac:dyDescent="0.3">
      <c r="B4710" s="20"/>
      <c r="C4710" s="20"/>
      <c r="D4710" s="20"/>
      <c r="E4710" s="20"/>
      <c r="F4710" s="21"/>
      <c r="G4710" s="20"/>
      <c r="H4710" s="20"/>
      <c r="I4710" s="21"/>
      <c r="J4710" s="20"/>
      <c r="K4710" s="20"/>
      <c r="L4710" s="20"/>
      <c r="M4710" s="21"/>
      <c r="N4710" s="21"/>
      <c r="O4710" s="21"/>
      <c r="P4710" s="21"/>
      <c r="Q4710" s="21"/>
      <c r="R4710" s="21"/>
      <c r="S4710" s="21"/>
      <c r="T4710" s="20"/>
      <c r="U4710" s="21"/>
      <c r="V4710" s="21"/>
      <c r="W4710" s="21"/>
      <c r="X4710" s="20"/>
      <c r="Y4710" s="20"/>
      <c r="Z4710" s="21"/>
      <c r="AA4710" s="20"/>
      <c r="AB4710" s="20"/>
      <c r="AC4710" s="14"/>
    </row>
    <row r="4711" spans="2:29" ht="14.25" customHeight="1" x14ac:dyDescent="0.3">
      <c r="B4711" s="20"/>
      <c r="C4711" s="20"/>
      <c r="D4711" s="20"/>
      <c r="E4711" s="20"/>
      <c r="F4711" s="21"/>
      <c r="G4711" s="20"/>
      <c r="H4711" s="20"/>
      <c r="I4711" s="21"/>
      <c r="J4711" s="20"/>
      <c r="K4711" s="20"/>
      <c r="L4711" s="20"/>
      <c r="M4711" s="21"/>
      <c r="N4711" s="21"/>
      <c r="O4711" s="21"/>
      <c r="P4711" s="21"/>
      <c r="Q4711" s="21"/>
      <c r="R4711" s="21"/>
      <c r="S4711" s="21"/>
      <c r="T4711" s="20"/>
      <c r="U4711" s="21"/>
      <c r="V4711" s="21"/>
      <c r="W4711" s="21"/>
      <c r="X4711" s="20"/>
      <c r="Y4711" s="20"/>
      <c r="Z4711" s="21"/>
      <c r="AA4711" s="20"/>
      <c r="AB4711" s="20"/>
      <c r="AC4711" s="14"/>
    </row>
    <row r="4712" spans="2:29" ht="14.25" customHeight="1" x14ac:dyDescent="0.3">
      <c r="B4712" s="20"/>
      <c r="C4712" s="20"/>
      <c r="D4712" s="20"/>
      <c r="E4712" s="20"/>
      <c r="F4712" s="21"/>
      <c r="G4712" s="20"/>
      <c r="H4712" s="20"/>
      <c r="I4712" s="21"/>
      <c r="J4712" s="20"/>
      <c r="K4712" s="20"/>
      <c r="L4712" s="20"/>
      <c r="M4712" s="21"/>
      <c r="N4712" s="21"/>
      <c r="O4712" s="21"/>
      <c r="P4712" s="21"/>
      <c r="Q4712" s="21"/>
      <c r="R4712" s="21"/>
      <c r="S4712" s="21"/>
      <c r="T4712" s="20"/>
      <c r="U4712" s="21"/>
      <c r="V4712" s="21"/>
      <c r="W4712" s="21"/>
      <c r="X4712" s="20"/>
      <c r="Y4712" s="20"/>
      <c r="Z4712" s="21"/>
      <c r="AA4712" s="20"/>
      <c r="AB4712" s="20"/>
      <c r="AC4712" s="14"/>
    </row>
    <row r="4713" spans="2:29" ht="14.25" customHeight="1" x14ac:dyDescent="0.3">
      <c r="B4713" s="20"/>
      <c r="C4713" s="20"/>
      <c r="D4713" s="20"/>
      <c r="E4713" s="20"/>
      <c r="F4713" s="21"/>
      <c r="G4713" s="20"/>
      <c r="H4713" s="20"/>
      <c r="I4713" s="21"/>
      <c r="J4713" s="20"/>
      <c r="K4713" s="20"/>
      <c r="L4713" s="20"/>
      <c r="M4713" s="21"/>
      <c r="N4713" s="21"/>
      <c r="O4713" s="21"/>
      <c r="P4713" s="21"/>
      <c r="Q4713" s="21"/>
      <c r="R4713" s="21"/>
      <c r="S4713" s="21"/>
      <c r="T4713" s="20"/>
      <c r="U4713" s="21"/>
      <c r="V4713" s="21"/>
      <c r="W4713" s="21"/>
      <c r="X4713" s="20"/>
      <c r="Y4713" s="20"/>
      <c r="Z4713" s="21"/>
      <c r="AA4713" s="20"/>
      <c r="AB4713" s="20"/>
      <c r="AC4713" s="14"/>
    </row>
    <row r="4714" spans="2:29" ht="14.25" customHeight="1" x14ac:dyDescent="0.3">
      <c r="B4714" s="20"/>
      <c r="C4714" s="20"/>
      <c r="D4714" s="20"/>
      <c r="E4714" s="20"/>
      <c r="F4714" s="21"/>
      <c r="G4714" s="20"/>
      <c r="H4714" s="20"/>
      <c r="I4714" s="21"/>
      <c r="J4714" s="20"/>
      <c r="K4714" s="20"/>
      <c r="L4714" s="20"/>
      <c r="M4714" s="21"/>
      <c r="N4714" s="21"/>
      <c r="O4714" s="21"/>
      <c r="P4714" s="21"/>
      <c r="Q4714" s="21"/>
      <c r="R4714" s="21"/>
      <c r="S4714" s="21"/>
      <c r="T4714" s="20"/>
      <c r="U4714" s="21"/>
      <c r="V4714" s="21"/>
      <c r="W4714" s="21"/>
      <c r="X4714" s="20"/>
      <c r="Y4714" s="20"/>
      <c r="Z4714" s="21"/>
      <c r="AA4714" s="20"/>
      <c r="AB4714" s="20"/>
      <c r="AC4714" s="14"/>
    </row>
    <row r="4715" spans="2:29" ht="14.25" customHeight="1" x14ac:dyDescent="0.3">
      <c r="B4715" s="20"/>
      <c r="C4715" s="20"/>
      <c r="D4715" s="20"/>
      <c r="E4715" s="20"/>
      <c r="F4715" s="21"/>
      <c r="G4715" s="20"/>
      <c r="H4715" s="20"/>
      <c r="I4715" s="21"/>
      <c r="J4715" s="20"/>
      <c r="K4715" s="20"/>
      <c r="L4715" s="20"/>
      <c r="M4715" s="21"/>
      <c r="N4715" s="21"/>
      <c r="O4715" s="21"/>
      <c r="P4715" s="21"/>
      <c r="Q4715" s="21"/>
      <c r="R4715" s="21"/>
      <c r="S4715" s="21"/>
      <c r="T4715" s="20"/>
      <c r="U4715" s="21"/>
      <c r="V4715" s="21"/>
      <c r="W4715" s="21"/>
      <c r="X4715" s="20"/>
      <c r="Y4715" s="20"/>
      <c r="Z4715" s="21"/>
      <c r="AA4715" s="20"/>
      <c r="AB4715" s="20"/>
      <c r="AC4715" s="14"/>
    </row>
    <row r="4716" spans="2:29" ht="14.25" customHeight="1" x14ac:dyDescent="0.3">
      <c r="B4716" s="20"/>
      <c r="C4716" s="20"/>
      <c r="D4716" s="20"/>
      <c r="E4716" s="20"/>
      <c r="F4716" s="21"/>
      <c r="G4716" s="20"/>
      <c r="H4716" s="20"/>
      <c r="I4716" s="21"/>
      <c r="J4716" s="20"/>
      <c r="K4716" s="20"/>
      <c r="L4716" s="20"/>
      <c r="M4716" s="21"/>
      <c r="N4716" s="21"/>
      <c r="O4716" s="21"/>
      <c r="P4716" s="21"/>
      <c r="Q4716" s="21"/>
      <c r="R4716" s="21"/>
      <c r="S4716" s="21"/>
      <c r="T4716" s="20"/>
      <c r="U4716" s="21"/>
      <c r="V4716" s="21"/>
      <c r="W4716" s="21"/>
      <c r="X4716" s="20"/>
      <c r="Y4716" s="20"/>
      <c r="Z4716" s="21"/>
      <c r="AA4716" s="20"/>
      <c r="AB4716" s="20"/>
      <c r="AC4716" s="14"/>
    </row>
    <row r="4717" spans="2:29" ht="14.25" customHeight="1" x14ac:dyDescent="0.3">
      <c r="B4717" s="20"/>
      <c r="C4717" s="20"/>
      <c r="D4717" s="20"/>
      <c r="E4717" s="20"/>
      <c r="F4717" s="21"/>
      <c r="G4717" s="20"/>
      <c r="H4717" s="20"/>
      <c r="I4717" s="21"/>
      <c r="J4717" s="20"/>
      <c r="K4717" s="20"/>
      <c r="L4717" s="20"/>
      <c r="M4717" s="21"/>
      <c r="N4717" s="21"/>
      <c r="O4717" s="21"/>
      <c r="P4717" s="21"/>
      <c r="Q4717" s="21"/>
      <c r="R4717" s="21"/>
      <c r="S4717" s="21"/>
      <c r="T4717" s="20"/>
      <c r="U4717" s="21"/>
      <c r="V4717" s="21"/>
      <c r="W4717" s="21"/>
      <c r="X4717" s="20"/>
      <c r="Y4717" s="20"/>
      <c r="Z4717" s="21"/>
      <c r="AA4717" s="20"/>
      <c r="AB4717" s="20"/>
      <c r="AC4717" s="14"/>
    </row>
    <row r="4718" spans="2:29" ht="14.25" customHeight="1" x14ac:dyDescent="0.3">
      <c r="B4718" s="20"/>
      <c r="C4718" s="20"/>
      <c r="D4718" s="20"/>
      <c r="E4718" s="20"/>
      <c r="F4718" s="21"/>
      <c r="G4718" s="20"/>
      <c r="H4718" s="20"/>
      <c r="I4718" s="21"/>
      <c r="J4718" s="20"/>
      <c r="K4718" s="20"/>
      <c r="L4718" s="20"/>
      <c r="M4718" s="21"/>
      <c r="N4718" s="21"/>
      <c r="O4718" s="21"/>
      <c r="P4718" s="21"/>
      <c r="Q4718" s="21"/>
      <c r="R4718" s="21"/>
      <c r="S4718" s="21"/>
      <c r="T4718" s="20"/>
      <c r="U4718" s="21"/>
      <c r="V4718" s="21"/>
      <c r="W4718" s="21"/>
      <c r="X4718" s="20"/>
      <c r="Y4718" s="20"/>
      <c r="Z4718" s="21"/>
      <c r="AA4718" s="20"/>
      <c r="AB4718" s="20"/>
      <c r="AC4718" s="14"/>
    </row>
    <row r="4719" spans="2:29" ht="14.25" customHeight="1" x14ac:dyDescent="0.3">
      <c r="B4719" s="20"/>
      <c r="C4719" s="20"/>
      <c r="D4719" s="20"/>
      <c r="E4719" s="20"/>
      <c r="F4719" s="21"/>
      <c r="G4719" s="20"/>
      <c r="H4719" s="20"/>
      <c r="I4719" s="21"/>
      <c r="J4719" s="20"/>
      <c r="K4719" s="20"/>
      <c r="L4719" s="20"/>
      <c r="M4719" s="21"/>
      <c r="N4719" s="21"/>
      <c r="O4719" s="21"/>
      <c r="P4719" s="21"/>
      <c r="Q4719" s="21"/>
      <c r="R4719" s="21"/>
      <c r="S4719" s="21"/>
      <c r="T4719" s="20"/>
      <c r="U4719" s="21"/>
      <c r="V4719" s="21"/>
      <c r="W4719" s="21"/>
      <c r="X4719" s="20"/>
      <c r="Y4719" s="20"/>
      <c r="Z4719" s="21"/>
      <c r="AA4719" s="20"/>
      <c r="AB4719" s="20"/>
      <c r="AC4719" s="14"/>
    </row>
    <row r="4720" spans="2:29" ht="14.25" customHeight="1" x14ac:dyDescent="0.3">
      <c r="B4720" s="20"/>
      <c r="C4720" s="20"/>
      <c r="D4720" s="20"/>
      <c r="E4720" s="20"/>
      <c r="F4720" s="21"/>
      <c r="G4720" s="20"/>
      <c r="H4720" s="20"/>
      <c r="I4720" s="21"/>
      <c r="J4720" s="20"/>
      <c r="K4720" s="20"/>
      <c r="L4720" s="20"/>
      <c r="M4720" s="21"/>
      <c r="N4720" s="21"/>
      <c r="O4720" s="21"/>
      <c r="P4720" s="21"/>
      <c r="Q4720" s="21"/>
      <c r="R4720" s="21"/>
      <c r="S4720" s="21"/>
      <c r="T4720" s="20"/>
      <c r="U4720" s="21"/>
      <c r="V4720" s="21"/>
      <c r="W4720" s="21"/>
      <c r="X4720" s="20"/>
      <c r="Y4720" s="20"/>
      <c r="Z4720" s="21"/>
      <c r="AA4720" s="20"/>
      <c r="AB4720" s="20"/>
      <c r="AC4720" s="14"/>
    </row>
    <row r="4721" spans="2:29" ht="14.25" customHeight="1" x14ac:dyDescent="0.3">
      <c r="B4721" s="20"/>
      <c r="C4721" s="20"/>
      <c r="D4721" s="20"/>
      <c r="E4721" s="20"/>
      <c r="F4721" s="21"/>
      <c r="G4721" s="20"/>
      <c r="H4721" s="20"/>
      <c r="I4721" s="21"/>
      <c r="J4721" s="20"/>
      <c r="K4721" s="20"/>
      <c r="L4721" s="20"/>
      <c r="M4721" s="21"/>
      <c r="N4721" s="21"/>
      <c r="O4721" s="21"/>
      <c r="P4721" s="21"/>
      <c r="Q4721" s="21"/>
      <c r="R4721" s="21"/>
      <c r="S4721" s="21"/>
      <c r="T4721" s="20"/>
      <c r="U4721" s="21"/>
      <c r="V4721" s="21"/>
      <c r="W4721" s="21"/>
      <c r="X4721" s="20"/>
      <c r="Y4721" s="20"/>
      <c r="Z4721" s="21"/>
      <c r="AA4721" s="20"/>
      <c r="AB4721" s="20"/>
      <c r="AC4721" s="14"/>
    </row>
    <row r="4722" spans="2:29" ht="14.25" customHeight="1" x14ac:dyDescent="0.3">
      <c r="B4722" s="20"/>
      <c r="C4722" s="20"/>
      <c r="D4722" s="20"/>
      <c r="E4722" s="20"/>
      <c r="F4722" s="21"/>
      <c r="G4722" s="20"/>
      <c r="H4722" s="20"/>
      <c r="I4722" s="21"/>
      <c r="J4722" s="20"/>
      <c r="K4722" s="20"/>
      <c r="L4722" s="20"/>
      <c r="M4722" s="21"/>
      <c r="N4722" s="21"/>
      <c r="O4722" s="21"/>
      <c r="P4722" s="21"/>
      <c r="Q4722" s="21"/>
      <c r="R4722" s="21"/>
      <c r="S4722" s="21"/>
      <c r="T4722" s="20"/>
      <c r="U4722" s="21"/>
      <c r="V4722" s="21"/>
      <c r="W4722" s="21"/>
      <c r="X4722" s="20"/>
      <c r="Y4722" s="20"/>
      <c r="Z4722" s="21"/>
      <c r="AA4722" s="20"/>
      <c r="AB4722" s="20"/>
      <c r="AC4722" s="14"/>
    </row>
    <row r="4723" spans="2:29" ht="14.25" customHeight="1" x14ac:dyDescent="0.3">
      <c r="B4723" s="20"/>
      <c r="C4723" s="20"/>
      <c r="D4723" s="20"/>
      <c r="E4723" s="20"/>
      <c r="F4723" s="21"/>
      <c r="G4723" s="20"/>
      <c r="H4723" s="20"/>
      <c r="I4723" s="21"/>
      <c r="J4723" s="20"/>
      <c r="K4723" s="20"/>
      <c r="L4723" s="20"/>
      <c r="M4723" s="21"/>
      <c r="N4723" s="21"/>
      <c r="O4723" s="21"/>
      <c r="P4723" s="21"/>
      <c r="Q4723" s="21"/>
      <c r="R4723" s="21"/>
      <c r="S4723" s="21"/>
      <c r="T4723" s="20"/>
      <c r="U4723" s="21"/>
      <c r="V4723" s="21"/>
      <c r="W4723" s="21"/>
      <c r="X4723" s="20"/>
      <c r="Y4723" s="20"/>
      <c r="Z4723" s="21"/>
      <c r="AA4723" s="20"/>
      <c r="AB4723" s="20"/>
      <c r="AC4723" s="14"/>
    </row>
    <row r="4724" spans="2:29" ht="14.25" customHeight="1" x14ac:dyDescent="0.3">
      <c r="B4724" s="20"/>
      <c r="C4724" s="20"/>
      <c r="D4724" s="20"/>
      <c r="E4724" s="20"/>
      <c r="F4724" s="21"/>
      <c r="G4724" s="20"/>
      <c r="H4724" s="20"/>
      <c r="I4724" s="21"/>
      <c r="J4724" s="20"/>
      <c r="K4724" s="20"/>
      <c r="L4724" s="20"/>
      <c r="M4724" s="21"/>
      <c r="N4724" s="21"/>
      <c r="O4724" s="21"/>
      <c r="P4724" s="21"/>
      <c r="Q4724" s="21"/>
      <c r="R4724" s="21"/>
      <c r="S4724" s="21"/>
      <c r="T4724" s="20"/>
      <c r="U4724" s="21"/>
      <c r="V4724" s="21"/>
      <c r="W4724" s="21"/>
      <c r="X4724" s="20"/>
      <c r="Y4724" s="20"/>
      <c r="Z4724" s="21"/>
      <c r="AA4724" s="20"/>
      <c r="AB4724" s="20"/>
      <c r="AC4724" s="14"/>
    </row>
    <row r="4725" spans="2:29" ht="14.25" customHeight="1" x14ac:dyDescent="0.3">
      <c r="B4725" s="20"/>
      <c r="C4725" s="20"/>
      <c r="D4725" s="20"/>
      <c r="E4725" s="20"/>
      <c r="F4725" s="21"/>
      <c r="G4725" s="20"/>
      <c r="H4725" s="20"/>
      <c r="I4725" s="21"/>
      <c r="J4725" s="20"/>
      <c r="K4725" s="20"/>
      <c r="L4725" s="20"/>
      <c r="M4725" s="21"/>
      <c r="N4725" s="21"/>
      <c r="O4725" s="21"/>
      <c r="P4725" s="21"/>
      <c r="Q4725" s="21"/>
      <c r="R4725" s="21"/>
      <c r="S4725" s="21"/>
      <c r="T4725" s="20"/>
      <c r="U4725" s="21"/>
      <c r="V4725" s="21"/>
      <c r="W4725" s="21"/>
      <c r="X4725" s="20"/>
      <c r="Y4725" s="20"/>
      <c r="Z4725" s="21"/>
      <c r="AA4725" s="20"/>
      <c r="AB4725" s="20"/>
      <c r="AC4725" s="14"/>
    </row>
    <row r="4726" spans="2:29" ht="14.25" customHeight="1" x14ac:dyDescent="0.3">
      <c r="B4726" s="20"/>
      <c r="C4726" s="20"/>
      <c r="D4726" s="20"/>
      <c r="E4726" s="20"/>
      <c r="F4726" s="21"/>
      <c r="G4726" s="20"/>
      <c r="H4726" s="20"/>
      <c r="I4726" s="21"/>
      <c r="J4726" s="20"/>
      <c r="K4726" s="20"/>
      <c r="L4726" s="20"/>
      <c r="M4726" s="21"/>
      <c r="N4726" s="21"/>
      <c r="O4726" s="21"/>
      <c r="P4726" s="21"/>
      <c r="Q4726" s="21"/>
      <c r="R4726" s="21"/>
      <c r="S4726" s="21"/>
      <c r="T4726" s="20"/>
      <c r="U4726" s="21"/>
      <c r="V4726" s="21"/>
      <c r="W4726" s="21"/>
      <c r="X4726" s="20"/>
      <c r="Y4726" s="20"/>
      <c r="Z4726" s="21"/>
      <c r="AA4726" s="20"/>
      <c r="AB4726" s="20"/>
      <c r="AC4726" s="14"/>
    </row>
    <row r="4727" spans="2:29" ht="14.25" customHeight="1" x14ac:dyDescent="0.3">
      <c r="B4727" s="20"/>
      <c r="C4727" s="20"/>
      <c r="D4727" s="20"/>
      <c r="E4727" s="20"/>
      <c r="F4727" s="21"/>
      <c r="G4727" s="20"/>
      <c r="H4727" s="20"/>
      <c r="I4727" s="21"/>
      <c r="J4727" s="20"/>
      <c r="K4727" s="20"/>
      <c r="L4727" s="20"/>
      <c r="M4727" s="21"/>
      <c r="N4727" s="21"/>
      <c r="O4727" s="21"/>
      <c r="P4727" s="21"/>
      <c r="Q4727" s="21"/>
      <c r="R4727" s="21"/>
      <c r="S4727" s="21"/>
      <c r="T4727" s="20"/>
      <c r="U4727" s="21"/>
      <c r="V4727" s="21"/>
      <c r="W4727" s="21"/>
      <c r="X4727" s="20"/>
      <c r="Y4727" s="20"/>
      <c r="Z4727" s="21"/>
      <c r="AA4727" s="20"/>
      <c r="AB4727" s="20"/>
      <c r="AC4727" s="14"/>
    </row>
    <row r="4728" spans="2:29" ht="14.25" customHeight="1" x14ac:dyDescent="0.3">
      <c r="B4728" s="20"/>
      <c r="C4728" s="20"/>
      <c r="D4728" s="20"/>
      <c r="E4728" s="20"/>
      <c r="F4728" s="21"/>
      <c r="G4728" s="20"/>
      <c r="H4728" s="20"/>
      <c r="I4728" s="21"/>
      <c r="J4728" s="20"/>
      <c r="K4728" s="20"/>
      <c r="L4728" s="20"/>
      <c r="M4728" s="21"/>
      <c r="N4728" s="21"/>
      <c r="O4728" s="21"/>
      <c r="P4728" s="21"/>
      <c r="Q4728" s="21"/>
      <c r="R4728" s="21"/>
      <c r="S4728" s="21"/>
      <c r="T4728" s="20"/>
      <c r="U4728" s="21"/>
      <c r="V4728" s="21"/>
      <c r="W4728" s="21"/>
      <c r="X4728" s="20"/>
      <c r="Y4728" s="20"/>
      <c r="Z4728" s="21"/>
      <c r="AA4728" s="20"/>
      <c r="AB4728" s="20"/>
      <c r="AC4728" s="14"/>
    </row>
    <row r="4729" spans="2:29" ht="14.25" customHeight="1" x14ac:dyDescent="0.3">
      <c r="B4729" s="20"/>
      <c r="C4729" s="20"/>
      <c r="D4729" s="20"/>
      <c r="E4729" s="20"/>
      <c r="F4729" s="21"/>
      <c r="G4729" s="20"/>
      <c r="H4729" s="20"/>
      <c r="I4729" s="21"/>
      <c r="J4729" s="20"/>
      <c r="K4729" s="20"/>
      <c r="L4729" s="20"/>
      <c r="M4729" s="21"/>
      <c r="N4729" s="21"/>
      <c r="O4729" s="21"/>
      <c r="P4729" s="21"/>
      <c r="Q4729" s="21"/>
      <c r="R4729" s="21"/>
      <c r="S4729" s="21"/>
      <c r="T4729" s="20"/>
      <c r="U4729" s="21"/>
      <c r="V4729" s="21"/>
      <c r="W4729" s="21"/>
      <c r="X4729" s="20"/>
      <c r="Y4729" s="20"/>
      <c r="Z4729" s="21"/>
      <c r="AA4729" s="20"/>
      <c r="AB4729" s="20"/>
      <c r="AC4729" s="14"/>
    </row>
    <row r="4730" spans="2:29" ht="14.25" customHeight="1" x14ac:dyDescent="0.3">
      <c r="B4730" s="20"/>
      <c r="C4730" s="20"/>
      <c r="D4730" s="20"/>
      <c r="E4730" s="20"/>
      <c r="F4730" s="21"/>
      <c r="G4730" s="20"/>
      <c r="H4730" s="20"/>
      <c r="I4730" s="21"/>
      <c r="J4730" s="20"/>
      <c r="K4730" s="20"/>
      <c r="L4730" s="20"/>
      <c r="M4730" s="21"/>
      <c r="N4730" s="21"/>
      <c r="O4730" s="21"/>
      <c r="P4730" s="21"/>
      <c r="Q4730" s="21"/>
      <c r="R4730" s="21"/>
      <c r="S4730" s="21"/>
      <c r="T4730" s="20"/>
      <c r="U4730" s="21"/>
      <c r="V4730" s="21"/>
      <c r="W4730" s="21"/>
      <c r="X4730" s="20"/>
      <c r="Y4730" s="20"/>
      <c r="Z4730" s="21"/>
      <c r="AA4730" s="20"/>
      <c r="AB4730" s="20"/>
      <c r="AC4730" s="14"/>
    </row>
    <row r="4731" spans="2:29" ht="14.25" customHeight="1" x14ac:dyDescent="0.3">
      <c r="B4731" s="20"/>
      <c r="C4731" s="20"/>
      <c r="D4731" s="20"/>
      <c r="E4731" s="20"/>
      <c r="F4731" s="21"/>
      <c r="G4731" s="20"/>
      <c r="H4731" s="20"/>
      <c r="I4731" s="21"/>
      <c r="J4731" s="20"/>
      <c r="K4731" s="20"/>
      <c r="L4731" s="20"/>
      <c r="M4731" s="21"/>
      <c r="N4731" s="21"/>
      <c r="O4731" s="21"/>
      <c r="P4731" s="21"/>
      <c r="Q4731" s="21"/>
      <c r="R4731" s="21"/>
      <c r="S4731" s="21"/>
      <c r="T4731" s="20"/>
      <c r="U4731" s="21"/>
      <c r="V4731" s="21"/>
      <c r="W4731" s="21"/>
      <c r="X4731" s="20"/>
      <c r="Y4731" s="20"/>
      <c r="Z4731" s="21"/>
      <c r="AA4731" s="20"/>
      <c r="AB4731" s="20"/>
      <c r="AC4731" s="14"/>
    </row>
    <row r="4732" spans="2:29" ht="14.25" customHeight="1" x14ac:dyDescent="0.3">
      <c r="B4732" s="20"/>
      <c r="C4732" s="20"/>
      <c r="D4732" s="20"/>
      <c r="E4732" s="20"/>
      <c r="F4732" s="21"/>
      <c r="G4732" s="20"/>
      <c r="H4732" s="20"/>
      <c r="I4732" s="21"/>
      <c r="J4732" s="20"/>
      <c r="K4732" s="20"/>
      <c r="L4732" s="20"/>
      <c r="M4732" s="21"/>
      <c r="N4732" s="21"/>
      <c r="O4732" s="21"/>
      <c r="P4732" s="21"/>
      <c r="Q4732" s="21"/>
      <c r="R4732" s="21"/>
      <c r="S4732" s="21"/>
      <c r="T4732" s="20"/>
      <c r="U4732" s="21"/>
      <c r="V4732" s="21"/>
      <c r="W4732" s="21"/>
      <c r="X4732" s="20"/>
      <c r="Y4732" s="20"/>
      <c r="Z4732" s="21"/>
      <c r="AA4732" s="20"/>
      <c r="AB4732" s="20"/>
      <c r="AC4732" s="14"/>
    </row>
    <row r="4733" spans="2:29" ht="14.25" customHeight="1" x14ac:dyDescent="0.3">
      <c r="B4733" s="20"/>
      <c r="C4733" s="20"/>
      <c r="D4733" s="20"/>
      <c r="E4733" s="20"/>
      <c r="F4733" s="21"/>
      <c r="G4733" s="20"/>
      <c r="H4733" s="20"/>
      <c r="I4733" s="21"/>
      <c r="J4733" s="20"/>
      <c r="K4733" s="20"/>
      <c r="L4733" s="20"/>
      <c r="M4733" s="21"/>
      <c r="N4733" s="21"/>
      <c r="O4733" s="21"/>
      <c r="P4733" s="21"/>
      <c r="Q4733" s="21"/>
      <c r="R4733" s="21"/>
      <c r="S4733" s="21"/>
      <c r="T4733" s="20"/>
      <c r="U4733" s="21"/>
      <c r="V4733" s="21"/>
      <c r="W4733" s="21"/>
      <c r="X4733" s="20"/>
      <c r="Y4733" s="20"/>
      <c r="Z4733" s="21"/>
      <c r="AA4733" s="20"/>
      <c r="AB4733" s="20"/>
      <c r="AC4733" s="14"/>
    </row>
    <row r="4734" spans="2:29" ht="14.25" customHeight="1" x14ac:dyDescent="0.3">
      <c r="B4734" s="20"/>
      <c r="C4734" s="20"/>
      <c r="D4734" s="20"/>
      <c r="E4734" s="20"/>
      <c r="F4734" s="21"/>
      <c r="G4734" s="20"/>
      <c r="H4734" s="20"/>
      <c r="I4734" s="21"/>
      <c r="J4734" s="20"/>
      <c r="K4734" s="20"/>
      <c r="L4734" s="20"/>
      <c r="M4734" s="21"/>
      <c r="N4734" s="21"/>
      <c r="O4734" s="21"/>
      <c r="P4734" s="21"/>
      <c r="Q4734" s="21"/>
      <c r="R4734" s="21"/>
      <c r="S4734" s="21"/>
      <c r="T4734" s="20"/>
      <c r="U4734" s="21"/>
      <c r="V4734" s="21"/>
      <c r="W4734" s="21"/>
      <c r="X4734" s="20"/>
      <c r="Y4734" s="20"/>
      <c r="Z4734" s="21"/>
      <c r="AA4734" s="20"/>
      <c r="AB4734" s="20"/>
      <c r="AC4734" s="14"/>
    </row>
    <row r="4735" spans="2:29" ht="14.25" customHeight="1" x14ac:dyDescent="0.3">
      <c r="B4735" s="20"/>
      <c r="C4735" s="20"/>
      <c r="D4735" s="20"/>
      <c r="E4735" s="20"/>
      <c r="F4735" s="21"/>
      <c r="G4735" s="20"/>
      <c r="H4735" s="20"/>
      <c r="I4735" s="21"/>
      <c r="J4735" s="20"/>
      <c r="K4735" s="20"/>
      <c r="L4735" s="20"/>
      <c r="M4735" s="21"/>
      <c r="N4735" s="21"/>
      <c r="O4735" s="21"/>
      <c r="P4735" s="21"/>
      <c r="Q4735" s="21"/>
      <c r="R4735" s="21"/>
      <c r="S4735" s="21"/>
      <c r="T4735" s="20"/>
      <c r="U4735" s="21"/>
      <c r="V4735" s="21"/>
      <c r="W4735" s="21"/>
      <c r="X4735" s="20"/>
      <c r="Y4735" s="20"/>
      <c r="Z4735" s="21"/>
      <c r="AA4735" s="20"/>
      <c r="AB4735" s="20"/>
      <c r="AC4735" s="14"/>
    </row>
    <row r="4736" spans="2:29" ht="14.25" customHeight="1" x14ac:dyDescent="0.3">
      <c r="B4736" s="20"/>
      <c r="C4736" s="20"/>
      <c r="D4736" s="20"/>
      <c r="E4736" s="20"/>
      <c r="F4736" s="21"/>
      <c r="G4736" s="20"/>
      <c r="H4736" s="20"/>
      <c r="I4736" s="21"/>
      <c r="J4736" s="20"/>
      <c r="K4736" s="20"/>
      <c r="L4736" s="20"/>
      <c r="M4736" s="21"/>
      <c r="N4736" s="21"/>
      <c r="O4736" s="21"/>
      <c r="P4736" s="21"/>
      <c r="Q4736" s="21"/>
      <c r="R4736" s="21"/>
      <c r="S4736" s="21"/>
      <c r="T4736" s="20"/>
      <c r="U4736" s="21"/>
      <c r="V4736" s="21"/>
      <c r="W4736" s="21"/>
      <c r="X4736" s="20"/>
      <c r="Y4736" s="20"/>
      <c r="Z4736" s="21"/>
      <c r="AA4736" s="20"/>
      <c r="AB4736" s="20"/>
      <c r="AC4736" s="14"/>
    </row>
    <row r="4737" spans="2:29" ht="14.25" customHeight="1" x14ac:dyDescent="0.3">
      <c r="B4737" s="20"/>
      <c r="C4737" s="20"/>
      <c r="D4737" s="20"/>
      <c r="E4737" s="20"/>
      <c r="F4737" s="21"/>
      <c r="G4737" s="20"/>
      <c r="H4737" s="20"/>
      <c r="I4737" s="21"/>
      <c r="J4737" s="20"/>
      <c r="K4737" s="20"/>
      <c r="L4737" s="20"/>
      <c r="M4737" s="21"/>
      <c r="N4737" s="21"/>
      <c r="O4737" s="21"/>
      <c r="P4737" s="21"/>
      <c r="Q4737" s="21"/>
      <c r="R4737" s="21"/>
      <c r="S4737" s="21"/>
      <c r="T4737" s="20"/>
      <c r="U4737" s="21"/>
      <c r="V4737" s="21"/>
      <c r="W4737" s="21"/>
      <c r="X4737" s="20"/>
      <c r="Y4737" s="20"/>
      <c r="Z4737" s="21"/>
      <c r="AA4737" s="20"/>
      <c r="AB4737" s="20"/>
      <c r="AC4737" s="14"/>
    </row>
    <row r="4738" spans="2:29" ht="14.25" customHeight="1" x14ac:dyDescent="0.3">
      <c r="B4738" s="20"/>
      <c r="C4738" s="20"/>
      <c r="D4738" s="20"/>
      <c r="E4738" s="20"/>
      <c r="F4738" s="21"/>
      <c r="G4738" s="20"/>
      <c r="H4738" s="20"/>
      <c r="I4738" s="21"/>
      <c r="J4738" s="20"/>
      <c r="K4738" s="20"/>
      <c r="L4738" s="20"/>
      <c r="M4738" s="21"/>
      <c r="N4738" s="21"/>
      <c r="O4738" s="21"/>
      <c r="P4738" s="21"/>
      <c r="Q4738" s="21"/>
      <c r="R4738" s="21"/>
      <c r="S4738" s="21"/>
      <c r="T4738" s="20"/>
      <c r="U4738" s="21"/>
      <c r="V4738" s="21"/>
      <c r="W4738" s="21"/>
      <c r="X4738" s="20"/>
      <c r="Y4738" s="20"/>
      <c r="Z4738" s="21"/>
      <c r="AA4738" s="20"/>
      <c r="AB4738" s="20"/>
      <c r="AC4738" s="14"/>
    </row>
    <row r="4739" spans="2:29" ht="14.25" customHeight="1" x14ac:dyDescent="0.3">
      <c r="B4739" s="20"/>
      <c r="C4739" s="20"/>
      <c r="D4739" s="20"/>
      <c r="E4739" s="20"/>
      <c r="F4739" s="21"/>
      <c r="G4739" s="20"/>
      <c r="H4739" s="20"/>
      <c r="I4739" s="21"/>
      <c r="J4739" s="20"/>
      <c r="K4739" s="20"/>
      <c r="L4739" s="20"/>
      <c r="M4739" s="21"/>
      <c r="N4739" s="21"/>
      <c r="O4739" s="21"/>
      <c r="P4739" s="21"/>
      <c r="Q4739" s="21"/>
      <c r="R4739" s="21"/>
      <c r="S4739" s="21"/>
      <c r="T4739" s="20"/>
      <c r="U4739" s="21"/>
      <c r="V4739" s="21"/>
      <c r="W4739" s="21"/>
      <c r="X4739" s="20"/>
      <c r="Y4739" s="20"/>
      <c r="Z4739" s="21"/>
      <c r="AA4739" s="20"/>
      <c r="AB4739" s="20"/>
      <c r="AC4739" s="14"/>
    </row>
    <row r="4740" spans="2:29" ht="14.25" customHeight="1" x14ac:dyDescent="0.3">
      <c r="B4740" s="20"/>
      <c r="C4740" s="20"/>
      <c r="D4740" s="20"/>
      <c r="E4740" s="20"/>
      <c r="F4740" s="21"/>
      <c r="G4740" s="20"/>
      <c r="H4740" s="20"/>
      <c r="I4740" s="21"/>
      <c r="J4740" s="20"/>
      <c r="K4740" s="20"/>
      <c r="L4740" s="20"/>
      <c r="M4740" s="21"/>
      <c r="N4740" s="21"/>
      <c r="O4740" s="21"/>
      <c r="P4740" s="21"/>
      <c r="Q4740" s="21"/>
      <c r="R4740" s="21"/>
      <c r="S4740" s="21"/>
      <c r="T4740" s="20"/>
      <c r="U4740" s="21"/>
      <c r="V4740" s="21"/>
      <c r="W4740" s="21"/>
      <c r="X4740" s="20"/>
      <c r="Y4740" s="20"/>
      <c r="Z4740" s="21"/>
      <c r="AA4740" s="20"/>
      <c r="AB4740" s="20"/>
      <c r="AC4740" s="14"/>
    </row>
    <row r="4741" spans="2:29" ht="14.25" customHeight="1" x14ac:dyDescent="0.3">
      <c r="B4741" s="20"/>
      <c r="C4741" s="20"/>
      <c r="D4741" s="20"/>
      <c r="E4741" s="20"/>
      <c r="F4741" s="21"/>
      <c r="G4741" s="20"/>
      <c r="H4741" s="20"/>
      <c r="I4741" s="21"/>
      <c r="J4741" s="20"/>
      <c r="K4741" s="20"/>
      <c r="L4741" s="20"/>
      <c r="M4741" s="21"/>
      <c r="N4741" s="21"/>
      <c r="O4741" s="21"/>
      <c r="P4741" s="21"/>
      <c r="Q4741" s="21"/>
      <c r="R4741" s="21"/>
      <c r="S4741" s="21"/>
      <c r="T4741" s="20"/>
      <c r="U4741" s="21"/>
      <c r="V4741" s="21"/>
      <c r="W4741" s="21"/>
      <c r="X4741" s="20"/>
      <c r="Y4741" s="20"/>
      <c r="Z4741" s="21"/>
      <c r="AA4741" s="20"/>
      <c r="AB4741" s="20"/>
      <c r="AC4741" s="14"/>
    </row>
    <row r="4742" spans="2:29" ht="14.25" customHeight="1" x14ac:dyDescent="0.3">
      <c r="B4742" s="20"/>
      <c r="C4742" s="20"/>
      <c r="D4742" s="20"/>
      <c r="E4742" s="20"/>
      <c r="F4742" s="21"/>
      <c r="G4742" s="20"/>
      <c r="H4742" s="20"/>
      <c r="I4742" s="21"/>
      <c r="J4742" s="20"/>
      <c r="K4742" s="20"/>
      <c r="L4742" s="20"/>
      <c r="M4742" s="21"/>
      <c r="N4742" s="21"/>
      <c r="O4742" s="21"/>
      <c r="P4742" s="21"/>
      <c r="Q4742" s="21"/>
      <c r="R4742" s="21"/>
      <c r="S4742" s="21"/>
      <c r="T4742" s="20"/>
      <c r="U4742" s="21"/>
      <c r="V4742" s="21"/>
      <c r="W4742" s="21"/>
      <c r="X4742" s="20"/>
      <c r="Y4742" s="20"/>
      <c r="Z4742" s="21"/>
      <c r="AA4742" s="20"/>
      <c r="AB4742" s="20"/>
      <c r="AC4742" s="14"/>
    </row>
    <row r="4743" spans="2:29" ht="14.25" customHeight="1" x14ac:dyDescent="0.3">
      <c r="B4743" s="20"/>
      <c r="C4743" s="20"/>
      <c r="D4743" s="20"/>
      <c r="E4743" s="20"/>
      <c r="F4743" s="21"/>
      <c r="G4743" s="20"/>
      <c r="H4743" s="20"/>
      <c r="I4743" s="21"/>
      <c r="J4743" s="20"/>
      <c r="K4743" s="20"/>
      <c r="L4743" s="20"/>
      <c r="M4743" s="21"/>
      <c r="N4743" s="21"/>
      <c r="O4743" s="21"/>
      <c r="P4743" s="21"/>
      <c r="Q4743" s="21"/>
      <c r="R4743" s="21"/>
      <c r="S4743" s="21"/>
      <c r="T4743" s="20"/>
      <c r="U4743" s="21"/>
      <c r="V4743" s="21"/>
      <c r="W4743" s="21"/>
      <c r="X4743" s="20"/>
      <c r="Y4743" s="20"/>
      <c r="Z4743" s="21"/>
      <c r="AA4743" s="20"/>
      <c r="AB4743" s="20"/>
      <c r="AC4743" s="14"/>
    </row>
    <row r="4744" spans="2:29" ht="14.25" customHeight="1" x14ac:dyDescent="0.3">
      <c r="B4744" s="20"/>
      <c r="C4744" s="20"/>
      <c r="D4744" s="20"/>
      <c r="E4744" s="20"/>
      <c r="F4744" s="21"/>
      <c r="G4744" s="20"/>
      <c r="H4744" s="20"/>
      <c r="I4744" s="21"/>
      <c r="J4744" s="20"/>
      <c r="K4744" s="20"/>
      <c r="L4744" s="20"/>
      <c r="M4744" s="21"/>
      <c r="N4744" s="21"/>
      <c r="O4744" s="21"/>
      <c r="P4744" s="21"/>
      <c r="Q4744" s="21"/>
      <c r="R4744" s="21"/>
      <c r="S4744" s="21"/>
      <c r="T4744" s="20"/>
      <c r="U4744" s="21"/>
      <c r="V4744" s="21"/>
      <c r="W4744" s="21"/>
      <c r="X4744" s="20"/>
      <c r="Y4744" s="20"/>
      <c r="Z4744" s="21"/>
      <c r="AA4744" s="20"/>
      <c r="AB4744" s="20"/>
      <c r="AC4744" s="14"/>
    </row>
    <row r="4745" spans="2:29" ht="14.25" customHeight="1" x14ac:dyDescent="0.3">
      <c r="B4745" s="20"/>
      <c r="C4745" s="20"/>
      <c r="D4745" s="20"/>
      <c r="E4745" s="20"/>
      <c r="F4745" s="21"/>
      <c r="G4745" s="20"/>
      <c r="H4745" s="20"/>
      <c r="I4745" s="21"/>
      <c r="J4745" s="20"/>
      <c r="K4745" s="20"/>
      <c r="L4745" s="20"/>
      <c r="M4745" s="21"/>
      <c r="N4745" s="21"/>
      <c r="O4745" s="21"/>
      <c r="P4745" s="21"/>
      <c r="Q4745" s="21"/>
      <c r="R4745" s="21"/>
      <c r="S4745" s="21"/>
      <c r="T4745" s="20"/>
      <c r="U4745" s="21"/>
      <c r="V4745" s="21"/>
      <c r="W4745" s="21"/>
      <c r="X4745" s="20"/>
      <c r="Y4745" s="20"/>
      <c r="Z4745" s="21"/>
      <c r="AA4745" s="20"/>
      <c r="AB4745" s="20"/>
      <c r="AC4745" s="14"/>
    </row>
    <row r="4746" spans="2:29" ht="14.25" customHeight="1" x14ac:dyDescent="0.3">
      <c r="B4746" s="20"/>
      <c r="C4746" s="20"/>
      <c r="D4746" s="20"/>
      <c r="E4746" s="20"/>
      <c r="F4746" s="21"/>
      <c r="G4746" s="20"/>
      <c r="H4746" s="20"/>
      <c r="I4746" s="21"/>
      <c r="J4746" s="20"/>
      <c r="K4746" s="20"/>
      <c r="L4746" s="20"/>
      <c r="M4746" s="21"/>
      <c r="N4746" s="21"/>
      <c r="O4746" s="21"/>
      <c r="P4746" s="21"/>
      <c r="Q4746" s="21"/>
      <c r="R4746" s="21"/>
      <c r="S4746" s="21"/>
      <c r="T4746" s="20"/>
      <c r="U4746" s="21"/>
      <c r="V4746" s="21"/>
      <c r="W4746" s="21"/>
      <c r="X4746" s="20"/>
      <c r="Y4746" s="20"/>
      <c r="Z4746" s="21"/>
      <c r="AA4746" s="20"/>
      <c r="AB4746" s="20"/>
      <c r="AC4746" s="14"/>
    </row>
    <row r="4747" spans="2:29" ht="14.25" customHeight="1" x14ac:dyDescent="0.3">
      <c r="B4747" s="20"/>
      <c r="C4747" s="20"/>
      <c r="D4747" s="20"/>
      <c r="E4747" s="20"/>
      <c r="F4747" s="21"/>
      <c r="G4747" s="20"/>
      <c r="H4747" s="20"/>
      <c r="I4747" s="21"/>
      <c r="J4747" s="20"/>
      <c r="K4747" s="20"/>
      <c r="L4747" s="20"/>
      <c r="M4747" s="21"/>
      <c r="N4747" s="21"/>
      <c r="O4747" s="21"/>
      <c r="P4747" s="21"/>
      <c r="Q4747" s="21"/>
      <c r="R4747" s="21"/>
      <c r="S4747" s="21"/>
      <c r="T4747" s="20"/>
      <c r="U4747" s="21"/>
      <c r="V4747" s="21"/>
      <c r="W4747" s="21"/>
      <c r="X4747" s="20"/>
      <c r="Y4747" s="20"/>
      <c r="Z4747" s="21"/>
      <c r="AA4747" s="20"/>
      <c r="AB4747" s="20"/>
      <c r="AC4747" s="14"/>
    </row>
    <row r="4748" spans="2:29" ht="14.25" customHeight="1" x14ac:dyDescent="0.3">
      <c r="B4748" s="20"/>
      <c r="C4748" s="20"/>
      <c r="D4748" s="20"/>
      <c r="E4748" s="20"/>
      <c r="F4748" s="21"/>
      <c r="G4748" s="20"/>
      <c r="H4748" s="20"/>
      <c r="I4748" s="21"/>
      <c r="J4748" s="20"/>
      <c r="K4748" s="20"/>
      <c r="L4748" s="20"/>
      <c r="M4748" s="21"/>
      <c r="N4748" s="21"/>
      <c r="O4748" s="21"/>
      <c r="P4748" s="21"/>
      <c r="Q4748" s="21"/>
      <c r="R4748" s="21"/>
      <c r="S4748" s="21"/>
      <c r="T4748" s="20"/>
      <c r="U4748" s="21"/>
      <c r="V4748" s="21"/>
      <c r="W4748" s="21"/>
      <c r="X4748" s="20"/>
      <c r="Y4748" s="20"/>
      <c r="Z4748" s="21"/>
      <c r="AA4748" s="20"/>
      <c r="AB4748" s="20"/>
      <c r="AC4748" s="14"/>
    </row>
    <row r="4749" spans="2:29" ht="14.25" customHeight="1" x14ac:dyDescent="0.3">
      <c r="B4749" s="20"/>
      <c r="C4749" s="20"/>
      <c r="D4749" s="20"/>
      <c r="E4749" s="20"/>
      <c r="F4749" s="21"/>
      <c r="G4749" s="20"/>
      <c r="H4749" s="20"/>
      <c r="I4749" s="21"/>
      <c r="J4749" s="20"/>
      <c r="K4749" s="20"/>
      <c r="L4749" s="20"/>
      <c r="M4749" s="21"/>
      <c r="N4749" s="21"/>
      <c r="O4749" s="21"/>
      <c r="P4749" s="21"/>
      <c r="Q4749" s="21"/>
      <c r="R4749" s="21"/>
      <c r="S4749" s="21"/>
      <c r="T4749" s="20"/>
      <c r="U4749" s="21"/>
      <c r="V4749" s="21"/>
      <c r="W4749" s="21"/>
      <c r="X4749" s="20"/>
      <c r="Y4749" s="20"/>
      <c r="Z4749" s="21"/>
      <c r="AA4749" s="20"/>
      <c r="AB4749" s="20"/>
      <c r="AC4749" s="14"/>
    </row>
    <row r="4750" spans="2:29" ht="14.25" customHeight="1" x14ac:dyDescent="0.3">
      <c r="B4750" s="20"/>
      <c r="C4750" s="20"/>
      <c r="D4750" s="20"/>
      <c r="E4750" s="20"/>
      <c r="F4750" s="21"/>
      <c r="G4750" s="20"/>
      <c r="H4750" s="20"/>
      <c r="I4750" s="21"/>
      <c r="J4750" s="20"/>
      <c r="K4750" s="20"/>
      <c r="L4750" s="20"/>
      <c r="M4750" s="21"/>
      <c r="N4750" s="21"/>
      <c r="O4750" s="21"/>
      <c r="P4750" s="21"/>
      <c r="Q4750" s="21"/>
      <c r="R4750" s="21"/>
      <c r="S4750" s="21"/>
      <c r="T4750" s="20"/>
      <c r="U4750" s="21"/>
      <c r="V4750" s="21"/>
      <c r="W4750" s="21"/>
      <c r="X4750" s="20"/>
      <c r="Y4750" s="20"/>
      <c r="Z4750" s="21"/>
      <c r="AA4750" s="20"/>
      <c r="AB4750" s="20"/>
      <c r="AC4750" s="14"/>
    </row>
    <row r="4751" spans="2:29" ht="14.25" customHeight="1" x14ac:dyDescent="0.3">
      <c r="B4751" s="20"/>
      <c r="C4751" s="20"/>
      <c r="D4751" s="20"/>
      <c r="E4751" s="20"/>
      <c r="F4751" s="21"/>
      <c r="G4751" s="20"/>
      <c r="H4751" s="20"/>
      <c r="I4751" s="21"/>
      <c r="J4751" s="20"/>
      <c r="K4751" s="20"/>
      <c r="L4751" s="20"/>
      <c r="M4751" s="21"/>
      <c r="N4751" s="21"/>
      <c r="O4751" s="21"/>
      <c r="P4751" s="21"/>
      <c r="Q4751" s="21"/>
      <c r="R4751" s="21"/>
      <c r="S4751" s="21"/>
      <c r="T4751" s="20"/>
      <c r="U4751" s="21"/>
      <c r="V4751" s="21"/>
      <c r="W4751" s="21"/>
      <c r="X4751" s="20"/>
      <c r="Y4751" s="20"/>
      <c r="Z4751" s="21"/>
      <c r="AA4751" s="20"/>
      <c r="AB4751" s="20"/>
      <c r="AC4751" s="14"/>
    </row>
    <row r="4752" spans="2:29" ht="14.25" customHeight="1" x14ac:dyDescent="0.3">
      <c r="B4752" s="20"/>
      <c r="C4752" s="20"/>
      <c r="D4752" s="20"/>
      <c r="E4752" s="20"/>
      <c r="F4752" s="21"/>
      <c r="G4752" s="20"/>
      <c r="H4752" s="20"/>
      <c r="I4752" s="21"/>
      <c r="J4752" s="20"/>
      <c r="K4752" s="20"/>
      <c r="L4752" s="20"/>
      <c r="M4752" s="21"/>
      <c r="N4752" s="21"/>
      <c r="O4752" s="21"/>
      <c r="P4752" s="21"/>
      <c r="Q4752" s="21"/>
      <c r="R4752" s="21"/>
      <c r="S4752" s="21"/>
      <c r="T4752" s="20"/>
      <c r="U4752" s="21"/>
      <c r="V4752" s="21"/>
      <c r="W4752" s="21"/>
      <c r="X4752" s="20"/>
      <c r="Y4752" s="20"/>
      <c r="Z4752" s="21"/>
      <c r="AA4752" s="20"/>
      <c r="AB4752" s="20"/>
      <c r="AC4752" s="14"/>
    </row>
    <row r="4753" spans="2:29" ht="14.25" customHeight="1" x14ac:dyDescent="0.3">
      <c r="B4753" s="20"/>
      <c r="C4753" s="20"/>
      <c r="D4753" s="20"/>
      <c r="E4753" s="20"/>
      <c r="F4753" s="21"/>
      <c r="G4753" s="20"/>
      <c r="H4753" s="20"/>
      <c r="I4753" s="21"/>
      <c r="J4753" s="20"/>
      <c r="K4753" s="20"/>
      <c r="L4753" s="20"/>
      <c r="M4753" s="21"/>
      <c r="N4753" s="21"/>
      <c r="O4753" s="21"/>
      <c r="P4753" s="21"/>
      <c r="Q4753" s="21"/>
      <c r="R4753" s="21"/>
      <c r="S4753" s="21"/>
      <c r="T4753" s="20"/>
      <c r="U4753" s="21"/>
      <c r="V4753" s="21"/>
      <c r="W4753" s="21"/>
      <c r="X4753" s="20"/>
      <c r="Y4753" s="20"/>
      <c r="Z4753" s="21"/>
      <c r="AA4753" s="20"/>
      <c r="AB4753" s="20"/>
      <c r="AC4753" s="14"/>
    </row>
    <row r="4754" spans="2:29" ht="14.25" customHeight="1" x14ac:dyDescent="0.3">
      <c r="B4754" s="20"/>
      <c r="C4754" s="20"/>
      <c r="D4754" s="20"/>
      <c r="E4754" s="20"/>
      <c r="F4754" s="21"/>
      <c r="G4754" s="20"/>
      <c r="H4754" s="20"/>
      <c r="I4754" s="21"/>
      <c r="J4754" s="20"/>
      <c r="K4754" s="20"/>
      <c r="L4754" s="20"/>
      <c r="M4754" s="21"/>
      <c r="N4754" s="21"/>
      <c r="O4754" s="21"/>
      <c r="P4754" s="21"/>
      <c r="Q4754" s="21"/>
      <c r="R4754" s="21"/>
      <c r="S4754" s="21"/>
      <c r="T4754" s="20"/>
      <c r="U4754" s="21"/>
      <c r="V4754" s="21"/>
      <c r="W4754" s="21"/>
      <c r="X4754" s="20"/>
      <c r="Y4754" s="20"/>
      <c r="Z4754" s="21"/>
      <c r="AA4754" s="20"/>
      <c r="AB4754" s="20"/>
      <c r="AC4754" s="14"/>
    </row>
    <row r="4755" spans="2:29" ht="14.25" customHeight="1" x14ac:dyDescent="0.3">
      <c r="B4755" s="20"/>
      <c r="C4755" s="20"/>
      <c r="D4755" s="20"/>
      <c r="E4755" s="20"/>
      <c r="F4755" s="21"/>
      <c r="G4755" s="20"/>
      <c r="H4755" s="20"/>
      <c r="I4755" s="21"/>
      <c r="J4755" s="20"/>
      <c r="K4755" s="20"/>
      <c r="L4755" s="20"/>
      <c r="M4755" s="21"/>
      <c r="N4755" s="21"/>
      <c r="O4755" s="21"/>
      <c r="P4755" s="21"/>
      <c r="Q4755" s="21"/>
      <c r="R4755" s="21"/>
      <c r="S4755" s="21"/>
      <c r="T4755" s="20"/>
      <c r="U4755" s="21"/>
      <c r="V4755" s="21"/>
      <c r="W4755" s="21"/>
      <c r="X4755" s="20"/>
      <c r="Y4755" s="20"/>
      <c r="Z4755" s="21"/>
      <c r="AA4755" s="20"/>
      <c r="AB4755" s="20"/>
      <c r="AC4755" s="14"/>
    </row>
    <row r="4756" spans="2:29" ht="14.25" customHeight="1" x14ac:dyDescent="0.3">
      <c r="B4756" s="20"/>
      <c r="C4756" s="20"/>
      <c r="D4756" s="20"/>
      <c r="E4756" s="20"/>
      <c r="F4756" s="21"/>
      <c r="G4756" s="20"/>
      <c r="H4756" s="20"/>
      <c r="I4756" s="21"/>
      <c r="J4756" s="20"/>
      <c r="K4756" s="20"/>
      <c r="L4756" s="20"/>
      <c r="M4756" s="21"/>
      <c r="N4756" s="21"/>
      <c r="O4756" s="21"/>
      <c r="P4756" s="21"/>
      <c r="Q4756" s="21"/>
      <c r="R4756" s="21"/>
      <c r="S4756" s="21"/>
      <c r="T4756" s="20"/>
      <c r="U4756" s="21"/>
      <c r="V4756" s="21"/>
      <c r="W4756" s="21"/>
      <c r="X4756" s="20"/>
      <c r="Y4756" s="20"/>
      <c r="Z4756" s="21"/>
      <c r="AA4756" s="20"/>
      <c r="AB4756" s="20"/>
      <c r="AC4756" s="14"/>
    </row>
    <row r="4757" spans="2:29" ht="14.25" customHeight="1" x14ac:dyDescent="0.3">
      <c r="B4757" s="20"/>
      <c r="C4757" s="20"/>
      <c r="D4757" s="20"/>
      <c r="E4757" s="20"/>
      <c r="F4757" s="21"/>
      <c r="G4757" s="20"/>
      <c r="H4757" s="20"/>
      <c r="I4757" s="21"/>
      <c r="J4757" s="20"/>
      <c r="K4757" s="20"/>
      <c r="L4757" s="20"/>
      <c r="M4757" s="21"/>
      <c r="N4757" s="21"/>
      <c r="O4757" s="21"/>
      <c r="P4757" s="21"/>
      <c r="Q4757" s="21"/>
      <c r="R4757" s="21"/>
      <c r="S4757" s="21"/>
      <c r="T4757" s="20"/>
      <c r="U4757" s="21"/>
      <c r="V4757" s="21"/>
      <c r="W4757" s="21"/>
      <c r="X4757" s="20"/>
      <c r="Y4757" s="20"/>
      <c r="Z4757" s="21"/>
      <c r="AA4757" s="20"/>
      <c r="AB4757" s="20"/>
      <c r="AC4757" s="14"/>
    </row>
    <row r="4758" spans="2:29" ht="14.25" customHeight="1" x14ac:dyDescent="0.3">
      <c r="B4758" s="20"/>
      <c r="C4758" s="20"/>
      <c r="D4758" s="20"/>
      <c r="E4758" s="20"/>
      <c r="F4758" s="21"/>
      <c r="G4758" s="20"/>
      <c r="H4758" s="20"/>
      <c r="I4758" s="21"/>
      <c r="J4758" s="20"/>
      <c r="K4758" s="20"/>
      <c r="L4758" s="20"/>
      <c r="M4758" s="21"/>
      <c r="N4758" s="21"/>
      <c r="O4758" s="21"/>
      <c r="P4758" s="21"/>
      <c r="Q4758" s="21"/>
      <c r="R4758" s="21"/>
      <c r="S4758" s="21"/>
      <c r="T4758" s="20"/>
      <c r="U4758" s="21"/>
      <c r="V4758" s="21"/>
      <c r="W4758" s="21"/>
      <c r="X4758" s="20"/>
      <c r="Y4758" s="20"/>
      <c r="Z4758" s="21"/>
      <c r="AA4758" s="20"/>
      <c r="AB4758" s="20"/>
      <c r="AC4758" s="14"/>
    </row>
    <row r="4759" spans="2:29" ht="14.25" customHeight="1" x14ac:dyDescent="0.3">
      <c r="B4759" s="20"/>
      <c r="C4759" s="20"/>
      <c r="D4759" s="20"/>
      <c r="E4759" s="20"/>
      <c r="F4759" s="21"/>
      <c r="G4759" s="20"/>
      <c r="H4759" s="20"/>
      <c r="I4759" s="21"/>
      <c r="J4759" s="20"/>
      <c r="K4759" s="20"/>
      <c r="L4759" s="20"/>
      <c r="M4759" s="21"/>
      <c r="N4759" s="21"/>
      <c r="O4759" s="21"/>
      <c r="P4759" s="21"/>
      <c r="Q4759" s="21"/>
      <c r="R4759" s="21"/>
      <c r="S4759" s="21"/>
      <c r="T4759" s="20"/>
      <c r="U4759" s="21"/>
      <c r="V4759" s="21"/>
      <c r="W4759" s="21"/>
      <c r="X4759" s="20"/>
      <c r="Y4759" s="20"/>
      <c r="Z4759" s="21"/>
      <c r="AA4759" s="20"/>
      <c r="AB4759" s="20"/>
      <c r="AC4759" s="14"/>
    </row>
    <row r="4760" spans="2:29" ht="14.25" customHeight="1" x14ac:dyDescent="0.3">
      <c r="B4760" s="20"/>
      <c r="C4760" s="20"/>
      <c r="D4760" s="20"/>
      <c r="E4760" s="20"/>
      <c r="F4760" s="21"/>
      <c r="G4760" s="20"/>
      <c r="H4760" s="20"/>
      <c r="I4760" s="21"/>
      <c r="J4760" s="20"/>
      <c r="K4760" s="20"/>
      <c r="L4760" s="20"/>
      <c r="M4760" s="21"/>
      <c r="N4760" s="21"/>
      <c r="O4760" s="21"/>
      <c r="P4760" s="21"/>
      <c r="Q4760" s="21"/>
      <c r="R4760" s="21"/>
      <c r="S4760" s="21"/>
      <c r="T4760" s="20"/>
      <c r="U4760" s="21"/>
      <c r="V4760" s="21"/>
      <c r="W4760" s="21"/>
      <c r="X4760" s="20"/>
      <c r="Y4760" s="20"/>
      <c r="Z4760" s="21"/>
      <c r="AA4760" s="20"/>
      <c r="AB4760" s="20"/>
      <c r="AC4760" s="14"/>
    </row>
    <row r="4761" spans="2:29" ht="14.25" customHeight="1" x14ac:dyDescent="0.3">
      <c r="B4761" s="20"/>
      <c r="C4761" s="20"/>
      <c r="D4761" s="20"/>
      <c r="E4761" s="20"/>
      <c r="F4761" s="21"/>
      <c r="G4761" s="20"/>
      <c r="H4761" s="20"/>
      <c r="I4761" s="21"/>
      <c r="J4761" s="20"/>
      <c r="K4761" s="20"/>
      <c r="L4761" s="20"/>
      <c r="M4761" s="21"/>
      <c r="N4761" s="21"/>
      <c r="O4761" s="21"/>
      <c r="P4761" s="21"/>
      <c r="Q4761" s="21"/>
      <c r="R4761" s="21"/>
      <c r="S4761" s="21"/>
      <c r="T4761" s="20"/>
      <c r="U4761" s="21"/>
      <c r="V4761" s="21"/>
      <c r="W4761" s="21"/>
      <c r="X4761" s="20"/>
      <c r="Y4761" s="20"/>
      <c r="Z4761" s="21"/>
      <c r="AA4761" s="20"/>
      <c r="AB4761" s="20"/>
      <c r="AC4761" s="14"/>
    </row>
    <row r="4762" spans="2:29" ht="14.25" customHeight="1" x14ac:dyDescent="0.3">
      <c r="B4762" s="20"/>
      <c r="C4762" s="20"/>
      <c r="D4762" s="20"/>
      <c r="E4762" s="20"/>
      <c r="F4762" s="21"/>
      <c r="G4762" s="20"/>
      <c r="H4762" s="20"/>
      <c r="I4762" s="21"/>
      <c r="J4762" s="20"/>
      <c r="K4762" s="20"/>
      <c r="L4762" s="20"/>
      <c r="M4762" s="21"/>
      <c r="N4762" s="21"/>
      <c r="O4762" s="21"/>
      <c r="P4762" s="21"/>
      <c r="Q4762" s="21"/>
      <c r="R4762" s="21"/>
      <c r="S4762" s="21"/>
      <c r="T4762" s="20"/>
      <c r="U4762" s="21"/>
      <c r="V4762" s="21"/>
      <c r="W4762" s="21"/>
      <c r="X4762" s="20"/>
      <c r="Y4762" s="20"/>
      <c r="Z4762" s="21"/>
      <c r="AA4762" s="20"/>
      <c r="AB4762" s="20"/>
      <c r="AC4762" s="14"/>
    </row>
    <row r="4763" spans="2:29" ht="14.25" customHeight="1" x14ac:dyDescent="0.3">
      <c r="B4763" s="20"/>
      <c r="C4763" s="20"/>
      <c r="D4763" s="20"/>
      <c r="E4763" s="20"/>
      <c r="F4763" s="21"/>
      <c r="G4763" s="20"/>
      <c r="H4763" s="20"/>
      <c r="I4763" s="21"/>
      <c r="J4763" s="20"/>
      <c r="K4763" s="20"/>
      <c r="L4763" s="20"/>
      <c r="M4763" s="21"/>
      <c r="N4763" s="21"/>
      <c r="O4763" s="21"/>
      <c r="P4763" s="21"/>
      <c r="Q4763" s="21"/>
      <c r="R4763" s="21"/>
      <c r="S4763" s="21"/>
      <c r="T4763" s="20"/>
      <c r="U4763" s="21"/>
      <c r="V4763" s="21"/>
      <c r="W4763" s="21"/>
      <c r="X4763" s="20"/>
      <c r="Y4763" s="20"/>
      <c r="Z4763" s="21"/>
      <c r="AA4763" s="20"/>
      <c r="AB4763" s="20"/>
      <c r="AC4763" s="14"/>
    </row>
    <row r="4764" spans="2:29" ht="14.25" customHeight="1" x14ac:dyDescent="0.3">
      <c r="B4764" s="20"/>
      <c r="C4764" s="20"/>
      <c r="D4764" s="20"/>
      <c r="E4764" s="20"/>
      <c r="F4764" s="21"/>
      <c r="G4764" s="20"/>
      <c r="H4764" s="20"/>
      <c r="I4764" s="21"/>
      <c r="J4764" s="20"/>
      <c r="K4764" s="20"/>
      <c r="L4764" s="20"/>
      <c r="M4764" s="21"/>
      <c r="N4764" s="21"/>
      <c r="O4764" s="21"/>
      <c r="P4764" s="21"/>
      <c r="Q4764" s="21"/>
      <c r="R4764" s="21"/>
      <c r="S4764" s="21"/>
      <c r="T4764" s="20"/>
      <c r="U4764" s="21"/>
      <c r="V4764" s="21"/>
      <c r="W4764" s="21"/>
      <c r="X4764" s="20"/>
      <c r="Y4764" s="20"/>
      <c r="Z4764" s="21"/>
      <c r="AA4764" s="20"/>
      <c r="AB4764" s="20"/>
      <c r="AC4764" s="14"/>
    </row>
    <row r="4765" spans="2:29" ht="14.25" customHeight="1" x14ac:dyDescent="0.3">
      <c r="B4765" s="20"/>
      <c r="C4765" s="20"/>
      <c r="D4765" s="20"/>
      <c r="E4765" s="20"/>
      <c r="F4765" s="21"/>
      <c r="G4765" s="20"/>
      <c r="H4765" s="20"/>
      <c r="I4765" s="21"/>
      <c r="J4765" s="20"/>
      <c r="K4765" s="20"/>
      <c r="L4765" s="20"/>
      <c r="M4765" s="21"/>
      <c r="N4765" s="21"/>
      <c r="O4765" s="21"/>
      <c r="P4765" s="21"/>
      <c r="Q4765" s="21"/>
      <c r="R4765" s="21"/>
      <c r="S4765" s="21"/>
      <c r="T4765" s="20"/>
      <c r="U4765" s="21"/>
      <c r="V4765" s="21"/>
      <c r="W4765" s="21"/>
      <c r="X4765" s="20"/>
      <c r="Y4765" s="20"/>
      <c r="Z4765" s="21"/>
      <c r="AA4765" s="20"/>
      <c r="AB4765" s="20"/>
      <c r="AC4765" s="14"/>
    </row>
    <row r="4766" spans="2:29" ht="14.25" customHeight="1" x14ac:dyDescent="0.3">
      <c r="B4766" s="20"/>
      <c r="C4766" s="20"/>
      <c r="D4766" s="20"/>
      <c r="E4766" s="20"/>
      <c r="F4766" s="21"/>
      <c r="G4766" s="20"/>
      <c r="H4766" s="20"/>
      <c r="I4766" s="21"/>
      <c r="J4766" s="20"/>
      <c r="K4766" s="20"/>
      <c r="L4766" s="20"/>
      <c r="M4766" s="21"/>
      <c r="N4766" s="21"/>
      <c r="O4766" s="21"/>
      <c r="P4766" s="21"/>
      <c r="Q4766" s="21"/>
      <c r="R4766" s="21"/>
      <c r="S4766" s="21"/>
      <c r="T4766" s="20"/>
      <c r="U4766" s="21"/>
      <c r="V4766" s="21"/>
      <c r="W4766" s="21"/>
      <c r="X4766" s="20"/>
      <c r="Y4766" s="20"/>
      <c r="Z4766" s="21"/>
      <c r="AA4766" s="20"/>
      <c r="AB4766" s="20"/>
      <c r="AC4766" s="14"/>
    </row>
    <row r="4767" spans="2:29" ht="14.25" customHeight="1" x14ac:dyDescent="0.3">
      <c r="B4767" s="20"/>
      <c r="C4767" s="20"/>
      <c r="D4767" s="20"/>
      <c r="E4767" s="20"/>
      <c r="F4767" s="21"/>
      <c r="G4767" s="20"/>
      <c r="H4767" s="20"/>
      <c r="I4767" s="21"/>
      <c r="J4767" s="20"/>
      <c r="K4767" s="20"/>
      <c r="L4767" s="20"/>
      <c r="M4767" s="21"/>
      <c r="N4767" s="21"/>
      <c r="O4767" s="21"/>
      <c r="P4767" s="21"/>
      <c r="Q4767" s="21"/>
      <c r="R4767" s="21"/>
      <c r="S4767" s="21"/>
      <c r="T4767" s="20"/>
      <c r="U4767" s="21"/>
      <c r="V4767" s="21"/>
      <c r="W4767" s="21"/>
      <c r="X4767" s="20"/>
      <c r="Y4767" s="20"/>
      <c r="Z4767" s="21"/>
      <c r="AA4767" s="20"/>
      <c r="AB4767" s="20"/>
      <c r="AC4767" s="14"/>
    </row>
    <row r="4768" spans="2:29" ht="14.25" customHeight="1" x14ac:dyDescent="0.3">
      <c r="B4768" s="20"/>
      <c r="C4768" s="20"/>
      <c r="D4768" s="20"/>
      <c r="E4768" s="20"/>
      <c r="F4768" s="21"/>
      <c r="G4768" s="20"/>
      <c r="H4768" s="20"/>
      <c r="I4768" s="21"/>
      <c r="J4768" s="20"/>
      <c r="K4768" s="20"/>
      <c r="L4768" s="20"/>
      <c r="M4768" s="21"/>
      <c r="N4768" s="21"/>
      <c r="O4768" s="21"/>
      <c r="P4768" s="21"/>
      <c r="Q4768" s="21"/>
      <c r="R4768" s="21"/>
      <c r="S4768" s="21"/>
      <c r="T4768" s="20"/>
      <c r="U4768" s="21"/>
      <c r="V4768" s="21"/>
      <c r="W4768" s="21"/>
      <c r="X4768" s="20"/>
      <c r="Y4768" s="20"/>
      <c r="Z4768" s="21"/>
      <c r="AA4768" s="20"/>
      <c r="AB4768" s="20"/>
      <c r="AC4768" s="14"/>
    </row>
    <row r="4769" spans="2:29" ht="14.25" customHeight="1" x14ac:dyDescent="0.3">
      <c r="B4769" s="20"/>
      <c r="C4769" s="20"/>
      <c r="D4769" s="20"/>
      <c r="E4769" s="20"/>
      <c r="F4769" s="21"/>
      <c r="G4769" s="20"/>
      <c r="H4769" s="20"/>
      <c r="I4769" s="21"/>
      <c r="J4769" s="20"/>
      <c r="K4769" s="20"/>
      <c r="L4769" s="20"/>
      <c r="M4769" s="21"/>
      <c r="N4769" s="21"/>
      <c r="O4769" s="21"/>
      <c r="P4769" s="21"/>
      <c r="Q4769" s="21"/>
      <c r="R4769" s="21"/>
      <c r="S4769" s="21"/>
      <c r="T4769" s="20"/>
      <c r="U4769" s="21"/>
      <c r="V4769" s="21"/>
      <c r="W4769" s="21"/>
      <c r="X4769" s="20"/>
      <c r="Y4769" s="20"/>
      <c r="Z4769" s="21"/>
      <c r="AA4769" s="20"/>
      <c r="AB4769" s="20"/>
      <c r="AC4769" s="14"/>
    </row>
    <row r="4770" spans="2:29" ht="14.25" customHeight="1" x14ac:dyDescent="0.3">
      <c r="B4770" s="20"/>
      <c r="C4770" s="20"/>
      <c r="D4770" s="20"/>
      <c r="E4770" s="20"/>
      <c r="F4770" s="21"/>
      <c r="G4770" s="20"/>
      <c r="H4770" s="20"/>
      <c r="I4770" s="21"/>
      <c r="J4770" s="20"/>
      <c r="K4770" s="20"/>
      <c r="L4770" s="20"/>
      <c r="M4770" s="21"/>
      <c r="N4770" s="21"/>
      <c r="O4770" s="21"/>
      <c r="P4770" s="21"/>
      <c r="Q4770" s="21"/>
      <c r="R4770" s="21"/>
      <c r="S4770" s="21"/>
      <c r="T4770" s="20"/>
      <c r="U4770" s="21"/>
      <c r="V4770" s="21"/>
      <c r="W4770" s="21"/>
      <c r="X4770" s="20"/>
      <c r="Y4770" s="20"/>
      <c r="Z4770" s="21"/>
      <c r="AA4770" s="20"/>
      <c r="AB4770" s="20"/>
      <c r="AC4770" s="14"/>
    </row>
    <row r="4771" spans="2:29" ht="14.25" customHeight="1" x14ac:dyDescent="0.3">
      <c r="B4771" s="20"/>
      <c r="C4771" s="20"/>
      <c r="D4771" s="20"/>
      <c r="E4771" s="20"/>
      <c r="F4771" s="21"/>
      <c r="G4771" s="20"/>
      <c r="H4771" s="20"/>
      <c r="I4771" s="21"/>
      <c r="J4771" s="20"/>
      <c r="K4771" s="20"/>
      <c r="L4771" s="20"/>
      <c r="M4771" s="21"/>
      <c r="N4771" s="21"/>
      <c r="O4771" s="21"/>
      <c r="P4771" s="21"/>
      <c r="Q4771" s="21"/>
      <c r="R4771" s="21"/>
      <c r="S4771" s="21"/>
      <c r="T4771" s="20"/>
      <c r="U4771" s="21"/>
      <c r="V4771" s="21"/>
      <c r="W4771" s="21"/>
      <c r="X4771" s="20"/>
      <c r="Y4771" s="20"/>
      <c r="Z4771" s="21"/>
      <c r="AA4771" s="20"/>
      <c r="AB4771" s="20"/>
      <c r="AC4771" s="14"/>
    </row>
    <row r="4772" spans="2:29" ht="14.25" customHeight="1" x14ac:dyDescent="0.3">
      <c r="B4772" s="20"/>
      <c r="C4772" s="20"/>
      <c r="D4772" s="20"/>
      <c r="E4772" s="20"/>
      <c r="F4772" s="21"/>
      <c r="G4772" s="20"/>
      <c r="H4772" s="20"/>
      <c r="I4772" s="21"/>
      <c r="J4772" s="20"/>
      <c r="K4772" s="20"/>
      <c r="L4772" s="20"/>
      <c r="M4772" s="21"/>
      <c r="N4772" s="21"/>
      <c r="O4772" s="21"/>
      <c r="P4772" s="21"/>
      <c r="Q4772" s="21"/>
      <c r="R4772" s="21"/>
      <c r="S4772" s="21"/>
      <c r="T4772" s="20"/>
      <c r="U4772" s="21"/>
      <c r="V4772" s="21"/>
      <c r="W4772" s="21"/>
      <c r="X4772" s="20"/>
      <c r="Y4772" s="20"/>
      <c r="Z4772" s="21"/>
      <c r="AA4772" s="20"/>
      <c r="AB4772" s="20"/>
      <c r="AC4772" s="14"/>
    </row>
    <row r="4773" spans="2:29" ht="14.25" customHeight="1" x14ac:dyDescent="0.3">
      <c r="B4773" s="20"/>
      <c r="C4773" s="20"/>
      <c r="D4773" s="20"/>
      <c r="E4773" s="20"/>
      <c r="F4773" s="21"/>
      <c r="G4773" s="20"/>
      <c r="H4773" s="20"/>
      <c r="I4773" s="21"/>
      <c r="J4773" s="20"/>
      <c r="K4773" s="20"/>
      <c r="L4773" s="20"/>
      <c r="M4773" s="21"/>
      <c r="N4773" s="21"/>
      <c r="O4773" s="21"/>
      <c r="P4773" s="21"/>
      <c r="Q4773" s="21"/>
      <c r="R4773" s="21"/>
      <c r="S4773" s="21"/>
      <c r="T4773" s="20"/>
      <c r="U4773" s="21"/>
      <c r="V4773" s="21"/>
      <c r="W4773" s="21"/>
      <c r="X4773" s="20"/>
      <c r="Y4773" s="20"/>
      <c r="Z4773" s="21"/>
      <c r="AA4773" s="20"/>
      <c r="AB4773" s="20"/>
      <c r="AC4773" s="14"/>
    </row>
    <row r="4774" spans="2:29" ht="14.25" customHeight="1" x14ac:dyDescent="0.3">
      <c r="B4774" s="20"/>
      <c r="C4774" s="20"/>
      <c r="D4774" s="20"/>
      <c r="E4774" s="20"/>
      <c r="F4774" s="21"/>
      <c r="G4774" s="20"/>
      <c r="H4774" s="20"/>
      <c r="I4774" s="21"/>
      <c r="J4774" s="20"/>
      <c r="K4774" s="20"/>
      <c r="L4774" s="20"/>
      <c r="M4774" s="21"/>
      <c r="N4774" s="21"/>
      <c r="O4774" s="21"/>
      <c r="P4774" s="21"/>
      <c r="Q4774" s="21"/>
      <c r="R4774" s="21"/>
      <c r="S4774" s="21"/>
      <c r="T4774" s="20"/>
      <c r="U4774" s="21"/>
      <c r="V4774" s="21"/>
      <c r="W4774" s="21"/>
      <c r="X4774" s="20"/>
      <c r="Y4774" s="20"/>
      <c r="Z4774" s="21"/>
      <c r="AA4774" s="20"/>
      <c r="AB4774" s="20"/>
      <c r="AC4774" s="14"/>
    </row>
    <row r="4775" spans="2:29" ht="14.25" customHeight="1" x14ac:dyDescent="0.3">
      <c r="B4775" s="20"/>
      <c r="C4775" s="20"/>
      <c r="D4775" s="20"/>
      <c r="E4775" s="20"/>
      <c r="F4775" s="21"/>
      <c r="G4775" s="20"/>
      <c r="H4775" s="20"/>
      <c r="I4775" s="21"/>
      <c r="J4775" s="20"/>
      <c r="K4775" s="20"/>
      <c r="L4775" s="20"/>
      <c r="M4775" s="21"/>
      <c r="N4775" s="21"/>
      <c r="O4775" s="21"/>
      <c r="P4775" s="21"/>
      <c r="Q4775" s="21"/>
      <c r="R4775" s="21"/>
      <c r="S4775" s="21"/>
      <c r="T4775" s="20"/>
      <c r="U4775" s="21"/>
      <c r="V4775" s="21"/>
      <c r="W4775" s="21"/>
      <c r="X4775" s="20"/>
      <c r="Y4775" s="20"/>
      <c r="Z4775" s="21"/>
      <c r="AA4775" s="20"/>
      <c r="AB4775" s="20"/>
      <c r="AC4775" s="14"/>
    </row>
    <row r="4776" spans="2:29" ht="14.25" customHeight="1" x14ac:dyDescent="0.3">
      <c r="B4776" s="20"/>
      <c r="C4776" s="20"/>
      <c r="D4776" s="20"/>
      <c r="E4776" s="20"/>
      <c r="F4776" s="21"/>
      <c r="G4776" s="20"/>
      <c r="H4776" s="20"/>
      <c r="I4776" s="21"/>
      <c r="J4776" s="20"/>
      <c r="K4776" s="20"/>
      <c r="L4776" s="20"/>
      <c r="M4776" s="21"/>
      <c r="N4776" s="21"/>
      <c r="O4776" s="21"/>
      <c r="P4776" s="21"/>
      <c r="Q4776" s="21"/>
      <c r="R4776" s="21"/>
      <c r="S4776" s="21"/>
      <c r="T4776" s="20"/>
      <c r="U4776" s="21"/>
      <c r="V4776" s="21"/>
      <c r="W4776" s="21"/>
      <c r="X4776" s="20"/>
      <c r="Y4776" s="20"/>
      <c r="Z4776" s="21"/>
      <c r="AA4776" s="20"/>
      <c r="AB4776" s="20"/>
      <c r="AC4776" s="14"/>
    </row>
    <row r="4777" spans="2:29" ht="14.25" customHeight="1" x14ac:dyDescent="0.3">
      <c r="B4777" s="20"/>
      <c r="C4777" s="20"/>
      <c r="D4777" s="20"/>
      <c r="E4777" s="20"/>
      <c r="F4777" s="21"/>
      <c r="G4777" s="20"/>
      <c r="H4777" s="20"/>
      <c r="I4777" s="21"/>
      <c r="J4777" s="20"/>
      <c r="K4777" s="20"/>
      <c r="L4777" s="20"/>
      <c r="M4777" s="21"/>
      <c r="N4777" s="21"/>
      <c r="O4777" s="21"/>
      <c r="P4777" s="21"/>
      <c r="Q4777" s="21"/>
      <c r="R4777" s="21"/>
      <c r="S4777" s="21"/>
      <c r="T4777" s="20"/>
      <c r="U4777" s="21"/>
      <c r="V4777" s="21"/>
      <c r="W4777" s="21"/>
      <c r="X4777" s="20"/>
      <c r="Y4777" s="20"/>
      <c r="Z4777" s="21"/>
      <c r="AA4777" s="20"/>
      <c r="AB4777" s="20"/>
      <c r="AC4777" s="14"/>
    </row>
    <row r="4778" spans="2:29" ht="14.25" customHeight="1" x14ac:dyDescent="0.3">
      <c r="B4778" s="20"/>
      <c r="C4778" s="20"/>
      <c r="D4778" s="20"/>
      <c r="E4778" s="20"/>
      <c r="F4778" s="21"/>
      <c r="G4778" s="20"/>
      <c r="H4778" s="20"/>
      <c r="I4778" s="21"/>
      <c r="J4778" s="20"/>
      <c r="K4778" s="20"/>
      <c r="L4778" s="20"/>
      <c r="M4778" s="21"/>
      <c r="N4778" s="21"/>
      <c r="O4778" s="21"/>
      <c r="P4778" s="21"/>
      <c r="Q4778" s="21"/>
      <c r="R4778" s="21"/>
      <c r="S4778" s="21"/>
      <c r="T4778" s="20"/>
      <c r="U4778" s="21"/>
      <c r="V4778" s="21"/>
      <c r="W4778" s="21"/>
      <c r="X4778" s="20"/>
      <c r="Y4778" s="20"/>
      <c r="Z4778" s="21"/>
      <c r="AA4778" s="20"/>
      <c r="AB4778" s="20"/>
      <c r="AC4778" s="14"/>
    </row>
    <row r="4779" spans="2:29" ht="14.25" customHeight="1" x14ac:dyDescent="0.3">
      <c r="B4779" s="20"/>
      <c r="C4779" s="20"/>
      <c r="D4779" s="20"/>
      <c r="E4779" s="20"/>
      <c r="F4779" s="21"/>
      <c r="G4779" s="20"/>
      <c r="H4779" s="20"/>
      <c r="I4779" s="21"/>
      <c r="J4779" s="20"/>
      <c r="K4779" s="20"/>
      <c r="L4779" s="20"/>
      <c r="M4779" s="21"/>
      <c r="N4779" s="21"/>
      <c r="O4779" s="21"/>
      <c r="P4779" s="21"/>
      <c r="Q4779" s="21"/>
      <c r="R4779" s="21"/>
      <c r="S4779" s="21"/>
      <c r="T4779" s="20"/>
      <c r="U4779" s="21"/>
      <c r="V4779" s="21"/>
      <c r="W4779" s="21"/>
      <c r="X4779" s="20"/>
      <c r="Y4779" s="20"/>
      <c r="Z4779" s="21"/>
      <c r="AA4779" s="20"/>
      <c r="AB4779" s="20"/>
      <c r="AC4779" s="14"/>
    </row>
    <row r="4780" spans="2:29" ht="14.25" customHeight="1" x14ac:dyDescent="0.3">
      <c r="B4780" s="20"/>
      <c r="C4780" s="20"/>
      <c r="D4780" s="20"/>
      <c r="E4780" s="20"/>
      <c r="F4780" s="21"/>
      <c r="G4780" s="20"/>
      <c r="H4780" s="20"/>
      <c r="I4780" s="21"/>
      <c r="J4780" s="20"/>
      <c r="K4780" s="20"/>
      <c r="L4780" s="20"/>
      <c r="M4780" s="21"/>
      <c r="N4780" s="21"/>
      <c r="O4780" s="21"/>
      <c r="P4780" s="21"/>
      <c r="Q4780" s="21"/>
      <c r="R4780" s="21"/>
      <c r="S4780" s="21"/>
      <c r="T4780" s="20"/>
      <c r="U4780" s="21"/>
      <c r="V4780" s="21"/>
      <c r="W4780" s="21"/>
      <c r="X4780" s="20"/>
      <c r="Y4780" s="20"/>
      <c r="Z4780" s="21"/>
      <c r="AA4780" s="20"/>
      <c r="AB4780" s="20"/>
      <c r="AC4780" s="14"/>
    </row>
    <row r="4781" spans="2:29" ht="14.25" customHeight="1" x14ac:dyDescent="0.3">
      <c r="B4781" s="20"/>
      <c r="C4781" s="20"/>
      <c r="D4781" s="20"/>
      <c r="E4781" s="20"/>
      <c r="F4781" s="21"/>
      <c r="G4781" s="20"/>
      <c r="H4781" s="20"/>
      <c r="I4781" s="21"/>
      <c r="J4781" s="20"/>
      <c r="K4781" s="20"/>
      <c r="L4781" s="20"/>
      <c r="M4781" s="21"/>
      <c r="N4781" s="21"/>
      <c r="O4781" s="21"/>
      <c r="P4781" s="21"/>
      <c r="Q4781" s="21"/>
      <c r="R4781" s="21"/>
      <c r="S4781" s="21"/>
      <c r="T4781" s="20"/>
      <c r="U4781" s="21"/>
      <c r="V4781" s="21"/>
      <c r="W4781" s="21"/>
      <c r="X4781" s="20"/>
      <c r="Y4781" s="20"/>
      <c r="Z4781" s="21"/>
      <c r="AA4781" s="20"/>
      <c r="AB4781" s="20"/>
      <c r="AC4781" s="14"/>
    </row>
    <row r="4782" spans="2:29" ht="14.25" customHeight="1" x14ac:dyDescent="0.3">
      <c r="B4782" s="20"/>
      <c r="C4782" s="20"/>
      <c r="D4782" s="20"/>
      <c r="E4782" s="20"/>
      <c r="F4782" s="21"/>
      <c r="G4782" s="20"/>
      <c r="H4782" s="20"/>
      <c r="I4782" s="21"/>
      <c r="J4782" s="20"/>
      <c r="K4782" s="20"/>
      <c r="L4782" s="20"/>
      <c r="M4782" s="21"/>
      <c r="N4782" s="21"/>
      <c r="O4782" s="21"/>
      <c r="P4782" s="21"/>
      <c r="Q4782" s="21"/>
      <c r="R4782" s="21"/>
      <c r="S4782" s="21"/>
      <c r="T4782" s="20"/>
      <c r="U4782" s="21"/>
      <c r="V4782" s="21"/>
      <c r="W4782" s="21"/>
      <c r="X4782" s="20"/>
      <c r="Y4782" s="20"/>
      <c r="Z4782" s="21"/>
      <c r="AA4782" s="20"/>
      <c r="AB4782" s="20"/>
      <c r="AC4782" s="14"/>
    </row>
    <row r="4783" spans="2:29" ht="14.25" customHeight="1" x14ac:dyDescent="0.3">
      <c r="B4783" s="20"/>
      <c r="C4783" s="20"/>
      <c r="D4783" s="20"/>
      <c r="E4783" s="20"/>
      <c r="F4783" s="21"/>
      <c r="G4783" s="20"/>
      <c r="H4783" s="20"/>
      <c r="I4783" s="21"/>
      <c r="J4783" s="20"/>
      <c r="K4783" s="20"/>
      <c r="L4783" s="20"/>
      <c r="M4783" s="21"/>
      <c r="N4783" s="21"/>
      <c r="O4783" s="21"/>
      <c r="P4783" s="21"/>
      <c r="Q4783" s="21"/>
      <c r="R4783" s="21"/>
      <c r="S4783" s="21"/>
      <c r="T4783" s="20"/>
      <c r="U4783" s="21"/>
      <c r="V4783" s="21"/>
      <c r="W4783" s="21"/>
      <c r="X4783" s="20"/>
      <c r="Y4783" s="20"/>
      <c r="Z4783" s="21"/>
      <c r="AA4783" s="20"/>
      <c r="AB4783" s="20"/>
      <c r="AC4783" s="14"/>
    </row>
    <row r="4784" spans="2:29" ht="14.25" customHeight="1" x14ac:dyDescent="0.3">
      <c r="B4784" s="20"/>
      <c r="C4784" s="20"/>
      <c r="D4784" s="20"/>
      <c r="E4784" s="20"/>
      <c r="F4784" s="21"/>
      <c r="G4784" s="20"/>
      <c r="H4784" s="20"/>
      <c r="I4784" s="21"/>
      <c r="J4784" s="20"/>
      <c r="K4784" s="20"/>
      <c r="L4784" s="20"/>
      <c r="M4784" s="21"/>
      <c r="N4784" s="21"/>
      <c r="O4784" s="21"/>
      <c r="P4784" s="21"/>
      <c r="Q4784" s="21"/>
      <c r="R4784" s="21"/>
      <c r="S4784" s="21"/>
      <c r="T4784" s="20"/>
      <c r="U4784" s="21"/>
      <c r="V4784" s="21"/>
      <c r="W4784" s="21"/>
      <c r="X4784" s="20"/>
      <c r="Y4784" s="20"/>
      <c r="Z4784" s="21"/>
      <c r="AA4784" s="20"/>
      <c r="AB4784" s="20"/>
      <c r="AC4784" s="14"/>
    </row>
    <row r="4785" spans="2:29" ht="14.25" customHeight="1" x14ac:dyDescent="0.3">
      <c r="B4785" s="20"/>
      <c r="C4785" s="20"/>
      <c r="D4785" s="20"/>
      <c r="E4785" s="20"/>
      <c r="F4785" s="21"/>
      <c r="G4785" s="20"/>
      <c r="H4785" s="20"/>
      <c r="I4785" s="21"/>
      <c r="J4785" s="20"/>
      <c r="K4785" s="20"/>
      <c r="L4785" s="20"/>
      <c r="M4785" s="21"/>
      <c r="N4785" s="21"/>
      <c r="O4785" s="21"/>
      <c r="P4785" s="21"/>
      <c r="Q4785" s="21"/>
      <c r="R4785" s="21"/>
      <c r="S4785" s="21"/>
      <c r="T4785" s="20"/>
      <c r="U4785" s="21"/>
      <c r="V4785" s="21"/>
      <c r="W4785" s="21"/>
      <c r="X4785" s="20"/>
      <c r="Y4785" s="20"/>
      <c r="Z4785" s="21"/>
      <c r="AA4785" s="20"/>
      <c r="AB4785" s="20"/>
      <c r="AC4785" s="14"/>
    </row>
    <row r="4786" spans="2:29" ht="14.25" customHeight="1" x14ac:dyDescent="0.3">
      <c r="B4786" s="20"/>
      <c r="C4786" s="20"/>
      <c r="D4786" s="20"/>
      <c r="E4786" s="20"/>
      <c r="F4786" s="21"/>
      <c r="G4786" s="20"/>
      <c r="H4786" s="20"/>
      <c r="I4786" s="21"/>
      <c r="J4786" s="20"/>
      <c r="K4786" s="20"/>
      <c r="L4786" s="20"/>
      <c r="M4786" s="21"/>
      <c r="N4786" s="21"/>
      <c r="O4786" s="21"/>
      <c r="P4786" s="21"/>
      <c r="Q4786" s="21"/>
      <c r="R4786" s="21"/>
      <c r="S4786" s="21"/>
      <c r="T4786" s="20"/>
      <c r="U4786" s="21"/>
      <c r="V4786" s="21"/>
      <c r="W4786" s="21"/>
      <c r="X4786" s="20"/>
      <c r="Y4786" s="20"/>
      <c r="Z4786" s="21"/>
      <c r="AA4786" s="20"/>
      <c r="AB4786" s="20"/>
      <c r="AC4786" s="14"/>
    </row>
    <row r="4787" spans="2:29" ht="14.25" customHeight="1" x14ac:dyDescent="0.3">
      <c r="B4787" s="20"/>
      <c r="C4787" s="20"/>
      <c r="D4787" s="20"/>
      <c r="E4787" s="20"/>
      <c r="F4787" s="21"/>
      <c r="G4787" s="20"/>
      <c r="H4787" s="20"/>
      <c r="I4787" s="21"/>
      <c r="J4787" s="20"/>
      <c r="K4787" s="20"/>
      <c r="L4787" s="20"/>
      <c r="M4787" s="21"/>
      <c r="N4787" s="21"/>
      <c r="O4787" s="21"/>
      <c r="P4787" s="21"/>
      <c r="Q4787" s="21"/>
      <c r="R4787" s="21"/>
      <c r="S4787" s="21"/>
      <c r="T4787" s="20"/>
      <c r="U4787" s="21"/>
      <c r="V4787" s="21"/>
      <c r="W4787" s="21"/>
      <c r="X4787" s="20"/>
      <c r="Y4787" s="20"/>
      <c r="Z4787" s="21"/>
      <c r="AA4787" s="20"/>
      <c r="AB4787" s="20"/>
      <c r="AC4787" s="14"/>
    </row>
    <row r="4788" spans="2:29" ht="14.25" customHeight="1" x14ac:dyDescent="0.3">
      <c r="B4788" s="20"/>
      <c r="C4788" s="20"/>
      <c r="D4788" s="20"/>
      <c r="E4788" s="20"/>
      <c r="F4788" s="21"/>
      <c r="G4788" s="20"/>
      <c r="H4788" s="20"/>
      <c r="I4788" s="21"/>
      <c r="J4788" s="20"/>
      <c r="K4788" s="20"/>
      <c r="L4788" s="20"/>
      <c r="M4788" s="21"/>
      <c r="N4788" s="21"/>
      <c r="O4788" s="21"/>
      <c r="P4788" s="21"/>
      <c r="Q4788" s="21"/>
      <c r="R4788" s="21"/>
      <c r="S4788" s="21"/>
      <c r="T4788" s="20"/>
      <c r="U4788" s="21"/>
      <c r="V4788" s="21"/>
      <c r="W4788" s="21"/>
      <c r="X4788" s="20"/>
      <c r="Y4788" s="20"/>
      <c r="Z4788" s="21"/>
      <c r="AA4788" s="20"/>
      <c r="AB4788" s="20"/>
      <c r="AC4788" s="14"/>
    </row>
    <row r="4789" spans="2:29" ht="14.25" customHeight="1" x14ac:dyDescent="0.3">
      <c r="B4789" s="20"/>
      <c r="C4789" s="20"/>
      <c r="D4789" s="20"/>
      <c r="E4789" s="20"/>
      <c r="F4789" s="21"/>
      <c r="G4789" s="20"/>
      <c r="H4789" s="20"/>
      <c r="I4789" s="21"/>
      <c r="J4789" s="20"/>
      <c r="K4789" s="20"/>
      <c r="L4789" s="20"/>
      <c r="M4789" s="21"/>
      <c r="N4789" s="21"/>
      <c r="O4789" s="21"/>
      <c r="P4789" s="21"/>
      <c r="Q4789" s="21"/>
      <c r="R4789" s="21"/>
      <c r="S4789" s="21"/>
      <c r="T4789" s="20"/>
      <c r="U4789" s="21"/>
      <c r="V4789" s="21"/>
      <c r="W4789" s="21"/>
      <c r="X4789" s="20"/>
      <c r="Y4789" s="20"/>
      <c r="Z4789" s="21"/>
      <c r="AA4789" s="20"/>
      <c r="AB4789" s="20"/>
      <c r="AC4789" s="14"/>
    </row>
    <row r="4790" spans="2:29" ht="14.25" customHeight="1" x14ac:dyDescent="0.3">
      <c r="B4790" s="20"/>
      <c r="C4790" s="20"/>
      <c r="D4790" s="20"/>
      <c r="E4790" s="20"/>
      <c r="F4790" s="21"/>
      <c r="G4790" s="20"/>
      <c r="H4790" s="20"/>
      <c r="I4790" s="21"/>
      <c r="J4790" s="20"/>
      <c r="K4790" s="20"/>
      <c r="L4790" s="20"/>
      <c r="M4790" s="21"/>
      <c r="N4790" s="21"/>
      <c r="O4790" s="21"/>
      <c r="P4790" s="21"/>
      <c r="Q4790" s="21"/>
      <c r="R4790" s="21"/>
      <c r="S4790" s="21"/>
      <c r="T4790" s="20"/>
      <c r="U4790" s="21"/>
      <c r="V4790" s="21"/>
      <c r="W4790" s="21"/>
      <c r="X4790" s="20"/>
      <c r="Y4790" s="20"/>
      <c r="Z4790" s="21"/>
      <c r="AA4790" s="20"/>
      <c r="AB4790" s="20"/>
      <c r="AC4790" s="14"/>
    </row>
    <row r="4791" spans="2:29" ht="14.25" customHeight="1" x14ac:dyDescent="0.3">
      <c r="B4791" s="20"/>
      <c r="C4791" s="20"/>
      <c r="D4791" s="20"/>
      <c r="E4791" s="20"/>
      <c r="F4791" s="21"/>
      <c r="G4791" s="20"/>
      <c r="H4791" s="20"/>
      <c r="I4791" s="21"/>
      <c r="J4791" s="20"/>
      <c r="K4791" s="20"/>
      <c r="L4791" s="20"/>
      <c r="M4791" s="21"/>
      <c r="N4791" s="21"/>
      <c r="O4791" s="21"/>
      <c r="P4791" s="21"/>
      <c r="Q4791" s="21"/>
      <c r="R4791" s="21"/>
      <c r="S4791" s="21"/>
      <c r="T4791" s="20"/>
      <c r="U4791" s="21"/>
      <c r="V4791" s="21"/>
      <c r="W4791" s="21"/>
      <c r="X4791" s="20"/>
      <c r="Y4791" s="20"/>
      <c r="Z4791" s="21"/>
      <c r="AA4791" s="20"/>
      <c r="AB4791" s="20"/>
      <c r="AC4791" s="14"/>
    </row>
    <row r="4792" spans="2:29" ht="14.25" customHeight="1" x14ac:dyDescent="0.3">
      <c r="B4792" s="20"/>
      <c r="C4792" s="20"/>
      <c r="D4792" s="20"/>
      <c r="E4792" s="20"/>
      <c r="F4792" s="21"/>
      <c r="G4792" s="20"/>
      <c r="H4792" s="20"/>
      <c r="I4792" s="21"/>
      <c r="J4792" s="20"/>
      <c r="K4792" s="20"/>
      <c r="L4792" s="20"/>
      <c r="M4792" s="21"/>
      <c r="N4792" s="21"/>
      <c r="O4792" s="21"/>
      <c r="P4792" s="21"/>
      <c r="Q4792" s="21"/>
      <c r="R4792" s="21"/>
      <c r="S4792" s="21"/>
      <c r="T4792" s="20"/>
      <c r="U4792" s="21"/>
      <c r="V4792" s="21"/>
      <c r="W4792" s="21"/>
      <c r="X4792" s="20"/>
      <c r="Y4792" s="20"/>
      <c r="Z4792" s="21"/>
      <c r="AA4792" s="20"/>
      <c r="AB4792" s="20"/>
      <c r="AC4792" s="14"/>
    </row>
    <row r="4793" spans="2:29" ht="14.25" customHeight="1" x14ac:dyDescent="0.3">
      <c r="B4793" s="20"/>
      <c r="C4793" s="20"/>
      <c r="D4793" s="20"/>
      <c r="E4793" s="20"/>
      <c r="F4793" s="21"/>
      <c r="G4793" s="20"/>
      <c r="H4793" s="20"/>
      <c r="I4793" s="21"/>
      <c r="J4793" s="20"/>
      <c r="K4793" s="20"/>
      <c r="L4793" s="20"/>
      <c r="M4793" s="21"/>
      <c r="N4793" s="21"/>
      <c r="O4793" s="21"/>
      <c r="P4793" s="21"/>
      <c r="Q4793" s="21"/>
      <c r="R4793" s="21"/>
      <c r="S4793" s="21"/>
      <c r="T4793" s="20"/>
      <c r="U4793" s="21"/>
      <c r="V4793" s="21"/>
      <c r="W4793" s="21"/>
      <c r="X4793" s="20"/>
      <c r="Y4793" s="20"/>
      <c r="Z4793" s="21"/>
      <c r="AA4793" s="20"/>
      <c r="AB4793" s="20"/>
      <c r="AC4793" s="14"/>
    </row>
    <row r="4794" spans="2:29" ht="14.25" customHeight="1" x14ac:dyDescent="0.3">
      <c r="B4794" s="20"/>
      <c r="C4794" s="20"/>
      <c r="D4794" s="20"/>
      <c r="E4794" s="20"/>
      <c r="F4794" s="21"/>
      <c r="G4794" s="20"/>
      <c r="H4794" s="20"/>
      <c r="I4794" s="21"/>
      <c r="J4794" s="20"/>
      <c r="K4794" s="20"/>
      <c r="L4794" s="20"/>
      <c r="M4794" s="21"/>
      <c r="N4794" s="21"/>
      <c r="O4794" s="21"/>
      <c r="P4794" s="21"/>
      <c r="Q4794" s="21"/>
      <c r="R4794" s="21"/>
      <c r="S4794" s="21"/>
      <c r="T4794" s="20"/>
      <c r="U4794" s="21"/>
      <c r="V4794" s="21"/>
      <c r="W4794" s="21"/>
      <c r="X4794" s="20"/>
      <c r="Y4794" s="20"/>
      <c r="Z4794" s="21"/>
      <c r="AA4794" s="20"/>
      <c r="AB4794" s="20"/>
      <c r="AC4794" s="14"/>
    </row>
    <row r="4795" spans="2:29" ht="14.25" customHeight="1" x14ac:dyDescent="0.3">
      <c r="B4795" s="20"/>
      <c r="C4795" s="20"/>
      <c r="D4795" s="20"/>
      <c r="E4795" s="20"/>
      <c r="F4795" s="21"/>
      <c r="G4795" s="20"/>
      <c r="H4795" s="20"/>
      <c r="I4795" s="21"/>
      <c r="J4795" s="20"/>
      <c r="K4795" s="20"/>
      <c r="L4795" s="20"/>
      <c r="M4795" s="21"/>
      <c r="N4795" s="21"/>
      <c r="O4795" s="21"/>
      <c r="P4795" s="21"/>
      <c r="Q4795" s="21"/>
      <c r="R4795" s="21"/>
      <c r="S4795" s="21"/>
      <c r="T4795" s="20"/>
      <c r="U4795" s="21"/>
      <c r="V4795" s="21"/>
      <c r="W4795" s="21"/>
      <c r="X4795" s="20"/>
      <c r="Y4795" s="20"/>
      <c r="Z4795" s="21"/>
      <c r="AA4795" s="20"/>
      <c r="AB4795" s="20"/>
      <c r="AC4795" s="14"/>
    </row>
    <row r="4796" spans="2:29" ht="14.25" customHeight="1" x14ac:dyDescent="0.3">
      <c r="B4796" s="20"/>
      <c r="C4796" s="20"/>
      <c r="D4796" s="20"/>
      <c r="E4796" s="20"/>
      <c r="F4796" s="21"/>
      <c r="G4796" s="20"/>
      <c r="H4796" s="20"/>
      <c r="I4796" s="21"/>
      <c r="J4796" s="20"/>
      <c r="K4796" s="20"/>
      <c r="L4796" s="20"/>
      <c r="M4796" s="21"/>
      <c r="N4796" s="21"/>
      <c r="O4796" s="21"/>
      <c r="P4796" s="21"/>
      <c r="Q4796" s="21"/>
      <c r="R4796" s="21"/>
      <c r="S4796" s="21"/>
      <c r="T4796" s="20"/>
      <c r="U4796" s="21"/>
      <c r="V4796" s="21"/>
      <c r="W4796" s="21"/>
      <c r="X4796" s="20"/>
      <c r="Y4796" s="20"/>
      <c r="Z4796" s="21"/>
      <c r="AA4796" s="20"/>
      <c r="AB4796" s="20"/>
      <c r="AC4796" s="14"/>
    </row>
    <row r="4797" spans="2:29" ht="14.25" customHeight="1" x14ac:dyDescent="0.3">
      <c r="B4797" s="20"/>
      <c r="C4797" s="20"/>
      <c r="D4797" s="20"/>
      <c r="E4797" s="20"/>
      <c r="F4797" s="21"/>
      <c r="G4797" s="20"/>
      <c r="H4797" s="20"/>
      <c r="I4797" s="21"/>
      <c r="J4797" s="20"/>
      <c r="K4797" s="20"/>
      <c r="L4797" s="20"/>
      <c r="M4797" s="21"/>
      <c r="N4797" s="21"/>
      <c r="O4797" s="21"/>
      <c r="P4797" s="21"/>
      <c r="Q4797" s="21"/>
      <c r="R4797" s="21"/>
      <c r="S4797" s="21"/>
      <c r="T4797" s="20"/>
      <c r="U4797" s="21"/>
      <c r="V4797" s="21"/>
      <c r="W4797" s="21"/>
      <c r="X4797" s="20"/>
      <c r="Y4797" s="20"/>
      <c r="Z4797" s="21"/>
      <c r="AA4797" s="20"/>
      <c r="AB4797" s="20"/>
      <c r="AC4797" s="14"/>
    </row>
    <row r="4798" spans="2:29" ht="14.25" customHeight="1" x14ac:dyDescent="0.3">
      <c r="B4798" s="20"/>
      <c r="C4798" s="20"/>
      <c r="D4798" s="20"/>
      <c r="E4798" s="20"/>
      <c r="F4798" s="21"/>
      <c r="G4798" s="20"/>
      <c r="H4798" s="20"/>
      <c r="I4798" s="21"/>
      <c r="J4798" s="20"/>
      <c r="K4798" s="20"/>
      <c r="L4798" s="20"/>
      <c r="M4798" s="21"/>
      <c r="N4798" s="21"/>
      <c r="O4798" s="21"/>
      <c r="P4798" s="21"/>
      <c r="Q4798" s="21"/>
      <c r="R4798" s="21"/>
      <c r="S4798" s="21"/>
      <c r="T4798" s="20"/>
      <c r="U4798" s="21"/>
      <c r="V4798" s="21"/>
      <c r="W4798" s="21"/>
      <c r="X4798" s="20"/>
      <c r="Y4798" s="20"/>
      <c r="Z4798" s="21"/>
      <c r="AA4798" s="20"/>
      <c r="AB4798" s="20"/>
      <c r="AC4798" s="14"/>
    </row>
    <row r="4799" spans="2:29" ht="14.25" customHeight="1" x14ac:dyDescent="0.3">
      <c r="B4799" s="20"/>
      <c r="C4799" s="20"/>
      <c r="D4799" s="20"/>
      <c r="E4799" s="20"/>
      <c r="F4799" s="21"/>
      <c r="G4799" s="20"/>
      <c r="H4799" s="20"/>
      <c r="I4799" s="21"/>
      <c r="J4799" s="20"/>
      <c r="K4799" s="20"/>
      <c r="L4799" s="20"/>
      <c r="M4799" s="21"/>
      <c r="N4799" s="21"/>
      <c r="O4799" s="21"/>
      <c r="P4799" s="21"/>
      <c r="Q4799" s="21"/>
      <c r="R4799" s="21"/>
      <c r="S4799" s="21"/>
      <c r="T4799" s="20"/>
      <c r="U4799" s="21"/>
      <c r="V4799" s="21"/>
      <c r="W4799" s="21"/>
      <c r="X4799" s="20"/>
      <c r="Y4799" s="20"/>
      <c r="Z4799" s="21"/>
      <c r="AA4799" s="20"/>
      <c r="AB4799" s="20"/>
      <c r="AC4799" s="14"/>
    </row>
    <row r="4800" spans="2:29" ht="14.25" customHeight="1" x14ac:dyDescent="0.3">
      <c r="B4800" s="20"/>
      <c r="C4800" s="20"/>
      <c r="D4800" s="20"/>
      <c r="E4800" s="20"/>
      <c r="F4800" s="21"/>
      <c r="G4800" s="20"/>
      <c r="H4800" s="20"/>
      <c r="I4800" s="21"/>
      <c r="J4800" s="20"/>
      <c r="K4800" s="20"/>
      <c r="L4800" s="20"/>
      <c r="M4800" s="21"/>
      <c r="N4800" s="21"/>
      <c r="O4800" s="21"/>
      <c r="P4800" s="21"/>
      <c r="Q4800" s="21"/>
      <c r="R4800" s="21"/>
      <c r="S4800" s="21"/>
      <c r="T4800" s="20"/>
      <c r="U4800" s="21"/>
      <c r="V4800" s="21"/>
      <c r="W4800" s="21"/>
      <c r="X4800" s="20"/>
      <c r="Y4800" s="20"/>
      <c r="Z4800" s="21"/>
      <c r="AA4800" s="20"/>
      <c r="AB4800" s="20"/>
      <c r="AC4800" s="14"/>
    </row>
    <row r="4801" spans="2:29" ht="14.25" customHeight="1" x14ac:dyDescent="0.3">
      <c r="B4801" s="20"/>
      <c r="C4801" s="20"/>
      <c r="D4801" s="20"/>
      <c r="E4801" s="20"/>
      <c r="F4801" s="21"/>
      <c r="G4801" s="20"/>
      <c r="H4801" s="20"/>
      <c r="I4801" s="21"/>
      <c r="J4801" s="20"/>
      <c r="K4801" s="20"/>
      <c r="L4801" s="20"/>
      <c r="M4801" s="21"/>
      <c r="N4801" s="21"/>
      <c r="O4801" s="21"/>
      <c r="P4801" s="21"/>
      <c r="Q4801" s="21"/>
      <c r="R4801" s="21"/>
      <c r="S4801" s="21"/>
      <c r="T4801" s="20"/>
      <c r="U4801" s="21"/>
      <c r="V4801" s="21"/>
      <c r="W4801" s="21"/>
      <c r="X4801" s="20"/>
      <c r="Y4801" s="20"/>
      <c r="Z4801" s="21"/>
      <c r="AA4801" s="20"/>
      <c r="AB4801" s="20"/>
      <c r="AC4801" s="14"/>
    </row>
    <row r="4802" spans="2:29" ht="14.25" customHeight="1" x14ac:dyDescent="0.3">
      <c r="B4802" s="20"/>
      <c r="C4802" s="20"/>
      <c r="D4802" s="20"/>
      <c r="E4802" s="20"/>
      <c r="F4802" s="21"/>
      <c r="G4802" s="20"/>
      <c r="H4802" s="20"/>
      <c r="I4802" s="21"/>
      <c r="J4802" s="20"/>
      <c r="K4802" s="20"/>
      <c r="L4802" s="20"/>
      <c r="M4802" s="21"/>
      <c r="N4802" s="21"/>
      <c r="O4802" s="21"/>
      <c r="P4802" s="21"/>
      <c r="Q4802" s="21"/>
      <c r="R4802" s="21"/>
      <c r="S4802" s="21"/>
      <c r="T4802" s="20"/>
      <c r="U4802" s="21"/>
      <c r="V4802" s="21"/>
      <c r="W4802" s="21"/>
      <c r="X4802" s="20"/>
      <c r="Y4802" s="20"/>
      <c r="Z4802" s="21"/>
      <c r="AA4802" s="20"/>
      <c r="AB4802" s="20"/>
      <c r="AC4802" s="14"/>
    </row>
    <row r="4803" spans="2:29" ht="14.25" customHeight="1" x14ac:dyDescent="0.3">
      <c r="B4803" s="20"/>
      <c r="C4803" s="20"/>
      <c r="D4803" s="20"/>
      <c r="E4803" s="20"/>
      <c r="F4803" s="21"/>
      <c r="G4803" s="20"/>
      <c r="H4803" s="20"/>
      <c r="I4803" s="21"/>
      <c r="J4803" s="20"/>
      <c r="K4803" s="20"/>
      <c r="L4803" s="20"/>
      <c r="M4803" s="21"/>
      <c r="N4803" s="21"/>
      <c r="O4803" s="21"/>
      <c r="P4803" s="21"/>
      <c r="Q4803" s="21"/>
      <c r="R4803" s="21"/>
      <c r="S4803" s="21"/>
      <c r="T4803" s="20"/>
      <c r="U4803" s="21"/>
      <c r="V4803" s="21"/>
      <c r="W4803" s="21"/>
      <c r="X4803" s="20"/>
      <c r="Y4803" s="20"/>
      <c r="Z4803" s="21"/>
      <c r="AA4803" s="20"/>
      <c r="AB4803" s="20"/>
      <c r="AC4803" s="14"/>
    </row>
    <row r="4804" spans="2:29" ht="14.25" customHeight="1" x14ac:dyDescent="0.3">
      <c r="B4804" s="20"/>
      <c r="C4804" s="20"/>
      <c r="D4804" s="20"/>
      <c r="E4804" s="20"/>
      <c r="F4804" s="21"/>
      <c r="G4804" s="20"/>
      <c r="H4804" s="20"/>
      <c r="I4804" s="21"/>
      <c r="J4804" s="20"/>
      <c r="K4804" s="20"/>
      <c r="L4804" s="20"/>
      <c r="M4804" s="21"/>
      <c r="N4804" s="21"/>
      <c r="O4804" s="21"/>
      <c r="P4804" s="21"/>
      <c r="Q4804" s="21"/>
      <c r="R4804" s="21"/>
      <c r="S4804" s="21"/>
      <c r="T4804" s="20"/>
      <c r="U4804" s="21"/>
      <c r="V4804" s="21"/>
      <c r="W4804" s="21"/>
      <c r="X4804" s="20"/>
      <c r="Y4804" s="20"/>
      <c r="Z4804" s="21"/>
      <c r="AA4804" s="20"/>
      <c r="AB4804" s="20"/>
      <c r="AC4804" s="14"/>
    </row>
    <row r="4805" spans="2:29" ht="14.25" customHeight="1" x14ac:dyDescent="0.3">
      <c r="B4805" s="20"/>
      <c r="C4805" s="20"/>
      <c r="D4805" s="20"/>
      <c r="E4805" s="20"/>
      <c r="F4805" s="21"/>
      <c r="G4805" s="20"/>
      <c r="H4805" s="20"/>
      <c r="I4805" s="21"/>
      <c r="J4805" s="20"/>
      <c r="K4805" s="20"/>
      <c r="L4805" s="20"/>
      <c r="M4805" s="21"/>
      <c r="N4805" s="21"/>
      <c r="O4805" s="21"/>
      <c r="P4805" s="21"/>
      <c r="Q4805" s="21"/>
      <c r="R4805" s="21"/>
      <c r="S4805" s="21"/>
      <c r="T4805" s="20"/>
      <c r="U4805" s="21"/>
      <c r="V4805" s="21"/>
      <c r="W4805" s="21"/>
      <c r="X4805" s="20"/>
      <c r="Y4805" s="20"/>
      <c r="Z4805" s="21"/>
      <c r="AA4805" s="20"/>
      <c r="AB4805" s="20"/>
      <c r="AC4805" s="14"/>
    </row>
    <row r="4806" spans="2:29" ht="14.25" customHeight="1" x14ac:dyDescent="0.3">
      <c r="B4806" s="20"/>
      <c r="C4806" s="20"/>
      <c r="D4806" s="20"/>
      <c r="E4806" s="20"/>
      <c r="F4806" s="21"/>
      <c r="G4806" s="20"/>
      <c r="H4806" s="20"/>
      <c r="I4806" s="21"/>
      <c r="J4806" s="20"/>
      <c r="K4806" s="20"/>
      <c r="L4806" s="20"/>
      <c r="M4806" s="21"/>
      <c r="N4806" s="21"/>
      <c r="O4806" s="21"/>
      <c r="P4806" s="21"/>
      <c r="Q4806" s="21"/>
      <c r="R4806" s="21"/>
      <c r="S4806" s="21"/>
      <c r="T4806" s="20"/>
      <c r="U4806" s="21"/>
      <c r="V4806" s="21"/>
      <c r="W4806" s="21"/>
      <c r="X4806" s="20"/>
      <c r="Y4806" s="20"/>
      <c r="Z4806" s="21"/>
      <c r="AA4806" s="20"/>
      <c r="AB4806" s="20"/>
      <c r="AC4806" s="14"/>
    </row>
    <row r="4807" spans="2:29" ht="14.25" customHeight="1" x14ac:dyDescent="0.3">
      <c r="B4807" s="20"/>
      <c r="C4807" s="20"/>
      <c r="D4807" s="20"/>
      <c r="E4807" s="20"/>
      <c r="F4807" s="21"/>
      <c r="G4807" s="20"/>
      <c r="H4807" s="20"/>
      <c r="I4807" s="21"/>
      <c r="J4807" s="20"/>
      <c r="K4807" s="20"/>
      <c r="L4807" s="20"/>
      <c r="M4807" s="21"/>
      <c r="N4807" s="21"/>
      <c r="O4807" s="21"/>
      <c r="P4807" s="21"/>
      <c r="Q4807" s="21"/>
      <c r="R4807" s="21"/>
      <c r="S4807" s="21"/>
      <c r="T4807" s="20"/>
      <c r="U4807" s="21"/>
      <c r="V4807" s="21"/>
      <c r="W4807" s="21"/>
      <c r="X4807" s="20"/>
      <c r="Y4807" s="20"/>
      <c r="Z4807" s="21"/>
      <c r="AA4807" s="20"/>
      <c r="AB4807" s="20"/>
      <c r="AC4807" s="14"/>
    </row>
    <row r="4808" spans="2:29" ht="14.25" customHeight="1" x14ac:dyDescent="0.3">
      <c r="B4808" s="20"/>
      <c r="C4808" s="20"/>
      <c r="D4808" s="20"/>
      <c r="E4808" s="20"/>
      <c r="F4808" s="21"/>
      <c r="G4808" s="20"/>
      <c r="H4808" s="20"/>
      <c r="I4808" s="21"/>
      <c r="J4808" s="20"/>
      <c r="K4808" s="20"/>
      <c r="L4808" s="20"/>
      <c r="M4808" s="21"/>
      <c r="N4808" s="21"/>
      <c r="O4808" s="21"/>
      <c r="P4808" s="21"/>
      <c r="Q4808" s="21"/>
      <c r="R4808" s="21"/>
      <c r="S4808" s="21"/>
      <c r="T4808" s="20"/>
      <c r="U4808" s="21"/>
      <c r="V4808" s="21"/>
      <c r="W4808" s="21"/>
      <c r="X4808" s="20"/>
      <c r="Y4808" s="20"/>
      <c r="Z4808" s="21"/>
      <c r="AA4808" s="20"/>
      <c r="AB4808" s="20"/>
      <c r="AC4808" s="14"/>
    </row>
    <row r="4809" spans="2:29" ht="14.25" customHeight="1" x14ac:dyDescent="0.3">
      <c r="B4809" s="20"/>
      <c r="C4809" s="20"/>
      <c r="D4809" s="20"/>
      <c r="E4809" s="20"/>
      <c r="F4809" s="21"/>
      <c r="G4809" s="20"/>
      <c r="H4809" s="20"/>
      <c r="I4809" s="21"/>
      <c r="J4809" s="20"/>
      <c r="K4809" s="20"/>
      <c r="L4809" s="20"/>
      <c r="M4809" s="21"/>
      <c r="N4809" s="21"/>
      <c r="O4809" s="21"/>
      <c r="P4809" s="21"/>
      <c r="Q4809" s="21"/>
      <c r="R4809" s="21"/>
      <c r="S4809" s="21"/>
      <c r="T4809" s="20"/>
      <c r="U4809" s="21"/>
      <c r="V4809" s="21"/>
      <c r="W4809" s="21"/>
      <c r="X4809" s="20"/>
      <c r="Y4809" s="20"/>
      <c r="Z4809" s="21"/>
      <c r="AA4809" s="20"/>
      <c r="AB4809" s="20"/>
      <c r="AC4809" s="14"/>
    </row>
    <row r="4810" spans="2:29" ht="14.25" customHeight="1" x14ac:dyDescent="0.3">
      <c r="B4810" s="20"/>
      <c r="C4810" s="20"/>
      <c r="D4810" s="20"/>
      <c r="E4810" s="20"/>
      <c r="F4810" s="21"/>
      <c r="G4810" s="20"/>
      <c r="H4810" s="20"/>
      <c r="I4810" s="21"/>
      <c r="J4810" s="20"/>
      <c r="K4810" s="20"/>
      <c r="L4810" s="20"/>
      <c r="M4810" s="21"/>
      <c r="N4810" s="21"/>
      <c r="O4810" s="21"/>
      <c r="P4810" s="21"/>
      <c r="Q4810" s="21"/>
      <c r="R4810" s="21"/>
      <c r="S4810" s="21"/>
      <c r="T4810" s="20"/>
      <c r="U4810" s="21"/>
      <c r="V4810" s="21"/>
      <c r="W4810" s="21"/>
      <c r="X4810" s="20"/>
      <c r="Y4810" s="20"/>
      <c r="Z4810" s="21"/>
      <c r="AA4810" s="20"/>
      <c r="AB4810" s="20"/>
      <c r="AC4810" s="14"/>
    </row>
    <row r="4811" spans="2:29" ht="14.25" customHeight="1" x14ac:dyDescent="0.3">
      <c r="B4811" s="20"/>
      <c r="C4811" s="20"/>
      <c r="D4811" s="20"/>
      <c r="E4811" s="20"/>
      <c r="F4811" s="21"/>
      <c r="G4811" s="20"/>
      <c r="H4811" s="20"/>
      <c r="I4811" s="21"/>
      <c r="J4811" s="20"/>
      <c r="K4811" s="20"/>
      <c r="L4811" s="20"/>
      <c r="M4811" s="21"/>
      <c r="N4811" s="21"/>
      <c r="O4811" s="21"/>
      <c r="P4811" s="21"/>
      <c r="Q4811" s="21"/>
      <c r="R4811" s="21"/>
      <c r="S4811" s="21"/>
      <c r="T4811" s="20"/>
      <c r="U4811" s="21"/>
      <c r="V4811" s="21"/>
      <c r="W4811" s="21"/>
      <c r="X4811" s="20"/>
      <c r="Y4811" s="20"/>
      <c r="Z4811" s="21"/>
      <c r="AA4811" s="20"/>
      <c r="AB4811" s="20"/>
      <c r="AC4811" s="14"/>
    </row>
    <row r="4812" spans="2:29" ht="14.25" customHeight="1" x14ac:dyDescent="0.3">
      <c r="B4812" s="20"/>
      <c r="C4812" s="20"/>
      <c r="D4812" s="20"/>
      <c r="E4812" s="20"/>
      <c r="F4812" s="21"/>
      <c r="G4812" s="20"/>
      <c r="H4812" s="20"/>
      <c r="I4812" s="21"/>
      <c r="J4812" s="20"/>
      <c r="K4812" s="20"/>
      <c r="L4812" s="20"/>
      <c r="M4812" s="21"/>
      <c r="N4812" s="21"/>
      <c r="O4812" s="21"/>
      <c r="P4812" s="21"/>
      <c r="Q4812" s="21"/>
      <c r="R4812" s="21"/>
      <c r="S4812" s="21"/>
      <c r="T4812" s="20"/>
      <c r="U4812" s="21"/>
      <c r="V4812" s="21"/>
      <c r="W4812" s="21"/>
      <c r="X4812" s="20"/>
      <c r="Y4812" s="20"/>
      <c r="Z4812" s="21"/>
      <c r="AA4812" s="20"/>
      <c r="AB4812" s="20"/>
      <c r="AC4812" s="14"/>
    </row>
    <row r="4813" spans="2:29" ht="14.25" customHeight="1" x14ac:dyDescent="0.3">
      <c r="B4813" s="20"/>
      <c r="C4813" s="20"/>
      <c r="D4813" s="20"/>
      <c r="E4813" s="20"/>
      <c r="F4813" s="21"/>
      <c r="G4813" s="20"/>
      <c r="H4813" s="20"/>
      <c r="I4813" s="21"/>
      <c r="J4813" s="20"/>
      <c r="K4813" s="20"/>
      <c r="L4813" s="20"/>
      <c r="M4813" s="21"/>
      <c r="N4813" s="21"/>
      <c r="O4813" s="21"/>
      <c r="P4813" s="21"/>
      <c r="Q4813" s="21"/>
      <c r="R4813" s="21"/>
      <c r="S4813" s="21"/>
      <c r="T4813" s="20"/>
      <c r="U4813" s="21"/>
      <c r="V4813" s="21"/>
      <c r="W4813" s="21"/>
      <c r="X4813" s="20"/>
      <c r="Y4813" s="20"/>
      <c r="Z4813" s="21"/>
      <c r="AA4813" s="20"/>
      <c r="AB4813" s="20"/>
      <c r="AC4813" s="14"/>
    </row>
    <row r="4814" spans="2:29" ht="14.25" customHeight="1" x14ac:dyDescent="0.3">
      <c r="B4814" s="20"/>
      <c r="C4814" s="20"/>
      <c r="D4814" s="20"/>
      <c r="E4814" s="20"/>
      <c r="F4814" s="21"/>
      <c r="G4814" s="20"/>
      <c r="H4814" s="20"/>
      <c r="I4814" s="21"/>
      <c r="J4814" s="20"/>
      <c r="K4814" s="20"/>
      <c r="L4814" s="20"/>
      <c r="M4814" s="21"/>
      <c r="N4814" s="21"/>
      <c r="O4814" s="21"/>
      <c r="P4814" s="21"/>
      <c r="Q4814" s="21"/>
      <c r="R4814" s="21"/>
      <c r="S4814" s="21"/>
      <c r="T4814" s="20"/>
      <c r="U4814" s="21"/>
      <c r="V4814" s="21"/>
      <c r="W4814" s="21"/>
      <c r="X4814" s="20"/>
      <c r="Y4814" s="20"/>
      <c r="Z4814" s="21"/>
      <c r="AA4814" s="20"/>
      <c r="AB4814" s="20"/>
      <c r="AC4814" s="14"/>
    </row>
    <row r="4815" spans="2:29" ht="14.25" customHeight="1" x14ac:dyDescent="0.3">
      <c r="B4815" s="20"/>
      <c r="C4815" s="20"/>
      <c r="D4815" s="20"/>
      <c r="E4815" s="20"/>
      <c r="F4815" s="21"/>
      <c r="G4815" s="20"/>
      <c r="H4815" s="20"/>
      <c r="I4815" s="21"/>
      <c r="J4815" s="20"/>
      <c r="K4815" s="20"/>
      <c r="L4815" s="20"/>
      <c r="M4815" s="21"/>
      <c r="N4815" s="21"/>
      <c r="O4815" s="21"/>
      <c r="P4815" s="21"/>
      <c r="Q4815" s="21"/>
      <c r="R4815" s="21"/>
      <c r="S4815" s="21"/>
      <c r="T4815" s="20"/>
      <c r="U4815" s="21"/>
      <c r="V4815" s="21"/>
      <c r="W4815" s="21"/>
      <c r="X4815" s="20"/>
      <c r="Y4815" s="20"/>
      <c r="Z4815" s="21"/>
      <c r="AA4815" s="20"/>
      <c r="AB4815" s="20"/>
      <c r="AC4815" s="14"/>
    </row>
    <row r="4816" spans="2:29" ht="14.25" customHeight="1" x14ac:dyDescent="0.3">
      <c r="B4816" s="20"/>
      <c r="C4816" s="20"/>
      <c r="D4816" s="20"/>
      <c r="E4816" s="20"/>
      <c r="F4816" s="21"/>
      <c r="G4816" s="20"/>
      <c r="H4816" s="20"/>
      <c r="I4816" s="21"/>
      <c r="J4816" s="20"/>
      <c r="K4816" s="20"/>
      <c r="L4816" s="20"/>
      <c r="M4816" s="21"/>
      <c r="N4816" s="21"/>
      <c r="O4816" s="21"/>
      <c r="P4816" s="21"/>
      <c r="Q4816" s="21"/>
      <c r="R4816" s="21"/>
      <c r="S4816" s="21"/>
      <c r="T4816" s="20"/>
      <c r="U4816" s="21"/>
      <c r="V4816" s="21"/>
      <c r="W4816" s="21"/>
      <c r="X4816" s="20"/>
      <c r="Y4816" s="20"/>
      <c r="Z4816" s="21"/>
      <c r="AA4816" s="20"/>
      <c r="AB4816" s="20"/>
      <c r="AC4816" s="14"/>
    </row>
    <row r="4817" spans="2:29" ht="14.25" customHeight="1" x14ac:dyDescent="0.3">
      <c r="B4817" s="20"/>
      <c r="C4817" s="20"/>
      <c r="D4817" s="20"/>
      <c r="E4817" s="20"/>
      <c r="F4817" s="21"/>
      <c r="G4817" s="20"/>
      <c r="H4817" s="20"/>
      <c r="I4817" s="21"/>
      <c r="J4817" s="20"/>
      <c r="K4817" s="20"/>
      <c r="L4817" s="20"/>
      <c r="M4817" s="21"/>
      <c r="N4817" s="21"/>
      <c r="O4817" s="21"/>
      <c r="P4817" s="21"/>
      <c r="Q4817" s="21"/>
      <c r="R4817" s="21"/>
      <c r="S4817" s="21"/>
      <c r="T4817" s="20"/>
      <c r="U4817" s="21"/>
      <c r="V4817" s="21"/>
      <c r="W4817" s="21"/>
      <c r="X4817" s="20"/>
      <c r="Y4817" s="20"/>
      <c r="Z4817" s="21"/>
      <c r="AA4817" s="20"/>
      <c r="AB4817" s="20"/>
      <c r="AC4817" s="14"/>
    </row>
    <row r="4818" spans="2:29" ht="14.25" customHeight="1" x14ac:dyDescent="0.3">
      <c r="B4818" s="20"/>
      <c r="C4818" s="20"/>
      <c r="D4818" s="20"/>
      <c r="E4818" s="20"/>
      <c r="F4818" s="21"/>
      <c r="G4818" s="20"/>
      <c r="H4818" s="20"/>
      <c r="I4818" s="21"/>
      <c r="J4818" s="20"/>
      <c r="K4818" s="20"/>
      <c r="L4818" s="20"/>
      <c r="M4818" s="21"/>
      <c r="N4818" s="21"/>
      <c r="O4818" s="21"/>
      <c r="P4818" s="21"/>
      <c r="Q4818" s="21"/>
      <c r="R4818" s="21"/>
      <c r="S4818" s="21"/>
      <c r="T4818" s="20"/>
      <c r="U4818" s="21"/>
      <c r="V4818" s="21"/>
      <c r="W4818" s="21"/>
      <c r="X4818" s="20"/>
      <c r="Y4818" s="20"/>
      <c r="Z4818" s="21"/>
      <c r="AA4818" s="20"/>
      <c r="AB4818" s="20"/>
      <c r="AC4818" s="14"/>
    </row>
    <row r="4819" spans="2:29" ht="14.25" customHeight="1" x14ac:dyDescent="0.3">
      <c r="B4819" s="20"/>
      <c r="C4819" s="20"/>
      <c r="D4819" s="20"/>
      <c r="E4819" s="20"/>
      <c r="F4819" s="21"/>
      <c r="G4819" s="20"/>
      <c r="H4819" s="20"/>
      <c r="I4819" s="21"/>
      <c r="J4819" s="20"/>
      <c r="K4819" s="20"/>
      <c r="L4819" s="20"/>
      <c r="M4819" s="21"/>
      <c r="N4819" s="21"/>
      <c r="O4819" s="21"/>
      <c r="P4819" s="21"/>
      <c r="Q4819" s="21"/>
      <c r="R4819" s="21"/>
      <c r="S4819" s="21"/>
      <c r="T4819" s="20"/>
      <c r="U4819" s="21"/>
      <c r="V4819" s="21"/>
      <c r="W4819" s="21"/>
      <c r="X4819" s="20"/>
      <c r="Y4819" s="20"/>
      <c r="Z4819" s="21"/>
      <c r="AA4819" s="20"/>
      <c r="AB4819" s="20"/>
      <c r="AC4819" s="14"/>
    </row>
    <row r="4820" spans="2:29" ht="14.25" customHeight="1" x14ac:dyDescent="0.3">
      <c r="B4820" s="20"/>
      <c r="C4820" s="20"/>
      <c r="D4820" s="20"/>
      <c r="E4820" s="20"/>
      <c r="F4820" s="21"/>
      <c r="G4820" s="20"/>
      <c r="H4820" s="20"/>
      <c r="I4820" s="21"/>
      <c r="J4820" s="20"/>
      <c r="K4820" s="20"/>
      <c r="L4820" s="20"/>
      <c r="M4820" s="21"/>
      <c r="N4820" s="21"/>
      <c r="O4820" s="21"/>
      <c r="P4820" s="21"/>
      <c r="Q4820" s="21"/>
      <c r="R4820" s="21"/>
      <c r="S4820" s="21"/>
      <c r="T4820" s="20"/>
      <c r="U4820" s="21"/>
      <c r="V4820" s="21"/>
      <c r="W4820" s="21"/>
      <c r="X4820" s="20"/>
      <c r="Y4820" s="20"/>
      <c r="Z4820" s="21"/>
      <c r="AA4820" s="20"/>
      <c r="AB4820" s="20"/>
      <c r="AC4820" s="14"/>
    </row>
    <row r="4821" spans="2:29" ht="14.25" customHeight="1" x14ac:dyDescent="0.3">
      <c r="B4821" s="20"/>
      <c r="C4821" s="20"/>
      <c r="D4821" s="20"/>
      <c r="E4821" s="20"/>
      <c r="F4821" s="21"/>
      <c r="G4821" s="20"/>
      <c r="H4821" s="20"/>
      <c r="I4821" s="21"/>
      <c r="J4821" s="20"/>
      <c r="K4821" s="20"/>
      <c r="L4821" s="20"/>
      <c r="M4821" s="21"/>
      <c r="N4821" s="21"/>
      <c r="O4821" s="21"/>
      <c r="P4821" s="21"/>
      <c r="Q4821" s="21"/>
      <c r="R4821" s="21"/>
      <c r="S4821" s="21"/>
      <c r="T4821" s="20"/>
      <c r="U4821" s="21"/>
      <c r="V4821" s="21"/>
      <c r="W4821" s="21"/>
      <c r="X4821" s="20"/>
      <c r="Y4821" s="20"/>
      <c r="Z4821" s="21"/>
      <c r="AA4821" s="20"/>
      <c r="AB4821" s="20"/>
      <c r="AC4821" s="14"/>
    </row>
    <row r="4822" spans="2:29" ht="14.25" customHeight="1" x14ac:dyDescent="0.3">
      <c r="B4822" s="20"/>
      <c r="C4822" s="20"/>
      <c r="D4822" s="20"/>
      <c r="E4822" s="20"/>
      <c r="F4822" s="21"/>
      <c r="G4822" s="20"/>
      <c r="H4822" s="20"/>
      <c r="I4822" s="21"/>
      <c r="J4822" s="20"/>
      <c r="K4822" s="20"/>
      <c r="L4822" s="20"/>
      <c r="M4822" s="21"/>
      <c r="N4822" s="21"/>
      <c r="O4822" s="21"/>
      <c r="P4822" s="21"/>
      <c r="Q4822" s="21"/>
      <c r="R4822" s="21"/>
      <c r="S4822" s="21"/>
      <c r="T4822" s="20"/>
      <c r="U4822" s="21"/>
      <c r="V4822" s="21"/>
      <c r="W4822" s="21"/>
      <c r="X4822" s="20"/>
      <c r="Y4822" s="20"/>
      <c r="Z4822" s="21"/>
      <c r="AA4822" s="20"/>
      <c r="AB4822" s="20"/>
      <c r="AC4822" s="14"/>
    </row>
    <row r="4823" spans="2:29" ht="14.25" customHeight="1" x14ac:dyDescent="0.3">
      <c r="B4823" s="20"/>
      <c r="C4823" s="20"/>
      <c r="D4823" s="20"/>
      <c r="E4823" s="20"/>
      <c r="F4823" s="21"/>
      <c r="G4823" s="20"/>
      <c r="H4823" s="20"/>
      <c r="I4823" s="21"/>
      <c r="J4823" s="20"/>
      <c r="K4823" s="20"/>
      <c r="L4823" s="20"/>
      <c r="M4823" s="21"/>
      <c r="N4823" s="21"/>
      <c r="O4823" s="21"/>
      <c r="P4823" s="21"/>
      <c r="Q4823" s="21"/>
      <c r="R4823" s="21"/>
      <c r="S4823" s="21"/>
      <c r="T4823" s="20"/>
      <c r="U4823" s="21"/>
      <c r="V4823" s="21"/>
      <c r="W4823" s="21"/>
      <c r="X4823" s="20"/>
      <c r="Y4823" s="20"/>
      <c r="Z4823" s="21"/>
      <c r="AA4823" s="20"/>
      <c r="AB4823" s="20"/>
      <c r="AC4823" s="14"/>
    </row>
    <row r="4824" spans="2:29" ht="14.25" customHeight="1" x14ac:dyDescent="0.3">
      <c r="B4824" s="20"/>
      <c r="C4824" s="20"/>
      <c r="D4824" s="20"/>
      <c r="E4824" s="20"/>
      <c r="F4824" s="21"/>
      <c r="G4824" s="20"/>
      <c r="H4824" s="20"/>
      <c r="I4824" s="21"/>
      <c r="J4824" s="20"/>
      <c r="K4824" s="20"/>
      <c r="L4824" s="20"/>
      <c r="M4824" s="21"/>
      <c r="N4824" s="21"/>
      <c r="O4824" s="21"/>
      <c r="P4824" s="21"/>
      <c r="Q4824" s="21"/>
      <c r="R4824" s="21"/>
      <c r="S4824" s="21"/>
      <c r="T4824" s="20"/>
      <c r="U4824" s="21"/>
      <c r="V4824" s="21"/>
      <c r="W4824" s="21"/>
      <c r="X4824" s="20"/>
      <c r="Y4824" s="20"/>
      <c r="Z4824" s="21"/>
      <c r="AA4824" s="20"/>
      <c r="AB4824" s="20"/>
      <c r="AC4824" s="14"/>
    </row>
    <row r="4825" spans="2:29" ht="14.25" customHeight="1" x14ac:dyDescent="0.3">
      <c r="B4825" s="20"/>
      <c r="C4825" s="20"/>
      <c r="D4825" s="20"/>
      <c r="E4825" s="20"/>
      <c r="F4825" s="21"/>
      <c r="G4825" s="20"/>
      <c r="H4825" s="20"/>
      <c r="I4825" s="21"/>
      <c r="J4825" s="20"/>
      <c r="K4825" s="20"/>
      <c r="L4825" s="20"/>
      <c r="M4825" s="21"/>
      <c r="N4825" s="21"/>
      <c r="O4825" s="21"/>
      <c r="P4825" s="21"/>
      <c r="Q4825" s="21"/>
      <c r="R4825" s="21"/>
      <c r="S4825" s="21"/>
      <c r="T4825" s="20"/>
      <c r="U4825" s="21"/>
      <c r="V4825" s="21"/>
      <c r="W4825" s="21"/>
      <c r="X4825" s="20"/>
      <c r="Y4825" s="20"/>
      <c r="Z4825" s="21"/>
      <c r="AA4825" s="20"/>
      <c r="AB4825" s="20"/>
      <c r="AC4825" s="14"/>
    </row>
    <row r="4826" spans="2:29" ht="14.25" customHeight="1" x14ac:dyDescent="0.3">
      <c r="B4826" s="20"/>
      <c r="C4826" s="20"/>
      <c r="D4826" s="20"/>
      <c r="E4826" s="20"/>
      <c r="F4826" s="21"/>
      <c r="G4826" s="20"/>
      <c r="H4826" s="20"/>
      <c r="I4826" s="21"/>
      <c r="J4826" s="20"/>
      <c r="K4826" s="20"/>
      <c r="L4826" s="20"/>
      <c r="M4826" s="21"/>
      <c r="N4826" s="21"/>
      <c r="O4826" s="21"/>
      <c r="P4826" s="21"/>
      <c r="Q4826" s="21"/>
      <c r="R4826" s="21"/>
      <c r="S4826" s="21"/>
      <c r="T4826" s="20"/>
      <c r="U4826" s="21"/>
      <c r="V4826" s="21"/>
      <c r="W4826" s="21"/>
      <c r="X4826" s="20"/>
      <c r="Y4826" s="20"/>
      <c r="Z4826" s="21"/>
      <c r="AA4826" s="20"/>
      <c r="AB4826" s="20"/>
      <c r="AC4826" s="14"/>
    </row>
    <row r="4827" spans="2:29" ht="14.25" customHeight="1" x14ac:dyDescent="0.3">
      <c r="B4827" s="20"/>
      <c r="C4827" s="20"/>
      <c r="D4827" s="20"/>
      <c r="E4827" s="20"/>
      <c r="F4827" s="21"/>
      <c r="G4827" s="20"/>
      <c r="H4827" s="20"/>
      <c r="I4827" s="21"/>
      <c r="J4827" s="20"/>
      <c r="K4827" s="20"/>
      <c r="L4827" s="20"/>
      <c r="M4827" s="21"/>
      <c r="N4827" s="21"/>
      <c r="O4827" s="21"/>
      <c r="P4827" s="21"/>
      <c r="Q4827" s="21"/>
      <c r="R4827" s="21"/>
      <c r="S4827" s="21"/>
      <c r="T4827" s="20"/>
      <c r="U4827" s="21"/>
      <c r="V4827" s="21"/>
      <c r="W4827" s="21"/>
      <c r="X4827" s="20"/>
      <c r="Y4827" s="20"/>
      <c r="Z4827" s="21"/>
      <c r="AA4827" s="20"/>
      <c r="AB4827" s="20"/>
      <c r="AC4827" s="14"/>
    </row>
    <row r="4828" spans="2:29" ht="14.25" customHeight="1" x14ac:dyDescent="0.3">
      <c r="B4828" s="20"/>
      <c r="C4828" s="20"/>
      <c r="D4828" s="20"/>
      <c r="E4828" s="20"/>
      <c r="F4828" s="21"/>
      <c r="G4828" s="20"/>
      <c r="H4828" s="20"/>
      <c r="I4828" s="21"/>
      <c r="J4828" s="20"/>
      <c r="K4828" s="20"/>
      <c r="L4828" s="20"/>
      <c r="M4828" s="21"/>
      <c r="N4828" s="21"/>
      <c r="O4828" s="21"/>
      <c r="P4828" s="21"/>
      <c r="Q4828" s="21"/>
      <c r="R4828" s="21"/>
      <c r="S4828" s="21"/>
      <c r="T4828" s="20"/>
      <c r="U4828" s="21"/>
      <c r="V4828" s="21"/>
      <c r="W4828" s="21"/>
      <c r="X4828" s="20"/>
      <c r="Y4828" s="20"/>
      <c r="Z4828" s="21"/>
      <c r="AA4828" s="20"/>
      <c r="AB4828" s="20"/>
      <c r="AC4828" s="14"/>
    </row>
    <row r="4829" spans="2:29" ht="14.25" customHeight="1" x14ac:dyDescent="0.3">
      <c r="B4829" s="20"/>
      <c r="C4829" s="20"/>
      <c r="D4829" s="20"/>
      <c r="E4829" s="20"/>
      <c r="F4829" s="21"/>
      <c r="G4829" s="20"/>
      <c r="H4829" s="20"/>
      <c r="I4829" s="21"/>
      <c r="J4829" s="20"/>
      <c r="K4829" s="20"/>
      <c r="L4829" s="20"/>
      <c r="M4829" s="21"/>
      <c r="N4829" s="21"/>
      <c r="O4829" s="21"/>
      <c r="P4829" s="21"/>
      <c r="Q4829" s="21"/>
      <c r="R4829" s="21"/>
      <c r="S4829" s="21"/>
      <c r="T4829" s="20"/>
      <c r="U4829" s="21"/>
      <c r="V4829" s="21"/>
      <c r="W4829" s="21"/>
      <c r="X4829" s="20"/>
      <c r="Y4829" s="20"/>
      <c r="Z4829" s="21"/>
      <c r="AA4829" s="20"/>
      <c r="AB4829" s="20"/>
      <c r="AC4829" s="14"/>
    </row>
    <row r="4830" spans="2:29" ht="14.25" customHeight="1" x14ac:dyDescent="0.3">
      <c r="B4830" s="20"/>
      <c r="C4830" s="20"/>
      <c r="D4830" s="20"/>
      <c r="E4830" s="20"/>
      <c r="F4830" s="21"/>
      <c r="G4830" s="20"/>
      <c r="H4830" s="20"/>
      <c r="I4830" s="21"/>
      <c r="J4830" s="20"/>
      <c r="K4830" s="20"/>
      <c r="L4830" s="20"/>
      <c r="M4830" s="21"/>
      <c r="N4830" s="21"/>
      <c r="O4830" s="21"/>
      <c r="P4830" s="21"/>
      <c r="Q4830" s="21"/>
      <c r="R4830" s="21"/>
      <c r="S4830" s="21"/>
      <c r="T4830" s="20"/>
      <c r="U4830" s="21"/>
      <c r="V4830" s="21"/>
      <c r="W4830" s="21"/>
      <c r="X4830" s="20"/>
      <c r="Y4830" s="20"/>
      <c r="Z4830" s="21"/>
      <c r="AA4830" s="20"/>
      <c r="AB4830" s="20"/>
      <c r="AC4830" s="14"/>
    </row>
    <row r="4831" spans="2:29" ht="14.25" customHeight="1" x14ac:dyDescent="0.3">
      <c r="B4831" s="20"/>
      <c r="C4831" s="20"/>
      <c r="D4831" s="20"/>
      <c r="E4831" s="20"/>
      <c r="F4831" s="21"/>
      <c r="G4831" s="20"/>
      <c r="H4831" s="20"/>
      <c r="I4831" s="21"/>
      <c r="J4831" s="20"/>
      <c r="K4831" s="20"/>
      <c r="L4831" s="20"/>
      <c r="M4831" s="21"/>
      <c r="N4831" s="21"/>
      <c r="O4831" s="21"/>
      <c r="P4831" s="21"/>
      <c r="Q4831" s="21"/>
      <c r="R4831" s="21"/>
      <c r="S4831" s="21"/>
      <c r="T4831" s="20"/>
      <c r="U4831" s="21"/>
      <c r="V4831" s="21"/>
      <c r="W4831" s="21"/>
      <c r="X4831" s="20"/>
      <c r="Y4831" s="20"/>
      <c r="Z4831" s="21"/>
      <c r="AA4831" s="20"/>
      <c r="AB4831" s="20"/>
      <c r="AC4831" s="14"/>
    </row>
    <row r="4832" spans="2:29" ht="14.25" customHeight="1" x14ac:dyDescent="0.3">
      <c r="B4832" s="20"/>
      <c r="C4832" s="20"/>
      <c r="D4832" s="20"/>
      <c r="E4832" s="20"/>
      <c r="F4832" s="21"/>
      <c r="G4832" s="20"/>
      <c r="H4832" s="20"/>
      <c r="I4832" s="21"/>
      <c r="J4832" s="20"/>
      <c r="K4832" s="20"/>
      <c r="L4832" s="20"/>
      <c r="M4832" s="21"/>
      <c r="N4832" s="21"/>
      <c r="O4832" s="21"/>
      <c r="P4832" s="21"/>
      <c r="Q4832" s="21"/>
      <c r="R4832" s="21"/>
      <c r="S4832" s="21"/>
      <c r="T4832" s="20"/>
      <c r="U4832" s="21"/>
      <c r="V4832" s="21"/>
      <c r="W4832" s="21"/>
      <c r="X4832" s="20"/>
      <c r="Y4832" s="20"/>
      <c r="Z4832" s="21"/>
      <c r="AA4832" s="20"/>
      <c r="AB4832" s="20"/>
      <c r="AC4832" s="14"/>
    </row>
    <row r="4833" spans="2:29" ht="14.25" customHeight="1" x14ac:dyDescent="0.3">
      <c r="B4833" s="20"/>
      <c r="C4833" s="20"/>
      <c r="D4833" s="20"/>
      <c r="E4833" s="20"/>
      <c r="F4833" s="21"/>
      <c r="G4833" s="20"/>
      <c r="H4833" s="20"/>
      <c r="I4833" s="21"/>
      <c r="J4833" s="20"/>
      <c r="K4833" s="20"/>
      <c r="L4833" s="20"/>
      <c r="M4833" s="21"/>
      <c r="N4833" s="21"/>
      <c r="O4833" s="21"/>
      <c r="P4833" s="21"/>
      <c r="Q4833" s="21"/>
      <c r="R4833" s="21"/>
      <c r="S4833" s="21"/>
      <c r="T4833" s="20"/>
      <c r="U4833" s="21"/>
      <c r="V4833" s="21"/>
      <c r="W4833" s="21"/>
      <c r="X4833" s="20"/>
      <c r="Y4833" s="20"/>
      <c r="Z4833" s="21"/>
      <c r="AA4833" s="20"/>
      <c r="AB4833" s="20"/>
      <c r="AC4833" s="14"/>
    </row>
    <row r="4834" spans="2:29" ht="14.25" customHeight="1" x14ac:dyDescent="0.3">
      <c r="B4834" s="20"/>
      <c r="C4834" s="20"/>
      <c r="D4834" s="20"/>
      <c r="E4834" s="20"/>
      <c r="F4834" s="21"/>
      <c r="G4834" s="20"/>
      <c r="H4834" s="20"/>
      <c r="I4834" s="21"/>
      <c r="J4834" s="20"/>
      <c r="K4834" s="20"/>
      <c r="L4834" s="20"/>
      <c r="M4834" s="21"/>
      <c r="N4834" s="21"/>
      <c r="O4834" s="21"/>
      <c r="P4834" s="21"/>
      <c r="Q4834" s="21"/>
      <c r="R4834" s="21"/>
      <c r="S4834" s="21"/>
      <c r="T4834" s="20"/>
      <c r="U4834" s="21"/>
      <c r="V4834" s="21"/>
      <c r="W4834" s="21"/>
      <c r="X4834" s="20"/>
      <c r="Y4834" s="20"/>
      <c r="Z4834" s="21"/>
      <c r="AA4834" s="20"/>
      <c r="AB4834" s="20"/>
      <c r="AC4834" s="14"/>
    </row>
    <row r="4835" spans="2:29" ht="14.25" customHeight="1" x14ac:dyDescent="0.3">
      <c r="B4835" s="20"/>
      <c r="C4835" s="20"/>
      <c r="D4835" s="20"/>
      <c r="E4835" s="20"/>
      <c r="F4835" s="21"/>
      <c r="G4835" s="20"/>
      <c r="H4835" s="20"/>
      <c r="I4835" s="21"/>
      <c r="J4835" s="20"/>
      <c r="K4835" s="20"/>
      <c r="L4835" s="20"/>
      <c r="M4835" s="21"/>
      <c r="N4835" s="21"/>
      <c r="O4835" s="21"/>
      <c r="P4835" s="21"/>
      <c r="Q4835" s="21"/>
      <c r="R4835" s="21"/>
      <c r="S4835" s="21"/>
      <c r="T4835" s="20"/>
      <c r="U4835" s="21"/>
      <c r="V4835" s="21"/>
      <c r="W4835" s="21"/>
      <c r="X4835" s="20"/>
      <c r="Y4835" s="20"/>
      <c r="Z4835" s="21"/>
      <c r="AA4835" s="20"/>
      <c r="AB4835" s="20"/>
      <c r="AC4835" s="14"/>
    </row>
    <row r="4836" spans="2:29" ht="14.25" customHeight="1" x14ac:dyDescent="0.3">
      <c r="B4836" s="20"/>
      <c r="C4836" s="20"/>
      <c r="D4836" s="20"/>
      <c r="E4836" s="20"/>
      <c r="F4836" s="21"/>
      <c r="G4836" s="20"/>
      <c r="H4836" s="20"/>
      <c r="I4836" s="21"/>
      <c r="J4836" s="20"/>
      <c r="K4836" s="20"/>
      <c r="L4836" s="20"/>
      <c r="M4836" s="21"/>
      <c r="N4836" s="21"/>
      <c r="O4836" s="21"/>
      <c r="P4836" s="21"/>
      <c r="Q4836" s="21"/>
      <c r="R4836" s="21"/>
      <c r="S4836" s="21"/>
      <c r="T4836" s="20"/>
      <c r="U4836" s="21"/>
      <c r="V4836" s="21"/>
      <c r="W4836" s="21"/>
      <c r="X4836" s="20"/>
      <c r="Y4836" s="20"/>
      <c r="Z4836" s="21"/>
      <c r="AA4836" s="20"/>
      <c r="AB4836" s="20"/>
      <c r="AC4836" s="14"/>
    </row>
    <row r="4837" spans="2:29" ht="14.25" customHeight="1" x14ac:dyDescent="0.3">
      <c r="B4837" s="20"/>
      <c r="C4837" s="20"/>
      <c r="D4837" s="20"/>
      <c r="E4837" s="20"/>
      <c r="F4837" s="21"/>
      <c r="G4837" s="20"/>
      <c r="H4837" s="20"/>
      <c r="I4837" s="21"/>
      <c r="J4837" s="20"/>
      <c r="K4837" s="20"/>
      <c r="L4837" s="20"/>
      <c r="M4837" s="21"/>
      <c r="N4837" s="21"/>
      <c r="O4837" s="21"/>
      <c r="P4837" s="21"/>
      <c r="Q4837" s="21"/>
      <c r="R4837" s="21"/>
      <c r="S4837" s="21"/>
      <c r="T4837" s="20"/>
      <c r="U4837" s="21"/>
      <c r="V4837" s="21"/>
      <c r="W4837" s="21"/>
      <c r="X4837" s="20"/>
      <c r="Y4837" s="20"/>
      <c r="Z4837" s="21"/>
      <c r="AA4837" s="20"/>
      <c r="AB4837" s="20"/>
      <c r="AC4837" s="14"/>
    </row>
    <row r="4838" spans="2:29" ht="14.25" customHeight="1" x14ac:dyDescent="0.3">
      <c r="B4838" s="20"/>
      <c r="C4838" s="20"/>
      <c r="D4838" s="20"/>
      <c r="E4838" s="20"/>
      <c r="F4838" s="21"/>
      <c r="G4838" s="20"/>
      <c r="H4838" s="20"/>
      <c r="I4838" s="21"/>
      <c r="J4838" s="20"/>
      <c r="K4838" s="20"/>
      <c r="L4838" s="20"/>
      <c r="M4838" s="21"/>
      <c r="N4838" s="21"/>
      <c r="O4838" s="21"/>
      <c r="P4838" s="21"/>
      <c r="Q4838" s="21"/>
      <c r="R4838" s="21"/>
      <c r="S4838" s="21"/>
      <c r="T4838" s="20"/>
      <c r="U4838" s="21"/>
      <c r="V4838" s="21"/>
      <c r="W4838" s="21"/>
      <c r="X4838" s="20"/>
      <c r="Y4838" s="20"/>
      <c r="Z4838" s="21"/>
      <c r="AA4838" s="20"/>
      <c r="AB4838" s="20"/>
      <c r="AC4838" s="14"/>
    </row>
    <row r="4839" spans="2:29" ht="14.25" customHeight="1" x14ac:dyDescent="0.3">
      <c r="B4839" s="20"/>
      <c r="C4839" s="20"/>
      <c r="D4839" s="20"/>
      <c r="E4839" s="20"/>
      <c r="F4839" s="21"/>
      <c r="G4839" s="20"/>
      <c r="H4839" s="20"/>
      <c r="I4839" s="21"/>
      <c r="J4839" s="20"/>
      <c r="K4839" s="20"/>
      <c r="L4839" s="20"/>
      <c r="M4839" s="21"/>
      <c r="N4839" s="21"/>
      <c r="O4839" s="21"/>
      <c r="P4839" s="21"/>
      <c r="Q4839" s="21"/>
      <c r="R4839" s="21"/>
      <c r="S4839" s="21"/>
      <c r="T4839" s="20"/>
      <c r="U4839" s="21"/>
      <c r="V4839" s="21"/>
      <c r="W4839" s="21"/>
      <c r="X4839" s="20"/>
      <c r="Y4839" s="20"/>
      <c r="Z4839" s="21"/>
      <c r="AA4839" s="20"/>
      <c r="AB4839" s="20"/>
      <c r="AC4839" s="14"/>
    </row>
    <row r="4840" spans="2:29" ht="14.25" customHeight="1" x14ac:dyDescent="0.3">
      <c r="B4840" s="20"/>
      <c r="C4840" s="20"/>
      <c r="D4840" s="20"/>
      <c r="E4840" s="20"/>
      <c r="F4840" s="21"/>
      <c r="G4840" s="20"/>
      <c r="H4840" s="20"/>
      <c r="I4840" s="21"/>
      <c r="J4840" s="20"/>
      <c r="K4840" s="20"/>
      <c r="L4840" s="20"/>
      <c r="M4840" s="21"/>
      <c r="N4840" s="21"/>
      <c r="O4840" s="21"/>
      <c r="P4840" s="21"/>
      <c r="Q4840" s="21"/>
      <c r="R4840" s="21"/>
      <c r="S4840" s="21"/>
      <c r="T4840" s="20"/>
      <c r="U4840" s="21"/>
      <c r="V4840" s="21"/>
      <c r="W4840" s="21"/>
      <c r="X4840" s="20"/>
      <c r="Y4840" s="20"/>
      <c r="Z4840" s="21"/>
      <c r="AA4840" s="20"/>
      <c r="AB4840" s="20"/>
      <c r="AC4840" s="14"/>
    </row>
    <row r="4841" spans="2:29" ht="14.25" customHeight="1" x14ac:dyDescent="0.3">
      <c r="B4841" s="20"/>
      <c r="C4841" s="20"/>
      <c r="D4841" s="20"/>
      <c r="E4841" s="20"/>
      <c r="F4841" s="21"/>
      <c r="G4841" s="20"/>
      <c r="H4841" s="20"/>
      <c r="I4841" s="21"/>
      <c r="J4841" s="20"/>
      <c r="K4841" s="20"/>
      <c r="L4841" s="20"/>
      <c r="M4841" s="21"/>
      <c r="N4841" s="21"/>
      <c r="O4841" s="21"/>
      <c r="P4841" s="21"/>
      <c r="Q4841" s="21"/>
      <c r="R4841" s="21"/>
      <c r="S4841" s="21"/>
      <c r="T4841" s="20"/>
      <c r="U4841" s="21"/>
      <c r="V4841" s="21"/>
      <c r="W4841" s="21"/>
      <c r="X4841" s="20"/>
      <c r="Y4841" s="20"/>
      <c r="Z4841" s="21"/>
      <c r="AA4841" s="20"/>
      <c r="AB4841" s="20"/>
      <c r="AC4841" s="14"/>
    </row>
    <row r="4842" spans="2:29" ht="14.25" customHeight="1" x14ac:dyDescent="0.3">
      <c r="B4842" s="20"/>
      <c r="C4842" s="20"/>
      <c r="D4842" s="20"/>
      <c r="E4842" s="20"/>
      <c r="F4842" s="21"/>
      <c r="G4842" s="20"/>
      <c r="H4842" s="20"/>
      <c r="I4842" s="21"/>
      <c r="J4842" s="20"/>
      <c r="K4842" s="20"/>
      <c r="L4842" s="20"/>
      <c r="M4842" s="21"/>
      <c r="N4842" s="21"/>
      <c r="O4842" s="21"/>
      <c r="P4842" s="21"/>
      <c r="Q4842" s="21"/>
      <c r="R4842" s="21"/>
      <c r="S4842" s="21"/>
      <c r="T4842" s="20"/>
      <c r="U4842" s="21"/>
      <c r="V4842" s="21"/>
      <c r="W4842" s="21"/>
      <c r="X4842" s="20"/>
      <c r="Y4842" s="20"/>
      <c r="Z4842" s="21"/>
      <c r="AA4842" s="20"/>
      <c r="AB4842" s="20"/>
      <c r="AC4842" s="14"/>
    </row>
    <row r="4843" spans="2:29" ht="14.25" customHeight="1" x14ac:dyDescent="0.3">
      <c r="B4843" s="20"/>
      <c r="C4843" s="20"/>
      <c r="D4843" s="20"/>
      <c r="E4843" s="20"/>
      <c r="F4843" s="21"/>
      <c r="G4843" s="20"/>
      <c r="H4843" s="20"/>
      <c r="I4843" s="21"/>
      <c r="J4843" s="20"/>
      <c r="K4843" s="20"/>
      <c r="L4843" s="20"/>
      <c r="M4843" s="21"/>
      <c r="N4843" s="21"/>
      <c r="O4843" s="21"/>
      <c r="P4843" s="21"/>
      <c r="Q4843" s="21"/>
      <c r="R4843" s="21"/>
      <c r="S4843" s="21"/>
      <c r="T4843" s="20"/>
      <c r="U4843" s="21"/>
      <c r="V4843" s="21"/>
      <c r="W4843" s="21"/>
      <c r="X4843" s="20"/>
      <c r="Y4843" s="20"/>
      <c r="Z4843" s="21"/>
      <c r="AA4843" s="20"/>
      <c r="AB4843" s="20"/>
      <c r="AC4843" s="14"/>
    </row>
    <row r="4844" spans="2:29" ht="14.25" customHeight="1" x14ac:dyDescent="0.3">
      <c r="B4844" s="20"/>
      <c r="C4844" s="20"/>
      <c r="D4844" s="20"/>
      <c r="E4844" s="20"/>
      <c r="F4844" s="21"/>
      <c r="G4844" s="20"/>
      <c r="H4844" s="20"/>
      <c r="I4844" s="21"/>
      <c r="J4844" s="20"/>
      <c r="K4844" s="20"/>
      <c r="L4844" s="20"/>
      <c r="M4844" s="21"/>
      <c r="N4844" s="21"/>
      <c r="O4844" s="21"/>
      <c r="P4844" s="21"/>
      <c r="Q4844" s="21"/>
      <c r="R4844" s="21"/>
      <c r="S4844" s="21"/>
      <c r="T4844" s="20"/>
      <c r="U4844" s="21"/>
      <c r="V4844" s="21"/>
      <c r="W4844" s="21"/>
      <c r="X4844" s="20"/>
      <c r="Y4844" s="20"/>
      <c r="Z4844" s="21"/>
      <c r="AA4844" s="20"/>
      <c r="AB4844" s="20"/>
      <c r="AC4844" s="14"/>
    </row>
    <row r="4845" spans="2:29" ht="14.25" customHeight="1" x14ac:dyDescent="0.3">
      <c r="B4845" s="20"/>
      <c r="C4845" s="20"/>
      <c r="D4845" s="20"/>
      <c r="E4845" s="20"/>
      <c r="F4845" s="21"/>
      <c r="G4845" s="20"/>
      <c r="H4845" s="20"/>
      <c r="I4845" s="21"/>
      <c r="J4845" s="20"/>
      <c r="K4845" s="20"/>
      <c r="L4845" s="20"/>
      <c r="M4845" s="21"/>
      <c r="N4845" s="21"/>
      <c r="O4845" s="21"/>
      <c r="P4845" s="21"/>
      <c r="Q4845" s="21"/>
      <c r="R4845" s="21"/>
      <c r="S4845" s="21"/>
      <c r="T4845" s="20"/>
      <c r="U4845" s="21"/>
      <c r="V4845" s="21"/>
      <c r="W4845" s="21"/>
      <c r="X4845" s="20"/>
      <c r="Y4845" s="20"/>
      <c r="Z4845" s="21"/>
      <c r="AA4845" s="20"/>
      <c r="AB4845" s="20"/>
      <c r="AC4845" s="14"/>
    </row>
    <row r="4846" spans="2:29" ht="14.25" customHeight="1" x14ac:dyDescent="0.3">
      <c r="B4846" s="20"/>
      <c r="C4846" s="20"/>
      <c r="D4846" s="20"/>
      <c r="E4846" s="20"/>
      <c r="F4846" s="21"/>
      <c r="G4846" s="20"/>
      <c r="H4846" s="20"/>
      <c r="I4846" s="21"/>
      <c r="J4846" s="20"/>
      <c r="K4846" s="20"/>
      <c r="L4846" s="20"/>
      <c r="M4846" s="21"/>
      <c r="N4846" s="21"/>
      <c r="O4846" s="21"/>
      <c r="P4846" s="21"/>
      <c r="Q4846" s="21"/>
      <c r="R4846" s="21"/>
      <c r="S4846" s="21"/>
      <c r="T4846" s="20"/>
      <c r="U4846" s="21"/>
      <c r="V4846" s="21"/>
      <c r="W4846" s="21"/>
      <c r="X4846" s="20"/>
      <c r="Y4846" s="20"/>
      <c r="Z4846" s="21"/>
      <c r="AA4846" s="20"/>
      <c r="AB4846" s="20"/>
      <c r="AC4846" s="14"/>
    </row>
    <row r="4847" spans="2:29" ht="14.25" customHeight="1" x14ac:dyDescent="0.3">
      <c r="B4847" s="20"/>
      <c r="C4847" s="20"/>
      <c r="D4847" s="20"/>
      <c r="E4847" s="20"/>
      <c r="F4847" s="21"/>
      <c r="G4847" s="20"/>
      <c r="H4847" s="20"/>
      <c r="I4847" s="21"/>
      <c r="J4847" s="20"/>
      <c r="K4847" s="20"/>
      <c r="L4847" s="20"/>
      <c r="M4847" s="21"/>
      <c r="N4847" s="21"/>
      <c r="O4847" s="21"/>
      <c r="P4847" s="21"/>
      <c r="Q4847" s="21"/>
      <c r="R4847" s="21"/>
      <c r="S4847" s="21"/>
      <c r="T4847" s="20"/>
      <c r="U4847" s="21"/>
      <c r="V4847" s="21"/>
      <c r="W4847" s="21"/>
      <c r="X4847" s="20"/>
      <c r="Y4847" s="20"/>
      <c r="Z4847" s="21"/>
      <c r="AA4847" s="20"/>
      <c r="AB4847" s="20"/>
      <c r="AC4847" s="14"/>
    </row>
    <row r="4848" spans="2:29" ht="14.25" customHeight="1" x14ac:dyDescent="0.3">
      <c r="B4848" s="20"/>
      <c r="C4848" s="20"/>
      <c r="D4848" s="20"/>
      <c r="E4848" s="20"/>
      <c r="F4848" s="21"/>
      <c r="G4848" s="20"/>
      <c r="H4848" s="20"/>
      <c r="I4848" s="21"/>
      <c r="J4848" s="20"/>
      <c r="K4848" s="20"/>
      <c r="L4848" s="20"/>
      <c r="M4848" s="21"/>
      <c r="N4848" s="21"/>
      <c r="O4848" s="21"/>
      <c r="P4848" s="21"/>
      <c r="Q4848" s="21"/>
      <c r="R4848" s="21"/>
      <c r="S4848" s="21"/>
      <c r="T4848" s="20"/>
      <c r="U4848" s="21"/>
      <c r="V4848" s="21"/>
      <c r="W4848" s="21"/>
      <c r="X4848" s="20"/>
      <c r="Y4848" s="20"/>
      <c r="Z4848" s="21"/>
      <c r="AA4848" s="20"/>
      <c r="AB4848" s="20"/>
      <c r="AC4848" s="14"/>
    </row>
    <row r="4849" spans="2:29" ht="14.25" customHeight="1" x14ac:dyDescent="0.3">
      <c r="B4849" s="20"/>
      <c r="C4849" s="20"/>
      <c r="D4849" s="20"/>
      <c r="E4849" s="20"/>
      <c r="F4849" s="21"/>
      <c r="G4849" s="20"/>
      <c r="H4849" s="20"/>
      <c r="I4849" s="21"/>
      <c r="J4849" s="20"/>
      <c r="K4849" s="20"/>
      <c r="L4849" s="20"/>
      <c r="M4849" s="21"/>
      <c r="N4849" s="21"/>
      <c r="O4849" s="21"/>
      <c r="P4849" s="21"/>
      <c r="Q4849" s="21"/>
      <c r="R4849" s="21"/>
      <c r="S4849" s="21"/>
      <c r="T4849" s="20"/>
      <c r="U4849" s="21"/>
      <c r="V4849" s="21"/>
      <c r="W4849" s="21"/>
      <c r="X4849" s="20"/>
      <c r="Y4849" s="20"/>
      <c r="Z4849" s="21"/>
      <c r="AA4849" s="20"/>
      <c r="AB4849" s="20"/>
      <c r="AC4849" s="14"/>
    </row>
    <row r="4850" spans="2:29" ht="14.25" customHeight="1" x14ac:dyDescent="0.3">
      <c r="B4850" s="20"/>
      <c r="C4850" s="20"/>
      <c r="D4850" s="20"/>
      <c r="E4850" s="20"/>
      <c r="F4850" s="21"/>
      <c r="G4850" s="20"/>
      <c r="H4850" s="20"/>
      <c r="I4850" s="21"/>
      <c r="J4850" s="20"/>
      <c r="K4850" s="20"/>
      <c r="L4850" s="20"/>
      <c r="M4850" s="21"/>
      <c r="N4850" s="21"/>
      <c r="O4850" s="21"/>
      <c r="P4850" s="21"/>
      <c r="Q4850" s="21"/>
      <c r="R4850" s="21"/>
      <c r="S4850" s="21"/>
      <c r="T4850" s="20"/>
      <c r="U4850" s="21"/>
      <c r="V4850" s="21"/>
      <c r="W4850" s="21"/>
      <c r="X4850" s="20"/>
      <c r="Y4850" s="20"/>
      <c r="Z4850" s="21"/>
      <c r="AA4850" s="20"/>
      <c r="AB4850" s="20"/>
      <c r="AC4850" s="14"/>
    </row>
    <row r="4851" spans="2:29" ht="14.25" customHeight="1" x14ac:dyDescent="0.3">
      <c r="B4851" s="20"/>
      <c r="C4851" s="20"/>
      <c r="D4851" s="20"/>
      <c r="E4851" s="20"/>
      <c r="F4851" s="21"/>
      <c r="G4851" s="20"/>
      <c r="H4851" s="20"/>
      <c r="I4851" s="21"/>
      <c r="J4851" s="20"/>
      <c r="K4851" s="20"/>
      <c r="L4851" s="20"/>
      <c r="M4851" s="21"/>
      <c r="N4851" s="21"/>
      <c r="O4851" s="21"/>
      <c r="P4851" s="21"/>
      <c r="Q4851" s="21"/>
      <c r="R4851" s="21"/>
      <c r="S4851" s="21"/>
      <c r="T4851" s="20"/>
      <c r="U4851" s="21"/>
      <c r="V4851" s="21"/>
      <c r="W4851" s="21"/>
      <c r="X4851" s="20"/>
      <c r="Y4851" s="20"/>
      <c r="Z4851" s="21"/>
      <c r="AA4851" s="20"/>
      <c r="AB4851" s="20"/>
      <c r="AC4851" s="14"/>
    </row>
    <row r="4852" spans="2:29" ht="14.25" customHeight="1" x14ac:dyDescent="0.3">
      <c r="B4852" s="20"/>
      <c r="C4852" s="20"/>
      <c r="D4852" s="20"/>
      <c r="E4852" s="20"/>
      <c r="F4852" s="21"/>
      <c r="G4852" s="20"/>
      <c r="H4852" s="20"/>
      <c r="I4852" s="21"/>
      <c r="J4852" s="20"/>
      <c r="K4852" s="20"/>
      <c r="L4852" s="20"/>
      <c r="M4852" s="21"/>
      <c r="N4852" s="21"/>
      <c r="O4852" s="21"/>
      <c r="P4852" s="21"/>
      <c r="Q4852" s="21"/>
      <c r="R4852" s="21"/>
      <c r="S4852" s="21"/>
      <c r="T4852" s="20"/>
      <c r="U4852" s="21"/>
      <c r="V4852" s="21"/>
      <c r="W4852" s="21"/>
      <c r="X4852" s="20"/>
      <c r="Y4852" s="20"/>
      <c r="Z4852" s="21"/>
      <c r="AA4852" s="20"/>
      <c r="AB4852" s="20"/>
      <c r="AC4852" s="14"/>
    </row>
    <row r="4853" spans="2:29" ht="14.25" customHeight="1" x14ac:dyDescent="0.3">
      <c r="B4853" s="20"/>
      <c r="C4853" s="20"/>
      <c r="D4853" s="20"/>
      <c r="E4853" s="20"/>
      <c r="F4853" s="21"/>
      <c r="G4853" s="20"/>
      <c r="H4853" s="20"/>
      <c r="I4853" s="21"/>
      <c r="J4853" s="20"/>
      <c r="K4853" s="20"/>
      <c r="L4853" s="20"/>
      <c r="M4853" s="21"/>
      <c r="N4853" s="21"/>
      <c r="O4853" s="21"/>
      <c r="P4853" s="21"/>
      <c r="Q4853" s="21"/>
      <c r="R4853" s="21"/>
      <c r="S4853" s="21"/>
      <c r="T4853" s="20"/>
      <c r="U4853" s="21"/>
      <c r="V4853" s="21"/>
      <c r="W4853" s="21"/>
      <c r="X4853" s="20"/>
      <c r="Y4853" s="20"/>
      <c r="Z4853" s="21"/>
      <c r="AA4853" s="20"/>
      <c r="AB4853" s="20"/>
      <c r="AC4853" s="14"/>
    </row>
    <row r="4854" spans="2:29" ht="14.25" customHeight="1" x14ac:dyDescent="0.3">
      <c r="B4854" s="20"/>
      <c r="C4854" s="20"/>
      <c r="D4854" s="20"/>
      <c r="E4854" s="20"/>
      <c r="F4854" s="21"/>
      <c r="G4854" s="20"/>
      <c r="H4854" s="20"/>
      <c r="I4854" s="21"/>
      <c r="J4854" s="20"/>
      <c r="K4854" s="20"/>
      <c r="L4854" s="20"/>
      <c r="M4854" s="21"/>
      <c r="N4854" s="21"/>
      <c r="O4854" s="21"/>
      <c r="P4854" s="21"/>
      <c r="Q4854" s="21"/>
      <c r="R4854" s="21"/>
      <c r="S4854" s="21"/>
      <c r="T4854" s="20"/>
      <c r="U4854" s="21"/>
      <c r="V4854" s="21"/>
      <c r="W4854" s="21"/>
      <c r="X4854" s="20"/>
      <c r="Y4854" s="20"/>
      <c r="Z4854" s="21"/>
      <c r="AA4854" s="20"/>
      <c r="AB4854" s="20"/>
      <c r="AC4854" s="14"/>
    </row>
    <row r="4855" spans="2:29" ht="14.25" customHeight="1" x14ac:dyDescent="0.3">
      <c r="B4855" s="20"/>
      <c r="C4855" s="20"/>
      <c r="D4855" s="20"/>
      <c r="E4855" s="20"/>
      <c r="F4855" s="21"/>
      <c r="G4855" s="20"/>
      <c r="H4855" s="20"/>
      <c r="I4855" s="21"/>
      <c r="J4855" s="20"/>
      <c r="K4855" s="20"/>
      <c r="L4855" s="20"/>
      <c r="M4855" s="21"/>
      <c r="N4855" s="21"/>
      <c r="O4855" s="21"/>
      <c r="P4855" s="21"/>
      <c r="Q4855" s="21"/>
      <c r="R4855" s="21"/>
      <c r="S4855" s="21"/>
      <c r="T4855" s="20"/>
      <c r="U4855" s="21"/>
      <c r="V4855" s="21"/>
      <c r="W4855" s="21"/>
      <c r="X4855" s="20"/>
      <c r="Y4855" s="20"/>
      <c r="Z4855" s="21"/>
      <c r="AA4855" s="20"/>
      <c r="AB4855" s="20"/>
      <c r="AC4855" s="14"/>
    </row>
    <row r="4856" spans="2:29" ht="14.25" customHeight="1" x14ac:dyDescent="0.3">
      <c r="B4856" s="20"/>
      <c r="C4856" s="20"/>
      <c r="D4856" s="20"/>
      <c r="E4856" s="20"/>
      <c r="F4856" s="21"/>
      <c r="G4856" s="20"/>
      <c r="H4856" s="20"/>
      <c r="I4856" s="21"/>
      <c r="J4856" s="20"/>
      <c r="K4856" s="20"/>
      <c r="L4856" s="20"/>
      <c r="M4856" s="21"/>
      <c r="N4856" s="21"/>
      <c r="O4856" s="21"/>
      <c r="P4856" s="21"/>
      <c r="Q4856" s="21"/>
      <c r="R4856" s="21"/>
      <c r="S4856" s="21"/>
      <c r="T4856" s="20"/>
      <c r="U4856" s="21"/>
      <c r="V4856" s="21"/>
      <c r="W4856" s="21"/>
      <c r="X4856" s="20"/>
      <c r="Y4856" s="20"/>
      <c r="Z4856" s="21"/>
      <c r="AA4856" s="20"/>
      <c r="AB4856" s="20"/>
      <c r="AC4856" s="14"/>
    </row>
    <row r="4857" spans="2:29" ht="14.25" customHeight="1" x14ac:dyDescent="0.3">
      <c r="B4857" s="20"/>
      <c r="C4857" s="20"/>
      <c r="D4857" s="20"/>
      <c r="E4857" s="20"/>
      <c r="F4857" s="21"/>
      <c r="G4857" s="20"/>
      <c r="H4857" s="20"/>
      <c r="I4857" s="21"/>
      <c r="J4857" s="20"/>
      <c r="K4857" s="20"/>
      <c r="L4857" s="20"/>
      <c r="M4857" s="21"/>
      <c r="N4857" s="21"/>
      <c r="O4857" s="21"/>
      <c r="P4857" s="21"/>
      <c r="Q4857" s="21"/>
      <c r="R4857" s="21"/>
      <c r="S4857" s="21"/>
      <c r="T4857" s="20"/>
      <c r="U4857" s="21"/>
      <c r="V4857" s="21"/>
      <c r="W4857" s="21"/>
      <c r="X4857" s="20"/>
      <c r="Y4857" s="20"/>
      <c r="Z4857" s="21"/>
      <c r="AA4857" s="20"/>
      <c r="AB4857" s="20"/>
      <c r="AC4857" s="14"/>
    </row>
    <row r="4858" spans="2:29" ht="14.25" customHeight="1" x14ac:dyDescent="0.3">
      <c r="B4858" s="20"/>
      <c r="C4858" s="20"/>
      <c r="D4858" s="20"/>
      <c r="E4858" s="20"/>
      <c r="F4858" s="21"/>
      <c r="G4858" s="20"/>
      <c r="H4858" s="20"/>
      <c r="I4858" s="21"/>
      <c r="J4858" s="20"/>
      <c r="K4858" s="20"/>
      <c r="L4858" s="20"/>
      <c r="M4858" s="21"/>
      <c r="N4858" s="21"/>
      <c r="O4858" s="21"/>
      <c r="P4858" s="21"/>
      <c r="Q4858" s="21"/>
      <c r="R4858" s="21"/>
      <c r="S4858" s="21"/>
      <c r="T4858" s="20"/>
      <c r="U4858" s="21"/>
      <c r="V4858" s="21"/>
      <c r="W4858" s="21"/>
      <c r="X4858" s="20"/>
      <c r="Y4858" s="20"/>
      <c r="Z4858" s="21"/>
      <c r="AA4858" s="20"/>
      <c r="AB4858" s="20"/>
      <c r="AC4858" s="14"/>
    </row>
    <row r="4859" spans="2:29" ht="14.25" customHeight="1" x14ac:dyDescent="0.3">
      <c r="B4859" s="20"/>
      <c r="C4859" s="20"/>
      <c r="D4859" s="20"/>
      <c r="E4859" s="20"/>
      <c r="F4859" s="21"/>
      <c r="G4859" s="20"/>
      <c r="H4859" s="20"/>
      <c r="I4859" s="21"/>
      <c r="J4859" s="20"/>
      <c r="K4859" s="20"/>
      <c r="L4859" s="20"/>
      <c r="M4859" s="21"/>
      <c r="N4859" s="21"/>
      <c r="O4859" s="21"/>
      <c r="P4859" s="21"/>
      <c r="Q4859" s="21"/>
      <c r="R4859" s="21"/>
      <c r="S4859" s="21"/>
      <c r="T4859" s="20"/>
      <c r="U4859" s="21"/>
      <c r="V4859" s="21"/>
      <c r="W4859" s="21"/>
      <c r="X4859" s="20"/>
      <c r="Y4859" s="20"/>
      <c r="Z4859" s="21"/>
      <c r="AA4859" s="20"/>
      <c r="AB4859" s="20"/>
      <c r="AC4859" s="14"/>
    </row>
    <row r="4860" spans="2:29" ht="14.25" customHeight="1" x14ac:dyDescent="0.3">
      <c r="B4860" s="20"/>
      <c r="C4860" s="20"/>
      <c r="D4860" s="20"/>
      <c r="E4860" s="20"/>
      <c r="F4860" s="21"/>
      <c r="G4860" s="20"/>
      <c r="H4860" s="20"/>
      <c r="I4860" s="21"/>
      <c r="J4860" s="20"/>
      <c r="K4860" s="20"/>
      <c r="L4860" s="20"/>
      <c r="M4860" s="21"/>
      <c r="N4860" s="21"/>
      <c r="O4860" s="21"/>
      <c r="P4860" s="21"/>
      <c r="Q4860" s="21"/>
      <c r="R4860" s="21"/>
      <c r="S4860" s="21"/>
      <c r="T4860" s="20"/>
      <c r="U4860" s="21"/>
      <c r="V4860" s="21"/>
      <c r="W4860" s="21"/>
      <c r="X4860" s="20"/>
      <c r="Y4860" s="20"/>
      <c r="Z4860" s="21"/>
      <c r="AA4860" s="20"/>
      <c r="AB4860" s="20"/>
      <c r="AC4860" s="14"/>
    </row>
    <row r="4861" spans="2:29" ht="14.25" customHeight="1" x14ac:dyDescent="0.3">
      <c r="B4861" s="20"/>
      <c r="C4861" s="20"/>
      <c r="D4861" s="20"/>
      <c r="E4861" s="20"/>
      <c r="F4861" s="21"/>
      <c r="G4861" s="20"/>
      <c r="H4861" s="20"/>
      <c r="I4861" s="21"/>
      <c r="J4861" s="20"/>
      <c r="K4861" s="20"/>
      <c r="L4861" s="20"/>
      <c r="M4861" s="21"/>
      <c r="N4861" s="21"/>
      <c r="O4861" s="21"/>
      <c r="P4861" s="21"/>
      <c r="Q4861" s="21"/>
      <c r="R4861" s="21"/>
      <c r="S4861" s="21"/>
      <c r="T4861" s="20"/>
      <c r="U4861" s="21"/>
      <c r="V4861" s="21"/>
      <c r="W4861" s="21"/>
      <c r="X4861" s="20"/>
      <c r="Y4861" s="20"/>
      <c r="Z4861" s="21"/>
      <c r="AA4861" s="20"/>
      <c r="AB4861" s="20"/>
      <c r="AC4861" s="14"/>
    </row>
    <row r="4862" spans="2:29" ht="14.25" customHeight="1" x14ac:dyDescent="0.3">
      <c r="B4862" s="20"/>
      <c r="C4862" s="20"/>
      <c r="D4862" s="20"/>
      <c r="E4862" s="20"/>
      <c r="F4862" s="21"/>
      <c r="G4862" s="20"/>
      <c r="H4862" s="20"/>
      <c r="I4862" s="21"/>
      <c r="J4862" s="20"/>
      <c r="K4862" s="20"/>
      <c r="L4862" s="20"/>
      <c r="M4862" s="21"/>
      <c r="N4862" s="21"/>
      <c r="O4862" s="21"/>
      <c r="P4862" s="21"/>
      <c r="Q4862" s="21"/>
      <c r="R4862" s="21"/>
      <c r="S4862" s="21"/>
      <c r="T4862" s="20"/>
      <c r="U4862" s="21"/>
      <c r="V4862" s="21"/>
      <c r="W4862" s="21"/>
      <c r="X4862" s="20"/>
      <c r="Y4862" s="20"/>
      <c r="Z4862" s="21"/>
      <c r="AA4862" s="20"/>
      <c r="AB4862" s="20"/>
      <c r="AC4862" s="14"/>
    </row>
    <row r="4863" spans="2:29" ht="14.25" customHeight="1" x14ac:dyDescent="0.3">
      <c r="B4863" s="20"/>
      <c r="C4863" s="20"/>
      <c r="D4863" s="20"/>
      <c r="E4863" s="20"/>
      <c r="F4863" s="21"/>
      <c r="G4863" s="20"/>
      <c r="H4863" s="20"/>
      <c r="I4863" s="21"/>
      <c r="J4863" s="20"/>
      <c r="K4863" s="20"/>
      <c r="L4863" s="20"/>
      <c r="M4863" s="21"/>
      <c r="N4863" s="21"/>
      <c r="O4863" s="21"/>
      <c r="P4863" s="21"/>
      <c r="Q4863" s="21"/>
      <c r="R4863" s="21"/>
      <c r="S4863" s="21"/>
      <c r="T4863" s="20"/>
      <c r="U4863" s="21"/>
      <c r="V4863" s="21"/>
      <c r="W4863" s="21"/>
      <c r="X4863" s="20"/>
      <c r="Y4863" s="20"/>
      <c r="Z4863" s="21"/>
      <c r="AA4863" s="20"/>
      <c r="AB4863" s="20"/>
      <c r="AC4863" s="14"/>
    </row>
    <row r="4864" spans="2:29" ht="14.25" customHeight="1" x14ac:dyDescent="0.3">
      <c r="B4864" s="20"/>
      <c r="C4864" s="20"/>
      <c r="D4864" s="20"/>
      <c r="E4864" s="20"/>
      <c r="F4864" s="21"/>
      <c r="G4864" s="20"/>
      <c r="H4864" s="20"/>
      <c r="I4864" s="21"/>
      <c r="J4864" s="20"/>
      <c r="K4864" s="20"/>
      <c r="L4864" s="20"/>
      <c r="M4864" s="21"/>
      <c r="N4864" s="21"/>
      <c r="O4864" s="21"/>
      <c r="P4864" s="21"/>
      <c r="Q4864" s="21"/>
      <c r="R4864" s="21"/>
      <c r="S4864" s="21"/>
      <c r="T4864" s="20"/>
      <c r="U4864" s="21"/>
      <c r="V4864" s="21"/>
      <c r="W4864" s="21"/>
      <c r="X4864" s="20"/>
      <c r="Y4864" s="20"/>
      <c r="Z4864" s="21"/>
      <c r="AA4864" s="20"/>
      <c r="AB4864" s="20"/>
      <c r="AC4864" s="14"/>
    </row>
    <row r="4865" spans="2:29" ht="14.25" customHeight="1" x14ac:dyDescent="0.3">
      <c r="B4865" s="20"/>
      <c r="C4865" s="20"/>
      <c r="D4865" s="20"/>
      <c r="E4865" s="20"/>
      <c r="F4865" s="21"/>
      <c r="G4865" s="20"/>
      <c r="H4865" s="20"/>
      <c r="I4865" s="21"/>
      <c r="J4865" s="20"/>
      <c r="K4865" s="20"/>
      <c r="L4865" s="20"/>
      <c r="M4865" s="21"/>
      <c r="N4865" s="21"/>
      <c r="O4865" s="21"/>
      <c r="P4865" s="21"/>
      <c r="Q4865" s="21"/>
      <c r="R4865" s="21"/>
      <c r="S4865" s="21"/>
      <c r="T4865" s="20"/>
      <c r="U4865" s="21"/>
      <c r="V4865" s="21"/>
      <c r="W4865" s="21"/>
      <c r="X4865" s="20"/>
      <c r="Y4865" s="20"/>
      <c r="Z4865" s="21"/>
      <c r="AA4865" s="20"/>
      <c r="AB4865" s="20"/>
      <c r="AC4865" s="14"/>
    </row>
    <row r="4866" spans="2:29" ht="14.25" customHeight="1" x14ac:dyDescent="0.3">
      <c r="B4866" s="20"/>
      <c r="C4866" s="20"/>
      <c r="D4866" s="20"/>
      <c r="E4866" s="20"/>
      <c r="F4866" s="21"/>
      <c r="G4866" s="20"/>
      <c r="H4866" s="20"/>
      <c r="I4866" s="21"/>
      <c r="J4866" s="20"/>
      <c r="K4866" s="20"/>
      <c r="L4866" s="20"/>
      <c r="M4866" s="21"/>
      <c r="N4866" s="21"/>
      <c r="O4866" s="21"/>
      <c r="P4866" s="21"/>
      <c r="Q4866" s="21"/>
      <c r="R4866" s="21"/>
      <c r="S4866" s="21"/>
      <c r="T4866" s="20"/>
      <c r="U4866" s="21"/>
      <c r="V4866" s="21"/>
      <c r="W4866" s="21"/>
      <c r="X4866" s="20"/>
      <c r="Y4866" s="20"/>
      <c r="Z4866" s="21"/>
      <c r="AA4866" s="20"/>
      <c r="AB4866" s="20"/>
      <c r="AC4866" s="14"/>
    </row>
    <row r="4867" spans="2:29" ht="14.25" customHeight="1" x14ac:dyDescent="0.3">
      <c r="B4867" s="20"/>
      <c r="C4867" s="20"/>
      <c r="D4867" s="20"/>
      <c r="E4867" s="20"/>
      <c r="F4867" s="21"/>
      <c r="G4867" s="20"/>
      <c r="H4867" s="20"/>
      <c r="I4867" s="21"/>
      <c r="J4867" s="20"/>
      <c r="K4867" s="20"/>
      <c r="L4867" s="20"/>
      <c r="M4867" s="21"/>
      <c r="N4867" s="21"/>
      <c r="O4867" s="21"/>
      <c r="P4867" s="21"/>
      <c r="Q4867" s="21"/>
      <c r="R4867" s="21"/>
      <c r="S4867" s="21"/>
      <c r="T4867" s="20"/>
      <c r="U4867" s="21"/>
      <c r="V4867" s="21"/>
      <c r="W4867" s="21"/>
      <c r="X4867" s="20"/>
      <c r="Y4867" s="20"/>
      <c r="Z4867" s="21"/>
      <c r="AA4867" s="20"/>
      <c r="AB4867" s="20"/>
      <c r="AC4867" s="14"/>
    </row>
    <row r="4868" spans="2:29" ht="14.25" customHeight="1" x14ac:dyDescent="0.3">
      <c r="B4868" s="20"/>
      <c r="C4868" s="20"/>
      <c r="D4868" s="20"/>
      <c r="E4868" s="20"/>
      <c r="F4868" s="21"/>
      <c r="G4868" s="20"/>
      <c r="H4868" s="20"/>
      <c r="I4868" s="21"/>
      <c r="J4868" s="20"/>
      <c r="K4868" s="20"/>
      <c r="L4868" s="20"/>
      <c r="M4868" s="21"/>
      <c r="N4868" s="21"/>
      <c r="O4868" s="21"/>
      <c r="P4868" s="21"/>
      <c r="Q4868" s="21"/>
      <c r="R4868" s="21"/>
      <c r="S4868" s="21"/>
      <c r="T4868" s="20"/>
      <c r="U4868" s="21"/>
      <c r="V4868" s="21"/>
      <c r="W4868" s="21"/>
      <c r="X4868" s="20"/>
      <c r="Y4868" s="20"/>
      <c r="Z4868" s="21"/>
      <c r="AA4868" s="20"/>
      <c r="AB4868" s="20"/>
      <c r="AC4868" s="14"/>
    </row>
    <row r="4869" spans="2:29" ht="14.25" customHeight="1" x14ac:dyDescent="0.3">
      <c r="B4869" s="20"/>
      <c r="C4869" s="20"/>
      <c r="D4869" s="20"/>
      <c r="E4869" s="20"/>
      <c r="F4869" s="21"/>
      <c r="G4869" s="20"/>
      <c r="H4869" s="20"/>
      <c r="I4869" s="21"/>
      <c r="J4869" s="20"/>
      <c r="K4869" s="20"/>
      <c r="L4869" s="20"/>
      <c r="M4869" s="21"/>
      <c r="N4869" s="21"/>
      <c r="O4869" s="21"/>
      <c r="P4869" s="21"/>
      <c r="Q4869" s="21"/>
      <c r="R4869" s="21"/>
      <c r="S4869" s="21"/>
      <c r="T4869" s="20"/>
      <c r="U4869" s="21"/>
      <c r="V4869" s="21"/>
      <c r="W4869" s="21"/>
      <c r="X4869" s="20"/>
      <c r="Y4869" s="20"/>
      <c r="Z4869" s="21"/>
      <c r="AA4869" s="20"/>
      <c r="AB4869" s="20"/>
      <c r="AC4869" s="14"/>
    </row>
    <row r="4870" spans="2:29" ht="14.25" customHeight="1" x14ac:dyDescent="0.3">
      <c r="B4870" s="20"/>
      <c r="C4870" s="20"/>
      <c r="D4870" s="20"/>
      <c r="E4870" s="20"/>
      <c r="F4870" s="21"/>
      <c r="G4870" s="20"/>
      <c r="H4870" s="20"/>
      <c r="I4870" s="21"/>
      <c r="J4870" s="20"/>
      <c r="K4870" s="20"/>
      <c r="L4870" s="20"/>
      <c r="M4870" s="21"/>
      <c r="N4870" s="21"/>
      <c r="O4870" s="21"/>
      <c r="P4870" s="21"/>
      <c r="Q4870" s="21"/>
      <c r="R4870" s="21"/>
      <c r="S4870" s="21"/>
      <c r="T4870" s="20"/>
      <c r="U4870" s="21"/>
      <c r="V4870" s="21"/>
      <c r="W4870" s="21"/>
      <c r="X4870" s="20"/>
      <c r="Y4870" s="20"/>
      <c r="Z4870" s="21"/>
      <c r="AA4870" s="20"/>
      <c r="AB4870" s="20"/>
      <c r="AC4870" s="14"/>
    </row>
    <row r="4871" spans="2:29" ht="14.25" customHeight="1" x14ac:dyDescent="0.3">
      <c r="B4871" s="20"/>
      <c r="C4871" s="20"/>
      <c r="D4871" s="20"/>
      <c r="E4871" s="20"/>
      <c r="F4871" s="21"/>
      <c r="G4871" s="20"/>
      <c r="H4871" s="20"/>
      <c r="I4871" s="21"/>
      <c r="J4871" s="20"/>
      <c r="K4871" s="20"/>
      <c r="L4871" s="20"/>
      <c r="M4871" s="21"/>
      <c r="N4871" s="21"/>
      <c r="O4871" s="21"/>
      <c r="P4871" s="21"/>
      <c r="Q4871" s="21"/>
      <c r="R4871" s="21"/>
      <c r="S4871" s="21"/>
      <c r="T4871" s="20"/>
      <c r="U4871" s="21"/>
      <c r="V4871" s="21"/>
      <c r="W4871" s="21"/>
      <c r="X4871" s="20"/>
      <c r="Y4871" s="20"/>
      <c r="Z4871" s="21"/>
      <c r="AA4871" s="20"/>
      <c r="AB4871" s="20"/>
      <c r="AC4871" s="14"/>
    </row>
    <row r="4872" spans="2:29" ht="14.25" customHeight="1" x14ac:dyDescent="0.3">
      <c r="B4872" s="20"/>
      <c r="C4872" s="20"/>
      <c r="D4872" s="20"/>
      <c r="E4872" s="20"/>
      <c r="F4872" s="21"/>
      <c r="G4872" s="20"/>
      <c r="H4872" s="20"/>
      <c r="I4872" s="21"/>
      <c r="J4872" s="20"/>
      <c r="K4872" s="20"/>
      <c r="L4872" s="20"/>
      <c r="M4872" s="21"/>
      <c r="N4872" s="21"/>
      <c r="O4872" s="21"/>
      <c r="P4872" s="21"/>
      <c r="Q4872" s="21"/>
      <c r="R4872" s="21"/>
      <c r="S4872" s="21"/>
      <c r="T4872" s="20"/>
      <c r="U4872" s="21"/>
      <c r="V4872" s="21"/>
      <c r="W4872" s="21"/>
      <c r="X4872" s="20"/>
      <c r="Y4872" s="20"/>
      <c r="Z4872" s="21"/>
      <c r="AA4872" s="20"/>
      <c r="AB4872" s="20"/>
      <c r="AC4872" s="14"/>
    </row>
    <row r="4873" spans="2:29" ht="14.25" customHeight="1" x14ac:dyDescent="0.3">
      <c r="B4873" s="20"/>
      <c r="C4873" s="20"/>
      <c r="D4873" s="20"/>
      <c r="E4873" s="20"/>
      <c r="F4873" s="21"/>
      <c r="G4873" s="20"/>
      <c r="H4873" s="20"/>
      <c r="I4873" s="21"/>
      <c r="J4873" s="20"/>
      <c r="K4873" s="20"/>
      <c r="L4873" s="20"/>
      <c r="M4873" s="21"/>
      <c r="N4873" s="21"/>
      <c r="O4873" s="21"/>
      <c r="P4873" s="21"/>
      <c r="Q4873" s="21"/>
      <c r="R4873" s="21"/>
      <c r="S4873" s="21"/>
      <c r="T4873" s="20"/>
      <c r="U4873" s="21"/>
      <c r="V4873" s="21"/>
      <c r="W4873" s="21"/>
      <c r="X4873" s="20"/>
      <c r="Y4873" s="20"/>
      <c r="Z4873" s="21"/>
      <c r="AA4873" s="20"/>
      <c r="AB4873" s="20"/>
      <c r="AC4873" s="14"/>
    </row>
    <row r="4874" spans="2:29" ht="14.25" customHeight="1" x14ac:dyDescent="0.3">
      <c r="B4874" s="20"/>
      <c r="C4874" s="20"/>
      <c r="D4874" s="20"/>
      <c r="E4874" s="20"/>
      <c r="F4874" s="21"/>
      <c r="G4874" s="20"/>
      <c r="H4874" s="20"/>
      <c r="I4874" s="21"/>
      <c r="J4874" s="20"/>
      <c r="K4874" s="20"/>
      <c r="L4874" s="20"/>
      <c r="M4874" s="21"/>
      <c r="N4874" s="21"/>
      <c r="O4874" s="21"/>
      <c r="P4874" s="21"/>
      <c r="Q4874" s="21"/>
      <c r="R4874" s="21"/>
      <c r="S4874" s="21"/>
      <c r="T4874" s="20"/>
      <c r="U4874" s="21"/>
      <c r="V4874" s="21"/>
      <c r="W4874" s="21"/>
      <c r="X4874" s="20"/>
      <c r="Y4874" s="20"/>
      <c r="Z4874" s="21"/>
      <c r="AA4874" s="20"/>
      <c r="AB4874" s="20"/>
      <c r="AC4874" s="14"/>
    </row>
    <row r="4875" spans="2:29" ht="14.25" customHeight="1" x14ac:dyDescent="0.3">
      <c r="B4875" s="20"/>
      <c r="C4875" s="20"/>
      <c r="D4875" s="20"/>
      <c r="E4875" s="20"/>
      <c r="F4875" s="21"/>
      <c r="G4875" s="20"/>
      <c r="H4875" s="20"/>
      <c r="I4875" s="21"/>
      <c r="J4875" s="20"/>
      <c r="K4875" s="20"/>
      <c r="L4875" s="20"/>
      <c r="M4875" s="21"/>
      <c r="N4875" s="21"/>
      <c r="O4875" s="21"/>
      <c r="P4875" s="21"/>
      <c r="Q4875" s="21"/>
      <c r="R4875" s="21"/>
      <c r="S4875" s="21"/>
      <c r="T4875" s="20"/>
      <c r="U4875" s="21"/>
      <c r="V4875" s="21"/>
      <c r="W4875" s="21"/>
      <c r="X4875" s="20"/>
      <c r="Y4875" s="20"/>
      <c r="Z4875" s="21"/>
      <c r="AA4875" s="20"/>
      <c r="AB4875" s="20"/>
      <c r="AC4875" s="14"/>
    </row>
    <row r="4876" spans="2:29" ht="14.25" customHeight="1" x14ac:dyDescent="0.3">
      <c r="B4876" s="20"/>
      <c r="C4876" s="20"/>
      <c r="D4876" s="20"/>
      <c r="E4876" s="20"/>
      <c r="F4876" s="21"/>
      <c r="G4876" s="20"/>
      <c r="H4876" s="20"/>
      <c r="I4876" s="21"/>
      <c r="J4876" s="20"/>
      <c r="K4876" s="20"/>
      <c r="L4876" s="20"/>
      <c r="M4876" s="21"/>
      <c r="N4876" s="21"/>
      <c r="O4876" s="21"/>
      <c r="P4876" s="21"/>
      <c r="Q4876" s="21"/>
      <c r="R4876" s="21"/>
      <c r="S4876" s="21"/>
      <c r="T4876" s="20"/>
      <c r="U4876" s="21"/>
      <c r="V4876" s="21"/>
      <c r="W4876" s="21"/>
      <c r="X4876" s="20"/>
      <c r="Y4876" s="20"/>
      <c r="Z4876" s="21"/>
      <c r="AA4876" s="20"/>
      <c r="AB4876" s="20"/>
      <c r="AC4876" s="14"/>
    </row>
    <row r="4877" spans="2:29" ht="14.25" customHeight="1" x14ac:dyDescent="0.3">
      <c r="B4877" s="20"/>
      <c r="C4877" s="20"/>
      <c r="D4877" s="20"/>
      <c r="E4877" s="20"/>
      <c r="F4877" s="21"/>
      <c r="G4877" s="20"/>
      <c r="H4877" s="20"/>
      <c r="I4877" s="21"/>
      <c r="J4877" s="20"/>
      <c r="K4877" s="20"/>
      <c r="L4877" s="20"/>
      <c r="M4877" s="21"/>
      <c r="N4877" s="21"/>
      <c r="O4877" s="21"/>
      <c r="P4877" s="21"/>
      <c r="Q4877" s="21"/>
      <c r="R4877" s="21"/>
      <c r="S4877" s="21"/>
      <c r="T4877" s="20"/>
      <c r="U4877" s="21"/>
      <c r="V4877" s="21"/>
      <c r="W4877" s="21"/>
      <c r="X4877" s="20"/>
      <c r="Y4877" s="20"/>
      <c r="Z4877" s="21"/>
      <c r="AA4877" s="20"/>
      <c r="AB4877" s="20"/>
      <c r="AC4877" s="14"/>
    </row>
    <row r="4878" spans="2:29" ht="14.25" customHeight="1" x14ac:dyDescent="0.3">
      <c r="B4878" s="20"/>
      <c r="C4878" s="20"/>
      <c r="D4878" s="20"/>
      <c r="E4878" s="20"/>
      <c r="F4878" s="21"/>
      <c r="G4878" s="20"/>
      <c r="H4878" s="20"/>
      <c r="I4878" s="21"/>
      <c r="J4878" s="20"/>
      <c r="K4878" s="20"/>
      <c r="L4878" s="20"/>
      <c r="M4878" s="21"/>
      <c r="N4878" s="21"/>
      <c r="O4878" s="21"/>
      <c r="P4878" s="21"/>
      <c r="Q4878" s="21"/>
      <c r="R4878" s="21"/>
      <c r="S4878" s="21"/>
      <c r="T4878" s="20"/>
      <c r="U4878" s="21"/>
      <c r="V4878" s="21"/>
      <c r="W4878" s="21"/>
      <c r="X4878" s="20"/>
      <c r="Y4878" s="20"/>
      <c r="Z4878" s="21"/>
      <c r="AA4878" s="20"/>
      <c r="AB4878" s="20"/>
      <c r="AC4878" s="14"/>
    </row>
    <row r="4879" spans="2:29" ht="14.25" customHeight="1" x14ac:dyDescent="0.3">
      <c r="B4879" s="20"/>
      <c r="C4879" s="20"/>
      <c r="D4879" s="20"/>
      <c r="E4879" s="20"/>
      <c r="F4879" s="21"/>
      <c r="G4879" s="20"/>
      <c r="H4879" s="20"/>
      <c r="I4879" s="21"/>
      <c r="J4879" s="20"/>
      <c r="K4879" s="20"/>
      <c r="L4879" s="20"/>
      <c r="M4879" s="21"/>
      <c r="N4879" s="21"/>
      <c r="O4879" s="21"/>
      <c r="P4879" s="21"/>
      <c r="Q4879" s="21"/>
      <c r="R4879" s="21"/>
      <c r="S4879" s="21"/>
      <c r="T4879" s="20"/>
      <c r="U4879" s="21"/>
      <c r="V4879" s="21"/>
      <c r="W4879" s="21"/>
      <c r="X4879" s="20"/>
      <c r="Y4879" s="20"/>
      <c r="Z4879" s="21"/>
      <c r="AA4879" s="20"/>
      <c r="AB4879" s="20"/>
      <c r="AC4879" s="14"/>
    </row>
    <row r="4880" spans="2:29" ht="14.25" customHeight="1" x14ac:dyDescent="0.3">
      <c r="B4880" s="20"/>
      <c r="C4880" s="20"/>
      <c r="D4880" s="20"/>
      <c r="E4880" s="20"/>
      <c r="F4880" s="21"/>
      <c r="G4880" s="20"/>
      <c r="H4880" s="20"/>
      <c r="I4880" s="21"/>
      <c r="J4880" s="20"/>
      <c r="K4880" s="20"/>
      <c r="L4880" s="20"/>
      <c r="M4880" s="21"/>
      <c r="N4880" s="21"/>
      <c r="O4880" s="21"/>
      <c r="P4880" s="21"/>
      <c r="Q4880" s="21"/>
      <c r="R4880" s="21"/>
      <c r="S4880" s="21"/>
      <c r="T4880" s="20"/>
      <c r="U4880" s="21"/>
      <c r="V4880" s="21"/>
      <c r="W4880" s="21"/>
      <c r="X4880" s="20"/>
      <c r="Y4880" s="20"/>
      <c r="Z4880" s="21"/>
      <c r="AA4880" s="20"/>
      <c r="AB4880" s="20"/>
      <c r="AC4880" s="14"/>
    </row>
    <row r="4881" spans="2:29" ht="14.25" customHeight="1" x14ac:dyDescent="0.3">
      <c r="B4881" s="20"/>
      <c r="C4881" s="20"/>
      <c r="D4881" s="20"/>
      <c r="E4881" s="20"/>
      <c r="F4881" s="21"/>
      <c r="G4881" s="20"/>
      <c r="H4881" s="20"/>
      <c r="I4881" s="21"/>
      <c r="J4881" s="20"/>
      <c r="K4881" s="20"/>
      <c r="L4881" s="20"/>
      <c r="M4881" s="21"/>
      <c r="N4881" s="21"/>
      <c r="O4881" s="21"/>
      <c r="P4881" s="21"/>
      <c r="Q4881" s="21"/>
      <c r="R4881" s="21"/>
      <c r="S4881" s="21"/>
      <c r="T4881" s="20"/>
      <c r="U4881" s="21"/>
      <c r="V4881" s="21"/>
      <c r="W4881" s="21"/>
      <c r="X4881" s="20"/>
      <c r="Y4881" s="20"/>
      <c r="Z4881" s="21"/>
      <c r="AA4881" s="20"/>
      <c r="AB4881" s="20"/>
      <c r="AC4881" s="14"/>
    </row>
    <row r="4882" spans="2:29" ht="14.25" customHeight="1" x14ac:dyDescent="0.3">
      <c r="B4882" s="20"/>
      <c r="C4882" s="20"/>
      <c r="D4882" s="20"/>
      <c r="E4882" s="20"/>
      <c r="F4882" s="21"/>
      <c r="G4882" s="20"/>
      <c r="H4882" s="20"/>
      <c r="I4882" s="21"/>
      <c r="J4882" s="20"/>
      <c r="K4882" s="20"/>
      <c r="L4882" s="20"/>
      <c r="M4882" s="21"/>
      <c r="N4882" s="21"/>
      <c r="O4882" s="21"/>
      <c r="P4882" s="21"/>
      <c r="Q4882" s="21"/>
      <c r="R4882" s="21"/>
      <c r="S4882" s="21"/>
      <c r="T4882" s="20"/>
      <c r="U4882" s="21"/>
      <c r="V4882" s="21"/>
      <c r="W4882" s="21"/>
      <c r="X4882" s="20"/>
      <c r="Y4882" s="20"/>
      <c r="Z4882" s="21"/>
      <c r="AA4882" s="20"/>
      <c r="AB4882" s="20"/>
      <c r="AC4882" s="14"/>
    </row>
    <row r="4883" spans="2:29" ht="14.25" customHeight="1" x14ac:dyDescent="0.3">
      <c r="B4883" s="20"/>
      <c r="C4883" s="20"/>
      <c r="D4883" s="20"/>
      <c r="E4883" s="20"/>
      <c r="F4883" s="21"/>
      <c r="G4883" s="20"/>
      <c r="H4883" s="20"/>
      <c r="I4883" s="21"/>
      <c r="J4883" s="20"/>
      <c r="K4883" s="20"/>
      <c r="L4883" s="20"/>
      <c r="M4883" s="21"/>
      <c r="N4883" s="21"/>
      <c r="O4883" s="21"/>
      <c r="P4883" s="21"/>
      <c r="Q4883" s="21"/>
      <c r="R4883" s="21"/>
      <c r="S4883" s="21"/>
      <c r="T4883" s="20"/>
      <c r="U4883" s="21"/>
      <c r="V4883" s="21"/>
      <c r="W4883" s="21"/>
      <c r="X4883" s="20"/>
      <c r="Y4883" s="20"/>
      <c r="Z4883" s="21"/>
      <c r="AA4883" s="20"/>
      <c r="AB4883" s="20"/>
      <c r="AC4883" s="14"/>
    </row>
    <row r="4884" spans="2:29" ht="14.25" customHeight="1" x14ac:dyDescent="0.3">
      <c r="B4884" s="20"/>
      <c r="C4884" s="20"/>
      <c r="D4884" s="20"/>
      <c r="E4884" s="20"/>
      <c r="F4884" s="21"/>
      <c r="G4884" s="20"/>
      <c r="H4884" s="20"/>
      <c r="I4884" s="21"/>
      <c r="J4884" s="20"/>
      <c r="K4884" s="20"/>
      <c r="L4884" s="20"/>
      <c r="M4884" s="21"/>
      <c r="N4884" s="21"/>
      <c r="O4884" s="21"/>
      <c r="P4884" s="21"/>
      <c r="Q4884" s="21"/>
      <c r="R4884" s="21"/>
      <c r="S4884" s="21"/>
      <c r="T4884" s="20"/>
      <c r="U4884" s="21"/>
      <c r="V4884" s="21"/>
      <c r="W4884" s="21"/>
      <c r="X4884" s="20"/>
      <c r="Y4884" s="20"/>
      <c r="Z4884" s="21"/>
      <c r="AA4884" s="20"/>
      <c r="AB4884" s="20"/>
      <c r="AC4884" s="14"/>
    </row>
    <row r="4885" spans="2:29" ht="14.25" customHeight="1" x14ac:dyDescent="0.3">
      <c r="B4885" s="20"/>
      <c r="C4885" s="20"/>
      <c r="D4885" s="20"/>
      <c r="E4885" s="20"/>
      <c r="F4885" s="21"/>
      <c r="G4885" s="20"/>
      <c r="H4885" s="20"/>
      <c r="I4885" s="21"/>
      <c r="J4885" s="20"/>
      <c r="K4885" s="20"/>
      <c r="L4885" s="20"/>
      <c r="M4885" s="21"/>
      <c r="N4885" s="21"/>
      <c r="O4885" s="21"/>
      <c r="P4885" s="21"/>
      <c r="Q4885" s="21"/>
      <c r="R4885" s="21"/>
      <c r="S4885" s="21"/>
      <c r="T4885" s="20"/>
      <c r="U4885" s="21"/>
      <c r="V4885" s="21"/>
      <c r="W4885" s="21"/>
      <c r="X4885" s="20"/>
      <c r="Y4885" s="20"/>
      <c r="Z4885" s="21"/>
      <c r="AA4885" s="20"/>
      <c r="AB4885" s="20"/>
      <c r="AC4885" s="14"/>
    </row>
    <row r="4886" spans="2:29" ht="14.25" customHeight="1" x14ac:dyDescent="0.3">
      <c r="B4886" s="20"/>
      <c r="C4886" s="20"/>
      <c r="D4886" s="20"/>
      <c r="E4886" s="20"/>
      <c r="F4886" s="21"/>
      <c r="G4886" s="20"/>
      <c r="H4886" s="20"/>
      <c r="I4886" s="21"/>
      <c r="J4886" s="20"/>
      <c r="K4886" s="20"/>
      <c r="L4886" s="20"/>
      <c r="M4886" s="21"/>
      <c r="N4886" s="21"/>
      <c r="O4886" s="21"/>
      <c r="P4886" s="21"/>
      <c r="Q4886" s="21"/>
      <c r="R4886" s="21"/>
      <c r="S4886" s="21"/>
      <c r="T4886" s="20"/>
      <c r="U4886" s="21"/>
      <c r="V4886" s="21"/>
      <c r="W4886" s="21"/>
      <c r="X4886" s="20"/>
      <c r="Y4886" s="20"/>
      <c r="Z4886" s="21"/>
      <c r="AA4886" s="20"/>
      <c r="AB4886" s="20"/>
      <c r="AC4886" s="14"/>
    </row>
    <row r="4887" spans="2:29" ht="14.25" customHeight="1" x14ac:dyDescent="0.3">
      <c r="B4887" s="20"/>
      <c r="C4887" s="20"/>
      <c r="D4887" s="20"/>
      <c r="E4887" s="20"/>
      <c r="F4887" s="21"/>
      <c r="G4887" s="20"/>
      <c r="H4887" s="20"/>
      <c r="I4887" s="21"/>
      <c r="J4887" s="20"/>
      <c r="K4887" s="20"/>
      <c r="L4887" s="20"/>
      <c r="M4887" s="21"/>
      <c r="N4887" s="21"/>
      <c r="O4887" s="21"/>
      <c r="P4887" s="21"/>
      <c r="Q4887" s="21"/>
      <c r="R4887" s="21"/>
      <c r="S4887" s="21"/>
      <c r="T4887" s="20"/>
      <c r="U4887" s="21"/>
      <c r="V4887" s="21"/>
      <c r="W4887" s="21"/>
      <c r="X4887" s="20"/>
      <c r="Y4887" s="20"/>
      <c r="Z4887" s="21"/>
      <c r="AA4887" s="20"/>
      <c r="AB4887" s="20"/>
      <c r="AC4887" s="14"/>
    </row>
    <row r="4888" spans="2:29" ht="14.25" customHeight="1" x14ac:dyDescent="0.3">
      <c r="B4888" s="20"/>
      <c r="C4888" s="20"/>
      <c r="D4888" s="20"/>
      <c r="E4888" s="20"/>
      <c r="F4888" s="21"/>
      <c r="G4888" s="20"/>
      <c r="H4888" s="20"/>
      <c r="I4888" s="21"/>
      <c r="J4888" s="20"/>
      <c r="K4888" s="20"/>
      <c r="L4888" s="20"/>
      <c r="M4888" s="21"/>
      <c r="N4888" s="21"/>
      <c r="O4888" s="21"/>
      <c r="P4888" s="21"/>
      <c r="Q4888" s="21"/>
      <c r="R4888" s="21"/>
      <c r="S4888" s="21"/>
      <c r="T4888" s="20"/>
      <c r="U4888" s="21"/>
      <c r="V4888" s="21"/>
      <c r="W4888" s="21"/>
      <c r="X4888" s="20"/>
      <c r="Y4888" s="20"/>
      <c r="Z4888" s="21"/>
      <c r="AA4888" s="20"/>
      <c r="AB4888" s="20"/>
      <c r="AC4888" s="14"/>
    </row>
    <row r="4889" spans="2:29" ht="14.25" customHeight="1" x14ac:dyDescent="0.3">
      <c r="B4889" s="20"/>
      <c r="C4889" s="20"/>
      <c r="D4889" s="20"/>
      <c r="E4889" s="20"/>
      <c r="F4889" s="21"/>
      <c r="G4889" s="20"/>
      <c r="H4889" s="20"/>
      <c r="I4889" s="21"/>
      <c r="J4889" s="20"/>
      <c r="K4889" s="20"/>
      <c r="L4889" s="20"/>
      <c r="M4889" s="21"/>
      <c r="N4889" s="21"/>
      <c r="O4889" s="21"/>
      <c r="P4889" s="21"/>
      <c r="Q4889" s="21"/>
      <c r="R4889" s="21"/>
      <c r="S4889" s="21"/>
      <c r="T4889" s="20"/>
      <c r="U4889" s="21"/>
      <c r="V4889" s="21"/>
      <c r="W4889" s="21"/>
      <c r="X4889" s="20"/>
      <c r="Y4889" s="20"/>
      <c r="Z4889" s="21"/>
      <c r="AA4889" s="20"/>
      <c r="AB4889" s="20"/>
      <c r="AC4889" s="14"/>
    </row>
    <row r="4890" spans="2:29" ht="14.25" customHeight="1" x14ac:dyDescent="0.3">
      <c r="B4890" s="20"/>
      <c r="C4890" s="20"/>
      <c r="D4890" s="20"/>
      <c r="E4890" s="20"/>
      <c r="F4890" s="21"/>
      <c r="G4890" s="20"/>
      <c r="H4890" s="20"/>
      <c r="I4890" s="21"/>
      <c r="J4890" s="20"/>
      <c r="K4890" s="20"/>
      <c r="L4890" s="20"/>
      <c r="M4890" s="21"/>
      <c r="N4890" s="21"/>
      <c r="O4890" s="21"/>
      <c r="P4890" s="21"/>
      <c r="Q4890" s="21"/>
      <c r="R4890" s="21"/>
      <c r="S4890" s="21"/>
      <c r="T4890" s="20"/>
      <c r="U4890" s="21"/>
      <c r="V4890" s="21"/>
      <c r="W4890" s="21"/>
      <c r="X4890" s="20"/>
      <c r="Y4890" s="20"/>
      <c r="Z4890" s="21"/>
      <c r="AA4890" s="20"/>
      <c r="AB4890" s="20"/>
      <c r="AC4890" s="14"/>
    </row>
    <row r="4891" spans="2:29" ht="14.25" customHeight="1" x14ac:dyDescent="0.3">
      <c r="B4891" s="20"/>
      <c r="C4891" s="20"/>
      <c r="D4891" s="20"/>
      <c r="E4891" s="20"/>
      <c r="F4891" s="21"/>
      <c r="G4891" s="20"/>
      <c r="H4891" s="20"/>
      <c r="I4891" s="21"/>
      <c r="J4891" s="20"/>
      <c r="K4891" s="20"/>
      <c r="L4891" s="20"/>
      <c r="M4891" s="21"/>
      <c r="N4891" s="21"/>
      <c r="O4891" s="21"/>
      <c r="P4891" s="21"/>
      <c r="Q4891" s="21"/>
      <c r="R4891" s="21"/>
      <c r="S4891" s="21"/>
      <c r="T4891" s="20"/>
      <c r="U4891" s="21"/>
      <c r="V4891" s="21"/>
      <c r="W4891" s="21"/>
      <c r="X4891" s="20"/>
      <c r="Y4891" s="20"/>
      <c r="Z4891" s="21"/>
      <c r="AA4891" s="20"/>
      <c r="AB4891" s="20"/>
      <c r="AC4891" s="14"/>
    </row>
    <row r="4892" spans="2:29" ht="14.25" customHeight="1" x14ac:dyDescent="0.3">
      <c r="B4892" s="20"/>
      <c r="C4892" s="20"/>
      <c r="D4892" s="20"/>
      <c r="E4892" s="20"/>
      <c r="F4892" s="21"/>
      <c r="G4892" s="20"/>
      <c r="H4892" s="20"/>
      <c r="I4892" s="21"/>
      <c r="J4892" s="20"/>
      <c r="K4892" s="20"/>
      <c r="L4892" s="20"/>
      <c r="M4892" s="21"/>
      <c r="N4892" s="21"/>
      <c r="O4892" s="21"/>
      <c r="P4892" s="21"/>
      <c r="Q4892" s="21"/>
      <c r="R4892" s="21"/>
      <c r="S4892" s="21"/>
      <c r="T4892" s="20"/>
      <c r="U4892" s="21"/>
      <c r="V4892" s="21"/>
      <c r="W4892" s="21"/>
      <c r="X4892" s="20"/>
      <c r="Y4892" s="20"/>
      <c r="Z4892" s="21"/>
      <c r="AA4892" s="20"/>
      <c r="AB4892" s="20"/>
      <c r="AC4892" s="14"/>
    </row>
    <row r="4893" spans="2:29" ht="14.25" customHeight="1" x14ac:dyDescent="0.3">
      <c r="B4893" s="20"/>
      <c r="C4893" s="20"/>
      <c r="D4893" s="20"/>
      <c r="E4893" s="20"/>
      <c r="F4893" s="21"/>
      <c r="G4893" s="20"/>
      <c r="H4893" s="20"/>
      <c r="I4893" s="21"/>
      <c r="J4893" s="20"/>
      <c r="K4893" s="20"/>
      <c r="L4893" s="20"/>
      <c r="M4893" s="21"/>
      <c r="N4893" s="21"/>
      <c r="O4893" s="21"/>
      <c r="P4893" s="21"/>
      <c r="Q4893" s="21"/>
      <c r="R4893" s="21"/>
      <c r="S4893" s="21"/>
      <c r="T4893" s="20"/>
      <c r="U4893" s="21"/>
      <c r="V4893" s="21"/>
      <c r="W4893" s="21"/>
      <c r="X4893" s="20"/>
      <c r="Y4893" s="20"/>
      <c r="Z4893" s="21"/>
      <c r="AA4893" s="20"/>
      <c r="AB4893" s="20"/>
      <c r="AC4893" s="14"/>
    </row>
    <row r="4894" spans="2:29" ht="14.25" customHeight="1" x14ac:dyDescent="0.3">
      <c r="B4894" s="20"/>
      <c r="C4894" s="20"/>
      <c r="D4894" s="20"/>
      <c r="E4894" s="20"/>
      <c r="F4894" s="21"/>
      <c r="G4894" s="20"/>
      <c r="H4894" s="20"/>
      <c r="I4894" s="21"/>
      <c r="J4894" s="20"/>
      <c r="K4894" s="20"/>
      <c r="L4894" s="20"/>
      <c r="M4894" s="21"/>
      <c r="N4894" s="21"/>
      <c r="O4894" s="21"/>
      <c r="P4894" s="21"/>
      <c r="Q4894" s="21"/>
      <c r="R4894" s="21"/>
      <c r="S4894" s="21"/>
      <c r="T4894" s="20"/>
      <c r="U4894" s="21"/>
      <c r="V4894" s="21"/>
      <c r="W4894" s="21"/>
      <c r="X4894" s="20"/>
      <c r="Y4894" s="20"/>
      <c r="Z4894" s="21"/>
      <c r="AA4894" s="20"/>
      <c r="AB4894" s="20"/>
      <c r="AC4894" s="14"/>
    </row>
    <row r="4895" spans="2:29" ht="14.25" customHeight="1" x14ac:dyDescent="0.3">
      <c r="B4895" s="20"/>
      <c r="C4895" s="20"/>
      <c r="D4895" s="20"/>
      <c r="E4895" s="20"/>
      <c r="F4895" s="21"/>
      <c r="G4895" s="20"/>
      <c r="H4895" s="20"/>
      <c r="I4895" s="21"/>
      <c r="J4895" s="20"/>
      <c r="K4895" s="20"/>
      <c r="L4895" s="20"/>
      <c r="M4895" s="21"/>
      <c r="N4895" s="21"/>
      <c r="O4895" s="21"/>
      <c r="P4895" s="21"/>
      <c r="Q4895" s="21"/>
      <c r="R4895" s="21"/>
      <c r="S4895" s="21"/>
      <c r="T4895" s="20"/>
      <c r="U4895" s="21"/>
      <c r="V4895" s="21"/>
      <c r="W4895" s="21"/>
      <c r="X4895" s="20"/>
      <c r="Y4895" s="20"/>
      <c r="Z4895" s="21"/>
      <c r="AA4895" s="20"/>
      <c r="AB4895" s="20"/>
      <c r="AC4895" s="14"/>
    </row>
    <row r="4896" spans="2:29" ht="14.25" customHeight="1" x14ac:dyDescent="0.3">
      <c r="B4896" s="20"/>
      <c r="C4896" s="20"/>
      <c r="D4896" s="20"/>
      <c r="E4896" s="20"/>
      <c r="F4896" s="21"/>
      <c r="G4896" s="20"/>
      <c r="H4896" s="20"/>
      <c r="I4896" s="21"/>
      <c r="J4896" s="20"/>
      <c r="K4896" s="20"/>
      <c r="L4896" s="20"/>
      <c r="M4896" s="21"/>
      <c r="N4896" s="21"/>
      <c r="O4896" s="21"/>
      <c r="P4896" s="21"/>
      <c r="Q4896" s="21"/>
      <c r="R4896" s="21"/>
      <c r="S4896" s="21"/>
      <c r="T4896" s="20"/>
      <c r="U4896" s="21"/>
      <c r="V4896" s="21"/>
      <c r="W4896" s="21"/>
      <c r="X4896" s="20"/>
      <c r="Y4896" s="20"/>
      <c r="Z4896" s="21"/>
      <c r="AA4896" s="20"/>
      <c r="AB4896" s="20"/>
      <c r="AC4896" s="14"/>
    </row>
    <row r="4897" spans="2:29" ht="14.25" customHeight="1" x14ac:dyDescent="0.3">
      <c r="B4897" s="20"/>
      <c r="C4897" s="20"/>
      <c r="D4897" s="20"/>
      <c r="E4897" s="20"/>
      <c r="F4897" s="21"/>
      <c r="G4897" s="20"/>
      <c r="H4897" s="20"/>
      <c r="I4897" s="21"/>
      <c r="J4897" s="20"/>
      <c r="K4897" s="20"/>
      <c r="L4897" s="20"/>
      <c r="M4897" s="21"/>
      <c r="N4897" s="21"/>
      <c r="O4897" s="21"/>
      <c r="P4897" s="21"/>
      <c r="Q4897" s="21"/>
      <c r="R4897" s="21"/>
      <c r="S4897" s="21"/>
      <c r="T4897" s="20"/>
      <c r="U4897" s="21"/>
      <c r="V4897" s="21"/>
      <c r="W4897" s="21"/>
      <c r="X4897" s="20"/>
      <c r="Y4897" s="20"/>
      <c r="Z4897" s="21"/>
      <c r="AA4897" s="20"/>
      <c r="AB4897" s="20"/>
      <c r="AC4897" s="14"/>
    </row>
    <row r="4898" spans="2:29" ht="14.25" customHeight="1" x14ac:dyDescent="0.3">
      <c r="B4898" s="20"/>
      <c r="C4898" s="20"/>
      <c r="D4898" s="20"/>
      <c r="E4898" s="20"/>
      <c r="F4898" s="21"/>
      <c r="G4898" s="20"/>
      <c r="H4898" s="20"/>
      <c r="I4898" s="21"/>
      <c r="J4898" s="20"/>
      <c r="K4898" s="20"/>
      <c r="L4898" s="20"/>
      <c r="M4898" s="21"/>
      <c r="N4898" s="21"/>
      <c r="O4898" s="21"/>
      <c r="P4898" s="21"/>
      <c r="Q4898" s="21"/>
      <c r="R4898" s="21"/>
      <c r="S4898" s="21"/>
      <c r="T4898" s="20"/>
      <c r="U4898" s="21"/>
      <c r="V4898" s="21"/>
      <c r="W4898" s="21"/>
      <c r="X4898" s="20"/>
      <c r="Y4898" s="20"/>
      <c r="Z4898" s="21"/>
      <c r="AA4898" s="20"/>
      <c r="AB4898" s="20"/>
      <c r="AC4898" s="14"/>
    </row>
    <row r="4899" spans="2:29" ht="14.25" customHeight="1" x14ac:dyDescent="0.3">
      <c r="B4899" s="20"/>
      <c r="C4899" s="20"/>
      <c r="D4899" s="20"/>
      <c r="E4899" s="20"/>
      <c r="F4899" s="21"/>
      <c r="G4899" s="20"/>
      <c r="H4899" s="20"/>
      <c r="I4899" s="21"/>
      <c r="J4899" s="20"/>
      <c r="K4899" s="20"/>
      <c r="L4899" s="20"/>
      <c r="M4899" s="21"/>
      <c r="N4899" s="21"/>
      <c r="O4899" s="21"/>
      <c r="P4899" s="21"/>
      <c r="Q4899" s="21"/>
      <c r="R4899" s="21"/>
      <c r="S4899" s="21"/>
      <c r="T4899" s="20"/>
      <c r="U4899" s="21"/>
      <c r="V4899" s="21"/>
      <c r="W4899" s="21"/>
      <c r="X4899" s="20"/>
      <c r="Y4899" s="20"/>
      <c r="Z4899" s="21"/>
      <c r="AA4899" s="20"/>
      <c r="AB4899" s="20"/>
      <c r="AC4899" s="14"/>
    </row>
    <row r="4900" spans="2:29" ht="14.25" customHeight="1" x14ac:dyDescent="0.3">
      <c r="B4900" s="20"/>
      <c r="C4900" s="20"/>
      <c r="D4900" s="20"/>
      <c r="E4900" s="20"/>
      <c r="F4900" s="21"/>
      <c r="G4900" s="20"/>
      <c r="H4900" s="20"/>
      <c r="I4900" s="21"/>
      <c r="J4900" s="20"/>
      <c r="K4900" s="20"/>
      <c r="L4900" s="20"/>
      <c r="M4900" s="21"/>
      <c r="N4900" s="21"/>
      <c r="O4900" s="21"/>
      <c r="P4900" s="21"/>
      <c r="Q4900" s="21"/>
      <c r="R4900" s="21"/>
      <c r="S4900" s="21"/>
      <c r="T4900" s="20"/>
      <c r="U4900" s="21"/>
      <c r="V4900" s="21"/>
      <c r="W4900" s="21"/>
      <c r="X4900" s="20"/>
      <c r="Y4900" s="20"/>
      <c r="Z4900" s="21"/>
      <c r="AA4900" s="20"/>
      <c r="AB4900" s="20"/>
      <c r="AC4900" s="14"/>
    </row>
    <row r="4901" spans="2:29" ht="14.25" customHeight="1" x14ac:dyDescent="0.3">
      <c r="B4901" s="20"/>
      <c r="C4901" s="20"/>
      <c r="D4901" s="20"/>
      <c r="E4901" s="20"/>
      <c r="F4901" s="21"/>
      <c r="G4901" s="20"/>
      <c r="H4901" s="20"/>
      <c r="I4901" s="21"/>
      <c r="J4901" s="20"/>
      <c r="K4901" s="20"/>
      <c r="L4901" s="20"/>
      <c r="M4901" s="21"/>
      <c r="N4901" s="21"/>
      <c r="O4901" s="21"/>
      <c r="P4901" s="21"/>
      <c r="Q4901" s="21"/>
      <c r="R4901" s="21"/>
      <c r="S4901" s="21"/>
      <c r="T4901" s="20"/>
      <c r="U4901" s="21"/>
      <c r="V4901" s="21"/>
      <c r="W4901" s="21"/>
      <c r="X4901" s="20"/>
      <c r="Y4901" s="20"/>
      <c r="Z4901" s="21"/>
      <c r="AA4901" s="20"/>
      <c r="AB4901" s="20"/>
      <c r="AC4901" s="14"/>
    </row>
    <row r="4902" spans="2:29" ht="14.25" customHeight="1" x14ac:dyDescent="0.3">
      <c r="B4902" s="20"/>
      <c r="C4902" s="20"/>
      <c r="D4902" s="20"/>
      <c r="E4902" s="20"/>
      <c r="F4902" s="21"/>
      <c r="G4902" s="20"/>
      <c r="H4902" s="20"/>
      <c r="I4902" s="21"/>
      <c r="J4902" s="20"/>
      <c r="K4902" s="20"/>
      <c r="L4902" s="20"/>
      <c r="M4902" s="21"/>
      <c r="N4902" s="21"/>
      <c r="O4902" s="21"/>
      <c r="P4902" s="21"/>
      <c r="Q4902" s="21"/>
      <c r="R4902" s="21"/>
      <c r="S4902" s="21"/>
      <c r="T4902" s="20"/>
      <c r="U4902" s="21"/>
      <c r="V4902" s="21"/>
      <c r="W4902" s="21"/>
      <c r="X4902" s="20"/>
      <c r="Y4902" s="20"/>
      <c r="Z4902" s="21"/>
      <c r="AA4902" s="20"/>
      <c r="AB4902" s="20"/>
      <c r="AC4902" s="14"/>
    </row>
    <row r="4903" spans="2:29" ht="14.25" customHeight="1" x14ac:dyDescent="0.3">
      <c r="B4903" s="20"/>
      <c r="C4903" s="20"/>
      <c r="D4903" s="20"/>
      <c r="E4903" s="20"/>
      <c r="F4903" s="21"/>
      <c r="G4903" s="20"/>
      <c r="H4903" s="20"/>
      <c r="I4903" s="21"/>
      <c r="J4903" s="20"/>
      <c r="K4903" s="20"/>
      <c r="L4903" s="20"/>
      <c r="M4903" s="21"/>
      <c r="N4903" s="21"/>
      <c r="O4903" s="21"/>
      <c r="P4903" s="21"/>
      <c r="Q4903" s="21"/>
      <c r="R4903" s="21"/>
      <c r="S4903" s="21"/>
      <c r="T4903" s="20"/>
      <c r="U4903" s="21"/>
      <c r="V4903" s="21"/>
      <c r="W4903" s="21"/>
      <c r="X4903" s="20"/>
      <c r="Y4903" s="20"/>
      <c r="Z4903" s="21"/>
      <c r="AA4903" s="20"/>
      <c r="AB4903" s="20"/>
      <c r="AC4903" s="14"/>
    </row>
    <row r="4904" spans="2:29" ht="14.25" customHeight="1" x14ac:dyDescent="0.3">
      <c r="B4904" s="20"/>
      <c r="C4904" s="20"/>
      <c r="D4904" s="20"/>
      <c r="E4904" s="20"/>
      <c r="F4904" s="21"/>
      <c r="G4904" s="20"/>
      <c r="H4904" s="20"/>
      <c r="I4904" s="21"/>
      <c r="J4904" s="20"/>
      <c r="K4904" s="20"/>
      <c r="L4904" s="20"/>
      <c r="M4904" s="21"/>
      <c r="N4904" s="21"/>
      <c r="O4904" s="21"/>
      <c r="P4904" s="21"/>
      <c r="Q4904" s="21"/>
      <c r="R4904" s="21"/>
      <c r="S4904" s="21"/>
      <c r="T4904" s="20"/>
      <c r="U4904" s="21"/>
      <c r="V4904" s="21"/>
      <c r="W4904" s="21"/>
      <c r="X4904" s="20"/>
      <c r="Y4904" s="20"/>
      <c r="Z4904" s="21"/>
      <c r="AA4904" s="20"/>
      <c r="AB4904" s="20"/>
      <c r="AC4904" s="14"/>
    </row>
    <row r="4905" spans="2:29" ht="14.25" customHeight="1" x14ac:dyDescent="0.3">
      <c r="B4905" s="20"/>
      <c r="C4905" s="20"/>
      <c r="D4905" s="20"/>
      <c r="E4905" s="20"/>
      <c r="F4905" s="21"/>
      <c r="G4905" s="20"/>
      <c r="H4905" s="20"/>
      <c r="I4905" s="21"/>
      <c r="J4905" s="20"/>
      <c r="K4905" s="20"/>
      <c r="L4905" s="20"/>
      <c r="M4905" s="21"/>
      <c r="N4905" s="21"/>
      <c r="O4905" s="21"/>
      <c r="P4905" s="21"/>
      <c r="Q4905" s="21"/>
      <c r="R4905" s="21"/>
      <c r="S4905" s="21"/>
      <c r="T4905" s="20"/>
      <c r="U4905" s="21"/>
      <c r="V4905" s="21"/>
      <c r="W4905" s="21"/>
      <c r="X4905" s="20"/>
      <c r="Y4905" s="20"/>
      <c r="Z4905" s="21"/>
      <c r="AA4905" s="20"/>
      <c r="AB4905" s="20"/>
      <c r="AC4905" s="14"/>
    </row>
    <row r="4906" spans="2:29" ht="14.25" customHeight="1" x14ac:dyDescent="0.3">
      <c r="B4906" s="20"/>
      <c r="C4906" s="20"/>
      <c r="D4906" s="20"/>
      <c r="E4906" s="20"/>
      <c r="F4906" s="21"/>
      <c r="G4906" s="20"/>
      <c r="H4906" s="20"/>
      <c r="I4906" s="21"/>
      <c r="J4906" s="20"/>
      <c r="K4906" s="20"/>
      <c r="L4906" s="20"/>
      <c r="M4906" s="21"/>
      <c r="N4906" s="21"/>
      <c r="O4906" s="21"/>
      <c r="P4906" s="21"/>
      <c r="Q4906" s="21"/>
      <c r="R4906" s="21"/>
      <c r="S4906" s="21"/>
      <c r="T4906" s="20"/>
      <c r="U4906" s="21"/>
      <c r="V4906" s="21"/>
      <c r="W4906" s="21"/>
      <c r="X4906" s="20"/>
      <c r="Y4906" s="20"/>
      <c r="Z4906" s="21"/>
      <c r="AA4906" s="20"/>
      <c r="AB4906" s="20"/>
      <c r="AC4906" s="14"/>
    </row>
    <row r="4907" spans="2:29" ht="14.25" customHeight="1" x14ac:dyDescent="0.3">
      <c r="B4907" s="20"/>
      <c r="C4907" s="20"/>
      <c r="D4907" s="20"/>
      <c r="E4907" s="20"/>
      <c r="F4907" s="21"/>
      <c r="G4907" s="20"/>
      <c r="H4907" s="20"/>
      <c r="I4907" s="21"/>
      <c r="J4907" s="20"/>
      <c r="K4907" s="20"/>
      <c r="L4907" s="20"/>
      <c r="M4907" s="21"/>
      <c r="N4907" s="21"/>
      <c r="O4907" s="21"/>
      <c r="P4907" s="21"/>
      <c r="Q4907" s="21"/>
      <c r="R4907" s="21"/>
      <c r="S4907" s="21"/>
      <c r="T4907" s="20"/>
      <c r="U4907" s="21"/>
      <c r="V4907" s="21"/>
      <c r="W4907" s="21"/>
      <c r="X4907" s="20"/>
      <c r="Y4907" s="20"/>
      <c r="Z4907" s="21"/>
      <c r="AA4907" s="20"/>
      <c r="AB4907" s="20"/>
      <c r="AC4907" s="14"/>
    </row>
    <row r="4908" spans="2:29" ht="14.25" customHeight="1" x14ac:dyDescent="0.3">
      <c r="B4908" s="20"/>
      <c r="C4908" s="20"/>
      <c r="D4908" s="20"/>
      <c r="E4908" s="20"/>
      <c r="F4908" s="21"/>
      <c r="G4908" s="20"/>
      <c r="H4908" s="20"/>
      <c r="I4908" s="21"/>
      <c r="J4908" s="20"/>
      <c r="K4908" s="20"/>
      <c r="L4908" s="20"/>
      <c r="M4908" s="21"/>
      <c r="N4908" s="21"/>
      <c r="O4908" s="21"/>
      <c r="P4908" s="21"/>
      <c r="Q4908" s="21"/>
      <c r="R4908" s="21"/>
      <c r="S4908" s="21"/>
      <c r="T4908" s="20"/>
      <c r="U4908" s="21"/>
      <c r="V4908" s="21"/>
      <c r="W4908" s="21"/>
      <c r="X4908" s="20"/>
      <c r="Y4908" s="20"/>
      <c r="Z4908" s="21"/>
      <c r="AA4908" s="20"/>
      <c r="AB4908" s="20"/>
      <c r="AC4908" s="14"/>
    </row>
    <row r="4909" spans="2:29" ht="14.25" customHeight="1" x14ac:dyDescent="0.3">
      <c r="B4909" s="20"/>
      <c r="C4909" s="20"/>
      <c r="D4909" s="20"/>
      <c r="E4909" s="20"/>
      <c r="F4909" s="21"/>
      <c r="G4909" s="20"/>
      <c r="H4909" s="20"/>
      <c r="I4909" s="21"/>
      <c r="J4909" s="20"/>
      <c r="K4909" s="20"/>
      <c r="L4909" s="20"/>
      <c r="M4909" s="21"/>
      <c r="N4909" s="21"/>
      <c r="O4909" s="21"/>
      <c r="P4909" s="21"/>
      <c r="Q4909" s="21"/>
      <c r="R4909" s="21"/>
      <c r="S4909" s="21"/>
      <c r="T4909" s="20"/>
      <c r="U4909" s="21"/>
      <c r="V4909" s="21"/>
      <c r="W4909" s="21"/>
      <c r="X4909" s="20"/>
      <c r="Y4909" s="20"/>
      <c r="Z4909" s="21"/>
      <c r="AA4909" s="20"/>
      <c r="AB4909" s="20"/>
      <c r="AC4909" s="14"/>
    </row>
    <row r="4910" spans="2:29" ht="14.25" customHeight="1" x14ac:dyDescent="0.3">
      <c r="B4910" s="20"/>
      <c r="C4910" s="20"/>
      <c r="D4910" s="20"/>
      <c r="E4910" s="20"/>
      <c r="F4910" s="21"/>
      <c r="G4910" s="20"/>
      <c r="H4910" s="20"/>
      <c r="I4910" s="21"/>
      <c r="J4910" s="20"/>
      <c r="K4910" s="20"/>
      <c r="L4910" s="20"/>
      <c r="M4910" s="21"/>
      <c r="N4910" s="21"/>
      <c r="O4910" s="21"/>
      <c r="P4910" s="21"/>
      <c r="Q4910" s="21"/>
      <c r="R4910" s="21"/>
      <c r="S4910" s="21"/>
      <c r="T4910" s="20"/>
      <c r="U4910" s="21"/>
      <c r="V4910" s="21"/>
      <c r="W4910" s="21"/>
      <c r="X4910" s="20"/>
      <c r="Y4910" s="20"/>
      <c r="Z4910" s="21"/>
      <c r="AA4910" s="20"/>
      <c r="AB4910" s="20"/>
      <c r="AC4910" s="14"/>
    </row>
    <row r="4911" spans="2:29" ht="14.25" customHeight="1" x14ac:dyDescent="0.3">
      <c r="B4911" s="20"/>
      <c r="C4911" s="20"/>
      <c r="D4911" s="20"/>
      <c r="E4911" s="20"/>
      <c r="F4911" s="21"/>
      <c r="G4911" s="20"/>
      <c r="H4911" s="20"/>
      <c r="I4911" s="21"/>
      <c r="J4911" s="20"/>
      <c r="K4911" s="20"/>
      <c r="L4911" s="20"/>
      <c r="M4911" s="21"/>
      <c r="N4911" s="21"/>
      <c r="O4911" s="21"/>
      <c r="P4911" s="21"/>
      <c r="Q4911" s="21"/>
      <c r="R4911" s="21"/>
      <c r="S4911" s="21"/>
      <c r="T4911" s="20"/>
      <c r="U4911" s="21"/>
      <c r="V4911" s="21"/>
      <c r="W4911" s="21"/>
      <c r="X4911" s="20"/>
      <c r="Y4911" s="20"/>
      <c r="Z4911" s="21"/>
      <c r="AA4911" s="20"/>
      <c r="AB4911" s="20"/>
      <c r="AC4911" s="14"/>
    </row>
    <row r="4912" spans="2:29" ht="14.25" customHeight="1" x14ac:dyDescent="0.3">
      <c r="B4912" s="20"/>
      <c r="C4912" s="20"/>
      <c r="D4912" s="20"/>
      <c r="E4912" s="20"/>
      <c r="F4912" s="21"/>
      <c r="G4912" s="20"/>
      <c r="H4912" s="20"/>
      <c r="I4912" s="21"/>
      <c r="J4912" s="20"/>
      <c r="K4912" s="20"/>
      <c r="L4912" s="20"/>
      <c r="M4912" s="21"/>
      <c r="N4912" s="21"/>
      <c r="O4912" s="21"/>
      <c r="P4912" s="21"/>
      <c r="Q4912" s="21"/>
      <c r="R4912" s="21"/>
      <c r="S4912" s="21"/>
      <c r="T4912" s="20"/>
      <c r="U4912" s="21"/>
      <c r="V4912" s="21"/>
      <c r="W4912" s="21"/>
      <c r="X4912" s="20"/>
      <c r="Y4912" s="20"/>
      <c r="Z4912" s="21"/>
      <c r="AA4912" s="20"/>
      <c r="AB4912" s="20"/>
      <c r="AC4912" s="14"/>
    </row>
    <row r="4913" spans="2:29" ht="14.25" customHeight="1" x14ac:dyDescent="0.3">
      <c r="B4913" s="20"/>
      <c r="C4913" s="20"/>
      <c r="D4913" s="20"/>
      <c r="E4913" s="20"/>
      <c r="F4913" s="21"/>
      <c r="G4913" s="20"/>
      <c r="H4913" s="20"/>
      <c r="I4913" s="21"/>
      <c r="J4913" s="20"/>
      <c r="K4913" s="20"/>
      <c r="L4913" s="20"/>
      <c r="M4913" s="21"/>
      <c r="N4913" s="21"/>
      <c r="O4913" s="21"/>
      <c r="P4913" s="21"/>
      <c r="Q4913" s="21"/>
      <c r="R4913" s="21"/>
      <c r="S4913" s="21"/>
      <c r="T4913" s="20"/>
      <c r="U4913" s="21"/>
      <c r="V4913" s="21"/>
      <c r="W4913" s="21"/>
      <c r="X4913" s="20"/>
      <c r="Y4913" s="20"/>
      <c r="Z4913" s="21"/>
      <c r="AA4913" s="20"/>
      <c r="AB4913" s="20"/>
      <c r="AC4913" s="14"/>
    </row>
    <row r="4914" spans="2:29" ht="14.25" customHeight="1" x14ac:dyDescent="0.3">
      <c r="B4914" s="20"/>
      <c r="C4914" s="20"/>
      <c r="D4914" s="20"/>
      <c r="E4914" s="20"/>
      <c r="F4914" s="21"/>
      <c r="G4914" s="20"/>
      <c r="H4914" s="20"/>
      <c r="I4914" s="21"/>
      <c r="J4914" s="20"/>
      <c r="K4914" s="20"/>
      <c r="L4914" s="20"/>
      <c r="M4914" s="21"/>
      <c r="N4914" s="21"/>
      <c r="O4914" s="21"/>
      <c r="P4914" s="21"/>
      <c r="Q4914" s="21"/>
      <c r="R4914" s="21"/>
      <c r="S4914" s="21"/>
      <c r="T4914" s="20"/>
      <c r="U4914" s="21"/>
      <c r="V4914" s="21"/>
      <c r="W4914" s="21"/>
      <c r="X4914" s="20"/>
      <c r="Y4914" s="20"/>
      <c r="Z4914" s="21"/>
      <c r="AA4914" s="20"/>
      <c r="AB4914" s="20"/>
      <c r="AC4914" s="14"/>
    </row>
    <row r="4915" spans="2:29" ht="14.25" customHeight="1" x14ac:dyDescent="0.3">
      <c r="B4915" s="20"/>
      <c r="C4915" s="20"/>
      <c r="D4915" s="20"/>
      <c r="E4915" s="20"/>
      <c r="F4915" s="21"/>
      <c r="G4915" s="20"/>
      <c r="H4915" s="20"/>
      <c r="I4915" s="21"/>
      <c r="J4915" s="20"/>
      <c r="K4915" s="20"/>
      <c r="L4915" s="20"/>
      <c r="M4915" s="21"/>
      <c r="N4915" s="21"/>
      <c r="O4915" s="21"/>
      <c r="P4915" s="21"/>
      <c r="Q4915" s="21"/>
      <c r="R4915" s="21"/>
      <c r="S4915" s="21"/>
      <c r="T4915" s="20"/>
      <c r="U4915" s="21"/>
      <c r="V4915" s="21"/>
      <c r="W4915" s="21"/>
      <c r="X4915" s="20"/>
      <c r="Y4915" s="20"/>
      <c r="Z4915" s="21"/>
      <c r="AA4915" s="20"/>
      <c r="AB4915" s="20"/>
      <c r="AC4915" s="14"/>
    </row>
    <row r="4916" spans="2:29" ht="14.25" customHeight="1" x14ac:dyDescent="0.3">
      <c r="B4916" s="20"/>
      <c r="C4916" s="20"/>
      <c r="D4916" s="20"/>
      <c r="E4916" s="20"/>
      <c r="F4916" s="21"/>
      <c r="G4916" s="20"/>
      <c r="H4916" s="20"/>
      <c r="I4916" s="21"/>
      <c r="J4916" s="20"/>
      <c r="K4916" s="20"/>
      <c r="L4916" s="20"/>
      <c r="M4916" s="21"/>
      <c r="N4916" s="21"/>
      <c r="O4916" s="21"/>
      <c r="P4916" s="21"/>
      <c r="Q4916" s="21"/>
      <c r="R4916" s="21"/>
      <c r="S4916" s="21"/>
      <c r="T4916" s="20"/>
      <c r="U4916" s="21"/>
      <c r="V4916" s="21"/>
      <c r="W4916" s="21"/>
      <c r="X4916" s="20"/>
      <c r="Y4916" s="20"/>
      <c r="Z4916" s="21"/>
      <c r="AA4916" s="20"/>
      <c r="AB4916" s="20"/>
      <c r="AC4916" s="14"/>
    </row>
    <row r="4917" spans="2:29" ht="14.25" customHeight="1" x14ac:dyDescent="0.3">
      <c r="B4917" s="20"/>
      <c r="C4917" s="20"/>
      <c r="D4917" s="20"/>
      <c r="E4917" s="20"/>
      <c r="F4917" s="21"/>
      <c r="G4917" s="20"/>
      <c r="H4917" s="20"/>
      <c r="I4917" s="21"/>
      <c r="J4917" s="20"/>
      <c r="K4917" s="20"/>
      <c r="L4917" s="20"/>
      <c r="M4917" s="21"/>
      <c r="N4917" s="21"/>
      <c r="O4917" s="21"/>
      <c r="P4917" s="21"/>
      <c r="Q4917" s="21"/>
      <c r="R4917" s="21"/>
      <c r="S4917" s="21"/>
      <c r="T4917" s="20"/>
      <c r="U4917" s="21"/>
      <c r="V4917" s="21"/>
      <c r="W4917" s="21"/>
      <c r="X4917" s="20"/>
      <c r="Y4917" s="20"/>
      <c r="Z4917" s="21"/>
      <c r="AA4917" s="20"/>
      <c r="AB4917" s="20"/>
      <c r="AC4917" s="14"/>
    </row>
    <row r="4918" spans="2:29" ht="14.25" customHeight="1" x14ac:dyDescent="0.3">
      <c r="B4918" s="20"/>
      <c r="C4918" s="20"/>
      <c r="D4918" s="20"/>
      <c r="E4918" s="20"/>
      <c r="F4918" s="21"/>
      <c r="G4918" s="20"/>
      <c r="H4918" s="20"/>
      <c r="I4918" s="21"/>
      <c r="J4918" s="20"/>
      <c r="K4918" s="20"/>
      <c r="L4918" s="20"/>
      <c r="M4918" s="21"/>
      <c r="N4918" s="21"/>
      <c r="O4918" s="21"/>
      <c r="P4918" s="21"/>
      <c r="Q4918" s="21"/>
      <c r="R4918" s="21"/>
      <c r="S4918" s="21"/>
      <c r="T4918" s="20"/>
      <c r="U4918" s="21"/>
      <c r="V4918" s="21"/>
      <c r="W4918" s="21"/>
      <c r="X4918" s="20"/>
      <c r="Y4918" s="20"/>
      <c r="Z4918" s="21"/>
      <c r="AA4918" s="20"/>
      <c r="AB4918" s="20"/>
      <c r="AC4918" s="14"/>
    </row>
    <row r="4919" spans="2:29" ht="14.25" customHeight="1" x14ac:dyDescent="0.3">
      <c r="B4919" s="20"/>
      <c r="C4919" s="20"/>
      <c r="D4919" s="20"/>
      <c r="E4919" s="20"/>
      <c r="F4919" s="21"/>
      <c r="G4919" s="20"/>
      <c r="H4919" s="20"/>
      <c r="I4919" s="21"/>
      <c r="J4919" s="20"/>
      <c r="K4919" s="20"/>
      <c r="L4919" s="20"/>
      <c r="M4919" s="21"/>
      <c r="N4919" s="21"/>
      <c r="O4919" s="21"/>
      <c r="P4919" s="21"/>
      <c r="Q4919" s="21"/>
      <c r="R4919" s="21"/>
      <c r="S4919" s="21"/>
      <c r="T4919" s="20"/>
      <c r="U4919" s="21"/>
      <c r="V4919" s="21"/>
      <c r="W4919" s="21"/>
      <c r="X4919" s="20"/>
      <c r="Y4919" s="20"/>
      <c r="Z4919" s="21"/>
      <c r="AA4919" s="20"/>
      <c r="AB4919" s="20"/>
      <c r="AC4919" s="14"/>
    </row>
    <row r="4920" spans="2:29" ht="14.25" customHeight="1" x14ac:dyDescent="0.3">
      <c r="B4920" s="20"/>
      <c r="C4920" s="20"/>
      <c r="D4920" s="20"/>
      <c r="E4920" s="20"/>
      <c r="F4920" s="21"/>
      <c r="G4920" s="20"/>
      <c r="H4920" s="20"/>
      <c r="I4920" s="21"/>
      <c r="J4920" s="20"/>
      <c r="K4920" s="20"/>
      <c r="L4920" s="20"/>
      <c r="M4920" s="21"/>
      <c r="N4920" s="21"/>
      <c r="O4920" s="21"/>
      <c r="P4920" s="21"/>
      <c r="Q4920" s="21"/>
      <c r="R4920" s="21"/>
      <c r="S4920" s="21"/>
      <c r="T4920" s="20"/>
      <c r="U4920" s="21"/>
      <c r="V4920" s="21"/>
      <c r="W4920" s="21"/>
      <c r="X4920" s="20"/>
      <c r="Y4920" s="20"/>
      <c r="Z4920" s="21"/>
      <c r="AA4920" s="20"/>
      <c r="AB4920" s="20"/>
      <c r="AC4920" s="14"/>
    </row>
    <row r="4921" spans="2:29" ht="14.25" customHeight="1" x14ac:dyDescent="0.3">
      <c r="B4921" s="20"/>
      <c r="C4921" s="20"/>
      <c r="D4921" s="20"/>
      <c r="E4921" s="20"/>
      <c r="F4921" s="21"/>
      <c r="G4921" s="20"/>
      <c r="H4921" s="20"/>
      <c r="I4921" s="21"/>
      <c r="J4921" s="20"/>
      <c r="K4921" s="20"/>
      <c r="L4921" s="20"/>
      <c r="M4921" s="21"/>
      <c r="N4921" s="21"/>
      <c r="O4921" s="21"/>
      <c r="P4921" s="21"/>
      <c r="Q4921" s="21"/>
      <c r="R4921" s="21"/>
      <c r="S4921" s="21"/>
      <c r="T4921" s="20"/>
      <c r="U4921" s="21"/>
      <c r="V4921" s="21"/>
      <c r="W4921" s="21"/>
      <c r="X4921" s="20"/>
      <c r="Y4921" s="20"/>
      <c r="Z4921" s="21"/>
      <c r="AA4921" s="20"/>
      <c r="AB4921" s="20"/>
      <c r="AC4921" s="14"/>
    </row>
    <row r="4922" spans="2:29" ht="14.25" customHeight="1" x14ac:dyDescent="0.3">
      <c r="B4922" s="20"/>
      <c r="C4922" s="20"/>
      <c r="D4922" s="20"/>
      <c r="E4922" s="20"/>
      <c r="F4922" s="21"/>
      <c r="G4922" s="20"/>
      <c r="H4922" s="20"/>
      <c r="I4922" s="21"/>
      <c r="J4922" s="20"/>
      <c r="K4922" s="20"/>
      <c r="L4922" s="20"/>
      <c r="M4922" s="21"/>
      <c r="N4922" s="21"/>
      <c r="O4922" s="21"/>
      <c r="P4922" s="21"/>
      <c r="Q4922" s="21"/>
      <c r="R4922" s="21"/>
      <c r="S4922" s="21"/>
      <c r="T4922" s="20"/>
      <c r="U4922" s="21"/>
      <c r="V4922" s="21"/>
      <c r="W4922" s="21"/>
      <c r="X4922" s="20"/>
      <c r="Y4922" s="20"/>
      <c r="Z4922" s="21"/>
      <c r="AA4922" s="20"/>
      <c r="AB4922" s="20"/>
      <c r="AC4922" s="14"/>
    </row>
    <row r="4923" spans="2:29" ht="14.25" customHeight="1" x14ac:dyDescent="0.3">
      <c r="B4923" s="20"/>
      <c r="C4923" s="20"/>
      <c r="D4923" s="20"/>
      <c r="E4923" s="20"/>
      <c r="F4923" s="21"/>
      <c r="G4923" s="20"/>
      <c r="H4923" s="20"/>
      <c r="I4923" s="21"/>
      <c r="J4923" s="20"/>
      <c r="K4923" s="20"/>
      <c r="L4923" s="20"/>
      <c r="M4923" s="21"/>
      <c r="N4923" s="21"/>
      <c r="O4923" s="21"/>
      <c r="P4923" s="21"/>
      <c r="Q4923" s="21"/>
      <c r="R4923" s="21"/>
      <c r="S4923" s="21"/>
      <c r="T4923" s="20"/>
      <c r="U4923" s="21"/>
      <c r="V4923" s="21"/>
      <c r="W4923" s="21"/>
      <c r="X4923" s="20"/>
      <c r="Y4923" s="20"/>
      <c r="Z4923" s="21"/>
      <c r="AA4923" s="20"/>
      <c r="AB4923" s="20"/>
      <c r="AC4923" s="14"/>
    </row>
    <row r="4924" spans="2:29" ht="14.25" customHeight="1" x14ac:dyDescent="0.3">
      <c r="B4924" s="20"/>
      <c r="C4924" s="20"/>
      <c r="D4924" s="20"/>
      <c r="E4924" s="20"/>
      <c r="F4924" s="21"/>
      <c r="G4924" s="20"/>
      <c r="H4924" s="20"/>
      <c r="I4924" s="21"/>
      <c r="J4924" s="20"/>
      <c r="K4924" s="20"/>
      <c r="L4924" s="20"/>
      <c r="M4924" s="21"/>
      <c r="N4924" s="21"/>
      <c r="O4924" s="21"/>
      <c r="P4924" s="21"/>
      <c r="Q4924" s="21"/>
      <c r="R4924" s="21"/>
      <c r="S4924" s="21"/>
      <c r="T4924" s="20"/>
      <c r="U4924" s="21"/>
      <c r="V4924" s="21"/>
      <c r="W4924" s="21"/>
      <c r="X4924" s="20"/>
      <c r="Y4924" s="20"/>
      <c r="Z4924" s="21"/>
      <c r="AA4924" s="20"/>
      <c r="AB4924" s="20"/>
      <c r="AC4924" s="14"/>
    </row>
    <row r="4925" spans="2:29" ht="14.25" customHeight="1" x14ac:dyDescent="0.3">
      <c r="B4925" s="20"/>
      <c r="C4925" s="20"/>
      <c r="D4925" s="20"/>
      <c r="E4925" s="20"/>
      <c r="F4925" s="21"/>
      <c r="G4925" s="20"/>
      <c r="H4925" s="20"/>
      <c r="I4925" s="21"/>
      <c r="J4925" s="20"/>
      <c r="K4925" s="20"/>
      <c r="L4925" s="20"/>
      <c r="M4925" s="21"/>
      <c r="N4925" s="21"/>
      <c r="O4925" s="21"/>
      <c r="P4925" s="21"/>
      <c r="Q4925" s="21"/>
      <c r="R4925" s="21"/>
      <c r="S4925" s="21"/>
      <c r="T4925" s="20"/>
      <c r="U4925" s="21"/>
      <c r="V4925" s="21"/>
      <c r="W4925" s="21"/>
      <c r="X4925" s="20"/>
      <c r="Y4925" s="20"/>
      <c r="Z4925" s="21"/>
      <c r="AA4925" s="20"/>
      <c r="AB4925" s="20"/>
      <c r="AC4925" s="14"/>
    </row>
    <row r="4926" spans="2:29" ht="14.25" customHeight="1" x14ac:dyDescent="0.3">
      <c r="B4926" s="20"/>
      <c r="C4926" s="20"/>
      <c r="D4926" s="20"/>
      <c r="E4926" s="20"/>
      <c r="F4926" s="21"/>
      <c r="G4926" s="20"/>
      <c r="H4926" s="20"/>
      <c r="I4926" s="21"/>
      <c r="J4926" s="20"/>
      <c r="K4926" s="20"/>
      <c r="L4926" s="20"/>
      <c r="M4926" s="21"/>
      <c r="N4926" s="21"/>
      <c r="O4926" s="21"/>
      <c r="P4926" s="21"/>
      <c r="Q4926" s="21"/>
      <c r="R4926" s="21"/>
      <c r="S4926" s="21"/>
      <c r="T4926" s="20"/>
      <c r="U4926" s="21"/>
      <c r="V4926" s="21"/>
      <c r="W4926" s="21"/>
      <c r="X4926" s="20"/>
      <c r="Y4926" s="20"/>
      <c r="Z4926" s="21"/>
      <c r="AA4926" s="20"/>
      <c r="AB4926" s="20"/>
      <c r="AC4926" s="14"/>
    </row>
    <row r="4927" spans="2:29" ht="14.25" customHeight="1" x14ac:dyDescent="0.3">
      <c r="B4927" s="20"/>
      <c r="C4927" s="20"/>
      <c r="D4927" s="20"/>
      <c r="E4927" s="20"/>
      <c r="F4927" s="21"/>
      <c r="G4927" s="20"/>
      <c r="H4927" s="20"/>
      <c r="I4927" s="21"/>
      <c r="J4927" s="20"/>
      <c r="K4927" s="20"/>
      <c r="L4927" s="20"/>
      <c r="M4927" s="21"/>
      <c r="N4927" s="21"/>
      <c r="O4927" s="21"/>
      <c r="P4927" s="21"/>
      <c r="Q4927" s="21"/>
      <c r="R4927" s="21"/>
      <c r="S4927" s="21"/>
      <c r="T4927" s="20"/>
      <c r="U4927" s="21"/>
      <c r="V4927" s="21"/>
      <c r="W4927" s="21"/>
      <c r="X4927" s="20"/>
      <c r="Y4927" s="20"/>
      <c r="Z4927" s="21"/>
      <c r="AA4927" s="20"/>
      <c r="AB4927" s="20"/>
      <c r="AC4927" s="14"/>
    </row>
    <row r="4928" spans="2:29" ht="14.25" customHeight="1" x14ac:dyDescent="0.3">
      <c r="B4928" s="20"/>
      <c r="C4928" s="20"/>
      <c r="D4928" s="20"/>
      <c r="E4928" s="20"/>
      <c r="F4928" s="21"/>
      <c r="G4928" s="20"/>
      <c r="H4928" s="20"/>
      <c r="I4928" s="21"/>
      <c r="J4928" s="20"/>
      <c r="K4928" s="20"/>
      <c r="L4928" s="20"/>
      <c r="M4928" s="21"/>
      <c r="N4928" s="21"/>
      <c r="O4928" s="21"/>
      <c r="P4928" s="21"/>
      <c r="Q4928" s="21"/>
      <c r="R4928" s="21"/>
      <c r="S4928" s="21"/>
      <c r="T4928" s="20"/>
      <c r="U4928" s="21"/>
      <c r="V4928" s="21"/>
      <c r="W4928" s="21"/>
      <c r="X4928" s="20"/>
      <c r="Y4928" s="20"/>
      <c r="Z4928" s="21"/>
      <c r="AA4928" s="20"/>
      <c r="AB4928" s="20"/>
      <c r="AC4928" s="14"/>
    </row>
    <row r="4929" spans="2:29" ht="14.25" customHeight="1" x14ac:dyDescent="0.3">
      <c r="B4929" s="20"/>
      <c r="C4929" s="20"/>
      <c r="D4929" s="20"/>
      <c r="E4929" s="20"/>
      <c r="F4929" s="21"/>
      <c r="G4929" s="20"/>
      <c r="H4929" s="20"/>
      <c r="I4929" s="21"/>
      <c r="J4929" s="20"/>
      <c r="K4929" s="20"/>
      <c r="L4929" s="20"/>
      <c r="M4929" s="21"/>
      <c r="N4929" s="21"/>
      <c r="O4929" s="21"/>
      <c r="P4929" s="21"/>
      <c r="Q4929" s="21"/>
      <c r="R4929" s="21"/>
      <c r="S4929" s="21"/>
      <c r="T4929" s="20"/>
      <c r="U4929" s="21"/>
      <c r="V4929" s="21"/>
      <c r="W4929" s="21"/>
      <c r="X4929" s="20"/>
      <c r="Y4929" s="20"/>
      <c r="Z4929" s="21"/>
      <c r="AA4929" s="20"/>
      <c r="AB4929" s="20"/>
      <c r="AC4929" s="14"/>
    </row>
    <row r="4930" spans="2:29" ht="14.25" customHeight="1" x14ac:dyDescent="0.3">
      <c r="B4930" s="20"/>
      <c r="C4930" s="20"/>
      <c r="D4930" s="20"/>
      <c r="E4930" s="20"/>
      <c r="F4930" s="21"/>
      <c r="G4930" s="20"/>
      <c r="H4930" s="20"/>
      <c r="I4930" s="21"/>
      <c r="J4930" s="20"/>
      <c r="K4930" s="20"/>
      <c r="L4930" s="20"/>
      <c r="M4930" s="21"/>
      <c r="N4930" s="21"/>
      <c r="O4930" s="21"/>
      <c r="P4930" s="21"/>
      <c r="Q4930" s="21"/>
      <c r="R4930" s="21"/>
      <c r="S4930" s="21"/>
      <c r="T4930" s="20"/>
      <c r="U4930" s="21"/>
      <c r="V4930" s="21"/>
      <c r="W4930" s="21"/>
      <c r="X4930" s="20"/>
      <c r="Y4930" s="20"/>
      <c r="Z4930" s="21"/>
      <c r="AA4930" s="20"/>
      <c r="AB4930" s="20"/>
      <c r="AC4930" s="14"/>
    </row>
    <row r="4931" spans="2:29" ht="14.25" customHeight="1" x14ac:dyDescent="0.3">
      <c r="B4931" s="20"/>
      <c r="C4931" s="20"/>
      <c r="D4931" s="20"/>
      <c r="E4931" s="20"/>
      <c r="F4931" s="21"/>
      <c r="G4931" s="20"/>
      <c r="H4931" s="20"/>
      <c r="I4931" s="21"/>
      <c r="J4931" s="20"/>
      <c r="K4931" s="20"/>
      <c r="L4931" s="20"/>
      <c r="M4931" s="21"/>
      <c r="N4931" s="21"/>
      <c r="O4931" s="21"/>
      <c r="P4931" s="21"/>
      <c r="Q4931" s="21"/>
      <c r="R4931" s="21"/>
      <c r="S4931" s="21"/>
      <c r="T4931" s="20"/>
      <c r="U4931" s="21"/>
      <c r="V4931" s="21"/>
      <c r="W4931" s="21"/>
      <c r="X4931" s="20"/>
      <c r="Y4931" s="20"/>
      <c r="Z4931" s="21"/>
      <c r="AA4931" s="20"/>
      <c r="AB4931" s="20"/>
      <c r="AC4931" s="14"/>
    </row>
    <row r="4932" spans="2:29" ht="14.25" customHeight="1" x14ac:dyDescent="0.3">
      <c r="B4932" s="20"/>
      <c r="C4932" s="20"/>
      <c r="D4932" s="20"/>
      <c r="E4932" s="20"/>
      <c r="F4932" s="21"/>
      <c r="G4932" s="20"/>
      <c r="H4932" s="20"/>
      <c r="I4932" s="21"/>
      <c r="J4932" s="20"/>
      <c r="K4932" s="20"/>
      <c r="L4932" s="20"/>
      <c r="M4932" s="21"/>
      <c r="N4932" s="21"/>
      <c r="O4932" s="21"/>
      <c r="P4932" s="21"/>
      <c r="Q4932" s="21"/>
      <c r="R4932" s="21"/>
      <c r="S4932" s="21"/>
      <c r="T4932" s="20"/>
      <c r="U4932" s="21"/>
      <c r="V4932" s="21"/>
      <c r="W4932" s="21"/>
      <c r="X4932" s="20"/>
      <c r="Y4932" s="20"/>
      <c r="Z4932" s="21"/>
      <c r="AA4932" s="20"/>
      <c r="AB4932" s="20"/>
      <c r="AC4932" s="14"/>
    </row>
    <row r="4933" spans="2:29" ht="14.25" customHeight="1" x14ac:dyDescent="0.3">
      <c r="B4933" s="20"/>
      <c r="C4933" s="20"/>
      <c r="D4933" s="20"/>
      <c r="E4933" s="20"/>
      <c r="F4933" s="21"/>
      <c r="G4933" s="20"/>
      <c r="H4933" s="20"/>
      <c r="I4933" s="21"/>
      <c r="J4933" s="20"/>
      <c r="K4933" s="20"/>
      <c r="L4933" s="20"/>
      <c r="M4933" s="21"/>
      <c r="N4933" s="21"/>
      <c r="O4933" s="21"/>
      <c r="P4933" s="21"/>
      <c r="Q4933" s="21"/>
      <c r="R4933" s="21"/>
      <c r="S4933" s="21"/>
      <c r="T4933" s="20"/>
      <c r="U4933" s="21"/>
      <c r="V4933" s="21"/>
      <c r="W4933" s="21"/>
      <c r="X4933" s="20"/>
      <c r="Y4933" s="20"/>
      <c r="Z4933" s="21"/>
      <c r="AA4933" s="20"/>
      <c r="AB4933" s="20"/>
      <c r="AC4933" s="14"/>
    </row>
    <row r="4934" spans="2:29" ht="14.25" customHeight="1" x14ac:dyDescent="0.3">
      <c r="B4934" s="20"/>
      <c r="C4934" s="20"/>
      <c r="D4934" s="20"/>
      <c r="E4934" s="20"/>
      <c r="F4934" s="21"/>
      <c r="G4934" s="20"/>
      <c r="H4934" s="20"/>
      <c r="I4934" s="21"/>
      <c r="J4934" s="20"/>
      <c r="K4934" s="20"/>
      <c r="L4934" s="20"/>
      <c r="M4934" s="21"/>
      <c r="N4934" s="21"/>
      <c r="O4934" s="21"/>
      <c r="P4934" s="21"/>
      <c r="Q4934" s="21"/>
      <c r="R4934" s="21"/>
      <c r="S4934" s="21"/>
      <c r="T4934" s="20"/>
      <c r="U4934" s="21"/>
      <c r="V4934" s="21"/>
      <c r="W4934" s="21"/>
      <c r="X4934" s="20"/>
      <c r="Y4934" s="20"/>
      <c r="Z4934" s="21"/>
      <c r="AA4934" s="20"/>
      <c r="AB4934" s="20"/>
      <c r="AC4934" s="14"/>
    </row>
    <row r="4935" spans="2:29" ht="14.25" customHeight="1" x14ac:dyDescent="0.3">
      <c r="B4935" s="20"/>
      <c r="C4935" s="20"/>
      <c r="D4935" s="20"/>
      <c r="E4935" s="20"/>
      <c r="F4935" s="21"/>
      <c r="G4935" s="20"/>
      <c r="H4935" s="20"/>
      <c r="I4935" s="21"/>
      <c r="J4935" s="20"/>
      <c r="K4935" s="20"/>
      <c r="L4935" s="20"/>
      <c r="M4935" s="21"/>
      <c r="N4935" s="21"/>
      <c r="O4935" s="21"/>
      <c r="P4935" s="21"/>
      <c r="Q4935" s="21"/>
      <c r="R4935" s="21"/>
      <c r="S4935" s="21"/>
      <c r="T4935" s="20"/>
      <c r="U4935" s="21"/>
      <c r="V4935" s="21"/>
      <c r="W4935" s="21"/>
      <c r="X4935" s="20"/>
      <c r="Y4935" s="20"/>
      <c r="Z4935" s="21"/>
      <c r="AA4935" s="20"/>
      <c r="AB4935" s="20"/>
      <c r="AC4935" s="14"/>
    </row>
    <row r="4936" spans="2:29" ht="14.25" customHeight="1" x14ac:dyDescent="0.3">
      <c r="B4936" s="20"/>
      <c r="C4936" s="20"/>
      <c r="D4936" s="20"/>
      <c r="E4936" s="20"/>
      <c r="F4936" s="21"/>
      <c r="G4936" s="20"/>
      <c r="H4936" s="20"/>
      <c r="I4936" s="21"/>
      <c r="J4936" s="20"/>
      <c r="K4936" s="20"/>
      <c r="L4936" s="20"/>
      <c r="M4936" s="21"/>
      <c r="N4936" s="21"/>
      <c r="O4936" s="21"/>
      <c r="P4936" s="21"/>
      <c r="Q4936" s="21"/>
      <c r="R4936" s="21"/>
      <c r="S4936" s="21"/>
      <c r="T4936" s="20"/>
      <c r="U4936" s="21"/>
      <c r="V4936" s="21"/>
      <c r="W4936" s="21"/>
      <c r="X4936" s="20"/>
      <c r="Y4936" s="20"/>
      <c r="Z4936" s="21"/>
      <c r="AA4936" s="20"/>
      <c r="AB4936" s="20"/>
      <c r="AC4936" s="14"/>
    </row>
    <row r="4937" spans="2:29" ht="14.25" customHeight="1" x14ac:dyDescent="0.3">
      <c r="B4937" s="20"/>
      <c r="C4937" s="20"/>
      <c r="D4937" s="20"/>
      <c r="E4937" s="20"/>
      <c r="F4937" s="21"/>
      <c r="G4937" s="20"/>
      <c r="H4937" s="20"/>
      <c r="I4937" s="21"/>
      <c r="J4937" s="20"/>
      <c r="K4937" s="20"/>
      <c r="L4937" s="20"/>
      <c r="M4937" s="21"/>
      <c r="N4937" s="21"/>
      <c r="O4937" s="21"/>
      <c r="P4937" s="21"/>
      <c r="Q4937" s="21"/>
      <c r="R4937" s="21"/>
      <c r="S4937" s="21"/>
      <c r="T4937" s="20"/>
      <c r="U4937" s="21"/>
      <c r="V4937" s="21"/>
      <c r="W4937" s="21"/>
      <c r="X4937" s="20"/>
      <c r="Y4937" s="20"/>
      <c r="Z4937" s="21"/>
      <c r="AA4937" s="20"/>
      <c r="AB4937" s="20"/>
      <c r="AC4937" s="14"/>
    </row>
    <row r="4938" spans="2:29" ht="14.25" customHeight="1" x14ac:dyDescent="0.3">
      <c r="B4938" s="20"/>
      <c r="C4938" s="20"/>
      <c r="D4938" s="20"/>
      <c r="E4938" s="20"/>
      <c r="F4938" s="21"/>
      <c r="G4938" s="20"/>
      <c r="H4938" s="20"/>
      <c r="I4938" s="21"/>
      <c r="J4938" s="20"/>
      <c r="K4938" s="20"/>
      <c r="L4938" s="20"/>
      <c r="M4938" s="21"/>
      <c r="N4938" s="21"/>
      <c r="O4938" s="21"/>
      <c r="P4938" s="21"/>
      <c r="Q4938" s="21"/>
      <c r="R4938" s="21"/>
      <c r="S4938" s="21"/>
      <c r="T4938" s="20"/>
      <c r="U4938" s="21"/>
      <c r="V4938" s="21"/>
      <c r="W4938" s="21"/>
      <c r="X4938" s="20"/>
      <c r="Y4938" s="20"/>
      <c r="Z4938" s="21"/>
      <c r="AA4938" s="20"/>
      <c r="AB4938" s="20"/>
      <c r="AC4938" s="14"/>
    </row>
    <row r="4939" spans="2:29" ht="14.25" customHeight="1" x14ac:dyDescent="0.3">
      <c r="B4939" s="20"/>
      <c r="C4939" s="20"/>
      <c r="D4939" s="20"/>
      <c r="E4939" s="20"/>
      <c r="F4939" s="21"/>
      <c r="G4939" s="20"/>
      <c r="H4939" s="20"/>
      <c r="I4939" s="21"/>
      <c r="J4939" s="20"/>
      <c r="K4939" s="20"/>
      <c r="L4939" s="20"/>
      <c r="M4939" s="21"/>
      <c r="N4939" s="21"/>
      <c r="O4939" s="21"/>
      <c r="P4939" s="21"/>
      <c r="Q4939" s="21"/>
      <c r="R4939" s="21"/>
      <c r="S4939" s="21"/>
      <c r="T4939" s="20"/>
      <c r="U4939" s="21"/>
      <c r="V4939" s="21"/>
      <c r="W4939" s="21"/>
      <c r="X4939" s="20"/>
      <c r="Y4939" s="20"/>
      <c r="Z4939" s="21"/>
      <c r="AA4939" s="20"/>
      <c r="AB4939" s="20"/>
      <c r="AC4939" s="14"/>
    </row>
    <row r="4940" spans="2:29" ht="14.25" customHeight="1" x14ac:dyDescent="0.3">
      <c r="B4940" s="20"/>
      <c r="C4940" s="20"/>
      <c r="D4940" s="20"/>
      <c r="E4940" s="20"/>
      <c r="F4940" s="21"/>
      <c r="G4940" s="20"/>
      <c r="H4940" s="20"/>
      <c r="I4940" s="21"/>
      <c r="J4940" s="20"/>
      <c r="K4940" s="20"/>
      <c r="L4940" s="20"/>
      <c r="M4940" s="21"/>
      <c r="N4940" s="21"/>
      <c r="O4940" s="21"/>
      <c r="P4940" s="21"/>
      <c r="Q4940" s="21"/>
      <c r="R4940" s="21"/>
      <c r="S4940" s="21"/>
      <c r="T4940" s="20"/>
      <c r="U4940" s="21"/>
      <c r="V4940" s="21"/>
      <c r="W4940" s="21"/>
      <c r="X4940" s="20"/>
      <c r="Y4940" s="20"/>
      <c r="Z4940" s="21"/>
      <c r="AA4940" s="20"/>
      <c r="AB4940" s="20"/>
      <c r="AC4940" s="14"/>
    </row>
    <row r="4941" spans="2:29" ht="14.25" customHeight="1" x14ac:dyDescent="0.3">
      <c r="B4941" s="20"/>
      <c r="C4941" s="20"/>
      <c r="D4941" s="20"/>
      <c r="E4941" s="20"/>
      <c r="F4941" s="21"/>
      <c r="G4941" s="20"/>
      <c r="H4941" s="20"/>
      <c r="I4941" s="21"/>
      <c r="J4941" s="20"/>
      <c r="K4941" s="20"/>
      <c r="L4941" s="20"/>
      <c r="M4941" s="21"/>
      <c r="N4941" s="21"/>
      <c r="O4941" s="21"/>
      <c r="P4941" s="21"/>
      <c r="Q4941" s="21"/>
      <c r="R4941" s="21"/>
      <c r="S4941" s="21"/>
      <c r="T4941" s="20"/>
      <c r="U4941" s="21"/>
      <c r="V4941" s="21"/>
      <c r="W4941" s="21"/>
      <c r="X4941" s="20"/>
      <c r="Y4941" s="20"/>
      <c r="Z4941" s="21"/>
      <c r="AA4941" s="20"/>
      <c r="AB4941" s="20"/>
      <c r="AC4941" s="14"/>
    </row>
    <row r="4942" spans="2:29" ht="14.25" customHeight="1" x14ac:dyDescent="0.3">
      <c r="B4942" s="20"/>
      <c r="C4942" s="20"/>
      <c r="D4942" s="20"/>
      <c r="E4942" s="20"/>
      <c r="F4942" s="21"/>
      <c r="G4942" s="20"/>
      <c r="H4942" s="20"/>
      <c r="I4942" s="21"/>
      <c r="J4942" s="20"/>
      <c r="K4942" s="20"/>
      <c r="L4942" s="20"/>
      <c r="M4942" s="21"/>
      <c r="N4942" s="21"/>
      <c r="O4942" s="21"/>
      <c r="P4942" s="21"/>
      <c r="Q4942" s="21"/>
      <c r="R4942" s="21"/>
      <c r="S4942" s="21"/>
      <c r="T4942" s="20"/>
      <c r="U4942" s="21"/>
      <c r="V4942" s="21"/>
      <c r="W4942" s="21"/>
      <c r="X4942" s="20"/>
      <c r="Y4942" s="20"/>
      <c r="Z4942" s="21"/>
      <c r="AA4942" s="20"/>
      <c r="AB4942" s="20"/>
      <c r="AC4942" s="14"/>
    </row>
    <row r="4943" spans="2:29" ht="14.25" customHeight="1" x14ac:dyDescent="0.3">
      <c r="B4943" s="20"/>
      <c r="C4943" s="20"/>
      <c r="D4943" s="20"/>
      <c r="E4943" s="20"/>
      <c r="F4943" s="21"/>
      <c r="G4943" s="20"/>
      <c r="H4943" s="20"/>
      <c r="I4943" s="21"/>
      <c r="J4943" s="20"/>
      <c r="K4943" s="20"/>
      <c r="L4943" s="20"/>
      <c r="M4943" s="21"/>
      <c r="N4943" s="21"/>
      <c r="O4943" s="21"/>
      <c r="P4943" s="21"/>
      <c r="Q4943" s="21"/>
      <c r="R4943" s="21"/>
      <c r="S4943" s="21"/>
      <c r="T4943" s="20"/>
      <c r="U4943" s="21"/>
      <c r="V4943" s="21"/>
      <c r="W4943" s="21"/>
      <c r="X4943" s="20"/>
      <c r="Y4943" s="20"/>
      <c r="Z4943" s="21"/>
      <c r="AA4943" s="20"/>
      <c r="AB4943" s="20"/>
      <c r="AC4943" s="14"/>
    </row>
    <row r="4944" spans="2:29" ht="14.25" customHeight="1" x14ac:dyDescent="0.3">
      <c r="B4944" s="20"/>
      <c r="C4944" s="20"/>
      <c r="D4944" s="20"/>
      <c r="E4944" s="20"/>
      <c r="F4944" s="21"/>
      <c r="G4944" s="20"/>
      <c r="H4944" s="20"/>
      <c r="I4944" s="21"/>
      <c r="J4944" s="20"/>
      <c r="K4944" s="20"/>
      <c r="L4944" s="20"/>
      <c r="M4944" s="21"/>
      <c r="N4944" s="21"/>
      <c r="O4944" s="21"/>
      <c r="P4944" s="21"/>
      <c r="Q4944" s="21"/>
      <c r="R4944" s="21"/>
      <c r="S4944" s="21"/>
      <c r="T4944" s="20"/>
      <c r="U4944" s="21"/>
      <c r="V4944" s="21"/>
      <c r="W4944" s="21"/>
      <c r="X4944" s="20"/>
      <c r="Y4944" s="20"/>
      <c r="Z4944" s="21"/>
      <c r="AA4944" s="20"/>
      <c r="AB4944" s="20"/>
      <c r="AC4944" s="14"/>
    </row>
    <row r="4945" spans="2:29" ht="14.25" customHeight="1" x14ac:dyDescent="0.3">
      <c r="B4945" s="20"/>
      <c r="C4945" s="20"/>
      <c r="D4945" s="20"/>
      <c r="E4945" s="20"/>
      <c r="F4945" s="21"/>
      <c r="G4945" s="20"/>
      <c r="H4945" s="20"/>
      <c r="I4945" s="21"/>
      <c r="J4945" s="20"/>
      <c r="K4945" s="20"/>
      <c r="L4945" s="20"/>
      <c r="M4945" s="21"/>
      <c r="N4945" s="21"/>
      <c r="O4945" s="21"/>
      <c r="P4945" s="21"/>
      <c r="Q4945" s="21"/>
      <c r="R4945" s="21"/>
      <c r="S4945" s="21"/>
      <c r="T4945" s="20"/>
      <c r="U4945" s="21"/>
      <c r="V4945" s="21"/>
      <c r="W4945" s="21"/>
      <c r="X4945" s="20"/>
      <c r="Y4945" s="20"/>
      <c r="Z4945" s="21"/>
      <c r="AA4945" s="20"/>
      <c r="AB4945" s="20"/>
      <c r="AC4945" s="14"/>
    </row>
    <row r="4946" spans="2:29" ht="14.25" customHeight="1" x14ac:dyDescent="0.3">
      <c r="B4946" s="20"/>
      <c r="C4946" s="20"/>
      <c r="D4946" s="20"/>
      <c r="E4946" s="20"/>
      <c r="F4946" s="21"/>
      <c r="G4946" s="20"/>
      <c r="H4946" s="20"/>
      <c r="I4946" s="21"/>
      <c r="J4946" s="20"/>
      <c r="K4946" s="20"/>
      <c r="L4946" s="20"/>
      <c r="M4946" s="21"/>
      <c r="N4946" s="21"/>
      <c r="O4946" s="21"/>
      <c r="P4946" s="21"/>
      <c r="Q4946" s="21"/>
      <c r="R4946" s="21"/>
      <c r="S4946" s="21"/>
      <c r="T4946" s="20"/>
      <c r="U4946" s="21"/>
      <c r="V4946" s="21"/>
      <c r="W4946" s="21"/>
      <c r="X4946" s="20"/>
      <c r="Y4946" s="20"/>
      <c r="Z4946" s="21"/>
      <c r="AA4946" s="20"/>
      <c r="AB4946" s="20"/>
      <c r="AC4946" s="14"/>
    </row>
    <row r="4947" spans="2:29" ht="14.25" customHeight="1" x14ac:dyDescent="0.3">
      <c r="B4947" s="20"/>
      <c r="C4947" s="20"/>
      <c r="D4947" s="20"/>
      <c r="E4947" s="20"/>
      <c r="F4947" s="21"/>
      <c r="G4947" s="20"/>
      <c r="H4947" s="20"/>
      <c r="I4947" s="21"/>
      <c r="J4947" s="20"/>
      <c r="K4947" s="20"/>
      <c r="L4947" s="20"/>
      <c r="M4947" s="21"/>
      <c r="N4947" s="21"/>
      <c r="O4947" s="21"/>
      <c r="P4947" s="21"/>
      <c r="Q4947" s="21"/>
      <c r="R4947" s="21"/>
      <c r="S4947" s="21"/>
      <c r="T4947" s="20"/>
      <c r="U4947" s="21"/>
      <c r="V4947" s="21"/>
      <c r="W4947" s="21"/>
      <c r="X4947" s="20"/>
      <c r="Y4947" s="20"/>
      <c r="Z4947" s="21"/>
      <c r="AA4947" s="20"/>
      <c r="AB4947" s="20"/>
      <c r="AC4947" s="14"/>
    </row>
    <row r="4948" spans="2:29" ht="14.25" customHeight="1" x14ac:dyDescent="0.3">
      <c r="B4948" s="20"/>
      <c r="C4948" s="20"/>
      <c r="D4948" s="20"/>
      <c r="E4948" s="20"/>
      <c r="F4948" s="21"/>
      <c r="G4948" s="20"/>
      <c r="H4948" s="20"/>
      <c r="I4948" s="21"/>
      <c r="J4948" s="20"/>
      <c r="K4948" s="20"/>
      <c r="L4948" s="20"/>
      <c r="M4948" s="21"/>
      <c r="N4948" s="21"/>
      <c r="O4948" s="21"/>
      <c r="P4948" s="21"/>
      <c r="Q4948" s="21"/>
      <c r="R4948" s="21"/>
      <c r="S4948" s="21"/>
      <c r="T4948" s="20"/>
      <c r="U4948" s="21"/>
      <c r="V4948" s="21"/>
      <c r="W4948" s="21"/>
      <c r="X4948" s="20"/>
      <c r="Y4948" s="20"/>
      <c r="Z4948" s="21"/>
      <c r="AA4948" s="20"/>
      <c r="AB4948" s="20"/>
      <c r="AC4948" s="14"/>
    </row>
    <row r="4949" spans="2:29" ht="14.25" customHeight="1" x14ac:dyDescent="0.3">
      <c r="B4949" s="20"/>
      <c r="C4949" s="20"/>
      <c r="D4949" s="20"/>
      <c r="E4949" s="20"/>
      <c r="F4949" s="21"/>
      <c r="G4949" s="20"/>
      <c r="H4949" s="20"/>
      <c r="I4949" s="21"/>
      <c r="J4949" s="20"/>
      <c r="K4949" s="20"/>
      <c r="L4949" s="20"/>
      <c r="M4949" s="21"/>
      <c r="N4949" s="21"/>
      <c r="O4949" s="21"/>
      <c r="P4949" s="21"/>
      <c r="Q4949" s="21"/>
      <c r="R4949" s="21"/>
      <c r="S4949" s="21"/>
      <c r="T4949" s="20"/>
      <c r="U4949" s="21"/>
      <c r="V4949" s="21"/>
      <c r="W4949" s="21"/>
      <c r="X4949" s="20"/>
      <c r="Y4949" s="20"/>
      <c r="Z4949" s="21"/>
      <c r="AA4949" s="20"/>
      <c r="AB4949" s="20"/>
      <c r="AC4949" s="14"/>
    </row>
    <row r="4950" spans="2:29" ht="14.25" customHeight="1" x14ac:dyDescent="0.3">
      <c r="B4950" s="20"/>
      <c r="C4950" s="20"/>
      <c r="D4950" s="20"/>
      <c r="E4950" s="20"/>
      <c r="F4950" s="21"/>
      <c r="G4950" s="20"/>
      <c r="H4950" s="20"/>
      <c r="I4950" s="21"/>
      <c r="J4950" s="20"/>
      <c r="K4950" s="20"/>
      <c r="L4950" s="20"/>
      <c r="M4950" s="21"/>
      <c r="N4950" s="21"/>
      <c r="O4950" s="21"/>
      <c r="P4950" s="21"/>
      <c r="Q4950" s="21"/>
      <c r="R4950" s="21"/>
      <c r="S4950" s="21"/>
      <c r="T4950" s="20"/>
      <c r="U4950" s="21"/>
      <c r="V4950" s="21"/>
      <c r="W4950" s="21"/>
      <c r="X4950" s="20"/>
      <c r="Y4950" s="20"/>
      <c r="Z4950" s="21"/>
      <c r="AA4950" s="20"/>
      <c r="AB4950" s="20"/>
      <c r="AC4950" s="14"/>
    </row>
    <row r="4951" spans="2:29" ht="14.25" customHeight="1" x14ac:dyDescent="0.3">
      <c r="B4951" s="20"/>
      <c r="C4951" s="20"/>
      <c r="D4951" s="20"/>
      <c r="E4951" s="20"/>
      <c r="F4951" s="21"/>
      <c r="G4951" s="20"/>
      <c r="H4951" s="20"/>
      <c r="I4951" s="21"/>
      <c r="J4951" s="20"/>
      <c r="K4951" s="20"/>
      <c r="L4951" s="20"/>
      <c r="M4951" s="21"/>
      <c r="N4951" s="21"/>
      <c r="O4951" s="21"/>
      <c r="P4951" s="21"/>
      <c r="Q4951" s="21"/>
      <c r="R4951" s="21"/>
      <c r="S4951" s="21"/>
      <c r="T4951" s="20"/>
      <c r="U4951" s="21"/>
      <c r="V4951" s="21"/>
      <c r="W4951" s="21"/>
      <c r="X4951" s="20"/>
      <c r="Y4951" s="20"/>
      <c r="Z4951" s="21"/>
      <c r="AA4951" s="20"/>
      <c r="AB4951" s="20"/>
      <c r="AC4951" s="14"/>
    </row>
    <row r="4952" spans="2:29" ht="14.25" customHeight="1" x14ac:dyDescent="0.3">
      <c r="B4952" s="20"/>
      <c r="C4952" s="20"/>
      <c r="D4952" s="20"/>
      <c r="E4952" s="20"/>
      <c r="F4952" s="21"/>
      <c r="G4952" s="20"/>
      <c r="H4952" s="20"/>
      <c r="I4952" s="21"/>
      <c r="J4952" s="20"/>
      <c r="K4952" s="20"/>
      <c r="L4952" s="20"/>
      <c r="M4952" s="21"/>
      <c r="N4952" s="21"/>
      <c r="O4952" s="21"/>
      <c r="P4952" s="21"/>
      <c r="Q4952" s="21"/>
      <c r="R4952" s="21"/>
      <c r="S4952" s="21"/>
      <c r="T4952" s="20"/>
      <c r="U4952" s="21"/>
      <c r="V4952" s="21"/>
      <c r="W4952" s="21"/>
      <c r="X4952" s="20"/>
      <c r="Y4952" s="20"/>
      <c r="Z4952" s="21"/>
      <c r="AA4952" s="20"/>
      <c r="AB4952" s="20"/>
      <c r="AC4952" s="14"/>
    </row>
    <row r="4953" spans="2:29" ht="14.25" customHeight="1" x14ac:dyDescent="0.3">
      <c r="B4953" s="20"/>
      <c r="C4953" s="20"/>
      <c r="D4953" s="20"/>
      <c r="E4953" s="20"/>
      <c r="F4953" s="21"/>
      <c r="G4953" s="20"/>
      <c r="H4953" s="20"/>
      <c r="I4953" s="21"/>
      <c r="J4953" s="20"/>
      <c r="K4953" s="20"/>
      <c r="L4953" s="20"/>
      <c r="M4953" s="21"/>
      <c r="N4953" s="21"/>
      <c r="O4953" s="21"/>
      <c r="P4953" s="21"/>
      <c r="Q4953" s="21"/>
      <c r="R4953" s="21"/>
      <c r="S4953" s="21"/>
      <c r="T4953" s="20"/>
      <c r="U4953" s="21"/>
      <c r="V4953" s="21"/>
      <c r="W4953" s="21"/>
      <c r="X4953" s="20"/>
      <c r="Y4953" s="20"/>
      <c r="Z4953" s="21"/>
      <c r="AA4953" s="20"/>
      <c r="AB4953" s="20"/>
      <c r="AC4953" s="14"/>
    </row>
    <row r="4954" spans="2:29" ht="14.25" customHeight="1" x14ac:dyDescent="0.3">
      <c r="B4954" s="20"/>
      <c r="C4954" s="20"/>
      <c r="D4954" s="20"/>
      <c r="E4954" s="20"/>
      <c r="F4954" s="21"/>
      <c r="G4954" s="20"/>
      <c r="H4954" s="20"/>
      <c r="I4954" s="21"/>
      <c r="J4954" s="20"/>
      <c r="K4954" s="20"/>
      <c r="L4954" s="20"/>
      <c r="M4954" s="21"/>
      <c r="N4954" s="21"/>
      <c r="O4954" s="21"/>
      <c r="P4954" s="21"/>
      <c r="Q4954" s="21"/>
      <c r="R4954" s="21"/>
      <c r="S4954" s="21"/>
      <c r="T4954" s="20"/>
      <c r="U4954" s="21"/>
      <c r="V4954" s="21"/>
      <c r="W4954" s="21"/>
      <c r="X4954" s="20"/>
      <c r="Y4954" s="20"/>
      <c r="Z4954" s="21"/>
      <c r="AA4954" s="20"/>
      <c r="AB4954" s="20"/>
      <c r="AC4954" s="14"/>
    </row>
    <row r="4955" spans="2:29" ht="14.25" customHeight="1" x14ac:dyDescent="0.3">
      <c r="B4955" s="20"/>
      <c r="C4955" s="20"/>
      <c r="D4955" s="20"/>
      <c r="E4955" s="20"/>
      <c r="F4955" s="21"/>
      <c r="G4955" s="20"/>
      <c r="H4955" s="20"/>
      <c r="I4955" s="21"/>
      <c r="J4955" s="20"/>
      <c r="K4955" s="20"/>
      <c r="L4955" s="20"/>
      <c r="M4955" s="21"/>
      <c r="N4955" s="21"/>
      <c r="O4955" s="21"/>
      <c r="P4955" s="21"/>
      <c r="Q4955" s="21"/>
      <c r="R4955" s="21"/>
      <c r="S4955" s="21"/>
      <c r="T4955" s="20"/>
      <c r="U4955" s="21"/>
      <c r="V4955" s="21"/>
      <c r="W4955" s="21"/>
      <c r="X4955" s="20"/>
      <c r="Y4955" s="20"/>
      <c r="Z4955" s="21"/>
      <c r="AA4955" s="20"/>
      <c r="AB4955" s="20"/>
      <c r="AC4955" s="14"/>
    </row>
    <row r="4956" spans="2:29" ht="14.25" customHeight="1" x14ac:dyDescent="0.3">
      <c r="B4956" s="20"/>
      <c r="C4956" s="20"/>
      <c r="D4956" s="20"/>
      <c r="E4956" s="20"/>
      <c r="F4956" s="21"/>
      <c r="G4956" s="20"/>
      <c r="H4956" s="20"/>
      <c r="I4956" s="21"/>
      <c r="J4956" s="20"/>
      <c r="K4956" s="20"/>
      <c r="L4956" s="20"/>
      <c r="M4956" s="21"/>
      <c r="N4956" s="21"/>
      <c r="O4956" s="21"/>
      <c r="P4956" s="21"/>
      <c r="Q4956" s="21"/>
      <c r="R4956" s="21"/>
      <c r="S4956" s="21"/>
      <c r="T4956" s="20"/>
      <c r="U4956" s="21"/>
      <c r="V4956" s="21"/>
      <c r="W4956" s="21"/>
      <c r="X4956" s="20"/>
      <c r="Y4956" s="20"/>
      <c r="Z4956" s="21"/>
      <c r="AA4956" s="20"/>
      <c r="AB4956" s="20"/>
      <c r="AC4956" s="14"/>
    </row>
    <row r="4957" spans="2:29" ht="14.25" customHeight="1" x14ac:dyDescent="0.3">
      <c r="B4957" s="20"/>
      <c r="C4957" s="20"/>
      <c r="D4957" s="20"/>
      <c r="E4957" s="20"/>
      <c r="F4957" s="21"/>
      <c r="G4957" s="20"/>
      <c r="H4957" s="20"/>
      <c r="I4957" s="21"/>
      <c r="J4957" s="20"/>
      <c r="K4957" s="20"/>
      <c r="L4957" s="20"/>
      <c r="M4957" s="21"/>
      <c r="N4957" s="21"/>
      <c r="O4957" s="21"/>
      <c r="P4957" s="21"/>
      <c r="Q4957" s="21"/>
      <c r="R4957" s="21"/>
      <c r="S4957" s="21"/>
      <c r="T4957" s="20"/>
      <c r="U4957" s="21"/>
      <c r="V4957" s="21"/>
      <c r="W4957" s="21"/>
      <c r="X4957" s="20"/>
      <c r="Y4957" s="20"/>
      <c r="Z4957" s="21"/>
      <c r="AA4957" s="20"/>
      <c r="AB4957" s="20"/>
      <c r="AC4957" s="14"/>
    </row>
    <row r="4958" spans="2:29" ht="14.25" customHeight="1" x14ac:dyDescent="0.3">
      <c r="B4958" s="20"/>
      <c r="C4958" s="20"/>
      <c r="D4958" s="20"/>
      <c r="E4958" s="20"/>
      <c r="F4958" s="21"/>
      <c r="G4958" s="20"/>
      <c r="H4958" s="20"/>
      <c r="I4958" s="21"/>
      <c r="J4958" s="20"/>
      <c r="K4958" s="20"/>
      <c r="L4958" s="20"/>
      <c r="M4958" s="21"/>
      <c r="N4958" s="21"/>
      <c r="O4958" s="21"/>
      <c r="P4958" s="21"/>
      <c r="Q4958" s="21"/>
      <c r="R4958" s="21"/>
      <c r="S4958" s="21"/>
      <c r="T4958" s="20"/>
      <c r="U4958" s="21"/>
      <c r="V4958" s="21"/>
      <c r="W4958" s="21"/>
      <c r="X4958" s="20"/>
      <c r="Y4958" s="20"/>
      <c r="Z4958" s="21"/>
      <c r="AA4958" s="20"/>
      <c r="AB4958" s="20"/>
      <c r="AC4958" s="14"/>
    </row>
    <row r="4959" spans="2:29" ht="14.25" customHeight="1" x14ac:dyDescent="0.3">
      <c r="B4959" s="20"/>
      <c r="C4959" s="20"/>
      <c r="D4959" s="20"/>
      <c r="E4959" s="20"/>
      <c r="F4959" s="21"/>
      <c r="G4959" s="20"/>
      <c r="H4959" s="20"/>
      <c r="I4959" s="21"/>
      <c r="J4959" s="20"/>
      <c r="K4959" s="20"/>
      <c r="L4959" s="20"/>
      <c r="M4959" s="21"/>
      <c r="N4959" s="21"/>
      <c r="O4959" s="21"/>
      <c r="P4959" s="21"/>
      <c r="Q4959" s="21"/>
      <c r="R4959" s="21"/>
      <c r="S4959" s="21"/>
      <c r="T4959" s="20"/>
      <c r="U4959" s="21"/>
      <c r="V4959" s="21"/>
      <c r="W4959" s="21"/>
      <c r="X4959" s="20"/>
      <c r="Y4959" s="20"/>
      <c r="Z4959" s="21"/>
      <c r="AA4959" s="20"/>
      <c r="AB4959" s="20"/>
      <c r="AC4959" s="14"/>
    </row>
    <row r="4960" spans="2:29" ht="14.25" customHeight="1" x14ac:dyDescent="0.3">
      <c r="B4960" s="20"/>
      <c r="C4960" s="20"/>
      <c r="D4960" s="20"/>
      <c r="E4960" s="20"/>
      <c r="F4960" s="21"/>
      <c r="G4960" s="20"/>
      <c r="H4960" s="20"/>
      <c r="I4960" s="21"/>
      <c r="J4960" s="20"/>
      <c r="K4960" s="20"/>
      <c r="L4960" s="20"/>
      <c r="M4960" s="21"/>
      <c r="N4960" s="21"/>
      <c r="O4960" s="21"/>
      <c r="P4960" s="21"/>
      <c r="Q4960" s="21"/>
      <c r="R4960" s="21"/>
      <c r="S4960" s="21"/>
      <c r="T4960" s="20"/>
      <c r="U4960" s="21"/>
      <c r="V4960" s="21"/>
      <c r="W4960" s="21"/>
      <c r="X4960" s="20"/>
      <c r="Y4960" s="20"/>
      <c r="Z4960" s="21"/>
      <c r="AA4960" s="20"/>
      <c r="AB4960" s="20"/>
      <c r="AC4960" s="14"/>
    </row>
    <row r="4961" spans="2:29" ht="14.25" customHeight="1" x14ac:dyDescent="0.3">
      <c r="B4961" s="20"/>
      <c r="C4961" s="20"/>
      <c r="D4961" s="20"/>
      <c r="E4961" s="20"/>
      <c r="F4961" s="21"/>
      <c r="G4961" s="20"/>
      <c r="H4961" s="20"/>
      <c r="I4961" s="21"/>
      <c r="J4961" s="20"/>
      <c r="K4961" s="20"/>
      <c r="L4961" s="20"/>
      <c r="M4961" s="21"/>
      <c r="N4961" s="21"/>
      <c r="O4961" s="21"/>
      <c r="P4961" s="21"/>
      <c r="Q4961" s="21"/>
      <c r="R4961" s="21"/>
      <c r="S4961" s="21"/>
      <c r="T4961" s="20"/>
      <c r="U4961" s="21"/>
      <c r="V4961" s="21"/>
      <c r="W4961" s="21"/>
      <c r="X4961" s="20"/>
      <c r="Y4961" s="20"/>
      <c r="Z4961" s="21"/>
      <c r="AA4961" s="20"/>
      <c r="AB4961" s="20"/>
      <c r="AC4961" s="14"/>
    </row>
    <row r="4962" spans="2:29" ht="14.25" customHeight="1" x14ac:dyDescent="0.3">
      <c r="B4962" s="20"/>
      <c r="C4962" s="20"/>
      <c r="D4962" s="20"/>
      <c r="E4962" s="20"/>
      <c r="F4962" s="21"/>
      <c r="G4962" s="20"/>
      <c r="H4962" s="20"/>
      <c r="I4962" s="21"/>
      <c r="J4962" s="20"/>
      <c r="K4962" s="20"/>
      <c r="L4962" s="20"/>
      <c r="M4962" s="21"/>
      <c r="N4962" s="21"/>
      <c r="O4962" s="21"/>
      <c r="P4962" s="21"/>
      <c r="Q4962" s="21"/>
      <c r="R4962" s="21"/>
      <c r="S4962" s="21"/>
      <c r="T4962" s="20"/>
      <c r="U4962" s="21"/>
      <c r="V4962" s="21"/>
      <c r="W4962" s="21"/>
      <c r="X4962" s="20"/>
      <c r="Y4962" s="20"/>
      <c r="Z4962" s="21"/>
      <c r="AA4962" s="20"/>
      <c r="AB4962" s="20"/>
      <c r="AC4962" s="14"/>
    </row>
    <row r="4963" spans="2:29" ht="14.25" customHeight="1" x14ac:dyDescent="0.3">
      <c r="B4963" s="20"/>
      <c r="C4963" s="20"/>
      <c r="D4963" s="20"/>
      <c r="E4963" s="20"/>
      <c r="F4963" s="21"/>
      <c r="G4963" s="20"/>
      <c r="H4963" s="20"/>
      <c r="I4963" s="21"/>
      <c r="J4963" s="20"/>
      <c r="K4963" s="20"/>
      <c r="L4963" s="20"/>
      <c r="M4963" s="21"/>
      <c r="N4963" s="21"/>
      <c r="O4963" s="21"/>
      <c r="P4963" s="21"/>
      <c r="Q4963" s="21"/>
      <c r="R4963" s="21"/>
      <c r="S4963" s="21"/>
      <c r="T4963" s="20"/>
      <c r="U4963" s="21"/>
      <c r="V4963" s="21"/>
      <c r="W4963" s="21"/>
      <c r="X4963" s="20"/>
      <c r="Y4963" s="20"/>
      <c r="Z4963" s="21"/>
      <c r="AA4963" s="20"/>
      <c r="AB4963" s="20"/>
      <c r="AC4963" s="14"/>
    </row>
    <row r="4964" spans="2:29" ht="14.25" customHeight="1" x14ac:dyDescent="0.3">
      <c r="B4964" s="20"/>
      <c r="C4964" s="20"/>
      <c r="D4964" s="20"/>
      <c r="E4964" s="20"/>
      <c r="F4964" s="21"/>
      <c r="G4964" s="20"/>
      <c r="H4964" s="20"/>
      <c r="I4964" s="21"/>
      <c r="J4964" s="20"/>
      <c r="K4964" s="20"/>
      <c r="L4964" s="20"/>
      <c r="M4964" s="21"/>
      <c r="N4964" s="21"/>
      <c r="O4964" s="21"/>
      <c r="P4964" s="21"/>
      <c r="Q4964" s="21"/>
      <c r="R4964" s="21"/>
      <c r="S4964" s="21"/>
      <c r="T4964" s="20"/>
      <c r="U4964" s="21"/>
      <c r="V4964" s="21"/>
      <c r="W4964" s="21"/>
      <c r="X4964" s="20"/>
      <c r="Y4964" s="20"/>
      <c r="Z4964" s="21"/>
      <c r="AA4964" s="20"/>
      <c r="AB4964" s="20"/>
      <c r="AC4964" s="14"/>
    </row>
    <row r="4965" spans="2:29" ht="14.25" customHeight="1" x14ac:dyDescent="0.3">
      <c r="B4965" s="20"/>
      <c r="C4965" s="20"/>
      <c r="D4965" s="20"/>
      <c r="E4965" s="20"/>
      <c r="F4965" s="21"/>
      <c r="G4965" s="20"/>
      <c r="H4965" s="20"/>
      <c r="I4965" s="21"/>
      <c r="J4965" s="20"/>
      <c r="K4965" s="20"/>
      <c r="L4965" s="20"/>
      <c r="M4965" s="21"/>
      <c r="N4965" s="21"/>
      <c r="O4965" s="21"/>
      <c r="P4965" s="21"/>
      <c r="Q4965" s="21"/>
      <c r="R4965" s="21"/>
      <c r="S4965" s="21"/>
      <c r="T4965" s="20"/>
      <c r="U4965" s="21"/>
      <c r="V4965" s="21"/>
      <c r="W4965" s="21"/>
      <c r="X4965" s="20"/>
      <c r="Y4965" s="20"/>
      <c r="Z4965" s="21"/>
      <c r="AA4965" s="20"/>
      <c r="AB4965" s="20"/>
      <c r="AC4965" s="14"/>
    </row>
    <row r="4966" spans="2:29" ht="14.25" customHeight="1" x14ac:dyDescent="0.3">
      <c r="B4966" s="20"/>
      <c r="C4966" s="20"/>
      <c r="D4966" s="20"/>
      <c r="E4966" s="20"/>
      <c r="F4966" s="21"/>
      <c r="G4966" s="20"/>
      <c r="H4966" s="20"/>
      <c r="I4966" s="21"/>
      <c r="J4966" s="20"/>
      <c r="K4966" s="20"/>
      <c r="L4966" s="20"/>
      <c r="M4966" s="21"/>
      <c r="N4966" s="21"/>
      <c r="O4966" s="21"/>
      <c r="P4966" s="21"/>
      <c r="Q4966" s="21"/>
      <c r="R4966" s="21"/>
      <c r="S4966" s="21"/>
      <c r="T4966" s="20"/>
      <c r="U4966" s="21"/>
      <c r="V4966" s="21"/>
      <c r="W4966" s="21"/>
      <c r="X4966" s="20"/>
      <c r="Y4966" s="20"/>
      <c r="Z4966" s="21"/>
      <c r="AA4966" s="20"/>
      <c r="AB4966" s="20"/>
      <c r="AC4966" s="14"/>
    </row>
    <row r="4967" spans="2:29" ht="14.25" customHeight="1" x14ac:dyDescent="0.3">
      <c r="B4967" s="20"/>
      <c r="C4967" s="20"/>
      <c r="D4967" s="20"/>
      <c r="E4967" s="20"/>
      <c r="F4967" s="21"/>
      <c r="G4967" s="20"/>
      <c r="H4967" s="20"/>
      <c r="I4967" s="21"/>
      <c r="J4967" s="20"/>
      <c r="K4967" s="20"/>
      <c r="L4967" s="20"/>
      <c r="M4967" s="21"/>
      <c r="N4967" s="21"/>
      <c r="O4967" s="21"/>
      <c r="P4967" s="21"/>
      <c r="Q4967" s="21"/>
      <c r="R4967" s="21"/>
      <c r="S4967" s="21"/>
      <c r="T4967" s="20"/>
      <c r="U4967" s="21"/>
      <c r="V4967" s="21"/>
      <c r="W4967" s="21"/>
      <c r="X4967" s="20"/>
      <c r="Y4967" s="20"/>
      <c r="Z4967" s="21"/>
      <c r="AA4967" s="20"/>
      <c r="AB4967" s="20"/>
      <c r="AC4967" s="14"/>
    </row>
    <row r="4968" spans="2:29" ht="14.25" customHeight="1" x14ac:dyDescent="0.3">
      <c r="B4968" s="20"/>
      <c r="C4968" s="20"/>
      <c r="D4968" s="20"/>
      <c r="E4968" s="20"/>
      <c r="F4968" s="21"/>
      <c r="G4968" s="20"/>
      <c r="H4968" s="20"/>
      <c r="I4968" s="21"/>
      <c r="J4968" s="20"/>
      <c r="K4968" s="20"/>
      <c r="L4968" s="20"/>
      <c r="M4968" s="21"/>
      <c r="N4968" s="21"/>
      <c r="O4968" s="21"/>
      <c r="P4968" s="21"/>
      <c r="Q4968" s="21"/>
      <c r="R4968" s="21"/>
      <c r="S4968" s="21"/>
      <c r="T4968" s="20"/>
      <c r="U4968" s="21"/>
      <c r="V4968" s="21"/>
      <c r="W4968" s="21"/>
      <c r="X4968" s="20"/>
      <c r="Y4968" s="20"/>
      <c r="Z4968" s="21"/>
      <c r="AA4968" s="20"/>
      <c r="AB4968" s="20"/>
      <c r="AC4968" s="14"/>
    </row>
    <row r="4969" spans="2:29" ht="14.25" customHeight="1" x14ac:dyDescent="0.3">
      <c r="B4969" s="20"/>
      <c r="C4969" s="20"/>
      <c r="D4969" s="20"/>
      <c r="E4969" s="20"/>
      <c r="F4969" s="21"/>
      <c r="G4969" s="20"/>
      <c r="H4969" s="20"/>
      <c r="I4969" s="21"/>
      <c r="J4969" s="20"/>
      <c r="K4969" s="20"/>
      <c r="L4969" s="20"/>
      <c r="M4969" s="21"/>
      <c r="N4969" s="21"/>
      <c r="O4969" s="21"/>
      <c r="P4969" s="21"/>
      <c r="Q4969" s="21"/>
      <c r="R4969" s="21"/>
      <c r="S4969" s="21"/>
      <c r="T4969" s="20"/>
      <c r="U4969" s="21"/>
      <c r="V4969" s="21"/>
      <c r="W4969" s="21"/>
      <c r="X4969" s="20"/>
      <c r="Y4969" s="20"/>
      <c r="Z4969" s="21"/>
      <c r="AA4969" s="20"/>
      <c r="AB4969" s="20"/>
      <c r="AC4969" s="14"/>
    </row>
    <row r="4970" spans="2:29" ht="14.25" customHeight="1" x14ac:dyDescent="0.3">
      <c r="B4970" s="20"/>
      <c r="C4970" s="20"/>
      <c r="D4970" s="20"/>
      <c r="E4970" s="20"/>
      <c r="F4970" s="21"/>
      <c r="G4970" s="20"/>
      <c r="H4970" s="20"/>
      <c r="I4970" s="21"/>
      <c r="J4970" s="20"/>
      <c r="K4970" s="20"/>
      <c r="L4970" s="20"/>
      <c r="M4970" s="21"/>
      <c r="N4970" s="21"/>
      <c r="O4970" s="21"/>
      <c r="P4970" s="21"/>
      <c r="Q4970" s="21"/>
      <c r="R4970" s="21"/>
      <c r="S4970" s="21"/>
      <c r="T4970" s="20"/>
      <c r="U4970" s="21"/>
      <c r="V4970" s="21"/>
      <c r="W4970" s="21"/>
      <c r="X4970" s="20"/>
      <c r="Y4970" s="20"/>
      <c r="Z4970" s="21"/>
      <c r="AA4970" s="20"/>
      <c r="AB4970" s="20"/>
      <c r="AC4970" s="14"/>
    </row>
    <row r="4971" spans="2:29" ht="14.25" customHeight="1" x14ac:dyDescent="0.3">
      <c r="B4971" s="20"/>
      <c r="C4971" s="20"/>
      <c r="D4971" s="20"/>
      <c r="E4971" s="20"/>
      <c r="F4971" s="21"/>
      <c r="G4971" s="20"/>
      <c r="H4971" s="20"/>
      <c r="I4971" s="21"/>
      <c r="J4971" s="20"/>
      <c r="K4971" s="20"/>
      <c r="L4971" s="20"/>
      <c r="M4971" s="21"/>
      <c r="N4971" s="21"/>
      <c r="O4971" s="21"/>
      <c r="P4971" s="21"/>
      <c r="Q4971" s="21"/>
      <c r="R4971" s="21"/>
      <c r="S4971" s="21"/>
      <c r="T4971" s="20"/>
      <c r="U4971" s="21"/>
      <c r="V4971" s="21"/>
      <c r="W4971" s="21"/>
      <c r="X4971" s="20"/>
      <c r="Y4971" s="20"/>
      <c r="Z4971" s="21"/>
      <c r="AA4971" s="20"/>
      <c r="AB4971" s="20"/>
      <c r="AC4971" s="14"/>
    </row>
    <row r="4972" spans="2:29" ht="14.25" customHeight="1" x14ac:dyDescent="0.3">
      <c r="B4972" s="20"/>
      <c r="C4972" s="20"/>
      <c r="D4972" s="20"/>
      <c r="E4972" s="20"/>
      <c r="F4972" s="21"/>
      <c r="G4972" s="20"/>
      <c r="H4972" s="20"/>
      <c r="I4972" s="21"/>
      <c r="J4972" s="20"/>
      <c r="K4972" s="20"/>
      <c r="L4972" s="20"/>
      <c r="M4972" s="21"/>
      <c r="N4972" s="21"/>
      <c r="O4972" s="21"/>
      <c r="P4972" s="21"/>
      <c r="Q4972" s="21"/>
      <c r="R4972" s="21"/>
      <c r="S4972" s="21"/>
      <c r="T4972" s="20"/>
      <c r="U4972" s="21"/>
      <c r="V4972" s="21"/>
      <c r="W4972" s="21"/>
      <c r="X4972" s="20"/>
      <c r="Y4972" s="20"/>
      <c r="Z4972" s="21"/>
      <c r="AA4972" s="20"/>
      <c r="AB4972" s="20"/>
      <c r="AC4972" s="14"/>
    </row>
    <row r="4973" spans="2:29" ht="14.25" customHeight="1" x14ac:dyDescent="0.3">
      <c r="B4973" s="20"/>
      <c r="C4973" s="20"/>
      <c r="D4973" s="20"/>
      <c r="E4973" s="20"/>
      <c r="F4973" s="21"/>
      <c r="G4973" s="20"/>
      <c r="H4973" s="20"/>
      <c r="I4973" s="21"/>
      <c r="J4973" s="20"/>
      <c r="K4973" s="20"/>
      <c r="L4973" s="20"/>
      <c r="M4973" s="21"/>
      <c r="N4973" s="21"/>
      <c r="O4973" s="21"/>
      <c r="P4973" s="21"/>
      <c r="Q4973" s="21"/>
      <c r="R4973" s="21"/>
      <c r="S4973" s="21"/>
      <c r="T4973" s="20"/>
      <c r="U4973" s="21"/>
      <c r="V4973" s="21"/>
      <c r="W4973" s="21"/>
      <c r="X4973" s="20"/>
      <c r="Y4973" s="20"/>
      <c r="Z4973" s="21"/>
      <c r="AA4973" s="20"/>
      <c r="AB4973" s="20"/>
      <c r="AC4973" s="14"/>
    </row>
    <row r="4974" spans="2:29" ht="14.25" customHeight="1" x14ac:dyDescent="0.3">
      <c r="B4974" s="20"/>
      <c r="C4974" s="20"/>
      <c r="D4974" s="20"/>
      <c r="E4974" s="20"/>
      <c r="F4974" s="21"/>
      <c r="G4974" s="20"/>
      <c r="H4974" s="20"/>
      <c r="I4974" s="21"/>
      <c r="J4974" s="20"/>
      <c r="K4974" s="20"/>
      <c r="L4974" s="20"/>
      <c r="M4974" s="21"/>
      <c r="N4974" s="21"/>
      <c r="O4974" s="21"/>
      <c r="P4974" s="21"/>
      <c r="Q4974" s="21"/>
      <c r="R4974" s="21"/>
      <c r="S4974" s="21"/>
      <c r="T4974" s="20"/>
      <c r="U4974" s="21"/>
      <c r="V4974" s="21"/>
      <c r="W4974" s="21"/>
      <c r="X4974" s="20"/>
      <c r="Y4974" s="20"/>
      <c r="Z4974" s="21"/>
      <c r="AA4974" s="20"/>
      <c r="AB4974" s="20"/>
      <c r="AC4974" s="14"/>
    </row>
    <row r="4975" spans="2:29" ht="14.25" customHeight="1" x14ac:dyDescent="0.3">
      <c r="B4975" s="20"/>
      <c r="C4975" s="20"/>
      <c r="D4975" s="20"/>
      <c r="E4975" s="20"/>
      <c r="F4975" s="21"/>
      <c r="G4975" s="20"/>
      <c r="H4975" s="20"/>
      <c r="I4975" s="21"/>
      <c r="J4975" s="20"/>
      <c r="K4975" s="20"/>
      <c r="L4975" s="20"/>
      <c r="M4975" s="21"/>
      <c r="N4975" s="21"/>
      <c r="O4975" s="21"/>
      <c r="P4975" s="21"/>
      <c r="Q4975" s="21"/>
      <c r="R4975" s="21"/>
      <c r="S4975" s="21"/>
      <c r="T4975" s="20"/>
      <c r="U4975" s="21"/>
      <c r="V4975" s="21"/>
      <c r="W4975" s="21"/>
      <c r="X4975" s="20"/>
      <c r="Y4975" s="20"/>
      <c r="Z4975" s="21"/>
      <c r="AA4975" s="20"/>
      <c r="AB4975" s="20"/>
      <c r="AC4975" s="14"/>
    </row>
    <row r="4976" spans="2:29" ht="14.25" customHeight="1" x14ac:dyDescent="0.3">
      <c r="B4976" s="20"/>
      <c r="C4976" s="20"/>
      <c r="D4976" s="20"/>
      <c r="E4976" s="20"/>
      <c r="F4976" s="21"/>
      <c r="G4976" s="20"/>
      <c r="H4976" s="20"/>
      <c r="I4976" s="21"/>
      <c r="J4976" s="20"/>
      <c r="K4976" s="20"/>
      <c r="L4976" s="20"/>
      <c r="M4976" s="21"/>
      <c r="N4976" s="21"/>
      <c r="O4976" s="21"/>
      <c r="P4976" s="21"/>
      <c r="Q4976" s="21"/>
      <c r="R4976" s="21"/>
      <c r="S4976" s="21"/>
      <c r="T4976" s="20"/>
      <c r="U4976" s="21"/>
      <c r="V4976" s="21"/>
      <c r="W4976" s="21"/>
      <c r="X4976" s="20"/>
      <c r="Y4976" s="20"/>
      <c r="Z4976" s="21"/>
      <c r="AA4976" s="20"/>
      <c r="AB4976" s="20"/>
      <c r="AC4976" s="14"/>
    </row>
    <row r="4977" spans="2:29" ht="14.25" customHeight="1" x14ac:dyDescent="0.3">
      <c r="B4977" s="20"/>
      <c r="C4977" s="20"/>
      <c r="D4977" s="20"/>
      <c r="E4977" s="20"/>
      <c r="F4977" s="21"/>
      <c r="G4977" s="20"/>
      <c r="H4977" s="20"/>
      <c r="I4977" s="21"/>
      <c r="J4977" s="20"/>
      <c r="K4977" s="20"/>
      <c r="L4977" s="20"/>
      <c r="M4977" s="21"/>
      <c r="N4977" s="21"/>
      <c r="O4977" s="21"/>
      <c r="P4977" s="21"/>
      <c r="Q4977" s="21"/>
      <c r="R4977" s="21"/>
      <c r="S4977" s="21"/>
      <c r="T4977" s="20"/>
      <c r="U4977" s="21"/>
      <c r="V4977" s="21"/>
      <c r="W4977" s="21"/>
      <c r="X4977" s="20"/>
      <c r="Y4977" s="20"/>
      <c r="Z4977" s="21"/>
      <c r="AA4977" s="20"/>
      <c r="AB4977" s="20"/>
      <c r="AC4977" s="14"/>
    </row>
    <row r="4978" spans="2:29" ht="14.25" customHeight="1" x14ac:dyDescent="0.3">
      <c r="B4978" s="20"/>
      <c r="C4978" s="20"/>
      <c r="D4978" s="20"/>
      <c r="E4978" s="20"/>
      <c r="F4978" s="21"/>
      <c r="G4978" s="20"/>
      <c r="H4978" s="20"/>
      <c r="I4978" s="21"/>
      <c r="J4978" s="20"/>
      <c r="K4978" s="20"/>
      <c r="L4978" s="20"/>
      <c r="M4978" s="21"/>
      <c r="N4978" s="21"/>
      <c r="O4978" s="21"/>
      <c r="P4978" s="21"/>
      <c r="Q4978" s="21"/>
      <c r="R4978" s="21"/>
      <c r="S4978" s="21"/>
      <c r="T4978" s="20"/>
      <c r="U4978" s="21"/>
      <c r="V4978" s="21"/>
      <c r="W4978" s="21"/>
      <c r="X4978" s="20"/>
      <c r="Y4978" s="20"/>
      <c r="Z4978" s="21"/>
      <c r="AA4978" s="20"/>
      <c r="AB4978" s="20"/>
      <c r="AC4978" s="14"/>
    </row>
    <row r="4979" spans="2:29" ht="14.25" customHeight="1" x14ac:dyDescent="0.3">
      <c r="B4979" s="20"/>
      <c r="C4979" s="20"/>
      <c r="D4979" s="20"/>
      <c r="E4979" s="20"/>
      <c r="F4979" s="21"/>
      <c r="G4979" s="20"/>
      <c r="H4979" s="20"/>
      <c r="I4979" s="21"/>
      <c r="J4979" s="20"/>
      <c r="K4979" s="20"/>
      <c r="L4979" s="20"/>
      <c r="M4979" s="21"/>
      <c r="N4979" s="21"/>
      <c r="O4979" s="21"/>
      <c r="P4979" s="21"/>
      <c r="Q4979" s="21"/>
      <c r="R4979" s="21"/>
      <c r="S4979" s="21"/>
      <c r="T4979" s="20"/>
      <c r="U4979" s="21"/>
      <c r="V4979" s="21"/>
      <c r="W4979" s="21"/>
      <c r="X4979" s="20"/>
      <c r="Y4979" s="20"/>
      <c r="Z4979" s="21"/>
      <c r="AA4979" s="20"/>
      <c r="AB4979" s="20"/>
      <c r="AC4979" s="14"/>
    </row>
    <row r="4980" spans="2:29" ht="14.25" customHeight="1" x14ac:dyDescent="0.3">
      <c r="B4980" s="20"/>
      <c r="C4980" s="20"/>
      <c r="D4980" s="20"/>
      <c r="E4980" s="20"/>
      <c r="F4980" s="21"/>
      <c r="G4980" s="20"/>
      <c r="H4980" s="20"/>
      <c r="I4980" s="21"/>
      <c r="J4980" s="20"/>
      <c r="K4980" s="20"/>
      <c r="L4980" s="20"/>
      <c r="M4980" s="21"/>
      <c r="N4980" s="21"/>
      <c r="O4980" s="21"/>
      <c r="P4980" s="21"/>
      <c r="Q4980" s="21"/>
      <c r="R4980" s="21"/>
      <c r="S4980" s="21"/>
      <c r="T4980" s="20"/>
      <c r="U4980" s="21"/>
      <c r="V4980" s="21"/>
      <c r="W4980" s="21"/>
      <c r="X4980" s="20"/>
      <c r="Y4980" s="20"/>
      <c r="Z4980" s="21"/>
      <c r="AA4980" s="20"/>
      <c r="AB4980" s="20"/>
      <c r="AC4980" s="14"/>
    </row>
    <row r="4981" spans="2:29" ht="14.25" customHeight="1" x14ac:dyDescent="0.3">
      <c r="B4981" s="20"/>
      <c r="C4981" s="20"/>
      <c r="D4981" s="20"/>
      <c r="E4981" s="20"/>
      <c r="F4981" s="21"/>
      <c r="G4981" s="20"/>
      <c r="H4981" s="20"/>
      <c r="I4981" s="21"/>
      <c r="J4981" s="20"/>
      <c r="K4981" s="20"/>
      <c r="L4981" s="20"/>
      <c r="M4981" s="21"/>
      <c r="N4981" s="21"/>
      <c r="O4981" s="21"/>
      <c r="P4981" s="21"/>
      <c r="Q4981" s="21"/>
      <c r="R4981" s="21"/>
      <c r="S4981" s="21"/>
      <c r="T4981" s="20"/>
      <c r="U4981" s="21"/>
      <c r="V4981" s="21"/>
      <c r="W4981" s="21"/>
      <c r="X4981" s="20"/>
      <c r="Y4981" s="20"/>
      <c r="Z4981" s="21"/>
      <c r="AA4981" s="20"/>
      <c r="AB4981" s="20"/>
      <c r="AC4981" s="14"/>
    </row>
    <row r="4982" spans="2:29" ht="14.25" customHeight="1" x14ac:dyDescent="0.3">
      <c r="B4982" s="20"/>
      <c r="C4982" s="20"/>
      <c r="D4982" s="20"/>
      <c r="E4982" s="20"/>
      <c r="F4982" s="21"/>
      <c r="G4982" s="20"/>
      <c r="H4982" s="20"/>
      <c r="I4982" s="21"/>
      <c r="J4982" s="20"/>
      <c r="K4982" s="20"/>
      <c r="L4982" s="20"/>
      <c r="M4982" s="21"/>
      <c r="N4982" s="21"/>
      <c r="O4982" s="21"/>
      <c r="P4982" s="21"/>
      <c r="Q4982" s="21"/>
      <c r="R4982" s="21"/>
      <c r="S4982" s="21"/>
      <c r="T4982" s="20"/>
      <c r="U4982" s="21"/>
      <c r="V4982" s="21"/>
      <c r="W4982" s="21"/>
      <c r="X4982" s="20"/>
      <c r="Y4982" s="20"/>
      <c r="Z4982" s="21"/>
      <c r="AA4982" s="20"/>
      <c r="AB4982" s="20"/>
      <c r="AC4982" s="14"/>
    </row>
    <row r="4983" spans="2:29" ht="14.25" customHeight="1" x14ac:dyDescent="0.3">
      <c r="B4983" s="20"/>
      <c r="C4983" s="20"/>
      <c r="D4983" s="20"/>
      <c r="E4983" s="20"/>
      <c r="F4983" s="21"/>
      <c r="G4983" s="20"/>
      <c r="H4983" s="20"/>
      <c r="I4983" s="21"/>
      <c r="J4983" s="20"/>
      <c r="K4983" s="20"/>
      <c r="L4983" s="20"/>
      <c r="M4983" s="21"/>
      <c r="N4983" s="21"/>
      <c r="O4983" s="21"/>
      <c r="P4983" s="21"/>
      <c r="Q4983" s="21"/>
      <c r="R4983" s="21"/>
      <c r="S4983" s="21"/>
      <c r="T4983" s="20"/>
      <c r="U4983" s="21"/>
      <c r="V4983" s="21"/>
      <c r="W4983" s="21"/>
      <c r="X4983" s="20"/>
      <c r="Y4983" s="20"/>
      <c r="Z4983" s="21"/>
      <c r="AA4983" s="20"/>
      <c r="AB4983" s="20"/>
      <c r="AC4983" s="14"/>
    </row>
    <row r="4984" spans="2:29" ht="14.25" customHeight="1" x14ac:dyDescent="0.3">
      <c r="B4984" s="20"/>
      <c r="C4984" s="20"/>
      <c r="D4984" s="20"/>
      <c r="E4984" s="20"/>
      <c r="F4984" s="21"/>
      <c r="G4984" s="20"/>
      <c r="H4984" s="20"/>
      <c r="I4984" s="21"/>
      <c r="J4984" s="20"/>
      <c r="K4984" s="20"/>
      <c r="L4984" s="20"/>
      <c r="M4984" s="21"/>
      <c r="N4984" s="21"/>
      <c r="O4984" s="21"/>
      <c r="P4984" s="21"/>
      <c r="Q4984" s="21"/>
      <c r="R4984" s="21"/>
      <c r="S4984" s="21"/>
      <c r="T4984" s="20"/>
      <c r="U4984" s="21"/>
      <c r="V4984" s="21"/>
      <c r="W4984" s="21"/>
      <c r="X4984" s="20"/>
      <c r="Y4984" s="20"/>
      <c r="Z4984" s="21"/>
      <c r="AA4984" s="20"/>
      <c r="AB4984" s="20"/>
      <c r="AC4984" s="14"/>
    </row>
    <row r="4985" spans="2:29" ht="14.25" customHeight="1" x14ac:dyDescent="0.3">
      <c r="B4985" s="20"/>
      <c r="C4985" s="20"/>
      <c r="D4985" s="20"/>
      <c r="E4985" s="20"/>
      <c r="F4985" s="21"/>
      <c r="G4985" s="20"/>
      <c r="H4985" s="20"/>
      <c r="I4985" s="21"/>
      <c r="J4985" s="20"/>
      <c r="K4985" s="20"/>
      <c r="L4985" s="20"/>
      <c r="M4985" s="21"/>
      <c r="N4985" s="21"/>
      <c r="O4985" s="21"/>
      <c r="P4985" s="21"/>
      <c r="Q4985" s="21"/>
      <c r="R4985" s="21"/>
      <c r="S4985" s="21"/>
      <c r="T4985" s="20"/>
      <c r="U4985" s="21"/>
      <c r="V4985" s="21"/>
      <c r="W4985" s="21"/>
      <c r="X4985" s="20"/>
      <c r="Y4985" s="20"/>
      <c r="Z4985" s="21"/>
      <c r="AA4985" s="20"/>
      <c r="AB4985" s="20"/>
      <c r="AC4985" s="14"/>
    </row>
    <row r="4986" spans="2:29" ht="14.25" customHeight="1" x14ac:dyDescent="0.3">
      <c r="B4986" s="20"/>
      <c r="C4986" s="20"/>
      <c r="D4986" s="20"/>
      <c r="E4986" s="20"/>
      <c r="F4986" s="21"/>
      <c r="G4986" s="20"/>
      <c r="H4986" s="20"/>
      <c r="I4986" s="21"/>
      <c r="J4986" s="20"/>
      <c r="K4986" s="20"/>
      <c r="L4986" s="20"/>
      <c r="M4986" s="21"/>
      <c r="N4986" s="21"/>
      <c r="O4986" s="21"/>
      <c r="P4986" s="21"/>
      <c r="Q4986" s="21"/>
      <c r="R4986" s="21"/>
      <c r="S4986" s="21"/>
      <c r="T4986" s="20"/>
      <c r="U4986" s="21"/>
      <c r="V4986" s="21"/>
      <c r="W4986" s="21"/>
      <c r="X4986" s="20"/>
      <c r="Y4986" s="20"/>
      <c r="Z4986" s="21"/>
      <c r="AA4986" s="20"/>
      <c r="AB4986" s="20"/>
      <c r="AC4986" s="14"/>
    </row>
    <row r="4987" spans="2:29" ht="14.25" customHeight="1" x14ac:dyDescent="0.3">
      <c r="B4987" s="20"/>
      <c r="C4987" s="20"/>
      <c r="D4987" s="20"/>
      <c r="E4987" s="20"/>
      <c r="F4987" s="21"/>
      <c r="G4987" s="20"/>
      <c r="H4987" s="20"/>
      <c r="I4987" s="21"/>
      <c r="J4987" s="20"/>
      <c r="K4987" s="20"/>
      <c r="L4987" s="20"/>
      <c r="M4987" s="21"/>
      <c r="N4987" s="21"/>
      <c r="O4987" s="21"/>
      <c r="P4987" s="21"/>
      <c r="Q4987" s="21"/>
      <c r="R4987" s="21"/>
      <c r="S4987" s="21"/>
      <c r="T4987" s="20"/>
      <c r="U4987" s="21"/>
      <c r="V4987" s="21"/>
      <c r="W4987" s="21"/>
      <c r="X4987" s="20"/>
      <c r="Y4987" s="20"/>
      <c r="Z4987" s="21"/>
      <c r="AA4987" s="20"/>
      <c r="AB4987" s="20"/>
      <c r="AC4987" s="14"/>
    </row>
    <row r="4988" spans="2:29" ht="14.25" customHeight="1" x14ac:dyDescent="0.3">
      <c r="B4988" s="20"/>
      <c r="C4988" s="20"/>
      <c r="D4988" s="20"/>
      <c r="E4988" s="20"/>
      <c r="F4988" s="21"/>
      <c r="G4988" s="20"/>
      <c r="H4988" s="20"/>
      <c r="I4988" s="21"/>
      <c r="J4988" s="20"/>
      <c r="K4988" s="20"/>
      <c r="L4988" s="20"/>
      <c r="M4988" s="21"/>
      <c r="N4988" s="21"/>
      <c r="O4988" s="21"/>
      <c r="P4988" s="21"/>
      <c r="Q4988" s="21"/>
      <c r="R4988" s="21"/>
      <c r="S4988" s="21"/>
      <c r="T4988" s="20"/>
      <c r="U4988" s="21"/>
      <c r="V4988" s="21"/>
      <c r="W4988" s="21"/>
      <c r="X4988" s="20"/>
      <c r="Y4988" s="20"/>
      <c r="Z4988" s="21"/>
      <c r="AA4988" s="20"/>
      <c r="AB4988" s="20"/>
      <c r="AC4988" s="14"/>
    </row>
    <row r="4989" spans="2:29" ht="14.25" customHeight="1" x14ac:dyDescent="0.3">
      <c r="B4989" s="20"/>
      <c r="C4989" s="20"/>
      <c r="D4989" s="20"/>
      <c r="E4989" s="20"/>
      <c r="F4989" s="21"/>
      <c r="G4989" s="20"/>
      <c r="H4989" s="20"/>
      <c r="I4989" s="21"/>
      <c r="J4989" s="20"/>
      <c r="K4989" s="20"/>
      <c r="L4989" s="20"/>
      <c r="M4989" s="21"/>
      <c r="N4989" s="21"/>
      <c r="O4989" s="21"/>
      <c r="P4989" s="21"/>
      <c r="Q4989" s="21"/>
      <c r="R4989" s="21"/>
      <c r="S4989" s="21"/>
      <c r="T4989" s="20"/>
      <c r="U4989" s="21"/>
      <c r="V4989" s="21"/>
      <c r="W4989" s="21"/>
      <c r="X4989" s="20"/>
      <c r="Y4989" s="20"/>
      <c r="Z4989" s="21"/>
      <c r="AA4989" s="20"/>
      <c r="AB4989" s="20"/>
      <c r="AC4989" s="14"/>
    </row>
    <row r="4990" spans="2:29" ht="14.25" customHeight="1" x14ac:dyDescent="0.3">
      <c r="B4990" s="20"/>
      <c r="C4990" s="20"/>
      <c r="D4990" s="20"/>
      <c r="E4990" s="20"/>
      <c r="F4990" s="21"/>
      <c r="G4990" s="20"/>
      <c r="H4990" s="20"/>
      <c r="I4990" s="21"/>
      <c r="J4990" s="20"/>
      <c r="K4990" s="20"/>
      <c r="L4990" s="20"/>
      <c r="M4990" s="21"/>
      <c r="N4990" s="21"/>
      <c r="O4990" s="21"/>
      <c r="P4990" s="21"/>
      <c r="Q4990" s="21"/>
      <c r="R4990" s="21"/>
      <c r="S4990" s="21"/>
      <c r="T4990" s="20"/>
      <c r="U4990" s="21"/>
      <c r="V4990" s="21"/>
      <c r="W4990" s="21"/>
      <c r="X4990" s="20"/>
      <c r="Y4990" s="20"/>
      <c r="Z4990" s="21"/>
      <c r="AA4990" s="20"/>
      <c r="AB4990" s="20"/>
      <c r="AC4990" s="14"/>
    </row>
    <row r="4991" spans="2:29" ht="14.25" customHeight="1" x14ac:dyDescent="0.3">
      <c r="B4991" s="20"/>
      <c r="C4991" s="20"/>
      <c r="D4991" s="20"/>
      <c r="E4991" s="20"/>
      <c r="F4991" s="21"/>
      <c r="G4991" s="20"/>
      <c r="H4991" s="20"/>
      <c r="I4991" s="21"/>
      <c r="J4991" s="20"/>
      <c r="K4991" s="20"/>
      <c r="L4991" s="20"/>
      <c r="M4991" s="21"/>
      <c r="N4991" s="21"/>
      <c r="O4991" s="21"/>
      <c r="P4991" s="21"/>
      <c r="Q4991" s="21"/>
      <c r="R4991" s="21"/>
      <c r="S4991" s="21"/>
      <c r="T4991" s="20"/>
      <c r="U4991" s="21"/>
      <c r="V4991" s="21"/>
      <c r="W4991" s="21"/>
      <c r="X4991" s="20"/>
      <c r="Y4991" s="20"/>
      <c r="Z4991" s="21"/>
      <c r="AA4991" s="20"/>
      <c r="AB4991" s="20"/>
      <c r="AC4991" s="14"/>
    </row>
    <row r="4992" spans="2:29" ht="14.25" customHeight="1" x14ac:dyDescent="0.3">
      <c r="B4992" s="20"/>
      <c r="C4992" s="20"/>
      <c r="D4992" s="20"/>
      <c r="E4992" s="20"/>
      <c r="F4992" s="21"/>
      <c r="G4992" s="20"/>
      <c r="H4992" s="20"/>
      <c r="I4992" s="21"/>
      <c r="J4992" s="20"/>
      <c r="K4992" s="20"/>
      <c r="L4992" s="20"/>
      <c r="M4992" s="21"/>
      <c r="N4992" s="21"/>
      <c r="O4992" s="21"/>
      <c r="P4992" s="21"/>
      <c r="Q4992" s="21"/>
      <c r="R4992" s="21"/>
      <c r="S4992" s="21"/>
      <c r="T4992" s="20"/>
      <c r="U4992" s="21"/>
      <c r="V4992" s="21"/>
      <c r="W4992" s="21"/>
      <c r="X4992" s="20"/>
      <c r="Y4992" s="20"/>
      <c r="Z4992" s="21"/>
      <c r="AA4992" s="20"/>
      <c r="AB4992" s="20"/>
      <c r="AC4992" s="14"/>
    </row>
    <row r="4993" spans="2:29" ht="14.25" customHeight="1" x14ac:dyDescent="0.3">
      <c r="B4993" s="20"/>
      <c r="C4993" s="20"/>
      <c r="D4993" s="20"/>
      <c r="E4993" s="20"/>
      <c r="F4993" s="21"/>
      <c r="G4993" s="20"/>
      <c r="H4993" s="20"/>
      <c r="I4993" s="21"/>
      <c r="J4993" s="20"/>
      <c r="K4993" s="20"/>
      <c r="L4993" s="20"/>
      <c r="M4993" s="21"/>
      <c r="N4993" s="21"/>
      <c r="O4993" s="21"/>
      <c r="P4993" s="21"/>
      <c r="Q4993" s="21"/>
      <c r="R4993" s="21"/>
      <c r="S4993" s="21"/>
      <c r="T4993" s="20"/>
      <c r="U4993" s="21"/>
      <c r="V4993" s="21"/>
      <c r="W4993" s="21"/>
      <c r="X4993" s="20"/>
      <c r="Y4993" s="20"/>
      <c r="Z4993" s="21"/>
      <c r="AA4993" s="20"/>
      <c r="AB4993" s="20"/>
      <c r="AC4993" s="14"/>
    </row>
    <row r="4994" spans="2:29" ht="14.25" customHeight="1" x14ac:dyDescent="0.3">
      <c r="B4994" s="20"/>
      <c r="C4994" s="20"/>
      <c r="D4994" s="20"/>
      <c r="E4994" s="20"/>
      <c r="F4994" s="21"/>
      <c r="G4994" s="20"/>
      <c r="H4994" s="20"/>
      <c r="I4994" s="21"/>
      <c r="J4994" s="20"/>
      <c r="K4994" s="20"/>
      <c r="L4994" s="20"/>
      <c r="M4994" s="21"/>
      <c r="N4994" s="21"/>
      <c r="O4994" s="21"/>
      <c r="P4994" s="21"/>
      <c r="Q4994" s="21"/>
      <c r="R4994" s="21"/>
      <c r="S4994" s="21"/>
      <c r="T4994" s="20"/>
      <c r="U4994" s="21"/>
      <c r="V4994" s="21"/>
      <c r="W4994" s="21"/>
      <c r="X4994" s="20"/>
      <c r="Y4994" s="20"/>
      <c r="Z4994" s="21"/>
      <c r="AA4994" s="20"/>
      <c r="AB4994" s="20"/>
      <c r="AC4994" s="14"/>
    </row>
    <row r="4995" spans="2:29" ht="14.25" customHeight="1" x14ac:dyDescent="0.3">
      <c r="B4995" s="20"/>
      <c r="C4995" s="20"/>
      <c r="D4995" s="20"/>
      <c r="E4995" s="20"/>
      <c r="F4995" s="21"/>
      <c r="G4995" s="20"/>
      <c r="H4995" s="20"/>
      <c r="I4995" s="21"/>
      <c r="J4995" s="20"/>
      <c r="K4995" s="20"/>
      <c r="L4995" s="20"/>
      <c r="M4995" s="21"/>
      <c r="N4995" s="21"/>
      <c r="O4995" s="21"/>
      <c r="P4995" s="21"/>
      <c r="Q4995" s="21"/>
      <c r="R4995" s="21"/>
      <c r="S4995" s="21"/>
      <c r="T4995" s="20"/>
      <c r="U4995" s="21"/>
      <c r="V4995" s="21"/>
      <c r="W4995" s="21"/>
      <c r="X4995" s="20"/>
      <c r="Y4995" s="20"/>
      <c r="Z4995" s="21"/>
      <c r="AA4995" s="20"/>
      <c r="AB4995" s="20"/>
      <c r="AC4995" s="14"/>
    </row>
    <row r="4996" spans="2:29" ht="14.25" customHeight="1" x14ac:dyDescent="0.3">
      <c r="B4996" s="20"/>
      <c r="C4996" s="20"/>
      <c r="D4996" s="20"/>
      <c r="E4996" s="20"/>
      <c r="F4996" s="21"/>
      <c r="G4996" s="20"/>
      <c r="H4996" s="20"/>
      <c r="I4996" s="21"/>
      <c r="J4996" s="20"/>
      <c r="K4996" s="20"/>
      <c r="L4996" s="20"/>
      <c r="M4996" s="21"/>
      <c r="N4996" s="21"/>
      <c r="O4996" s="21"/>
      <c r="P4996" s="21"/>
      <c r="Q4996" s="21"/>
      <c r="R4996" s="21"/>
      <c r="S4996" s="21"/>
      <c r="T4996" s="20"/>
      <c r="U4996" s="21"/>
      <c r="V4996" s="21"/>
      <c r="W4996" s="21"/>
      <c r="X4996" s="20"/>
      <c r="Y4996" s="20"/>
      <c r="Z4996" s="21"/>
      <c r="AA4996" s="20"/>
      <c r="AB4996" s="20"/>
      <c r="AC4996" s="14"/>
    </row>
    <row r="4997" spans="2:29" ht="14.25" customHeight="1" x14ac:dyDescent="0.3">
      <c r="B4997" s="20"/>
      <c r="C4997" s="20"/>
      <c r="D4997" s="20"/>
      <c r="E4997" s="20"/>
      <c r="F4997" s="21"/>
      <c r="G4997" s="20"/>
      <c r="H4997" s="20"/>
      <c r="I4997" s="21"/>
      <c r="J4997" s="20"/>
      <c r="K4997" s="20"/>
      <c r="L4997" s="20"/>
      <c r="M4997" s="21"/>
      <c r="N4997" s="21"/>
      <c r="O4997" s="21"/>
      <c r="P4997" s="21"/>
      <c r="Q4997" s="21"/>
      <c r="R4997" s="21"/>
      <c r="S4997" s="21"/>
      <c r="T4997" s="20"/>
      <c r="U4997" s="21"/>
      <c r="V4997" s="21"/>
      <c r="W4997" s="21"/>
      <c r="X4997" s="20"/>
      <c r="Y4997" s="20"/>
      <c r="Z4997" s="21"/>
      <c r="AA4997" s="20"/>
      <c r="AB4997" s="20"/>
      <c r="AC4997" s="14"/>
    </row>
    <row r="4998" spans="2:29" ht="14.25" customHeight="1" x14ac:dyDescent="0.3">
      <c r="B4998" s="20"/>
      <c r="C4998" s="20"/>
      <c r="D4998" s="20"/>
      <c r="E4998" s="20"/>
      <c r="F4998" s="21"/>
      <c r="G4998" s="20"/>
      <c r="H4998" s="20"/>
      <c r="I4998" s="21"/>
      <c r="J4998" s="20"/>
      <c r="K4998" s="20"/>
      <c r="L4998" s="20"/>
      <c r="M4998" s="21"/>
      <c r="N4998" s="21"/>
      <c r="O4998" s="21"/>
      <c r="P4998" s="21"/>
      <c r="Q4998" s="21"/>
      <c r="R4998" s="21"/>
      <c r="S4998" s="21"/>
      <c r="T4998" s="20"/>
      <c r="U4998" s="21"/>
      <c r="V4998" s="21"/>
      <c r="W4998" s="21"/>
      <c r="X4998" s="20"/>
      <c r="Y4998" s="20"/>
      <c r="Z4998" s="21"/>
      <c r="AA4998" s="20"/>
      <c r="AB4998" s="20"/>
      <c r="AC4998" s="14"/>
    </row>
    <row r="4999" spans="2:29" ht="14.25" customHeight="1" x14ac:dyDescent="0.3">
      <c r="B4999" s="20"/>
      <c r="C4999" s="20"/>
      <c r="D4999" s="20"/>
      <c r="E4999" s="20"/>
      <c r="F4999" s="21"/>
      <c r="G4999" s="20"/>
      <c r="H4999" s="20"/>
      <c r="I4999" s="21"/>
      <c r="J4999" s="20"/>
      <c r="K4999" s="20"/>
      <c r="L4999" s="20"/>
      <c r="M4999" s="21"/>
      <c r="N4999" s="21"/>
      <c r="O4999" s="21"/>
      <c r="P4999" s="21"/>
      <c r="Q4999" s="21"/>
      <c r="R4999" s="21"/>
      <c r="S4999" s="21"/>
      <c r="T4999" s="20"/>
      <c r="U4999" s="21"/>
      <c r="V4999" s="21"/>
      <c r="W4999" s="21"/>
      <c r="X4999" s="20"/>
      <c r="Y4999" s="20"/>
      <c r="Z4999" s="21"/>
      <c r="AA4999" s="20"/>
      <c r="AB4999" s="20"/>
      <c r="AC4999" s="14"/>
    </row>
    <row r="5000" spans="2:29" ht="14.25" customHeight="1" x14ac:dyDescent="0.3">
      <c r="B5000" s="20"/>
      <c r="C5000" s="20"/>
      <c r="D5000" s="20"/>
      <c r="E5000" s="20"/>
      <c r="F5000" s="21"/>
      <c r="G5000" s="20"/>
      <c r="H5000" s="20"/>
      <c r="I5000" s="21"/>
      <c r="J5000" s="20"/>
      <c r="K5000" s="20"/>
      <c r="L5000" s="20"/>
      <c r="M5000" s="21"/>
      <c r="N5000" s="21"/>
      <c r="O5000" s="21"/>
      <c r="P5000" s="21"/>
      <c r="Q5000" s="21"/>
      <c r="R5000" s="21"/>
      <c r="S5000" s="21"/>
      <c r="T5000" s="20"/>
      <c r="U5000" s="21"/>
      <c r="V5000" s="21"/>
      <c r="W5000" s="21"/>
      <c r="X5000" s="20"/>
      <c r="Y5000" s="20"/>
      <c r="Z5000" s="21"/>
      <c r="AA5000" s="20"/>
      <c r="AB5000" s="20"/>
      <c r="AC5000" s="14"/>
    </row>
    <row r="5001" spans="2:29" ht="14.25" customHeight="1" x14ac:dyDescent="0.3">
      <c r="B5001" s="20"/>
      <c r="C5001" s="20"/>
      <c r="D5001" s="20"/>
      <c r="E5001" s="20"/>
      <c r="F5001" s="21"/>
      <c r="G5001" s="20"/>
      <c r="H5001" s="20"/>
      <c r="I5001" s="21"/>
      <c r="J5001" s="20"/>
      <c r="K5001" s="20"/>
      <c r="L5001" s="20"/>
      <c r="M5001" s="21"/>
      <c r="N5001" s="21"/>
      <c r="O5001" s="21"/>
      <c r="P5001" s="21"/>
      <c r="Q5001" s="21"/>
      <c r="R5001" s="21"/>
      <c r="S5001" s="21"/>
      <c r="T5001" s="20"/>
      <c r="U5001" s="21"/>
      <c r="V5001" s="21"/>
      <c r="W5001" s="21"/>
      <c r="X5001" s="20"/>
      <c r="Y5001" s="20"/>
      <c r="Z5001" s="21"/>
      <c r="AA5001" s="20"/>
      <c r="AB5001" s="20"/>
      <c r="AC5001" s="14"/>
    </row>
    <row r="5002" spans="2:29" ht="14.25" customHeight="1" x14ac:dyDescent="0.3">
      <c r="B5002" s="20"/>
      <c r="C5002" s="20"/>
      <c r="D5002" s="20"/>
      <c r="E5002" s="20"/>
      <c r="F5002" s="21"/>
      <c r="G5002" s="20"/>
      <c r="H5002" s="20"/>
      <c r="I5002" s="21"/>
      <c r="J5002" s="20"/>
      <c r="K5002" s="20"/>
      <c r="L5002" s="20"/>
      <c r="M5002" s="21"/>
      <c r="N5002" s="21"/>
      <c r="O5002" s="21"/>
      <c r="P5002" s="21"/>
      <c r="Q5002" s="21"/>
      <c r="R5002" s="21"/>
      <c r="S5002" s="21"/>
      <c r="T5002" s="20"/>
      <c r="U5002" s="21"/>
      <c r="V5002" s="21"/>
      <c r="W5002" s="21"/>
      <c r="X5002" s="20"/>
      <c r="Y5002" s="20"/>
      <c r="Z5002" s="21"/>
      <c r="AA5002" s="20"/>
      <c r="AB5002" s="20"/>
      <c r="AC5002" s="14"/>
    </row>
    <row r="5003" spans="2:29" ht="14.25" customHeight="1" x14ac:dyDescent="0.3">
      <c r="B5003" s="20"/>
      <c r="C5003" s="20"/>
      <c r="D5003" s="20"/>
      <c r="E5003" s="20"/>
      <c r="F5003" s="21"/>
      <c r="G5003" s="20"/>
      <c r="H5003" s="20"/>
      <c r="I5003" s="21"/>
      <c r="J5003" s="20"/>
      <c r="K5003" s="20"/>
      <c r="L5003" s="20"/>
      <c r="M5003" s="21"/>
      <c r="N5003" s="21"/>
      <c r="O5003" s="21"/>
      <c r="P5003" s="21"/>
      <c r="Q5003" s="21"/>
      <c r="R5003" s="21"/>
      <c r="S5003" s="21"/>
      <c r="T5003" s="20"/>
      <c r="U5003" s="21"/>
      <c r="V5003" s="21"/>
      <c r="W5003" s="21"/>
      <c r="X5003" s="20"/>
      <c r="Y5003" s="20"/>
      <c r="Z5003" s="21"/>
      <c r="AA5003" s="20"/>
      <c r="AB5003" s="20"/>
      <c r="AC5003" s="14"/>
    </row>
    <row r="5004" spans="2:29" ht="14.25" customHeight="1" x14ac:dyDescent="0.3">
      <c r="B5004" s="20"/>
      <c r="C5004" s="20"/>
      <c r="D5004" s="20"/>
      <c r="E5004" s="20"/>
      <c r="F5004" s="21"/>
      <c r="G5004" s="20"/>
      <c r="H5004" s="20"/>
      <c r="I5004" s="21"/>
      <c r="J5004" s="20"/>
      <c r="K5004" s="20"/>
      <c r="L5004" s="20"/>
      <c r="M5004" s="21"/>
      <c r="N5004" s="21"/>
      <c r="O5004" s="21"/>
      <c r="P5004" s="21"/>
      <c r="Q5004" s="21"/>
      <c r="R5004" s="21"/>
      <c r="S5004" s="21"/>
      <c r="T5004" s="20"/>
      <c r="U5004" s="21"/>
      <c r="V5004" s="21"/>
      <c r="W5004" s="21"/>
      <c r="X5004" s="20"/>
      <c r="Y5004" s="20"/>
      <c r="Z5004" s="21"/>
      <c r="AA5004" s="20"/>
      <c r="AB5004" s="20"/>
      <c r="AC5004" s="14"/>
    </row>
    <row r="5005" spans="2:29" ht="14.25" customHeight="1" x14ac:dyDescent="0.3">
      <c r="B5005" s="20"/>
      <c r="C5005" s="20"/>
      <c r="D5005" s="20"/>
      <c r="E5005" s="20"/>
      <c r="F5005" s="21"/>
      <c r="G5005" s="20"/>
      <c r="H5005" s="20"/>
      <c r="I5005" s="21"/>
      <c r="J5005" s="20"/>
      <c r="K5005" s="20"/>
      <c r="L5005" s="20"/>
      <c r="M5005" s="21"/>
      <c r="N5005" s="21"/>
      <c r="O5005" s="21"/>
      <c r="P5005" s="21"/>
      <c r="Q5005" s="21"/>
      <c r="R5005" s="21"/>
      <c r="S5005" s="21"/>
      <c r="T5005" s="20"/>
      <c r="U5005" s="21"/>
      <c r="V5005" s="21"/>
      <c r="W5005" s="21"/>
      <c r="X5005" s="20"/>
      <c r="Y5005" s="20"/>
      <c r="Z5005" s="21"/>
      <c r="AA5005" s="20"/>
      <c r="AB5005" s="20"/>
      <c r="AC5005" s="14"/>
    </row>
    <row r="5006" spans="2:29" ht="14.25" customHeight="1" x14ac:dyDescent="0.3">
      <c r="B5006" s="20"/>
      <c r="C5006" s="20"/>
      <c r="D5006" s="20"/>
      <c r="E5006" s="20"/>
      <c r="F5006" s="21"/>
      <c r="G5006" s="20"/>
      <c r="H5006" s="20"/>
      <c r="I5006" s="21"/>
      <c r="J5006" s="20"/>
      <c r="K5006" s="20"/>
      <c r="L5006" s="20"/>
      <c r="M5006" s="21"/>
      <c r="N5006" s="21"/>
      <c r="O5006" s="21"/>
      <c r="P5006" s="21"/>
      <c r="Q5006" s="21"/>
      <c r="R5006" s="21"/>
      <c r="S5006" s="21"/>
      <c r="T5006" s="20"/>
      <c r="U5006" s="21"/>
      <c r="V5006" s="21"/>
      <c r="W5006" s="21"/>
      <c r="X5006" s="20"/>
      <c r="Y5006" s="20"/>
      <c r="Z5006" s="21"/>
      <c r="AA5006" s="20"/>
      <c r="AB5006" s="20"/>
      <c r="AC5006" s="14"/>
    </row>
    <row r="5007" spans="2:29" ht="14.25" customHeight="1" x14ac:dyDescent="0.3">
      <c r="B5007" s="20"/>
      <c r="C5007" s="20"/>
      <c r="D5007" s="20"/>
      <c r="E5007" s="20"/>
      <c r="F5007" s="21"/>
      <c r="G5007" s="20"/>
      <c r="H5007" s="20"/>
      <c r="I5007" s="21"/>
      <c r="J5007" s="20"/>
      <c r="K5007" s="20"/>
      <c r="L5007" s="20"/>
      <c r="M5007" s="21"/>
      <c r="N5007" s="21"/>
      <c r="O5007" s="21"/>
      <c r="P5007" s="21"/>
      <c r="Q5007" s="21"/>
      <c r="R5007" s="21"/>
      <c r="S5007" s="21"/>
      <c r="T5007" s="20"/>
      <c r="U5007" s="21"/>
      <c r="V5007" s="21"/>
      <c r="W5007" s="21"/>
      <c r="X5007" s="20"/>
      <c r="Y5007" s="20"/>
      <c r="Z5007" s="21"/>
      <c r="AA5007" s="20"/>
      <c r="AB5007" s="20"/>
      <c r="AC5007" s="14"/>
    </row>
    <row r="5008" spans="2:29" ht="14.25" customHeight="1" x14ac:dyDescent="0.3">
      <c r="B5008" s="20"/>
      <c r="C5008" s="20"/>
      <c r="D5008" s="20"/>
      <c r="E5008" s="20"/>
      <c r="F5008" s="21"/>
      <c r="G5008" s="20"/>
      <c r="H5008" s="20"/>
      <c r="I5008" s="21"/>
      <c r="J5008" s="20"/>
      <c r="K5008" s="20"/>
      <c r="L5008" s="20"/>
      <c r="M5008" s="21"/>
      <c r="N5008" s="21"/>
      <c r="O5008" s="21"/>
      <c r="P5008" s="21"/>
      <c r="Q5008" s="21"/>
      <c r="R5008" s="21"/>
      <c r="S5008" s="21"/>
      <c r="T5008" s="20"/>
      <c r="U5008" s="21"/>
      <c r="V5008" s="21"/>
      <c r="W5008" s="21"/>
      <c r="X5008" s="20"/>
      <c r="Y5008" s="20"/>
      <c r="Z5008" s="21"/>
      <c r="AA5008" s="20"/>
      <c r="AB5008" s="20"/>
      <c r="AC5008" s="14"/>
    </row>
    <row r="5009" spans="2:29" ht="14.25" customHeight="1" x14ac:dyDescent="0.3">
      <c r="B5009" s="20"/>
      <c r="C5009" s="20"/>
      <c r="D5009" s="20"/>
      <c r="E5009" s="20"/>
      <c r="F5009" s="21"/>
      <c r="G5009" s="20"/>
      <c r="H5009" s="20"/>
      <c r="I5009" s="21"/>
      <c r="J5009" s="20"/>
      <c r="K5009" s="20"/>
      <c r="L5009" s="20"/>
      <c r="M5009" s="21"/>
      <c r="N5009" s="21"/>
      <c r="O5009" s="21"/>
      <c r="P5009" s="21"/>
      <c r="Q5009" s="21"/>
      <c r="R5009" s="21"/>
      <c r="S5009" s="21"/>
      <c r="T5009" s="20"/>
      <c r="U5009" s="21"/>
      <c r="V5009" s="21"/>
      <c r="W5009" s="21"/>
      <c r="X5009" s="20"/>
      <c r="Y5009" s="20"/>
      <c r="Z5009" s="21"/>
      <c r="AA5009" s="20"/>
      <c r="AB5009" s="20"/>
      <c r="AC5009" s="14"/>
    </row>
    <row r="5010" spans="2:29" ht="14.25" customHeight="1" x14ac:dyDescent="0.3">
      <c r="B5010" s="20"/>
      <c r="C5010" s="20"/>
      <c r="D5010" s="20"/>
      <c r="E5010" s="20"/>
      <c r="F5010" s="21"/>
      <c r="G5010" s="20"/>
      <c r="H5010" s="20"/>
      <c r="I5010" s="21"/>
      <c r="J5010" s="20"/>
      <c r="K5010" s="20"/>
      <c r="L5010" s="20"/>
      <c r="M5010" s="21"/>
      <c r="N5010" s="21"/>
      <c r="O5010" s="21"/>
      <c r="P5010" s="21"/>
      <c r="Q5010" s="21"/>
      <c r="R5010" s="21"/>
      <c r="S5010" s="21"/>
      <c r="T5010" s="20"/>
      <c r="U5010" s="21"/>
      <c r="V5010" s="21"/>
      <c r="W5010" s="21"/>
      <c r="X5010" s="20"/>
      <c r="Y5010" s="20"/>
      <c r="Z5010" s="21"/>
      <c r="AA5010" s="20"/>
      <c r="AB5010" s="20"/>
      <c r="AC5010" s="14"/>
    </row>
    <row r="5011" spans="2:29" ht="14.25" customHeight="1" x14ac:dyDescent="0.3">
      <c r="B5011" s="20"/>
      <c r="C5011" s="20"/>
      <c r="D5011" s="20"/>
      <c r="E5011" s="20"/>
      <c r="F5011" s="21"/>
      <c r="G5011" s="20"/>
      <c r="H5011" s="20"/>
      <c r="I5011" s="21"/>
      <c r="J5011" s="20"/>
      <c r="K5011" s="20"/>
      <c r="L5011" s="20"/>
      <c r="M5011" s="21"/>
      <c r="N5011" s="21"/>
      <c r="O5011" s="21"/>
      <c r="P5011" s="21"/>
      <c r="Q5011" s="21"/>
      <c r="R5011" s="21"/>
      <c r="S5011" s="21"/>
      <c r="T5011" s="20"/>
      <c r="U5011" s="21"/>
      <c r="V5011" s="21"/>
      <c r="W5011" s="21"/>
      <c r="X5011" s="20"/>
      <c r="Y5011" s="20"/>
      <c r="Z5011" s="21"/>
      <c r="AA5011" s="20"/>
      <c r="AB5011" s="20"/>
      <c r="AC5011" s="14"/>
    </row>
    <row r="5012" spans="2:29" ht="14.25" customHeight="1" x14ac:dyDescent="0.3">
      <c r="B5012" s="20"/>
      <c r="C5012" s="20"/>
      <c r="D5012" s="20"/>
      <c r="E5012" s="20"/>
      <c r="F5012" s="21"/>
      <c r="G5012" s="20"/>
      <c r="H5012" s="20"/>
      <c r="I5012" s="21"/>
      <c r="J5012" s="20"/>
      <c r="K5012" s="20"/>
      <c r="L5012" s="20"/>
      <c r="M5012" s="21"/>
      <c r="N5012" s="21"/>
      <c r="O5012" s="21"/>
      <c r="P5012" s="21"/>
      <c r="Q5012" s="21"/>
      <c r="R5012" s="21"/>
      <c r="S5012" s="21"/>
      <c r="T5012" s="20"/>
      <c r="U5012" s="21"/>
      <c r="V5012" s="21"/>
      <c r="W5012" s="21"/>
      <c r="X5012" s="20"/>
      <c r="Y5012" s="20"/>
      <c r="Z5012" s="21"/>
      <c r="AA5012" s="20"/>
      <c r="AB5012" s="20"/>
      <c r="AC5012" s="14"/>
    </row>
    <row r="5013" spans="2:29" ht="14.25" customHeight="1" x14ac:dyDescent="0.3">
      <c r="B5013" s="20"/>
      <c r="C5013" s="20"/>
      <c r="D5013" s="20"/>
      <c r="E5013" s="20"/>
      <c r="F5013" s="21"/>
      <c r="G5013" s="20"/>
      <c r="H5013" s="20"/>
      <c r="I5013" s="21"/>
      <c r="J5013" s="20"/>
      <c r="K5013" s="20"/>
      <c r="L5013" s="20"/>
      <c r="M5013" s="21"/>
      <c r="N5013" s="21"/>
      <c r="O5013" s="21"/>
      <c r="P5013" s="21"/>
      <c r="Q5013" s="21"/>
      <c r="R5013" s="21"/>
      <c r="S5013" s="21"/>
      <c r="T5013" s="20"/>
      <c r="U5013" s="21"/>
      <c r="V5013" s="21"/>
      <c r="W5013" s="21"/>
      <c r="X5013" s="20"/>
      <c r="Y5013" s="20"/>
      <c r="Z5013" s="21"/>
      <c r="AA5013" s="20"/>
      <c r="AB5013" s="20"/>
      <c r="AC5013" s="14"/>
    </row>
    <row r="5014" spans="2:29" ht="14.25" customHeight="1" x14ac:dyDescent="0.3">
      <c r="B5014" s="20"/>
      <c r="C5014" s="20"/>
      <c r="D5014" s="20"/>
      <c r="E5014" s="20"/>
      <c r="F5014" s="21"/>
      <c r="G5014" s="20"/>
      <c r="H5014" s="20"/>
      <c r="I5014" s="21"/>
      <c r="J5014" s="20"/>
      <c r="K5014" s="20"/>
      <c r="L5014" s="20"/>
      <c r="M5014" s="21"/>
      <c r="N5014" s="21"/>
      <c r="O5014" s="21"/>
      <c r="P5014" s="21"/>
      <c r="Q5014" s="21"/>
      <c r="R5014" s="21"/>
      <c r="S5014" s="21"/>
      <c r="T5014" s="20"/>
      <c r="U5014" s="21"/>
      <c r="V5014" s="21"/>
      <c r="W5014" s="21"/>
      <c r="X5014" s="20"/>
      <c r="Y5014" s="20"/>
      <c r="Z5014" s="21"/>
      <c r="AA5014" s="20"/>
      <c r="AB5014" s="20"/>
      <c r="AC5014" s="14"/>
    </row>
    <row r="5015" spans="2:29" ht="14.25" customHeight="1" x14ac:dyDescent="0.3">
      <c r="B5015" s="20"/>
      <c r="C5015" s="20"/>
      <c r="D5015" s="20"/>
      <c r="E5015" s="20"/>
      <c r="F5015" s="21"/>
      <c r="G5015" s="20"/>
      <c r="H5015" s="20"/>
      <c r="I5015" s="21"/>
      <c r="J5015" s="20"/>
      <c r="K5015" s="20"/>
      <c r="L5015" s="20"/>
      <c r="M5015" s="21"/>
      <c r="N5015" s="21"/>
      <c r="O5015" s="21"/>
      <c r="P5015" s="21"/>
      <c r="Q5015" s="21"/>
      <c r="R5015" s="21"/>
      <c r="S5015" s="21"/>
      <c r="T5015" s="20"/>
      <c r="U5015" s="21"/>
      <c r="V5015" s="21"/>
      <c r="W5015" s="21"/>
      <c r="X5015" s="20"/>
      <c r="Y5015" s="20"/>
      <c r="Z5015" s="21"/>
      <c r="AA5015" s="20"/>
      <c r="AB5015" s="20"/>
      <c r="AC5015" s="14"/>
    </row>
    <row r="5016" spans="2:29" ht="14.25" customHeight="1" x14ac:dyDescent="0.3">
      <c r="B5016" s="20"/>
      <c r="C5016" s="20"/>
      <c r="D5016" s="20"/>
      <c r="E5016" s="20"/>
      <c r="F5016" s="21"/>
      <c r="G5016" s="20"/>
      <c r="H5016" s="20"/>
      <c r="I5016" s="21"/>
      <c r="J5016" s="20"/>
      <c r="K5016" s="20"/>
      <c r="L5016" s="20"/>
      <c r="M5016" s="21"/>
      <c r="N5016" s="21"/>
      <c r="O5016" s="21"/>
      <c r="P5016" s="21"/>
      <c r="Q5016" s="21"/>
      <c r="R5016" s="21"/>
      <c r="S5016" s="21"/>
      <c r="T5016" s="20"/>
      <c r="U5016" s="21"/>
      <c r="V5016" s="21"/>
      <c r="W5016" s="21"/>
      <c r="X5016" s="20"/>
      <c r="Y5016" s="20"/>
      <c r="Z5016" s="21"/>
      <c r="AA5016" s="20"/>
      <c r="AB5016" s="20"/>
      <c r="AC5016" s="14"/>
    </row>
    <row r="5017" spans="2:29" ht="14.25" customHeight="1" x14ac:dyDescent="0.3">
      <c r="B5017" s="20"/>
      <c r="C5017" s="20"/>
      <c r="D5017" s="20"/>
      <c r="E5017" s="20"/>
      <c r="F5017" s="21"/>
      <c r="G5017" s="20"/>
      <c r="H5017" s="20"/>
      <c r="I5017" s="21"/>
      <c r="J5017" s="20"/>
      <c r="K5017" s="20"/>
      <c r="L5017" s="20"/>
      <c r="M5017" s="21"/>
      <c r="N5017" s="21"/>
      <c r="O5017" s="21"/>
      <c r="P5017" s="21"/>
      <c r="Q5017" s="21"/>
      <c r="R5017" s="21"/>
      <c r="S5017" s="21"/>
      <c r="T5017" s="20"/>
      <c r="U5017" s="21"/>
      <c r="V5017" s="21"/>
      <c r="W5017" s="21"/>
      <c r="X5017" s="20"/>
      <c r="Y5017" s="20"/>
      <c r="Z5017" s="21"/>
      <c r="AA5017" s="20"/>
      <c r="AB5017" s="20"/>
      <c r="AC5017" s="14"/>
    </row>
    <row r="5018" spans="2:29" ht="14.25" customHeight="1" x14ac:dyDescent="0.3">
      <c r="B5018" s="20"/>
      <c r="C5018" s="20"/>
      <c r="D5018" s="20"/>
      <c r="E5018" s="20"/>
      <c r="F5018" s="21"/>
      <c r="G5018" s="20"/>
      <c r="H5018" s="20"/>
      <c r="I5018" s="21"/>
      <c r="J5018" s="20"/>
      <c r="K5018" s="20"/>
      <c r="L5018" s="20"/>
      <c r="M5018" s="21"/>
      <c r="N5018" s="21"/>
      <c r="O5018" s="21"/>
      <c r="P5018" s="21"/>
      <c r="Q5018" s="21"/>
      <c r="R5018" s="21"/>
      <c r="S5018" s="21"/>
      <c r="T5018" s="20"/>
      <c r="U5018" s="21"/>
      <c r="V5018" s="21"/>
      <c r="W5018" s="21"/>
      <c r="X5018" s="20"/>
      <c r="Y5018" s="20"/>
      <c r="Z5018" s="21"/>
      <c r="AA5018" s="20"/>
      <c r="AB5018" s="20"/>
      <c r="AC5018" s="14"/>
    </row>
    <row r="5019" spans="2:29" ht="14.25" customHeight="1" x14ac:dyDescent="0.3">
      <c r="B5019" s="20"/>
      <c r="C5019" s="20"/>
      <c r="D5019" s="20"/>
      <c r="E5019" s="20"/>
      <c r="F5019" s="21"/>
      <c r="G5019" s="20"/>
      <c r="H5019" s="20"/>
      <c r="I5019" s="21"/>
      <c r="J5019" s="20"/>
      <c r="K5019" s="20"/>
      <c r="L5019" s="20"/>
      <c r="M5019" s="21"/>
      <c r="N5019" s="21"/>
      <c r="O5019" s="21"/>
      <c r="P5019" s="21"/>
      <c r="Q5019" s="21"/>
      <c r="R5019" s="21"/>
      <c r="S5019" s="21"/>
      <c r="T5019" s="20"/>
      <c r="U5019" s="21"/>
      <c r="V5019" s="21"/>
      <c r="W5019" s="21"/>
      <c r="X5019" s="20"/>
      <c r="Y5019" s="20"/>
      <c r="Z5019" s="21"/>
      <c r="AA5019" s="20"/>
      <c r="AB5019" s="20"/>
      <c r="AC5019" s="14"/>
    </row>
    <row r="5020" spans="2:29" ht="14.25" customHeight="1" x14ac:dyDescent="0.3">
      <c r="B5020" s="20"/>
      <c r="C5020" s="20"/>
      <c r="D5020" s="20"/>
      <c r="E5020" s="20"/>
      <c r="F5020" s="21"/>
      <c r="G5020" s="20"/>
      <c r="H5020" s="20"/>
      <c r="I5020" s="21"/>
      <c r="J5020" s="20"/>
      <c r="K5020" s="20"/>
      <c r="L5020" s="20"/>
      <c r="M5020" s="21"/>
      <c r="N5020" s="21"/>
      <c r="O5020" s="21"/>
      <c r="P5020" s="21"/>
      <c r="Q5020" s="21"/>
      <c r="R5020" s="21"/>
      <c r="S5020" s="21"/>
      <c r="T5020" s="20"/>
      <c r="U5020" s="21"/>
      <c r="V5020" s="21"/>
      <c r="W5020" s="21"/>
      <c r="X5020" s="20"/>
      <c r="Y5020" s="20"/>
      <c r="Z5020" s="21"/>
      <c r="AA5020" s="20"/>
      <c r="AB5020" s="20"/>
      <c r="AC5020" s="14"/>
    </row>
    <row r="5021" spans="2:29" ht="14.25" customHeight="1" x14ac:dyDescent="0.3">
      <c r="B5021" s="20"/>
      <c r="C5021" s="20"/>
      <c r="D5021" s="20"/>
      <c r="E5021" s="20"/>
      <c r="F5021" s="21"/>
      <c r="G5021" s="20"/>
      <c r="H5021" s="20"/>
      <c r="I5021" s="21"/>
      <c r="J5021" s="20"/>
      <c r="K5021" s="20"/>
      <c r="L5021" s="20"/>
      <c r="M5021" s="21"/>
      <c r="N5021" s="21"/>
      <c r="O5021" s="21"/>
      <c r="P5021" s="21"/>
      <c r="Q5021" s="21"/>
      <c r="R5021" s="21"/>
      <c r="S5021" s="21"/>
      <c r="T5021" s="20"/>
      <c r="U5021" s="21"/>
      <c r="V5021" s="21"/>
      <c r="W5021" s="21"/>
      <c r="X5021" s="20"/>
      <c r="Y5021" s="20"/>
      <c r="Z5021" s="21"/>
      <c r="AA5021" s="20"/>
      <c r="AB5021" s="20"/>
      <c r="AC5021" s="14"/>
    </row>
    <row r="5022" spans="2:29" ht="14.25" customHeight="1" x14ac:dyDescent="0.3">
      <c r="B5022" s="20"/>
      <c r="C5022" s="20"/>
      <c r="D5022" s="20"/>
      <c r="E5022" s="20"/>
      <c r="F5022" s="21"/>
      <c r="G5022" s="20"/>
      <c r="H5022" s="20"/>
      <c r="I5022" s="21"/>
      <c r="J5022" s="20"/>
      <c r="K5022" s="20"/>
      <c r="L5022" s="20"/>
      <c r="M5022" s="21"/>
      <c r="N5022" s="21"/>
      <c r="O5022" s="21"/>
      <c r="P5022" s="21"/>
      <c r="Q5022" s="21"/>
      <c r="R5022" s="21"/>
      <c r="S5022" s="21"/>
      <c r="T5022" s="20"/>
      <c r="U5022" s="21"/>
      <c r="V5022" s="21"/>
      <c r="W5022" s="21"/>
      <c r="X5022" s="20"/>
      <c r="Y5022" s="20"/>
      <c r="Z5022" s="21"/>
      <c r="AA5022" s="20"/>
      <c r="AB5022" s="20"/>
      <c r="AC5022" s="14"/>
    </row>
    <row r="5023" spans="2:29" ht="14.25" customHeight="1" x14ac:dyDescent="0.3">
      <c r="B5023" s="20"/>
      <c r="C5023" s="20"/>
      <c r="D5023" s="20"/>
      <c r="E5023" s="20"/>
      <c r="F5023" s="21"/>
      <c r="G5023" s="20"/>
      <c r="H5023" s="20"/>
      <c r="I5023" s="21"/>
      <c r="J5023" s="20"/>
      <c r="K5023" s="20"/>
      <c r="L5023" s="20"/>
      <c r="M5023" s="21"/>
      <c r="N5023" s="21"/>
      <c r="O5023" s="21"/>
      <c r="P5023" s="21"/>
      <c r="Q5023" s="21"/>
      <c r="R5023" s="21"/>
      <c r="S5023" s="21"/>
      <c r="T5023" s="20"/>
      <c r="U5023" s="21"/>
      <c r="V5023" s="21"/>
      <c r="W5023" s="21"/>
      <c r="X5023" s="20"/>
      <c r="Y5023" s="20"/>
      <c r="Z5023" s="21"/>
      <c r="AA5023" s="20"/>
      <c r="AB5023" s="20"/>
      <c r="AC5023" s="14"/>
    </row>
    <row r="5024" spans="2:29" ht="14.25" customHeight="1" x14ac:dyDescent="0.3">
      <c r="B5024" s="20"/>
      <c r="C5024" s="20"/>
      <c r="D5024" s="20"/>
      <c r="E5024" s="20"/>
      <c r="F5024" s="21"/>
      <c r="G5024" s="20"/>
      <c r="H5024" s="20"/>
      <c r="I5024" s="21"/>
      <c r="J5024" s="20"/>
      <c r="K5024" s="20"/>
      <c r="L5024" s="20"/>
      <c r="M5024" s="21"/>
      <c r="N5024" s="21"/>
      <c r="O5024" s="21"/>
      <c r="P5024" s="21"/>
      <c r="Q5024" s="21"/>
      <c r="R5024" s="21"/>
      <c r="S5024" s="21"/>
      <c r="T5024" s="20"/>
      <c r="U5024" s="21"/>
      <c r="V5024" s="21"/>
      <c r="W5024" s="21"/>
      <c r="X5024" s="20"/>
      <c r="Y5024" s="20"/>
      <c r="Z5024" s="21"/>
      <c r="AA5024" s="20"/>
      <c r="AB5024" s="20"/>
      <c r="AC5024" s="14"/>
    </row>
    <row r="5025" spans="2:29" ht="14.25" customHeight="1" x14ac:dyDescent="0.3">
      <c r="B5025" s="20"/>
      <c r="C5025" s="20"/>
      <c r="D5025" s="20"/>
      <c r="E5025" s="20"/>
      <c r="F5025" s="21"/>
      <c r="G5025" s="20"/>
      <c r="H5025" s="20"/>
      <c r="I5025" s="21"/>
      <c r="J5025" s="20"/>
      <c r="K5025" s="20"/>
      <c r="L5025" s="20"/>
      <c r="M5025" s="21"/>
      <c r="N5025" s="21"/>
      <c r="O5025" s="21"/>
      <c r="P5025" s="21"/>
      <c r="Q5025" s="21"/>
      <c r="R5025" s="21"/>
      <c r="S5025" s="21"/>
      <c r="T5025" s="20"/>
      <c r="U5025" s="21"/>
      <c r="V5025" s="21"/>
      <c r="W5025" s="21"/>
      <c r="X5025" s="20"/>
      <c r="Y5025" s="20"/>
      <c r="Z5025" s="21"/>
      <c r="AA5025" s="20"/>
      <c r="AB5025" s="20"/>
      <c r="AC5025" s="14"/>
    </row>
    <row r="5026" spans="2:29" ht="14.25" customHeight="1" x14ac:dyDescent="0.3">
      <c r="B5026" s="20"/>
      <c r="C5026" s="20"/>
      <c r="D5026" s="20"/>
      <c r="E5026" s="20"/>
      <c r="F5026" s="21"/>
      <c r="G5026" s="20"/>
      <c r="H5026" s="20"/>
      <c r="I5026" s="21"/>
      <c r="J5026" s="20"/>
      <c r="K5026" s="20"/>
      <c r="L5026" s="20"/>
      <c r="M5026" s="21"/>
      <c r="N5026" s="21"/>
      <c r="O5026" s="21"/>
      <c r="P5026" s="21"/>
      <c r="Q5026" s="21"/>
      <c r="R5026" s="21"/>
      <c r="S5026" s="21"/>
      <c r="T5026" s="20"/>
      <c r="U5026" s="21"/>
      <c r="V5026" s="21"/>
      <c r="W5026" s="21"/>
      <c r="X5026" s="20"/>
      <c r="Y5026" s="20"/>
      <c r="Z5026" s="21"/>
      <c r="AA5026" s="20"/>
      <c r="AB5026" s="20"/>
      <c r="AC5026" s="14"/>
    </row>
    <row r="5027" spans="2:29" ht="14.25" customHeight="1" x14ac:dyDescent="0.3">
      <c r="B5027" s="20"/>
      <c r="C5027" s="20"/>
      <c r="D5027" s="20"/>
      <c r="E5027" s="20"/>
      <c r="F5027" s="21"/>
      <c r="G5027" s="20"/>
      <c r="H5027" s="20"/>
      <c r="I5027" s="21"/>
      <c r="J5027" s="20"/>
      <c r="K5027" s="20"/>
      <c r="L5027" s="20"/>
      <c r="M5027" s="21"/>
      <c r="N5027" s="21"/>
      <c r="O5027" s="21"/>
      <c r="P5027" s="21"/>
      <c r="Q5027" s="21"/>
      <c r="R5027" s="21"/>
      <c r="S5027" s="21"/>
      <c r="T5027" s="20"/>
      <c r="U5027" s="21"/>
      <c r="V5027" s="21"/>
      <c r="W5027" s="21"/>
      <c r="X5027" s="20"/>
      <c r="Y5027" s="20"/>
      <c r="Z5027" s="21"/>
      <c r="AA5027" s="20"/>
      <c r="AB5027" s="20"/>
      <c r="AC5027" s="14"/>
    </row>
    <row r="5028" spans="2:29" ht="14.25" customHeight="1" x14ac:dyDescent="0.3">
      <c r="B5028" s="20"/>
      <c r="C5028" s="20"/>
      <c r="D5028" s="20"/>
      <c r="E5028" s="20"/>
      <c r="F5028" s="21"/>
      <c r="G5028" s="20"/>
      <c r="H5028" s="20"/>
      <c r="I5028" s="21"/>
      <c r="J5028" s="20"/>
      <c r="K5028" s="20"/>
      <c r="L5028" s="20"/>
      <c r="M5028" s="21"/>
      <c r="N5028" s="21"/>
      <c r="O5028" s="21"/>
      <c r="P5028" s="21"/>
      <c r="Q5028" s="21"/>
      <c r="R5028" s="21"/>
      <c r="S5028" s="21"/>
      <c r="T5028" s="20"/>
      <c r="U5028" s="21"/>
      <c r="V5028" s="21"/>
      <c r="W5028" s="21"/>
      <c r="X5028" s="20"/>
      <c r="Y5028" s="20"/>
      <c r="Z5028" s="21"/>
      <c r="AA5028" s="20"/>
      <c r="AB5028" s="20"/>
      <c r="AC5028" s="14"/>
    </row>
    <row r="5029" spans="2:29" ht="14.25" customHeight="1" x14ac:dyDescent="0.3">
      <c r="B5029" s="20"/>
      <c r="C5029" s="20"/>
      <c r="D5029" s="20"/>
      <c r="E5029" s="20"/>
      <c r="F5029" s="21"/>
      <c r="G5029" s="20"/>
      <c r="H5029" s="20"/>
      <c r="I5029" s="21"/>
      <c r="J5029" s="20"/>
      <c r="K5029" s="20"/>
      <c r="L5029" s="20"/>
      <c r="M5029" s="21"/>
      <c r="N5029" s="21"/>
      <c r="O5029" s="21"/>
      <c r="P5029" s="21"/>
      <c r="Q5029" s="21"/>
      <c r="R5029" s="21"/>
      <c r="S5029" s="21"/>
      <c r="T5029" s="20"/>
      <c r="U5029" s="21"/>
      <c r="V5029" s="21"/>
      <c r="W5029" s="21"/>
      <c r="X5029" s="20"/>
      <c r="Y5029" s="20"/>
      <c r="Z5029" s="21"/>
      <c r="AA5029" s="20"/>
      <c r="AB5029" s="20"/>
      <c r="AC5029" s="14"/>
    </row>
    <row r="5030" spans="2:29" ht="14.25" customHeight="1" x14ac:dyDescent="0.3">
      <c r="B5030" s="20"/>
      <c r="C5030" s="20"/>
      <c r="D5030" s="20"/>
      <c r="E5030" s="20"/>
      <c r="F5030" s="21"/>
      <c r="G5030" s="20"/>
      <c r="H5030" s="20"/>
      <c r="I5030" s="21"/>
      <c r="J5030" s="20"/>
      <c r="K5030" s="20"/>
      <c r="L5030" s="20"/>
      <c r="M5030" s="21"/>
      <c r="N5030" s="21"/>
      <c r="O5030" s="21"/>
      <c r="P5030" s="21"/>
      <c r="Q5030" s="21"/>
      <c r="R5030" s="21"/>
      <c r="S5030" s="21"/>
      <c r="T5030" s="20"/>
      <c r="U5030" s="21"/>
      <c r="V5030" s="21"/>
      <c r="W5030" s="21"/>
      <c r="X5030" s="20"/>
      <c r="Y5030" s="20"/>
      <c r="Z5030" s="21"/>
      <c r="AA5030" s="20"/>
      <c r="AB5030" s="20"/>
      <c r="AC5030" s="14"/>
    </row>
    <row r="5031" spans="2:29" ht="14.25" customHeight="1" x14ac:dyDescent="0.3">
      <c r="B5031" s="20"/>
      <c r="C5031" s="20"/>
      <c r="D5031" s="20"/>
      <c r="E5031" s="20"/>
      <c r="F5031" s="21"/>
      <c r="G5031" s="20"/>
      <c r="H5031" s="20"/>
      <c r="I5031" s="21"/>
      <c r="J5031" s="20"/>
      <c r="K5031" s="20"/>
      <c r="L5031" s="20"/>
      <c r="M5031" s="21"/>
      <c r="N5031" s="21"/>
      <c r="O5031" s="21"/>
      <c r="P5031" s="21"/>
      <c r="Q5031" s="21"/>
      <c r="R5031" s="21"/>
      <c r="S5031" s="21"/>
      <c r="T5031" s="20"/>
      <c r="U5031" s="21"/>
      <c r="V5031" s="21"/>
      <c r="W5031" s="21"/>
      <c r="X5031" s="20"/>
      <c r="Y5031" s="20"/>
      <c r="Z5031" s="21"/>
      <c r="AA5031" s="20"/>
      <c r="AB5031" s="20"/>
      <c r="AC5031" s="14"/>
    </row>
    <row r="5032" spans="2:29" ht="14.25" customHeight="1" x14ac:dyDescent="0.3">
      <c r="B5032" s="20"/>
      <c r="C5032" s="20"/>
      <c r="D5032" s="20"/>
      <c r="E5032" s="20"/>
      <c r="F5032" s="21"/>
      <c r="G5032" s="20"/>
      <c r="H5032" s="20"/>
      <c r="I5032" s="21"/>
      <c r="J5032" s="20"/>
      <c r="K5032" s="20"/>
      <c r="L5032" s="20"/>
      <c r="M5032" s="21"/>
      <c r="N5032" s="21"/>
      <c r="O5032" s="21"/>
      <c r="P5032" s="21"/>
      <c r="Q5032" s="21"/>
      <c r="R5032" s="21"/>
      <c r="S5032" s="21"/>
      <c r="T5032" s="20"/>
      <c r="U5032" s="21"/>
      <c r="V5032" s="21"/>
      <c r="W5032" s="21"/>
      <c r="X5032" s="20"/>
      <c r="Y5032" s="20"/>
      <c r="Z5032" s="21"/>
      <c r="AA5032" s="20"/>
      <c r="AB5032" s="20"/>
      <c r="AC5032" s="14"/>
    </row>
    <row r="5033" spans="2:29" ht="14.25" customHeight="1" x14ac:dyDescent="0.3">
      <c r="B5033" s="20"/>
      <c r="C5033" s="20"/>
      <c r="D5033" s="20"/>
      <c r="E5033" s="20"/>
      <c r="F5033" s="21"/>
      <c r="G5033" s="20"/>
      <c r="H5033" s="20"/>
      <c r="I5033" s="21"/>
      <c r="J5033" s="20"/>
      <c r="K5033" s="20"/>
      <c r="L5033" s="20"/>
      <c r="M5033" s="21"/>
      <c r="N5033" s="21"/>
      <c r="O5033" s="21"/>
      <c r="P5033" s="21"/>
      <c r="Q5033" s="21"/>
      <c r="R5033" s="21"/>
      <c r="S5033" s="21"/>
      <c r="T5033" s="20"/>
      <c r="U5033" s="21"/>
      <c r="V5033" s="21"/>
      <c r="W5033" s="21"/>
      <c r="X5033" s="20"/>
      <c r="Y5033" s="20"/>
      <c r="Z5033" s="21"/>
      <c r="AA5033" s="20"/>
      <c r="AB5033" s="20"/>
      <c r="AC5033" s="14"/>
    </row>
    <row r="5034" spans="2:29" ht="14.25" customHeight="1" x14ac:dyDescent="0.3">
      <c r="B5034" s="20"/>
      <c r="C5034" s="20"/>
      <c r="D5034" s="20"/>
      <c r="E5034" s="20"/>
      <c r="F5034" s="21"/>
      <c r="G5034" s="20"/>
      <c r="H5034" s="20"/>
      <c r="I5034" s="21"/>
      <c r="J5034" s="20"/>
      <c r="K5034" s="20"/>
      <c r="L5034" s="20"/>
      <c r="M5034" s="21"/>
      <c r="N5034" s="21"/>
      <c r="O5034" s="21"/>
      <c r="P5034" s="21"/>
      <c r="Q5034" s="21"/>
      <c r="R5034" s="21"/>
      <c r="S5034" s="21"/>
      <c r="T5034" s="20"/>
      <c r="U5034" s="21"/>
      <c r="V5034" s="21"/>
      <c r="W5034" s="21"/>
      <c r="X5034" s="20"/>
      <c r="Y5034" s="20"/>
      <c r="Z5034" s="21"/>
      <c r="AA5034" s="20"/>
      <c r="AB5034" s="20"/>
      <c r="AC5034" s="14"/>
    </row>
    <row r="5035" spans="2:29" ht="14.25" customHeight="1" x14ac:dyDescent="0.3">
      <c r="B5035" s="20"/>
      <c r="C5035" s="20"/>
      <c r="D5035" s="20"/>
      <c r="E5035" s="20"/>
      <c r="F5035" s="21"/>
      <c r="G5035" s="20"/>
      <c r="H5035" s="20"/>
      <c r="I5035" s="21"/>
      <c r="J5035" s="20"/>
      <c r="K5035" s="20"/>
      <c r="L5035" s="20"/>
      <c r="M5035" s="21"/>
      <c r="N5035" s="21"/>
      <c r="O5035" s="21"/>
      <c r="P5035" s="21"/>
      <c r="Q5035" s="21"/>
      <c r="R5035" s="21"/>
      <c r="S5035" s="21"/>
      <c r="T5035" s="20"/>
      <c r="U5035" s="21"/>
      <c r="V5035" s="21"/>
      <c r="W5035" s="21"/>
      <c r="X5035" s="20"/>
      <c r="Y5035" s="20"/>
      <c r="Z5035" s="21"/>
      <c r="AA5035" s="20"/>
      <c r="AB5035" s="20"/>
      <c r="AC5035" s="14"/>
    </row>
    <row r="5036" spans="2:29" ht="14.25" customHeight="1" x14ac:dyDescent="0.3">
      <c r="B5036" s="20"/>
      <c r="C5036" s="20"/>
      <c r="D5036" s="20"/>
      <c r="E5036" s="20"/>
      <c r="F5036" s="21"/>
      <c r="G5036" s="20"/>
      <c r="H5036" s="20"/>
      <c r="I5036" s="21"/>
      <c r="J5036" s="20"/>
      <c r="K5036" s="20"/>
      <c r="L5036" s="20"/>
      <c r="M5036" s="21"/>
      <c r="N5036" s="21"/>
      <c r="O5036" s="21"/>
      <c r="P5036" s="21"/>
      <c r="Q5036" s="21"/>
      <c r="R5036" s="21"/>
      <c r="S5036" s="21"/>
      <c r="T5036" s="20"/>
      <c r="U5036" s="21"/>
      <c r="V5036" s="21"/>
      <c r="W5036" s="21"/>
      <c r="X5036" s="20"/>
      <c r="Y5036" s="20"/>
      <c r="Z5036" s="21"/>
      <c r="AA5036" s="20"/>
      <c r="AB5036" s="20"/>
      <c r="AC5036" s="14"/>
    </row>
    <row r="5037" spans="2:29" ht="14.25" customHeight="1" x14ac:dyDescent="0.3">
      <c r="B5037" s="20"/>
      <c r="C5037" s="20"/>
      <c r="D5037" s="20"/>
      <c r="E5037" s="20"/>
      <c r="F5037" s="21"/>
      <c r="G5037" s="20"/>
      <c r="H5037" s="20"/>
      <c r="I5037" s="21"/>
      <c r="J5037" s="20"/>
      <c r="K5037" s="20"/>
      <c r="L5037" s="20"/>
      <c r="M5037" s="21"/>
      <c r="N5037" s="21"/>
      <c r="O5037" s="21"/>
      <c r="P5037" s="21"/>
      <c r="Q5037" s="21"/>
      <c r="R5037" s="21"/>
      <c r="S5037" s="21"/>
      <c r="T5037" s="20"/>
      <c r="U5037" s="21"/>
      <c r="V5037" s="21"/>
      <c r="W5037" s="21"/>
      <c r="X5037" s="20"/>
      <c r="Y5037" s="20"/>
      <c r="Z5037" s="21"/>
      <c r="AA5037" s="20"/>
      <c r="AB5037" s="20"/>
      <c r="AC5037" s="14"/>
    </row>
    <row r="5038" spans="2:29" ht="14.25" customHeight="1" x14ac:dyDescent="0.3">
      <c r="B5038" s="20"/>
      <c r="C5038" s="20"/>
      <c r="D5038" s="20"/>
      <c r="E5038" s="20"/>
      <c r="F5038" s="21"/>
      <c r="G5038" s="20"/>
      <c r="H5038" s="20"/>
      <c r="I5038" s="21"/>
      <c r="J5038" s="20"/>
      <c r="K5038" s="20"/>
      <c r="L5038" s="20"/>
      <c r="M5038" s="21"/>
      <c r="N5038" s="21"/>
      <c r="O5038" s="21"/>
      <c r="P5038" s="21"/>
      <c r="Q5038" s="21"/>
      <c r="R5038" s="21"/>
      <c r="S5038" s="21"/>
      <c r="T5038" s="20"/>
      <c r="U5038" s="21"/>
      <c r="V5038" s="21"/>
      <c r="W5038" s="21"/>
      <c r="X5038" s="20"/>
      <c r="Y5038" s="20"/>
      <c r="Z5038" s="21"/>
      <c r="AA5038" s="20"/>
      <c r="AB5038" s="20"/>
      <c r="AC5038" s="14"/>
    </row>
    <row r="5039" spans="2:29" ht="14.25" customHeight="1" x14ac:dyDescent="0.3">
      <c r="B5039" s="20"/>
      <c r="C5039" s="20"/>
      <c r="D5039" s="20"/>
      <c r="E5039" s="20"/>
      <c r="F5039" s="21"/>
      <c r="G5039" s="20"/>
      <c r="H5039" s="20"/>
      <c r="I5039" s="21"/>
      <c r="J5039" s="20"/>
      <c r="K5039" s="20"/>
      <c r="L5039" s="20"/>
      <c r="M5039" s="21"/>
      <c r="N5039" s="21"/>
      <c r="O5039" s="21"/>
      <c r="P5039" s="21"/>
      <c r="Q5039" s="21"/>
      <c r="R5039" s="21"/>
      <c r="S5039" s="21"/>
      <c r="T5039" s="20"/>
      <c r="U5039" s="21"/>
      <c r="V5039" s="21"/>
      <c r="W5039" s="21"/>
      <c r="X5039" s="20"/>
      <c r="Y5039" s="20"/>
      <c r="Z5039" s="21"/>
      <c r="AA5039" s="20"/>
      <c r="AB5039" s="20"/>
      <c r="AC5039" s="14"/>
    </row>
    <row r="5040" spans="2:29" ht="14.25" customHeight="1" x14ac:dyDescent="0.3">
      <c r="B5040" s="20"/>
      <c r="C5040" s="20"/>
      <c r="D5040" s="20"/>
      <c r="E5040" s="20"/>
      <c r="F5040" s="21"/>
      <c r="G5040" s="20"/>
      <c r="H5040" s="20"/>
      <c r="I5040" s="21"/>
      <c r="J5040" s="20"/>
      <c r="K5040" s="20"/>
      <c r="L5040" s="20"/>
      <c r="M5040" s="21"/>
      <c r="N5040" s="21"/>
      <c r="O5040" s="21"/>
      <c r="P5040" s="21"/>
      <c r="Q5040" s="21"/>
      <c r="R5040" s="21"/>
      <c r="S5040" s="21"/>
      <c r="T5040" s="20"/>
      <c r="U5040" s="21"/>
      <c r="V5040" s="21"/>
      <c r="W5040" s="21"/>
      <c r="X5040" s="20"/>
      <c r="Y5040" s="20"/>
      <c r="Z5040" s="21"/>
      <c r="AA5040" s="20"/>
      <c r="AB5040" s="20"/>
      <c r="AC5040" s="14"/>
    </row>
    <row r="5041" spans="2:29" ht="14.25" customHeight="1" x14ac:dyDescent="0.3">
      <c r="B5041" s="20"/>
      <c r="C5041" s="20"/>
      <c r="D5041" s="20"/>
      <c r="E5041" s="20"/>
      <c r="F5041" s="21"/>
      <c r="G5041" s="20"/>
      <c r="H5041" s="20"/>
      <c r="I5041" s="21"/>
      <c r="J5041" s="20"/>
      <c r="K5041" s="20"/>
      <c r="L5041" s="20"/>
      <c r="M5041" s="21"/>
      <c r="N5041" s="21"/>
      <c r="O5041" s="21"/>
      <c r="P5041" s="21"/>
      <c r="Q5041" s="21"/>
      <c r="R5041" s="21"/>
      <c r="S5041" s="21"/>
      <c r="T5041" s="20"/>
      <c r="U5041" s="21"/>
      <c r="V5041" s="21"/>
      <c r="W5041" s="21"/>
      <c r="X5041" s="20"/>
      <c r="Y5041" s="20"/>
      <c r="Z5041" s="21"/>
      <c r="AA5041" s="20"/>
      <c r="AB5041" s="20"/>
      <c r="AC5041" s="14"/>
    </row>
    <row r="5042" spans="2:29" ht="14.25" customHeight="1" x14ac:dyDescent="0.3">
      <c r="B5042" s="20"/>
      <c r="C5042" s="20"/>
      <c r="D5042" s="20"/>
      <c r="E5042" s="20"/>
      <c r="F5042" s="21"/>
      <c r="G5042" s="20"/>
      <c r="H5042" s="20"/>
      <c r="I5042" s="21"/>
      <c r="J5042" s="20"/>
      <c r="K5042" s="20"/>
      <c r="L5042" s="20"/>
      <c r="M5042" s="21"/>
      <c r="N5042" s="21"/>
      <c r="O5042" s="21"/>
      <c r="P5042" s="21"/>
      <c r="Q5042" s="21"/>
      <c r="R5042" s="21"/>
      <c r="S5042" s="21"/>
      <c r="T5042" s="20"/>
      <c r="U5042" s="21"/>
      <c r="V5042" s="21"/>
      <c r="W5042" s="21"/>
      <c r="X5042" s="20"/>
      <c r="Y5042" s="20"/>
      <c r="Z5042" s="21"/>
      <c r="AA5042" s="20"/>
      <c r="AB5042" s="20"/>
      <c r="AC5042" s="14"/>
    </row>
    <row r="5043" spans="2:29" ht="14.25" customHeight="1" x14ac:dyDescent="0.3">
      <c r="B5043" s="20"/>
      <c r="C5043" s="20"/>
      <c r="D5043" s="20"/>
      <c r="E5043" s="20"/>
      <c r="F5043" s="21"/>
      <c r="G5043" s="20"/>
      <c r="H5043" s="20"/>
      <c r="I5043" s="21"/>
      <c r="J5043" s="20"/>
      <c r="K5043" s="20"/>
      <c r="L5043" s="20"/>
      <c r="M5043" s="21"/>
      <c r="N5043" s="21"/>
      <c r="O5043" s="21"/>
      <c r="P5043" s="21"/>
      <c r="Q5043" s="21"/>
      <c r="R5043" s="21"/>
      <c r="S5043" s="21"/>
      <c r="T5043" s="20"/>
      <c r="U5043" s="21"/>
      <c r="V5043" s="21"/>
      <c r="W5043" s="21"/>
      <c r="X5043" s="20"/>
      <c r="Y5043" s="20"/>
      <c r="Z5043" s="21"/>
      <c r="AA5043" s="20"/>
      <c r="AB5043" s="20"/>
      <c r="AC5043" s="14"/>
    </row>
    <row r="5044" spans="2:29" ht="14.25" customHeight="1" x14ac:dyDescent="0.3">
      <c r="B5044" s="20"/>
      <c r="C5044" s="20"/>
      <c r="D5044" s="20"/>
      <c r="E5044" s="20"/>
      <c r="F5044" s="21"/>
      <c r="G5044" s="20"/>
      <c r="H5044" s="20"/>
      <c r="I5044" s="21"/>
      <c r="J5044" s="20"/>
      <c r="K5044" s="20"/>
      <c r="L5044" s="20"/>
      <c r="M5044" s="21"/>
      <c r="N5044" s="21"/>
      <c r="O5044" s="21"/>
      <c r="P5044" s="21"/>
      <c r="Q5044" s="21"/>
      <c r="R5044" s="21"/>
      <c r="S5044" s="21"/>
      <c r="T5044" s="20"/>
      <c r="U5044" s="21"/>
      <c r="V5044" s="21"/>
      <c r="W5044" s="21"/>
      <c r="X5044" s="20"/>
      <c r="Y5044" s="20"/>
      <c r="Z5044" s="21"/>
      <c r="AA5044" s="20"/>
      <c r="AB5044" s="20"/>
      <c r="AC5044" s="14"/>
    </row>
    <row r="5045" spans="2:29" ht="14.25" customHeight="1" x14ac:dyDescent="0.3">
      <c r="B5045" s="20"/>
      <c r="C5045" s="20"/>
      <c r="D5045" s="20"/>
      <c r="E5045" s="20"/>
      <c r="F5045" s="21"/>
      <c r="G5045" s="20"/>
      <c r="H5045" s="20"/>
      <c r="I5045" s="21"/>
      <c r="J5045" s="20"/>
      <c r="K5045" s="20"/>
      <c r="L5045" s="20"/>
      <c r="M5045" s="21"/>
      <c r="N5045" s="21"/>
      <c r="O5045" s="21"/>
      <c r="P5045" s="21"/>
      <c r="Q5045" s="21"/>
      <c r="R5045" s="21"/>
      <c r="S5045" s="21"/>
      <c r="T5045" s="20"/>
      <c r="U5045" s="21"/>
      <c r="V5045" s="21"/>
      <c r="W5045" s="21"/>
      <c r="X5045" s="20"/>
      <c r="Y5045" s="20"/>
      <c r="Z5045" s="21"/>
      <c r="AA5045" s="20"/>
      <c r="AB5045" s="20"/>
      <c r="AC5045" s="14"/>
    </row>
    <row r="5046" spans="2:29" ht="14.25" customHeight="1" x14ac:dyDescent="0.3">
      <c r="B5046" s="20"/>
      <c r="C5046" s="20"/>
      <c r="D5046" s="20"/>
      <c r="E5046" s="20"/>
      <c r="F5046" s="21"/>
      <c r="G5046" s="20"/>
      <c r="H5046" s="20"/>
      <c r="I5046" s="21"/>
      <c r="J5046" s="20"/>
      <c r="K5046" s="20"/>
      <c r="L5046" s="20"/>
      <c r="M5046" s="21"/>
      <c r="N5046" s="21"/>
      <c r="O5046" s="21"/>
      <c r="P5046" s="21"/>
      <c r="Q5046" s="21"/>
      <c r="R5046" s="21"/>
      <c r="S5046" s="21"/>
      <c r="T5046" s="20"/>
      <c r="U5046" s="21"/>
      <c r="V5046" s="21"/>
      <c r="W5046" s="21"/>
      <c r="X5046" s="20"/>
      <c r="Y5046" s="20"/>
      <c r="Z5046" s="21"/>
      <c r="AA5046" s="20"/>
      <c r="AB5046" s="20"/>
      <c r="AC5046" s="14"/>
    </row>
    <row r="5047" spans="2:29" ht="14.25" customHeight="1" x14ac:dyDescent="0.3">
      <c r="B5047" s="20"/>
      <c r="C5047" s="20"/>
      <c r="D5047" s="20"/>
      <c r="E5047" s="20"/>
      <c r="F5047" s="21"/>
      <c r="G5047" s="20"/>
      <c r="H5047" s="20"/>
      <c r="I5047" s="21"/>
      <c r="J5047" s="20"/>
      <c r="K5047" s="20"/>
      <c r="L5047" s="20"/>
      <c r="M5047" s="21"/>
      <c r="N5047" s="21"/>
      <c r="O5047" s="21"/>
      <c r="P5047" s="21"/>
      <c r="Q5047" s="21"/>
      <c r="R5047" s="21"/>
      <c r="S5047" s="21"/>
      <c r="T5047" s="20"/>
      <c r="U5047" s="21"/>
      <c r="V5047" s="21"/>
      <c r="W5047" s="21"/>
      <c r="X5047" s="20"/>
      <c r="Y5047" s="20"/>
      <c r="Z5047" s="21"/>
      <c r="AA5047" s="20"/>
      <c r="AB5047" s="20"/>
      <c r="AC5047" s="14"/>
    </row>
    <row r="5048" spans="2:29" ht="14.25" customHeight="1" x14ac:dyDescent="0.3">
      <c r="B5048" s="20"/>
      <c r="C5048" s="20"/>
      <c r="D5048" s="20"/>
      <c r="E5048" s="20"/>
      <c r="F5048" s="21"/>
      <c r="G5048" s="20"/>
      <c r="H5048" s="20"/>
      <c r="I5048" s="21"/>
      <c r="J5048" s="20"/>
      <c r="K5048" s="20"/>
      <c r="L5048" s="20"/>
      <c r="M5048" s="21"/>
      <c r="N5048" s="21"/>
      <c r="O5048" s="21"/>
      <c r="P5048" s="21"/>
      <c r="Q5048" s="21"/>
      <c r="R5048" s="21"/>
      <c r="S5048" s="21"/>
      <c r="T5048" s="20"/>
      <c r="U5048" s="21"/>
      <c r="V5048" s="21"/>
      <c r="W5048" s="21"/>
      <c r="X5048" s="20"/>
      <c r="Y5048" s="20"/>
      <c r="Z5048" s="21"/>
      <c r="AA5048" s="20"/>
      <c r="AB5048" s="20"/>
      <c r="AC5048" s="14"/>
    </row>
    <row r="5049" spans="2:29" ht="14.25" customHeight="1" x14ac:dyDescent="0.3">
      <c r="B5049" s="20"/>
      <c r="C5049" s="20"/>
      <c r="D5049" s="20"/>
      <c r="E5049" s="20"/>
      <c r="F5049" s="21"/>
      <c r="G5049" s="20"/>
      <c r="H5049" s="20"/>
      <c r="I5049" s="21"/>
      <c r="J5049" s="20"/>
      <c r="K5049" s="20"/>
      <c r="L5049" s="20"/>
      <c r="M5049" s="21"/>
      <c r="N5049" s="21"/>
      <c r="O5049" s="21"/>
      <c r="P5049" s="21"/>
      <c r="Q5049" s="21"/>
      <c r="R5049" s="21"/>
      <c r="S5049" s="21"/>
      <c r="T5049" s="20"/>
      <c r="U5049" s="21"/>
      <c r="V5049" s="21"/>
      <c r="W5049" s="21"/>
      <c r="X5049" s="20"/>
      <c r="Y5049" s="20"/>
      <c r="Z5049" s="21"/>
      <c r="AA5049" s="20"/>
      <c r="AB5049" s="20"/>
      <c r="AC5049" s="14"/>
    </row>
    <row r="5050" spans="2:29" ht="14.25" customHeight="1" x14ac:dyDescent="0.3">
      <c r="B5050" s="20"/>
      <c r="C5050" s="20"/>
      <c r="D5050" s="20"/>
      <c r="E5050" s="20"/>
      <c r="F5050" s="21"/>
      <c r="G5050" s="20"/>
      <c r="H5050" s="20"/>
      <c r="I5050" s="21"/>
      <c r="J5050" s="20"/>
      <c r="K5050" s="20"/>
      <c r="L5050" s="20"/>
      <c r="M5050" s="21"/>
      <c r="N5050" s="21"/>
      <c r="O5050" s="21"/>
      <c r="P5050" s="21"/>
      <c r="Q5050" s="21"/>
      <c r="R5050" s="21"/>
      <c r="S5050" s="21"/>
      <c r="T5050" s="20"/>
      <c r="U5050" s="21"/>
      <c r="V5050" s="21"/>
      <c r="W5050" s="21"/>
      <c r="X5050" s="20"/>
      <c r="Y5050" s="20"/>
      <c r="Z5050" s="21"/>
      <c r="AA5050" s="20"/>
      <c r="AB5050" s="20"/>
      <c r="AC5050" s="14"/>
    </row>
    <row r="5051" spans="2:29" ht="14.25" customHeight="1" x14ac:dyDescent="0.3">
      <c r="B5051" s="20"/>
      <c r="C5051" s="20"/>
      <c r="D5051" s="20"/>
      <c r="E5051" s="20"/>
      <c r="F5051" s="21"/>
      <c r="G5051" s="20"/>
      <c r="H5051" s="20"/>
      <c r="I5051" s="21"/>
      <c r="J5051" s="20"/>
      <c r="K5051" s="20"/>
      <c r="L5051" s="20"/>
      <c r="M5051" s="21"/>
      <c r="N5051" s="21"/>
      <c r="O5051" s="21"/>
      <c r="P5051" s="21"/>
      <c r="Q5051" s="21"/>
      <c r="R5051" s="21"/>
      <c r="S5051" s="21"/>
      <c r="T5051" s="20"/>
      <c r="U5051" s="21"/>
      <c r="V5051" s="21"/>
      <c r="W5051" s="21"/>
      <c r="X5051" s="20"/>
      <c r="Y5051" s="20"/>
      <c r="Z5051" s="21"/>
      <c r="AA5051" s="20"/>
      <c r="AB5051" s="20"/>
      <c r="AC5051" s="14"/>
    </row>
    <row r="5052" spans="2:29" ht="14.25" customHeight="1" x14ac:dyDescent="0.3">
      <c r="B5052" s="20"/>
      <c r="C5052" s="20"/>
      <c r="D5052" s="20"/>
      <c r="E5052" s="20"/>
      <c r="F5052" s="21"/>
      <c r="G5052" s="20"/>
      <c r="H5052" s="20"/>
      <c r="I5052" s="21"/>
      <c r="J5052" s="20"/>
      <c r="K5052" s="20"/>
      <c r="L5052" s="20"/>
      <c r="M5052" s="21"/>
      <c r="N5052" s="21"/>
      <c r="O5052" s="21"/>
      <c r="P5052" s="21"/>
      <c r="Q5052" s="21"/>
      <c r="R5052" s="21"/>
      <c r="S5052" s="21"/>
      <c r="T5052" s="20"/>
      <c r="U5052" s="21"/>
      <c r="V5052" s="21"/>
      <c r="W5052" s="21"/>
      <c r="X5052" s="20"/>
      <c r="Y5052" s="20"/>
      <c r="Z5052" s="21"/>
      <c r="AA5052" s="20"/>
      <c r="AB5052" s="20"/>
      <c r="AC5052" s="14"/>
    </row>
    <row r="5053" spans="2:29" ht="14.25" customHeight="1" x14ac:dyDescent="0.3">
      <c r="B5053" s="20"/>
      <c r="C5053" s="20"/>
      <c r="D5053" s="20"/>
      <c r="E5053" s="20"/>
      <c r="F5053" s="21"/>
      <c r="G5053" s="20"/>
      <c r="H5053" s="20"/>
      <c r="I5053" s="21"/>
      <c r="J5053" s="20"/>
      <c r="K5053" s="20"/>
      <c r="L5053" s="20"/>
      <c r="M5053" s="21"/>
      <c r="N5053" s="21"/>
      <c r="O5053" s="21"/>
      <c r="P5053" s="21"/>
      <c r="Q5053" s="21"/>
      <c r="R5053" s="21"/>
      <c r="S5053" s="21"/>
      <c r="T5053" s="20"/>
      <c r="U5053" s="21"/>
      <c r="V5053" s="21"/>
      <c r="W5053" s="21"/>
      <c r="X5053" s="20"/>
      <c r="Y5053" s="20"/>
      <c r="Z5053" s="21"/>
      <c r="AA5053" s="20"/>
      <c r="AB5053" s="20"/>
      <c r="AC5053" s="14"/>
    </row>
    <row r="5054" spans="2:29" ht="14.25" customHeight="1" x14ac:dyDescent="0.3">
      <c r="B5054" s="20"/>
      <c r="C5054" s="20"/>
      <c r="D5054" s="20"/>
      <c r="E5054" s="20"/>
      <c r="F5054" s="21"/>
      <c r="G5054" s="20"/>
      <c r="H5054" s="20"/>
      <c r="I5054" s="21"/>
      <c r="J5054" s="20"/>
      <c r="K5054" s="20"/>
      <c r="L5054" s="20"/>
      <c r="M5054" s="21"/>
      <c r="N5054" s="21"/>
      <c r="O5054" s="21"/>
      <c r="P5054" s="21"/>
      <c r="Q5054" s="21"/>
      <c r="R5054" s="21"/>
      <c r="S5054" s="21"/>
      <c r="T5054" s="20"/>
      <c r="U5054" s="21"/>
      <c r="V5054" s="21"/>
      <c r="W5054" s="21"/>
      <c r="X5054" s="20"/>
      <c r="Y5054" s="20"/>
      <c r="Z5054" s="21"/>
      <c r="AA5054" s="20"/>
      <c r="AB5054" s="20"/>
      <c r="AC5054" s="14"/>
    </row>
    <row r="5055" spans="2:29" ht="14.25" customHeight="1" x14ac:dyDescent="0.3">
      <c r="B5055" s="20"/>
      <c r="C5055" s="20"/>
      <c r="D5055" s="20"/>
      <c r="E5055" s="20"/>
      <c r="F5055" s="21"/>
      <c r="G5055" s="20"/>
      <c r="H5055" s="20"/>
      <c r="I5055" s="21"/>
      <c r="J5055" s="20"/>
      <c r="K5055" s="20"/>
      <c r="L5055" s="20"/>
      <c r="M5055" s="21"/>
      <c r="N5055" s="21"/>
      <c r="O5055" s="21"/>
      <c r="P5055" s="21"/>
      <c r="Q5055" s="21"/>
      <c r="R5055" s="21"/>
      <c r="S5055" s="21"/>
      <c r="T5055" s="20"/>
      <c r="U5055" s="21"/>
      <c r="V5055" s="21"/>
      <c r="W5055" s="21"/>
      <c r="X5055" s="20"/>
      <c r="Y5055" s="20"/>
      <c r="Z5055" s="21"/>
      <c r="AA5055" s="20"/>
      <c r="AB5055" s="20"/>
      <c r="AC5055" s="14"/>
    </row>
    <row r="5056" spans="2:29" ht="14.25" customHeight="1" x14ac:dyDescent="0.3">
      <c r="B5056" s="20"/>
      <c r="C5056" s="20"/>
      <c r="D5056" s="20"/>
      <c r="E5056" s="20"/>
      <c r="F5056" s="21"/>
      <c r="G5056" s="20"/>
      <c r="H5056" s="20"/>
      <c r="I5056" s="21"/>
      <c r="J5056" s="20"/>
      <c r="K5056" s="20"/>
      <c r="L5056" s="20"/>
      <c r="M5056" s="21"/>
      <c r="N5056" s="21"/>
      <c r="O5056" s="21"/>
      <c r="P5056" s="21"/>
      <c r="Q5056" s="21"/>
      <c r="R5056" s="21"/>
      <c r="S5056" s="21"/>
      <c r="T5056" s="20"/>
      <c r="U5056" s="21"/>
      <c r="V5056" s="21"/>
      <c r="W5056" s="21"/>
      <c r="X5056" s="20"/>
      <c r="Y5056" s="20"/>
      <c r="Z5056" s="21"/>
      <c r="AA5056" s="20"/>
      <c r="AB5056" s="20"/>
      <c r="AC5056" s="14"/>
    </row>
    <row r="5057" spans="2:29" ht="14.25" customHeight="1" x14ac:dyDescent="0.3">
      <c r="B5057" s="20"/>
      <c r="C5057" s="20"/>
      <c r="D5057" s="20"/>
      <c r="E5057" s="20"/>
      <c r="F5057" s="21"/>
      <c r="G5057" s="20"/>
      <c r="H5057" s="20"/>
      <c r="I5057" s="21"/>
      <c r="J5057" s="20"/>
      <c r="K5057" s="20"/>
      <c r="L5057" s="20"/>
      <c r="M5057" s="21"/>
      <c r="N5057" s="21"/>
      <c r="O5057" s="21"/>
      <c r="P5057" s="21"/>
      <c r="Q5057" s="21"/>
      <c r="R5057" s="21"/>
      <c r="S5057" s="21"/>
      <c r="T5057" s="20"/>
      <c r="U5057" s="21"/>
      <c r="V5057" s="21"/>
      <c r="W5057" s="21"/>
      <c r="X5057" s="20"/>
      <c r="Y5057" s="20"/>
      <c r="Z5057" s="21"/>
      <c r="AA5057" s="20"/>
      <c r="AB5057" s="20"/>
      <c r="AC5057" s="14"/>
    </row>
    <row r="5058" spans="2:29" ht="14.25" customHeight="1" x14ac:dyDescent="0.3">
      <c r="B5058" s="20"/>
      <c r="C5058" s="20"/>
      <c r="D5058" s="20"/>
      <c r="E5058" s="20"/>
      <c r="F5058" s="21"/>
      <c r="G5058" s="20"/>
      <c r="H5058" s="20"/>
      <c r="I5058" s="21"/>
      <c r="J5058" s="20"/>
      <c r="K5058" s="20"/>
      <c r="L5058" s="20"/>
      <c r="M5058" s="21"/>
      <c r="N5058" s="21"/>
      <c r="O5058" s="21"/>
      <c r="P5058" s="21"/>
      <c r="Q5058" s="21"/>
      <c r="R5058" s="21"/>
      <c r="S5058" s="21"/>
      <c r="T5058" s="20"/>
      <c r="U5058" s="21"/>
      <c r="V5058" s="21"/>
      <c r="W5058" s="21"/>
      <c r="X5058" s="20"/>
      <c r="Y5058" s="20"/>
      <c r="Z5058" s="21"/>
      <c r="AA5058" s="20"/>
      <c r="AB5058" s="20"/>
      <c r="AC5058" s="14"/>
    </row>
    <row r="5059" spans="2:29" ht="14.25" customHeight="1" x14ac:dyDescent="0.3">
      <c r="B5059" s="20"/>
      <c r="C5059" s="20"/>
      <c r="D5059" s="20"/>
      <c r="E5059" s="20"/>
      <c r="F5059" s="21"/>
      <c r="G5059" s="20"/>
      <c r="H5059" s="20"/>
      <c r="I5059" s="21"/>
      <c r="J5059" s="20"/>
      <c r="K5059" s="20"/>
      <c r="L5059" s="20"/>
      <c r="M5059" s="21"/>
      <c r="N5059" s="21"/>
      <c r="O5059" s="21"/>
      <c r="P5059" s="21"/>
      <c r="Q5059" s="21"/>
      <c r="R5059" s="21"/>
      <c r="S5059" s="21"/>
      <c r="T5059" s="20"/>
      <c r="U5059" s="21"/>
      <c r="V5059" s="21"/>
      <c r="W5059" s="21"/>
      <c r="X5059" s="20"/>
      <c r="Y5059" s="20"/>
      <c r="Z5059" s="21"/>
      <c r="AA5059" s="20"/>
      <c r="AB5059" s="20"/>
      <c r="AC5059" s="14"/>
    </row>
    <row r="5060" spans="2:29" ht="14.25" customHeight="1" x14ac:dyDescent="0.3">
      <c r="B5060" s="20"/>
      <c r="C5060" s="20"/>
      <c r="D5060" s="20"/>
      <c r="E5060" s="20"/>
      <c r="F5060" s="21"/>
      <c r="G5060" s="20"/>
      <c r="H5060" s="20"/>
      <c r="I5060" s="21"/>
      <c r="J5060" s="20"/>
      <c r="K5060" s="20"/>
      <c r="L5060" s="20"/>
      <c r="M5060" s="21"/>
      <c r="N5060" s="21"/>
      <c r="O5060" s="21"/>
      <c r="P5060" s="21"/>
      <c r="Q5060" s="21"/>
      <c r="R5060" s="21"/>
      <c r="S5060" s="21"/>
      <c r="T5060" s="20"/>
      <c r="U5060" s="21"/>
      <c r="V5060" s="21"/>
      <c r="W5060" s="21"/>
      <c r="X5060" s="20"/>
      <c r="Y5060" s="20"/>
      <c r="Z5060" s="21"/>
      <c r="AA5060" s="20"/>
      <c r="AB5060" s="20"/>
      <c r="AC5060" s="14"/>
    </row>
    <row r="5061" spans="2:29" ht="14.25" customHeight="1" x14ac:dyDescent="0.3">
      <c r="B5061" s="20"/>
      <c r="C5061" s="20"/>
      <c r="D5061" s="20"/>
      <c r="E5061" s="20"/>
      <c r="F5061" s="21"/>
      <c r="G5061" s="20"/>
      <c r="H5061" s="20"/>
      <c r="I5061" s="21"/>
      <c r="J5061" s="20"/>
      <c r="K5061" s="20"/>
      <c r="L5061" s="20"/>
      <c r="M5061" s="21"/>
      <c r="N5061" s="21"/>
      <c r="O5061" s="21"/>
      <c r="P5061" s="21"/>
      <c r="Q5061" s="21"/>
      <c r="R5061" s="21"/>
      <c r="S5061" s="21"/>
      <c r="T5061" s="20"/>
      <c r="U5061" s="21"/>
      <c r="V5061" s="21"/>
      <c r="W5061" s="21"/>
      <c r="X5061" s="20"/>
      <c r="Y5061" s="20"/>
      <c r="Z5061" s="21"/>
      <c r="AA5061" s="20"/>
      <c r="AB5061" s="20"/>
      <c r="AC5061" s="14"/>
    </row>
    <row r="5062" spans="2:29" ht="14.25" customHeight="1" x14ac:dyDescent="0.3">
      <c r="B5062" s="20"/>
      <c r="C5062" s="20"/>
      <c r="D5062" s="20"/>
      <c r="E5062" s="20"/>
      <c r="F5062" s="21"/>
      <c r="G5062" s="20"/>
      <c r="H5062" s="20"/>
      <c r="I5062" s="21"/>
      <c r="J5062" s="20"/>
      <c r="K5062" s="20"/>
      <c r="L5062" s="20"/>
      <c r="M5062" s="21"/>
      <c r="N5062" s="21"/>
      <c r="O5062" s="21"/>
      <c r="P5062" s="21"/>
      <c r="Q5062" s="21"/>
      <c r="R5062" s="21"/>
      <c r="S5062" s="21"/>
      <c r="T5062" s="20"/>
      <c r="U5062" s="21"/>
      <c r="V5062" s="21"/>
      <c r="W5062" s="21"/>
      <c r="X5062" s="20"/>
      <c r="Y5062" s="20"/>
      <c r="Z5062" s="21"/>
      <c r="AA5062" s="20"/>
      <c r="AB5062" s="20"/>
      <c r="AC5062" s="14"/>
    </row>
    <row r="5063" spans="2:29" ht="14.25" customHeight="1" x14ac:dyDescent="0.3">
      <c r="B5063" s="20"/>
      <c r="C5063" s="20"/>
      <c r="D5063" s="20"/>
      <c r="E5063" s="20"/>
      <c r="F5063" s="21"/>
      <c r="G5063" s="20"/>
      <c r="H5063" s="20"/>
      <c r="I5063" s="21"/>
      <c r="J5063" s="20"/>
      <c r="K5063" s="20"/>
      <c r="L5063" s="20"/>
      <c r="M5063" s="21"/>
      <c r="N5063" s="21"/>
      <c r="O5063" s="21"/>
      <c r="P5063" s="21"/>
      <c r="Q5063" s="21"/>
      <c r="R5063" s="21"/>
      <c r="S5063" s="21"/>
      <c r="T5063" s="20"/>
      <c r="U5063" s="21"/>
      <c r="V5063" s="21"/>
      <c r="W5063" s="21"/>
      <c r="X5063" s="20"/>
      <c r="Y5063" s="20"/>
      <c r="Z5063" s="21"/>
      <c r="AA5063" s="20"/>
      <c r="AB5063" s="20"/>
      <c r="AC5063" s="14"/>
    </row>
    <row r="5064" spans="2:29" ht="14.25" customHeight="1" x14ac:dyDescent="0.3">
      <c r="B5064" s="20"/>
      <c r="C5064" s="20"/>
      <c r="D5064" s="20"/>
      <c r="E5064" s="20"/>
      <c r="F5064" s="21"/>
      <c r="G5064" s="20"/>
      <c r="H5064" s="20"/>
      <c r="I5064" s="21"/>
      <c r="J5064" s="20"/>
      <c r="K5064" s="20"/>
      <c r="L5064" s="20"/>
      <c r="M5064" s="21"/>
      <c r="N5064" s="21"/>
      <c r="O5064" s="21"/>
      <c r="P5064" s="21"/>
      <c r="Q5064" s="21"/>
      <c r="R5064" s="21"/>
      <c r="S5064" s="21"/>
      <c r="T5064" s="20"/>
      <c r="U5064" s="21"/>
      <c r="V5064" s="21"/>
      <c r="W5064" s="21"/>
      <c r="X5064" s="20"/>
      <c r="Y5064" s="20"/>
      <c r="Z5064" s="21"/>
      <c r="AA5064" s="20"/>
      <c r="AB5064" s="20"/>
      <c r="AC5064" s="14"/>
    </row>
    <row r="5065" spans="2:29" ht="14.25" customHeight="1" x14ac:dyDescent="0.3">
      <c r="B5065" s="20"/>
      <c r="C5065" s="20"/>
      <c r="D5065" s="20"/>
      <c r="E5065" s="20"/>
      <c r="F5065" s="21"/>
      <c r="G5065" s="20"/>
      <c r="H5065" s="20"/>
      <c r="I5065" s="21"/>
      <c r="J5065" s="20"/>
      <c r="K5065" s="20"/>
      <c r="L5065" s="20"/>
      <c r="M5065" s="21"/>
      <c r="N5065" s="21"/>
      <c r="O5065" s="21"/>
      <c r="P5065" s="21"/>
      <c r="Q5065" s="21"/>
      <c r="R5065" s="21"/>
      <c r="S5065" s="21"/>
      <c r="T5065" s="20"/>
      <c r="U5065" s="21"/>
      <c r="V5065" s="21"/>
      <c r="W5065" s="21"/>
      <c r="X5065" s="20"/>
      <c r="Y5065" s="20"/>
      <c r="Z5065" s="21"/>
      <c r="AA5065" s="20"/>
      <c r="AB5065" s="20"/>
      <c r="AC5065" s="14"/>
    </row>
    <row r="5066" spans="2:29" ht="14.25" customHeight="1" x14ac:dyDescent="0.3">
      <c r="B5066" s="20"/>
      <c r="C5066" s="20"/>
      <c r="D5066" s="20"/>
      <c r="E5066" s="20"/>
      <c r="F5066" s="21"/>
      <c r="G5066" s="20"/>
      <c r="H5066" s="20"/>
      <c r="I5066" s="21"/>
      <c r="J5066" s="20"/>
      <c r="K5066" s="20"/>
      <c r="L5066" s="20"/>
      <c r="M5066" s="21"/>
      <c r="N5066" s="21"/>
      <c r="O5066" s="21"/>
      <c r="P5066" s="21"/>
      <c r="Q5066" s="21"/>
      <c r="R5066" s="21"/>
      <c r="S5066" s="21"/>
      <c r="T5066" s="20"/>
      <c r="U5066" s="21"/>
      <c r="V5066" s="21"/>
      <c r="W5066" s="21"/>
      <c r="X5066" s="20"/>
      <c r="Y5066" s="20"/>
      <c r="Z5066" s="21"/>
      <c r="AA5066" s="20"/>
      <c r="AB5066" s="20"/>
      <c r="AC5066" s="14"/>
    </row>
    <row r="5067" spans="2:29" ht="14.25" customHeight="1" x14ac:dyDescent="0.3">
      <c r="B5067" s="20"/>
      <c r="C5067" s="20"/>
      <c r="D5067" s="20"/>
      <c r="E5067" s="20"/>
      <c r="F5067" s="21"/>
      <c r="G5067" s="20"/>
      <c r="H5067" s="20"/>
      <c r="I5067" s="21"/>
      <c r="J5067" s="20"/>
      <c r="K5067" s="20"/>
      <c r="L5067" s="20"/>
      <c r="M5067" s="21"/>
      <c r="N5067" s="21"/>
      <c r="O5067" s="21"/>
      <c r="P5067" s="21"/>
      <c r="Q5067" s="21"/>
      <c r="R5067" s="21"/>
      <c r="S5067" s="21"/>
      <c r="T5067" s="20"/>
      <c r="U5067" s="21"/>
      <c r="V5067" s="21"/>
      <c r="W5067" s="21"/>
      <c r="X5067" s="20"/>
      <c r="Y5067" s="20"/>
      <c r="Z5067" s="21"/>
      <c r="AA5067" s="20"/>
      <c r="AB5067" s="20"/>
      <c r="AC5067" s="14"/>
    </row>
    <row r="5068" spans="2:29" ht="14.25" customHeight="1" x14ac:dyDescent="0.3">
      <c r="B5068" s="20"/>
      <c r="C5068" s="20"/>
      <c r="D5068" s="20"/>
      <c r="E5068" s="20"/>
      <c r="F5068" s="21"/>
      <c r="G5068" s="20"/>
      <c r="H5068" s="20"/>
      <c r="I5068" s="21"/>
      <c r="J5068" s="20"/>
      <c r="K5068" s="20"/>
      <c r="L5068" s="20"/>
      <c r="M5068" s="21"/>
      <c r="N5068" s="21"/>
      <c r="O5068" s="21"/>
      <c r="P5068" s="21"/>
      <c r="Q5068" s="21"/>
      <c r="R5068" s="21"/>
      <c r="S5068" s="21"/>
      <c r="T5068" s="20"/>
      <c r="U5068" s="21"/>
      <c r="V5068" s="21"/>
      <c r="W5068" s="21"/>
      <c r="X5068" s="20"/>
      <c r="Y5068" s="20"/>
      <c r="Z5068" s="21"/>
      <c r="AA5068" s="20"/>
      <c r="AB5068" s="20"/>
      <c r="AC5068" s="14"/>
    </row>
    <row r="5069" spans="2:29" ht="14.25" customHeight="1" x14ac:dyDescent="0.3">
      <c r="B5069" s="20"/>
      <c r="C5069" s="20"/>
      <c r="D5069" s="20"/>
      <c r="E5069" s="20"/>
      <c r="F5069" s="21"/>
      <c r="G5069" s="20"/>
      <c r="H5069" s="20"/>
      <c r="I5069" s="21"/>
      <c r="J5069" s="20"/>
      <c r="K5069" s="20"/>
      <c r="L5069" s="20"/>
      <c r="M5069" s="21"/>
      <c r="N5069" s="21"/>
      <c r="O5069" s="21"/>
      <c r="P5069" s="21"/>
      <c r="Q5069" s="21"/>
      <c r="R5069" s="21"/>
      <c r="S5069" s="21"/>
      <c r="T5069" s="20"/>
      <c r="U5069" s="21"/>
      <c r="V5069" s="21"/>
      <c r="W5069" s="21"/>
      <c r="X5069" s="20"/>
      <c r="Y5069" s="20"/>
      <c r="Z5069" s="21"/>
      <c r="AA5069" s="20"/>
      <c r="AB5069" s="20"/>
      <c r="AC5069" s="14"/>
    </row>
    <row r="5070" spans="2:29" ht="14.25" customHeight="1" x14ac:dyDescent="0.3">
      <c r="B5070" s="20"/>
      <c r="C5070" s="20"/>
      <c r="D5070" s="20"/>
      <c r="E5070" s="20"/>
      <c r="F5070" s="21"/>
      <c r="G5070" s="20"/>
      <c r="H5070" s="20"/>
      <c r="I5070" s="21"/>
      <c r="J5070" s="20"/>
      <c r="K5070" s="20"/>
      <c r="L5070" s="20"/>
      <c r="M5070" s="21"/>
      <c r="N5070" s="21"/>
      <c r="O5070" s="21"/>
      <c r="P5070" s="21"/>
      <c r="Q5070" s="21"/>
      <c r="R5070" s="21"/>
      <c r="S5070" s="21"/>
      <c r="T5070" s="20"/>
      <c r="U5070" s="21"/>
      <c r="V5070" s="21"/>
      <c r="W5070" s="21"/>
      <c r="X5070" s="20"/>
      <c r="Y5070" s="20"/>
      <c r="Z5070" s="21"/>
      <c r="AA5070" s="20"/>
      <c r="AB5070" s="20"/>
      <c r="AC5070" s="14"/>
    </row>
    <row r="5071" spans="2:29" ht="14.25" customHeight="1" x14ac:dyDescent="0.3">
      <c r="B5071" s="20"/>
      <c r="C5071" s="20"/>
      <c r="D5071" s="20"/>
      <c r="E5071" s="20"/>
      <c r="F5071" s="21"/>
      <c r="G5071" s="20"/>
      <c r="H5071" s="20"/>
      <c r="I5071" s="21"/>
      <c r="J5071" s="20"/>
      <c r="K5071" s="20"/>
      <c r="L5071" s="20"/>
      <c r="M5071" s="21"/>
      <c r="N5071" s="21"/>
      <c r="O5071" s="21"/>
      <c r="P5071" s="21"/>
      <c r="Q5071" s="21"/>
      <c r="R5071" s="21"/>
      <c r="S5071" s="21"/>
      <c r="T5071" s="20"/>
      <c r="U5071" s="21"/>
      <c r="V5071" s="21"/>
      <c r="W5071" s="21"/>
      <c r="X5071" s="20"/>
      <c r="Y5071" s="20"/>
      <c r="Z5071" s="21"/>
      <c r="AA5071" s="20"/>
      <c r="AB5071" s="20"/>
      <c r="AC5071" s="14"/>
    </row>
    <row r="5072" spans="2:29" ht="14.25" customHeight="1" x14ac:dyDescent="0.3">
      <c r="B5072" s="20"/>
      <c r="C5072" s="20"/>
      <c r="D5072" s="20"/>
      <c r="E5072" s="20"/>
      <c r="F5072" s="21"/>
      <c r="G5072" s="20"/>
      <c r="H5072" s="20"/>
      <c r="I5072" s="21"/>
      <c r="J5072" s="20"/>
      <c r="K5072" s="20"/>
      <c r="L5072" s="20"/>
      <c r="M5072" s="21"/>
      <c r="N5072" s="21"/>
      <c r="O5072" s="21"/>
      <c r="P5072" s="21"/>
      <c r="Q5072" s="21"/>
      <c r="R5072" s="21"/>
      <c r="S5072" s="21"/>
      <c r="T5072" s="20"/>
      <c r="U5072" s="21"/>
      <c r="V5072" s="21"/>
      <c r="W5072" s="21"/>
      <c r="X5072" s="20"/>
      <c r="Y5072" s="20"/>
      <c r="Z5072" s="21"/>
      <c r="AA5072" s="20"/>
      <c r="AB5072" s="20"/>
      <c r="AC5072" s="14"/>
    </row>
    <row r="5073" spans="2:29" ht="14.25" customHeight="1" x14ac:dyDescent="0.3">
      <c r="B5073" s="20"/>
      <c r="C5073" s="20"/>
      <c r="D5073" s="20"/>
      <c r="E5073" s="20"/>
      <c r="F5073" s="21"/>
      <c r="G5073" s="20"/>
      <c r="H5073" s="20"/>
      <c r="I5073" s="21"/>
      <c r="J5073" s="20"/>
      <c r="K5073" s="20"/>
      <c r="L5073" s="20"/>
      <c r="M5073" s="21"/>
      <c r="N5073" s="21"/>
      <c r="O5073" s="21"/>
      <c r="P5073" s="21"/>
      <c r="Q5073" s="21"/>
      <c r="R5073" s="21"/>
      <c r="S5073" s="21"/>
      <c r="T5073" s="20"/>
      <c r="U5073" s="21"/>
      <c r="V5073" s="21"/>
      <c r="W5073" s="21"/>
      <c r="X5073" s="20"/>
      <c r="Y5073" s="20"/>
      <c r="Z5073" s="21"/>
      <c r="AA5073" s="20"/>
      <c r="AB5073" s="20"/>
      <c r="AC5073" s="14"/>
    </row>
    <row r="5074" spans="2:29" ht="14.25" customHeight="1" x14ac:dyDescent="0.3">
      <c r="B5074" s="20"/>
      <c r="C5074" s="20"/>
      <c r="D5074" s="20"/>
      <c r="E5074" s="20"/>
      <c r="F5074" s="21"/>
      <c r="G5074" s="20"/>
      <c r="H5074" s="20"/>
      <c r="I5074" s="21"/>
      <c r="J5074" s="20"/>
      <c r="K5074" s="20"/>
      <c r="L5074" s="20"/>
      <c r="M5074" s="21"/>
      <c r="N5074" s="21"/>
      <c r="O5074" s="21"/>
      <c r="P5074" s="21"/>
      <c r="Q5074" s="21"/>
      <c r="R5074" s="21"/>
      <c r="S5074" s="21"/>
      <c r="T5074" s="20"/>
      <c r="U5074" s="21"/>
      <c r="V5074" s="21"/>
      <c r="W5074" s="21"/>
      <c r="X5074" s="20"/>
      <c r="Y5074" s="20"/>
      <c r="Z5074" s="21"/>
      <c r="AA5074" s="20"/>
      <c r="AB5074" s="20"/>
      <c r="AC5074" s="14"/>
    </row>
    <row r="5075" spans="2:29" ht="14.25" customHeight="1" x14ac:dyDescent="0.3">
      <c r="B5075" s="20"/>
      <c r="C5075" s="20"/>
      <c r="D5075" s="20"/>
      <c r="E5075" s="20"/>
      <c r="F5075" s="21"/>
      <c r="G5075" s="20"/>
      <c r="H5075" s="20"/>
      <c r="I5075" s="21"/>
      <c r="J5075" s="20"/>
      <c r="K5075" s="20"/>
      <c r="L5075" s="20"/>
      <c r="M5075" s="21"/>
      <c r="N5075" s="21"/>
      <c r="O5075" s="21"/>
      <c r="P5075" s="21"/>
      <c r="Q5075" s="21"/>
      <c r="R5075" s="21"/>
      <c r="S5075" s="21"/>
      <c r="T5075" s="20"/>
      <c r="U5075" s="21"/>
      <c r="V5075" s="21"/>
      <c r="W5075" s="21"/>
      <c r="X5075" s="20"/>
      <c r="Y5075" s="20"/>
      <c r="Z5075" s="21"/>
      <c r="AA5075" s="20"/>
      <c r="AB5075" s="20"/>
      <c r="AC5075" s="14"/>
    </row>
    <row r="5076" spans="2:29" ht="14.25" customHeight="1" x14ac:dyDescent="0.3">
      <c r="B5076" s="20"/>
      <c r="C5076" s="20"/>
      <c r="D5076" s="20"/>
      <c r="E5076" s="20"/>
      <c r="F5076" s="21"/>
      <c r="G5076" s="20"/>
      <c r="H5076" s="20"/>
      <c r="I5076" s="21"/>
      <c r="J5076" s="20"/>
      <c r="K5076" s="20"/>
      <c r="L5076" s="20"/>
      <c r="M5076" s="21"/>
      <c r="N5076" s="21"/>
      <c r="O5076" s="21"/>
      <c r="P5076" s="21"/>
      <c r="Q5076" s="21"/>
      <c r="R5076" s="21"/>
      <c r="S5076" s="21"/>
      <c r="T5076" s="20"/>
      <c r="U5076" s="21"/>
      <c r="V5076" s="21"/>
      <c r="W5076" s="21"/>
      <c r="X5076" s="20"/>
      <c r="Y5076" s="20"/>
      <c r="Z5076" s="21"/>
      <c r="AA5076" s="20"/>
      <c r="AB5076" s="20"/>
      <c r="AC5076" s="14"/>
    </row>
    <row r="5077" spans="2:29" ht="14.25" customHeight="1" x14ac:dyDescent="0.3">
      <c r="B5077" s="20"/>
      <c r="C5077" s="20"/>
      <c r="D5077" s="20"/>
      <c r="E5077" s="20"/>
      <c r="F5077" s="21"/>
      <c r="G5077" s="20"/>
      <c r="H5077" s="20"/>
      <c r="I5077" s="21"/>
      <c r="J5077" s="20"/>
      <c r="K5077" s="20"/>
      <c r="L5077" s="20"/>
      <c r="M5077" s="21"/>
      <c r="N5077" s="21"/>
      <c r="O5077" s="21"/>
      <c r="P5077" s="21"/>
      <c r="Q5077" s="21"/>
      <c r="R5077" s="21"/>
      <c r="S5077" s="21"/>
      <c r="T5077" s="20"/>
      <c r="U5077" s="21"/>
      <c r="V5077" s="21"/>
      <c r="W5077" s="21"/>
      <c r="X5077" s="20"/>
      <c r="Y5077" s="20"/>
      <c r="Z5077" s="21"/>
      <c r="AA5077" s="20"/>
      <c r="AB5077" s="20"/>
      <c r="AC5077" s="14"/>
    </row>
    <row r="5078" spans="2:29" ht="14.25" customHeight="1" x14ac:dyDescent="0.3">
      <c r="B5078" s="20"/>
      <c r="C5078" s="20"/>
      <c r="D5078" s="20"/>
      <c r="E5078" s="20"/>
      <c r="F5078" s="21"/>
      <c r="G5078" s="20"/>
      <c r="H5078" s="20"/>
      <c r="I5078" s="21"/>
      <c r="J5078" s="20"/>
      <c r="K5078" s="20"/>
      <c r="L5078" s="20"/>
      <c r="M5078" s="21"/>
      <c r="N5078" s="21"/>
      <c r="O5078" s="21"/>
      <c r="P5078" s="21"/>
      <c r="Q5078" s="21"/>
      <c r="R5078" s="21"/>
      <c r="S5078" s="21"/>
      <c r="T5078" s="20"/>
      <c r="U5078" s="21"/>
      <c r="V5078" s="21"/>
      <c r="W5078" s="21"/>
      <c r="X5078" s="20"/>
      <c r="Y5078" s="20"/>
      <c r="Z5078" s="21"/>
      <c r="AA5078" s="20"/>
      <c r="AB5078" s="20"/>
      <c r="AC5078" s="14"/>
    </row>
    <row r="5079" spans="2:29" ht="14.25" customHeight="1" x14ac:dyDescent="0.3">
      <c r="B5079" s="20"/>
      <c r="C5079" s="20"/>
      <c r="D5079" s="20"/>
      <c r="E5079" s="20"/>
      <c r="F5079" s="21"/>
      <c r="G5079" s="20"/>
      <c r="H5079" s="20"/>
      <c r="I5079" s="21"/>
      <c r="J5079" s="20"/>
      <c r="K5079" s="20"/>
      <c r="L5079" s="20"/>
      <c r="M5079" s="21"/>
      <c r="N5079" s="21"/>
      <c r="O5079" s="21"/>
      <c r="P5079" s="21"/>
      <c r="Q5079" s="21"/>
      <c r="R5079" s="21"/>
      <c r="S5079" s="21"/>
      <c r="T5079" s="20"/>
      <c r="U5079" s="21"/>
      <c r="V5079" s="21"/>
      <c r="W5079" s="21"/>
      <c r="X5079" s="20"/>
      <c r="Y5079" s="20"/>
      <c r="Z5079" s="21"/>
      <c r="AA5079" s="20"/>
      <c r="AB5079" s="20"/>
      <c r="AC5079" s="14"/>
    </row>
    <row r="5080" spans="2:29" ht="14.25" customHeight="1" x14ac:dyDescent="0.3">
      <c r="B5080" s="20"/>
      <c r="C5080" s="20"/>
      <c r="D5080" s="20"/>
      <c r="E5080" s="20"/>
      <c r="F5080" s="21"/>
      <c r="G5080" s="20"/>
      <c r="H5080" s="20"/>
      <c r="I5080" s="21"/>
      <c r="J5080" s="20"/>
      <c r="K5080" s="20"/>
      <c r="L5080" s="20"/>
      <c r="M5080" s="21"/>
      <c r="N5080" s="21"/>
      <c r="O5080" s="21"/>
      <c r="P5080" s="21"/>
      <c r="Q5080" s="21"/>
      <c r="R5080" s="21"/>
      <c r="S5080" s="21"/>
      <c r="T5080" s="20"/>
      <c r="U5080" s="21"/>
      <c r="V5080" s="21"/>
      <c r="W5080" s="21"/>
      <c r="X5080" s="20"/>
      <c r="Y5080" s="20"/>
      <c r="Z5080" s="21"/>
      <c r="AA5080" s="20"/>
      <c r="AB5080" s="20"/>
      <c r="AC5080" s="14"/>
    </row>
    <row r="5081" spans="2:29" ht="14.25" customHeight="1" x14ac:dyDescent="0.3">
      <c r="B5081" s="20"/>
      <c r="C5081" s="20"/>
      <c r="D5081" s="20"/>
      <c r="E5081" s="20"/>
      <c r="F5081" s="21"/>
      <c r="G5081" s="20"/>
      <c r="H5081" s="20"/>
      <c r="I5081" s="21"/>
      <c r="J5081" s="20"/>
      <c r="K5081" s="20"/>
      <c r="L5081" s="20"/>
      <c r="M5081" s="21"/>
      <c r="N5081" s="21"/>
      <c r="O5081" s="21"/>
      <c r="P5081" s="21"/>
      <c r="Q5081" s="21"/>
      <c r="R5081" s="21"/>
      <c r="S5081" s="21"/>
      <c r="T5081" s="20"/>
      <c r="U5081" s="21"/>
      <c r="V5081" s="21"/>
      <c r="W5081" s="21"/>
      <c r="X5081" s="20"/>
      <c r="Y5081" s="20"/>
      <c r="Z5081" s="21"/>
      <c r="AA5081" s="20"/>
      <c r="AB5081" s="20"/>
      <c r="AC5081" s="14"/>
    </row>
    <row r="5082" spans="2:29" ht="14.25" customHeight="1" x14ac:dyDescent="0.3">
      <c r="B5082" s="20"/>
      <c r="C5082" s="20"/>
      <c r="D5082" s="20"/>
      <c r="E5082" s="20"/>
      <c r="F5082" s="21"/>
      <c r="G5082" s="20"/>
      <c r="H5082" s="20"/>
      <c r="I5082" s="21"/>
      <c r="J5082" s="20"/>
      <c r="K5082" s="20"/>
      <c r="L5082" s="20"/>
      <c r="M5082" s="21"/>
      <c r="N5082" s="21"/>
      <c r="O5082" s="21"/>
      <c r="P5082" s="21"/>
      <c r="Q5082" s="21"/>
      <c r="R5082" s="21"/>
      <c r="S5082" s="21"/>
      <c r="T5082" s="20"/>
      <c r="U5082" s="21"/>
      <c r="V5082" s="21"/>
      <c r="W5082" s="21"/>
      <c r="X5082" s="20"/>
      <c r="Y5082" s="20"/>
      <c r="Z5082" s="21"/>
      <c r="AA5082" s="20"/>
      <c r="AB5082" s="20"/>
      <c r="AC5082" s="14"/>
    </row>
    <row r="5083" spans="2:29" ht="14.25" customHeight="1" x14ac:dyDescent="0.3">
      <c r="B5083" s="20"/>
      <c r="C5083" s="20"/>
      <c r="D5083" s="20"/>
      <c r="E5083" s="20"/>
      <c r="F5083" s="21"/>
      <c r="G5083" s="20"/>
      <c r="H5083" s="20"/>
      <c r="I5083" s="21"/>
      <c r="J5083" s="20"/>
      <c r="K5083" s="20"/>
      <c r="L5083" s="20"/>
      <c r="M5083" s="21"/>
      <c r="N5083" s="21"/>
      <c r="O5083" s="21"/>
      <c r="P5083" s="21"/>
      <c r="Q5083" s="21"/>
      <c r="R5083" s="21"/>
      <c r="S5083" s="21"/>
      <c r="T5083" s="20"/>
      <c r="U5083" s="21"/>
      <c r="V5083" s="21"/>
      <c r="W5083" s="21"/>
      <c r="X5083" s="20"/>
      <c r="Y5083" s="20"/>
      <c r="Z5083" s="21"/>
      <c r="AA5083" s="20"/>
      <c r="AB5083" s="20"/>
      <c r="AC5083" s="14"/>
    </row>
    <row r="5084" spans="2:29" ht="14.25" customHeight="1" x14ac:dyDescent="0.3">
      <c r="B5084" s="20"/>
      <c r="C5084" s="20"/>
      <c r="D5084" s="20"/>
      <c r="E5084" s="20"/>
      <c r="F5084" s="21"/>
      <c r="G5084" s="20"/>
      <c r="H5084" s="20"/>
      <c r="I5084" s="21"/>
      <c r="J5084" s="20"/>
      <c r="K5084" s="20"/>
      <c r="L5084" s="20"/>
      <c r="M5084" s="21"/>
      <c r="N5084" s="21"/>
      <c r="O5084" s="21"/>
      <c r="P5084" s="21"/>
      <c r="Q5084" s="21"/>
      <c r="R5084" s="21"/>
      <c r="S5084" s="21"/>
      <c r="T5084" s="20"/>
      <c r="U5084" s="21"/>
      <c r="V5084" s="21"/>
      <c r="W5084" s="21"/>
      <c r="X5084" s="20"/>
      <c r="Y5084" s="20"/>
      <c r="Z5084" s="21"/>
      <c r="AA5084" s="20"/>
      <c r="AB5084" s="20"/>
      <c r="AC5084" s="14"/>
    </row>
    <row r="5085" spans="2:29" ht="14.25" customHeight="1" x14ac:dyDescent="0.3">
      <c r="B5085" s="20"/>
      <c r="C5085" s="20"/>
      <c r="D5085" s="20"/>
      <c r="E5085" s="20"/>
      <c r="F5085" s="21"/>
      <c r="G5085" s="20"/>
      <c r="H5085" s="20"/>
      <c r="I5085" s="21"/>
      <c r="J5085" s="20"/>
      <c r="K5085" s="20"/>
      <c r="L5085" s="20"/>
      <c r="M5085" s="21"/>
      <c r="N5085" s="21"/>
      <c r="O5085" s="21"/>
      <c r="P5085" s="21"/>
      <c r="Q5085" s="21"/>
      <c r="R5085" s="21"/>
      <c r="S5085" s="21"/>
      <c r="T5085" s="20"/>
      <c r="U5085" s="21"/>
      <c r="V5085" s="21"/>
      <c r="W5085" s="21"/>
      <c r="X5085" s="20"/>
      <c r="Y5085" s="20"/>
      <c r="Z5085" s="21"/>
      <c r="AA5085" s="20"/>
      <c r="AB5085" s="20"/>
      <c r="AC5085" s="14"/>
    </row>
    <row r="5086" spans="2:29" ht="14.25" customHeight="1" x14ac:dyDescent="0.3">
      <c r="B5086" s="20"/>
      <c r="C5086" s="20"/>
      <c r="D5086" s="20"/>
      <c r="E5086" s="20"/>
      <c r="F5086" s="21"/>
      <c r="G5086" s="20"/>
      <c r="H5086" s="20"/>
      <c r="I5086" s="21"/>
      <c r="J5086" s="20"/>
      <c r="K5086" s="20"/>
      <c r="L5086" s="20"/>
      <c r="M5086" s="21"/>
      <c r="N5086" s="21"/>
      <c r="O5086" s="21"/>
      <c r="P5086" s="21"/>
      <c r="Q5086" s="21"/>
      <c r="R5086" s="21"/>
      <c r="S5086" s="21"/>
      <c r="T5086" s="20"/>
      <c r="U5086" s="21"/>
      <c r="V5086" s="21"/>
      <c r="W5086" s="21"/>
      <c r="X5086" s="20"/>
      <c r="Y5086" s="20"/>
      <c r="Z5086" s="21"/>
      <c r="AA5086" s="20"/>
      <c r="AB5086" s="20"/>
      <c r="AC5086" s="14"/>
    </row>
    <row r="5087" spans="2:29" ht="14.25" customHeight="1" x14ac:dyDescent="0.3">
      <c r="B5087" s="20"/>
      <c r="C5087" s="20"/>
      <c r="D5087" s="20"/>
      <c r="E5087" s="20"/>
      <c r="F5087" s="21"/>
      <c r="G5087" s="20"/>
      <c r="H5087" s="20"/>
      <c r="I5087" s="21"/>
      <c r="J5087" s="20"/>
      <c r="K5087" s="20"/>
      <c r="L5087" s="20"/>
      <c r="M5087" s="21"/>
      <c r="N5087" s="21"/>
      <c r="O5087" s="21"/>
      <c r="P5087" s="21"/>
      <c r="Q5087" s="21"/>
      <c r="R5087" s="21"/>
      <c r="S5087" s="21"/>
      <c r="T5087" s="20"/>
      <c r="U5087" s="21"/>
      <c r="V5087" s="21"/>
      <c r="W5087" s="21"/>
      <c r="X5087" s="20"/>
      <c r="Y5087" s="20"/>
      <c r="Z5087" s="21"/>
      <c r="AA5087" s="20"/>
      <c r="AB5087" s="20"/>
      <c r="AC5087" s="14"/>
    </row>
    <row r="5088" spans="2:29" ht="14.25" customHeight="1" x14ac:dyDescent="0.3">
      <c r="B5088" s="20"/>
      <c r="C5088" s="20"/>
      <c r="D5088" s="20"/>
      <c r="E5088" s="20"/>
      <c r="F5088" s="21"/>
      <c r="G5088" s="20"/>
      <c r="H5088" s="20"/>
      <c r="I5088" s="21"/>
      <c r="J5088" s="20"/>
      <c r="K5088" s="20"/>
      <c r="L5088" s="20"/>
      <c r="M5088" s="21"/>
      <c r="N5088" s="21"/>
      <c r="O5088" s="21"/>
      <c r="P5088" s="21"/>
      <c r="Q5088" s="21"/>
      <c r="R5088" s="21"/>
      <c r="S5088" s="21"/>
      <c r="T5088" s="20"/>
      <c r="U5088" s="21"/>
      <c r="V5088" s="21"/>
      <c r="W5088" s="21"/>
      <c r="X5088" s="20"/>
      <c r="Y5088" s="20"/>
      <c r="Z5088" s="21"/>
      <c r="AA5088" s="20"/>
      <c r="AB5088" s="20"/>
      <c r="AC5088" s="14"/>
    </row>
    <row r="5089" spans="2:29" ht="14.25" customHeight="1" x14ac:dyDescent="0.3">
      <c r="B5089" s="20"/>
      <c r="C5089" s="20"/>
      <c r="D5089" s="20"/>
      <c r="E5089" s="20"/>
      <c r="F5089" s="21"/>
      <c r="G5089" s="20"/>
      <c r="H5089" s="20"/>
      <c r="I5089" s="21"/>
      <c r="J5089" s="20"/>
      <c r="K5089" s="20"/>
      <c r="L5089" s="20"/>
      <c r="M5089" s="21"/>
      <c r="N5089" s="21"/>
      <c r="O5089" s="21"/>
      <c r="P5089" s="21"/>
      <c r="Q5089" s="21"/>
      <c r="R5089" s="21"/>
      <c r="S5089" s="21"/>
      <c r="T5089" s="20"/>
      <c r="U5089" s="21"/>
      <c r="V5089" s="21"/>
      <c r="W5089" s="21"/>
      <c r="X5089" s="20"/>
      <c r="Y5089" s="20"/>
      <c r="Z5089" s="21"/>
      <c r="AA5089" s="20"/>
      <c r="AB5089" s="20"/>
      <c r="AC5089" s="14"/>
    </row>
    <row r="5090" spans="2:29" ht="14.25" customHeight="1" x14ac:dyDescent="0.3">
      <c r="B5090" s="20"/>
      <c r="C5090" s="20"/>
      <c r="D5090" s="20"/>
      <c r="E5090" s="20"/>
      <c r="F5090" s="21"/>
      <c r="G5090" s="20"/>
      <c r="H5090" s="20"/>
      <c r="I5090" s="21"/>
      <c r="J5090" s="20"/>
      <c r="K5090" s="20"/>
      <c r="L5090" s="20"/>
      <c r="M5090" s="21"/>
      <c r="N5090" s="21"/>
      <c r="O5090" s="21"/>
      <c r="P5090" s="21"/>
      <c r="Q5090" s="21"/>
      <c r="R5090" s="21"/>
      <c r="S5090" s="21"/>
      <c r="T5090" s="20"/>
      <c r="U5090" s="21"/>
      <c r="V5090" s="21"/>
      <c r="W5090" s="21"/>
      <c r="X5090" s="20"/>
      <c r="Y5090" s="20"/>
      <c r="Z5090" s="21"/>
      <c r="AA5090" s="20"/>
      <c r="AB5090" s="20"/>
      <c r="AC5090" s="14"/>
    </row>
    <row r="5091" spans="2:29" ht="14.25" customHeight="1" x14ac:dyDescent="0.3">
      <c r="B5091" s="20"/>
      <c r="C5091" s="20"/>
      <c r="D5091" s="20"/>
      <c r="E5091" s="20"/>
      <c r="F5091" s="21"/>
      <c r="G5091" s="20"/>
      <c r="H5091" s="20"/>
      <c r="I5091" s="21"/>
      <c r="J5091" s="20"/>
      <c r="K5091" s="20"/>
      <c r="L5091" s="20"/>
      <c r="M5091" s="21"/>
      <c r="N5091" s="21"/>
      <c r="O5091" s="21"/>
      <c r="P5091" s="21"/>
      <c r="Q5091" s="21"/>
      <c r="R5091" s="21"/>
      <c r="S5091" s="21"/>
      <c r="T5091" s="20"/>
      <c r="U5091" s="21"/>
      <c r="V5091" s="21"/>
      <c r="W5091" s="21"/>
      <c r="X5091" s="20"/>
      <c r="Y5091" s="20"/>
      <c r="Z5091" s="21"/>
      <c r="AA5091" s="20"/>
      <c r="AB5091" s="20"/>
      <c r="AC5091" s="14"/>
    </row>
    <row r="5092" spans="2:29" ht="14.25" customHeight="1" x14ac:dyDescent="0.3">
      <c r="B5092" s="20"/>
      <c r="C5092" s="20"/>
      <c r="D5092" s="20"/>
      <c r="E5092" s="20"/>
      <c r="F5092" s="21"/>
      <c r="G5092" s="20"/>
      <c r="H5092" s="20"/>
      <c r="I5092" s="21"/>
      <c r="J5092" s="20"/>
      <c r="K5092" s="20"/>
      <c r="L5092" s="20"/>
      <c r="M5092" s="21"/>
      <c r="N5092" s="21"/>
      <c r="O5092" s="21"/>
      <c r="P5092" s="21"/>
      <c r="Q5092" s="21"/>
      <c r="R5092" s="21"/>
      <c r="S5092" s="21"/>
      <c r="T5092" s="20"/>
      <c r="U5092" s="21"/>
      <c r="V5092" s="21"/>
      <c r="W5092" s="21"/>
      <c r="X5092" s="20"/>
      <c r="Y5092" s="20"/>
      <c r="Z5092" s="21"/>
      <c r="AA5092" s="20"/>
      <c r="AB5092" s="20"/>
      <c r="AC5092" s="14"/>
    </row>
    <row r="5093" spans="2:29" ht="14.25" customHeight="1" x14ac:dyDescent="0.3">
      <c r="B5093" s="20"/>
      <c r="C5093" s="20"/>
      <c r="D5093" s="20"/>
      <c r="E5093" s="20"/>
      <c r="F5093" s="21"/>
      <c r="G5093" s="20"/>
      <c r="H5093" s="20"/>
      <c r="I5093" s="21"/>
      <c r="J5093" s="20"/>
      <c r="K5093" s="20"/>
      <c r="L5093" s="20"/>
      <c r="M5093" s="21"/>
      <c r="N5093" s="21"/>
      <c r="O5093" s="21"/>
      <c r="P5093" s="21"/>
      <c r="Q5093" s="21"/>
      <c r="R5093" s="21"/>
      <c r="S5093" s="21"/>
      <c r="T5093" s="20"/>
      <c r="U5093" s="21"/>
      <c r="V5093" s="21"/>
      <c r="W5093" s="21"/>
      <c r="X5093" s="20"/>
      <c r="Y5093" s="20"/>
      <c r="Z5093" s="21"/>
      <c r="AA5093" s="20"/>
      <c r="AB5093" s="20"/>
      <c r="AC5093" s="14"/>
    </row>
    <row r="5094" spans="2:29" ht="14.25" customHeight="1" x14ac:dyDescent="0.3">
      <c r="B5094" s="20"/>
      <c r="C5094" s="20"/>
      <c r="D5094" s="20"/>
      <c r="E5094" s="20"/>
      <c r="F5094" s="21"/>
      <c r="G5094" s="20"/>
      <c r="H5094" s="20"/>
      <c r="I5094" s="21"/>
      <c r="J5094" s="20"/>
      <c r="K5094" s="20"/>
      <c r="L5094" s="20"/>
      <c r="M5094" s="21"/>
      <c r="N5094" s="21"/>
      <c r="O5094" s="21"/>
      <c r="P5094" s="21"/>
      <c r="Q5094" s="21"/>
      <c r="R5094" s="21"/>
      <c r="S5094" s="21"/>
      <c r="T5094" s="20"/>
      <c r="U5094" s="21"/>
      <c r="V5094" s="21"/>
      <c r="W5094" s="21"/>
      <c r="X5094" s="20"/>
      <c r="Y5094" s="20"/>
      <c r="Z5094" s="21"/>
      <c r="AA5094" s="20"/>
      <c r="AB5094" s="20"/>
      <c r="AC5094" s="14"/>
    </row>
    <row r="5095" spans="2:29" ht="14.25" customHeight="1" x14ac:dyDescent="0.3">
      <c r="B5095" s="20"/>
      <c r="C5095" s="20"/>
      <c r="D5095" s="20"/>
      <c r="E5095" s="20"/>
      <c r="F5095" s="21"/>
      <c r="G5095" s="20"/>
      <c r="H5095" s="20"/>
      <c r="I5095" s="21"/>
      <c r="J5095" s="20"/>
      <c r="K5095" s="20"/>
      <c r="L5095" s="20"/>
      <c r="M5095" s="21"/>
      <c r="N5095" s="21"/>
      <c r="O5095" s="21"/>
      <c r="P5095" s="21"/>
      <c r="Q5095" s="21"/>
      <c r="R5095" s="21"/>
      <c r="S5095" s="21"/>
      <c r="T5095" s="20"/>
      <c r="U5095" s="21"/>
      <c r="V5095" s="21"/>
      <c r="W5095" s="21"/>
      <c r="X5095" s="20"/>
      <c r="Y5095" s="20"/>
      <c r="Z5095" s="21"/>
      <c r="AA5095" s="20"/>
      <c r="AB5095" s="20"/>
      <c r="AC5095" s="14"/>
    </row>
    <row r="5096" spans="2:29" ht="14.25" customHeight="1" x14ac:dyDescent="0.3">
      <c r="B5096" s="20"/>
      <c r="C5096" s="20"/>
      <c r="D5096" s="20"/>
      <c r="E5096" s="20"/>
      <c r="F5096" s="21"/>
      <c r="G5096" s="20"/>
      <c r="H5096" s="20"/>
      <c r="I5096" s="21"/>
      <c r="J5096" s="20"/>
      <c r="K5096" s="20"/>
      <c r="L5096" s="20"/>
      <c r="M5096" s="21"/>
      <c r="N5096" s="21"/>
      <c r="O5096" s="21"/>
      <c r="P5096" s="21"/>
      <c r="Q5096" s="21"/>
      <c r="R5096" s="21"/>
      <c r="S5096" s="21"/>
      <c r="T5096" s="20"/>
      <c r="U5096" s="21"/>
      <c r="V5096" s="21"/>
      <c r="W5096" s="21"/>
      <c r="X5096" s="20"/>
      <c r="Y5096" s="20"/>
      <c r="Z5096" s="21"/>
      <c r="AA5096" s="20"/>
      <c r="AB5096" s="20"/>
      <c r="AC5096" s="14"/>
    </row>
    <row r="5097" spans="2:29" ht="14.25" customHeight="1" x14ac:dyDescent="0.3">
      <c r="B5097" s="20"/>
      <c r="C5097" s="20"/>
      <c r="D5097" s="20"/>
      <c r="E5097" s="20"/>
      <c r="F5097" s="21"/>
      <c r="G5097" s="20"/>
      <c r="H5097" s="20"/>
      <c r="I5097" s="21"/>
      <c r="J5097" s="20"/>
      <c r="K5097" s="20"/>
      <c r="L5097" s="20"/>
      <c r="M5097" s="21"/>
      <c r="N5097" s="21"/>
      <c r="O5097" s="21"/>
      <c r="P5097" s="21"/>
      <c r="Q5097" s="21"/>
      <c r="R5097" s="21"/>
      <c r="S5097" s="21"/>
      <c r="T5097" s="20"/>
      <c r="U5097" s="21"/>
      <c r="V5097" s="21"/>
      <c r="W5097" s="21"/>
      <c r="X5097" s="20"/>
      <c r="Y5097" s="20"/>
      <c r="Z5097" s="21"/>
      <c r="AA5097" s="20"/>
      <c r="AB5097" s="20"/>
      <c r="AC5097" s="14"/>
    </row>
    <row r="5098" spans="2:29" ht="14.25" customHeight="1" x14ac:dyDescent="0.3">
      <c r="B5098" s="20"/>
      <c r="C5098" s="20"/>
      <c r="D5098" s="20"/>
      <c r="E5098" s="20"/>
      <c r="F5098" s="21"/>
      <c r="G5098" s="20"/>
      <c r="H5098" s="20"/>
      <c r="I5098" s="21"/>
      <c r="J5098" s="20"/>
      <c r="K5098" s="20"/>
      <c r="L5098" s="20"/>
      <c r="M5098" s="21"/>
      <c r="N5098" s="21"/>
      <c r="O5098" s="21"/>
      <c r="P5098" s="21"/>
      <c r="Q5098" s="21"/>
      <c r="R5098" s="21"/>
      <c r="S5098" s="21"/>
      <c r="T5098" s="20"/>
      <c r="U5098" s="21"/>
      <c r="V5098" s="21"/>
      <c r="W5098" s="21"/>
      <c r="X5098" s="20"/>
      <c r="Y5098" s="20"/>
      <c r="Z5098" s="21"/>
      <c r="AA5098" s="20"/>
      <c r="AB5098" s="20"/>
      <c r="AC5098" s="14"/>
    </row>
    <row r="5099" spans="2:29" ht="14.25" customHeight="1" x14ac:dyDescent="0.3">
      <c r="B5099" s="20"/>
      <c r="C5099" s="20"/>
      <c r="D5099" s="20"/>
      <c r="E5099" s="20"/>
      <c r="F5099" s="21"/>
      <c r="G5099" s="20"/>
      <c r="H5099" s="20"/>
      <c r="I5099" s="21"/>
      <c r="J5099" s="20"/>
      <c r="K5099" s="20"/>
      <c r="L5099" s="20"/>
      <c r="M5099" s="21"/>
      <c r="N5099" s="21"/>
      <c r="O5099" s="21"/>
      <c r="P5099" s="21"/>
      <c r="Q5099" s="21"/>
      <c r="R5099" s="21"/>
      <c r="S5099" s="21"/>
      <c r="T5099" s="20"/>
      <c r="U5099" s="21"/>
      <c r="V5099" s="21"/>
      <c r="W5099" s="21"/>
      <c r="X5099" s="20"/>
      <c r="Y5099" s="20"/>
      <c r="Z5099" s="21"/>
      <c r="AA5099" s="20"/>
      <c r="AB5099" s="20"/>
      <c r="AC5099" s="14"/>
    </row>
    <row r="5100" spans="2:29" ht="14.25" customHeight="1" x14ac:dyDescent="0.3">
      <c r="B5100" s="20"/>
      <c r="C5100" s="20"/>
      <c r="D5100" s="20"/>
      <c r="E5100" s="20"/>
      <c r="F5100" s="21"/>
      <c r="G5100" s="20"/>
      <c r="H5100" s="20"/>
      <c r="I5100" s="21"/>
      <c r="J5100" s="20"/>
      <c r="K5100" s="20"/>
      <c r="L5100" s="20"/>
      <c r="M5100" s="21"/>
      <c r="N5100" s="21"/>
      <c r="O5100" s="21"/>
      <c r="P5100" s="21"/>
      <c r="Q5100" s="21"/>
      <c r="R5100" s="21"/>
      <c r="S5100" s="21"/>
      <c r="T5100" s="20"/>
      <c r="U5100" s="21"/>
      <c r="V5100" s="21"/>
      <c r="W5100" s="21"/>
      <c r="X5100" s="20"/>
      <c r="Y5100" s="20"/>
      <c r="Z5100" s="21"/>
      <c r="AA5100" s="20"/>
      <c r="AB5100" s="20"/>
      <c r="AC5100" s="14"/>
    </row>
    <row r="5101" spans="2:29" ht="14.25" customHeight="1" x14ac:dyDescent="0.3">
      <c r="B5101" s="20"/>
      <c r="C5101" s="20"/>
      <c r="D5101" s="20"/>
      <c r="E5101" s="20"/>
      <c r="F5101" s="21"/>
      <c r="G5101" s="20"/>
      <c r="H5101" s="20"/>
      <c r="I5101" s="21"/>
      <c r="J5101" s="20"/>
      <c r="K5101" s="20"/>
      <c r="L5101" s="20"/>
      <c r="M5101" s="21"/>
      <c r="N5101" s="21"/>
      <c r="O5101" s="21"/>
      <c r="P5101" s="21"/>
      <c r="Q5101" s="21"/>
      <c r="R5101" s="21"/>
      <c r="S5101" s="21"/>
      <c r="T5101" s="20"/>
      <c r="U5101" s="21"/>
      <c r="V5101" s="21"/>
      <c r="W5101" s="21"/>
      <c r="X5101" s="20"/>
      <c r="Y5101" s="20"/>
      <c r="Z5101" s="21"/>
      <c r="AA5101" s="20"/>
      <c r="AB5101" s="20"/>
      <c r="AC5101" s="14"/>
    </row>
    <row r="5102" spans="2:29" ht="14.25" customHeight="1" x14ac:dyDescent="0.3">
      <c r="B5102" s="20"/>
      <c r="C5102" s="20"/>
      <c r="D5102" s="20"/>
      <c r="E5102" s="20"/>
      <c r="F5102" s="21"/>
      <c r="G5102" s="20"/>
      <c r="H5102" s="20"/>
      <c r="I5102" s="21"/>
      <c r="J5102" s="20"/>
      <c r="K5102" s="20"/>
      <c r="L5102" s="20"/>
      <c r="M5102" s="21"/>
      <c r="N5102" s="21"/>
      <c r="O5102" s="21"/>
      <c r="P5102" s="21"/>
      <c r="Q5102" s="21"/>
      <c r="R5102" s="21"/>
      <c r="S5102" s="21"/>
      <c r="T5102" s="20"/>
      <c r="U5102" s="21"/>
      <c r="V5102" s="21"/>
      <c r="W5102" s="21"/>
      <c r="X5102" s="20"/>
      <c r="Y5102" s="20"/>
      <c r="Z5102" s="21"/>
      <c r="AA5102" s="20"/>
      <c r="AB5102" s="20"/>
      <c r="AC5102" s="14"/>
    </row>
    <row r="5103" spans="2:29" ht="14.25" customHeight="1" x14ac:dyDescent="0.3">
      <c r="B5103" s="20"/>
      <c r="C5103" s="20"/>
      <c r="D5103" s="20"/>
      <c r="E5103" s="20"/>
      <c r="F5103" s="21"/>
      <c r="G5103" s="20"/>
      <c r="H5103" s="20"/>
      <c r="I5103" s="21"/>
      <c r="J5103" s="20"/>
      <c r="K5103" s="20"/>
      <c r="L5103" s="20"/>
      <c r="M5103" s="21"/>
      <c r="N5103" s="21"/>
      <c r="O5103" s="21"/>
      <c r="P5103" s="21"/>
      <c r="Q5103" s="21"/>
      <c r="R5103" s="21"/>
      <c r="S5103" s="21"/>
      <c r="T5103" s="20"/>
      <c r="U5103" s="21"/>
      <c r="V5103" s="21"/>
      <c r="W5103" s="21"/>
      <c r="X5103" s="20"/>
      <c r="Y5103" s="20"/>
      <c r="Z5103" s="21"/>
      <c r="AA5103" s="20"/>
      <c r="AB5103" s="20"/>
      <c r="AC5103" s="14"/>
    </row>
    <row r="5104" spans="2:29" ht="14.25" customHeight="1" x14ac:dyDescent="0.3">
      <c r="B5104" s="20"/>
      <c r="C5104" s="20"/>
      <c r="D5104" s="20"/>
      <c r="E5104" s="20"/>
      <c r="F5104" s="21"/>
      <c r="G5104" s="20"/>
      <c r="H5104" s="20"/>
      <c r="I5104" s="21"/>
      <c r="J5104" s="20"/>
      <c r="K5104" s="20"/>
      <c r="L5104" s="20"/>
      <c r="M5104" s="21"/>
      <c r="N5104" s="21"/>
      <c r="O5104" s="21"/>
      <c r="P5104" s="21"/>
      <c r="Q5104" s="21"/>
      <c r="R5104" s="21"/>
      <c r="S5104" s="21"/>
      <c r="T5104" s="20"/>
      <c r="U5104" s="21"/>
      <c r="V5104" s="21"/>
      <c r="W5104" s="21"/>
      <c r="X5104" s="20"/>
      <c r="Y5104" s="20"/>
      <c r="Z5104" s="21"/>
      <c r="AA5104" s="20"/>
      <c r="AB5104" s="20"/>
      <c r="AC5104" s="14"/>
    </row>
    <row r="5105" spans="2:29" ht="14.25" customHeight="1" x14ac:dyDescent="0.3">
      <c r="B5105" s="20"/>
      <c r="C5105" s="20"/>
      <c r="D5105" s="20"/>
      <c r="E5105" s="20"/>
      <c r="F5105" s="21"/>
      <c r="G5105" s="20"/>
      <c r="H5105" s="20"/>
      <c r="I5105" s="21"/>
      <c r="J5105" s="20"/>
      <c r="K5105" s="20"/>
      <c r="L5105" s="20"/>
      <c r="M5105" s="21"/>
      <c r="N5105" s="21"/>
      <c r="O5105" s="21"/>
      <c r="P5105" s="21"/>
      <c r="Q5105" s="21"/>
      <c r="R5105" s="21"/>
      <c r="S5105" s="21"/>
      <c r="T5105" s="20"/>
      <c r="U5105" s="21"/>
      <c r="V5105" s="21"/>
      <c r="W5105" s="21"/>
      <c r="X5105" s="20"/>
      <c r="Y5105" s="20"/>
      <c r="Z5105" s="21"/>
      <c r="AA5105" s="20"/>
      <c r="AB5105" s="20"/>
      <c r="AC5105" s="14"/>
    </row>
    <row r="5106" spans="2:29" ht="14.25" customHeight="1" x14ac:dyDescent="0.3">
      <c r="B5106" s="20"/>
      <c r="C5106" s="20"/>
      <c r="D5106" s="20"/>
      <c r="E5106" s="20"/>
      <c r="F5106" s="21"/>
      <c r="G5106" s="20"/>
      <c r="H5106" s="20"/>
      <c r="I5106" s="21"/>
      <c r="J5106" s="20"/>
      <c r="K5106" s="20"/>
      <c r="L5106" s="20"/>
      <c r="M5106" s="21"/>
      <c r="N5106" s="21"/>
      <c r="O5106" s="21"/>
      <c r="P5106" s="21"/>
      <c r="Q5106" s="21"/>
      <c r="R5106" s="21"/>
      <c r="S5106" s="21"/>
      <c r="T5106" s="20"/>
      <c r="U5106" s="21"/>
      <c r="V5106" s="21"/>
      <c r="W5106" s="21"/>
      <c r="X5106" s="20"/>
      <c r="Y5106" s="20"/>
      <c r="Z5106" s="21"/>
      <c r="AA5106" s="20"/>
      <c r="AB5106" s="20"/>
      <c r="AC5106" s="14"/>
    </row>
    <row r="5107" spans="2:29" ht="14.25" customHeight="1" x14ac:dyDescent="0.3">
      <c r="B5107" s="20"/>
      <c r="C5107" s="20"/>
      <c r="D5107" s="20"/>
      <c r="E5107" s="20"/>
      <c r="F5107" s="21"/>
      <c r="G5107" s="20"/>
      <c r="H5107" s="20"/>
      <c r="I5107" s="21"/>
      <c r="J5107" s="20"/>
      <c r="K5107" s="20"/>
      <c r="L5107" s="20"/>
      <c r="M5107" s="21"/>
      <c r="N5107" s="21"/>
      <c r="O5107" s="21"/>
      <c r="P5107" s="21"/>
      <c r="Q5107" s="21"/>
      <c r="R5107" s="21"/>
      <c r="S5107" s="21"/>
      <c r="T5107" s="20"/>
      <c r="U5107" s="21"/>
      <c r="V5107" s="21"/>
      <c r="W5107" s="21"/>
      <c r="X5107" s="20"/>
      <c r="Y5107" s="20"/>
      <c r="Z5107" s="21"/>
      <c r="AA5107" s="20"/>
      <c r="AB5107" s="20"/>
      <c r="AC5107" s="14"/>
    </row>
    <row r="5108" spans="2:29" ht="14.25" customHeight="1" x14ac:dyDescent="0.3">
      <c r="B5108" s="20"/>
      <c r="C5108" s="20"/>
      <c r="D5108" s="20"/>
      <c r="E5108" s="20"/>
      <c r="F5108" s="21"/>
      <c r="G5108" s="20"/>
      <c r="H5108" s="20"/>
      <c r="I5108" s="21"/>
      <c r="J5108" s="20"/>
      <c r="K5108" s="20"/>
      <c r="L5108" s="20"/>
      <c r="M5108" s="21"/>
      <c r="N5108" s="21"/>
      <c r="O5108" s="21"/>
      <c r="P5108" s="21"/>
      <c r="Q5108" s="21"/>
      <c r="R5108" s="21"/>
      <c r="S5108" s="21"/>
      <c r="T5108" s="20"/>
      <c r="U5108" s="21"/>
      <c r="V5108" s="21"/>
      <c r="W5108" s="21"/>
      <c r="X5108" s="20"/>
      <c r="Y5108" s="20"/>
      <c r="Z5108" s="21"/>
      <c r="AA5108" s="20"/>
      <c r="AB5108" s="20"/>
      <c r="AC5108" s="14"/>
    </row>
    <row r="5109" spans="2:29" ht="14.25" customHeight="1" x14ac:dyDescent="0.3">
      <c r="B5109" s="20"/>
      <c r="C5109" s="20"/>
      <c r="D5109" s="20"/>
      <c r="E5109" s="20"/>
      <c r="F5109" s="21"/>
      <c r="G5109" s="20"/>
      <c r="H5109" s="20"/>
      <c r="I5109" s="21"/>
      <c r="J5109" s="20"/>
      <c r="K5109" s="20"/>
      <c r="L5109" s="20"/>
      <c r="M5109" s="21"/>
      <c r="N5109" s="21"/>
      <c r="O5109" s="21"/>
      <c r="P5109" s="21"/>
      <c r="Q5109" s="21"/>
      <c r="R5109" s="21"/>
      <c r="S5109" s="21"/>
      <c r="T5109" s="20"/>
      <c r="U5109" s="21"/>
      <c r="V5109" s="21"/>
      <c r="W5109" s="21"/>
      <c r="X5109" s="20"/>
      <c r="Y5109" s="20"/>
      <c r="Z5109" s="21"/>
      <c r="AA5109" s="20"/>
      <c r="AB5109" s="20"/>
      <c r="AC5109" s="14"/>
    </row>
    <row r="5110" spans="2:29" ht="14.25" customHeight="1" x14ac:dyDescent="0.3">
      <c r="B5110" s="20"/>
      <c r="C5110" s="20"/>
      <c r="D5110" s="20"/>
      <c r="E5110" s="20"/>
      <c r="F5110" s="21"/>
      <c r="G5110" s="20"/>
      <c r="H5110" s="20"/>
      <c r="I5110" s="21"/>
      <c r="J5110" s="20"/>
      <c r="K5110" s="20"/>
      <c r="L5110" s="20"/>
      <c r="M5110" s="21"/>
      <c r="N5110" s="21"/>
      <c r="O5110" s="21"/>
      <c r="P5110" s="21"/>
      <c r="Q5110" s="21"/>
      <c r="R5110" s="21"/>
      <c r="S5110" s="21"/>
      <c r="T5110" s="20"/>
      <c r="U5110" s="21"/>
      <c r="V5110" s="21"/>
      <c r="W5110" s="21"/>
      <c r="X5110" s="20"/>
      <c r="Y5110" s="20"/>
      <c r="Z5110" s="21"/>
      <c r="AA5110" s="20"/>
      <c r="AB5110" s="20"/>
      <c r="AC5110" s="14"/>
    </row>
    <row r="5111" spans="2:29" ht="14.25" customHeight="1" x14ac:dyDescent="0.3">
      <c r="B5111" s="20"/>
      <c r="C5111" s="20"/>
      <c r="D5111" s="20"/>
      <c r="E5111" s="20"/>
      <c r="F5111" s="21"/>
      <c r="G5111" s="20"/>
      <c r="H5111" s="20"/>
      <c r="I5111" s="21"/>
      <c r="J5111" s="20"/>
      <c r="K5111" s="20"/>
      <c r="L5111" s="20"/>
      <c r="M5111" s="21"/>
      <c r="N5111" s="21"/>
      <c r="O5111" s="21"/>
      <c r="P5111" s="21"/>
      <c r="Q5111" s="21"/>
      <c r="R5111" s="21"/>
      <c r="S5111" s="21"/>
      <c r="T5111" s="20"/>
      <c r="U5111" s="21"/>
      <c r="V5111" s="21"/>
      <c r="W5111" s="21"/>
      <c r="X5111" s="20"/>
      <c r="Y5111" s="20"/>
      <c r="Z5111" s="21"/>
      <c r="AA5111" s="20"/>
      <c r="AB5111" s="20"/>
      <c r="AC5111" s="14"/>
    </row>
    <row r="5112" spans="2:29" ht="14.25" customHeight="1" x14ac:dyDescent="0.3">
      <c r="B5112" s="20"/>
      <c r="C5112" s="20"/>
      <c r="D5112" s="20"/>
      <c r="E5112" s="20"/>
      <c r="F5112" s="21"/>
      <c r="G5112" s="20"/>
      <c r="H5112" s="20"/>
      <c r="I5112" s="21"/>
      <c r="J5112" s="20"/>
      <c r="K5112" s="20"/>
      <c r="L5112" s="20"/>
      <c r="M5112" s="21"/>
      <c r="N5112" s="21"/>
      <c r="O5112" s="21"/>
      <c r="P5112" s="21"/>
      <c r="Q5112" s="21"/>
      <c r="R5112" s="21"/>
      <c r="S5112" s="21"/>
      <c r="T5112" s="20"/>
      <c r="U5112" s="21"/>
      <c r="V5112" s="21"/>
      <c r="W5112" s="21"/>
      <c r="X5112" s="20"/>
      <c r="Y5112" s="20"/>
      <c r="Z5112" s="21"/>
      <c r="AA5112" s="20"/>
      <c r="AB5112" s="20"/>
      <c r="AC5112" s="14"/>
    </row>
    <row r="5113" spans="2:29" ht="14.25" customHeight="1" x14ac:dyDescent="0.3">
      <c r="B5113" s="20"/>
      <c r="C5113" s="20"/>
      <c r="D5113" s="20"/>
      <c r="E5113" s="20"/>
      <c r="F5113" s="21"/>
      <c r="G5113" s="20"/>
      <c r="H5113" s="20"/>
      <c r="I5113" s="21"/>
      <c r="J5113" s="20"/>
      <c r="K5113" s="20"/>
      <c r="L5113" s="20"/>
      <c r="M5113" s="21"/>
      <c r="N5113" s="21"/>
      <c r="O5113" s="21"/>
      <c r="P5113" s="21"/>
      <c r="Q5113" s="21"/>
      <c r="R5113" s="21"/>
      <c r="S5113" s="21"/>
      <c r="T5113" s="20"/>
      <c r="U5113" s="21"/>
      <c r="V5113" s="21"/>
      <c r="W5113" s="21"/>
      <c r="X5113" s="20"/>
      <c r="Y5113" s="20"/>
      <c r="Z5113" s="21"/>
      <c r="AA5113" s="20"/>
      <c r="AB5113" s="20"/>
      <c r="AC5113" s="14"/>
    </row>
    <row r="5114" spans="2:29" ht="14.25" customHeight="1" x14ac:dyDescent="0.3">
      <c r="B5114" s="20"/>
      <c r="C5114" s="20"/>
      <c r="D5114" s="20"/>
      <c r="E5114" s="20"/>
      <c r="F5114" s="21"/>
      <c r="G5114" s="20"/>
      <c r="H5114" s="20"/>
      <c r="I5114" s="21"/>
      <c r="J5114" s="20"/>
      <c r="K5114" s="20"/>
      <c r="L5114" s="20"/>
      <c r="M5114" s="21"/>
      <c r="N5114" s="21"/>
      <c r="O5114" s="21"/>
      <c r="P5114" s="21"/>
      <c r="Q5114" s="21"/>
      <c r="R5114" s="21"/>
      <c r="S5114" s="21"/>
      <c r="T5114" s="20"/>
      <c r="U5114" s="21"/>
      <c r="V5114" s="21"/>
      <c r="W5114" s="21"/>
      <c r="X5114" s="20"/>
      <c r="Y5114" s="20"/>
      <c r="Z5114" s="21"/>
      <c r="AA5114" s="20"/>
      <c r="AB5114" s="20"/>
      <c r="AC5114" s="14"/>
    </row>
    <row r="5115" spans="2:29" ht="14.25" customHeight="1" x14ac:dyDescent="0.3">
      <c r="B5115" s="20"/>
      <c r="C5115" s="20"/>
      <c r="D5115" s="20"/>
      <c r="E5115" s="20"/>
      <c r="F5115" s="21"/>
      <c r="G5115" s="20"/>
      <c r="H5115" s="20"/>
      <c r="I5115" s="21"/>
      <c r="J5115" s="20"/>
      <c r="K5115" s="20"/>
      <c r="L5115" s="20"/>
      <c r="M5115" s="21"/>
      <c r="N5115" s="21"/>
      <c r="O5115" s="21"/>
      <c r="P5115" s="21"/>
      <c r="Q5115" s="21"/>
      <c r="R5115" s="21"/>
      <c r="S5115" s="21"/>
      <c r="T5115" s="20"/>
      <c r="U5115" s="21"/>
      <c r="V5115" s="21"/>
      <c r="W5115" s="21"/>
      <c r="X5115" s="20"/>
      <c r="Y5115" s="20"/>
      <c r="Z5115" s="21"/>
      <c r="AA5115" s="20"/>
      <c r="AB5115" s="20"/>
      <c r="AC5115" s="14"/>
    </row>
    <row r="5116" spans="2:29" ht="14.25" customHeight="1" x14ac:dyDescent="0.3">
      <c r="B5116" s="20"/>
      <c r="C5116" s="20"/>
      <c r="D5116" s="20"/>
      <c r="E5116" s="20"/>
      <c r="F5116" s="21"/>
      <c r="G5116" s="20"/>
      <c r="H5116" s="20"/>
      <c r="I5116" s="21"/>
      <c r="J5116" s="20"/>
      <c r="K5116" s="20"/>
      <c r="L5116" s="20"/>
      <c r="M5116" s="21"/>
      <c r="N5116" s="21"/>
      <c r="O5116" s="21"/>
      <c r="P5116" s="21"/>
      <c r="Q5116" s="21"/>
      <c r="R5116" s="21"/>
      <c r="S5116" s="21"/>
      <c r="T5116" s="20"/>
      <c r="U5116" s="21"/>
      <c r="V5116" s="21"/>
      <c r="W5116" s="21"/>
      <c r="X5116" s="20"/>
      <c r="Y5116" s="20"/>
      <c r="Z5116" s="21"/>
      <c r="AA5116" s="20"/>
      <c r="AB5116" s="20"/>
      <c r="AC5116" s="14"/>
    </row>
    <row r="5117" spans="2:29" ht="14.25" customHeight="1" x14ac:dyDescent="0.3">
      <c r="B5117" s="20"/>
      <c r="C5117" s="20"/>
      <c r="D5117" s="20"/>
      <c r="E5117" s="20"/>
      <c r="F5117" s="21"/>
      <c r="G5117" s="20"/>
      <c r="H5117" s="20"/>
      <c r="I5117" s="21"/>
      <c r="J5117" s="20"/>
      <c r="K5117" s="20"/>
      <c r="L5117" s="20"/>
      <c r="M5117" s="21"/>
      <c r="N5117" s="21"/>
      <c r="O5117" s="21"/>
      <c r="P5117" s="21"/>
      <c r="Q5117" s="21"/>
      <c r="R5117" s="21"/>
      <c r="S5117" s="21"/>
      <c r="T5117" s="20"/>
      <c r="U5117" s="21"/>
      <c r="V5117" s="21"/>
      <c r="W5117" s="21"/>
      <c r="X5117" s="20"/>
      <c r="Y5117" s="20"/>
      <c r="Z5117" s="21"/>
      <c r="AA5117" s="20"/>
      <c r="AB5117" s="20"/>
      <c r="AC5117" s="14"/>
    </row>
    <row r="5118" spans="2:29" ht="14.25" customHeight="1" x14ac:dyDescent="0.3">
      <c r="B5118" s="20"/>
      <c r="C5118" s="20"/>
      <c r="D5118" s="20"/>
      <c r="E5118" s="20"/>
      <c r="F5118" s="21"/>
      <c r="G5118" s="20"/>
      <c r="H5118" s="20"/>
      <c r="I5118" s="21"/>
      <c r="J5118" s="20"/>
      <c r="K5118" s="20"/>
      <c r="L5118" s="20"/>
      <c r="M5118" s="21"/>
      <c r="N5118" s="21"/>
      <c r="O5118" s="21"/>
      <c r="P5118" s="21"/>
      <c r="Q5118" s="21"/>
      <c r="R5118" s="21"/>
      <c r="S5118" s="21"/>
      <c r="T5118" s="20"/>
      <c r="U5118" s="21"/>
      <c r="V5118" s="21"/>
      <c r="W5118" s="21"/>
      <c r="X5118" s="20"/>
      <c r="Y5118" s="20"/>
      <c r="Z5118" s="21"/>
      <c r="AA5118" s="20"/>
      <c r="AB5118" s="20"/>
      <c r="AC5118" s="14"/>
    </row>
    <row r="5119" spans="2:29" ht="14.25" customHeight="1" x14ac:dyDescent="0.3">
      <c r="B5119" s="20"/>
      <c r="C5119" s="20"/>
      <c r="D5119" s="20"/>
      <c r="E5119" s="20"/>
      <c r="F5119" s="21"/>
      <c r="G5119" s="20"/>
      <c r="H5119" s="20"/>
      <c r="I5119" s="21"/>
      <c r="J5119" s="20"/>
      <c r="K5119" s="20"/>
      <c r="L5119" s="20"/>
      <c r="M5119" s="21"/>
      <c r="N5119" s="21"/>
      <c r="O5119" s="21"/>
      <c r="P5119" s="21"/>
      <c r="Q5119" s="21"/>
      <c r="R5119" s="21"/>
      <c r="S5119" s="21"/>
      <c r="T5119" s="20"/>
      <c r="U5119" s="21"/>
      <c r="V5119" s="21"/>
      <c r="W5119" s="21"/>
      <c r="X5119" s="20"/>
      <c r="Y5119" s="20"/>
      <c r="Z5119" s="21"/>
      <c r="AA5119" s="20"/>
      <c r="AB5119" s="20"/>
      <c r="AC5119" s="14"/>
    </row>
    <row r="5120" spans="2:29" ht="14.25" customHeight="1" x14ac:dyDescent="0.3">
      <c r="B5120" s="20"/>
      <c r="C5120" s="20"/>
      <c r="D5120" s="20"/>
      <c r="E5120" s="20"/>
      <c r="F5120" s="21"/>
      <c r="G5120" s="20"/>
      <c r="H5120" s="20"/>
      <c r="I5120" s="21"/>
      <c r="J5120" s="20"/>
      <c r="K5120" s="20"/>
      <c r="L5120" s="20"/>
      <c r="M5120" s="21"/>
      <c r="N5120" s="21"/>
      <c r="O5120" s="21"/>
      <c r="P5120" s="21"/>
      <c r="Q5120" s="21"/>
      <c r="R5120" s="21"/>
      <c r="S5120" s="21"/>
      <c r="T5120" s="20"/>
      <c r="U5120" s="21"/>
      <c r="V5120" s="21"/>
      <c r="W5120" s="21"/>
      <c r="X5120" s="20"/>
      <c r="Y5120" s="20"/>
      <c r="Z5120" s="21"/>
      <c r="AA5120" s="20"/>
      <c r="AB5120" s="20"/>
      <c r="AC5120" s="14"/>
    </row>
    <row r="5121" spans="2:29" ht="14.25" customHeight="1" x14ac:dyDescent="0.3">
      <c r="B5121" s="20"/>
      <c r="C5121" s="20"/>
      <c r="D5121" s="20"/>
      <c r="E5121" s="20"/>
      <c r="F5121" s="21"/>
      <c r="G5121" s="20"/>
      <c r="H5121" s="20"/>
      <c r="I5121" s="21"/>
      <c r="J5121" s="20"/>
      <c r="K5121" s="20"/>
      <c r="L5121" s="20"/>
      <c r="M5121" s="21"/>
      <c r="N5121" s="21"/>
      <c r="O5121" s="21"/>
      <c r="P5121" s="21"/>
      <c r="Q5121" s="21"/>
      <c r="R5121" s="21"/>
      <c r="S5121" s="21"/>
      <c r="T5121" s="20"/>
      <c r="U5121" s="21"/>
      <c r="V5121" s="21"/>
      <c r="W5121" s="21"/>
      <c r="X5121" s="20"/>
      <c r="Y5121" s="20"/>
      <c r="Z5121" s="21"/>
      <c r="AA5121" s="20"/>
      <c r="AB5121" s="20"/>
      <c r="AC5121" s="14"/>
    </row>
    <row r="5122" spans="2:29" ht="14.25" customHeight="1" x14ac:dyDescent="0.3">
      <c r="B5122" s="20"/>
      <c r="C5122" s="20"/>
      <c r="D5122" s="20"/>
      <c r="E5122" s="20"/>
      <c r="F5122" s="21"/>
      <c r="G5122" s="20"/>
      <c r="H5122" s="20"/>
      <c r="I5122" s="21"/>
      <c r="J5122" s="20"/>
      <c r="K5122" s="20"/>
      <c r="L5122" s="20"/>
      <c r="M5122" s="21"/>
      <c r="N5122" s="21"/>
      <c r="O5122" s="21"/>
      <c r="P5122" s="21"/>
      <c r="Q5122" s="21"/>
      <c r="R5122" s="21"/>
      <c r="S5122" s="21"/>
      <c r="T5122" s="20"/>
      <c r="U5122" s="21"/>
      <c r="V5122" s="21"/>
      <c r="W5122" s="21"/>
      <c r="X5122" s="20"/>
      <c r="Y5122" s="20"/>
      <c r="Z5122" s="21"/>
      <c r="AA5122" s="20"/>
      <c r="AB5122" s="20"/>
      <c r="AC5122" s="14"/>
    </row>
    <row r="5123" spans="2:29" ht="14.25" customHeight="1" x14ac:dyDescent="0.3">
      <c r="B5123" s="20"/>
      <c r="C5123" s="20"/>
      <c r="D5123" s="20"/>
      <c r="E5123" s="20"/>
      <c r="F5123" s="21"/>
      <c r="G5123" s="20"/>
      <c r="H5123" s="20"/>
      <c r="I5123" s="21"/>
      <c r="J5123" s="20"/>
      <c r="K5123" s="20"/>
      <c r="L5123" s="20"/>
      <c r="M5123" s="21"/>
      <c r="N5123" s="21"/>
      <c r="O5123" s="21"/>
      <c r="P5123" s="21"/>
      <c r="Q5123" s="21"/>
      <c r="R5123" s="21"/>
      <c r="S5123" s="21"/>
      <c r="T5123" s="20"/>
      <c r="U5123" s="21"/>
      <c r="V5123" s="21"/>
      <c r="W5123" s="21"/>
      <c r="X5123" s="20"/>
      <c r="Y5123" s="20"/>
      <c r="Z5123" s="21"/>
      <c r="AA5123" s="20"/>
      <c r="AB5123" s="20"/>
      <c r="AC5123" s="14"/>
    </row>
    <row r="5124" spans="2:29" ht="14.25" customHeight="1" x14ac:dyDescent="0.3">
      <c r="B5124" s="20"/>
      <c r="C5124" s="20"/>
      <c r="D5124" s="20"/>
      <c r="E5124" s="20"/>
      <c r="F5124" s="21"/>
      <c r="G5124" s="20"/>
      <c r="H5124" s="20"/>
      <c r="I5124" s="21"/>
      <c r="J5124" s="20"/>
      <c r="K5124" s="20"/>
      <c r="L5124" s="20"/>
      <c r="M5124" s="21"/>
      <c r="N5124" s="21"/>
      <c r="O5124" s="21"/>
      <c r="P5124" s="21"/>
      <c r="Q5124" s="21"/>
      <c r="R5124" s="21"/>
      <c r="S5124" s="21"/>
      <c r="T5124" s="20"/>
      <c r="U5124" s="21"/>
      <c r="V5124" s="21"/>
      <c r="W5124" s="21"/>
      <c r="X5124" s="20"/>
      <c r="Y5124" s="20"/>
      <c r="Z5124" s="21"/>
      <c r="AA5124" s="20"/>
      <c r="AB5124" s="20"/>
      <c r="AC5124" s="14"/>
    </row>
    <row r="5125" spans="2:29" ht="14.25" customHeight="1" x14ac:dyDescent="0.3">
      <c r="B5125" s="20"/>
      <c r="C5125" s="20"/>
      <c r="D5125" s="20"/>
      <c r="E5125" s="20"/>
      <c r="F5125" s="21"/>
      <c r="G5125" s="20"/>
      <c r="H5125" s="20"/>
      <c r="I5125" s="21"/>
      <c r="J5125" s="20"/>
      <c r="K5125" s="20"/>
      <c r="L5125" s="20"/>
      <c r="M5125" s="21"/>
      <c r="N5125" s="21"/>
      <c r="O5125" s="21"/>
      <c r="P5125" s="21"/>
      <c r="Q5125" s="21"/>
      <c r="R5125" s="21"/>
      <c r="S5125" s="21"/>
      <c r="T5125" s="20"/>
      <c r="U5125" s="21"/>
      <c r="V5125" s="21"/>
      <c r="W5125" s="21"/>
      <c r="X5125" s="20"/>
      <c r="Y5125" s="20"/>
      <c r="Z5125" s="21"/>
      <c r="AA5125" s="20"/>
      <c r="AB5125" s="20"/>
      <c r="AC5125" s="14"/>
    </row>
    <row r="5126" spans="2:29" ht="14.25" customHeight="1" x14ac:dyDescent="0.3">
      <c r="B5126" s="20"/>
      <c r="C5126" s="20"/>
      <c r="D5126" s="20"/>
      <c r="E5126" s="20"/>
      <c r="F5126" s="21"/>
      <c r="G5126" s="20"/>
      <c r="H5126" s="20"/>
      <c r="I5126" s="21"/>
      <c r="J5126" s="20"/>
      <c r="K5126" s="20"/>
      <c r="L5126" s="20"/>
      <c r="M5126" s="21"/>
      <c r="N5126" s="21"/>
      <c r="O5126" s="21"/>
      <c r="P5126" s="21"/>
      <c r="Q5126" s="21"/>
      <c r="R5126" s="21"/>
      <c r="S5126" s="21"/>
      <c r="T5126" s="20"/>
      <c r="U5126" s="21"/>
      <c r="V5126" s="21"/>
      <c r="W5126" s="21"/>
      <c r="X5126" s="20"/>
      <c r="Y5126" s="20"/>
      <c r="Z5126" s="21"/>
      <c r="AA5126" s="20"/>
      <c r="AB5126" s="20"/>
      <c r="AC5126" s="14"/>
    </row>
    <row r="5127" spans="2:29" ht="14.25" customHeight="1" x14ac:dyDescent="0.3">
      <c r="B5127" s="20"/>
      <c r="C5127" s="20"/>
      <c r="D5127" s="20"/>
      <c r="E5127" s="20"/>
      <c r="F5127" s="21"/>
      <c r="G5127" s="20"/>
      <c r="H5127" s="20"/>
      <c r="I5127" s="21"/>
      <c r="J5127" s="20"/>
      <c r="K5127" s="20"/>
      <c r="L5127" s="20"/>
      <c r="M5127" s="21"/>
      <c r="N5127" s="21"/>
      <c r="O5127" s="21"/>
      <c r="P5127" s="21"/>
      <c r="Q5127" s="21"/>
      <c r="R5127" s="21"/>
      <c r="S5127" s="21"/>
      <c r="T5127" s="20"/>
      <c r="U5127" s="21"/>
      <c r="V5127" s="21"/>
      <c r="W5127" s="21"/>
      <c r="X5127" s="20"/>
      <c r="Y5127" s="20"/>
      <c r="Z5127" s="21"/>
      <c r="AA5127" s="20"/>
      <c r="AB5127" s="20"/>
      <c r="AC5127" s="14"/>
    </row>
    <row r="5128" spans="2:29" ht="14.25" customHeight="1" x14ac:dyDescent="0.3">
      <c r="B5128" s="20"/>
      <c r="C5128" s="20"/>
      <c r="D5128" s="20"/>
      <c r="E5128" s="20"/>
      <c r="F5128" s="21"/>
      <c r="G5128" s="20"/>
      <c r="H5128" s="20"/>
      <c r="I5128" s="21"/>
      <c r="J5128" s="20"/>
      <c r="K5128" s="20"/>
      <c r="L5128" s="20"/>
      <c r="M5128" s="21"/>
      <c r="N5128" s="21"/>
      <c r="O5128" s="21"/>
      <c r="P5128" s="21"/>
      <c r="Q5128" s="21"/>
      <c r="R5128" s="21"/>
      <c r="S5128" s="21"/>
      <c r="T5128" s="20"/>
      <c r="U5128" s="21"/>
      <c r="V5128" s="21"/>
      <c r="W5128" s="21"/>
      <c r="X5128" s="20"/>
      <c r="Y5128" s="20"/>
      <c r="Z5128" s="21"/>
      <c r="AA5128" s="20"/>
      <c r="AB5128" s="20"/>
      <c r="AC5128" s="14"/>
    </row>
    <row r="5129" spans="2:29" ht="14.25" customHeight="1" x14ac:dyDescent="0.3">
      <c r="B5129" s="20"/>
      <c r="C5129" s="20"/>
      <c r="D5129" s="20"/>
      <c r="E5129" s="20"/>
      <c r="F5129" s="21"/>
      <c r="G5129" s="20"/>
      <c r="H5129" s="20"/>
      <c r="I5129" s="21"/>
      <c r="J5129" s="20"/>
      <c r="K5129" s="20"/>
      <c r="L5129" s="20"/>
      <c r="M5129" s="21"/>
      <c r="N5129" s="21"/>
      <c r="O5129" s="21"/>
      <c r="P5129" s="21"/>
      <c r="Q5129" s="21"/>
      <c r="R5129" s="21"/>
      <c r="S5129" s="21"/>
      <c r="T5129" s="20"/>
      <c r="U5129" s="21"/>
      <c r="V5129" s="21"/>
      <c r="W5129" s="21"/>
      <c r="X5129" s="20"/>
      <c r="Y5129" s="20"/>
      <c r="Z5129" s="21"/>
      <c r="AA5129" s="20"/>
      <c r="AB5129" s="20"/>
      <c r="AC5129" s="14"/>
    </row>
    <row r="5130" spans="2:29" ht="14.25" customHeight="1" x14ac:dyDescent="0.3">
      <c r="B5130" s="20"/>
      <c r="C5130" s="20"/>
      <c r="D5130" s="20"/>
      <c r="E5130" s="20"/>
      <c r="F5130" s="21"/>
      <c r="G5130" s="20"/>
      <c r="H5130" s="20"/>
      <c r="I5130" s="21"/>
      <c r="J5130" s="20"/>
      <c r="K5130" s="20"/>
      <c r="L5130" s="20"/>
      <c r="M5130" s="21"/>
      <c r="N5130" s="21"/>
      <c r="O5130" s="21"/>
      <c r="P5130" s="21"/>
      <c r="Q5130" s="21"/>
      <c r="R5130" s="21"/>
      <c r="S5130" s="21"/>
      <c r="T5130" s="20"/>
      <c r="U5130" s="21"/>
      <c r="V5130" s="21"/>
      <c r="W5130" s="21"/>
      <c r="X5130" s="20"/>
      <c r="Y5130" s="20"/>
      <c r="Z5130" s="21"/>
      <c r="AA5130" s="20"/>
      <c r="AB5130" s="20"/>
      <c r="AC5130" s="14"/>
    </row>
    <row r="5131" spans="2:29" ht="14.25" customHeight="1" x14ac:dyDescent="0.3">
      <c r="B5131" s="20"/>
      <c r="C5131" s="20"/>
      <c r="D5131" s="20"/>
      <c r="E5131" s="20"/>
      <c r="F5131" s="21"/>
      <c r="G5131" s="20"/>
      <c r="H5131" s="20"/>
      <c r="I5131" s="21"/>
      <c r="J5131" s="20"/>
      <c r="K5131" s="20"/>
      <c r="L5131" s="20"/>
      <c r="M5131" s="21"/>
      <c r="N5131" s="21"/>
      <c r="O5131" s="21"/>
      <c r="P5131" s="21"/>
      <c r="Q5131" s="21"/>
      <c r="R5131" s="21"/>
      <c r="S5131" s="21"/>
      <c r="T5131" s="20"/>
      <c r="U5131" s="21"/>
      <c r="V5131" s="21"/>
      <c r="W5131" s="21"/>
      <c r="X5131" s="20"/>
      <c r="Y5131" s="20"/>
      <c r="Z5131" s="21"/>
      <c r="AA5131" s="20"/>
      <c r="AB5131" s="20"/>
      <c r="AC5131" s="14"/>
    </row>
    <row r="5132" spans="2:29" ht="14.25" customHeight="1" x14ac:dyDescent="0.3">
      <c r="B5132" s="20"/>
      <c r="C5132" s="20"/>
      <c r="D5132" s="20"/>
      <c r="E5132" s="20"/>
      <c r="F5132" s="21"/>
      <c r="G5132" s="20"/>
      <c r="H5132" s="20"/>
      <c r="I5132" s="21"/>
      <c r="J5132" s="20"/>
      <c r="K5132" s="20"/>
      <c r="L5132" s="20"/>
      <c r="M5132" s="21"/>
      <c r="N5132" s="21"/>
      <c r="O5132" s="21"/>
      <c r="P5132" s="21"/>
      <c r="Q5132" s="21"/>
      <c r="R5132" s="21"/>
      <c r="S5132" s="21"/>
      <c r="T5132" s="20"/>
      <c r="U5132" s="21"/>
      <c r="V5132" s="21"/>
      <c r="W5132" s="21"/>
      <c r="X5132" s="20"/>
      <c r="Y5132" s="20"/>
      <c r="Z5132" s="21"/>
      <c r="AA5132" s="20"/>
      <c r="AB5132" s="20"/>
      <c r="AC5132" s="14"/>
    </row>
    <row r="5133" spans="2:29" ht="14.25" customHeight="1" x14ac:dyDescent="0.3">
      <c r="B5133" s="20"/>
      <c r="C5133" s="20"/>
      <c r="D5133" s="20"/>
      <c r="E5133" s="20"/>
      <c r="F5133" s="21"/>
      <c r="G5133" s="20"/>
      <c r="H5133" s="20"/>
      <c r="I5133" s="21"/>
      <c r="J5133" s="20"/>
      <c r="K5133" s="20"/>
      <c r="L5133" s="20"/>
      <c r="M5133" s="21"/>
      <c r="N5133" s="21"/>
      <c r="O5133" s="21"/>
      <c r="P5133" s="21"/>
      <c r="Q5133" s="21"/>
      <c r="R5133" s="21"/>
      <c r="S5133" s="21"/>
      <c r="T5133" s="20"/>
      <c r="U5133" s="21"/>
      <c r="V5133" s="21"/>
      <c r="W5133" s="21"/>
      <c r="X5133" s="20"/>
      <c r="Y5133" s="20"/>
      <c r="Z5133" s="21"/>
      <c r="AA5133" s="20"/>
      <c r="AB5133" s="20"/>
      <c r="AC5133" s="14"/>
    </row>
    <row r="5134" spans="2:29" ht="14.25" customHeight="1" x14ac:dyDescent="0.3">
      <c r="B5134" s="20"/>
      <c r="C5134" s="20"/>
      <c r="D5134" s="20"/>
      <c r="E5134" s="20"/>
      <c r="F5134" s="21"/>
      <c r="G5134" s="20"/>
      <c r="H5134" s="20"/>
      <c r="I5134" s="21"/>
      <c r="J5134" s="20"/>
      <c r="K5134" s="20"/>
      <c r="L5134" s="20"/>
      <c r="M5134" s="21"/>
      <c r="N5134" s="21"/>
      <c r="O5134" s="21"/>
      <c r="P5134" s="21"/>
      <c r="Q5134" s="21"/>
      <c r="R5134" s="21"/>
      <c r="S5134" s="21"/>
      <c r="T5134" s="20"/>
      <c r="U5134" s="21"/>
      <c r="V5134" s="21"/>
      <c r="W5134" s="21"/>
      <c r="X5134" s="20"/>
      <c r="Y5134" s="20"/>
      <c r="Z5134" s="21"/>
      <c r="AA5134" s="20"/>
      <c r="AB5134" s="20"/>
      <c r="AC5134" s="14"/>
    </row>
    <row r="5135" spans="2:29" ht="14.25" customHeight="1" x14ac:dyDescent="0.3">
      <c r="B5135" s="20"/>
      <c r="C5135" s="20"/>
      <c r="D5135" s="20"/>
      <c r="E5135" s="20"/>
      <c r="F5135" s="21"/>
      <c r="G5135" s="20"/>
      <c r="H5135" s="20"/>
      <c r="I5135" s="21"/>
      <c r="J5135" s="20"/>
      <c r="K5135" s="20"/>
      <c r="L5135" s="20"/>
      <c r="M5135" s="21"/>
      <c r="N5135" s="21"/>
      <c r="O5135" s="21"/>
      <c r="P5135" s="21"/>
      <c r="Q5135" s="21"/>
      <c r="R5135" s="21"/>
      <c r="S5135" s="21"/>
      <c r="T5135" s="20"/>
      <c r="U5135" s="21"/>
      <c r="V5135" s="21"/>
      <c r="W5135" s="21"/>
      <c r="X5135" s="20"/>
      <c r="Y5135" s="20"/>
      <c r="Z5135" s="21"/>
      <c r="AA5135" s="20"/>
      <c r="AB5135" s="20"/>
      <c r="AC5135" s="14"/>
    </row>
    <row r="5136" spans="2:29" ht="14.25" customHeight="1" x14ac:dyDescent="0.3">
      <c r="B5136" s="20"/>
      <c r="C5136" s="20"/>
      <c r="D5136" s="20"/>
      <c r="E5136" s="20"/>
      <c r="F5136" s="21"/>
      <c r="G5136" s="20"/>
      <c r="H5136" s="20"/>
      <c r="I5136" s="21"/>
      <c r="J5136" s="20"/>
      <c r="K5136" s="20"/>
      <c r="L5136" s="20"/>
      <c r="M5136" s="21"/>
      <c r="N5136" s="21"/>
      <c r="O5136" s="21"/>
      <c r="P5136" s="21"/>
      <c r="Q5136" s="21"/>
      <c r="R5136" s="21"/>
      <c r="S5136" s="21"/>
      <c r="T5136" s="20"/>
      <c r="U5136" s="21"/>
      <c r="V5136" s="21"/>
      <c r="W5136" s="21"/>
      <c r="X5136" s="20"/>
      <c r="Y5136" s="20"/>
      <c r="Z5136" s="21"/>
      <c r="AA5136" s="20"/>
      <c r="AB5136" s="20"/>
      <c r="AC5136" s="14"/>
    </row>
    <row r="5137" spans="2:29" ht="14.25" customHeight="1" x14ac:dyDescent="0.3">
      <c r="B5137" s="20"/>
      <c r="C5137" s="20"/>
      <c r="D5137" s="20"/>
      <c r="E5137" s="20"/>
      <c r="F5137" s="21"/>
      <c r="G5137" s="20"/>
      <c r="H5137" s="20"/>
      <c r="I5137" s="21"/>
      <c r="J5137" s="20"/>
      <c r="K5137" s="20"/>
      <c r="L5137" s="20"/>
      <c r="M5137" s="21"/>
      <c r="N5137" s="21"/>
      <c r="O5137" s="21"/>
      <c r="P5137" s="21"/>
      <c r="Q5137" s="21"/>
      <c r="R5137" s="21"/>
      <c r="S5137" s="21"/>
      <c r="T5137" s="20"/>
      <c r="U5137" s="21"/>
      <c r="V5137" s="21"/>
      <c r="W5137" s="21"/>
      <c r="X5137" s="20"/>
      <c r="Y5137" s="20"/>
      <c r="Z5137" s="21"/>
      <c r="AA5137" s="20"/>
      <c r="AB5137" s="20"/>
      <c r="AC5137" s="14"/>
    </row>
    <row r="5138" spans="2:29" ht="14.25" customHeight="1" x14ac:dyDescent="0.3">
      <c r="B5138" s="20"/>
      <c r="C5138" s="20"/>
      <c r="D5138" s="20"/>
      <c r="E5138" s="20"/>
      <c r="F5138" s="21"/>
      <c r="G5138" s="20"/>
      <c r="H5138" s="20"/>
      <c r="I5138" s="21"/>
      <c r="J5138" s="20"/>
      <c r="K5138" s="20"/>
      <c r="L5138" s="20"/>
      <c r="M5138" s="21"/>
      <c r="N5138" s="21"/>
      <c r="O5138" s="21"/>
      <c r="P5138" s="21"/>
      <c r="Q5138" s="21"/>
      <c r="R5138" s="21"/>
      <c r="S5138" s="21"/>
      <c r="T5138" s="20"/>
      <c r="U5138" s="21"/>
      <c r="V5138" s="21"/>
      <c r="W5138" s="21"/>
      <c r="X5138" s="20"/>
      <c r="Y5138" s="20"/>
      <c r="Z5138" s="21"/>
      <c r="AA5138" s="20"/>
      <c r="AB5138" s="20"/>
      <c r="AC5138" s="14"/>
    </row>
    <row r="5139" spans="2:29" ht="14.25" customHeight="1" x14ac:dyDescent="0.3">
      <c r="B5139" s="20"/>
      <c r="C5139" s="20"/>
      <c r="D5139" s="20"/>
      <c r="E5139" s="20"/>
      <c r="F5139" s="21"/>
      <c r="G5139" s="20"/>
      <c r="H5139" s="20"/>
      <c r="I5139" s="21"/>
      <c r="J5139" s="20"/>
      <c r="K5139" s="20"/>
      <c r="L5139" s="20"/>
      <c r="M5139" s="21"/>
      <c r="N5139" s="21"/>
      <c r="O5139" s="21"/>
      <c r="P5139" s="21"/>
      <c r="Q5139" s="21"/>
      <c r="R5139" s="21"/>
      <c r="S5139" s="21"/>
      <c r="T5139" s="20"/>
      <c r="U5139" s="21"/>
      <c r="V5139" s="21"/>
      <c r="W5139" s="21"/>
      <c r="X5139" s="20"/>
      <c r="Y5139" s="20"/>
      <c r="Z5139" s="21"/>
      <c r="AA5139" s="20"/>
      <c r="AB5139" s="20"/>
      <c r="AC5139" s="14"/>
    </row>
    <row r="5140" spans="2:29" ht="14.25" customHeight="1" x14ac:dyDescent="0.3">
      <c r="B5140" s="20"/>
      <c r="C5140" s="20"/>
      <c r="D5140" s="20"/>
      <c r="E5140" s="20"/>
      <c r="F5140" s="21"/>
      <c r="G5140" s="20"/>
      <c r="H5140" s="20"/>
      <c r="I5140" s="21"/>
      <c r="J5140" s="20"/>
      <c r="K5140" s="20"/>
      <c r="L5140" s="20"/>
      <c r="M5140" s="21"/>
      <c r="N5140" s="21"/>
      <c r="O5140" s="21"/>
      <c r="P5140" s="21"/>
      <c r="Q5140" s="21"/>
      <c r="R5140" s="21"/>
      <c r="S5140" s="21"/>
      <c r="T5140" s="20"/>
      <c r="U5140" s="21"/>
      <c r="V5140" s="21"/>
      <c r="W5140" s="21"/>
      <c r="X5140" s="20"/>
      <c r="Y5140" s="20"/>
      <c r="Z5140" s="21"/>
      <c r="AA5140" s="20"/>
      <c r="AB5140" s="20"/>
      <c r="AC5140" s="14"/>
    </row>
    <row r="5141" spans="2:29" ht="14.25" customHeight="1" x14ac:dyDescent="0.3">
      <c r="B5141" s="20"/>
      <c r="C5141" s="20"/>
      <c r="D5141" s="20"/>
      <c r="E5141" s="20"/>
      <c r="F5141" s="21"/>
      <c r="G5141" s="20"/>
      <c r="H5141" s="20"/>
      <c r="I5141" s="21"/>
      <c r="J5141" s="20"/>
      <c r="K5141" s="20"/>
      <c r="L5141" s="20"/>
      <c r="M5141" s="21"/>
      <c r="N5141" s="21"/>
      <c r="O5141" s="21"/>
      <c r="P5141" s="21"/>
      <c r="Q5141" s="21"/>
      <c r="R5141" s="21"/>
      <c r="S5141" s="21"/>
      <c r="T5141" s="20"/>
      <c r="U5141" s="21"/>
      <c r="V5141" s="21"/>
      <c r="W5141" s="21"/>
      <c r="X5141" s="20"/>
      <c r="Y5141" s="20"/>
      <c r="Z5141" s="21"/>
      <c r="AA5141" s="20"/>
      <c r="AB5141" s="20"/>
      <c r="AC5141" s="14"/>
    </row>
    <row r="5142" spans="2:29" ht="14.25" customHeight="1" x14ac:dyDescent="0.3">
      <c r="B5142" s="20"/>
      <c r="C5142" s="20"/>
      <c r="D5142" s="20"/>
      <c r="E5142" s="20"/>
      <c r="F5142" s="21"/>
      <c r="G5142" s="20"/>
      <c r="H5142" s="20"/>
      <c r="I5142" s="21"/>
      <c r="J5142" s="20"/>
      <c r="K5142" s="20"/>
      <c r="L5142" s="20"/>
      <c r="M5142" s="21"/>
      <c r="N5142" s="21"/>
      <c r="O5142" s="21"/>
      <c r="P5142" s="21"/>
      <c r="Q5142" s="21"/>
      <c r="R5142" s="21"/>
      <c r="S5142" s="21"/>
      <c r="T5142" s="20"/>
      <c r="U5142" s="21"/>
      <c r="V5142" s="21"/>
      <c r="W5142" s="21"/>
      <c r="X5142" s="20"/>
      <c r="Y5142" s="20"/>
      <c r="Z5142" s="21"/>
      <c r="AA5142" s="20"/>
      <c r="AB5142" s="20"/>
      <c r="AC5142" s="14"/>
    </row>
    <row r="5143" spans="2:29" ht="14.25" customHeight="1" x14ac:dyDescent="0.3">
      <c r="B5143" s="20"/>
      <c r="C5143" s="20"/>
      <c r="D5143" s="20"/>
      <c r="E5143" s="20"/>
      <c r="F5143" s="21"/>
      <c r="G5143" s="20"/>
      <c r="H5143" s="20"/>
      <c r="I5143" s="21"/>
      <c r="J5143" s="20"/>
      <c r="K5143" s="20"/>
      <c r="L5143" s="20"/>
      <c r="M5143" s="21"/>
      <c r="N5143" s="21"/>
      <c r="O5143" s="21"/>
      <c r="P5143" s="21"/>
      <c r="Q5143" s="21"/>
      <c r="R5143" s="21"/>
      <c r="S5143" s="21"/>
      <c r="T5143" s="20"/>
      <c r="U5143" s="21"/>
      <c r="V5143" s="21"/>
      <c r="W5143" s="21"/>
      <c r="X5143" s="20"/>
      <c r="Y5143" s="20"/>
      <c r="Z5143" s="21"/>
      <c r="AA5143" s="20"/>
      <c r="AB5143" s="20"/>
      <c r="AC5143" s="14"/>
    </row>
    <row r="5144" spans="2:29" ht="14.25" customHeight="1" x14ac:dyDescent="0.3">
      <c r="B5144" s="20"/>
      <c r="C5144" s="20"/>
      <c r="D5144" s="20"/>
      <c r="E5144" s="20"/>
      <c r="F5144" s="21"/>
      <c r="G5144" s="20"/>
      <c r="H5144" s="20"/>
      <c r="I5144" s="21"/>
      <c r="J5144" s="20"/>
      <c r="K5144" s="20"/>
      <c r="L5144" s="20"/>
      <c r="M5144" s="21"/>
      <c r="N5144" s="21"/>
      <c r="O5144" s="21"/>
      <c r="P5144" s="21"/>
      <c r="Q5144" s="21"/>
      <c r="R5144" s="21"/>
      <c r="S5144" s="21"/>
      <c r="T5144" s="20"/>
      <c r="U5144" s="21"/>
      <c r="V5144" s="21"/>
      <c r="W5144" s="21"/>
      <c r="X5144" s="20"/>
      <c r="Y5144" s="20"/>
      <c r="Z5144" s="21"/>
      <c r="AA5144" s="20"/>
      <c r="AB5144" s="20"/>
      <c r="AC5144" s="14"/>
    </row>
    <row r="5145" spans="2:29" ht="14.25" customHeight="1" x14ac:dyDescent="0.3">
      <c r="B5145" s="20"/>
      <c r="C5145" s="20"/>
      <c r="D5145" s="20"/>
      <c r="E5145" s="20"/>
      <c r="F5145" s="21"/>
      <c r="G5145" s="20"/>
      <c r="H5145" s="20"/>
      <c r="I5145" s="21"/>
      <c r="J5145" s="20"/>
      <c r="K5145" s="20"/>
      <c r="L5145" s="20"/>
      <c r="M5145" s="21"/>
      <c r="N5145" s="21"/>
      <c r="O5145" s="21"/>
      <c r="P5145" s="21"/>
      <c r="Q5145" s="21"/>
      <c r="R5145" s="21"/>
      <c r="S5145" s="21"/>
      <c r="T5145" s="20"/>
      <c r="U5145" s="21"/>
      <c r="V5145" s="21"/>
      <c r="W5145" s="21"/>
      <c r="X5145" s="20"/>
      <c r="Y5145" s="20"/>
      <c r="Z5145" s="21"/>
      <c r="AA5145" s="20"/>
      <c r="AB5145" s="20"/>
      <c r="AC5145" s="14"/>
    </row>
    <row r="5146" spans="2:29" ht="14.25" customHeight="1" x14ac:dyDescent="0.3">
      <c r="B5146" s="20"/>
      <c r="C5146" s="20"/>
      <c r="D5146" s="20"/>
      <c r="E5146" s="20"/>
      <c r="F5146" s="21"/>
      <c r="G5146" s="20"/>
      <c r="H5146" s="20"/>
      <c r="I5146" s="21"/>
      <c r="J5146" s="20"/>
      <c r="K5146" s="20"/>
      <c r="L5146" s="20"/>
      <c r="M5146" s="21"/>
      <c r="N5146" s="21"/>
      <c r="O5146" s="21"/>
      <c r="P5146" s="21"/>
      <c r="Q5146" s="21"/>
      <c r="R5146" s="21"/>
      <c r="S5146" s="21"/>
      <c r="T5146" s="20"/>
      <c r="U5146" s="21"/>
      <c r="V5146" s="21"/>
      <c r="W5146" s="21"/>
      <c r="X5146" s="20"/>
      <c r="Y5146" s="20"/>
      <c r="Z5146" s="21"/>
      <c r="AA5146" s="20"/>
      <c r="AB5146" s="20"/>
      <c r="AC5146" s="14"/>
    </row>
    <row r="5147" spans="2:29" ht="14.25" customHeight="1" x14ac:dyDescent="0.3">
      <c r="B5147" s="20"/>
      <c r="C5147" s="20"/>
      <c r="D5147" s="20"/>
      <c r="E5147" s="20"/>
      <c r="F5147" s="21"/>
      <c r="G5147" s="20"/>
      <c r="H5147" s="20"/>
      <c r="I5147" s="21"/>
      <c r="J5147" s="20"/>
      <c r="K5147" s="20"/>
      <c r="L5147" s="20"/>
      <c r="M5147" s="21"/>
      <c r="N5147" s="21"/>
      <c r="O5147" s="21"/>
      <c r="P5147" s="21"/>
      <c r="Q5147" s="21"/>
      <c r="R5147" s="21"/>
      <c r="S5147" s="21"/>
      <c r="T5147" s="20"/>
      <c r="U5147" s="21"/>
      <c r="V5147" s="21"/>
      <c r="W5147" s="21"/>
      <c r="X5147" s="20"/>
      <c r="Y5147" s="20"/>
      <c r="Z5147" s="21"/>
      <c r="AA5147" s="20"/>
      <c r="AB5147" s="20"/>
      <c r="AC5147" s="14"/>
    </row>
    <row r="5148" spans="2:29" ht="14.25" customHeight="1" x14ac:dyDescent="0.3">
      <c r="B5148" s="20"/>
      <c r="C5148" s="20"/>
      <c r="D5148" s="20"/>
      <c r="E5148" s="20"/>
      <c r="F5148" s="21"/>
      <c r="G5148" s="20"/>
      <c r="H5148" s="20"/>
      <c r="I5148" s="21"/>
      <c r="J5148" s="20"/>
      <c r="K5148" s="20"/>
      <c r="L5148" s="20"/>
      <c r="M5148" s="21"/>
      <c r="N5148" s="21"/>
      <c r="O5148" s="21"/>
      <c r="P5148" s="21"/>
      <c r="Q5148" s="21"/>
      <c r="R5148" s="21"/>
      <c r="S5148" s="21"/>
      <c r="T5148" s="20"/>
      <c r="U5148" s="21"/>
      <c r="V5148" s="21"/>
      <c r="W5148" s="21"/>
      <c r="X5148" s="20"/>
      <c r="Y5148" s="20"/>
      <c r="Z5148" s="21"/>
      <c r="AA5148" s="20"/>
      <c r="AB5148" s="20"/>
      <c r="AC5148" s="14"/>
    </row>
    <row r="5149" spans="2:29" ht="14.25" customHeight="1" x14ac:dyDescent="0.3">
      <c r="B5149" s="20"/>
      <c r="C5149" s="20"/>
      <c r="D5149" s="20"/>
      <c r="E5149" s="20"/>
      <c r="F5149" s="21"/>
      <c r="G5149" s="20"/>
      <c r="H5149" s="20"/>
      <c r="I5149" s="21"/>
      <c r="J5149" s="20"/>
      <c r="K5149" s="20"/>
      <c r="L5149" s="20"/>
      <c r="M5149" s="21"/>
      <c r="N5149" s="21"/>
      <c r="O5149" s="21"/>
      <c r="P5149" s="21"/>
      <c r="Q5149" s="21"/>
      <c r="R5149" s="21"/>
      <c r="S5149" s="21"/>
      <c r="T5149" s="20"/>
      <c r="U5149" s="21"/>
      <c r="V5149" s="21"/>
      <c r="W5149" s="21"/>
      <c r="X5149" s="20"/>
      <c r="Y5149" s="20"/>
      <c r="Z5149" s="21"/>
      <c r="AA5149" s="20"/>
      <c r="AB5149" s="20"/>
      <c r="AC5149" s="14"/>
    </row>
    <row r="5150" spans="2:29" ht="14.25" customHeight="1" x14ac:dyDescent="0.3">
      <c r="B5150" s="20"/>
      <c r="C5150" s="20"/>
      <c r="D5150" s="20"/>
      <c r="E5150" s="20"/>
      <c r="F5150" s="21"/>
      <c r="G5150" s="20"/>
      <c r="H5150" s="20"/>
      <c r="I5150" s="21"/>
      <c r="J5150" s="20"/>
      <c r="K5150" s="20"/>
      <c r="L5150" s="20"/>
      <c r="M5150" s="21"/>
      <c r="N5150" s="21"/>
      <c r="O5150" s="21"/>
      <c r="P5150" s="21"/>
      <c r="Q5150" s="21"/>
      <c r="R5150" s="21"/>
      <c r="S5150" s="21"/>
      <c r="T5150" s="20"/>
      <c r="U5150" s="21"/>
      <c r="V5150" s="21"/>
      <c r="W5150" s="21"/>
      <c r="X5150" s="20"/>
      <c r="Y5150" s="20"/>
      <c r="Z5150" s="21"/>
      <c r="AA5150" s="20"/>
      <c r="AB5150" s="20"/>
      <c r="AC5150" s="14"/>
    </row>
    <row r="5151" spans="2:29" ht="14.25" customHeight="1" x14ac:dyDescent="0.3">
      <c r="B5151" s="20"/>
      <c r="C5151" s="20"/>
      <c r="D5151" s="20"/>
      <c r="E5151" s="20"/>
      <c r="F5151" s="21"/>
      <c r="G5151" s="20"/>
      <c r="H5151" s="20"/>
      <c r="I5151" s="21"/>
      <c r="J5151" s="20"/>
      <c r="K5151" s="20"/>
      <c r="L5151" s="20"/>
      <c r="M5151" s="21"/>
      <c r="N5151" s="21"/>
      <c r="O5151" s="21"/>
      <c r="P5151" s="21"/>
      <c r="Q5151" s="21"/>
      <c r="R5151" s="21"/>
      <c r="S5151" s="21"/>
      <c r="T5151" s="20"/>
      <c r="U5151" s="21"/>
      <c r="V5151" s="21"/>
      <c r="W5151" s="21"/>
      <c r="X5151" s="20"/>
      <c r="Y5151" s="20"/>
      <c r="Z5151" s="21"/>
      <c r="AA5151" s="20"/>
      <c r="AB5151" s="20"/>
      <c r="AC5151" s="14"/>
    </row>
    <row r="5152" spans="2:29" ht="14.25" customHeight="1" x14ac:dyDescent="0.3">
      <c r="B5152" s="20"/>
      <c r="C5152" s="20"/>
      <c r="D5152" s="20"/>
      <c r="E5152" s="20"/>
      <c r="F5152" s="21"/>
      <c r="G5152" s="20"/>
      <c r="H5152" s="20"/>
      <c r="I5152" s="21"/>
      <c r="J5152" s="20"/>
      <c r="K5152" s="20"/>
      <c r="L5152" s="20"/>
      <c r="M5152" s="21"/>
      <c r="N5152" s="21"/>
      <c r="O5152" s="21"/>
      <c r="P5152" s="21"/>
      <c r="Q5152" s="21"/>
      <c r="R5152" s="21"/>
      <c r="S5152" s="21"/>
      <c r="T5152" s="20"/>
      <c r="U5152" s="21"/>
      <c r="V5152" s="21"/>
      <c r="W5152" s="21"/>
      <c r="X5152" s="20"/>
      <c r="Y5152" s="20"/>
      <c r="Z5152" s="21"/>
      <c r="AA5152" s="20"/>
      <c r="AB5152" s="20"/>
      <c r="AC5152" s="14"/>
    </row>
    <row r="5153" spans="2:29" ht="14.25" customHeight="1" x14ac:dyDescent="0.3">
      <c r="B5153" s="20"/>
      <c r="C5153" s="20"/>
      <c r="D5153" s="20"/>
      <c r="E5153" s="20"/>
      <c r="F5153" s="21"/>
      <c r="G5153" s="20"/>
      <c r="H5153" s="20"/>
      <c r="I5153" s="21"/>
      <c r="J5153" s="20"/>
      <c r="K5153" s="20"/>
      <c r="L5153" s="20"/>
      <c r="M5153" s="21"/>
      <c r="N5153" s="21"/>
      <c r="O5153" s="21"/>
      <c r="P5153" s="21"/>
      <c r="Q5153" s="21"/>
      <c r="R5153" s="21"/>
      <c r="S5153" s="21"/>
      <c r="T5153" s="20"/>
      <c r="U5153" s="21"/>
      <c r="V5153" s="21"/>
      <c r="W5153" s="21"/>
      <c r="X5153" s="20"/>
      <c r="Y5153" s="20"/>
      <c r="Z5153" s="21"/>
      <c r="AA5153" s="20"/>
      <c r="AB5153" s="20"/>
      <c r="AC5153" s="14"/>
    </row>
    <row r="5154" spans="2:29" ht="14.25" customHeight="1" x14ac:dyDescent="0.3">
      <c r="B5154" s="20"/>
      <c r="C5154" s="20"/>
      <c r="D5154" s="20"/>
      <c r="E5154" s="20"/>
      <c r="F5154" s="21"/>
      <c r="G5154" s="20"/>
      <c r="H5154" s="20"/>
      <c r="I5154" s="21"/>
      <c r="J5154" s="20"/>
      <c r="K5154" s="20"/>
      <c r="L5154" s="20"/>
      <c r="M5154" s="21"/>
      <c r="N5154" s="21"/>
      <c r="O5154" s="21"/>
      <c r="P5154" s="21"/>
      <c r="Q5154" s="21"/>
      <c r="R5154" s="21"/>
      <c r="S5154" s="21"/>
      <c r="T5154" s="20"/>
      <c r="U5154" s="21"/>
      <c r="V5154" s="21"/>
      <c r="W5154" s="21"/>
      <c r="X5154" s="20"/>
      <c r="Y5154" s="20"/>
      <c r="Z5154" s="21"/>
      <c r="AA5154" s="20"/>
      <c r="AB5154" s="20"/>
      <c r="AC5154" s="14"/>
    </row>
    <row r="5155" spans="2:29" ht="14.25" customHeight="1" x14ac:dyDescent="0.3">
      <c r="B5155" s="20"/>
      <c r="C5155" s="20"/>
      <c r="D5155" s="20"/>
      <c r="E5155" s="20"/>
      <c r="F5155" s="21"/>
      <c r="G5155" s="20"/>
      <c r="H5155" s="20"/>
      <c r="I5155" s="21"/>
      <c r="J5155" s="20"/>
      <c r="K5155" s="20"/>
      <c r="L5155" s="20"/>
      <c r="M5155" s="21"/>
      <c r="N5155" s="21"/>
      <c r="O5155" s="21"/>
      <c r="P5155" s="21"/>
      <c r="Q5155" s="21"/>
      <c r="R5155" s="21"/>
      <c r="S5155" s="21"/>
      <c r="T5155" s="20"/>
      <c r="U5155" s="21"/>
      <c r="V5155" s="21"/>
      <c r="W5155" s="21"/>
      <c r="X5155" s="20"/>
      <c r="Y5155" s="20"/>
      <c r="Z5155" s="21"/>
      <c r="AA5155" s="20"/>
      <c r="AB5155" s="20"/>
      <c r="AC5155" s="14"/>
    </row>
    <row r="5156" spans="2:29" ht="14.25" customHeight="1" x14ac:dyDescent="0.3">
      <c r="B5156" s="20"/>
      <c r="C5156" s="20"/>
      <c r="D5156" s="20"/>
      <c r="E5156" s="20"/>
      <c r="F5156" s="21"/>
      <c r="G5156" s="20"/>
      <c r="H5156" s="20"/>
      <c r="I5156" s="21"/>
      <c r="J5156" s="20"/>
      <c r="K5156" s="20"/>
      <c r="L5156" s="20"/>
      <c r="M5156" s="21"/>
      <c r="N5156" s="21"/>
      <c r="O5156" s="21"/>
      <c r="P5156" s="21"/>
      <c r="Q5156" s="21"/>
      <c r="R5156" s="21"/>
      <c r="S5156" s="21"/>
      <c r="T5156" s="20"/>
      <c r="U5156" s="21"/>
      <c r="V5156" s="21"/>
      <c r="W5156" s="21"/>
      <c r="X5156" s="20"/>
      <c r="Y5156" s="20"/>
      <c r="Z5156" s="21"/>
      <c r="AA5156" s="20"/>
      <c r="AB5156" s="20"/>
      <c r="AC5156" s="14"/>
    </row>
    <row r="5157" spans="2:29" ht="14.25" customHeight="1" x14ac:dyDescent="0.3">
      <c r="B5157" s="20"/>
      <c r="C5157" s="20"/>
      <c r="D5157" s="20"/>
      <c r="E5157" s="20"/>
      <c r="F5157" s="21"/>
      <c r="G5157" s="20"/>
      <c r="H5157" s="20"/>
      <c r="I5157" s="21"/>
      <c r="J5157" s="20"/>
      <c r="K5157" s="20"/>
      <c r="L5157" s="20"/>
      <c r="M5157" s="21"/>
      <c r="N5157" s="21"/>
      <c r="O5157" s="21"/>
      <c r="P5157" s="21"/>
      <c r="Q5157" s="21"/>
      <c r="R5157" s="21"/>
      <c r="S5157" s="21"/>
      <c r="T5157" s="20"/>
      <c r="U5157" s="21"/>
      <c r="V5157" s="21"/>
      <c r="W5157" s="21"/>
      <c r="X5157" s="20"/>
      <c r="Y5157" s="20"/>
      <c r="Z5157" s="21"/>
      <c r="AA5157" s="20"/>
      <c r="AB5157" s="20"/>
      <c r="AC5157" s="14"/>
    </row>
    <row r="5158" spans="2:29" ht="14.25" customHeight="1" x14ac:dyDescent="0.3">
      <c r="B5158" s="20"/>
      <c r="C5158" s="20"/>
      <c r="D5158" s="20"/>
      <c r="E5158" s="20"/>
      <c r="F5158" s="21"/>
      <c r="G5158" s="20"/>
      <c r="H5158" s="20"/>
      <c r="I5158" s="21"/>
      <c r="J5158" s="20"/>
      <c r="K5158" s="20"/>
      <c r="L5158" s="20"/>
      <c r="M5158" s="21"/>
      <c r="N5158" s="21"/>
      <c r="O5158" s="21"/>
      <c r="P5158" s="21"/>
      <c r="Q5158" s="21"/>
      <c r="R5158" s="21"/>
      <c r="S5158" s="21"/>
      <c r="T5158" s="20"/>
      <c r="U5158" s="21"/>
      <c r="V5158" s="21"/>
      <c r="W5158" s="21"/>
      <c r="X5158" s="20"/>
      <c r="Y5158" s="20"/>
      <c r="Z5158" s="21"/>
      <c r="AA5158" s="20"/>
      <c r="AB5158" s="20"/>
      <c r="AC5158" s="14"/>
    </row>
    <row r="5159" spans="2:29" ht="14.25" customHeight="1" x14ac:dyDescent="0.3">
      <c r="B5159" s="20"/>
      <c r="C5159" s="20"/>
      <c r="D5159" s="20"/>
      <c r="E5159" s="20"/>
      <c r="F5159" s="21"/>
      <c r="G5159" s="20"/>
      <c r="H5159" s="20"/>
      <c r="I5159" s="21"/>
      <c r="J5159" s="20"/>
      <c r="K5159" s="20"/>
      <c r="L5159" s="20"/>
      <c r="M5159" s="21"/>
      <c r="N5159" s="21"/>
      <c r="O5159" s="21"/>
      <c r="P5159" s="21"/>
      <c r="Q5159" s="21"/>
      <c r="R5159" s="21"/>
      <c r="S5159" s="21"/>
      <c r="T5159" s="20"/>
      <c r="U5159" s="21"/>
      <c r="V5159" s="21"/>
      <c r="W5159" s="21"/>
      <c r="X5159" s="20"/>
      <c r="Y5159" s="20"/>
      <c r="Z5159" s="21"/>
      <c r="AA5159" s="20"/>
      <c r="AB5159" s="20"/>
      <c r="AC5159" s="14"/>
    </row>
    <row r="5160" spans="2:29" ht="14.25" customHeight="1" x14ac:dyDescent="0.3">
      <c r="B5160" s="20"/>
      <c r="C5160" s="20"/>
      <c r="D5160" s="20"/>
      <c r="E5160" s="20"/>
      <c r="F5160" s="21"/>
      <c r="G5160" s="20"/>
      <c r="H5160" s="20"/>
      <c r="I5160" s="21"/>
      <c r="J5160" s="20"/>
      <c r="K5160" s="20"/>
      <c r="L5160" s="20"/>
      <c r="M5160" s="21"/>
      <c r="N5160" s="21"/>
      <c r="O5160" s="21"/>
      <c r="P5160" s="21"/>
      <c r="Q5160" s="21"/>
      <c r="R5160" s="21"/>
      <c r="S5160" s="21"/>
      <c r="T5160" s="20"/>
      <c r="U5160" s="21"/>
      <c r="V5160" s="21"/>
      <c r="W5160" s="21"/>
      <c r="X5160" s="20"/>
      <c r="Y5160" s="20"/>
      <c r="Z5160" s="21"/>
      <c r="AA5160" s="20"/>
      <c r="AB5160" s="20"/>
      <c r="AC5160" s="14"/>
    </row>
    <row r="5161" spans="2:29" ht="14.25" customHeight="1" x14ac:dyDescent="0.3">
      <c r="B5161" s="20"/>
      <c r="C5161" s="20"/>
      <c r="D5161" s="20"/>
      <c r="E5161" s="20"/>
      <c r="F5161" s="21"/>
      <c r="G5161" s="20"/>
      <c r="H5161" s="20"/>
      <c r="I5161" s="21"/>
      <c r="J5161" s="20"/>
      <c r="K5161" s="20"/>
      <c r="L5161" s="20"/>
      <c r="M5161" s="21"/>
      <c r="N5161" s="21"/>
      <c r="O5161" s="21"/>
      <c r="P5161" s="21"/>
      <c r="Q5161" s="21"/>
      <c r="R5161" s="21"/>
      <c r="S5161" s="21"/>
      <c r="T5161" s="20"/>
      <c r="U5161" s="21"/>
      <c r="V5161" s="21"/>
      <c r="W5161" s="21"/>
      <c r="X5161" s="20"/>
      <c r="Y5161" s="20"/>
      <c r="Z5161" s="21"/>
      <c r="AA5161" s="20"/>
      <c r="AB5161" s="20"/>
      <c r="AC5161" s="14"/>
    </row>
    <row r="5162" spans="2:29" ht="14.25" customHeight="1" x14ac:dyDescent="0.3">
      <c r="B5162" s="20"/>
      <c r="C5162" s="20"/>
      <c r="D5162" s="20"/>
      <c r="E5162" s="20"/>
      <c r="F5162" s="21"/>
      <c r="G5162" s="20"/>
      <c r="H5162" s="20"/>
      <c r="I5162" s="21"/>
      <c r="J5162" s="20"/>
      <c r="K5162" s="20"/>
      <c r="L5162" s="20"/>
      <c r="M5162" s="21"/>
      <c r="N5162" s="21"/>
      <c r="O5162" s="21"/>
      <c r="P5162" s="21"/>
      <c r="Q5162" s="21"/>
      <c r="R5162" s="21"/>
      <c r="S5162" s="21"/>
      <c r="T5162" s="20"/>
      <c r="U5162" s="21"/>
      <c r="V5162" s="21"/>
      <c r="W5162" s="21"/>
      <c r="X5162" s="20"/>
      <c r="Y5162" s="20"/>
      <c r="Z5162" s="21"/>
      <c r="AA5162" s="20"/>
      <c r="AB5162" s="20"/>
      <c r="AC5162" s="14"/>
    </row>
    <row r="5163" spans="2:29" ht="14.25" customHeight="1" x14ac:dyDescent="0.3">
      <c r="B5163" s="20"/>
      <c r="C5163" s="20"/>
      <c r="D5163" s="20"/>
      <c r="E5163" s="20"/>
      <c r="F5163" s="21"/>
      <c r="G5163" s="20"/>
      <c r="H5163" s="20"/>
      <c r="I5163" s="21"/>
      <c r="J5163" s="20"/>
      <c r="K5163" s="20"/>
      <c r="L5163" s="20"/>
      <c r="M5163" s="21"/>
      <c r="N5163" s="21"/>
      <c r="O5163" s="21"/>
      <c r="P5163" s="21"/>
      <c r="Q5163" s="21"/>
      <c r="R5163" s="21"/>
      <c r="S5163" s="21"/>
      <c r="T5163" s="20"/>
      <c r="U5163" s="21"/>
      <c r="V5163" s="21"/>
      <c r="W5163" s="21"/>
      <c r="X5163" s="20"/>
      <c r="Y5163" s="20"/>
      <c r="Z5163" s="21"/>
      <c r="AA5163" s="20"/>
      <c r="AB5163" s="20"/>
      <c r="AC5163" s="14"/>
    </row>
    <row r="5164" spans="2:29" ht="14.25" customHeight="1" x14ac:dyDescent="0.3">
      <c r="B5164" s="20"/>
      <c r="C5164" s="20"/>
      <c r="D5164" s="20"/>
      <c r="E5164" s="20"/>
      <c r="F5164" s="21"/>
      <c r="G5164" s="20"/>
      <c r="H5164" s="20"/>
      <c r="I5164" s="21"/>
      <c r="J5164" s="20"/>
      <c r="K5164" s="20"/>
      <c r="L5164" s="20"/>
      <c r="M5164" s="21"/>
      <c r="N5164" s="21"/>
      <c r="O5164" s="21"/>
      <c r="P5164" s="21"/>
      <c r="Q5164" s="21"/>
      <c r="R5164" s="21"/>
      <c r="S5164" s="21"/>
      <c r="T5164" s="20"/>
      <c r="U5164" s="21"/>
      <c r="V5164" s="21"/>
      <c r="W5164" s="21"/>
      <c r="X5164" s="20"/>
      <c r="Y5164" s="20"/>
      <c r="Z5164" s="21"/>
      <c r="AA5164" s="20"/>
      <c r="AB5164" s="20"/>
      <c r="AC5164" s="14"/>
    </row>
    <row r="5165" spans="2:29" ht="14.25" customHeight="1" x14ac:dyDescent="0.3">
      <c r="B5165" s="20"/>
      <c r="C5165" s="20"/>
      <c r="D5165" s="20"/>
      <c r="E5165" s="20"/>
      <c r="F5165" s="21"/>
      <c r="G5165" s="20"/>
      <c r="H5165" s="20"/>
      <c r="I5165" s="21"/>
      <c r="J5165" s="20"/>
      <c r="K5165" s="20"/>
      <c r="L5165" s="20"/>
      <c r="M5165" s="21"/>
      <c r="N5165" s="21"/>
      <c r="O5165" s="21"/>
      <c r="P5165" s="21"/>
      <c r="Q5165" s="21"/>
      <c r="R5165" s="21"/>
      <c r="S5165" s="21"/>
      <c r="T5165" s="20"/>
      <c r="U5165" s="21"/>
      <c r="V5165" s="21"/>
      <c r="W5165" s="21"/>
      <c r="X5165" s="20"/>
      <c r="Y5165" s="20"/>
      <c r="Z5165" s="21"/>
      <c r="AA5165" s="20"/>
      <c r="AB5165" s="20"/>
      <c r="AC5165" s="14"/>
    </row>
    <row r="5166" spans="2:29" ht="14.25" customHeight="1" x14ac:dyDescent="0.3">
      <c r="B5166" s="20"/>
      <c r="C5166" s="20"/>
      <c r="D5166" s="20"/>
      <c r="E5166" s="20"/>
      <c r="F5166" s="21"/>
      <c r="G5166" s="20"/>
      <c r="H5166" s="20"/>
      <c r="I5166" s="21"/>
      <c r="J5166" s="20"/>
      <c r="K5166" s="20"/>
      <c r="L5166" s="20"/>
      <c r="M5166" s="21"/>
      <c r="N5166" s="21"/>
      <c r="O5166" s="21"/>
      <c r="P5166" s="21"/>
      <c r="Q5166" s="21"/>
      <c r="R5166" s="21"/>
      <c r="S5166" s="21"/>
      <c r="T5166" s="20"/>
      <c r="U5166" s="21"/>
      <c r="V5166" s="21"/>
      <c r="W5166" s="21"/>
      <c r="X5166" s="20"/>
      <c r="Y5166" s="20"/>
      <c r="Z5166" s="21"/>
      <c r="AA5166" s="20"/>
      <c r="AB5166" s="20"/>
      <c r="AC5166" s="14"/>
    </row>
    <row r="5167" spans="2:29" ht="14.25" customHeight="1" x14ac:dyDescent="0.3">
      <c r="B5167" s="20"/>
      <c r="C5167" s="20"/>
      <c r="D5167" s="20"/>
      <c r="E5167" s="20"/>
      <c r="F5167" s="21"/>
      <c r="G5167" s="20"/>
      <c r="H5167" s="20"/>
      <c r="I5167" s="21"/>
      <c r="J5167" s="20"/>
      <c r="K5167" s="20"/>
      <c r="L5167" s="20"/>
      <c r="M5167" s="21"/>
      <c r="N5167" s="21"/>
      <c r="O5167" s="21"/>
      <c r="P5167" s="21"/>
      <c r="Q5167" s="21"/>
      <c r="R5167" s="21"/>
      <c r="S5167" s="21"/>
      <c r="T5167" s="20"/>
      <c r="U5167" s="21"/>
      <c r="V5167" s="21"/>
      <c r="W5167" s="21"/>
      <c r="X5167" s="20"/>
      <c r="Y5167" s="20"/>
      <c r="Z5167" s="21"/>
      <c r="AA5167" s="20"/>
      <c r="AB5167" s="20"/>
      <c r="AC5167" s="14"/>
    </row>
    <row r="5168" spans="2:29" ht="14.25" customHeight="1" x14ac:dyDescent="0.3">
      <c r="B5168" s="20"/>
      <c r="C5168" s="20"/>
      <c r="D5168" s="20"/>
      <c r="E5168" s="20"/>
      <c r="F5168" s="21"/>
      <c r="G5168" s="20"/>
      <c r="H5168" s="20"/>
      <c r="I5168" s="21"/>
      <c r="J5168" s="20"/>
      <c r="K5168" s="20"/>
      <c r="L5168" s="20"/>
      <c r="M5168" s="21"/>
      <c r="N5168" s="21"/>
      <c r="O5168" s="21"/>
      <c r="P5168" s="21"/>
      <c r="Q5168" s="21"/>
      <c r="R5168" s="21"/>
      <c r="S5168" s="21"/>
      <c r="T5168" s="20"/>
      <c r="U5168" s="21"/>
      <c r="V5168" s="21"/>
      <c r="W5168" s="21"/>
      <c r="X5168" s="20"/>
      <c r="Y5168" s="20"/>
      <c r="Z5168" s="21"/>
      <c r="AA5168" s="20"/>
      <c r="AB5168" s="20"/>
      <c r="AC5168" s="14"/>
    </row>
    <row r="5169" spans="2:29" ht="14.25" customHeight="1" x14ac:dyDescent="0.3">
      <c r="B5169" s="20"/>
      <c r="C5169" s="20"/>
      <c r="D5169" s="20"/>
      <c r="E5169" s="20"/>
      <c r="F5169" s="21"/>
      <c r="G5169" s="20"/>
      <c r="H5169" s="20"/>
      <c r="I5169" s="21"/>
      <c r="J5169" s="20"/>
      <c r="K5169" s="20"/>
      <c r="L5169" s="20"/>
      <c r="M5169" s="21"/>
      <c r="N5169" s="21"/>
      <c r="O5169" s="21"/>
      <c r="P5169" s="21"/>
      <c r="Q5169" s="21"/>
      <c r="R5169" s="21"/>
      <c r="S5169" s="21"/>
      <c r="T5169" s="20"/>
      <c r="U5169" s="21"/>
      <c r="V5169" s="21"/>
      <c r="W5169" s="21"/>
      <c r="X5169" s="20"/>
      <c r="Y5169" s="20"/>
      <c r="Z5169" s="21"/>
      <c r="AA5169" s="20"/>
      <c r="AB5169" s="20"/>
      <c r="AC5169" s="14"/>
    </row>
    <row r="5170" spans="2:29" ht="14.25" customHeight="1" x14ac:dyDescent="0.3">
      <c r="B5170" s="20"/>
      <c r="C5170" s="20"/>
      <c r="D5170" s="20"/>
      <c r="E5170" s="20"/>
      <c r="F5170" s="21"/>
      <c r="G5170" s="20"/>
      <c r="H5170" s="20"/>
      <c r="I5170" s="21"/>
      <c r="J5170" s="20"/>
      <c r="K5170" s="20"/>
      <c r="L5170" s="20"/>
      <c r="M5170" s="21"/>
      <c r="N5170" s="21"/>
      <c r="O5170" s="21"/>
      <c r="P5170" s="21"/>
      <c r="Q5170" s="21"/>
      <c r="R5170" s="21"/>
      <c r="S5170" s="21"/>
      <c r="T5170" s="20"/>
      <c r="U5170" s="21"/>
      <c r="V5170" s="21"/>
      <c r="W5170" s="21"/>
      <c r="X5170" s="20"/>
      <c r="Y5170" s="20"/>
      <c r="Z5170" s="21"/>
      <c r="AA5170" s="20"/>
      <c r="AB5170" s="20"/>
      <c r="AC5170" s="14"/>
    </row>
    <row r="5171" spans="2:29" ht="14.25" customHeight="1" x14ac:dyDescent="0.3">
      <c r="B5171" s="20"/>
      <c r="C5171" s="20"/>
      <c r="D5171" s="20"/>
      <c r="E5171" s="20"/>
      <c r="F5171" s="21"/>
      <c r="G5171" s="20"/>
      <c r="H5171" s="20"/>
      <c r="I5171" s="21"/>
      <c r="J5171" s="20"/>
      <c r="K5171" s="20"/>
      <c r="L5171" s="20"/>
      <c r="M5171" s="21"/>
      <c r="N5171" s="21"/>
      <c r="O5171" s="21"/>
      <c r="P5171" s="21"/>
      <c r="Q5171" s="21"/>
      <c r="R5171" s="21"/>
      <c r="S5171" s="21"/>
      <c r="T5171" s="20"/>
      <c r="U5171" s="21"/>
      <c r="V5171" s="21"/>
      <c r="W5171" s="21"/>
      <c r="X5171" s="20"/>
      <c r="Y5171" s="20"/>
      <c r="Z5171" s="21"/>
      <c r="AA5171" s="20"/>
      <c r="AB5171" s="20"/>
      <c r="AC5171" s="14"/>
    </row>
    <row r="5172" spans="2:29" ht="14.25" customHeight="1" x14ac:dyDescent="0.3">
      <c r="B5172" s="20"/>
      <c r="C5172" s="20"/>
      <c r="D5172" s="20"/>
      <c r="E5172" s="20"/>
      <c r="F5172" s="21"/>
      <c r="G5172" s="20"/>
      <c r="H5172" s="20"/>
      <c r="I5172" s="21"/>
      <c r="J5172" s="20"/>
      <c r="K5172" s="20"/>
      <c r="L5172" s="20"/>
      <c r="M5172" s="21"/>
      <c r="N5172" s="21"/>
      <c r="O5172" s="21"/>
      <c r="P5172" s="21"/>
      <c r="Q5172" s="21"/>
      <c r="R5172" s="21"/>
      <c r="S5172" s="21"/>
      <c r="T5172" s="20"/>
      <c r="U5172" s="21"/>
      <c r="V5172" s="21"/>
      <c r="W5172" s="21"/>
      <c r="X5172" s="20"/>
      <c r="Y5172" s="20"/>
      <c r="Z5172" s="21"/>
      <c r="AA5172" s="20"/>
      <c r="AB5172" s="20"/>
      <c r="AC5172" s="14"/>
    </row>
    <row r="5173" spans="2:29" ht="14.25" customHeight="1" x14ac:dyDescent="0.3">
      <c r="B5173" s="20"/>
      <c r="C5173" s="20"/>
      <c r="D5173" s="20"/>
      <c r="E5173" s="20"/>
      <c r="F5173" s="21"/>
      <c r="G5173" s="20"/>
      <c r="H5173" s="20"/>
      <c r="I5173" s="21"/>
      <c r="J5173" s="20"/>
      <c r="K5173" s="20"/>
      <c r="L5173" s="20"/>
      <c r="M5173" s="21"/>
      <c r="N5173" s="21"/>
      <c r="O5173" s="21"/>
      <c r="P5173" s="21"/>
      <c r="Q5173" s="21"/>
      <c r="R5173" s="21"/>
      <c r="S5173" s="21"/>
      <c r="T5173" s="20"/>
      <c r="U5173" s="21"/>
      <c r="V5173" s="21"/>
      <c r="W5173" s="21"/>
      <c r="X5173" s="20"/>
      <c r="Y5173" s="20"/>
      <c r="Z5173" s="21"/>
      <c r="AA5173" s="20"/>
      <c r="AB5173" s="20"/>
      <c r="AC5173" s="14"/>
    </row>
    <row r="5174" spans="2:29" ht="14.25" customHeight="1" x14ac:dyDescent="0.3">
      <c r="B5174" s="20"/>
      <c r="C5174" s="20"/>
      <c r="D5174" s="20"/>
      <c r="E5174" s="20"/>
      <c r="F5174" s="21"/>
      <c r="G5174" s="20"/>
      <c r="H5174" s="20"/>
      <c r="I5174" s="21"/>
      <c r="J5174" s="20"/>
      <c r="K5174" s="20"/>
      <c r="L5174" s="20"/>
      <c r="M5174" s="21"/>
      <c r="N5174" s="21"/>
      <c r="O5174" s="21"/>
      <c r="P5174" s="21"/>
      <c r="Q5174" s="21"/>
      <c r="R5174" s="21"/>
      <c r="S5174" s="21"/>
      <c r="T5174" s="20"/>
      <c r="U5174" s="21"/>
      <c r="V5174" s="21"/>
      <c r="W5174" s="21"/>
      <c r="X5174" s="20"/>
      <c r="Y5174" s="20"/>
      <c r="Z5174" s="21"/>
      <c r="AA5174" s="20"/>
      <c r="AB5174" s="20"/>
      <c r="AC5174" s="14"/>
    </row>
    <row r="5175" spans="2:29" ht="14.25" customHeight="1" x14ac:dyDescent="0.3">
      <c r="B5175" s="20"/>
      <c r="C5175" s="20"/>
      <c r="D5175" s="20"/>
      <c r="E5175" s="20"/>
      <c r="F5175" s="21"/>
      <c r="G5175" s="20"/>
      <c r="H5175" s="20"/>
      <c r="I5175" s="21"/>
      <c r="J5175" s="20"/>
      <c r="K5175" s="20"/>
      <c r="L5175" s="20"/>
      <c r="M5175" s="21"/>
      <c r="N5175" s="21"/>
      <c r="O5175" s="21"/>
      <c r="P5175" s="21"/>
      <c r="Q5175" s="21"/>
      <c r="R5175" s="21"/>
      <c r="S5175" s="21"/>
      <c r="T5175" s="20"/>
      <c r="U5175" s="21"/>
      <c r="V5175" s="21"/>
      <c r="W5175" s="21"/>
      <c r="X5175" s="20"/>
      <c r="Y5175" s="20"/>
      <c r="Z5175" s="21"/>
      <c r="AA5175" s="20"/>
      <c r="AB5175" s="20"/>
      <c r="AC5175" s="14"/>
    </row>
    <row r="5176" spans="2:29" ht="14.25" customHeight="1" x14ac:dyDescent="0.3">
      <c r="B5176" s="20"/>
      <c r="C5176" s="20"/>
      <c r="D5176" s="20"/>
      <c r="E5176" s="20"/>
      <c r="F5176" s="21"/>
      <c r="G5176" s="20"/>
      <c r="H5176" s="20"/>
      <c r="I5176" s="21"/>
      <c r="J5176" s="20"/>
      <c r="K5176" s="20"/>
      <c r="L5176" s="20"/>
      <c r="M5176" s="21"/>
      <c r="N5176" s="21"/>
      <c r="O5176" s="21"/>
      <c r="P5176" s="21"/>
      <c r="Q5176" s="21"/>
      <c r="R5176" s="21"/>
      <c r="S5176" s="21"/>
      <c r="T5176" s="20"/>
      <c r="U5176" s="21"/>
      <c r="V5176" s="21"/>
      <c r="W5176" s="21"/>
      <c r="X5176" s="20"/>
      <c r="Y5176" s="20"/>
      <c r="Z5176" s="21"/>
      <c r="AA5176" s="20"/>
      <c r="AB5176" s="20"/>
      <c r="AC5176" s="14"/>
    </row>
    <row r="5177" spans="2:29" ht="14.25" customHeight="1" x14ac:dyDescent="0.3">
      <c r="B5177" s="20"/>
      <c r="C5177" s="20"/>
      <c r="D5177" s="20"/>
      <c r="E5177" s="20"/>
      <c r="F5177" s="21"/>
      <c r="G5177" s="20"/>
      <c r="H5177" s="20"/>
      <c r="I5177" s="21"/>
      <c r="J5177" s="20"/>
      <c r="K5177" s="20"/>
      <c r="L5177" s="20"/>
      <c r="M5177" s="21"/>
      <c r="N5177" s="21"/>
      <c r="O5177" s="21"/>
      <c r="P5177" s="21"/>
      <c r="Q5177" s="21"/>
      <c r="R5177" s="21"/>
      <c r="S5177" s="21"/>
      <c r="T5177" s="20"/>
      <c r="U5177" s="21"/>
      <c r="V5177" s="21"/>
      <c r="W5177" s="21"/>
      <c r="X5177" s="20"/>
      <c r="Y5177" s="20"/>
      <c r="Z5177" s="21"/>
      <c r="AA5177" s="20"/>
      <c r="AB5177" s="20"/>
      <c r="AC5177" s="14"/>
    </row>
    <row r="5178" spans="2:29" ht="14.25" customHeight="1" x14ac:dyDescent="0.3">
      <c r="B5178" s="20"/>
      <c r="C5178" s="20"/>
      <c r="D5178" s="20"/>
      <c r="E5178" s="20"/>
      <c r="F5178" s="21"/>
      <c r="G5178" s="20"/>
      <c r="H5178" s="20"/>
      <c r="I5178" s="21"/>
      <c r="J5178" s="20"/>
      <c r="K5178" s="20"/>
      <c r="L5178" s="20"/>
      <c r="M5178" s="21"/>
      <c r="N5178" s="21"/>
      <c r="O5178" s="21"/>
      <c r="P5178" s="21"/>
      <c r="Q5178" s="21"/>
      <c r="R5178" s="21"/>
      <c r="S5178" s="21"/>
      <c r="T5178" s="20"/>
      <c r="U5178" s="21"/>
      <c r="V5178" s="21"/>
      <c r="W5178" s="21"/>
      <c r="X5178" s="20"/>
      <c r="Y5178" s="20"/>
      <c r="Z5178" s="21"/>
      <c r="AA5178" s="20"/>
      <c r="AB5178" s="20"/>
      <c r="AC5178" s="14"/>
    </row>
    <row r="5179" spans="2:29" ht="14.25" customHeight="1" x14ac:dyDescent="0.3">
      <c r="B5179" s="20"/>
      <c r="C5179" s="20"/>
      <c r="D5179" s="20"/>
      <c r="E5179" s="20"/>
      <c r="F5179" s="21"/>
      <c r="G5179" s="20"/>
      <c r="H5179" s="20"/>
      <c r="I5179" s="21"/>
      <c r="J5179" s="20"/>
      <c r="K5179" s="20"/>
      <c r="L5179" s="20"/>
      <c r="M5179" s="21"/>
      <c r="N5179" s="21"/>
      <c r="O5179" s="21"/>
      <c r="P5179" s="21"/>
      <c r="Q5179" s="21"/>
      <c r="R5179" s="21"/>
      <c r="S5179" s="21"/>
      <c r="T5179" s="20"/>
      <c r="U5179" s="21"/>
      <c r="V5179" s="21"/>
      <c r="W5179" s="21"/>
      <c r="X5179" s="20"/>
      <c r="Y5179" s="20"/>
      <c r="Z5179" s="21"/>
      <c r="AA5179" s="20"/>
      <c r="AB5179" s="20"/>
      <c r="AC5179" s="14"/>
    </row>
    <row r="5180" spans="2:29" ht="14.25" customHeight="1" x14ac:dyDescent="0.3">
      <c r="B5180" s="20"/>
      <c r="C5180" s="20"/>
      <c r="D5180" s="20"/>
      <c r="E5180" s="20"/>
      <c r="F5180" s="21"/>
      <c r="G5180" s="20"/>
      <c r="H5180" s="20"/>
      <c r="I5180" s="21"/>
      <c r="J5180" s="20"/>
      <c r="K5180" s="20"/>
      <c r="L5180" s="20"/>
      <c r="M5180" s="21"/>
      <c r="N5180" s="21"/>
      <c r="O5180" s="21"/>
      <c r="P5180" s="21"/>
      <c r="Q5180" s="21"/>
      <c r="R5180" s="21"/>
      <c r="S5180" s="21"/>
      <c r="T5180" s="20"/>
      <c r="U5180" s="21"/>
      <c r="V5180" s="21"/>
      <c r="W5180" s="21"/>
      <c r="X5180" s="20"/>
      <c r="Y5180" s="20"/>
      <c r="Z5180" s="21"/>
      <c r="AA5180" s="20"/>
      <c r="AB5180" s="20"/>
      <c r="AC5180" s="14"/>
    </row>
    <row r="5181" spans="2:29" ht="14.25" customHeight="1" x14ac:dyDescent="0.3">
      <c r="B5181" s="20"/>
      <c r="C5181" s="20"/>
      <c r="D5181" s="20"/>
      <c r="E5181" s="20"/>
      <c r="F5181" s="21"/>
      <c r="G5181" s="20"/>
      <c r="H5181" s="20"/>
      <c r="I5181" s="21"/>
      <c r="J5181" s="20"/>
      <c r="K5181" s="20"/>
      <c r="L5181" s="20"/>
      <c r="M5181" s="21"/>
      <c r="N5181" s="21"/>
      <c r="O5181" s="21"/>
      <c r="P5181" s="21"/>
      <c r="Q5181" s="21"/>
      <c r="R5181" s="21"/>
      <c r="S5181" s="21"/>
      <c r="T5181" s="20"/>
      <c r="U5181" s="21"/>
      <c r="V5181" s="21"/>
      <c r="W5181" s="21"/>
      <c r="X5181" s="20"/>
      <c r="Y5181" s="20"/>
      <c r="Z5181" s="21"/>
      <c r="AA5181" s="20"/>
      <c r="AB5181" s="20"/>
      <c r="AC5181" s="14"/>
    </row>
    <row r="5182" spans="2:29" ht="14.25" customHeight="1" x14ac:dyDescent="0.3">
      <c r="B5182" s="20"/>
      <c r="C5182" s="20"/>
      <c r="D5182" s="20"/>
      <c r="E5182" s="20"/>
      <c r="F5182" s="21"/>
      <c r="G5182" s="20"/>
      <c r="H5182" s="20"/>
      <c r="I5182" s="21"/>
      <c r="J5182" s="20"/>
      <c r="K5182" s="20"/>
      <c r="L5182" s="20"/>
      <c r="M5182" s="21"/>
      <c r="N5182" s="21"/>
      <c r="O5182" s="21"/>
      <c r="P5182" s="21"/>
      <c r="Q5182" s="21"/>
      <c r="R5182" s="21"/>
      <c r="S5182" s="21"/>
      <c r="T5182" s="20"/>
      <c r="U5182" s="21"/>
      <c r="V5182" s="21"/>
      <c r="W5182" s="21"/>
      <c r="X5182" s="20"/>
      <c r="Y5182" s="20"/>
      <c r="Z5182" s="21"/>
      <c r="AA5182" s="20"/>
      <c r="AB5182" s="20"/>
      <c r="AC5182" s="14"/>
    </row>
    <row r="5183" spans="2:29" ht="14.25" customHeight="1" x14ac:dyDescent="0.3">
      <c r="B5183" s="20"/>
      <c r="C5183" s="20"/>
      <c r="D5183" s="20"/>
      <c r="E5183" s="20"/>
      <c r="F5183" s="21"/>
      <c r="G5183" s="20"/>
      <c r="H5183" s="20"/>
      <c r="I5183" s="21"/>
      <c r="J5183" s="20"/>
      <c r="K5183" s="20"/>
      <c r="L5183" s="20"/>
      <c r="M5183" s="21"/>
      <c r="N5183" s="21"/>
      <c r="O5183" s="21"/>
      <c r="P5183" s="21"/>
      <c r="Q5183" s="21"/>
      <c r="R5183" s="21"/>
      <c r="S5183" s="21"/>
      <c r="T5183" s="20"/>
      <c r="U5183" s="21"/>
      <c r="V5183" s="21"/>
      <c r="W5183" s="21"/>
      <c r="X5183" s="20"/>
      <c r="Y5183" s="20"/>
      <c r="Z5183" s="21"/>
      <c r="AA5183" s="20"/>
      <c r="AB5183" s="20"/>
      <c r="AC5183" s="14"/>
    </row>
    <row r="5184" spans="2:29" ht="14.25" customHeight="1" x14ac:dyDescent="0.3">
      <c r="B5184" s="20"/>
      <c r="C5184" s="20"/>
      <c r="D5184" s="20"/>
      <c r="E5184" s="20"/>
      <c r="F5184" s="21"/>
      <c r="G5184" s="20"/>
      <c r="H5184" s="20"/>
      <c r="I5184" s="21"/>
      <c r="J5184" s="20"/>
      <c r="K5184" s="20"/>
      <c r="L5184" s="20"/>
      <c r="M5184" s="21"/>
      <c r="N5184" s="21"/>
      <c r="O5184" s="21"/>
      <c r="P5184" s="21"/>
      <c r="Q5184" s="21"/>
      <c r="R5184" s="21"/>
      <c r="S5184" s="21"/>
      <c r="T5184" s="20"/>
      <c r="U5184" s="21"/>
      <c r="V5184" s="21"/>
      <c r="W5184" s="21"/>
      <c r="X5184" s="20"/>
      <c r="Y5184" s="20"/>
      <c r="Z5184" s="21"/>
      <c r="AA5184" s="20"/>
      <c r="AB5184" s="20"/>
      <c r="AC5184" s="14"/>
    </row>
    <row r="5185" spans="2:29" ht="14.25" customHeight="1" x14ac:dyDescent="0.3">
      <c r="B5185" s="20"/>
      <c r="C5185" s="20"/>
      <c r="D5185" s="20"/>
      <c r="E5185" s="20"/>
      <c r="F5185" s="21"/>
      <c r="G5185" s="20"/>
      <c r="H5185" s="20"/>
      <c r="I5185" s="21"/>
      <c r="J5185" s="20"/>
      <c r="K5185" s="20"/>
      <c r="L5185" s="20"/>
      <c r="M5185" s="21"/>
      <c r="N5185" s="21"/>
      <c r="O5185" s="21"/>
      <c r="P5185" s="21"/>
      <c r="Q5185" s="21"/>
      <c r="R5185" s="21"/>
      <c r="S5185" s="21"/>
      <c r="T5185" s="20"/>
      <c r="U5185" s="21"/>
      <c r="V5185" s="21"/>
      <c r="W5185" s="21"/>
      <c r="X5185" s="20"/>
      <c r="Y5185" s="20"/>
      <c r="Z5185" s="21"/>
      <c r="AA5185" s="20"/>
      <c r="AB5185" s="20"/>
      <c r="AC5185" s="14"/>
    </row>
    <row r="5186" spans="2:29" ht="14.25" customHeight="1" x14ac:dyDescent="0.3">
      <c r="B5186" s="20"/>
      <c r="C5186" s="20"/>
      <c r="D5186" s="20"/>
      <c r="E5186" s="20"/>
      <c r="F5186" s="21"/>
      <c r="G5186" s="20"/>
      <c r="H5186" s="20"/>
      <c r="I5186" s="21"/>
      <c r="J5186" s="20"/>
      <c r="K5186" s="20"/>
      <c r="L5186" s="20"/>
      <c r="M5186" s="21"/>
      <c r="N5186" s="21"/>
      <c r="O5186" s="21"/>
      <c r="P5186" s="21"/>
      <c r="Q5186" s="21"/>
      <c r="R5186" s="21"/>
      <c r="S5186" s="21"/>
      <c r="T5186" s="20"/>
      <c r="U5186" s="21"/>
      <c r="V5186" s="21"/>
      <c r="W5186" s="21"/>
      <c r="X5186" s="20"/>
      <c r="Y5186" s="20"/>
      <c r="Z5186" s="21"/>
      <c r="AA5186" s="20"/>
      <c r="AB5186" s="20"/>
      <c r="AC5186" s="14"/>
    </row>
    <row r="5187" spans="2:29" ht="14.25" customHeight="1" x14ac:dyDescent="0.3">
      <c r="B5187" s="20"/>
      <c r="C5187" s="20"/>
      <c r="D5187" s="20"/>
      <c r="E5187" s="20"/>
      <c r="F5187" s="21"/>
      <c r="G5187" s="20"/>
      <c r="H5187" s="20"/>
      <c r="I5187" s="21"/>
      <c r="J5187" s="20"/>
      <c r="K5187" s="20"/>
      <c r="L5187" s="20"/>
      <c r="M5187" s="21"/>
      <c r="N5187" s="21"/>
      <c r="O5187" s="21"/>
      <c r="P5187" s="21"/>
      <c r="Q5187" s="21"/>
      <c r="R5187" s="21"/>
      <c r="S5187" s="21"/>
      <c r="T5187" s="20"/>
      <c r="U5187" s="21"/>
      <c r="V5187" s="21"/>
      <c r="W5187" s="21"/>
      <c r="X5187" s="20"/>
      <c r="Y5187" s="20"/>
      <c r="Z5187" s="21"/>
      <c r="AA5187" s="20"/>
      <c r="AB5187" s="20"/>
      <c r="AC5187" s="14"/>
    </row>
    <row r="5188" spans="2:29" ht="14.25" customHeight="1" x14ac:dyDescent="0.3">
      <c r="B5188" s="20"/>
      <c r="C5188" s="20"/>
      <c r="D5188" s="20"/>
      <c r="E5188" s="20"/>
      <c r="F5188" s="21"/>
      <c r="G5188" s="20"/>
      <c r="H5188" s="20"/>
      <c r="I5188" s="21"/>
      <c r="J5188" s="20"/>
      <c r="K5188" s="20"/>
      <c r="L5188" s="20"/>
      <c r="M5188" s="21"/>
      <c r="N5188" s="21"/>
      <c r="O5188" s="21"/>
      <c r="P5188" s="21"/>
      <c r="Q5188" s="21"/>
      <c r="R5188" s="21"/>
      <c r="S5188" s="21"/>
      <c r="T5188" s="20"/>
      <c r="U5188" s="21"/>
      <c r="V5188" s="21"/>
      <c r="W5188" s="21"/>
      <c r="X5188" s="20"/>
      <c r="Y5188" s="20"/>
      <c r="Z5188" s="21"/>
      <c r="AA5188" s="20"/>
      <c r="AB5188" s="20"/>
      <c r="AC5188" s="14"/>
    </row>
    <row r="5189" spans="2:29" ht="14.25" customHeight="1" x14ac:dyDescent="0.3">
      <c r="B5189" s="20"/>
      <c r="C5189" s="20"/>
      <c r="D5189" s="20"/>
      <c r="E5189" s="20"/>
      <c r="F5189" s="21"/>
      <c r="G5189" s="20"/>
      <c r="H5189" s="20"/>
      <c r="I5189" s="21"/>
      <c r="J5189" s="20"/>
      <c r="K5189" s="20"/>
      <c r="L5189" s="20"/>
      <c r="M5189" s="21"/>
      <c r="N5189" s="21"/>
      <c r="O5189" s="21"/>
      <c r="P5189" s="21"/>
      <c r="Q5189" s="21"/>
      <c r="R5189" s="21"/>
      <c r="S5189" s="21"/>
      <c r="T5189" s="20"/>
      <c r="U5189" s="21"/>
      <c r="V5189" s="21"/>
      <c r="W5189" s="21"/>
      <c r="X5189" s="20"/>
      <c r="Y5189" s="20"/>
      <c r="Z5189" s="21"/>
      <c r="AA5189" s="20"/>
      <c r="AB5189" s="20"/>
      <c r="AC5189" s="14"/>
    </row>
    <row r="5190" spans="2:29" ht="14.25" customHeight="1" x14ac:dyDescent="0.3">
      <c r="B5190" s="20"/>
      <c r="C5190" s="20"/>
      <c r="D5190" s="20"/>
      <c r="E5190" s="20"/>
      <c r="F5190" s="21"/>
      <c r="G5190" s="20"/>
      <c r="H5190" s="20"/>
      <c r="I5190" s="21"/>
      <c r="J5190" s="20"/>
      <c r="K5190" s="20"/>
      <c r="L5190" s="20"/>
      <c r="M5190" s="21"/>
      <c r="N5190" s="21"/>
      <c r="O5190" s="21"/>
      <c r="P5190" s="21"/>
      <c r="Q5190" s="21"/>
      <c r="R5190" s="21"/>
      <c r="S5190" s="21"/>
      <c r="T5190" s="20"/>
      <c r="U5190" s="21"/>
      <c r="V5190" s="21"/>
      <c r="W5190" s="21"/>
      <c r="X5190" s="20"/>
      <c r="Y5190" s="20"/>
      <c r="Z5190" s="21"/>
      <c r="AA5190" s="20"/>
      <c r="AB5190" s="20"/>
      <c r="AC5190" s="14"/>
    </row>
    <row r="5191" spans="2:29" ht="14.25" customHeight="1" x14ac:dyDescent="0.3">
      <c r="B5191" s="20"/>
      <c r="C5191" s="20"/>
      <c r="D5191" s="20"/>
      <c r="E5191" s="20"/>
      <c r="F5191" s="21"/>
      <c r="G5191" s="20"/>
      <c r="H5191" s="20"/>
      <c r="I5191" s="21"/>
      <c r="J5191" s="20"/>
      <c r="K5191" s="20"/>
      <c r="L5191" s="20"/>
      <c r="M5191" s="21"/>
      <c r="N5191" s="21"/>
      <c r="O5191" s="21"/>
      <c r="P5191" s="21"/>
      <c r="Q5191" s="21"/>
      <c r="R5191" s="21"/>
      <c r="S5191" s="21"/>
      <c r="T5191" s="20"/>
      <c r="U5191" s="21"/>
      <c r="V5191" s="21"/>
      <c r="W5191" s="21"/>
      <c r="X5191" s="20"/>
      <c r="Y5191" s="20"/>
      <c r="Z5191" s="21"/>
      <c r="AA5191" s="20"/>
      <c r="AB5191" s="20"/>
      <c r="AC5191" s="14"/>
    </row>
    <row r="5192" spans="2:29" ht="14.25" customHeight="1" x14ac:dyDescent="0.3">
      <c r="B5192" s="20"/>
      <c r="C5192" s="20"/>
      <c r="D5192" s="20"/>
      <c r="E5192" s="20"/>
      <c r="F5192" s="21"/>
      <c r="G5192" s="20"/>
      <c r="H5192" s="20"/>
      <c r="I5192" s="21"/>
      <c r="J5192" s="20"/>
      <c r="K5192" s="20"/>
      <c r="L5192" s="20"/>
      <c r="M5192" s="21"/>
      <c r="N5192" s="21"/>
      <c r="O5192" s="21"/>
      <c r="P5192" s="21"/>
      <c r="Q5192" s="21"/>
      <c r="R5192" s="21"/>
      <c r="S5192" s="21"/>
      <c r="T5192" s="20"/>
      <c r="U5192" s="21"/>
      <c r="V5192" s="21"/>
      <c r="W5192" s="21"/>
      <c r="X5192" s="20"/>
      <c r="Y5192" s="20"/>
      <c r="Z5192" s="21"/>
      <c r="AA5192" s="20"/>
      <c r="AB5192" s="20"/>
      <c r="AC5192" s="14"/>
    </row>
    <row r="5193" spans="2:29" ht="14.25" customHeight="1" x14ac:dyDescent="0.3">
      <c r="B5193" s="20"/>
      <c r="C5193" s="20"/>
      <c r="D5193" s="20"/>
      <c r="E5193" s="20"/>
      <c r="F5193" s="21"/>
      <c r="G5193" s="20"/>
      <c r="H5193" s="20"/>
      <c r="I5193" s="21"/>
      <c r="J5193" s="20"/>
      <c r="K5193" s="20"/>
      <c r="L5193" s="20"/>
      <c r="M5193" s="21"/>
      <c r="N5193" s="21"/>
      <c r="O5193" s="21"/>
      <c r="P5193" s="21"/>
      <c r="Q5193" s="21"/>
      <c r="R5193" s="21"/>
      <c r="S5193" s="21"/>
      <c r="T5193" s="20"/>
      <c r="U5193" s="21"/>
      <c r="V5193" s="21"/>
      <c r="W5193" s="21"/>
      <c r="X5193" s="20"/>
      <c r="Y5193" s="20"/>
      <c r="Z5193" s="21"/>
      <c r="AA5193" s="20"/>
      <c r="AB5193" s="20"/>
      <c r="AC5193" s="14"/>
    </row>
    <row r="5194" spans="2:29" ht="14.25" customHeight="1" x14ac:dyDescent="0.3">
      <c r="B5194" s="20"/>
      <c r="C5194" s="20"/>
      <c r="D5194" s="20"/>
      <c r="E5194" s="20"/>
      <c r="F5194" s="21"/>
      <c r="G5194" s="20"/>
      <c r="H5194" s="20"/>
      <c r="I5194" s="21"/>
      <c r="J5194" s="20"/>
      <c r="K5194" s="20"/>
      <c r="L5194" s="20"/>
      <c r="M5194" s="21"/>
      <c r="N5194" s="21"/>
      <c r="O5194" s="21"/>
      <c r="P5194" s="21"/>
      <c r="Q5194" s="21"/>
      <c r="R5194" s="21"/>
      <c r="S5194" s="21"/>
      <c r="T5194" s="20"/>
      <c r="U5194" s="21"/>
      <c r="V5194" s="21"/>
      <c r="W5194" s="21"/>
      <c r="X5194" s="20"/>
      <c r="Y5194" s="20"/>
      <c r="Z5194" s="21"/>
      <c r="AA5194" s="20"/>
      <c r="AB5194" s="20"/>
      <c r="AC5194" s="14"/>
    </row>
    <row r="5195" spans="2:29" ht="14.25" customHeight="1" x14ac:dyDescent="0.3">
      <c r="B5195" s="20"/>
      <c r="C5195" s="20"/>
      <c r="D5195" s="20"/>
      <c r="E5195" s="20"/>
      <c r="F5195" s="21"/>
      <c r="G5195" s="20"/>
      <c r="H5195" s="20"/>
      <c r="I5195" s="21"/>
      <c r="J5195" s="20"/>
      <c r="K5195" s="20"/>
      <c r="L5195" s="20"/>
      <c r="M5195" s="21"/>
      <c r="N5195" s="21"/>
      <c r="O5195" s="21"/>
      <c r="P5195" s="21"/>
      <c r="Q5195" s="21"/>
      <c r="R5195" s="21"/>
      <c r="S5195" s="21"/>
      <c r="T5195" s="20"/>
      <c r="U5195" s="21"/>
      <c r="V5195" s="21"/>
      <c r="W5195" s="21"/>
      <c r="X5195" s="20"/>
      <c r="Y5195" s="20"/>
      <c r="Z5195" s="21"/>
      <c r="AA5195" s="20"/>
      <c r="AB5195" s="20"/>
      <c r="AC5195" s="14"/>
    </row>
    <row r="5196" spans="2:29" ht="14.25" customHeight="1" x14ac:dyDescent="0.3">
      <c r="B5196" s="20"/>
      <c r="C5196" s="20"/>
      <c r="D5196" s="20"/>
      <c r="E5196" s="20"/>
      <c r="F5196" s="21"/>
      <c r="G5196" s="20"/>
      <c r="H5196" s="20"/>
      <c r="I5196" s="21"/>
      <c r="J5196" s="20"/>
      <c r="K5196" s="20"/>
      <c r="L5196" s="20"/>
      <c r="M5196" s="21"/>
      <c r="N5196" s="21"/>
      <c r="O5196" s="21"/>
      <c r="P5196" s="21"/>
      <c r="Q5196" s="21"/>
      <c r="R5196" s="21"/>
      <c r="S5196" s="21"/>
      <c r="T5196" s="20"/>
      <c r="U5196" s="21"/>
      <c r="V5196" s="21"/>
      <c r="W5196" s="21"/>
      <c r="X5196" s="20"/>
      <c r="Y5196" s="20"/>
      <c r="Z5196" s="21"/>
      <c r="AA5196" s="20"/>
      <c r="AB5196" s="20"/>
      <c r="AC5196" s="14"/>
    </row>
    <row r="5197" spans="2:29" ht="14.25" customHeight="1" x14ac:dyDescent="0.3">
      <c r="B5197" s="20"/>
      <c r="C5197" s="20"/>
      <c r="D5197" s="20"/>
      <c r="E5197" s="20"/>
      <c r="F5197" s="21"/>
      <c r="G5197" s="20"/>
      <c r="H5197" s="20"/>
      <c r="I5197" s="21"/>
      <c r="J5197" s="20"/>
      <c r="K5197" s="20"/>
      <c r="L5197" s="20"/>
      <c r="M5197" s="21"/>
      <c r="N5197" s="21"/>
      <c r="O5197" s="21"/>
      <c r="P5197" s="21"/>
      <c r="Q5197" s="21"/>
      <c r="R5197" s="21"/>
      <c r="S5197" s="21"/>
      <c r="T5197" s="20"/>
      <c r="U5197" s="21"/>
      <c r="V5197" s="21"/>
      <c r="W5197" s="21"/>
      <c r="X5197" s="20"/>
      <c r="Y5197" s="20"/>
      <c r="Z5197" s="21"/>
      <c r="AA5197" s="20"/>
      <c r="AB5197" s="20"/>
      <c r="AC5197" s="14"/>
    </row>
    <row r="5198" spans="2:29" ht="14.25" customHeight="1" x14ac:dyDescent="0.3">
      <c r="B5198" s="20"/>
      <c r="C5198" s="20"/>
      <c r="D5198" s="20"/>
      <c r="E5198" s="20"/>
      <c r="F5198" s="21"/>
      <c r="G5198" s="20"/>
      <c r="H5198" s="20"/>
      <c r="I5198" s="21"/>
      <c r="J5198" s="20"/>
      <c r="K5198" s="20"/>
      <c r="L5198" s="20"/>
      <c r="M5198" s="21"/>
      <c r="N5198" s="21"/>
      <c r="O5198" s="21"/>
      <c r="P5198" s="21"/>
      <c r="Q5198" s="21"/>
      <c r="R5198" s="21"/>
      <c r="S5198" s="21"/>
      <c r="T5198" s="20"/>
      <c r="U5198" s="21"/>
      <c r="V5198" s="21"/>
      <c r="W5198" s="21"/>
      <c r="X5198" s="20"/>
      <c r="Y5198" s="20"/>
      <c r="Z5198" s="21"/>
      <c r="AA5198" s="20"/>
      <c r="AB5198" s="20"/>
      <c r="AC5198" s="14"/>
    </row>
    <row r="5199" spans="2:29" ht="14.25" customHeight="1" x14ac:dyDescent="0.3">
      <c r="B5199" s="20"/>
      <c r="C5199" s="20"/>
      <c r="D5199" s="20"/>
      <c r="E5199" s="20"/>
      <c r="F5199" s="21"/>
      <c r="G5199" s="20"/>
      <c r="H5199" s="20"/>
      <c r="I5199" s="21"/>
      <c r="J5199" s="20"/>
      <c r="K5199" s="20"/>
      <c r="L5199" s="20"/>
      <c r="M5199" s="21"/>
      <c r="N5199" s="21"/>
      <c r="O5199" s="21"/>
      <c r="P5199" s="21"/>
      <c r="Q5199" s="21"/>
      <c r="R5199" s="21"/>
      <c r="S5199" s="21"/>
      <c r="T5199" s="20"/>
      <c r="U5199" s="21"/>
      <c r="V5199" s="21"/>
      <c r="W5199" s="21"/>
      <c r="X5199" s="20"/>
      <c r="Y5199" s="20"/>
      <c r="Z5199" s="21"/>
      <c r="AA5199" s="20"/>
      <c r="AB5199" s="20"/>
      <c r="AC5199" s="14"/>
    </row>
    <row r="5200" spans="2:29" ht="14.25" customHeight="1" x14ac:dyDescent="0.3">
      <c r="B5200" s="20"/>
      <c r="C5200" s="20"/>
      <c r="D5200" s="20"/>
      <c r="E5200" s="20"/>
      <c r="F5200" s="21"/>
      <c r="G5200" s="20"/>
      <c r="H5200" s="20"/>
      <c r="I5200" s="21"/>
      <c r="J5200" s="20"/>
      <c r="K5200" s="20"/>
      <c r="L5200" s="20"/>
      <c r="M5200" s="21"/>
      <c r="N5200" s="21"/>
      <c r="O5200" s="21"/>
      <c r="P5200" s="21"/>
      <c r="Q5200" s="21"/>
      <c r="R5200" s="21"/>
      <c r="S5200" s="21"/>
      <c r="T5200" s="20"/>
      <c r="U5200" s="21"/>
      <c r="V5200" s="21"/>
      <c r="W5200" s="21"/>
      <c r="X5200" s="20"/>
      <c r="Y5200" s="20"/>
      <c r="Z5200" s="21"/>
      <c r="AA5200" s="20"/>
      <c r="AB5200" s="20"/>
      <c r="AC5200" s="14"/>
    </row>
    <row r="5201" spans="2:29" ht="14.25" customHeight="1" x14ac:dyDescent="0.3">
      <c r="B5201" s="20"/>
      <c r="C5201" s="20"/>
      <c r="D5201" s="20"/>
      <c r="E5201" s="20"/>
      <c r="F5201" s="21"/>
      <c r="G5201" s="20"/>
      <c r="H5201" s="20"/>
      <c r="I5201" s="21"/>
      <c r="J5201" s="20"/>
      <c r="K5201" s="20"/>
      <c r="L5201" s="20"/>
      <c r="M5201" s="21"/>
      <c r="N5201" s="21"/>
      <c r="O5201" s="21"/>
      <c r="P5201" s="21"/>
      <c r="Q5201" s="21"/>
      <c r="R5201" s="21"/>
      <c r="S5201" s="21"/>
      <c r="T5201" s="20"/>
      <c r="U5201" s="21"/>
      <c r="V5201" s="21"/>
      <c r="W5201" s="21"/>
      <c r="X5201" s="20"/>
      <c r="Y5201" s="20"/>
      <c r="Z5201" s="21"/>
      <c r="AA5201" s="20"/>
      <c r="AB5201" s="20"/>
      <c r="AC5201" s="14"/>
    </row>
    <row r="5202" spans="2:29" ht="14.25" customHeight="1" x14ac:dyDescent="0.3">
      <c r="B5202" s="20"/>
      <c r="C5202" s="20"/>
      <c r="D5202" s="20"/>
      <c r="E5202" s="20"/>
      <c r="F5202" s="21"/>
      <c r="G5202" s="20"/>
      <c r="H5202" s="20"/>
      <c r="I5202" s="21"/>
      <c r="J5202" s="20"/>
      <c r="K5202" s="20"/>
      <c r="L5202" s="20"/>
      <c r="M5202" s="21"/>
      <c r="N5202" s="21"/>
      <c r="O5202" s="21"/>
      <c r="P5202" s="21"/>
      <c r="Q5202" s="21"/>
      <c r="R5202" s="21"/>
      <c r="S5202" s="21"/>
      <c r="T5202" s="20"/>
      <c r="U5202" s="21"/>
      <c r="V5202" s="21"/>
      <c r="W5202" s="21"/>
      <c r="X5202" s="20"/>
      <c r="Y5202" s="20"/>
      <c r="Z5202" s="21"/>
      <c r="AA5202" s="20"/>
      <c r="AB5202" s="20"/>
      <c r="AC5202" s="14"/>
    </row>
    <row r="5203" spans="2:29" ht="14.25" customHeight="1" x14ac:dyDescent="0.3">
      <c r="B5203" s="20"/>
      <c r="C5203" s="20"/>
      <c r="D5203" s="20"/>
      <c r="E5203" s="20"/>
      <c r="F5203" s="21"/>
      <c r="G5203" s="20"/>
      <c r="H5203" s="20"/>
      <c r="I5203" s="21"/>
      <c r="J5203" s="20"/>
      <c r="K5203" s="20"/>
      <c r="L5203" s="20"/>
      <c r="M5203" s="21"/>
      <c r="N5203" s="21"/>
      <c r="O5203" s="21"/>
      <c r="P5203" s="21"/>
      <c r="Q5203" s="21"/>
      <c r="R5203" s="21"/>
      <c r="S5203" s="21"/>
      <c r="T5203" s="20"/>
      <c r="U5203" s="21"/>
      <c r="V5203" s="21"/>
      <c r="W5203" s="21"/>
      <c r="X5203" s="20"/>
      <c r="Y5203" s="20"/>
      <c r="Z5203" s="21"/>
      <c r="AA5203" s="20"/>
      <c r="AB5203" s="20"/>
      <c r="AC5203" s="14"/>
    </row>
    <row r="5204" spans="2:29" ht="14.25" customHeight="1" x14ac:dyDescent="0.3">
      <c r="B5204" s="20"/>
      <c r="C5204" s="20"/>
      <c r="D5204" s="20"/>
      <c r="E5204" s="20"/>
      <c r="F5204" s="21"/>
      <c r="G5204" s="20"/>
      <c r="H5204" s="20"/>
      <c r="I5204" s="21"/>
      <c r="J5204" s="20"/>
      <c r="K5204" s="20"/>
      <c r="L5204" s="20"/>
      <c r="M5204" s="21"/>
      <c r="N5204" s="21"/>
      <c r="O5204" s="21"/>
      <c r="P5204" s="21"/>
      <c r="Q5204" s="21"/>
      <c r="R5204" s="21"/>
      <c r="S5204" s="21"/>
      <c r="T5204" s="20"/>
      <c r="U5204" s="21"/>
      <c r="V5204" s="21"/>
      <c r="W5204" s="21"/>
      <c r="X5204" s="20"/>
      <c r="Y5204" s="20"/>
      <c r="Z5204" s="21"/>
      <c r="AA5204" s="20"/>
      <c r="AB5204" s="20"/>
      <c r="AC5204" s="14"/>
    </row>
    <row r="5205" spans="2:29" ht="14.25" customHeight="1" x14ac:dyDescent="0.3">
      <c r="B5205" s="20"/>
      <c r="C5205" s="20"/>
      <c r="D5205" s="20"/>
      <c r="E5205" s="20"/>
      <c r="F5205" s="21"/>
      <c r="G5205" s="20"/>
      <c r="H5205" s="20"/>
      <c r="I5205" s="21"/>
      <c r="J5205" s="20"/>
      <c r="K5205" s="20"/>
      <c r="L5205" s="20"/>
      <c r="M5205" s="21"/>
      <c r="N5205" s="21"/>
      <c r="O5205" s="21"/>
      <c r="P5205" s="21"/>
      <c r="Q5205" s="21"/>
      <c r="R5205" s="21"/>
      <c r="S5205" s="21"/>
      <c r="T5205" s="20"/>
      <c r="U5205" s="21"/>
      <c r="V5205" s="21"/>
      <c r="W5205" s="21"/>
      <c r="X5205" s="20"/>
      <c r="Y5205" s="20"/>
      <c r="Z5205" s="21"/>
      <c r="AA5205" s="20"/>
      <c r="AB5205" s="20"/>
      <c r="AC5205" s="14"/>
    </row>
    <row r="5206" spans="2:29" ht="14.25" customHeight="1" x14ac:dyDescent="0.3">
      <c r="B5206" s="20"/>
      <c r="C5206" s="20"/>
      <c r="D5206" s="20"/>
      <c r="E5206" s="20"/>
      <c r="F5206" s="21"/>
      <c r="G5206" s="20"/>
      <c r="H5206" s="20"/>
      <c r="I5206" s="21"/>
      <c r="J5206" s="20"/>
      <c r="K5206" s="20"/>
      <c r="L5206" s="20"/>
      <c r="M5206" s="21"/>
      <c r="N5206" s="21"/>
      <c r="O5206" s="21"/>
      <c r="P5206" s="21"/>
      <c r="Q5206" s="21"/>
      <c r="R5206" s="21"/>
      <c r="S5206" s="21"/>
      <c r="T5206" s="20"/>
      <c r="U5206" s="21"/>
      <c r="V5206" s="21"/>
      <c r="W5206" s="21"/>
      <c r="X5206" s="20"/>
      <c r="Y5206" s="20"/>
      <c r="Z5206" s="21"/>
      <c r="AA5206" s="20"/>
      <c r="AB5206" s="20"/>
      <c r="AC5206" s="14"/>
    </row>
    <row r="5207" spans="2:29" ht="14.25" customHeight="1" x14ac:dyDescent="0.3">
      <c r="B5207" s="20"/>
      <c r="C5207" s="20"/>
      <c r="D5207" s="20"/>
      <c r="E5207" s="20"/>
      <c r="F5207" s="21"/>
      <c r="G5207" s="20"/>
      <c r="H5207" s="20"/>
      <c r="I5207" s="21"/>
      <c r="J5207" s="20"/>
      <c r="K5207" s="20"/>
      <c r="L5207" s="20"/>
      <c r="M5207" s="21"/>
      <c r="N5207" s="21"/>
      <c r="O5207" s="21"/>
      <c r="P5207" s="21"/>
      <c r="Q5207" s="21"/>
      <c r="R5207" s="21"/>
      <c r="S5207" s="21"/>
      <c r="T5207" s="20"/>
      <c r="U5207" s="21"/>
      <c r="V5207" s="21"/>
      <c r="W5207" s="21"/>
      <c r="X5207" s="20"/>
      <c r="Y5207" s="20"/>
      <c r="Z5207" s="21"/>
      <c r="AA5207" s="20"/>
      <c r="AB5207" s="20"/>
      <c r="AC5207" s="14"/>
    </row>
    <row r="5208" spans="2:29" ht="14.25" customHeight="1" x14ac:dyDescent="0.3">
      <c r="B5208" s="20"/>
      <c r="C5208" s="20"/>
      <c r="D5208" s="20"/>
      <c r="E5208" s="20"/>
      <c r="F5208" s="21"/>
      <c r="G5208" s="20"/>
      <c r="H5208" s="20"/>
      <c r="I5208" s="21"/>
      <c r="J5208" s="20"/>
      <c r="K5208" s="20"/>
      <c r="L5208" s="20"/>
      <c r="M5208" s="21"/>
      <c r="N5208" s="21"/>
      <c r="O5208" s="21"/>
      <c r="P5208" s="21"/>
      <c r="Q5208" s="21"/>
      <c r="R5208" s="21"/>
      <c r="S5208" s="21"/>
      <c r="T5208" s="20"/>
      <c r="U5208" s="21"/>
      <c r="V5208" s="21"/>
      <c r="W5208" s="21"/>
      <c r="X5208" s="20"/>
      <c r="Y5208" s="20"/>
      <c r="Z5208" s="21"/>
      <c r="AA5208" s="20"/>
      <c r="AB5208" s="20"/>
      <c r="AC5208" s="14"/>
    </row>
    <row r="5209" spans="2:29" ht="14.25" customHeight="1" x14ac:dyDescent="0.3">
      <c r="B5209" s="20"/>
      <c r="C5209" s="20"/>
      <c r="D5209" s="20"/>
      <c r="E5209" s="20"/>
      <c r="F5209" s="21"/>
      <c r="G5209" s="20"/>
      <c r="H5209" s="20"/>
      <c r="I5209" s="21"/>
      <c r="J5209" s="20"/>
      <c r="K5209" s="20"/>
      <c r="L5209" s="20"/>
      <c r="M5209" s="21"/>
      <c r="N5209" s="21"/>
      <c r="O5209" s="21"/>
      <c r="P5209" s="21"/>
      <c r="Q5209" s="21"/>
      <c r="R5209" s="21"/>
      <c r="S5209" s="21"/>
      <c r="T5209" s="20"/>
      <c r="U5209" s="21"/>
      <c r="V5209" s="21"/>
      <c r="W5209" s="21"/>
      <c r="X5209" s="20"/>
      <c r="Y5209" s="20"/>
      <c r="Z5209" s="21"/>
      <c r="AA5209" s="20"/>
      <c r="AB5209" s="20"/>
      <c r="AC5209" s="14"/>
    </row>
    <row r="5210" spans="2:29" ht="14.25" customHeight="1" x14ac:dyDescent="0.3">
      <c r="B5210" s="20"/>
      <c r="C5210" s="20"/>
      <c r="D5210" s="20"/>
      <c r="E5210" s="20"/>
      <c r="F5210" s="21"/>
      <c r="G5210" s="20"/>
      <c r="H5210" s="20"/>
      <c r="I5210" s="21"/>
      <c r="J5210" s="20"/>
      <c r="K5210" s="20"/>
      <c r="L5210" s="20"/>
      <c r="M5210" s="21"/>
      <c r="N5210" s="21"/>
      <c r="O5210" s="21"/>
      <c r="P5210" s="21"/>
      <c r="Q5210" s="21"/>
      <c r="R5210" s="21"/>
      <c r="S5210" s="21"/>
      <c r="T5210" s="20"/>
      <c r="U5210" s="21"/>
      <c r="V5210" s="21"/>
      <c r="W5210" s="21"/>
      <c r="X5210" s="20"/>
      <c r="Y5210" s="20"/>
      <c r="Z5210" s="21"/>
      <c r="AA5210" s="20"/>
      <c r="AB5210" s="20"/>
      <c r="AC5210" s="14"/>
    </row>
    <row r="5211" spans="2:29" ht="14.25" customHeight="1" x14ac:dyDescent="0.3">
      <c r="B5211" s="20"/>
      <c r="C5211" s="20"/>
      <c r="D5211" s="20"/>
      <c r="E5211" s="20"/>
      <c r="F5211" s="21"/>
      <c r="G5211" s="20"/>
      <c r="H5211" s="20"/>
      <c r="I5211" s="21"/>
      <c r="J5211" s="20"/>
      <c r="K5211" s="20"/>
      <c r="L5211" s="20"/>
      <c r="M5211" s="21"/>
      <c r="N5211" s="21"/>
      <c r="O5211" s="21"/>
      <c r="P5211" s="21"/>
      <c r="Q5211" s="21"/>
      <c r="R5211" s="21"/>
      <c r="S5211" s="21"/>
      <c r="T5211" s="20"/>
      <c r="U5211" s="21"/>
      <c r="V5211" s="21"/>
      <c r="W5211" s="21"/>
      <c r="X5211" s="20"/>
      <c r="Y5211" s="20"/>
      <c r="Z5211" s="21"/>
      <c r="AA5211" s="20"/>
      <c r="AB5211" s="20"/>
      <c r="AC5211" s="14"/>
    </row>
    <row r="5212" spans="2:29" ht="14.25" customHeight="1" x14ac:dyDescent="0.3">
      <c r="B5212" s="20"/>
      <c r="C5212" s="20"/>
      <c r="D5212" s="20"/>
      <c r="E5212" s="20"/>
      <c r="F5212" s="21"/>
      <c r="G5212" s="20"/>
      <c r="H5212" s="20"/>
      <c r="I5212" s="21"/>
      <c r="J5212" s="20"/>
      <c r="K5212" s="20"/>
      <c r="L5212" s="20"/>
      <c r="M5212" s="21"/>
      <c r="N5212" s="21"/>
      <c r="O5212" s="21"/>
      <c r="P5212" s="21"/>
      <c r="Q5212" s="21"/>
      <c r="R5212" s="21"/>
      <c r="S5212" s="21"/>
      <c r="T5212" s="20"/>
      <c r="U5212" s="21"/>
      <c r="V5212" s="21"/>
      <c r="W5212" s="21"/>
      <c r="X5212" s="20"/>
      <c r="Y5212" s="20"/>
      <c r="Z5212" s="21"/>
      <c r="AA5212" s="20"/>
      <c r="AB5212" s="20"/>
      <c r="AC5212" s="14"/>
    </row>
    <row r="5213" spans="2:29" ht="14.25" customHeight="1" x14ac:dyDescent="0.3">
      <c r="B5213" s="20"/>
      <c r="C5213" s="20"/>
      <c r="D5213" s="20"/>
      <c r="E5213" s="20"/>
      <c r="F5213" s="21"/>
      <c r="G5213" s="20"/>
      <c r="H5213" s="20"/>
      <c r="I5213" s="21"/>
      <c r="J5213" s="20"/>
      <c r="K5213" s="20"/>
      <c r="L5213" s="20"/>
      <c r="M5213" s="21"/>
      <c r="N5213" s="21"/>
      <c r="O5213" s="21"/>
      <c r="P5213" s="21"/>
      <c r="Q5213" s="21"/>
      <c r="R5213" s="21"/>
      <c r="S5213" s="21"/>
      <c r="T5213" s="20"/>
      <c r="U5213" s="21"/>
      <c r="V5213" s="21"/>
      <c r="W5213" s="21"/>
      <c r="X5213" s="20"/>
      <c r="Y5213" s="20"/>
      <c r="Z5213" s="21"/>
      <c r="AA5213" s="20"/>
      <c r="AB5213" s="20"/>
      <c r="AC5213" s="14"/>
    </row>
    <row r="5214" spans="2:29" ht="14.25" customHeight="1" x14ac:dyDescent="0.3">
      <c r="B5214" s="20"/>
      <c r="C5214" s="20"/>
      <c r="D5214" s="20"/>
      <c r="E5214" s="20"/>
      <c r="F5214" s="21"/>
      <c r="G5214" s="20"/>
      <c r="H5214" s="20"/>
      <c r="I5214" s="21"/>
      <c r="J5214" s="20"/>
      <c r="K5214" s="20"/>
      <c r="L5214" s="20"/>
      <c r="M5214" s="21"/>
      <c r="N5214" s="21"/>
      <c r="O5214" s="21"/>
      <c r="P5214" s="21"/>
      <c r="Q5214" s="21"/>
      <c r="R5214" s="21"/>
      <c r="S5214" s="21"/>
      <c r="T5214" s="20"/>
      <c r="U5214" s="21"/>
      <c r="V5214" s="21"/>
      <c r="W5214" s="21"/>
      <c r="X5214" s="20"/>
      <c r="Y5214" s="20"/>
      <c r="Z5214" s="21"/>
      <c r="AA5214" s="20"/>
      <c r="AB5214" s="20"/>
      <c r="AC5214" s="14"/>
    </row>
    <row r="5215" spans="2:29" ht="14.25" customHeight="1" x14ac:dyDescent="0.3">
      <c r="B5215" s="20"/>
      <c r="C5215" s="20"/>
      <c r="D5215" s="20"/>
      <c r="E5215" s="20"/>
      <c r="F5215" s="21"/>
      <c r="G5215" s="20"/>
      <c r="H5215" s="20"/>
      <c r="I5215" s="21"/>
      <c r="J5215" s="20"/>
      <c r="K5215" s="20"/>
      <c r="L5215" s="20"/>
      <c r="M5215" s="21"/>
      <c r="N5215" s="21"/>
      <c r="O5215" s="21"/>
      <c r="P5215" s="21"/>
      <c r="Q5215" s="21"/>
      <c r="R5215" s="21"/>
      <c r="S5215" s="21"/>
      <c r="T5215" s="20"/>
      <c r="U5215" s="21"/>
      <c r="V5215" s="21"/>
      <c r="W5215" s="21"/>
      <c r="X5215" s="20"/>
      <c r="Y5215" s="20"/>
      <c r="Z5215" s="21"/>
      <c r="AA5215" s="20"/>
      <c r="AB5215" s="20"/>
      <c r="AC5215" s="14"/>
    </row>
    <row r="5216" spans="2:29" ht="14.25" customHeight="1" x14ac:dyDescent="0.3">
      <c r="B5216" s="20"/>
      <c r="C5216" s="20"/>
      <c r="D5216" s="20"/>
      <c r="E5216" s="20"/>
      <c r="F5216" s="21"/>
      <c r="G5216" s="20"/>
      <c r="H5216" s="20"/>
      <c r="I5216" s="21"/>
      <c r="J5216" s="20"/>
      <c r="K5216" s="20"/>
      <c r="L5216" s="20"/>
      <c r="M5216" s="21"/>
      <c r="N5216" s="21"/>
      <c r="O5216" s="21"/>
      <c r="P5216" s="21"/>
      <c r="Q5216" s="21"/>
      <c r="R5216" s="21"/>
      <c r="S5216" s="21"/>
      <c r="T5216" s="20"/>
      <c r="U5216" s="21"/>
      <c r="V5216" s="21"/>
      <c r="W5216" s="21"/>
      <c r="X5216" s="20"/>
      <c r="Y5216" s="20"/>
      <c r="Z5216" s="21"/>
      <c r="AA5216" s="20"/>
      <c r="AB5216" s="20"/>
      <c r="AC5216" s="14"/>
    </row>
    <row r="5217" spans="2:29" ht="14.25" customHeight="1" x14ac:dyDescent="0.3">
      <c r="B5217" s="20"/>
      <c r="C5217" s="20"/>
      <c r="D5217" s="20"/>
      <c r="E5217" s="20"/>
      <c r="F5217" s="21"/>
      <c r="G5217" s="20"/>
      <c r="H5217" s="20"/>
      <c r="I5217" s="21"/>
      <c r="J5217" s="20"/>
      <c r="K5217" s="20"/>
      <c r="L5217" s="20"/>
      <c r="M5217" s="21"/>
      <c r="N5217" s="21"/>
      <c r="O5217" s="21"/>
      <c r="P5217" s="21"/>
      <c r="Q5217" s="21"/>
      <c r="R5217" s="21"/>
      <c r="S5217" s="21"/>
      <c r="T5217" s="20"/>
      <c r="U5217" s="21"/>
      <c r="V5217" s="21"/>
      <c r="W5217" s="21"/>
      <c r="X5217" s="20"/>
      <c r="Y5217" s="20"/>
      <c r="Z5217" s="21"/>
      <c r="AA5217" s="20"/>
      <c r="AB5217" s="20"/>
      <c r="AC5217" s="14"/>
    </row>
    <row r="5218" spans="2:29" ht="14.25" customHeight="1" x14ac:dyDescent="0.3">
      <c r="B5218" s="20"/>
      <c r="C5218" s="20"/>
      <c r="D5218" s="20"/>
      <c r="E5218" s="20"/>
      <c r="F5218" s="21"/>
      <c r="G5218" s="20"/>
      <c r="H5218" s="20"/>
      <c r="I5218" s="21"/>
      <c r="J5218" s="20"/>
      <c r="K5218" s="20"/>
      <c r="L5218" s="20"/>
      <c r="M5218" s="21"/>
      <c r="N5218" s="21"/>
      <c r="O5218" s="21"/>
      <c r="P5218" s="21"/>
      <c r="Q5218" s="21"/>
      <c r="R5218" s="21"/>
      <c r="S5218" s="21"/>
      <c r="T5218" s="20"/>
      <c r="U5218" s="21"/>
      <c r="V5218" s="21"/>
      <c r="W5218" s="21"/>
      <c r="X5218" s="20"/>
      <c r="Y5218" s="20"/>
      <c r="Z5218" s="21"/>
      <c r="AA5218" s="20"/>
      <c r="AB5218" s="20"/>
      <c r="AC5218" s="14"/>
    </row>
    <row r="5219" spans="2:29" ht="14.25" customHeight="1" x14ac:dyDescent="0.3">
      <c r="B5219" s="20"/>
      <c r="C5219" s="20"/>
      <c r="D5219" s="20"/>
      <c r="E5219" s="20"/>
      <c r="F5219" s="21"/>
      <c r="G5219" s="20"/>
      <c r="H5219" s="20"/>
      <c r="I5219" s="21"/>
      <c r="J5219" s="20"/>
      <c r="K5219" s="20"/>
      <c r="L5219" s="20"/>
      <c r="M5219" s="21"/>
      <c r="N5219" s="21"/>
      <c r="O5219" s="21"/>
      <c r="P5219" s="21"/>
      <c r="Q5219" s="21"/>
      <c r="R5219" s="21"/>
      <c r="S5219" s="21"/>
      <c r="T5219" s="20"/>
      <c r="U5219" s="21"/>
      <c r="V5219" s="21"/>
      <c r="W5219" s="21"/>
      <c r="X5219" s="20"/>
      <c r="Y5219" s="20"/>
      <c r="Z5219" s="21"/>
      <c r="AA5219" s="20"/>
      <c r="AB5219" s="20"/>
      <c r="AC5219" s="14"/>
    </row>
    <row r="5220" spans="2:29" ht="14.25" customHeight="1" x14ac:dyDescent="0.3">
      <c r="B5220" s="20"/>
      <c r="C5220" s="20"/>
      <c r="D5220" s="20"/>
      <c r="E5220" s="20"/>
      <c r="F5220" s="21"/>
      <c r="G5220" s="20"/>
      <c r="H5220" s="20"/>
      <c r="I5220" s="21"/>
      <c r="J5220" s="20"/>
      <c r="K5220" s="20"/>
      <c r="L5220" s="20"/>
      <c r="M5220" s="21"/>
      <c r="N5220" s="21"/>
      <c r="O5220" s="21"/>
      <c r="P5220" s="21"/>
      <c r="Q5220" s="21"/>
      <c r="R5220" s="21"/>
      <c r="S5220" s="21"/>
      <c r="T5220" s="20"/>
      <c r="U5220" s="21"/>
      <c r="V5220" s="21"/>
      <c r="W5220" s="21"/>
      <c r="X5220" s="20"/>
      <c r="Y5220" s="20"/>
      <c r="Z5220" s="21"/>
      <c r="AA5220" s="20"/>
      <c r="AB5220" s="20"/>
      <c r="AC5220" s="14"/>
    </row>
    <row r="5221" spans="2:29" ht="14.25" customHeight="1" x14ac:dyDescent="0.3">
      <c r="B5221" s="20"/>
      <c r="C5221" s="20"/>
      <c r="D5221" s="20"/>
      <c r="E5221" s="20"/>
      <c r="F5221" s="21"/>
      <c r="G5221" s="20"/>
      <c r="H5221" s="20"/>
      <c r="I5221" s="21"/>
      <c r="J5221" s="20"/>
      <c r="K5221" s="20"/>
      <c r="L5221" s="20"/>
      <c r="M5221" s="21"/>
      <c r="N5221" s="21"/>
      <c r="O5221" s="21"/>
      <c r="P5221" s="21"/>
      <c r="Q5221" s="21"/>
      <c r="R5221" s="21"/>
      <c r="S5221" s="21"/>
      <c r="T5221" s="20"/>
      <c r="U5221" s="21"/>
      <c r="V5221" s="21"/>
      <c r="W5221" s="21"/>
      <c r="X5221" s="20"/>
      <c r="Y5221" s="20"/>
      <c r="Z5221" s="21"/>
      <c r="AA5221" s="20"/>
      <c r="AB5221" s="20"/>
      <c r="AC5221" s="14"/>
    </row>
    <row r="5222" spans="2:29" ht="14.25" customHeight="1" x14ac:dyDescent="0.3">
      <c r="B5222" s="20"/>
      <c r="C5222" s="20"/>
      <c r="D5222" s="20"/>
      <c r="E5222" s="20"/>
      <c r="F5222" s="21"/>
      <c r="G5222" s="20"/>
      <c r="H5222" s="20"/>
      <c r="I5222" s="21"/>
      <c r="J5222" s="20"/>
      <c r="K5222" s="20"/>
      <c r="L5222" s="20"/>
      <c r="M5222" s="21"/>
      <c r="N5222" s="21"/>
      <c r="O5222" s="21"/>
      <c r="P5222" s="21"/>
      <c r="Q5222" s="21"/>
      <c r="R5222" s="21"/>
      <c r="S5222" s="21"/>
      <c r="T5222" s="20"/>
      <c r="U5222" s="21"/>
      <c r="V5222" s="21"/>
      <c r="W5222" s="21"/>
      <c r="X5222" s="20"/>
      <c r="Y5222" s="20"/>
      <c r="Z5222" s="21"/>
      <c r="AA5222" s="20"/>
      <c r="AB5222" s="20"/>
      <c r="AC5222" s="14"/>
    </row>
    <row r="5223" spans="2:29" ht="14.25" customHeight="1" x14ac:dyDescent="0.3">
      <c r="B5223" s="20"/>
      <c r="C5223" s="20"/>
      <c r="D5223" s="20"/>
      <c r="E5223" s="20"/>
      <c r="F5223" s="21"/>
      <c r="G5223" s="20"/>
      <c r="H5223" s="20"/>
      <c r="I5223" s="21"/>
      <c r="J5223" s="20"/>
      <c r="K5223" s="20"/>
      <c r="L5223" s="20"/>
      <c r="M5223" s="21"/>
      <c r="N5223" s="21"/>
      <c r="O5223" s="21"/>
      <c r="P5223" s="21"/>
      <c r="Q5223" s="21"/>
      <c r="R5223" s="21"/>
      <c r="S5223" s="21"/>
      <c r="T5223" s="20"/>
      <c r="U5223" s="21"/>
      <c r="V5223" s="21"/>
      <c r="W5223" s="21"/>
      <c r="X5223" s="20"/>
      <c r="Y5223" s="20"/>
      <c r="Z5223" s="21"/>
      <c r="AA5223" s="20"/>
      <c r="AB5223" s="20"/>
      <c r="AC5223" s="14"/>
    </row>
    <row r="5224" spans="2:29" ht="14.25" customHeight="1" x14ac:dyDescent="0.3">
      <c r="B5224" s="20"/>
      <c r="C5224" s="20"/>
      <c r="D5224" s="20"/>
      <c r="E5224" s="20"/>
      <c r="F5224" s="21"/>
      <c r="G5224" s="20"/>
      <c r="H5224" s="20"/>
      <c r="I5224" s="21"/>
      <c r="J5224" s="20"/>
      <c r="K5224" s="20"/>
      <c r="L5224" s="20"/>
      <c r="M5224" s="21"/>
      <c r="N5224" s="21"/>
      <c r="O5224" s="21"/>
      <c r="P5224" s="21"/>
      <c r="Q5224" s="21"/>
      <c r="R5224" s="21"/>
      <c r="S5224" s="21"/>
      <c r="T5224" s="20"/>
      <c r="U5224" s="21"/>
      <c r="V5224" s="21"/>
      <c r="W5224" s="21"/>
      <c r="X5224" s="20"/>
      <c r="Y5224" s="20"/>
      <c r="Z5224" s="21"/>
      <c r="AA5224" s="20"/>
      <c r="AB5224" s="20"/>
      <c r="AC5224" s="14"/>
    </row>
    <row r="5225" spans="2:29" ht="14.25" customHeight="1" x14ac:dyDescent="0.3">
      <c r="B5225" s="20"/>
      <c r="C5225" s="20"/>
      <c r="D5225" s="20"/>
      <c r="E5225" s="20"/>
      <c r="F5225" s="21"/>
      <c r="G5225" s="20"/>
      <c r="H5225" s="20"/>
      <c r="I5225" s="21"/>
      <c r="J5225" s="20"/>
      <c r="K5225" s="20"/>
      <c r="L5225" s="20"/>
      <c r="M5225" s="21"/>
      <c r="N5225" s="21"/>
      <c r="O5225" s="21"/>
      <c r="P5225" s="21"/>
      <c r="Q5225" s="21"/>
      <c r="R5225" s="21"/>
      <c r="S5225" s="21"/>
      <c r="T5225" s="20"/>
      <c r="U5225" s="21"/>
      <c r="V5225" s="21"/>
      <c r="W5225" s="21"/>
      <c r="X5225" s="20"/>
      <c r="Y5225" s="20"/>
      <c r="Z5225" s="21"/>
      <c r="AA5225" s="20"/>
      <c r="AB5225" s="20"/>
      <c r="AC5225" s="14"/>
    </row>
    <row r="5226" spans="2:29" ht="14.25" customHeight="1" x14ac:dyDescent="0.3">
      <c r="B5226" s="20"/>
      <c r="C5226" s="20"/>
      <c r="D5226" s="20"/>
      <c r="E5226" s="20"/>
      <c r="F5226" s="21"/>
      <c r="G5226" s="20"/>
      <c r="H5226" s="20"/>
      <c r="I5226" s="21"/>
      <c r="J5226" s="20"/>
      <c r="K5226" s="20"/>
      <c r="L5226" s="20"/>
      <c r="M5226" s="21"/>
      <c r="N5226" s="21"/>
      <c r="O5226" s="21"/>
      <c r="P5226" s="21"/>
      <c r="Q5226" s="21"/>
      <c r="R5226" s="21"/>
      <c r="S5226" s="21"/>
      <c r="T5226" s="20"/>
      <c r="U5226" s="21"/>
      <c r="V5226" s="21"/>
      <c r="W5226" s="21"/>
      <c r="X5226" s="20"/>
      <c r="Y5226" s="20"/>
      <c r="Z5226" s="21"/>
      <c r="AA5226" s="20"/>
      <c r="AB5226" s="20"/>
      <c r="AC5226" s="14"/>
    </row>
    <row r="5227" spans="2:29" ht="14.25" customHeight="1" x14ac:dyDescent="0.3">
      <c r="B5227" s="20"/>
      <c r="C5227" s="20"/>
      <c r="D5227" s="20"/>
      <c r="E5227" s="20"/>
      <c r="F5227" s="21"/>
      <c r="G5227" s="20"/>
      <c r="H5227" s="20"/>
      <c r="I5227" s="21"/>
      <c r="J5227" s="20"/>
      <c r="K5227" s="20"/>
      <c r="L5227" s="20"/>
      <c r="M5227" s="21"/>
      <c r="N5227" s="21"/>
      <c r="O5227" s="21"/>
      <c r="P5227" s="21"/>
      <c r="Q5227" s="21"/>
      <c r="R5227" s="21"/>
      <c r="S5227" s="21"/>
      <c r="T5227" s="20"/>
      <c r="U5227" s="21"/>
      <c r="V5227" s="21"/>
      <c r="W5227" s="21"/>
      <c r="X5227" s="20"/>
      <c r="Y5227" s="20"/>
      <c r="Z5227" s="21"/>
      <c r="AA5227" s="20"/>
      <c r="AB5227" s="20"/>
      <c r="AC5227" s="14"/>
    </row>
    <row r="5228" spans="2:29" ht="14.25" customHeight="1" x14ac:dyDescent="0.3">
      <c r="B5228" s="20"/>
      <c r="C5228" s="20"/>
      <c r="D5228" s="20"/>
      <c r="E5228" s="20"/>
      <c r="F5228" s="21"/>
      <c r="G5228" s="20"/>
      <c r="H5228" s="20"/>
      <c r="I5228" s="21"/>
      <c r="J5228" s="20"/>
      <c r="K5228" s="20"/>
      <c r="L5228" s="20"/>
      <c r="M5228" s="21"/>
      <c r="N5228" s="21"/>
      <c r="O5228" s="21"/>
      <c r="P5228" s="21"/>
      <c r="Q5228" s="21"/>
      <c r="R5228" s="21"/>
      <c r="S5228" s="21"/>
      <c r="T5228" s="20"/>
      <c r="U5228" s="21"/>
      <c r="V5228" s="21"/>
      <c r="W5228" s="21"/>
      <c r="X5228" s="20"/>
      <c r="Y5228" s="20"/>
      <c r="Z5228" s="21"/>
      <c r="AA5228" s="20"/>
      <c r="AB5228" s="20"/>
      <c r="AC5228" s="14"/>
    </row>
    <row r="5229" spans="2:29" ht="14.25" customHeight="1" x14ac:dyDescent="0.3">
      <c r="B5229" s="20"/>
      <c r="C5229" s="20"/>
      <c r="D5229" s="20"/>
      <c r="E5229" s="20"/>
      <c r="F5229" s="21"/>
      <c r="G5229" s="20"/>
      <c r="H5229" s="20"/>
      <c r="I5229" s="21"/>
      <c r="J5229" s="20"/>
      <c r="K5229" s="20"/>
      <c r="L5229" s="20"/>
      <c r="M5229" s="21"/>
      <c r="N5229" s="21"/>
      <c r="O5229" s="21"/>
      <c r="P5229" s="21"/>
      <c r="Q5229" s="21"/>
      <c r="R5229" s="21"/>
      <c r="S5229" s="21"/>
      <c r="T5229" s="20"/>
      <c r="U5229" s="21"/>
      <c r="V5229" s="21"/>
      <c r="W5229" s="21"/>
      <c r="X5229" s="20"/>
      <c r="Y5229" s="20"/>
      <c r="Z5229" s="21"/>
      <c r="AA5229" s="20"/>
      <c r="AB5229" s="20"/>
      <c r="AC5229" s="14"/>
    </row>
    <row r="5230" spans="2:29" ht="14.25" customHeight="1" x14ac:dyDescent="0.3">
      <c r="B5230" s="20"/>
      <c r="C5230" s="20"/>
      <c r="D5230" s="20"/>
      <c r="E5230" s="20"/>
      <c r="F5230" s="21"/>
      <c r="G5230" s="20"/>
      <c r="H5230" s="20"/>
      <c r="I5230" s="21"/>
      <c r="J5230" s="20"/>
      <c r="K5230" s="20"/>
      <c r="L5230" s="20"/>
      <c r="M5230" s="21"/>
      <c r="N5230" s="21"/>
      <c r="O5230" s="21"/>
      <c r="P5230" s="21"/>
      <c r="Q5230" s="21"/>
      <c r="R5230" s="21"/>
      <c r="S5230" s="21"/>
      <c r="T5230" s="20"/>
      <c r="U5230" s="21"/>
      <c r="V5230" s="21"/>
      <c r="W5230" s="21"/>
      <c r="X5230" s="20"/>
      <c r="Y5230" s="20"/>
      <c r="Z5230" s="21"/>
      <c r="AA5230" s="20"/>
      <c r="AB5230" s="20"/>
      <c r="AC5230" s="14"/>
    </row>
    <row r="5231" spans="2:29" ht="14.25" customHeight="1" x14ac:dyDescent="0.3">
      <c r="B5231" s="20"/>
      <c r="C5231" s="20"/>
      <c r="D5231" s="20"/>
      <c r="E5231" s="20"/>
      <c r="F5231" s="21"/>
      <c r="G5231" s="20"/>
      <c r="H5231" s="20"/>
      <c r="I5231" s="21"/>
      <c r="J5231" s="20"/>
      <c r="K5231" s="20"/>
      <c r="L5231" s="20"/>
      <c r="M5231" s="21"/>
      <c r="N5231" s="21"/>
      <c r="O5231" s="21"/>
      <c r="P5231" s="21"/>
      <c r="Q5231" s="21"/>
      <c r="R5231" s="21"/>
      <c r="S5231" s="21"/>
      <c r="T5231" s="20"/>
      <c r="U5231" s="21"/>
      <c r="V5231" s="21"/>
      <c r="W5231" s="21"/>
      <c r="X5231" s="20"/>
      <c r="Y5231" s="20"/>
      <c r="Z5231" s="21"/>
      <c r="AA5231" s="20"/>
      <c r="AB5231" s="20"/>
      <c r="AC5231" s="14"/>
    </row>
    <row r="5232" spans="2:29" ht="14.25" customHeight="1" x14ac:dyDescent="0.3">
      <c r="B5232" s="20"/>
      <c r="C5232" s="20"/>
      <c r="D5232" s="20"/>
      <c r="E5232" s="20"/>
      <c r="F5232" s="21"/>
      <c r="G5232" s="20"/>
      <c r="H5232" s="20"/>
      <c r="I5232" s="21"/>
      <c r="J5232" s="20"/>
      <c r="K5232" s="20"/>
      <c r="L5232" s="20"/>
      <c r="M5232" s="21"/>
      <c r="N5232" s="21"/>
      <c r="O5232" s="21"/>
      <c r="P5232" s="21"/>
      <c r="Q5232" s="21"/>
      <c r="R5232" s="21"/>
      <c r="S5232" s="21"/>
      <c r="T5232" s="20"/>
      <c r="U5232" s="21"/>
      <c r="V5232" s="21"/>
      <c r="W5232" s="21"/>
      <c r="X5232" s="20"/>
      <c r="Y5232" s="20"/>
      <c r="Z5232" s="21"/>
      <c r="AA5232" s="20"/>
      <c r="AB5232" s="20"/>
      <c r="AC5232" s="14"/>
    </row>
    <row r="5233" spans="2:29" ht="14.25" customHeight="1" x14ac:dyDescent="0.3">
      <c r="B5233" s="20"/>
      <c r="C5233" s="20"/>
      <c r="D5233" s="20"/>
      <c r="E5233" s="20"/>
      <c r="F5233" s="21"/>
      <c r="G5233" s="20"/>
      <c r="H5233" s="20"/>
      <c r="I5233" s="21"/>
      <c r="J5233" s="20"/>
      <c r="K5233" s="20"/>
      <c r="L5233" s="20"/>
      <c r="M5233" s="21"/>
      <c r="N5233" s="21"/>
      <c r="O5233" s="21"/>
      <c r="P5233" s="21"/>
      <c r="Q5233" s="21"/>
      <c r="R5233" s="21"/>
      <c r="S5233" s="21"/>
      <c r="T5233" s="20"/>
      <c r="U5233" s="21"/>
      <c r="V5233" s="21"/>
      <c r="W5233" s="21"/>
      <c r="X5233" s="20"/>
      <c r="Y5233" s="20"/>
      <c r="Z5233" s="21"/>
      <c r="AA5233" s="20"/>
      <c r="AB5233" s="20"/>
      <c r="AC5233" s="14"/>
    </row>
    <row r="5234" spans="2:29" ht="14.25" customHeight="1" x14ac:dyDescent="0.3">
      <c r="B5234" s="20"/>
      <c r="C5234" s="20"/>
      <c r="D5234" s="20"/>
      <c r="E5234" s="20"/>
      <c r="F5234" s="21"/>
      <c r="G5234" s="20"/>
      <c r="H5234" s="20"/>
      <c r="I5234" s="21"/>
      <c r="J5234" s="20"/>
      <c r="K5234" s="20"/>
      <c r="L5234" s="20"/>
      <c r="M5234" s="21"/>
      <c r="N5234" s="21"/>
      <c r="O5234" s="21"/>
      <c r="P5234" s="21"/>
      <c r="Q5234" s="21"/>
      <c r="R5234" s="21"/>
      <c r="S5234" s="21"/>
      <c r="T5234" s="20"/>
      <c r="U5234" s="21"/>
      <c r="V5234" s="21"/>
      <c r="W5234" s="21"/>
      <c r="X5234" s="20"/>
      <c r="Y5234" s="20"/>
      <c r="Z5234" s="21"/>
      <c r="AA5234" s="20"/>
      <c r="AB5234" s="20"/>
      <c r="AC5234" s="14"/>
    </row>
    <row r="5235" spans="2:29" ht="14.25" customHeight="1" x14ac:dyDescent="0.3">
      <c r="B5235" s="20"/>
      <c r="C5235" s="20"/>
      <c r="D5235" s="20"/>
      <c r="E5235" s="20"/>
      <c r="F5235" s="21"/>
      <c r="G5235" s="20"/>
      <c r="H5235" s="20"/>
      <c r="I5235" s="21"/>
      <c r="J5235" s="20"/>
      <c r="K5235" s="20"/>
      <c r="L5235" s="20"/>
      <c r="M5235" s="21"/>
      <c r="N5235" s="21"/>
      <c r="O5235" s="21"/>
      <c r="P5235" s="21"/>
      <c r="Q5235" s="21"/>
      <c r="R5235" s="21"/>
      <c r="S5235" s="21"/>
      <c r="T5235" s="20"/>
      <c r="U5235" s="21"/>
      <c r="V5235" s="21"/>
      <c r="W5235" s="21"/>
      <c r="X5235" s="20"/>
      <c r="Y5235" s="20"/>
      <c r="Z5235" s="21"/>
      <c r="AA5235" s="20"/>
      <c r="AB5235" s="20"/>
      <c r="AC5235" s="14"/>
    </row>
    <row r="5236" spans="2:29" ht="14.25" customHeight="1" x14ac:dyDescent="0.3">
      <c r="B5236" s="20"/>
      <c r="C5236" s="20"/>
      <c r="D5236" s="20"/>
      <c r="E5236" s="20"/>
      <c r="F5236" s="21"/>
      <c r="G5236" s="20"/>
      <c r="H5236" s="20"/>
      <c r="I5236" s="21"/>
      <c r="J5236" s="20"/>
      <c r="K5236" s="20"/>
      <c r="L5236" s="20"/>
      <c r="M5236" s="21"/>
      <c r="N5236" s="21"/>
      <c r="O5236" s="21"/>
      <c r="P5236" s="21"/>
      <c r="Q5236" s="21"/>
      <c r="R5236" s="21"/>
      <c r="S5236" s="21"/>
      <c r="T5236" s="20"/>
      <c r="U5236" s="21"/>
      <c r="V5236" s="21"/>
      <c r="W5236" s="21"/>
      <c r="X5236" s="20"/>
      <c r="Y5236" s="20"/>
      <c r="Z5236" s="21"/>
      <c r="AA5236" s="20"/>
      <c r="AB5236" s="20"/>
      <c r="AC5236" s="14"/>
    </row>
    <row r="5237" spans="2:29" ht="14.25" customHeight="1" x14ac:dyDescent="0.3">
      <c r="B5237" s="20"/>
      <c r="C5237" s="20"/>
      <c r="D5237" s="20"/>
      <c r="E5237" s="20"/>
      <c r="F5237" s="21"/>
      <c r="G5237" s="20"/>
      <c r="H5237" s="20"/>
      <c r="I5237" s="21"/>
      <c r="J5237" s="20"/>
      <c r="K5237" s="20"/>
      <c r="L5237" s="20"/>
      <c r="M5237" s="21"/>
      <c r="N5237" s="21"/>
      <c r="O5237" s="21"/>
      <c r="P5237" s="21"/>
      <c r="Q5237" s="21"/>
      <c r="R5237" s="21"/>
      <c r="S5237" s="21"/>
      <c r="T5237" s="20"/>
      <c r="U5237" s="21"/>
      <c r="V5237" s="21"/>
      <c r="W5237" s="21"/>
      <c r="X5237" s="20"/>
      <c r="Y5237" s="20"/>
      <c r="Z5237" s="21"/>
      <c r="AA5237" s="20"/>
      <c r="AB5237" s="20"/>
      <c r="AC5237" s="14"/>
    </row>
    <row r="5238" spans="2:29" ht="14.25" customHeight="1" x14ac:dyDescent="0.3">
      <c r="B5238" s="20"/>
      <c r="C5238" s="20"/>
      <c r="D5238" s="20"/>
      <c r="E5238" s="20"/>
      <c r="F5238" s="21"/>
      <c r="G5238" s="20"/>
      <c r="H5238" s="20"/>
      <c r="I5238" s="21"/>
      <c r="J5238" s="20"/>
      <c r="K5238" s="20"/>
      <c r="L5238" s="20"/>
      <c r="M5238" s="21"/>
      <c r="N5238" s="21"/>
      <c r="O5238" s="21"/>
      <c r="P5238" s="21"/>
      <c r="Q5238" s="21"/>
      <c r="R5238" s="21"/>
      <c r="S5238" s="21"/>
      <c r="T5238" s="20"/>
      <c r="U5238" s="21"/>
      <c r="V5238" s="21"/>
      <c r="W5238" s="21"/>
      <c r="X5238" s="20"/>
      <c r="Y5238" s="20"/>
      <c r="Z5238" s="21"/>
      <c r="AA5238" s="20"/>
      <c r="AB5238" s="20"/>
      <c r="AC5238" s="14"/>
    </row>
    <row r="5239" spans="2:29" ht="14.25" customHeight="1" x14ac:dyDescent="0.3">
      <c r="B5239" s="20"/>
      <c r="C5239" s="20"/>
      <c r="D5239" s="20"/>
      <c r="E5239" s="20"/>
      <c r="F5239" s="21"/>
      <c r="G5239" s="20"/>
      <c r="H5239" s="20"/>
      <c r="I5239" s="21"/>
      <c r="J5239" s="20"/>
      <c r="K5239" s="20"/>
      <c r="L5239" s="20"/>
      <c r="M5239" s="21"/>
      <c r="N5239" s="21"/>
      <c r="O5239" s="21"/>
      <c r="P5239" s="21"/>
      <c r="Q5239" s="21"/>
      <c r="R5239" s="21"/>
      <c r="S5239" s="21"/>
      <c r="T5239" s="20"/>
      <c r="U5239" s="21"/>
      <c r="V5239" s="21"/>
      <c r="W5239" s="21"/>
      <c r="X5239" s="20"/>
      <c r="Y5239" s="20"/>
      <c r="Z5239" s="21"/>
      <c r="AA5239" s="20"/>
      <c r="AB5239" s="20"/>
      <c r="AC5239" s="14"/>
    </row>
    <row r="5240" spans="2:29" ht="14.25" customHeight="1" x14ac:dyDescent="0.3">
      <c r="B5240" s="20"/>
      <c r="C5240" s="20"/>
      <c r="D5240" s="20"/>
      <c r="E5240" s="20"/>
      <c r="F5240" s="21"/>
      <c r="G5240" s="20"/>
      <c r="H5240" s="20"/>
      <c r="I5240" s="21"/>
      <c r="J5240" s="20"/>
      <c r="K5240" s="20"/>
      <c r="L5240" s="20"/>
      <c r="M5240" s="21"/>
      <c r="N5240" s="21"/>
      <c r="O5240" s="21"/>
      <c r="P5240" s="21"/>
      <c r="Q5240" s="21"/>
      <c r="R5240" s="21"/>
      <c r="S5240" s="21"/>
      <c r="T5240" s="20"/>
      <c r="U5240" s="21"/>
      <c r="V5240" s="21"/>
      <c r="W5240" s="21"/>
      <c r="X5240" s="20"/>
      <c r="Y5240" s="20"/>
      <c r="Z5240" s="21"/>
      <c r="AA5240" s="20"/>
      <c r="AB5240" s="20"/>
      <c r="AC5240" s="14"/>
    </row>
    <row r="5241" spans="2:29" ht="14.25" customHeight="1" x14ac:dyDescent="0.3">
      <c r="B5241" s="20"/>
      <c r="C5241" s="20"/>
      <c r="D5241" s="20"/>
      <c r="E5241" s="20"/>
      <c r="F5241" s="21"/>
      <c r="G5241" s="20"/>
      <c r="H5241" s="20"/>
      <c r="I5241" s="21"/>
      <c r="J5241" s="20"/>
      <c r="K5241" s="20"/>
      <c r="L5241" s="20"/>
      <c r="M5241" s="21"/>
      <c r="N5241" s="21"/>
      <c r="O5241" s="21"/>
      <c r="P5241" s="21"/>
      <c r="Q5241" s="21"/>
      <c r="R5241" s="21"/>
      <c r="S5241" s="21"/>
      <c r="T5241" s="20"/>
      <c r="U5241" s="21"/>
      <c r="V5241" s="21"/>
      <c r="W5241" s="21"/>
      <c r="X5241" s="20"/>
      <c r="Y5241" s="20"/>
      <c r="Z5241" s="21"/>
      <c r="AA5241" s="20"/>
      <c r="AB5241" s="20"/>
      <c r="AC5241" s="14"/>
    </row>
    <row r="5242" spans="2:29" ht="14.25" customHeight="1" x14ac:dyDescent="0.3">
      <c r="B5242" s="20"/>
      <c r="C5242" s="20"/>
      <c r="D5242" s="20"/>
      <c r="E5242" s="20"/>
      <c r="F5242" s="21"/>
      <c r="G5242" s="20"/>
      <c r="H5242" s="20"/>
      <c r="I5242" s="21"/>
      <c r="J5242" s="20"/>
      <c r="K5242" s="20"/>
      <c r="L5242" s="20"/>
      <c r="M5242" s="21"/>
      <c r="N5242" s="21"/>
      <c r="O5242" s="21"/>
      <c r="P5242" s="21"/>
      <c r="Q5242" s="21"/>
      <c r="R5242" s="21"/>
      <c r="S5242" s="21"/>
      <c r="T5242" s="20"/>
      <c r="U5242" s="21"/>
      <c r="V5242" s="21"/>
      <c r="W5242" s="21"/>
      <c r="X5242" s="20"/>
      <c r="Y5242" s="20"/>
      <c r="Z5242" s="21"/>
      <c r="AA5242" s="20"/>
      <c r="AB5242" s="20"/>
      <c r="AC5242" s="14"/>
    </row>
    <row r="5243" spans="2:29" ht="14.25" customHeight="1" x14ac:dyDescent="0.3">
      <c r="B5243" s="20"/>
      <c r="C5243" s="20"/>
      <c r="D5243" s="20"/>
      <c r="E5243" s="20"/>
      <c r="F5243" s="21"/>
      <c r="G5243" s="20"/>
      <c r="H5243" s="20"/>
      <c r="I5243" s="21"/>
      <c r="J5243" s="20"/>
      <c r="K5243" s="20"/>
      <c r="L5243" s="20"/>
      <c r="M5243" s="21"/>
      <c r="N5243" s="21"/>
      <c r="O5243" s="21"/>
      <c r="P5243" s="21"/>
      <c r="Q5243" s="21"/>
      <c r="R5243" s="21"/>
      <c r="S5243" s="21"/>
      <c r="T5243" s="20"/>
      <c r="U5243" s="21"/>
      <c r="V5243" s="21"/>
      <c r="W5243" s="21"/>
      <c r="X5243" s="20"/>
      <c r="Y5243" s="20"/>
      <c r="Z5243" s="21"/>
      <c r="AA5243" s="20"/>
      <c r="AB5243" s="20"/>
      <c r="AC5243" s="14"/>
    </row>
    <row r="5244" spans="2:29" ht="14.25" customHeight="1" x14ac:dyDescent="0.3">
      <c r="B5244" s="20"/>
      <c r="C5244" s="20"/>
      <c r="D5244" s="20"/>
      <c r="E5244" s="20"/>
      <c r="F5244" s="21"/>
      <c r="G5244" s="20"/>
      <c r="H5244" s="20"/>
      <c r="I5244" s="21"/>
      <c r="J5244" s="20"/>
      <c r="K5244" s="20"/>
      <c r="L5244" s="20"/>
      <c r="M5244" s="21"/>
      <c r="N5244" s="21"/>
      <c r="O5244" s="21"/>
      <c r="P5244" s="21"/>
      <c r="Q5244" s="21"/>
      <c r="R5244" s="21"/>
      <c r="S5244" s="21"/>
      <c r="T5244" s="20"/>
      <c r="U5244" s="21"/>
      <c r="V5244" s="21"/>
      <c r="W5244" s="21"/>
      <c r="X5244" s="20"/>
      <c r="Y5244" s="20"/>
      <c r="Z5244" s="21"/>
      <c r="AA5244" s="20"/>
      <c r="AB5244" s="20"/>
      <c r="AC5244" s="14"/>
    </row>
    <row r="5245" spans="2:29" ht="14.25" customHeight="1" x14ac:dyDescent="0.3">
      <c r="B5245" s="20"/>
      <c r="C5245" s="20"/>
      <c r="D5245" s="20"/>
      <c r="E5245" s="20"/>
      <c r="F5245" s="21"/>
      <c r="G5245" s="20"/>
      <c r="H5245" s="20"/>
      <c r="I5245" s="21"/>
      <c r="J5245" s="20"/>
      <c r="K5245" s="20"/>
      <c r="L5245" s="20"/>
      <c r="M5245" s="21"/>
      <c r="N5245" s="21"/>
      <c r="O5245" s="21"/>
      <c r="P5245" s="21"/>
      <c r="Q5245" s="21"/>
      <c r="R5245" s="21"/>
      <c r="S5245" s="21"/>
      <c r="T5245" s="20"/>
      <c r="U5245" s="21"/>
      <c r="V5245" s="21"/>
      <c r="W5245" s="21"/>
      <c r="X5245" s="20"/>
      <c r="Y5245" s="20"/>
      <c r="Z5245" s="21"/>
      <c r="AA5245" s="20"/>
      <c r="AB5245" s="20"/>
      <c r="AC5245" s="14"/>
    </row>
    <row r="5246" spans="2:29" ht="14.25" customHeight="1" x14ac:dyDescent="0.3">
      <c r="B5246" s="20"/>
      <c r="C5246" s="20"/>
      <c r="D5246" s="20"/>
      <c r="E5246" s="20"/>
      <c r="F5246" s="21"/>
      <c r="G5246" s="20"/>
      <c r="H5246" s="20"/>
      <c r="I5246" s="21"/>
      <c r="J5246" s="20"/>
      <c r="K5246" s="20"/>
      <c r="L5246" s="20"/>
      <c r="M5246" s="21"/>
      <c r="N5246" s="21"/>
      <c r="O5246" s="21"/>
      <c r="P5246" s="21"/>
      <c r="Q5246" s="21"/>
      <c r="R5246" s="21"/>
      <c r="S5246" s="21"/>
      <c r="T5246" s="20"/>
      <c r="U5246" s="21"/>
      <c r="V5246" s="21"/>
      <c r="W5246" s="21"/>
      <c r="X5246" s="20"/>
      <c r="Y5246" s="20"/>
      <c r="Z5246" s="21"/>
      <c r="AA5246" s="20"/>
      <c r="AB5246" s="20"/>
      <c r="AC5246" s="14"/>
    </row>
    <row r="5247" spans="2:29" ht="14.25" customHeight="1" x14ac:dyDescent="0.3">
      <c r="B5247" s="20"/>
      <c r="C5247" s="20"/>
      <c r="D5247" s="20"/>
      <c r="E5247" s="20"/>
      <c r="F5247" s="21"/>
      <c r="G5247" s="20"/>
      <c r="H5247" s="20"/>
      <c r="I5247" s="21"/>
      <c r="J5247" s="20"/>
      <c r="K5247" s="20"/>
      <c r="L5247" s="20"/>
      <c r="M5247" s="21"/>
      <c r="N5247" s="21"/>
      <c r="O5247" s="21"/>
      <c r="P5247" s="21"/>
      <c r="Q5247" s="21"/>
      <c r="R5247" s="21"/>
      <c r="S5247" s="21"/>
      <c r="T5247" s="20"/>
      <c r="U5247" s="21"/>
      <c r="V5247" s="21"/>
      <c r="W5247" s="21"/>
      <c r="X5247" s="20"/>
      <c r="Y5247" s="20"/>
      <c r="Z5247" s="21"/>
      <c r="AA5247" s="20"/>
      <c r="AB5247" s="20"/>
      <c r="AC5247" s="14"/>
    </row>
    <row r="5248" spans="2:29" ht="14.25" customHeight="1" x14ac:dyDescent="0.3">
      <c r="B5248" s="20"/>
      <c r="C5248" s="20"/>
      <c r="D5248" s="20"/>
      <c r="E5248" s="20"/>
      <c r="F5248" s="21"/>
      <c r="G5248" s="20"/>
      <c r="H5248" s="20"/>
      <c r="I5248" s="21"/>
      <c r="J5248" s="20"/>
      <c r="K5248" s="20"/>
      <c r="L5248" s="20"/>
      <c r="M5248" s="21"/>
      <c r="N5248" s="21"/>
      <c r="O5248" s="21"/>
      <c r="P5248" s="21"/>
      <c r="Q5248" s="21"/>
      <c r="R5248" s="21"/>
      <c r="S5248" s="21"/>
      <c r="T5248" s="20"/>
      <c r="U5248" s="21"/>
      <c r="V5248" s="21"/>
      <c r="W5248" s="21"/>
      <c r="X5248" s="20"/>
      <c r="Y5248" s="20"/>
      <c r="Z5248" s="21"/>
      <c r="AA5248" s="20"/>
      <c r="AB5248" s="20"/>
      <c r="AC5248" s="14"/>
    </row>
    <row r="5249" spans="2:29" ht="14.25" customHeight="1" x14ac:dyDescent="0.3">
      <c r="B5249" s="20"/>
      <c r="C5249" s="20"/>
      <c r="D5249" s="20"/>
      <c r="E5249" s="20"/>
      <c r="F5249" s="21"/>
      <c r="G5249" s="20"/>
      <c r="H5249" s="20"/>
      <c r="I5249" s="21"/>
      <c r="J5249" s="20"/>
      <c r="K5249" s="20"/>
      <c r="L5249" s="20"/>
      <c r="M5249" s="21"/>
      <c r="N5249" s="21"/>
      <c r="O5249" s="21"/>
      <c r="P5249" s="21"/>
      <c r="Q5249" s="21"/>
      <c r="R5249" s="21"/>
      <c r="S5249" s="21"/>
      <c r="T5249" s="20"/>
      <c r="U5249" s="21"/>
      <c r="V5249" s="21"/>
      <c r="W5249" s="21"/>
      <c r="X5249" s="20"/>
      <c r="Y5249" s="20"/>
      <c r="Z5249" s="21"/>
      <c r="AA5249" s="20"/>
      <c r="AB5249" s="20"/>
      <c r="AC5249" s="14"/>
    </row>
    <row r="5250" spans="2:29" ht="14.25" customHeight="1" x14ac:dyDescent="0.3">
      <c r="B5250" s="20"/>
      <c r="C5250" s="20"/>
      <c r="D5250" s="20"/>
      <c r="E5250" s="20"/>
      <c r="F5250" s="21"/>
      <c r="G5250" s="20"/>
      <c r="H5250" s="20"/>
      <c r="I5250" s="21"/>
      <c r="J5250" s="20"/>
      <c r="K5250" s="20"/>
      <c r="L5250" s="20"/>
      <c r="M5250" s="21"/>
      <c r="N5250" s="21"/>
      <c r="O5250" s="21"/>
      <c r="P5250" s="21"/>
      <c r="Q5250" s="21"/>
      <c r="R5250" s="21"/>
      <c r="S5250" s="21"/>
      <c r="T5250" s="20"/>
      <c r="U5250" s="21"/>
      <c r="V5250" s="21"/>
      <c r="W5250" s="21"/>
      <c r="X5250" s="20"/>
      <c r="Y5250" s="20"/>
      <c r="Z5250" s="21"/>
      <c r="AA5250" s="20"/>
      <c r="AB5250" s="20"/>
      <c r="AC5250" s="14"/>
    </row>
    <row r="5251" spans="2:29" ht="14.25" customHeight="1" x14ac:dyDescent="0.3">
      <c r="B5251" s="20"/>
      <c r="C5251" s="20"/>
      <c r="D5251" s="20"/>
      <c r="E5251" s="20"/>
      <c r="F5251" s="21"/>
      <c r="G5251" s="20"/>
      <c r="H5251" s="20"/>
      <c r="I5251" s="21"/>
      <c r="J5251" s="20"/>
      <c r="K5251" s="20"/>
      <c r="L5251" s="20"/>
      <c r="M5251" s="21"/>
      <c r="N5251" s="21"/>
      <c r="O5251" s="21"/>
      <c r="P5251" s="21"/>
      <c r="Q5251" s="21"/>
      <c r="R5251" s="21"/>
      <c r="S5251" s="21"/>
      <c r="T5251" s="20"/>
      <c r="U5251" s="21"/>
      <c r="V5251" s="21"/>
      <c r="W5251" s="21"/>
      <c r="X5251" s="20"/>
      <c r="Y5251" s="20"/>
      <c r="Z5251" s="21"/>
      <c r="AA5251" s="20"/>
      <c r="AB5251" s="20"/>
      <c r="AC5251" s="14"/>
    </row>
    <row r="5252" spans="2:29" ht="14.25" customHeight="1" x14ac:dyDescent="0.3">
      <c r="B5252" s="20"/>
      <c r="C5252" s="20"/>
      <c r="D5252" s="20"/>
      <c r="E5252" s="20"/>
      <c r="F5252" s="21"/>
      <c r="G5252" s="20"/>
      <c r="H5252" s="20"/>
      <c r="I5252" s="21"/>
      <c r="J5252" s="20"/>
      <c r="K5252" s="20"/>
      <c r="L5252" s="20"/>
      <c r="M5252" s="21"/>
      <c r="N5252" s="21"/>
      <c r="O5252" s="21"/>
      <c r="P5252" s="21"/>
      <c r="Q5252" s="21"/>
      <c r="R5252" s="21"/>
      <c r="S5252" s="21"/>
      <c r="T5252" s="20"/>
      <c r="U5252" s="21"/>
      <c r="V5252" s="21"/>
      <c r="W5252" s="21"/>
      <c r="X5252" s="20"/>
      <c r="Y5252" s="20"/>
      <c r="Z5252" s="21"/>
      <c r="AA5252" s="20"/>
      <c r="AB5252" s="20"/>
      <c r="AC5252" s="14"/>
    </row>
    <row r="5253" spans="2:29" ht="14.25" customHeight="1" x14ac:dyDescent="0.3">
      <c r="B5253" s="20"/>
      <c r="C5253" s="20"/>
      <c r="D5253" s="20"/>
      <c r="E5253" s="20"/>
      <c r="F5253" s="21"/>
      <c r="G5253" s="20"/>
      <c r="H5253" s="20"/>
      <c r="I5253" s="21"/>
      <c r="J5253" s="20"/>
      <c r="K5253" s="20"/>
      <c r="L5253" s="20"/>
      <c r="M5253" s="21"/>
      <c r="N5253" s="21"/>
      <c r="O5253" s="21"/>
      <c r="P5253" s="21"/>
      <c r="Q5253" s="21"/>
      <c r="R5253" s="21"/>
      <c r="S5253" s="21"/>
      <c r="T5253" s="20"/>
      <c r="U5253" s="21"/>
      <c r="V5253" s="21"/>
      <c r="W5253" s="21"/>
      <c r="X5253" s="20"/>
      <c r="Y5253" s="20"/>
      <c r="Z5253" s="21"/>
      <c r="AA5253" s="20"/>
      <c r="AB5253" s="20"/>
      <c r="AC5253" s="14"/>
    </row>
    <row r="5254" spans="2:29" ht="14.25" customHeight="1" x14ac:dyDescent="0.3">
      <c r="B5254" s="20"/>
      <c r="C5254" s="20"/>
      <c r="D5254" s="20"/>
      <c r="E5254" s="20"/>
      <c r="F5254" s="21"/>
      <c r="G5254" s="20"/>
      <c r="H5254" s="20"/>
      <c r="I5254" s="21"/>
      <c r="J5254" s="20"/>
      <c r="K5254" s="20"/>
      <c r="L5254" s="20"/>
      <c r="M5254" s="21"/>
      <c r="N5254" s="21"/>
      <c r="O5254" s="21"/>
      <c r="P5254" s="21"/>
      <c r="Q5254" s="21"/>
      <c r="R5254" s="21"/>
      <c r="S5254" s="21"/>
      <c r="T5254" s="20"/>
      <c r="U5254" s="21"/>
      <c r="V5254" s="21"/>
      <c r="W5254" s="21"/>
      <c r="X5254" s="20"/>
      <c r="Y5254" s="20"/>
      <c r="Z5254" s="21"/>
      <c r="AA5254" s="20"/>
      <c r="AB5254" s="20"/>
      <c r="AC5254" s="14"/>
    </row>
    <row r="5255" spans="2:29" ht="14.25" customHeight="1" x14ac:dyDescent="0.3">
      <c r="B5255" s="20"/>
      <c r="C5255" s="20"/>
      <c r="D5255" s="20"/>
      <c r="E5255" s="20"/>
      <c r="F5255" s="21"/>
      <c r="G5255" s="20"/>
      <c r="H5255" s="20"/>
      <c r="I5255" s="21"/>
      <c r="J5255" s="20"/>
      <c r="K5255" s="20"/>
      <c r="L5255" s="20"/>
      <c r="M5255" s="21"/>
      <c r="N5255" s="21"/>
      <c r="O5255" s="21"/>
      <c r="P5255" s="21"/>
      <c r="Q5255" s="21"/>
      <c r="R5255" s="21"/>
      <c r="S5255" s="21"/>
      <c r="T5255" s="20"/>
      <c r="U5255" s="21"/>
      <c r="V5255" s="21"/>
      <c r="W5255" s="21"/>
      <c r="X5255" s="20"/>
      <c r="Y5255" s="20"/>
      <c r="Z5255" s="21"/>
      <c r="AA5255" s="20"/>
      <c r="AB5255" s="20"/>
      <c r="AC5255" s="14"/>
    </row>
    <row r="5256" spans="2:29" ht="14.25" customHeight="1" x14ac:dyDescent="0.3">
      <c r="B5256" s="20"/>
      <c r="C5256" s="20"/>
      <c r="D5256" s="20"/>
      <c r="E5256" s="20"/>
      <c r="F5256" s="21"/>
      <c r="G5256" s="20"/>
      <c r="H5256" s="20"/>
      <c r="I5256" s="21"/>
      <c r="J5256" s="20"/>
      <c r="K5256" s="20"/>
      <c r="L5256" s="20"/>
      <c r="M5256" s="21"/>
      <c r="N5256" s="21"/>
      <c r="O5256" s="21"/>
      <c r="P5256" s="21"/>
      <c r="Q5256" s="21"/>
      <c r="R5256" s="21"/>
      <c r="S5256" s="21"/>
      <c r="T5256" s="20"/>
      <c r="U5256" s="21"/>
      <c r="V5256" s="21"/>
      <c r="W5256" s="21"/>
      <c r="X5256" s="20"/>
      <c r="Y5256" s="20"/>
      <c r="Z5256" s="21"/>
      <c r="AA5256" s="20"/>
      <c r="AB5256" s="20"/>
      <c r="AC5256" s="14"/>
    </row>
    <row r="5257" spans="2:29" ht="14.25" customHeight="1" x14ac:dyDescent="0.3">
      <c r="B5257" s="20"/>
      <c r="C5257" s="20"/>
      <c r="D5257" s="20"/>
      <c r="E5257" s="20"/>
      <c r="F5257" s="21"/>
      <c r="G5257" s="20"/>
      <c r="H5257" s="20"/>
      <c r="I5257" s="21"/>
      <c r="J5257" s="20"/>
      <c r="K5257" s="20"/>
      <c r="L5257" s="20"/>
      <c r="M5257" s="21"/>
      <c r="N5257" s="21"/>
      <c r="O5257" s="21"/>
      <c r="P5257" s="21"/>
      <c r="Q5257" s="21"/>
      <c r="R5257" s="21"/>
      <c r="S5257" s="21"/>
      <c r="T5257" s="20"/>
      <c r="U5257" s="21"/>
      <c r="V5257" s="21"/>
      <c r="W5257" s="21"/>
      <c r="X5257" s="20"/>
      <c r="Y5257" s="20"/>
      <c r="Z5257" s="21"/>
      <c r="AA5257" s="20"/>
      <c r="AB5257" s="20"/>
      <c r="AC5257" s="14"/>
    </row>
    <row r="5258" spans="2:29" ht="14.25" customHeight="1" x14ac:dyDescent="0.3">
      <c r="B5258" s="20"/>
      <c r="C5258" s="20"/>
      <c r="D5258" s="20"/>
      <c r="E5258" s="20"/>
      <c r="F5258" s="21"/>
      <c r="G5258" s="20"/>
      <c r="H5258" s="20"/>
      <c r="I5258" s="21"/>
      <c r="J5258" s="20"/>
      <c r="K5258" s="20"/>
      <c r="L5258" s="20"/>
      <c r="M5258" s="21"/>
      <c r="N5258" s="21"/>
      <c r="O5258" s="21"/>
      <c r="P5258" s="21"/>
      <c r="Q5258" s="21"/>
      <c r="R5258" s="21"/>
      <c r="S5258" s="21"/>
      <c r="T5258" s="20"/>
      <c r="U5258" s="21"/>
      <c r="V5258" s="21"/>
      <c r="W5258" s="21"/>
      <c r="X5258" s="20"/>
      <c r="Y5258" s="20"/>
      <c r="Z5258" s="21"/>
      <c r="AA5258" s="20"/>
      <c r="AB5258" s="20"/>
      <c r="AC5258" s="14"/>
    </row>
    <row r="5259" spans="2:29" ht="14.25" customHeight="1" x14ac:dyDescent="0.3">
      <c r="B5259" s="20"/>
      <c r="C5259" s="20"/>
      <c r="D5259" s="20"/>
      <c r="E5259" s="20"/>
      <c r="F5259" s="21"/>
      <c r="G5259" s="20"/>
      <c r="H5259" s="20"/>
      <c r="I5259" s="21"/>
      <c r="J5259" s="20"/>
      <c r="K5259" s="20"/>
      <c r="L5259" s="20"/>
      <c r="M5259" s="21"/>
      <c r="N5259" s="21"/>
      <c r="O5259" s="21"/>
      <c r="P5259" s="21"/>
      <c r="Q5259" s="21"/>
      <c r="R5259" s="21"/>
      <c r="S5259" s="21"/>
      <c r="T5259" s="20"/>
      <c r="U5259" s="21"/>
      <c r="V5259" s="21"/>
      <c r="W5259" s="21"/>
      <c r="X5259" s="20"/>
      <c r="Y5259" s="20"/>
      <c r="Z5259" s="21"/>
      <c r="AA5259" s="20"/>
      <c r="AB5259" s="20"/>
      <c r="AC5259" s="14"/>
    </row>
    <row r="5260" spans="2:29" ht="14.25" customHeight="1" x14ac:dyDescent="0.3">
      <c r="B5260" s="20"/>
      <c r="C5260" s="20"/>
      <c r="D5260" s="20"/>
      <c r="E5260" s="20"/>
      <c r="F5260" s="21"/>
      <c r="G5260" s="20"/>
      <c r="H5260" s="20"/>
      <c r="I5260" s="21"/>
      <c r="J5260" s="20"/>
      <c r="K5260" s="20"/>
      <c r="L5260" s="20"/>
      <c r="M5260" s="21"/>
      <c r="N5260" s="21"/>
      <c r="O5260" s="21"/>
      <c r="P5260" s="21"/>
      <c r="Q5260" s="21"/>
      <c r="R5260" s="21"/>
      <c r="S5260" s="21"/>
      <c r="T5260" s="20"/>
      <c r="U5260" s="21"/>
      <c r="V5260" s="21"/>
      <c r="W5260" s="21"/>
      <c r="X5260" s="20"/>
      <c r="Y5260" s="20"/>
      <c r="Z5260" s="21"/>
      <c r="AA5260" s="20"/>
      <c r="AB5260" s="20"/>
      <c r="AC5260" s="14"/>
    </row>
    <row r="5261" spans="2:29" ht="14.25" customHeight="1" x14ac:dyDescent="0.3">
      <c r="B5261" s="20"/>
      <c r="C5261" s="20"/>
      <c r="D5261" s="20"/>
      <c r="E5261" s="20"/>
      <c r="F5261" s="21"/>
      <c r="G5261" s="20"/>
      <c r="H5261" s="20"/>
      <c r="I5261" s="21"/>
      <c r="J5261" s="20"/>
      <c r="K5261" s="20"/>
      <c r="L5261" s="20"/>
      <c r="M5261" s="21"/>
      <c r="N5261" s="21"/>
      <c r="O5261" s="21"/>
      <c r="P5261" s="21"/>
      <c r="Q5261" s="21"/>
      <c r="R5261" s="21"/>
      <c r="S5261" s="21"/>
      <c r="T5261" s="20"/>
      <c r="U5261" s="21"/>
      <c r="V5261" s="21"/>
      <c r="W5261" s="21"/>
      <c r="X5261" s="20"/>
      <c r="Y5261" s="20"/>
      <c r="Z5261" s="21"/>
      <c r="AA5261" s="20"/>
      <c r="AB5261" s="20"/>
      <c r="AC5261" s="14"/>
    </row>
    <row r="5262" spans="2:29" ht="14.25" customHeight="1" x14ac:dyDescent="0.3">
      <c r="B5262" s="20"/>
      <c r="C5262" s="20"/>
      <c r="D5262" s="20"/>
      <c r="E5262" s="20"/>
      <c r="F5262" s="21"/>
      <c r="G5262" s="20"/>
      <c r="H5262" s="20"/>
      <c r="I5262" s="21"/>
      <c r="J5262" s="20"/>
      <c r="K5262" s="20"/>
      <c r="L5262" s="20"/>
      <c r="M5262" s="21"/>
      <c r="N5262" s="21"/>
      <c r="O5262" s="21"/>
      <c r="P5262" s="21"/>
      <c r="Q5262" s="21"/>
      <c r="R5262" s="21"/>
      <c r="S5262" s="21"/>
      <c r="T5262" s="20"/>
      <c r="U5262" s="21"/>
      <c r="V5262" s="21"/>
      <c r="W5262" s="21"/>
      <c r="X5262" s="20"/>
      <c r="Y5262" s="20"/>
      <c r="Z5262" s="21"/>
      <c r="AA5262" s="20"/>
      <c r="AB5262" s="20"/>
      <c r="AC5262" s="14"/>
    </row>
    <row r="5263" spans="2:29" ht="14.25" customHeight="1" x14ac:dyDescent="0.3">
      <c r="B5263" s="20"/>
      <c r="C5263" s="20"/>
      <c r="D5263" s="20"/>
      <c r="E5263" s="20"/>
      <c r="F5263" s="21"/>
      <c r="G5263" s="20"/>
      <c r="H5263" s="20"/>
      <c r="I5263" s="21"/>
      <c r="J5263" s="20"/>
      <c r="K5263" s="20"/>
      <c r="L5263" s="20"/>
      <c r="M5263" s="21"/>
      <c r="N5263" s="21"/>
      <c r="O5263" s="21"/>
      <c r="P5263" s="21"/>
      <c r="Q5263" s="21"/>
      <c r="R5263" s="21"/>
      <c r="S5263" s="21"/>
      <c r="T5263" s="20"/>
      <c r="U5263" s="21"/>
      <c r="V5263" s="21"/>
      <c r="W5263" s="21"/>
      <c r="X5263" s="20"/>
      <c r="Y5263" s="20"/>
      <c r="Z5263" s="21"/>
      <c r="AA5263" s="20"/>
      <c r="AB5263" s="20"/>
      <c r="AC5263" s="14"/>
    </row>
    <row r="5264" spans="2:29" ht="14.25" customHeight="1" x14ac:dyDescent="0.3">
      <c r="B5264" s="20"/>
      <c r="C5264" s="20"/>
      <c r="D5264" s="20"/>
      <c r="E5264" s="20"/>
      <c r="F5264" s="21"/>
      <c r="G5264" s="20"/>
      <c r="H5264" s="20"/>
      <c r="I5264" s="21"/>
      <c r="J5264" s="20"/>
      <c r="K5264" s="20"/>
      <c r="L5264" s="20"/>
      <c r="M5264" s="21"/>
      <c r="N5264" s="21"/>
      <c r="O5264" s="21"/>
      <c r="P5264" s="21"/>
      <c r="Q5264" s="21"/>
      <c r="R5264" s="21"/>
      <c r="S5264" s="21"/>
      <c r="T5264" s="20"/>
      <c r="U5264" s="21"/>
      <c r="V5264" s="21"/>
      <c r="W5264" s="21"/>
      <c r="X5264" s="20"/>
      <c r="Y5264" s="20"/>
      <c r="Z5264" s="21"/>
      <c r="AA5264" s="20"/>
      <c r="AB5264" s="20"/>
      <c r="AC5264" s="14"/>
    </row>
    <row r="5265" spans="2:29" ht="14.25" customHeight="1" x14ac:dyDescent="0.3">
      <c r="B5265" s="20"/>
      <c r="C5265" s="20"/>
      <c r="D5265" s="20"/>
      <c r="E5265" s="20"/>
      <c r="F5265" s="21"/>
      <c r="G5265" s="20"/>
      <c r="H5265" s="20"/>
      <c r="I5265" s="21"/>
      <c r="J5265" s="20"/>
      <c r="K5265" s="20"/>
      <c r="L5265" s="20"/>
      <c r="M5265" s="21"/>
      <c r="N5265" s="21"/>
      <c r="O5265" s="21"/>
      <c r="P5265" s="21"/>
      <c r="Q5265" s="21"/>
      <c r="R5265" s="21"/>
      <c r="S5265" s="21"/>
      <c r="T5265" s="20"/>
      <c r="U5265" s="21"/>
      <c r="V5265" s="21"/>
      <c r="W5265" s="21"/>
      <c r="X5265" s="20"/>
      <c r="Y5265" s="20"/>
      <c r="Z5265" s="21"/>
      <c r="AA5265" s="20"/>
      <c r="AB5265" s="20"/>
      <c r="AC5265" s="14"/>
    </row>
    <row r="5266" spans="2:29" ht="14.25" customHeight="1" x14ac:dyDescent="0.3">
      <c r="B5266" s="20"/>
      <c r="C5266" s="20"/>
      <c r="D5266" s="20"/>
      <c r="E5266" s="20"/>
      <c r="F5266" s="21"/>
      <c r="G5266" s="20"/>
      <c r="H5266" s="20"/>
      <c r="I5266" s="21"/>
      <c r="J5266" s="20"/>
      <c r="K5266" s="20"/>
      <c r="L5266" s="20"/>
      <c r="M5266" s="21"/>
      <c r="N5266" s="21"/>
      <c r="O5266" s="21"/>
      <c r="P5266" s="21"/>
      <c r="Q5266" s="21"/>
      <c r="R5266" s="21"/>
      <c r="S5266" s="21"/>
      <c r="T5266" s="20"/>
      <c r="U5266" s="21"/>
      <c r="V5266" s="21"/>
      <c r="W5266" s="21"/>
      <c r="X5266" s="20"/>
      <c r="Y5266" s="20"/>
      <c r="Z5266" s="21"/>
      <c r="AA5266" s="20"/>
      <c r="AB5266" s="20"/>
      <c r="AC5266" s="14"/>
    </row>
    <row r="5267" spans="2:29" ht="14.25" customHeight="1" x14ac:dyDescent="0.3">
      <c r="B5267" s="20"/>
      <c r="C5267" s="20"/>
      <c r="D5267" s="20"/>
      <c r="E5267" s="20"/>
      <c r="F5267" s="21"/>
      <c r="G5267" s="20"/>
      <c r="H5267" s="20"/>
      <c r="I5267" s="21"/>
      <c r="J5267" s="20"/>
      <c r="K5267" s="20"/>
      <c r="L5267" s="20"/>
      <c r="M5267" s="21"/>
      <c r="N5267" s="21"/>
      <c r="O5267" s="21"/>
      <c r="P5267" s="21"/>
      <c r="Q5267" s="21"/>
      <c r="R5267" s="21"/>
      <c r="S5267" s="21"/>
      <c r="T5267" s="20"/>
      <c r="U5267" s="21"/>
      <c r="V5267" s="21"/>
      <c r="W5267" s="21"/>
      <c r="X5267" s="20"/>
      <c r="Y5267" s="20"/>
      <c r="Z5267" s="21"/>
      <c r="AA5267" s="20"/>
      <c r="AB5267" s="20"/>
      <c r="AC5267" s="14"/>
    </row>
    <row r="5268" spans="2:29" ht="14.25" customHeight="1" x14ac:dyDescent="0.3">
      <c r="B5268" s="20"/>
      <c r="C5268" s="20"/>
      <c r="D5268" s="20"/>
      <c r="E5268" s="20"/>
      <c r="F5268" s="21"/>
      <c r="G5268" s="20"/>
      <c r="H5268" s="20"/>
      <c r="I5268" s="21"/>
      <c r="J5268" s="20"/>
      <c r="K5268" s="20"/>
      <c r="L5268" s="20"/>
      <c r="M5268" s="21"/>
      <c r="N5268" s="21"/>
      <c r="O5268" s="21"/>
      <c r="P5268" s="21"/>
      <c r="Q5268" s="21"/>
      <c r="R5268" s="21"/>
      <c r="S5268" s="21"/>
      <c r="T5268" s="20"/>
      <c r="U5268" s="21"/>
      <c r="V5268" s="21"/>
      <c r="W5268" s="21"/>
      <c r="X5268" s="20"/>
      <c r="Y5268" s="20"/>
      <c r="Z5268" s="21"/>
      <c r="AA5268" s="20"/>
      <c r="AB5268" s="20"/>
      <c r="AC5268" s="14"/>
    </row>
    <row r="5269" spans="2:29" ht="14.25" customHeight="1" x14ac:dyDescent="0.3">
      <c r="B5269" s="20"/>
      <c r="C5269" s="20"/>
      <c r="D5269" s="20"/>
      <c r="E5269" s="20"/>
      <c r="F5269" s="21"/>
      <c r="G5269" s="20"/>
      <c r="H5269" s="20"/>
      <c r="I5269" s="21"/>
      <c r="J5269" s="20"/>
      <c r="K5269" s="20"/>
      <c r="L5269" s="20"/>
      <c r="M5269" s="21"/>
      <c r="N5269" s="21"/>
      <c r="O5269" s="21"/>
      <c r="P5269" s="21"/>
      <c r="Q5269" s="21"/>
      <c r="R5269" s="21"/>
      <c r="S5269" s="21"/>
      <c r="T5269" s="20"/>
      <c r="U5269" s="21"/>
      <c r="V5269" s="21"/>
      <c r="W5269" s="21"/>
      <c r="X5269" s="20"/>
      <c r="Y5269" s="20"/>
      <c r="Z5269" s="21"/>
      <c r="AA5269" s="20"/>
      <c r="AB5269" s="20"/>
      <c r="AC5269" s="14"/>
    </row>
    <row r="5270" spans="2:29" ht="14.25" customHeight="1" x14ac:dyDescent="0.3">
      <c r="B5270" s="20"/>
      <c r="C5270" s="20"/>
      <c r="D5270" s="20"/>
      <c r="E5270" s="20"/>
      <c r="F5270" s="21"/>
      <c r="G5270" s="20"/>
      <c r="H5270" s="20"/>
      <c r="I5270" s="21"/>
      <c r="J5270" s="20"/>
      <c r="K5270" s="20"/>
      <c r="L5270" s="20"/>
      <c r="M5270" s="21"/>
      <c r="N5270" s="21"/>
      <c r="O5270" s="21"/>
      <c r="P5270" s="21"/>
      <c r="Q5270" s="21"/>
      <c r="R5270" s="21"/>
      <c r="S5270" s="21"/>
      <c r="T5270" s="20"/>
      <c r="U5270" s="21"/>
      <c r="V5270" s="21"/>
      <c r="W5270" s="21"/>
      <c r="X5270" s="20"/>
      <c r="Y5270" s="20"/>
      <c r="Z5270" s="21"/>
      <c r="AA5270" s="20"/>
      <c r="AB5270" s="20"/>
      <c r="AC5270" s="14"/>
    </row>
    <row r="5271" spans="2:29" ht="14.25" customHeight="1" x14ac:dyDescent="0.3">
      <c r="B5271" s="20"/>
      <c r="C5271" s="20"/>
      <c r="D5271" s="20"/>
      <c r="E5271" s="20"/>
      <c r="F5271" s="21"/>
      <c r="G5271" s="20"/>
      <c r="H5271" s="20"/>
      <c r="I5271" s="21"/>
      <c r="J5271" s="20"/>
      <c r="K5271" s="20"/>
      <c r="L5271" s="20"/>
      <c r="M5271" s="21"/>
      <c r="N5271" s="21"/>
      <c r="O5271" s="21"/>
      <c r="P5271" s="21"/>
      <c r="Q5271" s="21"/>
      <c r="R5271" s="21"/>
      <c r="S5271" s="21"/>
      <c r="T5271" s="20"/>
      <c r="U5271" s="21"/>
      <c r="V5271" s="21"/>
      <c r="W5271" s="21"/>
      <c r="X5271" s="20"/>
      <c r="Y5271" s="20"/>
      <c r="Z5271" s="21"/>
      <c r="AA5271" s="20"/>
      <c r="AB5271" s="20"/>
      <c r="AC5271" s="14"/>
    </row>
    <row r="5272" spans="2:29" ht="14.25" customHeight="1" x14ac:dyDescent="0.3">
      <c r="B5272" s="20"/>
      <c r="C5272" s="20"/>
      <c r="D5272" s="20"/>
      <c r="E5272" s="20"/>
      <c r="F5272" s="21"/>
      <c r="G5272" s="20"/>
      <c r="H5272" s="20"/>
      <c r="I5272" s="21"/>
      <c r="J5272" s="20"/>
      <c r="K5272" s="20"/>
      <c r="L5272" s="20"/>
      <c r="M5272" s="21"/>
      <c r="N5272" s="21"/>
      <c r="O5272" s="21"/>
      <c r="P5272" s="21"/>
      <c r="Q5272" s="21"/>
      <c r="R5272" s="21"/>
      <c r="S5272" s="21"/>
      <c r="T5272" s="20"/>
      <c r="U5272" s="21"/>
      <c r="V5272" s="21"/>
      <c r="W5272" s="21"/>
      <c r="X5272" s="20"/>
      <c r="Y5272" s="20"/>
      <c r="Z5272" s="21"/>
      <c r="AA5272" s="20"/>
      <c r="AB5272" s="20"/>
      <c r="AC5272" s="14"/>
    </row>
    <row r="5273" spans="2:29" ht="14.25" customHeight="1" x14ac:dyDescent="0.3">
      <c r="B5273" s="20"/>
      <c r="C5273" s="20"/>
      <c r="D5273" s="20"/>
      <c r="E5273" s="20"/>
      <c r="F5273" s="21"/>
      <c r="G5273" s="20"/>
      <c r="H5273" s="20"/>
      <c r="I5273" s="21"/>
      <c r="J5273" s="20"/>
      <c r="K5273" s="20"/>
      <c r="L5273" s="20"/>
      <c r="M5273" s="21"/>
      <c r="N5273" s="21"/>
      <c r="O5273" s="21"/>
      <c r="P5273" s="21"/>
      <c r="Q5273" s="21"/>
      <c r="R5273" s="21"/>
      <c r="S5273" s="21"/>
      <c r="T5273" s="20"/>
      <c r="U5273" s="21"/>
      <c r="V5273" s="21"/>
      <c r="W5273" s="21"/>
      <c r="X5273" s="20"/>
      <c r="Y5273" s="20"/>
      <c r="Z5273" s="21"/>
      <c r="AA5273" s="20"/>
      <c r="AB5273" s="20"/>
      <c r="AC5273" s="14"/>
    </row>
    <row r="5274" spans="2:29" ht="14.25" customHeight="1" x14ac:dyDescent="0.3">
      <c r="B5274" s="20"/>
      <c r="C5274" s="20"/>
      <c r="D5274" s="20"/>
      <c r="E5274" s="20"/>
      <c r="F5274" s="21"/>
      <c r="G5274" s="20"/>
      <c r="H5274" s="20"/>
      <c r="I5274" s="21"/>
      <c r="J5274" s="20"/>
      <c r="K5274" s="20"/>
      <c r="L5274" s="20"/>
      <c r="M5274" s="21"/>
      <c r="N5274" s="21"/>
      <c r="O5274" s="21"/>
      <c r="P5274" s="21"/>
      <c r="Q5274" s="21"/>
      <c r="R5274" s="21"/>
      <c r="S5274" s="21"/>
      <c r="T5274" s="20"/>
      <c r="U5274" s="21"/>
      <c r="V5274" s="21"/>
      <c r="W5274" s="21"/>
      <c r="X5274" s="20"/>
      <c r="Y5274" s="20"/>
      <c r="Z5274" s="21"/>
      <c r="AA5274" s="20"/>
      <c r="AB5274" s="20"/>
      <c r="AC5274" s="14"/>
    </row>
    <row r="5275" spans="2:29" ht="14.25" customHeight="1" x14ac:dyDescent="0.3">
      <c r="B5275" s="20"/>
      <c r="C5275" s="20"/>
      <c r="D5275" s="20"/>
      <c r="E5275" s="20"/>
      <c r="F5275" s="21"/>
      <c r="G5275" s="20"/>
      <c r="H5275" s="20"/>
      <c r="I5275" s="21"/>
      <c r="J5275" s="20"/>
      <c r="K5275" s="20"/>
      <c r="L5275" s="20"/>
      <c r="M5275" s="21"/>
      <c r="N5275" s="21"/>
      <c r="O5275" s="21"/>
      <c r="P5275" s="21"/>
      <c r="Q5275" s="21"/>
      <c r="R5275" s="21"/>
      <c r="S5275" s="21"/>
      <c r="T5275" s="20"/>
      <c r="U5275" s="21"/>
      <c r="V5275" s="21"/>
      <c r="W5275" s="21"/>
      <c r="X5275" s="20"/>
      <c r="Y5275" s="20"/>
      <c r="Z5275" s="21"/>
      <c r="AA5275" s="20"/>
      <c r="AB5275" s="20"/>
      <c r="AC5275" s="14"/>
    </row>
    <row r="5276" spans="2:29" ht="14.25" customHeight="1" x14ac:dyDescent="0.3">
      <c r="B5276" s="20"/>
      <c r="C5276" s="20"/>
      <c r="D5276" s="20"/>
      <c r="E5276" s="20"/>
      <c r="F5276" s="21"/>
      <c r="G5276" s="20"/>
      <c r="H5276" s="20"/>
      <c r="I5276" s="21"/>
      <c r="J5276" s="20"/>
      <c r="K5276" s="20"/>
      <c r="L5276" s="20"/>
      <c r="M5276" s="21"/>
      <c r="N5276" s="21"/>
      <c r="O5276" s="21"/>
      <c r="P5276" s="21"/>
      <c r="Q5276" s="21"/>
      <c r="R5276" s="21"/>
      <c r="S5276" s="21"/>
      <c r="T5276" s="20"/>
      <c r="U5276" s="21"/>
      <c r="V5276" s="21"/>
      <c r="W5276" s="21"/>
      <c r="X5276" s="20"/>
      <c r="Y5276" s="20"/>
      <c r="Z5276" s="21"/>
      <c r="AA5276" s="20"/>
      <c r="AB5276" s="20"/>
      <c r="AC5276" s="14"/>
    </row>
    <row r="5277" spans="2:29" ht="14.25" customHeight="1" x14ac:dyDescent="0.3">
      <c r="B5277" s="20"/>
      <c r="C5277" s="20"/>
      <c r="D5277" s="20"/>
      <c r="E5277" s="20"/>
      <c r="F5277" s="21"/>
      <c r="G5277" s="20"/>
      <c r="H5277" s="20"/>
      <c r="I5277" s="21"/>
      <c r="J5277" s="20"/>
      <c r="K5277" s="20"/>
      <c r="L5277" s="20"/>
      <c r="M5277" s="21"/>
      <c r="N5277" s="21"/>
      <c r="O5277" s="21"/>
      <c r="P5277" s="21"/>
      <c r="Q5277" s="21"/>
      <c r="R5277" s="21"/>
      <c r="S5277" s="21"/>
      <c r="T5277" s="20"/>
      <c r="U5277" s="21"/>
      <c r="V5277" s="21"/>
      <c r="W5277" s="21"/>
      <c r="X5277" s="20"/>
      <c r="Y5277" s="20"/>
      <c r="Z5277" s="21"/>
      <c r="AA5277" s="20"/>
      <c r="AB5277" s="20"/>
      <c r="AC5277" s="14"/>
    </row>
    <row r="5278" spans="2:29" ht="14.25" customHeight="1" x14ac:dyDescent="0.3">
      <c r="B5278" s="20"/>
      <c r="C5278" s="20"/>
      <c r="D5278" s="20"/>
      <c r="E5278" s="20"/>
      <c r="F5278" s="21"/>
      <c r="G5278" s="20"/>
      <c r="H5278" s="20"/>
      <c r="I5278" s="21"/>
      <c r="J5278" s="20"/>
      <c r="K5278" s="20"/>
      <c r="L5278" s="20"/>
      <c r="M5278" s="21"/>
      <c r="N5278" s="21"/>
      <c r="O5278" s="21"/>
      <c r="P5278" s="21"/>
      <c r="Q5278" s="21"/>
      <c r="R5278" s="21"/>
      <c r="S5278" s="21"/>
      <c r="T5278" s="20"/>
      <c r="U5278" s="21"/>
      <c r="V5278" s="21"/>
      <c r="W5278" s="21"/>
      <c r="X5278" s="20"/>
      <c r="Y5278" s="20"/>
      <c r="Z5278" s="21"/>
      <c r="AA5278" s="20"/>
      <c r="AB5278" s="20"/>
      <c r="AC5278" s="14"/>
    </row>
    <row r="5279" spans="2:29" ht="14.25" customHeight="1" x14ac:dyDescent="0.3">
      <c r="B5279" s="20"/>
      <c r="C5279" s="20"/>
      <c r="D5279" s="20"/>
      <c r="E5279" s="20"/>
      <c r="F5279" s="21"/>
      <c r="G5279" s="20"/>
      <c r="H5279" s="20"/>
      <c r="I5279" s="21"/>
      <c r="J5279" s="20"/>
      <c r="K5279" s="20"/>
      <c r="L5279" s="20"/>
      <c r="M5279" s="21"/>
      <c r="N5279" s="21"/>
      <c r="O5279" s="21"/>
      <c r="P5279" s="21"/>
      <c r="Q5279" s="21"/>
      <c r="R5279" s="21"/>
      <c r="S5279" s="21"/>
      <c r="T5279" s="20"/>
      <c r="U5279" s="21"/>
      <c r="V5279" s="21"/>
      <c r="W5279" s="21"/>
      <c r="X5279" s="20"/>
      <c r="Y5279" s="20"/>
      <c r="Z5279" s="21"/>
      <c r="AA5279" s="20"/>
      <c r="AB5279" s="20"/>
      <c r="AC5279" s="14"/>
    </row>
    <row r="5280" spans="2:29" ht="14.25" customHeight="1" x14ac:dyDescent="0.3">
      <c r="B5280" s="20"/>
      <c r="C5280" s="20"/>
      <c r="D5280" s="20"/>
      <c r="E5280" s="20"/>
      <c r="F5280" s="21"/>
      <c r="G5280" s="20"/>
      <c r="H5280" s="20"/>
      <c r="I5280" s="21"/>
      <c r="J5280" s="20"/>
      <c r="K5280" s="20"/>
      <c r="L5280" s="20"/>
      <c r="M5280" s="21"/>
      <c r="N5280" s="21"/>
      <c r="O5280" s="21"/>
      <c r="P5280" s="21"/>
      <c r="Q5280" s="21"/>
      <c r="R5280" s="21"/>
      <c r="S5280" s="21"/>
      <c r="T5280" s="20"/>
      <c r="U5280" s="21"/>
      <c r="V5280" s="21"/>
      <c r="W5280" s="21"/>
      <c r="X5280" s="20"/>
      <c r="Y5280" s="20"/>
      <c r="Z5280" s="21"/>
      <c r="AA5280" s="20"/>
      <c r="AB5280" s="20"/>
      <c r="AC5280" s="14"/>
    </row>
    <row r="5281" spans="2:29" ht="14.25" customHeight="1" x14ac:dyDescent="0.3">
      <c r="B5281" s="20"/>
      <c r="C5281" s="20"/>
      <c r="D5281" s="20"/>
      <c r="E5281" s="20"/>
      <c r="F5281" s="21"/>
      <c r="G5281" s="20"/>
      <c r="H5281" s="20"/>
      <c r="I5281" s="21"/>
      <c r="J5281" s="20"/>
      <c r="K5281" s="20"/>
      <c r="L5281" s="20"/>
      <c r="M5281" s="21"/>
      <c r="N5281" s="21"/>
      <c r="O5281" s="21"/>
      <c r="P5281" s="21"/>
      <c r="Q5281" s="21"/>
      <c r="R5281" s="21"/>
      <c r="S5281" s="21"/>
      <c r="T5281" s="20"/>
      <c r="U5281" s="21"/>
      <c r="V5281" s="21"/>
      <c r="W5281" s="21"/>
      <c r="X5281" s="20"/>
      <c r="Y5281" s="20"/>
      <c r="Z5281" s="21"/>
      <c r="AA5281" s="20"/>
      <c r="AB5281" s="20"/>
      <c r="AC5281" s="14"/>
    </row>
    <row r="5282" spans="2:29" ht="14.25" customHeight="1" x14ac:dyDescent="0.3">
      <c r="B5282" s="20"/>
      <c r="C5282" s="20"/>
      <c r="D5282" s="20"/>
      <c r="E5282" s="20"/>
      <c r="F5282" s="21"/>
      <c r="G5282" s="20"/>
      <c r="H5282" s="20"/>
      <c r="I5282" s="21"/>
      <c r="J5282" s="20"/>
      <c r="K5282" s="20"/>
      <c r="L5282" s="20"/>
      <c r="M5282" s="21"/>
      <c r="N5282" s="21"/>
      <c r="O5282" s="21"/>
      <c r="P5282" s="21"/>
      <c r="Q5282" s="21"/>
      <c r="R5282" s="21"/>
      <c r="S5282" s="21"/>
      <c r="T5282" s="20"/>
      <c r="U5282" s="21"/>
      <c r="V5282" s="21"/>
      <c r="W5282" s="21"/>
      <c r="X5282" s="20"/>
      <c r="Y5282" s="20"/>
      <c r="Z5282" s="21"/>
      <c r="AA5282" s="20"/>
      <c r="AB5282" s="20"/>
      <c r="AC5282" s="14"/>
    </row>
    <row r="5283" spans="2:29" ht="14.25" customHeight="1" x14ac:dyDescent="0.3">
      <c r="B5283" s="20"/>
      <c r="C5283" s="20"/>
      <c r="D5283" s="20"/>
      <c r="E5283" s="20"/>
      <c r="F5283" s="21"/>
      <c r="G5283" s="20"/>
      <c r="H5283" s="20"/>
      <c r="I5283" s="21"/>
      <c r="J5283" s="20"/>
      <c r="K5283" s="20"/>
      <c r="L5283" s="20"/>
      <c r="M5283" s="21"/>
      <c r="N5283" s="21"/>
      <c r="O5283" s="21"/>
      <c r="P5283" s="21"/>
      <c r="Q5283" s="21"/>
      <c r="R5283" s="21"/>
      <c r="S5283" s="21"/>
      <c r="T5283" s="20"/>
      <c r="U5283" s="21"/>
      <c r="V5283" s="21"/>
      <c r="W5283" s="21"/>
      <c r="X5283" s="20"/>
      <c r="Y5283" s="20"/>
      <c r="Z5283" s="21"/>
      <c r="AA5283" s="20"/>
      <c r="AB5283" s="20"/>
      <c r="AC5283" s="14"/>
    </row>
    <row r="5284" spans="2:29" ht="14.25" customHeight="1" x14ac:dyDescent="0.3">
      <c r="B5284" s="20"/>
      <c r="C5284" s="20"/>
      <c r="D5284" s="20"/>
      <c r="E5284" s="20"/>
      <c r="F5284" s="21"/>
      <c r="G5284" s="20"/>
      <c r="H5284" s="20"/>
      <c r="I5284" s="21"/>
      <c r="J5284" s="20"/>
      <c r="K5284" s="20"/>
      <c r="L5284" s="20"/>
      <c r="M5284" s="21"/>
      <c r="N5284" s="21"/>
      <c r="O5284" s="21"/>
      <c r="P5284" s="21"/>
      <c r="Q5284" s="21"/>
      <c r="R5284" s="21"/>
      <c r="S5284" s="21"/>
      <c r="T5284" s="20"/>
      <c r="U5284" s="21"/>
      <c r="V5284" s="21"/>
      <c r="W5284" s="21"/>
      <c r="X5284" s="20"/>
      <c r="Y5284" s="20"/>
      <c r="Z5284" s="21"/>
      <c r="AA5284" s="20"/>
      <c r="AB5284" s="20"/>
      <c r="AC5284" s="14"/>
    </row>
    <row r="5285" spans="2:29" ht="14.25" customHeight="1" x14ac:dyDescent="0.3">
      <c r="B5285" s="20"/>
      <c r="C5285" s="20"/>
      <c r="D5285" s="20"/>
      <c r="E5285" s="20"/>
      <c r="F5285" s="21"/>
      <c r="G5285" s="20"/>
      <c r="H5285" s="20"/>
      <c r="I5285" s="21"/>
      <c r="J5285" s="20"/>
      <c r="K5285" s="20"/>
      <c r="L5285" s="20"/>
      <c r="M5285" s="21"/>
      <c r="N5285" s="21"/>
      <c r="O5285" s="21"/>
      <c r="P5285" s="21"/>
      <c r="Q5285" s="21"/>
      <c r="R5285" s="21"/>
      <c r="S5285" s="21"/>
      <c r="T5285" s="20"/>
      <c r="U5285" s="21"/>
      <c r="V5285" s="21"/>
      <c r="W5285" s="21"/>
      <c r="X5285" s="20"/>
      <c r="Y5285" s="20"/>
      <c r="Z5285" s="21"/>
      <c r="AA5285" s="20"/>
      <c r="AB5285" s="20"/>
      <c r="AC5285" s="14"/>
    </row>
    <row r="5286" spans="2:29" ht="14.25" customHeight="1" x14ac:dyDescent="0.3">
      <c r="B5286" s="20"/>
      <c r="C5286" s="20"/>
      <c r="D5286" s="20"/>
      <c r="E5286" s="20"/>
      <c r="F5286" s="21"/>
      <c r="G5286" s="20"/>
      <c r="H5286" s="20"/>
      <c r="I5286" s="21"/>
      <c r="J5286" s="20"/>
      <c r="K5286" s="20"/>
      <c r="L5286" s="20"/>
      <c r="M5286" s="21"/>
      <c r="N5286" s="21"/>
      <c r="O5286" s="21"/>
      <c r="P5286" s="21"/>
      <c r="Q5286" s="21"/>
      <c r="R5286" s="21"/>
      <c r="S5286" s="21"/>
      <c r="T5286" s="20"/>
      <c r="U5286" s="21"/>
      <c r="V5286" s="21"/>
      <c r="W5286" s="21"/>
      <c r="X5286" s="20"/>
      <c r="Y5286" s="20"/>
      <c r="Z5286" s="21"/>
      <c r="AA5286" s="20"/>
      <c r="AB5286" s="20"/>
      <c r="AC5286" s="14"/>
    </row>
    <row r="5287" spans="2:29" ht="14.25" customHeight="1" x14ac:dyDescent="0.3">
      <c r="B5287" s="20"/>
      <c r="C5287" s="20"/>
      <c r="D5287" s="20"/>
      <c r="E5287" s="20"/>
      <c r="F5287" s="21"/>
      <c r="G5287" s="20"/>
      <c r="H5287" s="20"/>
      <c r="I5287" s="21"/>
      <c r="J5287" s="20"/>
      <c r="K5287" s="20"/>
      <c r="L5287" s="20"/>
      <c r="M5287" s="21"/>
      <c r="N5287" s="21"/>
      <c r="O5287" s="21"/>
      <c r="P5287" s="21"/>
      <c r="Q5287" s="21"/>
      <c r="R5287" s="21"/>
      <c r="S5287" s="21"/>
      <c r="T5287" s="20"/>
      <c r="U5287" s="21"/>
      <c r="V5287" s="21"/>
      <c r="W5287" s="21"/>
      <c r="X5287" s="20"/>
      <c r="Y5287" s="20"/>
      <c r="Z5287" s="21"/>
      <c r="AA5287" s="20"/>
      <c r="AB5287" s="20"/>
      <c r="AC5287" s="14"/>
    </row>
    <row r="5288" spans="2:29" ht="14.25" customHeight="1" x14ac:dyDescent="0.3">
      <c r="B5288" s="20"/>
      <c r="C5288" s="20"/>
      <c r="D5288" s="20"/>
      <c r="E5288" s="20"/>
      <c r="F5288" s="21"/>
      <c r="G5288" s="20"/>
      <c r="H5288" s="20"/>
      <c r="I5288" s="21"/>
      <c r="J5288" s="20"/>
      <c r="K5288" s="20"/>
      <c r="L5288" s="20"/>
      <c r="M5288" s="21"/>
      <c r="N5288" s="21"/>
      <c r="O5288" s="21"/>
      <c r="P5288" s="21"/>
      <c r="Q5288" s="21"/>
      <c r="R5288" s="21"/>
      <c r="S5288" s="21"/>
      <c r="T5288" s="20"/>
      <c r="U5288" s="21"/>
      <c r="V5288" s="21"/>
      <c r="W5288" s="21"/>
      <c r="X5288" s="20"/>
      <c r="Y5288" s="20"/>
      <c r="Z5288" s="21"/>
      <c r="AA5288" s="20"/>
      <c r="AB5288" s="20"/>
      <c r="AC5288" s="14"/>
    </row>
    <row r="5289" spans="2:29" ht="14.25" customHeight="1" x14ac:dyDescent="0.3">
      <c r="B5289" s="20"/>
      <c r="C5289" s="20"/>
      <c r="D5289" s="20"/>
      <c r="E5289" s="20"/>
      <c r="F5289" s="21"/>
      <c r="G5289" s="20"/>
      <c r="H5289" s="20"/>
      <c r="I5289" s="21"/>
      <c r="J5289" s="20"/>
      <c r="K5289" s="20"/>
      <c r="L5289" s="20"/>
      <c r="M5289" s="21"/>
      <c r="N5289" s="21"/>
      <c r="O5289" s="21"/>
      <c r="P5289" s="21"/>
      <c r="Q5289" s="21"/>
      <c r="R5289" s="21"/>
      <c r="S5289" s="21"/>
      <c r="T5289" s="20"/>
      <c r="U5289" s="21"/>
      <c r="V5289" s="21"/>
      <c r="W5289" s="21"/>
      <c r="X5289" s="20"/>
      <c r="Y5289" s="20"/>
      <c r="Z5289" s="21"/>
      <c r="AA5289" s="20"/>
      <c r="AB5289" s="20"/>
      <c r="AC5289" s="14"/>
    </row>
    <row r="5290" spans="2:29" ht="14.25" customHeight="1" x14ac:dyDescent="0.3">
      <c r="B5290" s="20"/>
      <c r="C5290" s="20"/>
      <c r="D5290" s="20"/>
      <c r="E5290" s="20"/>
      <c r="F5290" s="21"/>
      <c r="G5290" s="20"/>
      <c r="H5290" s="20"/>
      <c r="I5290" s="21"/>
      <c r="J5290" s="20"/>
      <c r="K5290" s="20"/>
      <c r="L5290" s="20"/>
      <c r="M5290" s="21"/>
      <c r="N5290" s="21"/>
      <c r="O5290" s="21"/>
      <c r="P5290" s="21"/>
      <c r="Q5290" s="21"/>
      <c r="R5290" s="21"/>
      <c r="S5290" s="21"/>
      <c r="T5290" s="20"/>
      <c r="U5290" s="21"/>
      <c r="V5290" s="21"/>
      <c r="W5290" s="21"/>
      <c r="X5290" s="20"/>
      <c r="Y5290" s="20"/>
      <c r="Z5290" s="21"/>
      <c r="AA5290" s="20"/>
      <c r="AB5290" s="20"/>
      <c r="AC5290" s="14"/>
    </row>
    <row r="5291" spans="2:29" ht="14.25" customHeight="1" x14ac:dyDescent="0.3">
      <c r="B5291" s="20"/>
      <c r="C5291" s="20"/>
      <c r="D5291" s="20"/>
      <c r="E5291" s="20"/>
      <c r="F5291" s="21"/>
      <c r="G5291" s="20"/>
      <c r="H5291" s="20"/>
      <c r="I5291" s="21"/>
      <c r="J5291" s="20"/>
      <c r="K5291" s="20"/>
      <c r="L5291" s="20"/>
      <c r="M5291" s="21"/>
      <c r="N5291" s="21"/>
      <c r="O5291" s="21"/>
      <c r="P5291" s="21"/>
      <c r="Q5291" s="21"/>
      <c r="R5291" s="21"/>
      <c r="S5291" s="21"/>
      <c r="T5291" s="20"/>
      <c r="U5291" s="21"/>
      <c r="V5291" s="21"/>
      <c r="W5291" s="21"/>
      <c r="X5291" s="20"/>
      <c r="Y5291" s="20"/>
      <c r="Z5291" s="21"/>
      <c r="AA5291" s="20"/>
      <c r="AB5291" s="20"/>
      <c r="AC5291" s="14"/>
    </row>
    <row r="5292" spans="2:29" ht="14.25" customHeight="1" x14ac:dyDescent="0.3">
      <c r="B5292" s="20"/>
      <c r="C5292" s="20"/>
      <c r="D5292" s="20"/>
      <c r="E5292" s="20"/>
      <c r="F5292" s="21"/>
      <c r="G5292" s="20"/>
      <c r="H5292" s="20"/>
      <c r="I5292" s="21"/>
      <c r="J5292" s="20"/>
      <c r="K5292" s="20"/>
      <c r="L5292" s="20"/>
      <c r="M5292" s="21"/>
      <c r="N5292" s="21"/>
      <c r="O5292" s="21"/>
      <c r="P5292" s="21"/>
      <c r="Q5292" s="21"/>
      <c r="R5292" s="21"/>
      <c r="S5292" s="21"/>
      <c r="T5292" s="20"/>
      <c r="U5292" s="21"/>
      <c r="V5292" s="21"/>
      <c r="W5292" s="21"/>
      <c r="X5292" s="20"/>
      <c r="Y5292" s="20"/>
      <c r="Z5292" s="21"/>
      <c r="AA5292" s="20"/>
      <c r="AB5292" s="20"/>
      <c r="AC5292" s="14"/>
    </row>
    <row r="5293" spans="2:29" ht="14.25" customHeight="1" x14ac:dyDescent="0.3">
      <c r="B5293" s="20"/>
      <c r="C5293" s="20"/>
      <c r="D5293" s="20"/>
      <c r="E5293" s="20"/>
      <c r="F5293" s="21"/>
      <c r="G5293" s="20"/>
      <c r="H5293" s="20"/>
      <c r="I5293" s="21"/>
      <c r="J5293" s="20"/>
      <c r="K5293" s="20"/>
      <c r="L5293" s="20"/>
      <c r="M5293" s="21"/>
      <c r="N5293" s="21"/>
      <c r="O5293" s="21"/>
      <c r="P5293" s="21"/>
      <c r="Q5293" s="21"/>
      <c r="R5293" s="21"/>
      <c r="S5293" s="21"/>
      <c r="T5293" s="20"/>
      <c r="U5293" s="21"/>
      <c r="V5293" s="21"/>
      <c r="W5293" s="21"/>
      <c r="X5293" s="20"/>
      <c r="Y5293" s="20"/>
      <c r="Z5293" s="21"/>
      <c r="AA5293" s="20"/>
      <c r="AB5293" s="20"/>
      <c r="AC5293" s="14"/>
    </row>
    <row r="5294" spans="2:29" ht="14.25" customHeight="1" x14ac:dyDescent="0.3">
      <c r="B5294" s="20"/>
      <c r="C5294" s="20"/>
      <c r="D5294" s="20"/>
      <c r="E5294" s="20"/>
      <c r="F5294" s="21"/>
      <c r="G5294" s="20"/>
      <c r="H5294" s="20"/>
      <c r="I5294" s="21"/>
      <c r="J5294" s="20"/>
      <c r="K5294" s="20"/>
      <c r="L5294" s="20"/>
      <c r="M5294" s="21"/>
      <c r="N5294" s="21"/>
      <c r="O5294" s="21"/>
      <c r="P5294" s="21"/>
      <c r="Q5294" s="21"/>
      <c r="R5294" s="21"/>
      <c r="S5294" s="21"/>
      <c r="T5294" s="20"/>
      <c r="U5294" s="21"/>
      <c r="V5294" s="21"/>
      <c r="W5294" s="21"/>
      <c r="X5294" s="20"/>
      <c r="Y5294" s="20"/>
      <c r="Z5294" s="21"/>
      <c r="AA5294" s="20"/>
      <c r="AB5294" s="20"/>
      <c r="AC5294" s="14"/>
    </row>
    <row r="5295" spans="2:29" ht="14.25" customHeight="1" x14ac:dyDescent="0.3">
      <c r="B5295" s="20"/>
      <c r="C5295" s="20"/>
      <c r="D5295" s="20"/>
      <c r="E5295" s="20"/>
      <c r="F5295" s="21"/>
      <c r="G5295" s="20"/>
      <c r="H5295" s="20"/>
      <c r="I5295" s="21"/>
      <c r="J5295" s="20"/>
      <c r="K5295" s="20"/>
      <c r="L5295" s="20"/>
      <c r="M5295" s="21"/>
      <c r="N5295" s="21"/>
      <c r="O5295" s="21"/>
      <c r="P5295" s="21"/>
      <c r="Q5295" s="21"/>
      <c r="R5295" s="21"/>
      <c r="S5295" s="21"/>
      <c r="T5295" s="20"/>
      <c r="U5295" s="21"/>
      <c r="V5295" s="21"/>
      <c r="W5295" s="21"/>
      <c r="X5295" s="20"/>
      <c r="Y5295" s="20"/>
      <c r="Z5295" s="21"/>
      <c r="AA5295" s="20"/>
      <c r="AB5295" s="20"/>
      <c r="AC5295" s="14"/>
    </row>
    <row r="5296" spans="2:29" ht="14.25" customHeight="1" x14ac:dyDescent="0.3">
      <c r="B5296" s="20"/>
      <c r="C5296" s="20"/>
      <c r="D5296" s="20"/>
      <c r="E5296" s="20"/>
      <c r="F5296" s="21"/>
      <c r="G5296" s="20"/>
      <c r="H5296" s="20"/>
      <c r="I5296" s="21"/>
      <c r="J5296" s="20"/>
      <c r="K5296" s="20"/>
      <c r="L5296" s="20"/>
      <c r="M5296" s="21"/>
      <c r="N5296" s="21"/>
      <c r="O5296" s="21"/>
      <c r="P5296" s="21"/>
      <c r="Q5296" s="21"/>
      <c r="R5296" s="21"/>
      <c r="S5296" s="21"/>
      <c r="T5296" s="20"/>
      <c r="U5296" s="21"/>
      <c r="V5296" s="21"/>
      <c r="W5296" s="21"/>
      <c r="X5296" s="20"/>
      <c r="Y5296" s="20"/>
      <c r="Z5296" s="21"/>
      <c r="AA5296" s="20"/>
      <c r="AB5296" s="20"/>
      <c r="AC5296" s="14"/>
    </row>
    <row r="5297" spans="2:29" ht="14.25" customHeight="1" x14ac:dyDescent="0.3">
      <c r="B5297" s="20"/>
      <c r="C5297" s="20"/>
      <c r="D5297" s="20"/>
      <c r="E5297" s="20"/>
      <c r="F5297" s="21"/>
      <c r="G5297" s="20"/>
      <c r="H5297" s="20"/>
      <c r="I5297" s="21"/>
      <c r="J5297" s="20"/>
      <c r="K5297" s="20"/>
      <c r="L5297" s="20"/>
      <c r="M5297" s="21"/>
      <c r="N5297" s="21"/>
      <c r="O5297" s="21"/>
      <c r="P5297" s="21"/>
      <c r="Q5297" s="21"/>
      <c r="R5297" s="21"/>
      <c r="S5297" s="21"/>
      <c r="T5297" s="20"/>
      <c r="U5297" s="21"/>
      <c r="V5297" s="21"/>
      <c r="W5297" s="21"/>
      <c r="X5297" s="20"/>
      <c r="Y5297" s="20"/>
      <c r="Z5297" s="21"/>
      <c r="AA5297" s="20"/>
      <c r="AB5297" s="20"/>
      <c r="AC5297" s="14"/>
    </row>
    <row r="5298" spans="2:29" ht="14.25" customHeight="1" x14ac:dyDescent="0.3">
      <c r="B5298" s="20"/>
      <c r="C5298" s="20"/>
      <c r="D5298" s="20"/>
      <c r="E5298" s="20"/>
      <c r="F5298" s="21"/>
      <c r="G5298" s="20"/>
      <c r="H5298" s="20"/>
      <c r="I5298" s="21"/>
      <c r="J5298" s="20"/>
      <c r="K5298" s="20"/>
      <c r="L5298" s="20"/>
      <c r="M5298" s="21"/>
      <c r="N5298" s="21"/>
      <c r="O5298" s="21"/>
      <c r="P5298" s="21"/>
      <c r="Q5298" s="21"/>
      <c r="R5298" s="21"/>
      <c r="S5298" s="21"/>
      <c r="T5298" s="20"/>
      <c r="U5298" s="21"/>
      <c r="V5298" s="21"/>
      <c r="W5298" s="21"/>
      <c r="X5298" s="20"/>
      <c r="Y5298" s="20"/>
      <c r="Z5298" s="21"/>
      <c r="AA5298" s="20"/>
      <c r="AB5298" s="20"/>
      <c r="AC5298" s="14"/>
    </row>
    <row r="5299" spans="2:29" ht="14.25" customHeight="1" x14ac:dyDescent="0.3">
      <c r="B5299" s="20"/>
      <c r="C5299" s="20"/>
      <c r="D5299" s="20"/>
      <c r="E5299" s="20"/>
      <c r="F5299" s="21"/>
      <c r="G5299" s="20"/>
      <c r="H5299" s="20"/>
      <c r="I5299" s="21"/>
      <c r="J5299" s="20"/>
      <c r="K5299" s="20"/>
      <c r="L5299" s="20"/>
      <c r="M5299" s="21"/>
      <c r="N5299" s="21"/>
      <c r="O5299" s="21"/>
      <c r="P5299" s="21"/>
      <c r="Q5299" s="21"/>
      <c r="R5299" s="21"/>
      <c r="S5299" s="21"/>
      <c r="T5299" s="20"/>
      <c r="U5299" s="21"/>
      <c r="V5299" s="21"/>
      <c r="W5299" s="21"/>
      <c r="X5299" s="20"/>
      <c r="Y5299" s="20"/>
      <c r="Z5299" s="21"/>
      <c r="AA5299" s="20"/>
      <c r="AB5299" s="20"/>
      <c r="AC5299" s="14"/>
    </row>
    <row r="5300" spans="2:29" ht="14.25" customHeight="1" x14ac:dyDescent="0.3">
      <c r="B5300" s="20"/>
      <c r="C5300" s="20"/>
      <c r="D5300" s="20"/>
      <c r="E5300" s="20"/>
      <c r="F5300" s="21"/>
      <c r="G5300" s="20"/>
      <c r="H5300" s="20"/>
      <c r="I5300" s="21"/>
      <c r="J5300" s="20"/>
      <c r="K5300" s="20"/>
      <c r="L5300" s="20"/>
      <c r="M5300" s="21"/>
      <c r="N5300" s="21"/>
      <c r="O5300" s="21"/>
      <c r="P5300" s="21"/>
      <c r="Q5300" s="21"/>
      <c r="R5300" s="21"/>
      <c r="S5300" s="21"/>
      <c r="T5300" s="20"/>
      <c r="U5300" s="21"/>
      <c r="V5300" s="21"/>
      <c r="W5300" s="21"/>
      <c r="X5300" s="20"/>
      <c r="Y5300" s="20"/>
      <c r="Z5300" s="21"/>
      <c r="AA5300" s="20"/>
      <c r="AB5300" s="20"/>
      <c r="AC5300" s="14"/>
    </row>
    <row r="5301" spans="2:29" ht="14.25" customHeight="1" x14ac:dyDescent="0.3">
      <c r="B5301" s="20"/>
      <c r="C5301" s="20"/>
      <c r="D5301" s="20"/>
      <c r="E5301" s="20"/>
      <c r="F5301" s="21"/>
      <c r="G5301" s="20"/>
      <c r="H5301" s="20"/>
      <c r="I5301" s="21"/>
      <c r="J5301" s="20"/>
      <c r="K5301" s="20"/>
      <c r="L5301" s="20"/>
      <c r="M5301" s="21"/>
      <c r="N5301" s="21"/>
      <c r="O5301" s="21"/>
      <c r="P5301" s="21"/>
      <c r="Q5301" s="21"/>
      <c r="R5301" s="21"/>
      <c r="S5301" s="21"/>
      <c r="T5301" s="20"/>
      <c r="U5301" s="21"/>
      <c r="V5301" s="21"/>
      <c r="W5301" s="21"/>
      <c r="X5301" s="20"/>
      <c r="Y5301" s="20"/>
      <c r="Z5301" s="21"/>
      <c r="AA5301" s="20"/>
      <c r="AB5301" s="20"/>
      <c r="AC5301" s="14"/>
    </row>
    <row r="5302" spans="2:29" ht="14.25" customHeight="1" x14ac:dyDescent="0.3">
      <c r="B5302" s="20"/>
      <c r="C5302" s="20"/>
      <c r="D5302" s="20"/>
      <c r="E5302" s="20"/>
      <c r="F5302" s="21"/>
      <c r="G5302" s="20"/>
      <c r="H5302" s="20"/>
      <c r="I5302" s="21"/>
      <c r="J5302" s="20"/>
      <c r="K5302" s="20"/>
      <c r="L5302" s="20"/>
      <c r="M5302" s="21"/>
      <c r="N5302" s="21"/>
      <c r="O5302" s="21"/>
      <c r="P5302" s="21"/>
      <c r="Q5302" s="21"/>
      <c r="R5302" s="21"/>
      <c r="S5302" s="21"/>
      <c r="T5302" s="20"/>
      <c r="U5302" s="21"/>
      <c r="V5302" s="21"/>
      <c r="W5302" s="21"/>
      <c r="X5302" s="20"/>
      <c r="Y5302" s="20"/>
      <c r="Z5302" s="21"/>
      <c r="AA5302" s="20"/>
      <c r="AB5302" s="20"/>
      <c r="AC5302" s="14"/>
    </row>
    <row r="5303" spans="2:29" ht="14.25" customHeight="1" x14ac:dyDescent="0.3">
      <c r="B5303" s="20"/>
      <c r="C5303" s="20"/>
      <c r="D5303" s="20"/>
      <c r="E5303" s="20"/>
      <c r="F5303" s="21"/>
      <c r="G5303" s="20"/>
      <c r="H5303" s="20"/>
      <c r="I5303" s="21"/>
      <c r="J5303" s="20"/>
      <c r="K5303" s="20"/>
      <c r="L5303" s="20"/>
      <c r="M5303" s="21"/>
      <c r="N5303" s="21"/>
      <c r="O5303" s="21"/>
      <c r="P5303" s="21"/>
      <c r="Q5303" s="21"/>
      <c r="R5303" s="21"/>
      <c r="S5303" s="21"/>
      <c r="T5303" s="20"/>
      <c r="U5303" s="21"/>
      <c r="V5303" s="21"/>
      <c r="W5303" s="21"/>
      <c r="X5303" s="20"/>
      <c r="Y5303" s="20"/>
      <c r="Z5303" s="21"/>
      <c r="AA5303" s="20"/>
      <c r="AB5303" s="20"/>
      <c r="AC5303" s="14"/>
    </row>
    <row r="5304" spans="2:29" ht="14.25" customHeight="1" x14ac:dyDescent="0.3">
      <c r="B5304" s="20"/>
      <c r="C5304" s="20"/>
      <c r="D5304" s="20"/>
      <c r="E5304" s="20"/>
      <c r="F5304" s="21"/>
      <c r="G5304" s="20"/>
      <c r="H5304" s="20"/>
      <c r="I5304" s="21"/>
      <c r="J5304" s="20"/>
      <c r="K5304" s="20"/>
      <c r="L5304" s="20"/>
      <c r="M5304" s="21"/>
      <c r="N5304" s="21"/>
      <c r="O5304" s="21"/>
      <c r="P5304" s="21"/>
      <c r="Q5304" s="21"/>
      <c r="R5304" s="21"/>
      <c r="S5304" s="21"/>
      <c r="T5304" s="20"/>
      <c r="U5304" s="21"/>
      <c r="V5304" s="21"/>
      <c r="W5304" s="21"/>
      <c r="X5304" s="20"/>
      <c r="Y5304" s="20"/>
      <c r="Z5304" s="21"/>
      <c r="AA5304" s="20"/>
      <c r="AB5304" s="20"/>
      <c r="AC5304" s="14"/>
    </row>
    <row r="5305" spans="2:29" ht="14.25" customHeight="1" x14ac:dyDescent="0.3">
      <c r="B5305" s="20"/>
      <c r="C5305" s="20"/>
      <c r="D5305" s="20"/>
      <c r="E5305" s="20"/>
      <c r="F5305" s="21"/>
      <c r="G5305" s="20"/>
      <c r="H5305" s="20"/>
      <c r="I5305" s="21"/>
      <c r="J5305" s="20"/>
      <c r="K5305" s="20"/>
      <c r="L5305" s="20"/>
      <c r="M5305" s="21"/>
      <c r="N5305" s="21"/>
      <c r="O5305" s="21"/>
      <c r="P5305" s="21"/>
      <c r="Q5305" s="21"/>
      <c r="R5305" s="21"/>
      <c r="S5305" s="21"/>
      <c r="T5305" s="20"/>
      <c r="U5305" s="21"/>
      <c r="V5305" s="21"/>
      <c r="W5305" s="21"/>
      <c r="X5305" s="20"/>
      <c r="Y5305" s="20"/>
      <c r="Z5305" s="21"/>
      <c r="AA5305" s="20"/>
      <c r="AB5305" s="20"/>
      <c r="AC5305" s="14"/>
    </row>
    <row r="5306" spans="2:29" ht="14.25" customHeight="1" x14ac:dyDescent="0.3">
      <c r="B5306" s="20"/>
      <c r="C5306" s="20"/>
      <c r="D5306" s="20"/>
      <c r="E5306" s="20"/>
      <c r="F5306" s="21"/>
      <c r="G5306" s="20"/>
      <c r="H5306" s="20"/>
      <c r="I5306" s="21"/>
      <c r="J5306" s="20"/>
      <c r="K5306" s="20"/>
      <c r="L5306" s="20"/>
      <c r="M5306" s="21"/>
      <c r="N5306" s="21"/>
      <c r="O5306" s="21"/>
      <c r="P5306" s="21"/>
      <c r="Q5306" s="21"/>
      <c r="R5306" s="21"/>
      <c r="S5306" s="21"/>
      <c r="T5306" s="20"/>
      <c r="U5306" s="21"/>
      <c r="V5306" s="21"/>
      <c r="W5306" s="21"/>
      <c r="X5306" s="20"/>
      <c r="Y5306" s="20"/>
      <c r="Z5306" s="21"/>
      <c r="AA5306" s="20"/>
      <c r="AB5306" s="20"/>
      <c r="AC5306" s="14"/>
    </row>
    <row r="5307" spans="2:29" ht="14.25" customHeight="1" x14ac:dyDescent="0.3">
      <c r="B5307" s="20"/>
      <c r="C5307" s="20"/>
      <c r="D5307" s="20"/>
      <c r="E5307" s="20"/>
      <c r="F5307" s="21"/>
      <c r="G5307" s="20"/>
      <c r="H5307" s="20"/>
      <c r="I5307" s="21"/>
      <c r="J5307" s="20"/>
      <c r="K5307" s="20"/>
      <c r="L5307" s="20"/>
      <c r="M5307" s="21"/>
      <c r="N5307" s="21"/>
      <c r="O5307" s="21"/>
      <c r="P5307" s="21"/>
      <c r="Q5307" s="21"/>
      <c r="R5307" s="21"/>
      <c r="S5307" s="21"/>
      <c r="T5307" s="20"/>
      <c r="U5307" s="21"/>
      <c r="V5307" s="21"/>
      <c r="W5307" s="21"/>
      <c r="X5307" s="20"/>
      <c r="Y5307" s="20"/>
      <c r="Z5307" s="21"/>
      <c r="AA5307" s="20"/>
      <c r="AB5307" s="20"/>
      <c r="AC5307" s="14"/>
    </row>
    <row r="5308" spans="2:29" ht="14.25" customHeight="1" x14ac:dyDescent="0.3">
      <c r="B5308" s="20"/>
      <c r="C5308" s="20"/>
      <c r="D5308" s="20"/>
      <c r="E5308" s="20"/>
      <c r="F5308" s="21"/>
      <c r="G5308" s="20"/>
      <c r="H5308" s="20"/>
      <c r="I5308" s="21"/>
      <c r="J5308" s="20"/>
      <c r="K5308" s="20"/>
      <c r="L5308" s="20"/>
      <c r="M5308" s="21"/>
      <c r="N5308" s="21"/>
      <c r="O5308" s="21"/>
      <c r="P5308" s="21"/>
      <c r="Q5308" s="21"/>
      <c r="R5308" s="21"/>
      <c r="S5308" s="21"/>
      <c r="T5308" s="20"/>
      <c r="U5308" s="21"/>
      <c r="V5308" s="21"/>
      <c r="W5308" s="21"/>
      <c r="X5308" s="20"/>
      <c r="Y5308" s="20"/>
      <c r="Z5308" s="21"/>
      <c r="AA5308" s="20"/>
      <c r="AB5308" s="20"/>
      <c r="AC5308" s="14"/>
    </row>
    <row r="5309" spans="2:29" ht="14.25" customHeight="1" x14ac:dyDescent="0.3">
      <c r="B5309" s="20"/>
      <c r="C5309" s="20"/>
      <c r="D5309" s="20"/>
      <c r="E5309" s="20"/>
      <c r="F5309" s="21"/>
      <c r="G5309" s="20"/>
      <c r="H5309" s="20"/>
      <c r="I5309" s="21"/>
      <c r="J5309" s="20"/>
      <c r="K5309" s="20"/>
      <c r="L5309" s="20"/>
      <c r="M5309" s="21"/>
      <c r="N5309" s="21"/>
      <c r="O5309" s="21"/>
      <c r="P5309" s="21"/>
      <c r="Q5309" s="21"/>
      <c r="R5309" s="21"/>
      <c r="S5309" s="21"/>
      <c r="T5309" s="20"/>
      <c r="U5309" s="21"/>
      <c r="V5309" s="21"/>
      <c r="W5309" s="21"/>
      <c r="X5309" s="20"/>
      <c r="Y5309" s="20"/>
      <c r="Z5309" s="21"/>
      <c r="AA5309" s="20"/>
      <c r="AB5309" s="20"/>
      <c r="AC5309" s="14"/>
    </row>
    <row r="5310" spans="2:29" ht="14.25" customHeight="1" x14ac:dyDescent="0.3">
      <c r="B5310" s="20"/>
      <c r="C5310" s="20"/>
      <c r="D5310" s="20"/>
      <c r="E5310" s="20"/>
      <c r="F5310" s="21"/>
      <c r="G5310" s="20"/>
      <c r="H5310" s="20"/>
      <c r="I5310" s="21"/>
      <c r="J5310" s="20"/>
      <c r="K5310" s="20"/>
      <c r="L5310" s="20"/>
      <c r="M5310" s="21"/>
      <c r="N5310" s="21"/>
      <c r="O5310" s="21"/>
      <c r="P5310" s="21"/>
      <c r="Q5310" s="21"/>
      <c r="R5310" s="21"/>
      <c r="S5310" s="21"/>
      <c r="T5310" s="20"/>
      <c r="U5310" s="21"/>
      <c r="V5310" s="21"/>
      <c r="W5310" s="21"/>
      <c r="X5310" s="20"/>
      <c r="Y5310" s="20"/>
      <c r="Z5310" s="21"/>
      <c r="AA5310" s="20"/>
      <c r="AB5310" s="20"/>
      <c r="AC5310" s="14"/>
    </row>
    <row r="5311" spans="2:29" ht="14.25" customHeight="1" x14ac:dyDescent="0.3">
      <c r="B5311" s="20"/>
      <c r="C5311" s="20"/>
      <c r="D5311" s="20"/>
      <c r="E5311" s="20"/>
      <c r="F5311" s="21"/>
      <c r="G5311" s="20"/>
      <c r="H5311" s="20"/>
      <c r="I5311" s="21"/>
      <c r="J5311" s="20"/>
      <c r="K5311" s="20"/>
      <c r="L5311" s="20"/>
      <c r="M5311" s="21"/>
      <c r="N5311" s="21"/>
      <c r="O5311" s="21"/>
      <c r="P5311" s="21"/>
      <c r="Q5311" s="21"/>
      <c r="R5311" s="21"/>
      <c r="S5311" s="21"/>
      <c r="T5311" s="20"/>
      <c r="U5311" s="21"/>
      <c r="V5311" s="21"/>
      <c r="W5311" s="21"/>
      <c r="X5311" s="20"/>
      <c r="Y5311" s="20"/>
      <c r="Z5311" s="21"/>
      <c r="AA5311" s="20"/>
      <c r="AB5311" s="20"/>
      <c r="AC5311" s="14"/>
    </row>
    <row r="5312" spans="2:29" ht="14.25" customHeight="1" x14ac:dyDescent="0.3">
      <c r="B5312" s="20"/>
      <c r="C5312" s="20"/>
      <c r="D5312" s="20"/>
      <c r="E5312" s="20"/>
      <c r="F5312" s="21"/>
      <c r="G5312" s="20"/>
      <c r="H5312" s="20"/>
      <c r="I5312" s="21"/>
      <c r="J5312" s="20"/>
      <c r="K5312" s="20"/>
      <c r="L5312" s="20"/>
      <c r="M5312" s="21"/>
      <c r="N5312" s="21"/>
      <c r="O5312" s="21"/>
      <c r="P5312" s="21"/>
      <c r="Q5312" s="21"/>
      <c r="R5312" s="21"/>
      <c r="S5312" s="21"/>
      <c r="T5312" s="20"/>
      <c r="U5312" s="21"/>
      <c r="V5312" s="21"/>
      <c r="W5312" s="21"/>
      <c r="X5312" s="20"/>
      <c r="Y5312" s="20"/>
      <c r="Z5312" s="21"/>
      <c r="AA5312" s="20"/>
      <c r="AB5312" s="20"/>
      <c r="AC5312" s="14"/>
    </row>
    <row r="5313" spans="2:29" ht="14.25" customHeight="1" x14ac:dyDescent="0.3">
      <c r="B5313" s="20"/>
      <c r="C5313" s="20"/>
      <c r="D5313" s="20"/>
      <c r="E5313" s="20"/>
      <c r="F5313" s="21"/>
      <c r="G5313" s="20"/>
      <c r="H5313" s="20"/>
      <c r="I5313" s="21"/>
      <c r="J5313" s="20"/>
      <c r="K5313" s="20"/>
      <c r="L5313" s="20"/>
      <c r="M5313" s="21"/>
      <c r="N5313" s="21"/>
      <c r="O5313" s="21"/>
      <c r="P5313" s="21"/>
      <c r="Q5313" s="21"/>
      <c r="R5313" s="21"/>
      <c r="S5313" s="21"/>
      <c r="T5313" s="20"/>
      <c r="U5313" s="21"/>
      <c r="V5313" s="21"/>
      <c r="W5313" s="21"/>
      <c r="X5313" s="20"/>
      <c r="Y5313" s="20"/>
      <c r="Z5313" s="21"/>
      <c r="AA5313" s="20"/>
      <c r="AB5313" s="20"/>
      <c r="AC5313" s="14"/>
    </row>
    <row r="5314" spans="2:29" ht="14.25" customHeight="1" x14ac:dyDescent="0.3">
      <c r="B5314" s="20"/>
      <c r="C5314" s="20"/>
      <c r="D5314" s="20"/>
      <c r="E5314" s="20"/>
      <c r="F5314" s="21"/>
      <c r="G5314" s="20"/>
      <c r="H5314" s="20"/>
      <c r="I5314" s="21"/>
      <c r="J5314" s="20"/>
      <c r="K5314" s="20"/>
      <c r="L5314" s="20"/>
      <c r="M5314" s="21"/>
      <c r="N5314" s="21"/>
      <c r="O5314" s="21"/>
      <c r="P5314" s="21"/>
      <c r="Q5314" s="21"/>
      <c r="R5314" s="21"/>
      <c r="S5314" s="21"/>
      <c r="T5314" s="20"/>
      <c r="U5314" s="21"/>
      <c r="V5314" s="21"/>
      <c r="W5314" s="21"/>
      <c r="X5314" s="20"/>
      <c r="Y5314" s="20"/>
      <c r="Z5314" s="21"/>
      <c r="AA5314" s="20"/>
      <c r="AB5314" s="20"/>
      <c r="AC5314" s="14"/>
    </row>
    <row r="5315" spans="2:29" ht="14.25" customHeight="1" x14ac:dyDescent="0.3">
      <c r="B5315" s="20"/>
      <c r="C5315" s="20"/>
      <c r="D5315" s="20"/>
      <c r="E5315" s="20"/>
      <c r="F5315" s="21"/>
      <c r="G5315" s="20"/>
      <c r="H5315" s="20"/>
      <c r="I5315" s="21"/>
      <c r="J5315" s="20"/>
      <c r="K5315" s="20"/>
      <c r="L5315" s="20"/>
      <c r="M5315" s="21"/>
      <c r="N5315" s="21"/>
      <c r="O5315" s="21"/>
      <c r="P5315" s="21"/>
      <c r="Q5315" s="21"/>
      <c r="R5315" s="21"/>
      <c r="S5315" s="21"/>
      <c r="T5315" s="20"/>
      <c r="U5315" s="21"/>
      <c r="V5315" s="21"/>
      <c r="W5315" s="21"/>
      <c r="X5315" s="20"/>
      <c r="Y5315" s="20"/>
      <c r="Z5315" s="21"/>
      <c r="AA5315" s="20"/>
      <c r="AB5315" s="20"/>
      <c r="AC5315" s="14"/>
    </row>
    <row r="5316" spans="2:29" ht="14.25" customHeight="1" x14ac:dyDescent="0.3">
      <c r="B5316" s="20"/>
      <c r="C5316" s="20"/>
      <c r="D5316" s="20"/>
      <c r="E5316" s="20"/>
      <c r="F5316" s="21"/>
      <c r="G5316" s="20"/>
      <c r="H5316" s="20"/>
      <c r="I5316" s="21"/>
      <c r="J5316" s="20"/>
      <c r="K5316" s="20"/>
      <c r="L5316" s="20"/>
      <c r="M5316" s="21"/>
      <c r="N5316" s="21"/>
      <c r="O5316" s="21"/>
      <c r="P5316" s="21"/>
      <c r="Q5316" s="21"/>
      <c r="R5316" s="21"/>
      <c r="S5316" s="21"/>
      <c r="T5316" s="20"/>
      <c r="U5316" s="21"/>
      <c r="V5316" s="21"/>
      <c r="W5316" s="21"/>
      <c r="X5316" s="20"/>
      <c r="Y5316" s="20"/>
      <c r="Z5316" s="21"/>
      <c r="AA5316" s="20"/>
      <c r="AB5316" s="20"/>
      <c r="AC5316" s="14"/>
    </row>
    <row r="5317" spans="2:29" ht="14.25" customHeight="1" x14ac:dyDescent="0.3">
      <c r="B5317" s="20"/>
      <c r="C5317" s="20"/>
      <c r="D5317" s="20"/>
      <c r="E5317" s="20"/>
      <c r="F5317" s="21"/>
      <c r="G5317" s="20"/>
      <c r="H5317" s="20"/>
      <c r="I5317" s="21"/>
      <c r="J5317" s="20"/>
      <c r="K5317" s="20"/>
      <c r="L5317" s="20"/>
      <c r="M5317" s="21"/>
      <c r="N5317" s="21"/>
      <c r="O5317" s="21"/>
      <c r="P5317" s="21"/>
      <c r="Q5317" s="21"/>
      <c r="R5317" s="21"/>
      <c r="S5317" s="21"/>
      <c r="T5317" s="20"/>
      <c r="U5317" s="21"/>
      <c r="V5317" s="21"/>
      <c r="W5317" s="21"/>
      <c r="X5317" s="20"/>
      <c r="Y5317" s="20"/>
      <c r="Z5317" s="21"/>
      <c r="AA5317" s="20"/>
      <c r="AB5317" s="20"/>
      <c r="AC5317" s="14"/>
    </row>
    <row r="5318" spans="2:29" ht="14.25" customHeight="1" x14ac:dyDescent="0.3">
      <c r="B5318" s="20"/>
      <c r="C5318" s="20"/>
      <c r="D5318" s="20"/>
      <c r="E5318" s="20"/>
      <c r="F5318" s="21"/>
      <c r="G5318" s="20"/>
      <c r="H5318" s="20"/>
      <c r="I5318" s="21"/>
      <c r="J5318" s="20"/>
      <c r="K5318" s="20"/>
      <c r="L5318" s="20"/>
      <c r="M5318" s="21"/>
      <c r="N5318" s="21"/>
      <c r="O5318" s="21"/>
      <c r="P5318" s="21"/>
      <c r="Q5318" s="21"/>
      <c r="R5318" s="21"/>
      <c r="S5318" s="21"/>
      <c r="T5318" s="20"/>
      <c r="U5318" s="21"/>
      <c r="V5318" s="21"/>
      <c r="W5318" s="21"/>
      <c r="X5318" s="20"/>
      <c r="Y5318" s="20"/>
      <c r="Z5318" s="21"/>
      <c r="AA5318" s="20"/>
      <c r="AB5318" s="20"/>
      <c r="AC5318" s="14"/>
    </row>
    <row r="5319" spans="2:29" ht="14.25" customHeight="1" x14ac:dyDescent="0.3">
      <c r="B5319" s="20"/>
      <c r="C5319" s="20"/>
      <c r="D5319" s="20"/>
      <c r="E5319" s="20"/>
      <c r="F5319" s="21"/>
      <c r="G5319" s="20"/>
      <c r="H5319" s="20"/>
      <c r="I5319" s="21"/>
      <c r="J5319" s="20"/>
      <c r="K5319" s="20"/>
      <c r="L5319" s="20"/>
      <c r="M5319" s="21"/>
      <c r="N5319" s="21"/>
      <c r="O5319" s="21"/>
      <c r="P5319" s="21"/>
      <c r="Q5319" s="21"/>
      <c r="R5319" s="21"/>
      <c r="S5319" s="21"/>
      <c r="T5319" s="20"/>
      <c r="U5319" s="21"/>
      <c r="V5319" s="21"/>
      <c r="W5319" s="21"/>
      <c r="X5319" s="20"/>
      <c r="Y5319" s="20"/>
      <c r="Z5319" s="21"/>
      <c r="AA5319" s="20"/>
      <c r="AB5319" s="20"/>
      <c r="AC5319" s="14"/>
    </row>
    <row r="5320" spans="2:29" ht="14.25" customHeight="1" x14ac:dyDescent="0.3">
      <c r="B5320" s="20"/>
      <c r="C5320" s="20"/>
      <c r="D5320" s="20"/>
      <c r="E5320" s="20"/>
      <c r="F5320" s="21"/>
      <c r="G5320" s="20"/>
      <c r="H5320" s="20"/>
      <c r="I5320" s="21"/>
      <c r="J5320" s="20"/>
      <c r="K5320" s="20"/>
      <c r="L5320" s="20"/>
      <c r="M5320" s="21"/>
      <c r="N5320" s="21"/>
      <c r="O5320" s="21"/>
      <c r="P5320" s="21"/>
      <c r="Q5320" s="21"/>
      <c r="R5320" s="21"/>
      <c r="S5320" s="21"/>
      <c r="T5320" s="20"/>
      <c r="U5320" s="21"/>
      <c r="V5320" s="21"/>
      <c r="W5320" s="21"/>
      <c r="X5320" s="20"/>
      <c r="Y5320" s="20"/>
      <c r="Z5320" s="21"/>
      <c r="AA5320" s="20"/>
      <c r="AB5320" s="20"/>
      <c r="AC5320" s="14"/>
    </row>
    <row r="5321" spans="2:29" ht="14.25" customHeight="1" x14ac:dyDescent="0.3">
      <c r="B5321" s="20"/>
      <c r="C5321" s="20"/>
      <c r="D5321" s="20"/>
      <c r="E5321" s="20"/>
      <c r="F5321" s="21"/>
      <c r="G5321" s="20"/>
      <c r="H5321" s="20"/>
      <c r="I5321" s="21"/>
      <c r="J5321" s="20"/>
      <c r="K5321" s="20"/>
      <c r="L5321" s="20"/>
      <c r="M5321" s="21"/>
      <c r="N5321" s="21"/>
      <c r="O5321" s="21"/>
      <c r="P5321" s="21"/>
      <c r="Q5321" s="21"/>
      <c r="R5321" s="21"/>
      <c r="S5321" s="21"/>
      <c r="T5321" s="20"/>
      <c r="U5321" s="21"/>
      <c r="V5321" s="21"/>
      <c r="W5321" s="21"/>
      <c r="X5321" s="20"/>
      <c r="Y5321" s="20"/>
      <c r="Z5321" s="21"/>
      <c r="AA5321" s="20"/>
      <c r="AB5321" s="20"/>
      <c r="AC5321" s="14"/>
    </row>
    <row r="5322" spans="2:29" ht="14.25" customHeight="1" x14ac:dyDescent="0.3">
      <c r="B5322" s="20"/>
      <c r="C5322" s="20"/>
      <c r="D5322" s="20"/>
      <c r="E5322" s="20"/>
      <c r="F5322" s="21"/>
      <c r="G5322" s="20"/>
      <c r="H5322" s="20"/>
      <c r="I5322" s="21"/>
      <c r="J5322" s="20"/>
      <c r="K5322" s="20"/>
      <c r="L5322" s="20"/>
      <c r="M5322" s="21"/>
      <c r="N5322" s="21"/>
      <c r="O5322" s="21"/>
      <c r="P5322" s="21"/>
      <c r="Q5322" s="21"/>
      <c r="R5322" s="21"/>
      <c r="S5322" s="21"/>
      <c r="T5322" s="20"/>
      <c r="U5322" s="21"/>
      <c r="V5322" s="21"/>
      <c r="W5322" s="21"/>
      <c r="X5322" s="20"/>
      <c r="Y5322" s="20"/>
      <c r="Z5322" s="21"/>
      <c r="AA5322" s="20"/>
      <c r="AB5322" s="20"/>
      <c r="AC5322" s="14"/>
    </row>
    <row r="5323" spans="2:29" ht="14.25" customHeight="1" x14ac:dyDescent="0.3">
      <c r="B5323" s="20"/>
      <c r="C5323" s="20"/>
      <c r="D5323" s="20"/>
      <c r="E5323" s="20"/>
      <c r="F5323" s="21"/>
      <c r="G5323" s="20"/>
      <c r="H5323" s="20"/>
      <c r="I5323" s="21"/>
      <c r="J5323" s="20"/>
      <c r="K5323" s="20"/>
      <c r="L5323" s="20"/>
      <c r="M5323" s="21"/>
      <c r="N5323" s="21"/>
      <c r="O5323" s="21"/>
      <c r="P5323" s="21"/>
      <c r="Q5323" s="21"/>
      <c r="R5323" s="21"/>
      <c r="S5323" s="21"/>
      <c r="T5323" s="20"/>
      <c r="U5323" s="21"/>
      <c r="V5323" s="21"/>
      <c r="W5323" s="21"/>
      <c r="X5323" s="20"/>
      <c r="Y5323" s="20"/>
      <c r="Z5323" s="21"/>
      <c r="AA5323" s="20"/>
      <c r="AB5323" s="20"/>
      <c r="AC5323" s="14"/>
    </row>
    <row r="5324" spans="2:29" ht="14.25" customHeight="1" x14ac:dyDescent="0.3">
      <c r="B5324" s="20"/>
      <c r="C5324" s="20"/>
      <c r="D5324" s="20"/>
      <c r="E5324" s="20"/>
      <c r="F5324" s="21"/>
      <c r="G5324" s="20"/>
      <c r="H5324" s="20"/>
      <c r="I5324" s="21"/>
      <c r="J5324" s="20"/>
      <c r="K5324" s="20"/>
      <c r="L5324" s="20"/>
      <c r="M5324" s="21"/>
      <c r="N5324" s="21"/>
      <c r="O5324" s="21"/>
      <c r="P5324" s="21"/>
      <c r="Q5324" s="21"/>
      <c r="R5324" s="21"/>
      <c r="S5324" s="21"/>
      <c r="T5324" s="20"/>
      <c r="U5324" s="21"/>
      <c r="V5324" s="21"/>
      <c r="W5324" s="21"/>
      <c r="X5324" s="20"/>
      <c r="Y5324" s="20"/>
      <c r="Z5324" s="21"/>
      <c r="AA5324" s="20"/>
      <c r="AB5324" s="20"/>
      <c r="AC5324" s="14"/>
    </row>
    <row r="5325" spans="2:29" ht="14.25" customHeight="1" x14ac:dyDescent="0.3">
      <c r="B5325" s="20"/>
      <c r="C5325" s="20"/>
      <c r="D5325" s="20"/>
      <c r="E5325" s="20"/>
      <c r="F5325" s="21"/>
      <c r="G5325" s="20"/>
      <c r="H5325" s="20"/>
      <c r="I5325" s="21"/>
      <c r="J5325" s="20"/>
      <c r="K5325" s="20"/>
      <c r="L5325" s="20"/>
      <c r="M5325" s="21"/>
      <c r="N5325" s="21"/>
      <c r="O5325" s="21"/>
      <c r="P5325" s="21"/>
      <c r="Q5325" s="21"/>
      <c r="R5325" s="21"/>
      <c r="S5325" s="21"/>
      <c r="T5325" s="20"/>
      <c r="U5325" s="21"/>
      <c r="V5325" s="21"/>
      <c r="W5325" s="21"/>
      <c r="X5325" s="20"/>
      <c r="Y5325" s="20"/>
      <c r="Z5325" s="21"/>
      <c r="AA5325" s="20"/>
      <c r="AB5325" s="20"/>
      <c r="AC5325" s="14"/>
    </row>
    <row r="5326" spans="2:29" ht="14.25" customHeight="1" x14ac:dyDescent="0.3">
      <c r="B5326" s="20"/>
      <c r="C5326" s="20"/>
      <c r="D5326" s="20"/>
      <c r="E5326" s="20"/>
      <c r="F5326" s="21"/>
      <c r="G5326" s="20"/>
      <c r="H5326" s="20"/>
      <c r="I5326" s="21"/>
      <c r="J5326" s="20"/>
      <c r="K5326" s="20"/>
      <c r="L5326" s="20"/>
      <c r="M5326" s="21"/>
      <c r="N5326" s="21"/>
      <c r="O5326" s="21"/>
      <c r="P5326" s="21"/>
      <c r="Q5326" s="21"/>
      <c r="R5326" s="21"/>
      <c r="S5326" s="21"/>
      <c r="T5326" s="20"/>
      <c r="U5326" s="21"/>
      <c r="V5326" s="21"/>
      <c r="W5326" s="21"/>
      <c r="X5326" s="20"/>
      <c r="Y5326" s="20"/>
      <c r="Z5326" s="21"/>
      <c r="AA5326" s="20"/>
      <c r="AB5326" s="20"/>
      <c r="AC5326" s="14"/>
    </row>
    <row r="5327" spans="2:29" ht="14.25" customHeight="1" x14ac:dyDescent="0.3">
      <c r="B5327" s="20"/>
      <c r="C5327" s="20"/>
      <c r="D5327" s="20"/>
      <c r="E5327" s="20"/>
      <c r="F5327" s="21"/>
      <c r="G5327" s="20"/>
      <c r="H5327" s="20"/>
      <c r="I5327" s="21"/>
      <c r="J5327" s="20"/>
      <c r="K5327" s="20"/>
      <c r="L5327" s="20"/>
      <c r="M5327" s="21"/>
      <c r="N5327" s="21"/>
      <c r="O5327" s="21"/>
      <c r="P5327" s="21"/>
      <c r="Q5327" s="21"/>
      <c r="R5327" s="21"/>
      <c r="S5327" s="21"/>
      <c r="T5327" s="20"/>
      <c r="U5327" s="21"/>
      <c r="V5327" s="21"/>
      <c r="W5327" s="21"/>
      <c r="X5327" s="20"/>
      <c r="Y5327" s="20"/>
      <c r="Z5327" s="21"/>
      <c r="AA5327" s="20"/>
      <c r="AB5327" s="20"/>
      <c r="AC5327" s="14"/>
    </row>
    <row r="5328" spans="2:29" ht="14.25" customHeight="1" x14ac:dyDescent="0.3">
      <c r="B5328" s="20"/>
      <c r="C5328" s="20"/>
      <c r="D5328" s="20"/>
      <c r="E5328" s="20"/>
      <c r="F5328" s="21"/>
      <c r="G5328" s="20"/>
      <c r="H5328" s="20"/>
      <c r="I5328" s="21"/>
      <c r="J5328" s="20"/>
      <c r="K5328" s="20"/>
      <c r="L5328" s="20"/>
      <c r="M5328" s="21"/>
      <c r="N5328" s="21"/>
      <c r="O5328" s="21"/>
      <c r="P5328" s="21"/>
      <c r="Q5328" s="21"/>
      <c r="R5328" s="21"/>
      <c r="S5328" s="21"/>
      <c r="T5328" s="20"/>
      <c r="U5328" s="21"/>
      <c r="V5328" s="21"/>
      <c r="W5328" s="21"/>
      <c r="X5328" s="20"/>
      <c r="Y5328" s="20"/>
      <c r="Z5328" s="21"/>
      <c r="AA5328" s="20"/>
      <c r="AB5328" s="20"/>
      <c r="AC5328" s="14"/>
    </row>
    <row r="5329" spans="2:29" ht="14.25" customHeight="1" x14ac:dyDescent="0.3">
      <c r="B5329" s="20"/>
      <c r="C5329" s="20"/>
      <c r="D5329" s="20"/>
      <c r="E5329" s="20"/>
      <c r="F5329" s="21"/>
      <c r="G5329" s="20"/>
      <c r="H5329" s="20"/>
      <c r="I5329" s="21"/>
      <c r="J5329" s="20"/>
      <c r="K5329" s="20"/>
      <c r="L5329" s="20"/>
      <c r="M5329" s="21"/>
      <c r="N5329" s="21"/>
      <c r="O5329" s="21"/>
      <c r="P5329" s="21"/>
      <c r="Q5329" s="21"/>
      <c r="R5329" s="21"/>
      <c r="S5329" s="21"/>
      <c r="T5329" s="20"/>
      <c r="U5329" s="21"/>
      <c r="V5329" s="21"/>
      <c r="W5329" s="21"/>
      <c r="X5329" s="20"/>
      <c r="Y5329" s="20"/>
      <c r="Z5329" s="21"/>
      <c r="AA5329" s="20"/>
      <c r="AB5329" s="20"/>
      <c r="AC5329" s="14"/>
    </row>
    <row r="5330" spans="2:29" ht="14.25" customHeight="1" x14ac:dyDescent="0.3">
      <c r="B5330" s="20"/>
      <c r="C5330" s="20"/>
      <c r="D5330" s="20"/>
      <c r="E5330" s="20"/>
      <c r="F5330" s="21"/>
      <c r="G5330" s="20"/>
      <c r="H5330" s="20"/>
      <c r="I5330" s="21"/>
      <c r="J5330" s="20"/>
      <c r="K5330" s="20"/>
      <c r="L5330" s="20"/>
      <c r="M5330" s="21"/>
      <c r="N5330" s="21"/>
      <c r="O5330" s="21"/>
      <c r="P5330" s="21"/>
      <c r="Q5330" s="21"/>
      <c r="R5330" s="21"/>
      <c r="S5330" s="21"/>
      <c r="T5330" s="20"/>
      <c r="U5330" s="21"/>
      <c r="V5330" s="21"/>
      <c r="W5330" s="21"/>
      <c r="X5330" s="20"/>
      <c r="Y5330" s="20"/>
      <c r="Z5330" s="21"/>
      <c r="AA5330" s="20"/>
      <c r="AB5330" s="20"/>
      <c r="AC5330" s="14"/>
    </row>
    <row r="5331" spans="2:29" ht="14.25" customHeight="1" x14ac:dyDescent="0.3">
      <c r="B5331" s="20"/>
      <c r="C5331" s="20"/>
      <c r="D5331" s="20"/>
      <c r="E5331" s="20"/>
      <c r="F5331" s="21"/>
      <c r="G5331" s="20"/>
      <c r="H5331" s="20"/>
      <c r="I5331" s="21"/>
      <c r="J5331" s="20"/>
      <c r="K5331" s="20"/>
      <c r="L5331" s="20"/>
      <c r="M5331" s="21"/>
      <c r="N5331" s="21"/>
      <c r="O5331" s="21"/>
      <c r="P5331" s="21"/>
      <c r="Q5331" s="21"/>
      <c r="R5331" s="21"/>
      <c r="S5331" s="21"/>
      <c r="T5331" s="20"/>
      <c r="U5331" s="21"/>
      <c r="V5331" s="21"/>
      <c r="W5331" s="21"/>
      <c r="X5331" s="20"/>
      <c r="Y5331" s="20"/>
      <c r="Z5331" s="21"/>
      <c r="AA5331" s="20"/>
      <c r="AB5331" s="20"/>
      <c r="AC5331" s="14"/>
    </row>
    <row r="5332" spans="2:29" ht="14.25" customHeight="1" x14ac:dyDescent="0.3">
      <c r="B5332" s="20"/>
      <c r="C5332" s="20"/>
      <c r="D5332" s="20"/>
      <c r="E5332" s="20"/>
      <c r="F5332" s="21"/>
      <c r="G5332" s="20"/>
      <c r="H5332" s="20"/>
      <c r="I5332" s="21"/>
      <c r="J5332" s="20"/>
      <c r="K5332" s="20"/>
      <c r="L5332" s="20"/>
      <c r="M5332" s="21"/>
      <c r="N5332" s="21"/>
      <c r="O5332" s="21"/>
      <c r="P5332" s="21"/>
      <c r="Q5332" s="21"/>
      <c r="R5332" s="21"/>
      <c r="S5332" s="21"/>
      <c r="T5332" s="20"/>
      <c r="U5332" s="21"/>
      <c r="V5332" s="21"/>
      <c r="W5332" s="21"/>
      <c r="X5332" s="20"/>
      <c r="Y5332" s="20"/>
      <c r="Z5332" s="21"/>
      <c r="AA5332" s="20"/>
      <c r="AB5332" s="20"/>
      <c r="AC5332" s="14"/>
    </row>
    <row r="5333" spans="2:29" ht="14.25" customHeight="1" x14ac:dyDescent="0.3">
      <c r="B5333" s="20"/>
      <c r="C5333" s="20"/>
      <c r="D5333" s="20"/>
      <c r="E5333" s="20"/>
      <c r="F5333" s="21"/>
      <c r="G5333" s="20"/>
      <c r="H5333" s="20"/>
      <c r="I5333" s="21"/>
      <c r="J5333" s="20"/>
      <c r="K5333" s="20"/>
      <c r="L5333" s="20"/>
      <c r="M5333" s="21"/>
      <c r="N5333" s="21"/>
      <c r="O5333" s="21"/>
      <c r="P5333" s="21"/>
      <c r="Q5333" s="21"/>
      <c r="R5333" s="21"/>
      <c r="S5333" s="21"/>
      <c r="T5333" s="20"/>
      <c r="U5333" s="21"/>
      <c r="V5333" s="21"/>
      <c r="W5333" s="21"/>
      <c r="X5333" s="20"/>
      <c r="Y5333" s="20"/>
      <c r="Z5333" s="21"/>
      <c r="AA5333" s="20"/>
      <c r="AB5333" s="20"/>
      <c r="AC5333" s="14"/>
    </row>
    <row r="5334" spans="2:29" ht="14.25" customHeight="1" x14ac:dyDescent="0.3">
      <c r="B5334" s="20"/>
      <c r="C5334" s="20"/>
      <c r="D5334" s="20"/>
      <c r="E5334" s="20"/>
      <c r="F5334" s="21"/>
      <c r="G5334" s="20"/>
      <c r="H5334" s="20"/>
      <c r="I5334" s="21"/>
      <c r="J5334" s="20"/>
      <c r="K5334" s="20"/>
      <c r="L5334" s="20"/>
      <c r="M5334" s="21"/>
      <c r="N5334" s="21"/>
      <c r="O5334" s="21"/>
      <c r="P5334" s="21"/>
      <c r="Q5334" s="21"/>
      <c r="R5334" s="21"/>
      <c r="S5334" s="21"/>
      <c r="T5334" s="20"/>
      <c r="U5334" s="21"/>
      <c r="V5334" s="21"/>
      <c r="W5334" s="21"/>
      <c r="X5334" s="20"/>
      <c r="Y5334" s="20"/>
      <c r="Z5334" s="21"/>
      <c r="AA5334" s="20"/>
      <c r="AB5334" s="20"/>
      <c r="AC5334" s="14"/>
    </row>
    <row r="5335" spans="2:29" ht="14.25" customHeight="1" x14ac:dyDescent="0.3">
      <c r="B5335" s="20"/>
      <c r="C5335" s="20"/>
      <c r="D5335" s="20"/>
      <c r="E5335" s="20"/>
      <c r="F5335" s="21"/>
      <c r="G5335" s="20"/>
      <c r="H5335" s="20"/>
      <c r="I5335" s="21"/>
      <c r="J5335" s="20"/>
      <c r="K5335" s="20"/>
      <c r="L5335" s="20"/>
      <c r="M5335" s="21"/>
      <c r="N5335" s="21"/>
      <c r="O5335" s="21"/>
      <c r="P5335" s="21"/>
      <c r="Q5335" s="21"/>
      <c r="R5335" s="21"/>
      <c r="S5335" s="21"/>
      <c r="T5335" s="20"/>
      <c r="U5335" s="21"/>
      <c r="V5335" s="21"/>
      <c r="W5335" s="21"/>
      <c r="X5335" s="20"/>
      <c r="Y5335" s="20"/>
      <c r="Z5335" s="21"/>
      <c r="AA5335" s="20"/>
      <c r="AB5335" s="20"/>
      <c r="AC5335" s="14"/>
    </row>
    <row r="5336" spans="2:29" ht="14.25" customHeight="1" x14ac:dyDescent="0.3">
      <c r="B5336" s="20"/>
      <c r="C5336" s="20"/>
      <c r="D5336" s="20"/>
      <c r="E5336" s="20"/>
      <c r="F5336" s="21"/>
      <c r="G5336" s="20"/>
      <c r="H5336" s="20"/>
      <c r="I5336" s="21"/>
      <c r="J5336" s="20"/>
      <c r="K5336" s="20"/>
      <c r="L5336" s="20"/>
      <c r="M5336" s="21"/>
      <c r="N5336" s="21"/>
      <c r="O5336" s="21"/>
      <c r="P5336" s="21"/>
      <c r="Q5336" s="21"/>
      <c r="R5336" s="21"/>
      <c r="S5336" s="21"/>
      <c r="T5336" s="20"/>
      <c r="U5336" s="21"/>
      <c r="V5336" s="21"/>
      <c r="W5336" s="21"/>
      <c r="X5336" s="20"/>
      <c r="Y5336" s="20"/>
      <c r="Z5336" s="21"/>
      <c r="AA5336" s="20"/>
      <c r="AB5336" s="20"/>
      <c r="AC5336" s="14"/>
    </row>
    <row r="5337" spans="2:29" ht="14.25" customHeight="1" x14ac:dyDescent="0.3">
      <c r="B5337" s="20"/>
      <c r="C5337" s="20"/>
      <c r="D5337" s="20"/>
      <c r="E5337" s="20"/>
      <c r="F5337" s="21"/>
      <c r="G5337" s="20"/>
      <c r="H5337" s="20"/>
      <c r="I5337" s="21"/>
      <c r="J5337" s="20"/>
      <c r="K5337" s="20"/>
      <c r="L5337" s="20"/>
      <c r="M5337" s="21"/>
      <c r="N5337" s="21"/>
      <c r="O5337" s="21"/>
      <c r="P5337" s="21"/>
      <c r="Q5337" s="21"/>
      <c r="R5337" s="21"/>
      <c r="S5337" s="21"/>
      <c r="T5337" s="20"/>
      <c r="U5337" s="21"/>
      <c r="V5337" s="21"/>
      <c r="W5337" s="21"/>
      <c r="X5337" s="20"/>
      <c r="Y5337" s="20"/>
      <c r="Z5337" s="21"/>
      <c r="AA5337" s="20"/>
      <c r="AB5337" s="20"/>
      <c r="AC5337" s="14"/>
    </row>
    <row r="5338" spans="2:29" ht="14.25" customHeight="1" x14ac:dyDescent="0.3">
      <c r="B5338" s="20"/>
      <c r="C5338" s="20"/>
      <c r="D5338" s="20"/>
      <c r="E5338" s="20"/>
      <c r="F5338" s="21"/>
      <c r="G5338" s="20"/>
      <c r="H5338" s="20"/>
      <c r="I5338" s="21"/>
      <c r="J5338" s="20"/>
      <c r="K5338" s="20"/>
      <c r="L5338" s="20"/>
      <c r="M5338" s="21"/>
      <c r="N5338" s="21"/>
      <c r="O5338" s="21"/>
      <c r="P5338" s="21"/>
      <c r="Q5338" s="21"/>
      <c r="R5338" s="21"/>
      <c r="S5338" s="21"/>
      <c r="T5338" s="20"/>
      <c r="U5338" s="21"/>
      <c r="V5338" s="21"/>
      <c r="W5338" s="21"/>
      <c r="X5338" s="20"/>
      <c r="Y5338" s="20"/>
      <c r="Z5338" s="21"/>
      <c r="AA5338" s="20"/>
      <c r="AB5338" s="20"/>
      <c r="AC5338" s="14"/>
    </row>
    <row r="5339" spans="2:29" ht="14.25" customHeight="1" x14ac:dyDescent="0.3">
      <c r="B5339" s="20"/>
      <c r="C5339" s="20"/>
      <c r="D5339" s="20"/>
      <c r="E5339" s="20"/>
      <c r="F5339" s="21"/>
      <c r="G5339" s="20"/>
      <c r="H5339" s="20"/>
      <c r="I5339" s="21"/>
      <c r="J5339" s="20"/>
      <c r="K5339" s="20"/>
      <c r="L5339" s="20"/>
      <c r="M5339" s="21"/>
      <c r="N5339" s="21"/>
      <c r="O5339" s="21"/>
      <c r="P5339" s="21"/>
      <c r="Q5339" s="21"/>
      <c r="R5339" s="21"/>
      <c r="S5339" s="21"/>
      <c r="T5339" s="20"/>
      <c r="U5339" s="21"/>
      <c r="V5339" s="21"/>
      <c r="W5339" s="21"/>
      <c r="X5339" s="20"/>
      <c r="Y5339" s="20"/>
      <c r="Z5339" s="21"/>
      <c r="AA5339" s="20"/>
      <c r="AB5339" s="20"/>
      <c r="AC5339" s="14"/>
    </row>
    <row r="5340" spans="2:29" ht="14.25" customHeight="1" x14ac:dyDescent="0.3">
      <c r="B5340" s="20"/>
      <c r="C5340" s="20"/>
      <c r="D5340" s="20"/>
      <c r="E5340" s="20"/>
      <c r="F5340" s="21"/>
      <c r="G5340" s="20"/>
      <c r="H5340" s="20"/>
      <c r="I5340" s="21"/>
      <c r="J5340" s="20"/>
      <c r="K5340" s="20"/>
      <c r="L5340" s="20"/>
      <c r="M5340" s="21"/>
      <c r="N5340" s="21"/>
      <c r="O5340" s="21"/>
      <c r="P5340" s="21"/>
      <c r="Q5340" s="21"/>
      <c r="R5340" s="21"/>
      <c r="S5340" s="21"/>
      <c r="T5340" s="20"/>
      <c r="U5340" s="21"/>
      <c r="V5340" s="21"/>
      <c r="W5340" s="21"/>
      <c r="X5340" s="20"/>
      <c r="Y5340" s="20"/>
      <c r="Z5340" s="21"/>
      <c r="AA5340" s="20"/>
      <c r="AB5340" s="20"/>
      <c r="AC5340" s="14"/>
    </row>
    <row r="5341" spans="2:29" ht="14.25" customHeight="1" x14ac:dyDescent="0.3">
      <c r="B5341" s="20"/>
      <c r="C5341" s="20"/>
      <c r="D5341" s="20"/>
      <c r="E5341" s="20"/>
      <c r="F5341" s="21"/>
      <c r="G5341" s="20"/>
      <c r="H5341" s="20"/>
      <c r="I5341" s="21"/>
      <c r="J5341" s="20"/>
      <c r="K5341" s="20"/>
      <c r="L5341" s="20"/>
      <c r="M5341" s="21"/>
      <c r="N5341" s="21"/>
      <c r="O5341" s="21"/>
      <c r="P5341" s="21"/>
      <c r="Q5341" s="21"/>
      <c r="R5341" s="21"/>
      <c r="S5341" s="21"/>
      <c r="T5341" s="20"/>
      <c r="U5341" s="21"/>
      <c r="V5341" s="21"/>
      <c r="W5341" s="21"/>
      <c r="X5341" s="20"/>
      <c r="Y5341" s="20"/>
      <c r="Z5341" s="21"/>
      <c r="AA5341" s="20"/>
      <c r="AB5341" s="20"/>
      <c r="AC5341" s="14"/>
    </row>
    <row r="5342" spans="2:29" ht="14.25" customHeight="1" x14ac:dyDescent="0.3">
      <c r="B5342" s="20"/>
      <c r="C5342" s="20"/>
      <c r="D5342" s="20"/>
      <c r="E5342" s="20"/>
      <c r="F5342" s="21"/>
      <c r="G5342" s="20"/>
      <c r="H5342" s="20"/>
      <c r="I5342" s="21"/>
      <c r="J5342" s="20"/>
      <c r="K5342" s="20"/>
      <c r="L5342" s="20"/>
      <c r="M5342" s="21"/>
      <c r="N5342" s="21"/>
      <c r="O5342" s="21"/>
      <c r="P5342" s="21"/>
      <c r="Q5342" s="21"/>
      <c r="R5342" s="21"/>
      <c r="S5342" s="21"/>
      <c r="T5342" s="20"/>
      <c r="U5342" s="21"/>
      <c r="V5342" s="21"/>
      <c r="W5342" s="21"/>
      <c r="X5342" s="20"/>
      <c r="Y5342" s="20"/>
      <c r="Z5342" s="21"/>
      <c r="AA5342" s="20"/>
      <c r="AB5342" s="20"/>
      <c r="AC5342" s="14"/>
    </row>
    <row r="5343" spans="2:29" ht="14.25" customHeight="1" x14ac:dyDescent="0.3">
      <c r="B5343" s="20"/>
      <c r="C5343" s="20"/>
      <c r="D5343" s="20"/>
      <c r="E5343" s="20"/>
      <c r="F5343" s="21"/>
      <c r="G5343" s="20"/>
      <c r="H5343" s="20"/>
      <c r="I5343" s="21"/>
      <c r="J5343" s="20"/>
      <c r="K5343" s="20"/>
      <c r="L5343" s="20"/>
      <c r="M5343" s="21"/>
      <c r="N5343" s="21"/>
      <c r="O5343" s="21"/>
      <c r="P5343" s="21"/>
      <c r="Q5343" s="21"/>
      <c r="R5343" s="21"/>
      <c r="S5343" s="21"/>
      <c r="T5343" s="20"/>
      <c r="U5343" s="21"/>
      <c r="V5343" s="21"/>
      <c r="W5343" s="21"/>
      <c r="X5343" s="20"/>
      <c r="Y5343" s="20"/>
      <c r="Z5343" s="21"/>
      <c r="AA5343" s="20"/>
      <c r="AB5343" s="20"/>
      <c r="AC5343" s="14"/>
    </row>
    <row r="5344" spans="2:29" ht="14.25" customHeight="1" x14ac:dyDescent="0.3">
      <c r="B5344" s="20"/>
      <c r="C5344" s="20"/>
      <c r="D5344" s="20"/>
      <c r="E5344" s="20"/>
      <c r="F5344" s="21"/>
      <c r="G5344" s="20"/>
      <c r="H5344" s="20"/>
      <c r="I5344" s="21"/>
      <c r="J5344" s="20"/>
      <c r="K5344" s="20"/>
      <c r="L5344" s="20"/>
      <c r="M5344" s="21"/>
      <c r="N5344" s="21"/>
      <c r="O5344" s="21"/>
      <c r="P5344" s="21"/>
      <c r="Q5344" s="21"/>
      <c r="R5344" s="21"/>
      <c r="S5344" s="21"/>
      <c r="T5344" s="20"/>
      <c r="U5344" s="21"/>
      <c r="V5344" s="21"/>
      <c r="W5344" s="21"/>
      <c r="X5344" s="20"/>
      <c r="Y5344" s="20"/>
      <c r="Z5344" s="21"/>
      <c r="AA5344" s="20"/>
      <c r="AB5344" s="20"/>
      <c r="AC5344" s="14"/>
    </row>
    <row r="5345" spans="2:29" ht="14.25" customHeight="1" x14ac:dyDescent="0.3">
      <c r="B5345" s="20"/>
      <c r="C5345" s="20"/>
      <c r="D5345" s="20"/>
      <c r="E5345" s="20"/>
      <c r="F5345" s="21"/>
      <c r="G5345" s="20"/>
      <c r="H5345" s="20"/>
      <c r="I5345" s="21"/>
      <c r="J5345" s="20"/>
      <c r="K5345" s="20"/>
      <c r="L5345" s="20"/>
      <c r="M5345" s="21"/>
      <c r="N5345" s="21"/>
      <c r="O5345" s="21"/>
      <c r="P5345" s="21"/>
      <c r="Q5345" s="21"/>
      <c r="R5345" s="21"/>
      <c r="S5345" s="21"/>
      <c r="T5345" s="20"/>
      <c r="U5345" s="21"/>
      <c r="V5345" s="21"/>
      <c r="W5345" s="21"/>
      <c r="X5345" s="20"/>
      <c r="Y5345" s="20"/>
      <c r="Z5345" s="21"/>
      <c r="AA5345" s="20"/>
      <c r="AB5345" s="20"/>
      <c r="AC5345" s="14"/>
    </row>
    <row r="5346" spans="2:29" ht="14.25" customHeight="1" x14ac:dyDescent="0.3">
      <c r="B5346" s="20"/>
      <c r="C5346" s="20"/>
      <c r="D5346" s="20"/>
      <c r="E5346" s="20"/>
      <c r="F5346" s="21"/>
      <c r="G5346" s="20"/>
      <c r="H5346" s="20"/>
      <c r="I5346" s="21"/>
      <c r="J5346" s="20"/>
      <c r="K5346" s="20"/>
      <c r="L5346" s="20"/>
      <c r="M5346" s="21"/>
      <c r="N5346" s="21"/>
      <c r="O5346" s="21"/>
      <c r="P5346" s="21"/>
      <c r="Q5346" s="21"/>
      <c r="R5346" s="21"/>
      <c r="S5346" s="21"/>
      <c r="T5346" s="20"/>
      <c r="U5346" s="21"/>
      <c r="V5346" s="21"/>
      <c r="W5346" s="21"/>
      <c r="X5346" s="20"/>
      <c r="Y5346" s="20"/>
      <c r="Z5346" s="21"/>
      <c r="AA5346" s="20"/>
      <c r="AB5346" s="20"/>
      <c r="AC5346" s="14"/>
    </row>
    <row r="5347" spans="2:29" ht="14.25" customHeight="1" x14ac:dyDescent="0.3">
      <c r="B5347" s="20"/>
      <c r="C5347" s="20"/>
      <c r="D5347" s="20"/>
      <c r="E5347" s="20"/>
      <c r="F5347" s="21"/>
      <c r="G5347" s="20"/>
      <c r="H5347" s="20"/>
      <c r="I5347" s="21"/>
      <c r="J5347" s="20"/>
      <c r="K5347" s="20"/>
      <c r="L5347" s="20"/>
      <c r="M5347" s="21"/>
      <c r="N5347" s="21"/>
      <c r="O5347" s="21"/>
      <c r="P5347" s="21"/>
      <c r="Q5347" s="21"/>
      <c r="R5347" s="21"/>
      <c r="S5347" s="21"/>
      <c r="T5347" s="20"/>
      <c r="U5347" s="21"/>
      <c r="V5347" s="21"/>
      <c r="W5347" s="21"/>
      <c r="X5347" s="20"/>
      <c r="Y5347" s="20"/>
      <c r="Z5347" s="21"/>
      <c r="AA5347" s="20"/>
      <c r="AB5347" s="20"/>
      <c r="AC5347" s="14"/>
    </row>
    <row r="5348" spans="2:29" ht="14.25" customHeight="1" x14ac:dyDescent="0.3">
      <c r="B5348" s="20"/>
      <c r="C5348" s="20"/>
      <c r="D5348" s="20"/>
      <c r="E5348" s="20"/>
      <c r="F5348" s="21"/>
      <c r="G5348" s="20"/>
      <c r="H5348" s="20"/>
      <c r="I5348" s="21"/>
      <c r="J5348" s="20"/>
      <c r="K5348" s="20"/>
      <c r="L5348" s="20"/>
      <c r="M5348" s="21"/>
      <c r="N5348" s="21"/>
      <c r="O5348" s="21"/>
      <c r="P5348" s="21"/>
      <c r="Q5348" s="21"/>
      <c r="R5348" s="21"/>
      <c r="S5348" s="21"/>
      <c r="T5348" s="20"/>
      <c r="U5348" s="21"/>
      <c r="V5348" s="21"/>
      <c r="W5348" s="21"/>
      <c r="X5348" s="20"/>
      <c r="Y5348" s="20"/>
      <c r="Z5348" s="21"/>
      <c r="AA5348" s="20"/>
      <c r="AB5348" s="20"/>
      <c r="AC5348" s="14"/>
    </row>
    <row r="5349" spans="2:29" ht="14.25" customHeight="1" x14ac:dyDescent="0.3">
      <c r="B5349" s="20"/>
      <c r="C5349" s="20"/>
      <c r="D5349" s="20"/>
      <c r="E5349" s="20"/>
      <c r="F5349" s="21"/>
      <c r="G5349" s="20"/>
      <c r="H5349" s="20"/>
      <c r="I5349" s="21"/>
      <c r="J5349" s="20"/>
      <c r="K5349" s="20"/>
      <c r="L5349" s="20"/>
      <c r="M5349" s="21"/>
      <c r="N5349" s="21"/>
      <c r="O5349" s="21"/>
      <c r="P5349" s="21"/>
      <c r="Q5349" s="21"/>
      <c r="R5349" s="21"/>
      <c r="S5349" s="21"/>
      <c r="T5349" s="20"/>
      <c r="U5349" s="21"/>
      <c r="V5349" s="21"/>
      <c r="W5349" s="21"/>
      <c r="X5349" s="20"/>
      <c r="Y5349" s="20"/>
      <c r="Z5349" s="21"/>
      <c r="AA5349" s="20"/>
      <c r="AB5349" s="20"/>
      <c r="AC5349" s="14"/>
    </row>
    <row r="5350" spans="2:29" ht="14.25" customHeight="1" x14ac:dyDescent="0.3">
      <c r="B5350" s="20"/>
      <c r="C5350" s="20"/>
      <c r="D5350" s="20"/>
      <c r="E5350" s="20"/>
      <c r="F5350" s="21"/>
      <c r="G5350" s="20"/>
      <c r="H5350" s="20"/>
      <c r="I5350" s="21"/>
      <c r="J5350" s="20"/>
      <c r="K5350" s="20"/>
      <c r="L5350" s="20"/>
      <c r="M5350" s="21"/>
      <c r="N5350" s="21"/>
      <c r="O5350" s="21"/>
      <c r="P5350" s="21"/>
      <c r="Q5350" s="21"/>
      <c r="R5350" s="21"/>
      <c r="S5350" s="21"/>
      <c r="T5350" s="20"/>
      <c r="U5350" s="21"/>
      <c r="V5350" s="21"/>
      <c r="W5350" s="21"/>
      <c r="X5350" s="20"/>
      <c r="Y5350" s="20"/>
      <c r="Z5350" s="21"/>
      <c r="AA5350" s="20"/>
      <c r="AB5350" s="20"/>
      <c r="AC5350" s="14"/>
    </row>
    <row r="5351" spans="2:29" ht="14.25" customHeight="1" x14ac:dyDescent="0.3">
      <c r="B5351" s="20"/>
      <c r="C5351" s="20"/>
      <c r="D5351" s="20"/>
      <c r="E5351" s="20"/>
      <c r="F5351" s="21"/>
      <c r="G5351" s="20"/>
      <c r="H5351" s="20"/>
      <c r="I5351" s="21"/>
      <c r="J5351" s="20"/>
      <c r="K5351" s="20"/>
      <c r="L5351" s="20"/>
      <c r="M5351" s="21"/>
      <c r="N5351" s="21"/>
      <c r="O5351" s="21"/>
      <c r="P5351" s="21"/>
      <c r="Q5351" s="21"/>
      <c r="R5351" s="21"/>
      <c r="S5351" s="21"/>
      <c r="T5351" s="20"/>
      <c r="U5351" s="21"/>
      <c r="V5351" s="21"/>
      <c r="W5351" s="21"/>
      <c r="X5351" s="20"/>
      <c r="Y5351" s="20"/>
      <c r="Z5351" s="21"/>
      <c r="AA5351" s="20"/>
      <c r="AB5351" s="20"/>
      <c r="AC5351" s="14"/>
    </row>
    <row r="5352" spans="2:29" ht="14.25" customHeight="1" x14ac:dyDescent="0.3">
      <c r="B5352" s="20"/>
      <c r="C5352" s="20"/>
      <c r="D5352" s="20"/>
      <c r="E5352" s="20"/>
      <c r="F5352" s="21"/>
      <c r="G5352" s="20"/>
      <c r="H5352" s="20"/>
      <c r="I5352" s="21"/>
      <c r="J5352" s="20"/>
      <c r="K5352" s="20"/>
      <c r="L5352" s="20"/>
      <c r="M5352" s="21"/>
      <c r="N5352" s="21"/>
      <c r="O5352" s="21"/>
      <c r="P5352" s="21"/>
      <c r="Q5352" s="21"/>
      <c r="R5352" s="21"/>
      <c r="S5352" s="21"/>
      <c r="T5352" s="20"/>
      <c r="U5352" s="21"/>
      <c r="V5352" s="21"/>
      <c r="W5352" s="21"/>
      <c r="X5352" s="20"/>
      <c r="Y5352" s="20"/>
      <c r="Z5352" s="21"/>
      <c r="AA5352" s="20"/>
      <c r="AB5352" s="20"/>
      <c r="AC5352" s="14"/>
    </row>
    <row r="5353" spans="2:29" ht="14.25" customHeight="1" x14ac:dyDescent="0.3">
      <c r="B5353" s="20"/>
      <c r="C5353" s="20"/>
      <c r="D5353" s="20"/>
      <c r="E5353" s="20"/>
      <c r="F5353" s="21"/>
      <c r="G5353" s="20"/>
      <c r="H5353" s="20"/>
      <c r="I5353" s="21"/>
      <c r="J5353" s="20"/>
      <c r="K5353" s="20"/>
      <c r="L5353" s="20"/>
      <c r="M5353" s="21"/>
      <c r="N5353" s="21"/>
      <c r="O5353" s="21"/>
      <c r="P5353" s="21"/>
      <c r="Q5353" s="21"/>
      <c r="R5353" s="21"/>
      <c r="S5353" s="21"/>
      <c r="T5353" s="20"/>
      <c r="U5353" s="21"/>
      <c r="V5353" s="21"/>
      <c r="W5353" s="21"/>
      <c r="X5353" s="20"/>
      <c r="Y5353" s="20"/>
      <c r="Z5353" s="21"/>
      <c r="AA5353" s="20"/>
      <c r="AB5353" s="20"/>
      <c r="AC5353" s="14"/>
    </row>
    <row r="5354" spans="2:29" ht="14.25" customHeight="1" x14ac:dyDescent="0.3">
      <c r="B5354" s="20"/>
      <c r="C5354" s="20"/>
      <c r="D5354" s="20"/>
      <c r="E5354" s="20"/>
      <c r="F5354" s="21"/>
      <c r="G5354" s="20"/>
      <c r="H5354" s="20"/>
      <c r="I5354" s="21"/>
      <c r="J5354" s="20"/>
      <c r="K5354" s="20"/>
      <c r="L5354" s="20"/>
      <c r="M5354" s="21"/>
      <c r="N5354" s="21"/>
      <c r="O5354" s="21"/>
      <c r="P5354" s="21"/>
      <c r="Q5354" s="21"/>
      <c r="R5354" s="21"/>
      <c r="S5354" s="21"/>
      <c r="T5354" s="20"/>
      <c r="U5354" s="21"/>
      <c r="V5354" s="21"/>
      <c r="W5354" s="21"/>
      <c r="X5354" s="20"/>
      <c r="Y5354" s="20"/>
      <c r="Z5354" s="21"/>
      <c r="AA5354" s="20"/>
      <c r="AB5354" s="20"/>
      <c r="AC5354" s="14"/>
    </row>
    <row r="5355" spans="2:29" ht="14.25" customHeight="1" x14ac:dyDescent="0.3">
      <c r="B5355" s="20"/>
      <c r="C5355" s="20"/>
      <c r="D5355" s="20"/>
      <c r="E5355" s="20"/>
      <c r="F5355" s="21"/>
      <c r="G5355" s="20"/>
      <c r="H5355" s="20"/>
      <c r="I5355" s="21"/>
      <c r="J5355" s="20"/>
      <c r="K5355" s="20"/>
      <c r="L5355" s="20"/>
      <c r="M5355" s="21"/>
      <c r="N5355" s="21"/>
      <c r="O5355" s="21"/>
      <c r="P5355" s="21"/>
      <c r="Q5355" s="21"/>
      <c r="R5355" s="21"/>
      <c r="S5355" s="21"/>
      <c r="T5355" s="20"/>
      <c r="U5355" s="21"/>
      <c r="V5355" s="21"/>
      <c r="W5355" s="21"/>
      <c r="X5355" s="20"/>
      <c r="Y5355" s="20"/>
      <c r="Z5355" s="21"/>
      <c r="AA5355" s="20"/>
      <c r="AB5355" s="20"/>
      <c r="AC5355" s="14"/>
    </row>
    <row r="5356" spans="2:29" ht="14.25" customHeight="1" x14ac:dyDescent="0.3">
      <c r="B5356" s="20"/>
      <c r="C5356" s="20"/>
      <c r="D5356" s="20"/>
      <c r="E5356" s="20"/>
      <c r="F5356" s="21"/>
      <c r="G5356" s="20"/>
      <c r="H5356" s="20"/>
      <c r="I5356" s="21"/>
      <c r="J5356" s="20"/>
      <c r="K5356" s="20"/>
      <c r="L5356" s="20"/>
      <c r="M5356" s="21"/>
      <c r="N5356" s="21"/>
      <c r="O5356" s="21"/>
      <c r="P5356" s="21"/>
      <c r="Q5356" s="21"/>
      <c r="R5356" s="21"/>
      <c r="S5356" s="21"/>
      <c r="T5356" s="20"/>
      <c r="U5356" s="21"/>
      <c r="V5356" s="21"/>
      <c r="W5356" s="21"/>
      <c r="X5356" s="20"/>
      <c r="Y5356" s="20"/>
      <c r="Z5356" s="21"/>
      <c r="AA5356" s="20"/>
      <c r="AB5356" s="20"/>
      <c r="AC5356" s="14"/>
    </row>
    <row r="5357" spans="2:29" ht="14.25" customHeight="1" x14ac:dyDescent="0.3">
      <c r="B5357" s="20"/>
      <c r="C5357" s="20"/>
      <c r="D5357" s="20"/>
      <c r="E5357" s="20"/>
      <c r="F5357" s="21"/>
      <c r="G5357" s="20"/>
      <c r="H5357" s="20"/>
      <c r="I5357" s="21"/>
      <c r="J5357" s="20"/>
      <c r="K5357" s="20"/>
      <c r="L5357" s="20"/>
      <c r="M5357" s="21"/>
      <c r="N5357" s="21"/>
      <c r="O5357" s="21"/>
      <c r="P5357" s="21"/>
      <c r="Q5357" s="21"/>
      <c r="R5357" s="21"/>
      <c r="S5357" s="21"/>
      <c r="T5357" s="20"/>
      <c r="U5357" s="21"/>
      <c r="V5357" s="21"/>
      <c r="W5357" s="21"/>
      <c r="X5357" s="20"/>
      <c r="Y5357" s="20"/>
      <c r="Z5357" s="21"/>
      <c r="AA5357" s="20"/>
      <c r="AB5357" s="20"/>
      <c r="AC5357" s="14"/>
    </row>
    <row r="5358" spans="2:29" ht="14.25" customHeight="1" x14ac:dyDescent="0.3">
      <c r="B5358" s="20"/>
      <c r="C5358" s="20"/>
      <c r="D5358" s="20"/>
      <c r="E5358" s="20"/>
      <c r="F5358" s="21"/>
      <c r="G5358" s="20"/>
      <c r="H5358" s="20"/>
      <c r="I5358" s="21"/>
      <c r="J5358" s="20"/>
      <c r="K5358" s="20"/>
      <c r="L5358" s="20"/>
      <c r="M5358" s="21"/>
      <c r="N5358" s="21"/>
      <c r="O5358" s="21"/>
      <c r="P5358" s="21"/>
      <c r="Q5358" s="21"/>
      <c r="R5358" s="21"/>
      <c r="S5358" s="21"/>
      <c r="T5358" s="20"/>
      <c r="U5358" s="21"/>
      <c r="V5358" s="21"/>
      <c r="W5358" s="21"/>
      <c r="X5358" s="20"/>
      <c r="Y5358" s="20"/>
      <c r="Z5358" s="21"/>
      <c r="AA5358" s="20"/>
      <c r="AB5358" s="20"/>
      <c r="AC5358" s="14"/>
    </row>
    <row r="5359" spans="2:29" ht="14.25" customHeight="1" x14ac:dyDescent="0.3">
      <c r="B5359" s="20"/>
      <c r="C5359" s="20"/>
      <c r="D5359" s="20"/>
      <c r="E5359" s="20"/>
      <c r="F5359" s="21"/>
      <c r="G5359" s="20"/>
      <c r="H5359" s="20"/>
      <c r="I5359" s="21"/>
      <c r="J5359" s="20"/>
      <c r="K5359" s="20"/>
      <c r="L5359" s="20"/>
      <c r="M5359" s="21"/>
      <c r="N5359" s="21"/>
      <c r="O5359" s="21"/>
      <c r="P5359" s="21"/>
      <c r="Q5359" s="21"/>
      <c r="R5359" s="21"/>
      <c r="S5359" s="21"/>
      <c r="T5359" s="20"/>
      <c r="U5359" s="21"/>
      <c r="V5359" s="21"/>
      <c r="W5359" s="21"/>
      <c r="X5359" s="20"/>
      <c r="Y5359" s="20"/>
      <c r="Z5359" s="21"/>
      <c r="AA5359" s="20"/>
      <c r="AB5359" s="20"/>
      <c r="AC5359" s="14"/>
    </row>
    <row r="5360" spans="2:29" ht="14.25" customHeight="1" x14ac:dyDescent="0.3">
      <c r="B5360" s="20"/>
      <c r="C5360" s="20"/>
      <c r="D5360" s="20"/>
      <c r="E5360" s="20"/>
      <c r="F5360" s="21"/>
      <c r="G5360" s="20"/>
      <c r="H5360" s="20"/>
      <c r="I5360" s="21"/>
      <c r="J5360" s="20"/>
      <c r="K5360" s="20"/>
      <c r="L5360" s="20"/>
      <c r="M5360" s="21"/>
      <c r="N5360" s="21"/>
      <c r="O5360" s="21"/>
      <c r="P5360" s="21"/>
      <c r="Q5360" s="21"/>
      <c r="R5360" s="21"/>
      <c r="S5360" s="21"/>
      <c r="T5360" s="20"/>
      <c r="U5360" s="21"/>
      <c r="V5360" s="21"/>
      <c r="W5360" s="21"/>
      <c r="X5360" s="20"/>
      <c r="Y5360" s="20"/>
      <c r="Z5360" s="21"/>
      <c r="AA5360" s="20"/>
      <c r="AB5360" s="20"/>
      <c r="AC5360" s="14"/>
    </row>
    <row r="5361" spans="2:29" ht="14.25" customHeight="1" x14ac:dyDescent="0.3">
      <c r="B5361" s="20"/>
      <c r="C5361" s="20"/>
      <c r="D5361" s="20"/>
      <c r="E5361" s="20"/>
      <c r="F5361" s="21"/>
      <c r="G5361" s="20"/>
      <c r="H5361" s="20"/>
      <c r="I5361" s="21"/>
      <c r="J5361" s="20"/>
      <c r="K5361" s="20"/>
      <c r="L5361" s="20"/>
      <c r="M5361" s="21"/>
      <c r="N5361" s="21"/>
      <c r="O5361" s="21"/>
      <c r="P5361" s="21"/>
      <c r="Q5361" s="21"/>
      <c r="R5361" s="21"/>
      <c r="S5361" s="21"/>
      <c r="T5361" s="20"/>
      <c r="U5361" s="21"/>
      <c r="V5361" s="21"/>
      <c r="W5361" s="21"/>
      <c r="X5361" s="20"/>
      <c r="Y5361" s="20"/>
      <c r="Z5361" s="21"/>
      <c r="AA5361" s="20"/>
      <c r="AB5361" s="20"/>
      <c r="AC5361" s="14"/>
    </row>
    <row r="5362" spans="2:29" ht="14.25" customHeight="1" x14ac:dyDescent="0.3">
      <c r="B5362" s="20"/>
      <c r="C5362" s="20"/>
      <c r="D5362" s="20"/>
      <c r="E5362" s="20"/>
      <c r="F5362" s="21"/>
      <c r="G5362" s="20"/>
      <c r="H5362" s="20"/>
      <c r="I5362" s="21"/>
      <c r="J5362" s="20"/>
      <c r="K5362" s="20"/>
      <c r="L5362" s="20"/>
      <c r="M5362" s="21"/>
      <c r="N5362" s="21"/>
      <c r="O5362" s="21"/>
      <c r="P5362" s="21"/>
      <c r="Q5362" s="21"/>
      <c r="R5362" s="21"/>
      <c r="S5362" s="21"/>
      <c r="T5362" s="20"/>
      <c r="U5362" s="21"/>
      <c r="V5362" s="21"/>
      <c r="W5362" s="21"/>
      <c r="X5362" s="20"/>
      <c r="Y5362" s="20"/>
      <c r="Z5362" s="21"/>
      <c r="AA5362" s="20"/>
      <c r="AB5362" s="20"/>
      <c r="AC5362" s="14"/>
    </row>
    <row r="5363" spans="2:29" ht="14.25" customHeight="1" x14ac:dyDescent="0.3">
      <c r="B5363" s="20"/>
      <c r="C5363" s="20"/>
      <c r="D5363" s="20"/>
      <c r="E5363" s="20"/>
      <c r="F5363" s="21"/>
      <c r="G5363" s="20"/>
      <c r="H5363" s="20"/>
      <c r="I5363" s="21"/>
      <c r="J5363" s="20"/>
      <c r="K5363" s="20"/>
      <c r="L5363" s="20"/>
      <c r="M5363" s="21"/>
      <c r="N5363" s="21"/>
      <c r="O5363" s="21"/>
      <c r="P5363" s="21"/>
      <c r="Q5363" s="21"/>
      <c r="R5363" s="21"/>
      <c r="S5363" s="21"/>
      <c r="T5363" s="20"/>
      <c r="U5363" s="21"/>
      <c r="V5363" s="21"/>
      <c r="W5363" s="21"/>
      <c r="X5363" s="20"/>
      <c r="Y5363" s="20"/>
      <c r="Z5363" s="21"/>
      <c r="AA5363" s="20"/>
      <c r="AB5363" s="20"/>
      <c r="AC5363" s="14"/>
    </row>
    <row r="5364" spans="2:29" ht="14.25" customHeight="1" x14ac:dyDescent="0.3">
      <c r="B5364" s="20"/>
      <c r="C5364" s="20"/>
      <c r="D5364" s="20"/>
      <c r="E5364" s="20"/>
      <c r="F5364" s="21"/>
      <c r="G5364" s="20"/>
      <c r="H5364" s="20"/>
      <c r="I5364" s="21"/>
      <c r="J5364" s="20"/>
      <c r="K5364" s="20"/>
      <c r="L5364" s="20"/>
      <c r="M5364" s="21"/>
      <c r="N5364" s="21"/>
      <c r="O5364" s="21"/>
      <c r="P5364" s="21"/>
      <c r="Q5364" s="21"/>
      <c r="R5364" s="21"/>
      <c r="S5364" s="21"/>
      <c r="T5364" s="20"/>
      <c r="U5364" s="21"/>
      <c r="V5364" s="21"/>
      <c r="W5364" s="21"/>
      <c r="X5364" s="20"/>
      <c r="Y5364" s="20"/>
      <c r="Z5364" s="21"/>
      <c r="AA5364" s="20"/>
      <c r="AB5364" s="20"/>
      <c r="AC5364" s="14"/>
    </row>
    <row r="5365" spans="2:29" ht="14.25" customHeight="1" x14ac:dyDescent="0.3">
      <c r="B5365" s="20"/>
      <c r="C5365" s="20"/>
      <c r="D5365" s="20"/>
      <c r="E5365" s="20"/>
      <c r="F5365" s="21"/>
      <c r="G5365" s="20"/>
      <c r="H5365" s="20"/>
      <c r="I5365" s="21"/>
      <c r="J5365" s="20"/>
      <c r="K5365" s="20"/>
      <c r="L5365" s="20"/>
      <c r="M5365" s="21"/>
      <c r="N5365" s="21"/>
      <c r="O5365" s="21"/>
      <c r="P5365" s="21"/>
      <c r="Q5365" s="21"/>
      <c r="R5365" s="21"/>
      <c r="S5365" s="21"/>
      <c r="T5365" s="20"/>
      <c r="U5365" s="21"/>
      <c r="V5365" s="21"/>
      <c r="W5365" s="21"/>
      <c r="X5365" s="20"/>
      <c r="Y5365" s="20"/>
      <c r="Z5365" s="21"/>
      <c r="AA5365" s="20"/>
      <c r="AB5365" s="20"/>
      <c r="AC5365" s="14"/>
    </row>
    <row r="5366" spans="2:29" ht="14.25" customHeight="1" x14ac:dyDescent="0.3">
      <c r="B5366" s="20"/>
      <c r="C5366" s="20"/>
      <c r="D5366" s="20"/>
      <c r="E5366" s="20"/>
      <c r="F5366" s="21"/>
      <c r="G5366" s="20"/>
      <c r="H5366" s="20"/>
      <c r="I5366" s="21"/>
      <c r="J5366" s="20"/>
      <c r="K5366" s="20"/>
      <c r="L5366" s="20"/>
      <c r="M5366" s="21"/>
      <c r="N5366" s="21"/>
      <c r="O5366" s="21"/>
      <c r="P5366" s="21"/>
      <c r="Q5366" s="21"/>
      <c r="R5366" s="21"/>
      <c r="S5366" s="21"/>
      <c r="T5366" s="20"/>
      <c r="U5366" s="21"/>
      <c r="V5366" s="21"/>
      <c r="W5366" s="21"/>
      <c r="X5366" s="20"/>
      <c r="Y5366" s="20"/>
      <c r="Z5366" s="21"/>
      <c r="AA5366" s="20"/>
      <c r="AB5366" s="20"/>
      <c r="AC5366" s="14"/>
    </row>
    <row r="5367" spans="2:29" ht="14.25" customHeight="1" x14ac:dyDescent="0.3">
      <c r="B5367" s="20"/>
      <c r="C5367" s="20"/>
      <c r="D5367" s="20"/>
      <c r="E5367" s="20"/>
      <c r="F5367" s="21"/>
      <c r="G5367" s="20"/>
      <c r="H5367" s="20"/>
      <c r="I5367" s="21"/>
      <c r="J5367" s="20"/>
      <c r="K5367" s="20"/>
      <c r="L5367" s="20"/>
      <c r="M5367" s="21"/>
      <c r="N5367" s="21"/>
      <c r="O5367" s="21"/>
      <c r="P5367" s="21"/>
      <c r="Q5367" s="21"/>
      <c r="R5367" s="21"/>
      <c r="S5367" s="21"/>
      <c r="T5367" s="20"/>
      <c r="U5367" s="21"/>
      <c r="V5367" s="21"/>
      <c r="W5367" s="21"/>
      <c r="X5367" s="20"/>
      <c r="Y5367" s="20"/>
      <c r="Z5367" s="21"/>
      <c r="AA5367" s="20"/>
      <c r="AB5367" s="20"/>
      <c r="AC5367" s="14"/>
    </row>
    <row r="5368" spans="2:29" ht="14.25" customHeight="1" x14ac:dyDescent="0.3">
      <c r="B5368" s="20"/>
      <c r="C5368" s="20"/>
      <c r="D5368" s="20"/>
      <c r="E5368" s="20"/>
      <c r="F5368" s="21"/>
      <c r="G5368" s="20"/>
      <c r="H5368" s="20"/>
      <c r="I5368" s="21"/>
      <c r="J5368" s="20"/>
      <c r="K5368" s="20"/>
      <c r="L5368" s="20"/>
      <c r="M5368" s="21"/>
      <c r="N5368" s="21"/>
      <c r="O5368" s="21"/>
      <c r="P5368" s="21"/>
      <c r="Q5368" s="21"/>
      <c r="R5368" s="21"/>
      <c r="S5368" s="21"/>
      <c r="T5368" s="20"/>
      <c r="U5368" s="21"/>
      <c r="V5368" s="21"/>
      <c r="W5368" s="21"/>
      <c r="X5368" s="20"/>
      <c r="Y5368" s="20"/>
      <c r="Z5368" s="21"/>
      <c r="AA5368" s="20"/>
      <c r="AB5368" s="20"/>
      <c r="AC5368" s="14"/>
    </row>
    <row r="5369" spans="2:29" ht="14.25" customHeight="1" x14ac:dyDescent="0.3">
      <c r="B5369" s="20"/>
      <c r="C5369" s="20"/>
      <c r="D5369" s="20"/>
      <c r="E5369" s="20"/>
      <c r="F5369" s="21"/>
      <c r="G5369" s="20"/>
      <c r="H5369" s="20"/>
      <c r="I5369" s="21"/>
      <c r="J5369" s="20"/>
      <c r="K5369" s="20"/>
      <c r="L5369" s="20"/>
      <c r="M5369" s="21"/>
      <c r="N5369" s="21"/>
      <c r="O5369" s="21"/>
      <c r="P5369" s="21"/>
      <c r="Q5369" s="21"/>
      <c r="R5369" s="21"/>
      <c r="S5369" s="21"/>
      <c r="T5369" s="20"/>
      <c r="U5369" s="21"/>
      <c r="V5369" s="21"/>
      <c r="W5369" s="21"/>
      <c r="X5369" s="20"/>
      <c r="Y5369" s="20"/>
      <c r="Z5369" s="21"/>
      <c r="AA5369" s="20"/>
      <c r="AB5369" s="20"/>
      <c r="AC5369" s="14"/>
    </row>
    <row r="5370" spans="2:29" ht="14.25" customHeight="1" x14ac:dyDescent="0.3">
      <c r="B5370" s="20"/>
      <c r="C5370" s="20"/>
      <c r="D5370" s="20"/>
      <c r="E5370" s="20"/>
      <c r="F5370" s="21"/>
      <c r="G5370" s="20"/>
      <c r="H5370" s="20"/>
      <c r="I5370" s="21"/>
      <c r="J5370" s="20"/>
      <c r="K5370" s="20"/>
      <c r="L5370" s="20"/>
      <c r="M5370" s="21"/>
      <c r="N5370" s="21"/>
      <c r="O5370" s="21"/>
      <c r="P5370" s="21"/>
      <c r="Q5370" s="21"/>
      <c r="R5370" s="21"/>
      <c r="S5370" s="21"/>
      <c r="T5370" s="20"/>
      <c r="U5370" s="21"/>
      <c r="V5370" s="21"/>
      <c r="W5370" s="21"/>
      <c r="X5370" s="20"/>
      <c r="Y5370" s="20"/>
      <c r="Z5370" s="21"/>
      <c r="AA5370" s="20"/>
      <c r="AB5370" s="20"/>
      <c r="AC5370" s="14"/>
    </row>
    <row r="5371" spans="2:29" ht="14.25" customHeight="1" x14ac:dyDescent="0.3">
      <c r="B5371" s="20"/>
      <c r="C5371" s="20"/>
      <c r="D5371" s="20"/>
      <c r="E5371" s="20"/>
      <c r="F5371" s="21"/>
      <c r="G5371" s="20"/>
      <c r="H5371" s="20"/>
      <c r="I5371" s="21"/>
      <c r="J5371" s="20"/>
      <c r="K5371" s="20"/>
      <c r="L5371" s="20"/>
      <c r="M5371" s="21"/>
      <c r="N5371" s="21"/>
      <c r="O5371" s="21"/>
      <c r="P5371" s="21"/>
      <c r="Q5371" s="21"/>
      <c r="R5371" s="21"/>
      <c r="S5371" s="21"/>
      <c r="T5371" s="20"/>
      <c r="U5371" s="21"/>
      <c r="V5371" s="21"/>
      <c r="W5371" s="21"/>
      <c r="X5371" s="20"/>
      <c r="Y5371" s="20"/>
      <c r="Z5371" s="21"/>
      <c r="AA5371" s="20"/>
      <c r="AB5371" s="20"/>
      <c r="AC5371" s="14"/>
    </row>
    <row r="5372" spans="2:29" ht="14.25" customHeight="1" x14ac:dyDescent="0.3">
      <c r="B5372" s="20"/>
      <c r="C5372" s="20"/>
      <c r="D5372" s="20"/>
      <c r="E5372" s="20"/>
      <c r="F5372" s="21"/>
      <c r="G5372" s="20"/>
      <c r="H5372" s="20"/>
      <c r="I5372" s="21"/>
      <c r="J5372" s="20"/>
      <c r="K5372" s="20"/>
      <c r="L5372" s="20"/>
      <c r="M5372" s="21"/>
      <c r="N5372" s="21"/>
      <c r="O5372" s="21"/>
      <c r="P5372" s="21"/>
      <c r="Q5372" s="21"/>
      <c r="R5372" s="21"/>
      <c r="S5372" s="21"/>
      <c r="T5372" s="20"/>
      <c r="U5372" s="21"/>
      <c r="V5372" s="21"/>
      <c r="W5372" s="21"/>
      <c r="X5372" s="20"/>
      <c r="Y5372" s="20"/>
      <c r="Z5372" s="21"/>
      <c r="AA5372" s="20"/>
      <c r="AB5372" s="20"/>
      <c r="AC5372" s="14"/>
    </row>
    <row r="5373" spans="2:29" ht="14.25" customHeight="1" x14ac:dyDescent="0.3">
      <c r="B5373" s="20"/>
      <c r="C5373" s="20"/>
      <c r="D5373" s="20"/>
      <c r="E5373" s="20"/>
      <c r="F5373" s="21"/>
      <c r="G5373" s="20"/>
      <c r="H5373" s="20"/>
      <c r="I5373" s="21"/>
      <c r="J5373" s="20"/>
      <c r="K5373" s="20"/>
      <c r="L5373" s="20"/>
      <c r="M5373" s="21"/>
      <c r="N5373" s="21"/>
      <c r="O5373" s="21"/>
      <c r="P5373" s="21"/>
      <c r="Q5373" s="21"/>
      <c r="R5373" s="21"/>
      <c r="S5373" s="21"/>
      <c r="T5373" s="20"/>
      <c r="U5373" s="21"/>
      <c r="V5373" s="21"/>
      <c r="W5373" s="21"/>
      <c r="X5373" s="20"/>
      <c r="Y5373" s="20"/>
      <c r="Z5373" s="21"/>
      <c r="AA5373" s="20"/>
      <c r="AB5373" s="20"/>
      <c r="AC5373" s="14"/>
    </row>
    <row r="5374" spans="2:29" ht="14.25" customHeight="1" x14ac:dyDescent="0.3">
      <c r="B5374" s="20"/>
      <c r="C5374" s="20"/>
      <c r="D5374" s="20"/>
      <c r="E5374" s="20"/>
      <c r="F5374" s="21"/>
      <c r="G5374" s="20"/>
      <c r="H5374" s="20"/>
      <c r="I5374" s="21"/>
      <c r="J5374" s="20"/>
      <c r="K5374" s="20"/>
      <c r="L5374" s="20"/>
      <c r="M5374" s="21"/>
      <c r="N5374" s="21"/>
      <c r="O5374" s="21"/>
      <c r="P5374" s="21"/>
      <c r="Q5374" s="21"/>
      <c r="R5374" s="21"/>
      <c r="S5374" s="21"/>
      <c r="T5374" s="20"/>
      <c r="U5374" s="21"/>
      <c r="V5374" s="21"/>
      <c r="W5374" s="21"/>
      <c r="X5374" s="20"/>
      <c r="Y5374" s="20"/>
      <c r="Z5374" s="21"/>
      <c r="AA5374" s="20"/>
      <c r="AB5374" s="20"/>
      <c r="AC5374" s="14"/>
    </row>
    <row r="5375" spans="2:29" ht="14.25" customHeight="1" x14ac:dyDescent="0.3">
      <c r="B5375" s="20"/>
      <c r="C5375" s="20"/>
      <c r="D5375" s="20"/>
      <c r="E5375" s="20"/>
      <c r="F5375" s="21"/>
      <c r="G5375" s="20"/>
      <c r="H5375" s="20"/>
      <c r="I5375" s="21"/>
      <c r="J5375" s="20"/>
      <c r="K5375" s="20"/>
      <c r="L5375" s="20"/>
      <c r="M5375" s="21"/>
      <c r="N5375" s="21"/>
      <c r="O5375" s="21"/>
      <c r="P5375" s="21"/>
      <c r="Q5375" s="21"/>
      <c r="R5375" s="21"/>
      <c r="S5375" s="21"/>
      <c r="T5375" s="20"/>
      <c r="U5375" s="21"/>
      <c r="V5375" s="21"/>
      <c r="W5375" s="21"/>
      <c r="X5375" s="20"/>
      <c r="Y5375" s="20"/>
      <c r="Z5375" s="21"/>
      <c r="AA5375" s="20"/>
      <c r="AB5375" s="20"/>
      <c r="AC5375" s="14"/>
    </row>
    <row r="5376" spans="2:29" ht="14.25" customHeight="1" x14ac:dyDescent="0.3">
      <c r="B5376" s="20"/>
      <c r="C5376" s="20"/>
      <c r="D5376" s="20"/>
      <c r="E5376" s="20"/>
      <c r="F5376" s="21"/>
      <c r="G5376" s="20"/>
      <c r="H5376" s="20"/>
      <c r="I5376" s="21"/>
      <c r="J5376" s="20"/>
      <c r="K5376" s="20"/>
      <c r="L5376" s="20"/>
      <c r="M5376" s="21"/>
      <c r="N5376" s="21"/>
      <c r="O5376" s="21"/>
      <c r="P5376" s="21"/>
      <c r="Q5376" s="21"/>
      <c r="R5376" s="21"/>
      <c r="S5376" s="21"/>
      <c r="T5376" s="20"/>
      <c r="U5376" s="21"/>
      <c r="V5376" s="21"/>
      <c r="W5376" s="21"/>
      <c r="X5376" s="20"/>
      <c r="Y5376" s="20"/>
      <c r="Z5376" s="21"/>
      <c r="AA5376" s="20"/>
      <c r="AB5376" s="20"/>
      <c r="AC5376" s="14"/>
    </row>
    <row r="5377" spans="2:29" ht="14.25" customHeight="1" x14ac:dyDescent="0.3">
      <c r="B5377" s="20"/>
      <c r="C5377" s="20"/>
      <c r="D5377" s="20"/>
      <c r="E5377" s="20"/>
      <c r="F5377" s="21"/>
      <c r="G5377" s="20"/>
      <c r="H5377" s="20"/>
      <c r="I5377" s="21"/>
      <c r="J5377" s="20"/>
      <c r="K5377" s="20"/>
      <c r="L5377" s="20"/>
      <c r="M5377" s="21"/>
      <c r="N5377" s="21"/>
      <c r="O5377" s="21"/>
      <c r="P5377" s="21"/>
      <c r="Q5377" s="21"/>
      <c r="R5377" s="21"/>
      <c r="S5377" s="21"/>
      <c r="T5377" s="20"/>
      <c r="U5377" s="21"/>
      <c r="V5377" s="21"/>
      <c r="W5377" s="21"/>
      <c r="X5377" s="20"/>
      <c r="Y5377" s="20"/>
      <c r="Z5377" s="21"/>
      <c r="AA5377" s="20"/>
      <c r="AB5377" s="20"/>
      <c r="AC5377" s="14"/>
    </row>
    <row r="5378" spans="2:29" ht="14.25" customHeight="1" x14ac:dyDescent="0.3">
      <c r="B5378" s="20"/>
      <c r="C5378" s="20"/>
      <c r="D5378" s="20"/>
      <c r="E5378" s="20"/>
      <c r="F5378" s="21"/>
      <c r="G5378" s="20"/>
      <c r="H5378" s="20"/>
      <c r="I5378" s="21"/>
      <c r="J5378" s="20"/>
      <c r="K5378" s="20"/>
      <c r="L5378" s="20"/>
      <c r="M5378" s="21"/>
      <c r="N5378" s="21"/>
      <c r="O5378" s="21"/>
      <c r="P5378" s="21"/>
      <c r="Q5378" s="21"/>
      <c r="R5378" s="21"/>
      <c r="S5378" s="21"/>
      <c r="T5378" s="20"/>
      <c r="U5378" s="21"/>
      <c r="V5378" s="21"/>
      <c r="W5378" s="21"/>
      <c r="X5378" s="20"/>
      <c r="Y5378" s="20"/>
      <c r="Z5378" s="21"/>
      <c r="AA5378" s="20"/>
      <c r="AB5378" s="20"/>
      <c r="AC5378" s="14"/>
    </row>
    <row r="5379" spans="2:29" ht="14.25" customHeight="1" x14ac:dyDescent="0.3">
      <c r="B5379" s="20"/>
      <c r="C5379" s="20"/>
      <c r="D5379" s="20"/>
      <c r="E5379" s="20"/>
      <c r="F5379" s="21"/>
      <c r="G5379" s="20"/>
      <c r="H5379" s="20"/>
      <c r="I5379" s="21"/>
      <c r="J5379" s="20"/>
      <c r="K5379" s="20"/>
      <c r="L5379" s="20"/>
      <c r="M5379" s="21"/>
      <c r="N5379" s="21"/>
      <c r="O5379" s="21"/>
      <c r="P5379" s="21"/>
      <c r="Q5379" s="21"/>
      <c r="R5379" s="21"/>
      <c r="S5379" s="21"/>
      <c r="T5379" s="20"/>
      <c r="U5379" s="21"/>
      <c r="V5379" s="21"/>
      <c r="W5379" s="21"/>
      <c r="X5379" s="20"/>
      <c r="Y5379" s="20"/>
      <c r="Z5379" s="21"/>
      <c r="AA5379" s="20"/>
      <c r="AB5379" s="20"/>
      <c r="AC5379" s="14"/>
    </row>
    <row r="5380" spans="2:29" ht="14.25" customHeight="1" x14ac:dyDescent="0.3">
      <c r="B5380" s="20"/>
      <c r="C5380" s="20"/>
      <c r="D5380" s="20"/>
      <c r="E5380" s="20"/>
      <c r="F5380" s="21"/>
      <c r="G5380" s="20"/>
      <c r="H5380" s="20"/>
      <c r="I5380" s="21"/>
      <c r="J5380" s="20"/>
      <c r="K5380" s="20"/>
      <c r="L5380" s="20"/>
      <c r="M5380" s="21"/>
      <c r="N5380" s="21"/>
      <c r="O5380" s="21"/>
      <c r="P5380" s="21"/>
      <c r="Q5380" s="21"/>
      <c r="R5380" s="21"/>
      <c r="S5380" s="21"/>
      <c r="T5380" s="20"/>
      <c r="U5380" s="21"/>
      <c r="V5380" s="21"/>
      <c r="W5380" s="21"/>
      <c r="X5380" s="20"/>
      <c r="Y5380" s="20"/>
      <c r="Z5380" s="21"/>
      <c r="AA5380" s="20"/>
      <c r="AB5380" s="20"/>
      <c r="AC5380" s="14"/>
    </row>
    <row r="5381" spans="2:29" ht="14.25" customHeight="1" x14ac:dyDescent="0.3">
      <c r="B5381" s="20"/>
      <c r="C5381" s="20"/>
      <c r="D5381" s="20"/>
      <c r="E5381" s="20"/>
      <c r="F5381" s="21"/>
      <c r="G5381" s="20"/>
      <c r="H5381" s="20"/>
      <c r="I5381" s="21"/>
      <c r="J5381" s="20"/>
      <c r="K5381" s="20"/>
      <c r="L5381" s="20"/>
      <c r="M5381" s="21"/>
      <c r="N5381" s="21"/>
      <c r="O5381" s="21"/>
      <c r="P5381" s="21"/>
      <c r="Q5381" s="21"/>
      <c r="R5381" s="21"/>
      <c r="S5381" s="21"/>
      <c r="T5381" s="20"/>
      <c r="U5381" s="21"/>
      <c r="V5381" s="21"/>
      <c r="W5381" s="21"/>
      <c r="X5381" s="20"/>
      <c r="Y5381" s="20"/>
      <c r="Z5381" s="21"/>
      <c r="AA5381" s="20"/>
      <c r="AB5381" s="20"/>
      <c r="AC5381" s="14"/>
    </row>
    <row r="5382" spans="2:29" ht="14.25" customHeight="1" x14ac:dyDescent="0.3">
      <c r="B5382" s="20"/>
      <c r="C5382" s="20"/>
      <c r="D5382" s="20"/>
      <c r="E5382" s="20"/>
      <c r="F5382" s="21"/>
      <c r="G5382" s="20"/>
      <c r="H5382" s="20"/>
      <c r="I5382" s="21"/>
      <c r="J5382" s="20"/>
      <c r="K5382" s="20"/>
      <c r="L5382" s="20"/>
      <c r="M5382" s="21"/>
      <c r="N5382" s="21"/>
      <c r="O5382" s="21"/>
      <c r="P5382" s="21"/>
      <c r="Q5382" s="21"/>
      <c r="R5382" s="21"/>
      <c r="S5382" s="21"/>
      <c r="T5382" s="20"/>
      <c r="U5382" s="21"/>
      <c r="V5382" s="21"/>
      <c r="W5382" s="21"/>
      <c r="X5382" s="20"/>
      <c r="Y5382" s="20"/>
      <c r="Z5382" s="21"/>
      <c r="AA5382" s="20"/>
      <c r="AB5382" s="20"/>
      <c r="AC5382" s="14"/>
    </row>
    <row r="5383" spans="2:29" ht="14.25" customHeight="1" x14ac:dyDescent="0.3">
      <c r="B5383" s="20"/>
      <c r="C5383" s="20"/>
      <c r="D5383" s="20"/>
      <c r="E5383" s="20"/>
      <c r="F5383" s="21"/>
      <c r="G5383" s="20"/>
      <c r="H5383" s="20"/>
      <c r="I5383" s="21"/>
      <c r="J5383" s="20"/>
      <c r="K5383" s="20"/>
      <c r="L5383" s="20"/>
      <c r="M5383" s="21"/>
      <c r="N5383" s="21"/>
      <c r="O5383" s="21"/>
      <c r="P5383" s="21"/>
      <c r="Q5383" s="21"/>
      <c r="R5383" s="21"/>
      <c r="S5383" s="21"/>
      <c r="T5383" s="20"/>
      <c r="U5383" s="21"/>
      <c r="V5383" s="21"/>
      <c r="W5383" s="21"/>
      <c r="X5383" s="20"/>
      <c r="Y5383" s="20"/>
      <c r="Z5383" s="21"/>
      <c r="AA5383" s="20"/>
      <c r="AB5383" s="20"/>
      <c r="AC5383" s="14"/>
    </row>
    <row r="5384" spans="2:29" ht="14.25" customHeight="1" x14ac:dyDescent="0.3">
      <c r="B5384" s="20"/>
      <c r="C5384" s="20"/>
      <c r="D5384" s="20"/>
      <c r="E5384" s="20"/>
      <c r="F5384" s="21"/>
      <c r="G5384" s="20"/>
      <c r="H5384" s="20"/>
      <c r="I5384" s="21"/>
      <c r="J5384" s="20"/>
      <c r="K5384" s="20"/>
      <c r="L5384" s="20"/>
      <c r="M5384" s="21"/>
      <c r="N5384" s="21"/>
      <c r="O5384" s="21"/>
      <c r="P5384" s="21"/>
      <c r="Q5384" s="21"/>
      <c r="R5384" s="21"/>
      <c r="S5384" s="21"/>
      <c r="T5384" s="20"/>
      <c r="U5384" s="21"/>
      <c r="V5384" s="21"/>
      <c r="W5384" s="21"/>
      <c r="X5384" s="20"/>
      <c r="Y5384" s="20"/>
      <c r="Z5384" s="21"/>
      <c r="AA5384" s="20"/>
      <c r="AB5384" s="20"/>
      <c r="AC5384" s="14"/>
    </row>
    <row r="5385" spans="2:29" ht="14.25" customHeight="1" x14ac:dyDescent="0.3">
      <c r="B5385" s="20"/>
      <c r="C5385" s="20"/>
      <c r="D5385" s="20"/>
      <c r="E5385" s="20"/>
      <c r="F5385" s="21"/>
      <c r="G5385" s="20"/>
      <c r="H5385" s="20"/>
      <c r="I5385" s="21"/>
      <c r="J5385" s="20"/>
      <c r="K5385" s="20"/>
      <c r="L5385" s="20"/>
      <c r="M5385" s="21"/>
      <c r="N5385" s="21"/>
      <c r="O5385" s="21"/>
      <c r="P5385" s="21"/>
      <c r="Q5385" s="21"/>
      <c r="R5385" s="21"/>
      <c r="S5385" s="21"/>
      <c r="T5385" s="20"/>
      <c r="U5385" s="21"/>
      <c r="V5385" s="21"/>
      <c r="W5385" s="21"/>
      <c r="X5385" s="20"/>
      <c r="Y5385" s="20"/>
      <c r="Z5385" s="21"/>
      <c r="AA5385" s="20"/>
      <c r="AB5385" s="20"/>
      <c r="AC5385" s="14"/>
    </row>
    <row r="5386" spans="2:29" ht="14.25" customHeight="1" x14ac:dyDescent="0.3">
      <c r="B5386" s="20"/>
      <c r="C5386" s="20"/>
      <c r="D5386" s="20"/>
      <c r="E5386" s="20"/>
      <c r="F5386" s="21"/>
      <c r="G5386" s="20"/>
      <c r="H5386" s="20"/>
      <c r="I5386" s="21"/>
      <c r="J5386" s="20"/>
      <c r="K5386" s="20"/>
      <c r="L5386" s="20"/>
      <c r="M5386" s="21"/>
      <c r="N5386" s="21"/>
      <c r="O5386" s="21"/>
      <c r="P5386" s="21"/>
      <c r="Q5386" s="21"/>
      <c r="R5386" s="21"/>
      <c r="S5386" s="21"/>
      <c r="T5386" s="20"/>
      <c r="U5386" s="21"/>
      <c r="V5386" s="21"/>
      <c r="W5386" s="21"/>
      <c r="X5386" s="20"/>
      <c r="Y5386" s="20"/>
      <c r="Z5386" s="21"/>
      <c r="AA5386" s="20"/>
      <c r="AB5386" s="20"/>
      <c r="AC5386" s="14"/>
    </row>
    <row r="5387" spans="2:29" ht="14.25" customHeight="1" x14ac:dyDescent="0.3">
      <c r="B5387" s="20"/>
      <c r="C5387" s="20"/>
      <c r="D5387" s="20"/>
      <c r="E5387" s="20"/>
      <c r="F5387" s="21"/>
      <c r="G5387" s="20"/>
      <c r="H5387" s="20"/>
      <c r="I5387" s="21"/>
      <c r="J5387" s="20"/>
      <c r="K5387" s="20"/>
      <c r="L5387" s="20"/>
      <c r="M5387" s="21"/>
      <c r="N5387" s="21"/>
      <c r="O5387" s="21"/>
      <c r="P5387" s="21"/>
      <c r="Q5387" s="21"/>
      <c r="R5387" s="21"/>
      <c r="S5387" s="21"/>
      <c r="T5387" s="20"/>
      <c r="U5387" s="21"/>
      <c r="V5387" s="21"/>
      <c r="W5387" s="21"/>
      <c r="X5387" s="20"/>
      <c r="Y5387" s="20"/>
      <c r="Z5387" s="21"/>
      <c r="AA5387" s="20"/>
      <c r="AB5387" s="20"/>
      <c r="AC5387" s="14"/>
    </row>
    <row r="5388" spans="2:29" ht="14.25" customHeight="1" x14ac:dyDescent="0.3">
      <c r="B5388" s="20"/>
      <c r="C5388" s="20"/>
      <c r="D5388" s="20"/>
      <c r="E5388" s="20"/>
      <c r="F5388" s="21"/>
      <c r="G5388" s="20"/>
      <c r="H5388" s="20"/>
      <c r="I5388" s="21"/>
      <c r="J5388" s="20"/>
      <c r="K5388" s="20"/>
      <c r="L5388" s="20"/>
      <c r="M5388" s="21"/>
      <c r="N5388" s="21"/>
      <c r="O5388" s="21"/>
      <c r="P5388" s="21"/>
      <c r="Q5388" s="21"/>
      <c r="R5388" s="21"/>
      <c r="S5388" s="21"/>
      <c r="T5388" s="20"/>
      <c r="U5388" s="21"/>
      <c r="V5388" s="21"/>
      <c r="W5388" s="21"/>
      <c r="X5388" s="20"/>
      <c r="Y5388" s="20"/>
      <c r="Z5388" s="21"/>
      <c r="AA5388" s="20"/>
      <c r="AB5388" s="20"/>
      <c r="AC5388" s="14"/>
    </row>
    <row r="5389" spans="2:29" ht="14.25" customHeight="1" x14ac:dyDescent="0.3">
      <c r="B5389" s="20"/>
      <c r="C5389" s="20"/>
      <c r="D5389" s="20"/>
      <c r="E5389" s="20"/>
      <c r="F5389" s="21"/>
      <c r="G5389" s="20"/>
      <c r="H5389" s="20"/>
      <c r="I5389" s="21"/>
      <c r="J5389" s="20"/>
      <c r="K5389" s="20"/>
      <c r="L5389" s="20"/>
      <c r="M5389" s="21"/>
      <c r="N5389" s="21"/>
      <c r="O5389" s="21"/>
      <c r="P5389" s="21"/>
      <c r="Q5389" s="21"/>
      <c r="R5389" s="21"/>
      <c r="S5389" s="21"/>
      <c r="T5389" s="20"/>
      <c r="U5389" s="21"/>
      <c r="V5389" s="21"/>
      <c r="W5389" s="21"/>
      <c r="X5389" s="20"/>
      <c r="Y5389" s="20"/>
      <c r="Z5389" s="21"/>
      <c r="AA5389" s="20"/>
      <c r="AB5389" s="20"/>
      <c r="AC5389" s="14"/>
    </row>
    <row r="5390" spans="2:29" ht="14.25" customHeight="1" x14ac:dyDescent="0.3">
      <c r="B5390" s="20"/>
      <c r="C5390" s="20"/>
      <c r="D5390" s="20"/>
      <c r="E5390" s="20"/>
      <c r="F5390" s="21"/>
      <c r="G5390" s="20"/>
      <c r="H5390" s="20"/>
      <c r="I5390" s="21"/>
      <c r="J5390" s="20"/>
      <c r="K5390" s="20"/>
      <c r="L5390" s="20"/>
      <c r="M5390" s="21"/>
      <c r="N5390" s="21"/>
      <c r="O5390" s="21"/>
      <c r="P5390" s="21"/>
      <c r="Q5390" s="21"/>
      <c r="R5390" s="21"/>
      <c r="S5390" s="21"/>
      <c r="T5390" s="20"/>
      <c r="U5390" s="21"/>
      <c r="V5390" s="21"/>
      <c r="W5390" s="21"/>
      <c r="X5390" s="20"/>
      <c r="Y5390" s="20"/>
      <c r="Z5390" s="21"/>
      <c r="AA5390" s="20"/>
      <c r="AB5390" s="20"/>
      <c r="AC5390" s="14"/>
    </row>
    <row r="5391" spans="2:29" ht="14.25" customHeight="1" x14ac:dyDescent="0.3">
      <c r="B5391" s="20"/>
      <c r="C5391" s="20"/>
      <c r="D5391" s="20"/>
      <c r="E5391" s="20"/>
      <c r="F5391" s="21"/>
      <c r="G5391" s="20"/>
      <c r="H5391" s="20"/>
      <c r="I5391" s="21"/>
      <c r="J5391" s="20"/>
      <c r="K5391" s="20"/>
      <c r="L5391" s="20"/>
      <c r="M5391" s="21"/>
      <c r="N5391" s="21"/>
      <c r="O5391" s="21"/>
      <c r="P5391" s="21"/>
      <c r="Q5391" s="21"/>
      <c r="R5391" s="21"/>
      <c r="S5391" s="21"/>
      <c r="T5391" s="20"/>
      <c r="U5391" s="21"/>
      <c r="V5391" s="21"/>
      <c r="W5391" s="21"/>
      <c r="X5391" s="20"/>
      <c r="Y5391" s="20"/>
      <c r="Z5391" s="21"/>
      <c r="AA5391" s="20"/>
      <c r="AB5391" s="20"/>
      <c r="AC5391" s="14"/>
    </row>
    <row r="5392" spans="2:29" ht="14.25" customHeight="1" x14ac:dyDescent="0.3">
      <c r="B5392" s="20"/>
      <c r="C5392" s="20"/>
      <c r="D5392" s="20"/>
      <c r="E5392" s="20"/>
      <c r="F5392" s="21"/>
      <c r="G5392" s="20"/>
      <c r="H5392" s="20"/>
      <c r="I5392" s="21"/>
      <c r="J5392" s="20"/>
      <c r="K5392" s="20"/>
      <c r="L5392" s="20"/>
      <c r="M5392" s="21"/>
      <c r="N5392" s="21"/>
      <c r="O5392" s="21"/>
      <c r="P5392" s="21"/>
      <c r="Q5392" s="21"/>
      <c r="R5392" s="21"/>
      <c r="S5392" s="21"/>
      <c r="T5392" s="20"/>
      <c r="U5392" s="21"/>
      <c r="V5392" s="21"/>
      <c r="W5392" s="21"/>
      <c r="X5392" s="20"/>
      <c r="Y5392" s="20"/>
      <c r="Z5392" s="21"/>
      <c r="AA5392" s="20"/>
      <c r="AB5392" s="20"/>
      <c r="AC5392" s="14"/>
    </row>
    <row r="5393" spans="2:29" ht="14.25" customHeight="1" x14ac:dyDescent="0.3">
      <c r="B5393" s="20"/>
      <c r="C5393" s="20"/>
      <c r="D5393" s="20"/>
      <c r="E5393" s="20"/>
      <c r="F5393" s="21"/>
      <c r="G5393" s="20"/>
      <c r="H5393" s="20"/>
      <c r="I5393" s="21"/>
      <c r="J5393" s="20"/>
      <c r="K5393" s="20"/>
      <c r="L5393" s="20"/>
      <c r="M5393" s="21"/>
      <c r="N5393" s="21"/>
      <c r="O5393" s="21"/>
      <c r="P5393" s="21"/>
      <c r="Q5393" s="21"/>
      <c r="R5393" s="21"/>
      <c r="S5393" s="21"/>
      <c r="T5393" s="20"/>
      <c r="U5393" s="21"/>
      <c r="V5393" s="21"/>
      <c r="W5393" s="21"/>
      <c r="X5393" s="20"/>
      <c r="Y5393" s="20"/>
      <c r="Z5393" s="21"/>
      <c r="AA5393" s="20"/>
      <c r="AB5393" s="20"/>
      <c r="AC5393" s="14"/>
    </row>
    <row r="5394" spans="2:29" ht="14.25" customHeight="1" x14ac:dyDescent="0.3">
      <c r="B5394" s="20"/>
      <c r="C5394" s="20"/>
      <c r="D5394" s="20"/>
      <c r="E5394" s="20"/>
      <c r="F5394" s="21"/>
      <c r="G5394" s="20"/>
      <c r="H5394" s="20"/>
      <c r="I5394" s="21"/>
      <c r="J5394" s="20"/>
      <c r="K5394" s="20"/>
      <c r="L5394" s="20"/>
      <c r="M5394" s="21"/>
      <c r="N5394" s="21"/>
      <c r="O5394" s="21"/>
      <c r="P5394" s="21"/>
      <c r="Q5394" s="21"/>
      <c r="R5394" s="21"/>
      <c r="S5394" s="21"/>
      <c r="T5394" s="20"/>
      <c r="U5394" s="21"/>
      <c r="V5394" s="21"/>
      <c r="W5394" s="21"/>
      <c r="X5394" s="20"/>
      <c r="Y5394" s="20"/>
      <c r="Z5394" s="21"/>
      <c r="AA5394" s="20"/>
      <c r="AB5394" s="20"/>
      <c r="AC5394" s="14"/>
    </row>
    <row r="5395" spans="2:29" ht="14.25" customHeight="1" x14ac:dyDescent="0.3">
      <c r="B5395" s="20"/>
      <c r="C5395" s="20"/>
      <c r="D5395" s="20"/>
      <c r="E5395" s="20"/>
      <c r="F5395" s="21"/>
      <c r="G5395" s="20"/>
      <c r="H5395" s="20"/>
      <c r="I5395" s="21"/>
      <c r="J5395" s="20"/>
      <c r="K5395" s="20"/>
      <c r="L5395" s="20"/>
      <c r="M5395" s="21"/>
      <c r="N5395" s="21"/>
      <c r="O5395" s="21"/>
      <c r="P5395" s="21"/>
      <c r="Q5395" s="21"/>
      <c r="R5395" s="21"/>
      <c r="S5395" s="21"/>
      <c r="T5395" s="20"/>
      <c r="U5395" s="21"/>
      <c r="V5395" s="21"/>
      <c r="W5395" s="21"/>
      <c r="X5395" s="20"/>
      <c r="Y5395" s="20"/>
      <c r="Z5395" s="21"/>
      <c r="AA5395" s="20"/>
      <c r="AB5395" s="20"/>
      <c r="AC5395" s="14"/>
    </row>
    <row r="5396" spans="2:29" ht="14.25" customHeight="1" x14ac:dyDescent="0.3">
      <c r="B5396" s="20"/>
      <c r="C5396" s="20"/>
      <c r="D5396" s="20"/>
      <c r="E5396" s="20"/>
      <c r="F5396" s="21"/>
      <c r="G5396" s="20"/>
      <c r="H5396" s="20"/>
      <c r="I5396" s="21"/>
      <c r="J5396" s="20"/>
      <c r="K5396" s="20"/>
      <c r="L5396" s="20"/>
      <c r="M5396" s="21"/>
      <c r="N5396" s="21"/>
      <c r="O5396" s="21"/>
      <c r="P5396" s="21"/>
      <c r="Q5396" s="21"/>
      <c r="R5396" s="21"/>
      <c r="S5396" s="21"/>
      <c r="T5396" s="20"/>
      <c r="U5396" s="21"/>
      <c r="V5396" s="21"/>
      <c r="W5396" s="21"/>
      <c r="X5396" s="20"/>
      <c r="Y5396" s="20"/>
      <c r="Z5396" s="21"/>
      <c r="AA5396" s="20"/>
      <c r="AB5396" s="20"/>
      <c r="AC5396" s="14"/>
    </row>
    <row r="5397" spans="2:29" ht="14.25" customHeight="1" x14ac:dyDescent="0.3">
      <c r="B5397" s="20"/>
      <c r="C5397" s="20"/>
      <c r="D5397" s="20"/>
      <c r="E5397" s="20"/>
      <c r="F5397" s="21"/>
      <c r="G5397" s="20"/>
      <c r="H5397" s="20"/>
      <c r="I5397" s="21"/>
      <c r="J5397" s="20"/>
      <c r="K5397" s="20"/>
      <c r="L5397" s="20"/>
      <c r="M5397" s="21"/>
      <c r="N5397" s="21"/>
      <c r="O5397" s="21"/>
      <c r="P5397" s="21"/>
      <c r="Q5397" s="21"/>
      <c r="R5397" s="21"/>
      <c r="S5397" s="21"/>
      <c r="T5397" s="20"/>
      <c r="U5397" s="21"/>
      <c r="V5397" s="21"/>
      <c r="W5397" s="21"/>
      <c r="X5397" s="20"/>
      <c r="Y5397" s="20"/>
      <c r="Z5397" s="21"/>
      <c r="AA5397" s="20"/>
      <c r="AB5397" s="20"/>
      <c r="AC5397" s="14"/>
    </row>
    <row r="5398" spans="2:29" ht="14.25" customHeight="1" x14ac:dyDescent="0.3">
      <c r="B5398" s="20"/>
      <c r="C5398" s="20"/>
      <c r="D5398" s="20"/>
      <c r="E5398" s="20"/>
      <c r="F5398" s="21"/>
      <c r="G5398" s="20"/>
      <c r="H5398" s="20"/>
      <c r="I5398" s="21"/>
      <c r="J5398" s="20"/>
      <c r="K5398" s="20"/>
      <c r="L5398" s="20"/>
      <c r="M5398" s="21"/>
      <c r="N5398" s="21"/>
      <c r="O5398" s="21"/>
      <c r="P5398" s="21"/>
      <c r="Q5398" s="21"/>
      <c r="R5398" s="21"/>
      <c r="S5398" s="21"/>
      <c r="T5398" s="20"/>
      <c r="U5398" s="21"/>
      <c r="V5398" s="21"/>
      <c r="W5398" s="21"/>
      <c r="X5398" s="20"/>
      <c r="Y5398" s="20"/>
      <c r="Z5398" s="21"/>
      <c r="AA5398" s="20"/>
      <c r="AB5398" s="20"/>
      <c r="AC5398" s="14"/>
    </row>
    <row r="5399" spans="2:29" ht="14.25" customHeight="1" x14ac:dyDescent="0.3">
      <c r="B5399" s="20"/>
      <c r="C5399" s="20"/>
      <c r="D5399" s="20"/>
      <c r="E5399" s="20"/>
      <c r="F5399" s="21"/>
      <c r="G5399" s="20"/>
      <c r="H5399" s="20"/>
      <c r="I5399" s="21"/>
      <c r="J5399" s="20"/>
      <c r="K5399" s="20"/>
      <c r="L5399" s="20"/>
      <c r="M5399" s="21"/>
      <c r="N5399" s="21"/>
      <c r="O5399" s="21"/>
      <c r="P5399" s="21"/>
      <c r="Q5399" s="21"/>
      <c r="R5399" s="21"/>
      <c r="S5399" s="21"/>
      <c r="T5399" s="20"/>
      <c r="U5399" s="21"/>
      <c r="V5399" s="21"/>
      <c r="W5399" s="21"/>
      <c r="X5399" s="20"/>
      <c r="Y5399" s="20"/>
      <c r="Z5399" s="21"/>
      <c r="AA5399" s="20"/>
      <c r="AB5399" s="20"/>
      <c r="AC5399" s="14"/>
    </row>
    <row r="5400" spans="2:29" ht="14.25" customHeight="1" x14ac:dyDescent="0.3">
      <c r="B5400" s="20"/>
      <c r="C5400" s="20"/>
      <c r="D5400" s="20"/>
      <c r="E5400" s="20"/>
      <c r="F5400" s="21"/>
      <c r="G5400" s="20"/>
      <c r="H5400" s="20"/>
      <c r="I5400" s="21"/>
      <c r="J5400" s="20"/>
      <c r="K5400" s="20"/>
      <c r="L5400" s="20"/>
      <c r="M5400" s="21"/>
      <c r="N5400" s="21"/>
      <c r="O5400" s="21"/>
      <c r="P5400" s="21"/>
      <c r="Q5400" s="21"/>
      <c r="R5400" s="21"/>
      <c r="S5400" s="21"/>
      <c r="T5400" s="20"/>
      <c r="U5400" s="21"/>
      <c r="V5400" s="21"/>
      <c r="W5400" s="21"/>
      <c r="X5400" s="20"/>
      <c r="Y5400" s="20"/>
      <c r="Z5400" s="21"/>
      <c r="AA5400" s="20"/>
      <c r="AB5400" s="20"/>
      <c r="AC5400" s="14"/>
    </row>
    <row r="5401" spans="2:29" ht="14.25" customHeight="1" x14ac:dyDescent="0.3">
      <c r="B5401" s="20"/>
      <c r="C5401" s="20"/>
      <c r="D5401" s="20"/>
      <c r="E5401" s="20"/>
      <c r="F5401" s="21"/>
      <c r="G5401" s="20"/>
      <c r="H5401" s="20"/>
      <c r="I5401" s="21"/>
      <c r="J5401" s="20"/>
      <c r="K5401" s="20"/>
      <c r="L5401" s="20"/>
      <c r="M5401" s="21"/>
      <c r="N5401" s="21"/>
      <c r="O5401" s="21"/>
      <c r="P5401" s="21"/>
      <c r="Q5401" s="21"/>
      <c r="R5401" s="21"/>
      <c r="S5401" s="21"/>
      <c r="T5401" s="20"/>
      <c r="U5401" s="21"/>
      <c r="V5401" s="21"/>
      <c r="W5401" s="21"/>
      <c r="X5401" s="20"/>
      <c r="Y5401" s="20"/>
      <c r="Z5401" s="21"/>
      <c r="AA5401" s="20"/>
      <c r="AB5401" s="20"/>
      <c r="AC5401" s="14"/>
    </row>
    <row r="5402" spans="2:29" ht="14.25" customHeight="1" x14ac:dyDescent="0.3">
      <c r="B5402" s="20"/>
      <c r="C5402" s="20"/>
      <c r="D5402" s="20"/>
      <c r="E5402" s="20"/>
      <c r="F5402" s="21"/>
      <c r="G5402" s="20"/>
      <c r="H5402" s="20"/>
      <c r="I5402" s="21"/>
      <c r="J5402" s="20"/>
      <c r="K5402" s="20"/>
      <c r="L5402" s="20"/>
      <c r="M5402" s="21"/>
      <c r="N5402" s="21"/>
      <c r="O5402" s="21"/>
      <c r="P5402" s="21"/>
      <c r="Q5402" s="21"/>
      <c r="R5402" s="21"/>
      <c r="S5402" s="21"/>
      <c r="T5402" s="20"/>
      <c r="U5402" s="21"/>
      <c r="V5402" s="21"/>
      <c r="W5402" s="21"/>
      <c r="X5402" s="20"/>
      <c r="Y5402" s="20"/>
      <c r="Z5402" s="21"/>
      <c r="AA5402" s="20"/>
      <c r="AB5402" s="20"/>
      <c r="AC5402" s="14"/>
    </row>
    <row r="5403" spans="2:29" ht="14.25" customHeight="1" x14ac:dyDescent="0.3">
      <c r="B5403" s="20"/>
      <c r="C5403" s="20"/>
      <c r="D5403" s="20"/>
      <c r="E5403" s="20"/>
      <c r="F5403" s="21"/>
      <c r="G5403" s="20"/>
      <c r="H5403" s="20"/>
      <c r="I5403" s="21"/>
      <c r="J5403" s="20"/>
      <c r="K5403" s="20"/>
      <c r="L5403" s="20"/>
      <c r="M5403" s="21"/>
      <c r="N5403" s="21"/>
      <c r="O5403" s="21"/>
      <c r="P5403" s="21"/>
      <c r="Q5403" s="21"/>
      <c r="R5403" s="21"/>
      <c r="S5403" s="21"/>
      <c r="T5403" s="20"/>
      <c r="U5403" s="21"/>
      <c r="V5403" s="21"/>
      <c r="W5403" s="21"/>
      <c r="X5403" s="20"/>
      <c r="Y5403" s="20"/>
      <c r="Z5403" s="21"/>
      <c r="AA5403" s="20"/>
      <c r="AB5403" s="20"/>
      <c r="AC5403" s="14"/>
    </row>
    <row r="5404" spans="2:29" ht="14.25" customHeight="1" x14ac:dyDescent="0.3">
      <c r="B5404" s="20"/>
      <c r="C5404" s="20"/>
      <c r="D5404" s="20"/>
      <c r="E5404" s="20"/>
      <c r="F5404" s="21"/>
      <c r="G5404" s="20"/>
      <c r="H5404" s="20"/>
      <c r="I5404" s="21"/>
      <c r="J5404" s="20"/>
      <c r="K5404" s="20"/>
      <c r="L5404" s="20"/>
      <c r="M5404" s="21"/>
      <c r="N5404" s="21"/>
      <c r="O5404" s="21"/>
      <c r="P5404" s="21"/>
      <c r="Q5404" s="21"/>
      <c r="R5404" s="21"/>
      <c r="S5404" s="21"/>
      <c r="T5404" s="20"/>
      <c r="U5404" s="21"/>
      <c r="V5404" s="21"/>
      <c r="W5404" s="21"/>
      <c r="X5404" s="20"/>
      <c r="Y5404" s="20"/>
      <c r="Z5404" s="21"/>
      <c r="AA5404" s="20"/>
      <c r="AB5404" s="20"/>
      <c r="AC5404" s="14"/>
    </row>
    <row r="5405" spans="2:29" ht="14.25" customHeight="1" x14ac:dyDescent="0.3">
      <c r="B5405" s="20"/>
      <c r="C5405" s="20"/>
      <c r="D5405" s="20"/>
      <c r="E5405" s="20"/>
      <c r="F5405" s="21"/>
      <c r="G5405" s="20"/>
      <c r="H5405" s="20"/>
      <c r="I5405" s="21"/>
      <c r="J5405" s="20"/>
      <c r="K5405" s="20"/>
      <c r="L5405" s="20"/>
      <c r="M5405" s="21"/>
      <c r="N5405" s="21"/>
      <c r="O5405" s="21"/>
      <c r="P5405" s="21"/>
      <c r="Q5405" s="21"/>
      <c r="R5405" s="21"/>
      <c r="S5405" s="21"/>
      <c r="T5405" s="20"/>
      <c r="U5405" s="21"/>
      <c r="V5405" s="21"/>
      <c r="W5405" s="21"/>
      <c r="X5405" s="20"/>
      <c r="Y5405" s="20"/>
      <c r="Z5405" s="21"/>
      <c r="AA5405" s="20"/>
      <c r="AB5405" s="20"/>
      <c r="AC5405" s="14"/>
    </row>
    <row r="5406" spans="2:29" ht="14.25" customHeight="1" x14ac:dyDescent="0.3">
      <c r="B5406" s="20"/>
      <c r="C5406" s="20"/>
      <c r="D5406" s="20"/>
      <c r="E5406" s="20"/>
      <c r="F5406" s="21"/>
      <c r="G5406" s="20"/>
      <c r="H5406" s="20"/>
      <c r="I5406" s="21"/>
      <c r="J5406" s="20"/>
      <c r="K5406" s="20"/>
      <c r="L5406" s="20"/>
      <c r="M5406" s="21"/>
      <c r="N5406" s="21"/>
      <c r="O5406" s="21"/>
      <c r="P5406" s="21"/>
      <c r="Q5406" s="21"/>
      <c r="R5406" s="21"/>
      <c r="S5406" s="21"/>
      <c r="T5406" s="20"/>
      <c r="U5406" s="21"/>
      <c r="V5406" s="21"/>
      <c r="W5406" s="21"/>
      <c r="X5406" s="20"/>
      <c r="Y5406" s="20"/>
      <c r="Z5406" s="21"/>
      <c r="AA5406" s="20"/>
      <c r="AB5406" s="20"/>
      <c r="AC5406" s="14"/>
    </row>
    <row r="5407" spans="2:29" ht="14.25" customHeight="1" x14ac:dyDescent="0.3">
      <c r="B5407" s="20"/>
      <c r="C5407" s="20"/>
      <c r="D5407" s="20"/>
      <c r="E5407" s="20"/>
      <c r="F5407" s="21"/>
      <c r="G5407" s="20"/>
      <c r="H5407" s="20"/>
      <c r="I5407" s="21"/>
      <c r="J5407" s="20"/>
      <c r="K5407" s="20"/>
      <c r="L5407" s="20"/>
      <c r="M5407" s="21"/>
      <c r="N5407" s="21"/>
      <c r="O5407" s="21"/>
      <c r="P5407" s="21"/>
      <c r="Q5407" s="21"/>
      <c r="R5407" s="21"/>
      <c r="S5407" s="21"/>
      <c r="T5407" s="20"/>
      <c r="U5407" s="21"/>
      <c r="V5407" s="21"/>
      <c r="W5407" s="21"/>
      <c r="X5407" s="20"/>
      <c r="Y5407" s="20"/>
      <c r="Z5407" s="21"/>
      <c r="AA5407" s="20"/>
      <c r="AB5407" s="20"/>
      <c r="AC5407" s="14"/>
    </row>
    <row r="5408" spans="2:29" ht="14.25" customHeight="1" x14ac:dyDescent="0.3">
      <c r="B5408" s="20"/>
      <c r="C5408" s="20"/>
      <c r="D5408" s="20"/>
      <c r="E5408" s="20"/>
      <c r="F5408" s="21"/>
      <c r="G5408" s="20"/>
      <c r="H5408" s="20"/>
      <c r="I5408" s="21"/>
      <c r="J5408" s="20"/>
      <c r="K5408" s="20"/>
      <c r="L5408" s="20"/>
      <c r="M5408" s="21"/>
      <c r="N5408" s="21"/>
      <c r="O5408" s="21"/>
      <c r="P5408" s="21"/>
      <c r="Q5408" s="21"/>
      <c r="R5408" s="21"/>
      <c r="S5408" s="21"/>
      <c r="T5408" s="20"/>
      <c r="U5408" s="21"/>
      <c r="V5408" s="21"/>
      <c r="W5408" s="21"/>
      <c r="X5408" s="20"/>
      <c r="Y5408" s="20"/>
      <c r="Z5408" s="21"/>
      <c r="AA5408" s="20"/>
      <c r="AB5408" s="20"/>
      <c r="AC5408" s="14"/>
    </row>
    <row r="5409" spans="2:29" ht="14.25" customHeight="1" x14ac:dyDescent="0.3">
      <c r="B5409" s="20"/>
      <c r="C5409" s="20"/>
      <c r="D5409" s="20"/>
      <c r="E5409" s="20"/>
      <c r="F5409" s="21"/>
      <c r="G5409" s="20"/>
      <c r="H5409" s="20"/>
      <c r="I5409" s="21"/>
      <c r="J5409" s="20"/>
      <c r="K5409" s="20"/>
      <c r="L5409" s="20"/>
      <c r="M5409" s="21"/>
      <c r="N5409" s="21"/>
      <c r="O5409" s="21"/>
      <c r="P5409" s="21"/>
      <c r="Q5409" s="21"/>
      <c r="R5409" s="21"/>
      <c r="S5409" s="21"/>
      <c r="T5409" s="20"/>
      <c r="U5409" s="21"/>
      <c r="V5409" s="21"/>
      <c r="W5409" s="21"/>
      <c r="X5409" s="20"/>
      <c r="Y5409" s="20"/>
      <c r="Z5409" s="21"/>
      <c r="AA5409" s="20"/>
      <c r="AB5409" s="20"/>
      <c r="AC5409" s="14"/>
    </row>
    <row r="5410" spans="2:29" ht="14.25" customHeight="1" x14ac:dyDescent="0.3">
      <c r="B5410" s="20"/>
      <c r="C5410" s="20"/>
      <c r="D5410" s="20"/>
      <c r="E5410" s="20"/>
      <c r="F5410" s="21"/>
      <c r="G5410" s="20"/>
      <c r="H5410" s="20"/>
      <c r="I5410" s="21"/>
      <c r="J5410" s="20"/>
      <c r="K5410" s="20"/>
      <c r="L5410" s="20"/>
      <c r="M5410" s="21"/>
      <c r="N5410" s="21"/>
      <c r="O5410" s="21"/>
      <c r="P5410" s="21"/>
      <c r="Q5410" s="21"/>
      <c r="R5410" s="21"/>
      <c r="S5410" s="21"/>
      <c r="T5410" s="20"/>
      <c r="U5410" s="21"/>
      <c r="V5410" s="21"/>
      <c r="W5410" s="21"/>
      <c r="X5410" s="20"/>
      <c r="Y5410" s="20"/>
      <c r="Z5410" s="21"/>
      <c r="AA5410" s="20"/>
      <c r="AB5410" s="20"/>
      <c r="AC5410" s="14"/>
    </row>
    <row r="5411" spans="2:29" ht="14.25" customHeight="1" x14ac:dyDescent="0.3">
      <c r="B5411" s="20"/>
      <c r="C5411" s="20"/>
      <c r="D5411" s="20"/>
      <c r="E5411" s="20"/>
      <c r="F5411" s="21"/>
      <c r="G5411" s="20"/>
      <c r="H5411" s="20"/>
      <c r="I5411" s="21"/>
      <c r="J5411" s="20"/>
      <c r="K5411" s="20"/>
      <c r="L5411" s="20"/>
      <c r="M5411" s="21"/>
      <c r="N5411" s="21"/>
      <c r="O5411" s="21"/>
      <c r="P5411" s="21"/>
      <c r="Q5411" s="21"/>
      <c r="R5411" s="21"/>
      <c r="S5411" s="21"/>
      <c r="T5411" s="20"/>
      <c r="U5411" s="21"/>
      <c r="V5411" s="21"/>
      <c r="W5411" s="21"/>
      <c r="X5411" s="20"/>
      <c r="Y5411" s="20"/>
      <c r="Z5411" s="21"/>
      <c r="AA5411" s="20"/>
      <c r="AB5411" s="20"/>
      <c r="AC5411" s="14"/>
    </row>
    <row r="5412" spans="2:29" ht="14.25" customHeight="1" x14ac:dyDescent="0.3">
      <c r="B5412" s="20"/>
      <c r="C5412" s="20"/>
      <c r="D5412" s="20"/>
      <c r="E5412" s="20"/>
      <c r="F5412" s="21"/>
      <c r="G5412" s="20"/>
      <c r="H5412" s="20"/>
      <c r="I5412" s="21"/>
      <c r="J5412" s="20"/>
      <c r="K5412" s="20"/>
      <c r="L5412" s="20"/>
      <c r="M5412" s="21"/>
      <c r="N5412" s="21"/>
      <c r="O5412" s="21"/>
      <c r="P5412" s="21"/>
      <c r="Q5412" s="21"/>
      <c r="R5412" s="21"/>
      <c r="S5412" s="21"/>
      <c r="T5412" s="20"/>
      <c r="U5412" s="21"/>
      <c r="V5412" s="21"/>
      <c r="W5412" s="21"/>
      <c r="X5412" s="20"/>
      <c r="Y5412" s="20"/>
      <c r="Z5412" s="21"/>
      <c r="AA5412" s="20"/>
      <c r="AB5412" s="20"/>
      <c r="AC5412" s="14"/>
    </row>
    <row r="5413" spans="2:29" ht="14.25" customHeight="1" x14ac:dyDescent="0.3">
      <c r="B5413" s="20"/>
      <c r="C5413" s="20"/>
      <c r="D5413" s="20"/>
      <c r="E5413" s="20"/>
      <c r="F5413" s="21"/>
      <c r="G5413" s="20"/>
      <c r="H5413" s="20"/>
      <c r="I5413" s="21"/>
      <c r="J5413" s="20"/>
      <c r="K5413" s="20"/>
      <c r="L5413" s="20"/>
      <c r="M5413" s="21"/>
      <c r="N5413" s="21"/>
      <c r="O5413" s="21"/>
      <c r="P5413" s="21"/>
      <c r="Q5413" s="21"/>
      <c r="R5413" s="21"/>
      <c r="S5413" s="21"/>
      <c r="T5413" s="20"/>
      <c r="U5413" s="21"/>
      <c r="V5413" s="21"/>
      <c r="W5413" s="21"/>
      <c r="X5413" s="20"/>
      <c r="Y5413" s="20"/>
      <c r="Z5413" s="21"/>
      <c r="AA5413" s="20"/>
      <c r="AB5413" s="20"/>
      <c r="AC5413" s="14"/>
    </row>
    <row r="5414" spans="2:29" ht="14.25" customHeight="1" x14ac:dyDescent="0.3">
      <c r="B5414" s="20"/>
      <c r="C5414" s="20"/>
      <c r="D5414" s="20"/>
      <c r="E5414" s="20"/>
      <c r="F5414" s="21"/>
      <c r="G5414" s="20"/>
      <c r="H5414" s="20"/>
      <c r="I5414" s="21"/>
      <c r="J5414" s="20"/>
      <c r="K5414" s="20"/>
      <c r="L5414" s="20"/>
      <c r="M5414" s="21"/>
      <c r="N5414" s="21"/>
      <c r="O5414" s="21"/>
      <c r="P5414" s="21"/>
      <c r="Q5414" s="21"/>
      <c r="R5414" s="21"/>
      <c r="S5414" s="21"/>
      <c r="T5414" s="20"/>
      <c r="U5414" s="21"/>
      <c r="V5414" s="21"/>
      <c r="W5414" s="21"/>
      <c r="X5414" s="20"/>
      <c r="Y5414" s="20"/>
      <c r="Z5414" s="21"/>
      <c r="AA5414" s="20"/>
      <c r="AB5414" s="20"/>
      <c r="AC5414" s="14"/>
    </row>
    <row r="5415" spans="2:29" ht="14.25" customHeight="1" x14ac:dyDescent="0.3">
      <c r="B5415" s="20"/>
      <c r="C5415" s="20"/>
      <c r="D5415" s="20"/>
      <c r="E5415" s="20"/>
      <c r="F5415" s="21"/>
      <c r="G5415" s="20"/>
      <c r="H5415" s="20"/>
      <c r="I5415" s="21"/>
      <c r="J5415" s="20"/>
      <c r="K5415" s="20"/>
      <c r="L5415" s="20"/>
      <c r="M5415" s="21"/>
      <c r="N5415" s="21"/>
      <c r="O5415" s="21"/>
      <c r="P5415" s="21"/>
      <c r="Q5415" s="21"/>
      <c r="R5415" s="21"/>
      <c r="S5415" s="21"/>
      <c r="T5415" s="20"/>
      <c r="U5415" s="21"/>
      <c r="V5415" s="21"/>
      <c r="W5415" s="21"/>
      <c r="X5415" s="20"/>
      <c r="Y5415" s="20"/>
      <c r="Z5415" s="21"/>
      <c r="AA5415" s="20"/>
      <c r="AB5415" s="20"/>
      <c r="AC5415" s="14"/>
    </row>
    <row r="5416" spans="2:29" ht="14.25" customHeight="1" x14ac:dyDescent="0.3">
      <c r="B5416" s="20"/>
      <c r="C5416" s="20"/>
      <c r="D5416" s="20"/>
      <c r="E5416" s="20"/>
      <c r="F5416" s="21"/>
      <c r="G5416" s="20"/>
      <c r="H5416" s="20"/>
      <c r="I5416" s="21"/>
      <c r="J5416" s="20"/>
      <c r="K5416" s="20"/>
      <c r="L5416" s="20"/>
      <c r="M5416" s="21"/>
      <c r="N5416" s="21"/>
      <c r="O5416" s="21"/>
      <c r="P5416" s="21"/>
      <c r="Q5416" s="21"/>
      <c r="R5416" s="21"/>
      <c r="S5416" s="21"/>
      <c r="T5416" s="20"/>
      <c r="U5416" s="21"/>
      <c r="V5416" s="21"/>
      <c r="W5416" s="21"/>
      <c r="X5416" s="20"/>
      <c r="Y5416" s="20"/>
      <c r="Z5416" s="21"/>
      <c r="AA5416" s="20"/>
      <c r="AB5416" s="20"/>
      <c r="AC5416" s="14"/>
    </row>
    <row r="5417" spans="2:29" ht="14.25" customHeight="1" x14ac:dyDescent="0.3">
      <c r="B5417" s="20"/>
      <c r="C5417" s="20"/>
      <c r="D5417" s="20"/>
      <c r="E5417" s="20"/>
      <c r="F5417" s="21"/>
      <c r="G5417" s="20"/>
      <c r="H5417" s="20"/>
      <c r="I5417" s="21"/>
      <c r="J5417" s="20"/>
      <c r="K5417" s="20"/>
      <c r="L5417" s="20"/>
      <c r="M5417" s="21"/>
      <c r="N5417" s="21"/>
      <c r="O5417" s="21"/>
      <c r="P5417" s="21"/>
      <c r="Q5417" s="21"/>
      <c r="R5417" s="21"/>
      <c r="S5417" s="21"/>
      <c r="T5417" s="20"/>
      <c r="U5417" s="21"/>
      <c r="V5417" s="21"/>
      <c r="W5417" s="21"/>
      <c r="X5417" s="20"/>
      <c r="Y5417" s="20"/>
      <c r="Z5417" s="21"/>
      <c r="AA5417" s="20"/>
      <c r="AB5417" s="20"/>
      <c r="AC5417" s="14"/>
    </row>
    <row r="5418" spans="2:29" ht="14.25" customHeight="1" x14ac:dyDescent="0.3">
      <c r="B5418" s="20"/>
      <c r="C5418" s="20"/>
      <c r="D5418" s="20"/>
      <c r="E5418" s="20"/>
      <c r="F5418" s="21"/>
      <c r="G5418" s="20"/>
      <c r="H5418" s="20"/>
      <c r="I5418" s="21"/>
      <c r="J5418" s="20"/>
      <c r="K5418" s="20"/>
      <c r="L5418" s="20"/>
      <c r="M5418" s="21"/>
      <c r="N5418" s="21"/>
      <c r="O5418" s="21"/>
      <c r="P5418" s="21"/>
      <c r="Q5418" s="21"/>
      <c r="R5418" s="21"/>
      <c r="S5418" s="21"/>
      <c r="T5418" s="20"/>
      <c r="U5418" s="21"/>
      <c r="V5418" s="21"/>
      <c r="W5418" s="21"/>
      <c r="X5418" s="20"/>
      <c r="Y5418" s="20"/>
      <c r="Z5418" s="21"/>
      <c r="AA5418" s="20"/>
      <c r="AB5418" s="20"/>
      <c r="AC5418" s="14"/>
    </row>
    <row r="5419" spans="2:29" ht="14.25" customHeight="1" x14ac:dyDescent="0.3">
      <c r="B5419" s="20"/>
      <c r="C5419" s="20"/>
      <c r="D5419" s="20"/>
      <c r="E5419" s="20"/>
      <c r="F5419" s="21"/>
      <c r="G5419" s="20"/>
      <c r="H5419" s="20"/>
      <c r="I5419" s="21"/>
      <c r="J5419" s="20"/>
      <c r="K5419" s="20"/>
      <c r="L5419" s="20"/>
      <c r="M5419" s="21"/>
      <c r="N5419" s="21"/>
      <c r="O5419" s="21"/>
      <c r="P5419" s="21"/>
      <c r="Q5419" s="21"/>
      <c r="R5419" s="21"/>
      <c r="S5419" s="21"/>
      <c r="T5419" s="20"/>
      <c r="U5419" s="21"/>
      <c r="V5419" s="21"/>
      <c r="W5419" s="21"/>
      <c r="X5419" s="20"/>
      <c r="Y5419" s="20"/>
      <c r="Z5419" s="21"/>
      <c r="AA5419" s="20"/>
      <c r="AB5419" s="20"/>
      <c r="AC5419" s="14"/>
    </row>
    <row r="5420" spans="2:29" ht="14.25" customHeight="1" x14ac:dyDescent="0.3">
      <c r="B5420" s="20"/>
      <c r="C5420" s="20"/>
      <c r="D5420" s="20"/>
      <c r="E5420" s="20"/>
      <c r="F5420" s="21"/>
      <c r="G5420" s="20"/>
      <c r="H5420" s="20"/>
      <c r="I5420" s="21"/>
      <c r="J5420" s="20"/>
      <c r="K5420" s="20"/>
      <c r="L5420" s="20"/>
      <c r="M5420" s="21"/>
      <c r="N5420" s="21"/>
      <c r="O5420" s="21"/>
      <c r="P5420" s="21"/>
      <c r="Q5420" s="21"/>
      <c r="R5420" s="21"/>
      <c r="S5420" s="21"/>
      <c r="T5420" s="20"/>
      <c r="U5420" s="21"/>
      <c r="V5420" s="21"/>
      <c r="W5420" s="21"/>
      <c r="X5420" s="20"/>
      <c r="Y5420" s="20"/>
      <c r="Z5420" s="21"/>
      <c r="AA5420" s="20"/>
      <c r="AB5420" s="20"/>
      <c r="AC5420" s="14"/>
    </row>
    <row r="5421" spans="2:29" ht="14.25" customHeight="1" x14ac:dyDescent="0.3">
      <c r="B5421" s="20"/>
      <c r="C5421" s="20"/>
      <c r="D5421" s="20"/>
      <c r="E5421" s="20"/>
      <c r="F5421" s="21"/>
      <c r="G5421" s="20"/>
      <c r="H5421" s="20"/>
      <c r="I5421" s="21"/>
      <c r="J5421" s="20"/>
      <c r="K5421" s="20"/>
      <c r="L5421" s="20"/>
      <c r="M5421" s="21"/>
      <c r="N5421" s="21"/>
      <c r="O5421" s="21"/>
      <c r="P5421" s="21"/>
      <c r="Q5421" s="21"/>
      <c r="R5421" s="21"/>
      <c r="S5421" s="21"/>
      <c r="T5421" s="20"/>
      <c r="U5421" s="21"/>
      <c r="V5421" s="21"/>
      <c r="W5421" s="21"/>
      <c r="X5421" s="20"/>
      <c r="Y5421" s="20"/>
      <c r="Z5421" s="21"/>
      <c r="AA5421" s="20"/>
      <c r="AB5421" s="20"/>
      <c r="AC5421" s="14"/>
    </row>
    <row r="5422" spans="2:29" ht="14.25" customHeight="1" x14ac:dyDescent="0.3">
      <c r="B5422" s="20"/>
      <c r="C5422" s="20"/>
      <c r="D5422" s="20"/>
      <c r="E5422" s="20"/>
      <c r="F5422" s="21"/>
      <c r="G5422" s="20"/>
      <c r="H5422" s="20"/>
      <c r="I5422" s="21"/>
      <c r="J5422" s="20"/>
      <c r="K5422" s="20"/>
      <c r="L5422" s="20"/>
      <c r="M5422" s="21"/>
      <c r="N5422" s="21"/>
      <c r="O5422" s="21"/>
      <c r="P5422" s="21"/>
      <c r="Q5422" s="21"/>
      <c r="R5422" s="21"/>
      <c r="S5422" s="21"/>
      <c r="T5422" s="20"/>
      <c r="U5422" s="21"/>
      <c r="V5422" s="21"/>
      <c r="W5422" s="21"/>
      <c r="X5422" s="20"/>
      <c r="Y5422" s="20"/>
      <c r="Z5422" s="21"/>
      <c r="AA5422" s="20"/>
      <c r="AB5422" s="20"/>
      <c r="AC5422" s="14"/>
    </row>
    <row r="5423" spans="2:29" ht="14.25" customHeight="1" x14ac:dyDescent="0.3">
      <c r="B5423" s="20"/>
      <c r="C5423" s="20"/>
      <c r="D5423" s="20"/>
      <c r="E5423" s="20"/>
      <c r="F5423" s="21"/>
      <c r="G5423" s="20"/>
      <c r="H5423" s="20"/>
      <c r="I5423" s="21"/>
      <c r="J5423" s="20"/>
      <c r="K5423" s="20"/>
      <c r="L5423" s="20"/>
      <c r="M5423" s="21"/>
      <c r="N5423" s="21"/>
      <c r="O5423" s="21"/>
      <c r="P5423" s="21"/>
      <c r="Q5423" s="21"/>
      <c r="R5423" s="21"/>
      <c r="S5423" s="21"/>
      <c r="T5423" s="20"/>
      <c r="U5423" s="21"/>
      <c r="V5423" s="21"/>
      <c r="W5423" s="21"/>
      <c r="X5423" s="20"/>
      <c r="Y5423" s="20"/>
      <c r="Z5423" s="21"/>
      <c r="AA5423" s="20"/>
      <c r="AB5423" s="20"/>
      <c r="AC5423" s="14"/>
    </row>
    <row r="5424" spans="2:29" ht="14.25" customHeight="1" x14ac:dyDescent="0.3">
      <c r="B5424" s="20"/>
      <c r="C5424" s="20"/>
      <c r="D5424" s="20"/>
      <c r="E5424" s="20"/>
      <c r="F5424" s="21"/>
      <c r="G5424" s="20"/>
      <c r="H5424" s="20"/>
      <c r="I5424" s="21"/>
      <c r="J5424" s="20"/>
      <c r="K5424" s="20"/>
      <c r="L5424" s="20"/>
      <c r="M5424" s="21"/>
      <c r="N5424" s="21"/>
      <c r="O5424" s="21"/>
      <c r="P5424" s="21"/>
      <c r="Q5424" s="21"/>
      <c r="R5424" s="21"/>
      <c r="S5424" s="21"/>
      <c r="T5424" s="20"/>
      <c r="U5424" s="21"/>
      <c r="V5424" s="21"/>
      <c r="W5424" s="21"/>
      <c r="X5424" s="20"/>
      <c r="Y5424" s="20"/>
      <c r="Z5424" s="21"/>
      <c r="AA5424" s="20"/>
      <c r="AB5424" s="20"/>
      <c r="AC5424" s="14"/>
    </row>
    <row r="5425" spans="2:29" ht="14.25" customHeight="1" x14ac:dyDescent="0.3">
      <c r="B5425" s="20"/>
      <c r="C5425" s="20"/>
      <c r="D5425" s="20"/>
      <c r="E5425" s="20"/>
      <c r="F5425" s="21"/>
      <c r="G5425" s="20"/>
      <c r="H5425" s="20"/>
      <c r="I5425" s="21"/>
      <c r="J5425" s="20"/>
      <c r="K5425" s="20"/>
      <c r="L5425" s="20"/>
      <c r="M5425" s="21"/>
      <c r="N5425" s="21"/>
      <c r="O5425" s="21"/>
      <c r="P5425" s="21"/>
      <c r="Q5425" s="21"/>
      <c r="R5425" s="21"/>
      <c r="S5425" s="21"/>
      <c r="T5425" s="20"/>
      <c r="U5425" s="21"/>
      <c r="V5425" s="21"/>
      <c r="W5425" s="21"/>
      <c r="X5425" s="20"/>
      <c r="Y5425" s="20"/>
      <c r="Z5425" s="21"/>
      <c r="AA5425" s="20"/>
      <c r="AB5425" s="20"/>
      <c r="AC5425" s="14"/>
    </row>
    <row r="5426" spans="2:29" ht="14.25" customHeight="1" x14ac:dyDescent="0.3">
      <c r="B5426" s="20"/>
      <c r="C5426" s="20"/>
      <c r="D5426" s="20"/>
      <c r="E5426" s="20"/>
      <c r="F5426" s="21"/>
      <c r="G5426" s="20"/>
      <c r="H5426" s="20"/>
      <c r="I5426" s="21"/>
      <c r="J5426" s="20"/>
      <c r="K5426" s="20"/>
      <c r="L5426" s="20"/>
      <c r="M5426" s="21"/>
      <c r="N5426" s="21"/>
      <c r="O5426" s="21"/>
      <c r="P5426" s="21"/>
      <c r="Q5426" s="21"/>
      <c r="R5426" s="21"/>
      <c r="S5426" s="21"/>
      <c r="T5426" s="20"/>
      <c r="U5426" s="21"/>
      <c r="V5426" s="21"/>
      <c r="W5426" s="21"/>
      <c r="X5426" s="20"/>
      <c r="Y5426" s="20"/>
      <c r="Z5426" s="21"/>
      <c r="AA5426" s="20"/>
      <c r="AB5426" s="20"/>
      <c r="AC5426" s="14"/>
    </row>
    <row r="5427" spans="2:29" ht="14.25" customHeight="1" x14ac:dyDescent="0.3">
      <c r="B5427" s="20"/>
      <c r="C5427" s="20"/>
      <c r="D5427" s="20"/>
      <c r="E5427" s="20"/>
      <c r="F5427" s="21"/>
      <c r="G5427" s="20"/>
      <c r="H5427" s="20"/>
      <c r="I5427" s="21"/>
      <c r="J5427" s="20"/>
      <c r="K5427" s="20"/>
      <c r="L5427" s="20"/>
      <c r="M5427" s="21"/>
      <c r="N5427" s="21"/>
      <c r="O5427" s="21"/>
      <c r="P5427" s="21"/>
      <c r="Q5427" s="21"/>
      <c r="R5427" s="21"/>
      <c r="S5427" s="21"/>
      <c r="T5427" s="20"/>
      <c r="U5427" s="21"/>
      <c r="V5427" s="21"/>
      <c r="W5427" s="21"/>
      <c r="X5427" s="20"/>
      <c r="Y5427" s="20"/>
      <c r="Z5427" s="21"/>
      <c r="AA5427" s="20"/>
      <c r="AB5427" s="20"/>
      <c r="AC5427" s="14"/>
    </row>
    <row r="5428" spans="2:29" ht="14.25" customHeight="1" x14ac:dyDescent="0.3">
      <c r="B5428" s="20"/>
      <c r="C5428" s="20"/>
      <c r="D5428" s="20"/>
      <c r="E5428" s="20"/>
      <c r="F5428" s="21"/>
      <c r="G5428" s="20"/>
      <c r="H5428" s="20"/>
      <c r="I5428" s="21"/>
      <c r="J5428" s="20"/>
      <c r="K5428" s="20"/>
      <c r="L5428" s="20"/>
      <c r="M5428" s="21"/>
      <c r="N5428" s="21"/>
      <c r="O5428" s="21"/>
      <c r="P5428" s="21"/>
      <c r="Q5428" s="21"/>
      <c r="R5428" s="21"/>
      <c r="S5428" s="21"/>
      <c r="T5428" s="20"/>
      <c r="U5428" s="21"/>
      <c r="V5428" s="21"/>
      <c r="W5428" s="21"/>
      <c r="X5428" s="20"/>
      <c r="Y5428" s="20"/>
      <c r="Z5428" s="21"/>
      <c r="AA5428" s="20"/>
      <c r="AB5428" s="20"/>
      <c r="AC5428" s="14"/>
    </row>
    <row r="5429" spans="2:29" ht="14.25" customHeight="1" x14ac:dyDescent="0.3">
      <c r="B5429" s="20"/>
      <c r="C5429" s="20"/>
      <c r="D5429" s="20"/>
      <c r="E5429" s="20"/>
      <c r="F5429" s="21"/>
      <c r="G5429" s="20"/>
      <c r="H5429" s="20"/>
      <c r="I5429" s="21"/>
      <c r="J5429" s="20"/>
      <c r="K5429" s="20"/>
      <c r="L5429" s="20"/>
      <c r="M5429" s="21"/>
      <c r="N5429" s="21"/>
      <c r="O5429" s="21"/>
      <c r="P5429" s="21"/>
      <c r="Q5429" s="21"/>
      <c r="R5429" s="21"/>
      <c r="S5429" s="21"/>
      <c r="T5429" s="20"/>
      <c r="U5429" s="21"/>
      <c r="V5429" s="21"/>
      <c r="W5429" s="21"/>
      <c r="X5429" s="20"/>
      <c r="Y5429" s="20"/>
      <c r="Z5429" s="21"/>
      <c r="AA5429" s="20"/>
      <c r="AB5429" s="20"/>
      <c r="AC5429" s="14"/>
    </row>
    <row r="5430" spans="2:29" ht="14.25" customHeight="1" x14ac:dyDescent="0.3">
      <c r="B5430" s="20"/>
      <c r="C5430" s="20"/>
      <c r="D5430" s="20"/>
      <c r="E5430" s="20"/>
      <c r="F5430" s="21"/>
      <c r="G5430" s="20"/>
      <c r="H5430" s="20"/>
      <c r="I5430" s="21"/>
      <c r="J5430" s="20"/>
      <c r="K5430" s="20"/>
      <c r="L5430" s="20"/>
      <c r="M5430" s="21"/>
      <c r="N5430" s="21"/>
      <c r="O5430" s="21"/>
      <c r="P5430" s="21"/>
      <c r="Q5430" s="21"/>
      <c r="R5430" s="21"/>
      <c r="S5430" s="21"/>
      <c r="T5430" s="20"/>
      <c r="U5430" s="21"/>
      <c r="V5430" s="21"/>
      <c r="W5430" s="21"/>
      <c r="X5430" s="20"/>
      <c r="Y5430" s="20"/>
      <c r="Z5430" s="21"/>
      <c r="AA5430" s="20"/>
      <c r="AB5430" s="20"/>
      <c r="AC5430" s="14"/>
    </row>
    <row r="5431" spans="2:29" ht="14.25" customHeight="1" x14ac:dyDescent="0.3">
      <c r="B5431" s="20"/>
      <c r="C5431" s="20"/>
      <c r="D5431" s="20"/>
      <c r="E5431" s="20"/>
      <c r="F5431" s="21"/>
      <c r="G5431" s="20"/>
      <c r="H5431" s="20"/>
      <c r="I5431" s="21"/>
      <c r="J5431" s="20"/>
      <c r="K5431" s="20"/>
      <c r="L5431" s="20"/>
      <c r="M5431" s="21"/>
      <c r="N5431" s="21"/>
      <c r="O5431" s="21"/>
      <c r="P5431" s="21"/>
      <c r="Q5431" s="21"/>
      <c r="R5431" s="21"/>
      <c r="S5431" s="21"/>
      <c r="T5431" s="20"/>
      <c r="U5431" s="21"/>
      <c r="V5431" s="21"/>
      <c r="W5431" s="21"/>
      <c r="X5431" s="20"/>
      <c r="Y5431" s="20"/>
      <c r="Z5431" s="21"/>
      <c r="AA5431" s="20"/>
      <c r="AB5431" s="20"/>
      <c r="AC5431" s="14"/>
    </row>
    <row r="5432" spans="2:29" ht="14.25" customHeight="1" x14ac:dyDescent="0.3">
      <c r="B5432" s="20"/>
      <c r="C5432" s="20"/>
      <c r="D5432" s="20"/>
      <c r="E5432" s="20"/>
      <c r="F5432" s="21"/>
      <c r="G5432" s="20"/>
      <c r="H5432" s="20"/>
      <c r="I5432" s="21"/>
      <c r="J5432" s="20"/>
      <c r="K5432" s="20"/>
      <c r="L5432" s="20"/>
      <c r="M5432" s="21"/>
      <c r="N5432" s="21"/>
      <c r="O5432" s="21"/>
      <c r="P5432" s="21"/>
      <c r="Q5432" s="21"/>
      <c r="R5432" s="21"/>
      <c r="S5432" s="21"/>
      <c r="T5432" s="20"/>
      <c r="U5432" s="21"/>
      <c r="V5432" s="21"/>
      <c r="W5432" s="21"/>
      <c r="X5432" s="20"/>
      <c r="Y5432" s="20"/>
      <c r="Z5432" s="21"/>
      <c r="AA5432" s="20"/>
      <c r="AB5432" s="20"/>
      <c r="AC5432" s="14"/>
    </row>
    <row r="5433" spans="2:29" ht="14.25" customHeight="1" x14ac:dyDescent="0.3">
      <c r="B5433" s="20"/>
      <c r="C5433" s="20"/>
      <c r="D5433" s="20"/>
      <c r="E5433" s="20"/>
      <c r="F5433" s="21"/>
      <c r="G5433" s="20"/>
      <c r="H5433" s="20"/>
      <c r="I5433" s="21"/>
      <c r="J5433" s="20"/>
      <c r="K5433" s="20"/>
      <c r="L5433" s="20"/>
      <c r="M5433" s="21"/>
      <c r="N5433" s="21"/>
      <c r="O5433" s="21"/>
      <c r="P5433" s="21"/>
      <c r="Q5433" s="21"/>
      <c r="R5433" s="21"/>
      <c r="S5433" s="21"/>
      <c r="T5433" s="20"/>
      <c r="U5433" s="21"/>
      <c r="V5433" s="21"/>
      <c r="W5433" s="21"/>
      <c r="X5433" s="20"/>
      <c r="Y5433" s="20"/>
      <c r="Z5433" s="21"/>
      <c r="AA5433" s="20"/>
      <c r="AB5433" s="20"/>
      <c r="AC5433" s="14"/>
    </row>
    <row r="5434" spans="2:29" ht="14.25" customHeight="1" x14ac:dyDescent="0.3">
      <c r="B5434" s="20"/>
      <c r="C5434" s="20"/>
      <c r="D5434" s="20"/>
      <c r="E5434" s="20"/>
      <c r="F5434" s="21"/>
      <c r="G5434" s="20"/>
      <c r="H5434" s="20"/>
      <c r="I5434" s="21"/>
      <c r="J5434" s="20"/>
      <c r="K5434" s="20"/>
      <c r="L5434" s="20"/>
      <c r="M5434" s="21"/>
      <c r="N5434" s="21"/>
      <c r="O5434" s="21"/>
      <c r="P5434" s="21"/>
      <c r="Q5434" s="21"/>
      <c r="R5434" s="21"/>
      <c r="S5434" s="21"/>
      <c r="T5434" s="20"/>
      <c r="U5434" s="21"/>
      <c r="V5434" s="21"/>
      <c r="W5434" s="21"/>
      <c r="X5434" s="20"/>
      <c r="Y5434" s="20"/>
      <c r="Z5434" s="21"/>
      <c r="AA5434" s="20"/>
      <c r="AB5434" s="20"/>
      <c r="AC5434" s="14"/>
    </row>
    <row r="5435" spans="2:29" ht="14.25" customHeight="1" x14ac:dyDescent="0.3">
      <c r="B5435" s="20"/>
      <c r="C5435" s="20"/>
      <c r="D5435" s="20"/>
      <c r="E5435" s="20"/>
      <c r="F5435" s="21"/>
      <c r="G5435" s="20"/>
      <c r="H5435" s="20"/>
      <c r="I5435" s="21"/>
      <c r="J5435" s="20"/>
      <c r="K5435" s="20"/>
      <c r="L5435" s="20"/>
      <c r="M5435" s="21"/>
      <c r="N5435" s="21"/>
      <c r="O5435" s="21"/>
      <c r="P5435" s="21"/>
      <c r="Q5435" s="21"/>
      <c r="R5435" s="21"/>
      <c r="S5435" s="21"/>
      <c r="T5435" s="20"/>
      <c r="U5435" s="21"/>
      <c r="V5435" s="21"/>
      <c r="W5435" s="21"/>
      <c r="X5435" s="20"/>
      <c r="Y5435" s="20"/>
      <c r="Z5435" s="21"/>
      <c r="AA5435" s="20"/>
      <c r="AB5435" s="20"/>
      <c r="AC5435" s="14"/>
    </row>
    <row r="5436" spans="2:29" ht="14.25" customHeight="1" x14ac:dyDescent="0.3">
      <c r="B5436" s="20"/>
      <c r="C5436" s="20"/>
      <c r="D5436" s="20"/>
      <c r="E5436" s="20"/>
      <c r="F5436" s="21"/>
      <c r="G5436" s="20"/>
      <c r="H5436" s="20"/>
      <c r="I5436" s="21"/>
      <c r="J5436" s="20"/>
      <c r="K5436" s="20"/>
      <c r="L5436" s="20"/>
      <c r="M5436" s="21"/>
      <c r="N5436" s="21"/>
      <c r="O5436" s="21"/>
      <c r="P5436" s="21"/>
      <c r="Q5436" s="21"/>
      <c r="R5436" s="21"/>
      <c r="S5436" s="21"/>
      <c r="T5436" s="20"/>
      <c r="U5436" s="21"/>
      <c r="V5436" s="21"/>
      <c r="W5436" s="21"/>
      <c r="X5436" s="20"/>
      <c r="Y5436" s="20"/>
      <c r="Z5436" s="21"/>
      <c r="AA5436" s="20"/>
      <c r="AB5436" s="20"/>
      <c r="AC5436" s="14"/>
    </row>
    <row r="5437" spans="2:29" ht="14.25" customHeight="1" x14ac:dyDescent="0.3">
      <c r="B5437" s="20"/>
      <c r="C5437" s="20"/>
      <c r="D5437" s="20"/>
      <c r="E5437" s="20"/>
      <c r="F5437" s="21"/>
      <c r="G5437" s="20"/>
      <c r="H5437" s="20"/>
      <c r="I5437" s="21"/>
      <c r="J5437" s="20"/>
      <c r="K5437" s="20"/>
      <c r="L5437" s="20"/>
      <c r="M5437" s="21"/>
      <c r="N5437" s="21"/>
      <c r="O5437" s="21"/>
      <c r="P5437" s="21"/>
      <c r="Q5437" s="21"/>
      <c r="R5437" s="21"/>
      <c r="S5437" s="21"/>
      <c r="T5437" s="20"/>
      <c r="U5437" s="21"/>
      <c r="V5437" s="21"/>
      <c r="W5437" s="21"/>
      <c r="X5437" s="20"/>
      <c r="Y5437" s="20"/>
      <c r="Z5437" s="21"/>
      <c r="AA5437" s="20"/>
      <c r="AB5437" s="20"/>
      <c r="AC5437" s="14"/>
    </row>
    <row r="5438" spans="2:29" ht="14.25" customHeight="1" x14ac:dyDescent="0.3">
      <c r="B5438" s="20"/>
      <c r="C5438" s="20"/>
      <c r="D5438" s="20"/>
      <c r="E5438" s="20"/>
      <c r="F5438" s="21"/>
      <c r="G5438" s="20"/>
      <c r="H5438" s="20"/>
      <c r="I5438" s="21"/>
      <c r="J5438" s="20"/>
      <c r="K5438" s="20"/>
      <c r="L5438" s="20"/>
      <c r="M5438" s="21"/>
      <c r="N5438" s="21"/>
      <c r="O5438" s="21"/>
      <c r="P5438" s="21"/>
      <c r="Q5438" s="21"/>
      <c r="R5438" s="21"/>
      <c r="S5438" s="21"/>
      <c r="T5438" s="20"/>
      <c r="U5438" s="21"/>
      <c r="V5438" s="21"/>
      <c r="W5438" s="21"/>
      <c r="X5438" s="20"/>
      <c r="Y5438" s="20"/>
      <c r="Z5438" s="21"/>
      <c r="AA5438" s="20"/>
      <c r="AB5438" s="20"/>
      <c r="AC5438" s="14"/>
    </row>
    <row r="5439" spans="2:29" ht="14.25" customHeight="1" x14ac:dyDescent="0.3">
      <c r="B5439" s="20"/>
      <c r="C5439" s="20"/>
      <c r="D5439" s="20"/>
      <c r="E5439" s="20"/>
      <c r="F5439" s="21"/>
      <c r="G5439" s="20"/>
      <c r="H5439" s="20"/>
      <c r="I5439" s="21"/>
      <c r="J5439" s="20"/>
      <c r="K5439" s="20"/>
      <c r="L5439" s="20"/>
      <c r="M5439" s="21"/>
      <c r="N5439" s="21"/>
      <c r="O5439" s="21"/>
      <c r="P5439" s="21"/>
      <c r="Q5439" s="21"/>
      <c r="R5439" s="21"/>
      <c r="S5439" s="21"/>
      <c r="T5439" s="20"/>
      <c r="U5439" s="21"/>
      <c r="V5439" s="21"/>
      <c r="W5439" s="21"/>
      <c r="X5439" s="20"/>
      <c r="Y5439" s="20"/>
      <c r="Z5439" s="21"/>
      <c r="AA5439" s="20"/>
      <c r="AB5439" s="20"/>
      <c r="AC5439" s="14"/>
    </row>
    <row r="5440" spans="2:29" ht="14.25" customHeight="1" x14ac:dyDescent="0.3">
      <c r="B5440" s="20"/>
      <c r="C5440" s="20"/>
      <c r="D5440" s="20"/>
      <c r="E5440" s="20"/>
      <c r="F5440" s="21"/>
      <c r="G5440" s="20"/>
      <c r="H5440" s="20"/>
      <c r="I5440" s="21"/>
      <c r="J5440" s="20"/>
      <c r="K5440" s="20"/>
      <c r="L5440" s="20"/>
      <c r="M5440" s="21"/>
      <c r="N5440" s="21"/>
      <c r="O5440" s="21"/>
      <c r="P5440" s="21"/>
      <c r="Q5440" s="21"/>
      <c r="R5440" s="21"/>
      <c r="S5440" s="21"/>
      <c r="T5440" s="20"/>
      <c r="U5440" s="21"/>
      <c r="V5440" s="21"/>
      <c r="W5440" s="21"/>
      <c r="X5440" s="20"/>
      <c r="Y5440" s="20"/>
      <c r="Z5440" s="21"/>
      <c r="AA5440" s="20"/>
      <c r="AB5440" s="20"/>
      <c r="AC5440" s="14"/>
    </row>
    <row r="5441" spans="2:29" ht="14.25" customHeight="1" x14ac:dyDescent="0.3">
      <c r="B5441" s="20"/>
      <c r="C5441" s="20"/>
      <c r="D5441" s="20"/>
      <c r="E5441" s="20"/>
      <c r="F5441" s="21"/>
      <c r="G5441" s="20"/>
      <c r="H5441" s="20"/>
      <c r="I5441" s="21"/>
      <c r="J5441" s="20"/>
      <c r="K5441" s="20"/>
      <c r="L5441" s="20"/>
      <c r="M5441" s="21"/>
      <c r="N5441" s="21"/>
      <c r="O5441" s="21"/>
      <c r="P5441" s="21"/>
      <c r="Q5441" s="21"/>
      <c r="R5441" s="21"/>
      <c r="S5441" s="21"/>
      <c r="T5441" s="20"/>
      <c r="U5441" s="21"/>
      <c r="V5441" s="21"/>
      <c r="W5441" s="21"/>
      <c r="X5441" s="20"/>
      <c r="Y5441" s="20"/>
      <c r="Z5441" s="21"/>
      <c r="AA5441" s="20"/>
      <c r="AB5441" s="20"/>
      <c r="AC5441" s="14"/>
    </row>
    <row r="5442" spans="2:29" ht="14.25" customHeight="1" x14ac:dyDescent="0.3">
      <c r="B5442" s="20"/>
      <c r="C5442" s="20"/>
      <c r="D5442" s="20"/>
      <c r="E5442" s="20"/>
      <c r="F5442" s="21"/>
      <c r="G5442" s="20"/>
      <c r="H5442" s="20"/>
      <c r="I5442" s="21"/>
      <c r="J5442" s="20"/>
      <c r="K5442" s="20"/>
      <c r="L5442" s="20"/>
      <c r="M5442" s="21"/>
      <c r="N5442" s="21"/>
      <c r="O5442" s="21"/>
      <c r="P5442" s="21"/>
      <c r="Q5442" s="21"/>
      <c r="R5442" s="21"/>
      <c r="S5442" s="21"/>
      <c r="T5442" s="20"/>
      <c r="U5442" s="21"/>
      <c r="V5442" s="21"/>
      <c r="W5442" s="21"/>
      <c r="X5442" s="20"/>
      <c r="Y5442" s="20"/>
      <c r="Z5442" s="21"/>
      <c r="AA5442" s="20"/>
      <c r="AB5442" s="20"/>
      <c r="AC5442" s="14"/>
    </row>
    <row r="5443" spans="2:29" ht="14.25" customHeight="1" x14ac:dyDescent="0.3">
      <c r="B5443" s="20"/>
      <c r="C5443" s="20"/>
      <c r="D5443" s="20"/>
      <c r="E5443" s="20"/>
      <c r="F5443" s="21"/>
      <c r="G5443" s="20"/>
      <c r="H5443" s="20"/>
      <c r="I5443" s="21"/>
      <c r="J5443" s="20"/>
      <c r="K5443" s="20"/>
      <c r="L5443" s="20"/>
      <c r="M5443" s="21"/>
      <c r="N5443" s="21"/>
      <c r="O5443" s="21"/>
      <c r="P5443" s="21"/>
      <c r="Q5443" s="21"/>
      <c r="R5443" s="21"/>
      <c r="S5443" s="21"/>
      <c r="T5443" s="20"/>
      <c r="U5443" s="21"/>
      <c r="V5443" s="21"/>
      <c r="W5443" s="21"/>
      <c r="X5443" s="20"/>
      <c r="Y5443" s="20"/>
      <c r="Z5443" s="21"/>
      <c r="AA5443" s="20"/>
      <c r="AB5443" s="20"/>
      <c r="AC5443" s="14"/>
    </row>
    <row r="5444" spans="2:29" ht="14.25" customHeight="1" x14ac:dyDescent="0.3">
      <c r="B5444" s="20"/>
      <c r="C5444" s="20"/>
      <c r="D5444" s="20"/>
      <c r="E5444" s="20"/>
      <c r="F5444" s="21"/>
      <c r="G5444" s="20"/>
      <c r="H5444" s="20"/>
      <c r="I5444" s="21"/>
      <c r="J5444" s="20"/>
      <c r="K5444" s="20"/>
      <c r="L5444" s="20"/>
      <c r="M5444" s="21"/>
      <c r="N5444" s="21"/>
      <c r="O5444" s="21"/>
      <c r="P5444" s="21"/>
      <c r="Q5444" s="21"/>
      <c r="R5444" s="21"/>
      <c r="S5444" s="21"/>
      <c r="T5444" s="20"/>
      <c r="U5444" s="21"/>
      <c r="V5444" s="21"/>
      <c r="W5444" s="21"/>
      <c r="X5444" s="20"/>
      <c r="Y5444" s="20"/>
      <c r="Z5444" s="21"/>
      <c r="AA5444" s="20"/>
      <c r="AB5444" s="20"/>
      <c r="AC5444" s="14"/>
    </row>
    <row r="5445" spans="2:29" ht="14.25" customHeight="1" x14ac:dyDescent="0.3">
      <c r="B5445" s="20"/>
      <c r="C5445" s="20"/>
      <c r="D5445" s="20"/>
      <c r="E5445" s="20"/>
      <c r="F5445" s="21"/>
      <c r="G5445" s="20"/>
      <c r="H5445" s="20"/>
      <c r="I5445" s="21"/>
      <c r="J5445" s="20"/>
      <c r="K5445" s="20"/>
      <c r="L5445" s="20"/>
      <c r="M5445" s="21"/>
      <c r="N5445" s="21"/>
      <c r="O5445" s="21"/>
      <c r="P5445" s="21"/>
      <c r="Q5445" s="21"/>
      <c r="R5445" s="21"/>
      <c r="S5445" s="21"/>
      <c r="T5445" s="20"/>
      <c r="U5445" s="21"/>
      <c r="V5445" s="21"/>
      <c r="W5445" s="21"/>
      <c r="X5445" s="20"/>
      <c r="Y5445" s="20"/>
      <c r="Z5445" s="21"/>
      <c r="AA5445" s="20"/>
      <c r="AB5445" s="20"/>
      <c r="AC5445" s="14"/>
    </row>
    <row r="5446" spans="2:29" ht="14.25" customHeight="1" x14ac:dyDescent="0.3">
      <c r="B5446" s="20"/>
      <c r="C5446" s="20"/>
      <c r="D5446" s="20"/>
      <c r="E5446" s="20"/>
      <c r="F5446" s="21"/>
      <c r="G5446" s="20"/>
      <c r="H5446" s="20"/>
      <c r="I5446" s="21"/>
      <c r="J5446" s="20"/>
      <c r="K5446" s="20"/>
      <c r="L5446" s="20"/>
      <c r="M5446" s="21"/>
      <c r="N5446" s="21"/>
      <c r="O5446" s="21"/>
      <c r="P5446" s="21"/>
      <c r="Q5446" s="21"/>
      <c r="R5446" s="21"/>
      <c r="S5446" s="21"/>
      <c r="T5446" s="20"/>
      <c r="U5446" s="21"/>
      <c r="V5446" s="21"/>
      <c r="W5446" s="21"/>
      <c r="X5446" s="20"/>
      <c r="Y5446" s="20"/>
      <c r="Z5446" s="21"/>
      <c r="AA5446" s="20"/>
      <c r="AB5446" s="20"/>
      <c r="AC5446" s="14"/>
    </row>
    <row r="5447" spans="2:29" ht="14.25" customHeight="1" x14ac:dyDescent="0.3">
      <c r="B5447" s="20"/>
      <c r="C5447" s="20"/>
      <c r="D5447" s="20"/>
      <c r="E5447" s="20"/>
      <c r="F5447" s="21"/>
      <c r="G5447" s="20"/>
      <c r="H5447" s="20"/>
      <c r="I5447" s="21"/>
      <c r="J5447" s="20"/>
      <c r="K5447" s="20"/>
      <c r="L5447" s="20"/>
      <c r="M5447" s="21"/>
      <c r="N5447" s="21"/>
      <c r="O5447" s="21"/>
      <c r="P5447" s="21"/>
      <c r="Q5447" s="21"/>
      <c r="R5447" s="21"/>
      <c r="S5447" s="21"/>
      <c r="T5447" s="20"/>
      <c r="U5447" s="21"/>
      <c r="V5447" s="21"/>
      <c r="W5447" s="21"/>
      <c r="X5447" s="20"/>
      <c r="Y5447" s="20"/>
      <c r="Z5447" s="21"/>
      <c r="AA5447" s="20"/>
      <c r="AB5447" s="20"/>
      <c r="AC5447" s="14"/>
    </row>
    <row r="5448" spans="2:29" ht="14.25" customHeight="1" x14ac:dyDescent="0.3">
      <c r="B5448" s="20"/>
      <c r="C5448" s="20"/>
      <c r="D5448" s="20"/>
      <c r="E5448" s="20"/>
      <c r="F5448" s="21"/>
      <c r="G5448" s="20"/>
      <c r="H5448" s="20"/>
      <c r="I5448" s="21"/>
      <c r="J5448" s="20"/>
      <c r="K5448" s="20"/>
      <c r="L5448" s="20"/>
      <c r="M5448" s="21"/>
      <c r="N5448" s="21"/>
      <c r="O5448" s="21"/>
      <c r="P5448" s="21"/>
      <c r="Q5448" s="21"/>
      <c r="R5448" s="21"/>
      <c r="S5448" s="21"/>
      <c r="T5448" s="20"/>
      <c r="U5448" s="21"/>
      <c r="V5448" s="21"/>
      <c r="W5448" s="21"/>
      <c r="X5448" s="20"/>
      <c r="Y5448" s="20"/>
      <c r="Z5448" s="21"/>
      <c r="AA5448" s="20"/>
      <c r="AB5448" s="20"/>
      <c r="AC5448" s="14"/>
    </row>
    <row r="5449" spans="2:29" ht="14.25" customHeight="1" x14ac:dyDescent="0.3">
      <c r="B5449" s="20"/>
      <c r="C5449" s="20"/>
      <c r="D5449" s="20"/>
      <c r="E5449" s="20"/>
      <c r="F5449" s="21"/>
      <c r="G5449" s="20"/>
      <c r="H5449" s="20"/>
      <c r="I5449" s="21"/>
      <c r="J5449" s="20"/>
      <c r="K5449" s="20"/>
      <c r="L5449" s="20"/>
      <c r="M5449" s="21"/>
      <c r="N5449" s="21"/>
      <c r="O5449" s="21"/>
      <c r="P5449" s="21"/>
      <c r="Q5449" s="21"/>
      <c r="R5449" s="21"/>
      <c r="S5449" s="21"/>
      <c r="T5449" s="20"/>
      <c r="U5449" s="21"/>
      <c r="V5449" s="21"/>
      <c r="W5449" s="21"/>
      <c r="X5449" s="20"/>
      <c r="Y5449" s="20"/>
      <c r="Z5449" s="21"/>
      <c r="AA5449" s="20"/>
      <c r="AB5449" s="20"/>
      <c r="AC5449" s="14"/>
    </row>
    <row r="5450" spans="2:29" ht="14.25" customHeight="1" x14ac:dyDescent="0.3">
      <c r="B5450" s="20"/>
      <c r="C5450" s="20"/>
      <c r="D5450" s="20"/>
      <c r="E5450" s="20"/>
      <c r="F5450" s="21"/>
      <c r="G5450" s="20"/>
      <c r="H5450" s="20"/>
      <c r="I5450" s="21"/>
      <c r="J5450" s="20"/>
      <c r="K5450" s="20"/>
      <c r="L5450" s="20"/>
      <c r="M5450" s="21"/>
      <c r="N5450" s="21"/>
      <c r="O5450" s="21"/>
      <c r="P5450" s="21"/>
      <c r="Q5450" s="21"/>
      <c r="R5450" s="21"/>
      <c r="S5450" s="21"/>
      <c r="T5450" s="20"/>
      <c r="U5450" s="21"/>
      <c r="V5450" s="21"/>
      <c r="W5450" s="21"/>
      <c r="X5450" s="20"/>
      <c r="Y5450" s="20"/>
      <c r="Z5450" s="21"/>
      <c r="AA5450" s="20"/>
      <c r="AB5450" s="20"/>
      <c r="AC5450" s="14"/>
    </row>
    <row r="5451" spans="2:29" ht="14.25" customHeight="1" x14ac:dyDescent="0.3">
      <c r="B5451" s="20"/>
      <c r="C5451" s="20"/>
      <c r="D5451" s="20"/>
      <c r="E5451" s="20"/>
      <c r="F5451" s="21"/>
      <c r="G5451" s="20"/>
      <c r="H5451" s="20"/>
      <c r="I5451" s="21"/>
      <c r="J5451" s="20"/>
      <c r="K5451" s="20"/>
      <c r="L5451" s="20"/>
      <c r="M5451" s="21"/>
      <c r="N5451" s="21"/>
      <c r="O5451" s="21"/>
      <c r="P5451" s="21"/>
      <c r="Q5451" s="21"/>
      <c r="R5451" s="21"/>
      <c r="S5451" s="21"/>
      <c r="T5451" s="20"/>
      <c r="U5451" s="21"/>
      <c r="V5451" s="21"/>
      <c r="W5451" s="21"/>
      <c r="X5451" s="20"/>
      <c r="Y5451" s="20"/>
      <c r="Z5451" s="21"/>
      <c r="AA5451" s="20"/>
      <c r="AB5451" s="20"/>
      <c r="AC5451" s="14"/>
    </row>
    <row r="5452" spans="2:29" ht="14.25" customHeight="1" x14ac:dyDescent="0.3">
      <c r="B5452" s="20"/>
      <c r="C5452" s="20"/>
      <c r="D5452" s="20"/>
      <c r="E5452" s="20"/>
      <c r="F5452" s="21"/>
      <c r="G5452" s="20"/>
      <c r="H5452" s="20"/>
      <c r="I5452" s="21"/>
      <c r="J5452" s="20"/>
      <c r="K5452" s="20"/>
      <c r="L5452" s="20"/>
      <c r="M5452" s="21"/>
      <c r="N5452" s="21"/>
      <c r="O5452" s="21"/>
      <c r="P5452" s="21"/>
      <c r="Q5452" s="21"/>
      <c r="R5452" s="21"/>
      <c r="S5452" s="21"/>
      <c r="T5452" s="20"/>
      <c r="U5452" s="21"/>
      <c r="V5452" s="21"/>
      <c r="W5452" s="21"/>
      <c r="X5452" s="20"/>
      <c r="Y5452" s="20"/>
      <c r="Z5452" s="21"/>
      <c r="AA5452" s="20"/>
      <c r="AB5452" s="20"/>
      <c r="AC5452" s="14"/>
    </row>
    <row r="5453" spans="2:29" ht="14.25" customHeight="1" x14ac:dyDescent="0.3">
      <c r="B5453" s="20"/>
      <c r="C5453" s="20"/>
      <c r="D5453" s="20"/>
      <c r="E5453" s="20"/>
      <c r="F5453" s="21"/>
      <c r="G5453" s="20"/>
      <c r="H5453" s="20"/>
      <c r="I5453" s="21"/>
      <c r="J5453" s="20"/>
      <c r="K5453" s="20"/>
      <c r="L5453" s="20"/>
      <c r="M5453" s="21"/>
      <c r="N5453" s="21"/>
      <c r="O5453" s="21"/>
      <c r="P5453" s="21"/>
      <c r="Q5453" s="21"/>
      <c r="R5453" s="21"/>
      <c r="S5453" s="21"/>
      <c r="T5453" s="20"/>
      <c r="U5453" s="21"/>
      <c r="V5453" s="21"/>
      <c r="W5453" s="21"/>
      <c r="X5453" s="20"/>
      <c r="Y5453" s="20"/>
      <c r="Z5453" s="21"/>
      <c r="AA5453" s="20"/>
      <c r="AB5453" s="20"/>
      <c r="AC5453" s="14"/>
    </row>
    <row r="5454" spans="2:29" ht="14.25" customHeight="1" x14ac:dyDescent="0.3">
      <c r="B5454" s="20"/>
      <c r="C5454" s="20"/>
      <c r="D5454" s="20"/>
      <c r="E5454" s="20"/>
      <c r="F5454" s="21"/>
      <c r="G5454" s="20"/>
      <c r="H5454" s="20"/>
      <c r="I5454" s="21"/>
      <c r="J5454" s="20"/>
      <c r="K5454" s="20"/>
      <c r="L5454" s="20"/>
      <c r="M5454" s="21"/>
      <c r="N5454" s="21"/>
      <c r="O5454" s="21"/>
      <c r="P5454" s="21"/>
      <c r="Q5454" s="21"/>
      <c r="R5454" s="21"/>
      <c r="S5454" s="21"/>
      <c r="T5454" s="20"/>
      <c r="U5454" s="21"/>
      <c r="V5454" s="21"/>
      <c r="W5454" s="21"/>
      <c r="X5454" s="20"/>
      <c r="Y5454" s="20"/>
      <c r="Z5454" s="21"/>
      <c r="AA5454" s="20"/>
      <c r="AB5454" s="20"/>
      <c r="AC5454" s="14"/>
    </row>
    <row r="5455" spans="2:29" ht="14.25" customHeight="1" x14ac:dyDescent="0.3">
      <c r="B5455" s="20"/>
      <c r="C5455" s="20"/>
      <c r="D5455" s="20"/>
      <c r="E5455" s="20"/>
      <c r="F5455" s="21"/>
      <c r="G5455" s="20"/>
      <c r="H5455" s="20"/>
      <c r="I5455" s="21"/>
      <c r="J5455" s="20"/>
      <c r="K5455" s="20"/>
      <c r="L5455" s="20"/>
      <c r="M5455" s="21"/>
      <c r="N5455" s="21"/>
      <c r="O5455" s="21"/>
      <c r="P5455" s="21"/>
      <c r="Q5455" s="21"/>
      <c r="R5455" s="21"/>
      <c r="S5455" s="21"/>
      <c r="T5455" s="20"/>
      <c r="U5455" s="21"/>
      <c r="V5455" s="21"/>
      <c r="W5455" s="21"/>
      <c r="X5455" s="20"/>
      <c r="Y5455" s="20"/>
      <c r="Z5455" s="21"/>
      <c r="AA5455" s="20"/>
      <c r="AB5455" s="20"/>
      <c r="AC5455" s="14"/>
    </row>
    <row r="5456" spans="2:29" ht="14.25" customHeight="1" x14ac:dyDescent="0.3">
      <c r="B5456" s="20"/>
      <c r="C5456" s="20"/>
      <c r="D5456" s="20"/>
      <c r="E5456" s="20"/>
      <c r="F5456" s="21"/>
      <c r="G5456" s="20"/>
      <c r="H5456" s="20"/>
      <c r="I5456" s="21"/>
      <c r="J5456" s="20"/>
      <c r="K5456" s="20"/>
      <c r="L5456" s="20"/>
      <c r="M5456" s="21"/>
      <c r="N5456" s="21"/>
      <c r="O5456" s="21"/>
      <c r="P5456" s="21"/>
      <c r="Q5456" s="21"/>
      <c r="R5456" s="21"/>
      <c r="S5456" s="21"/>
      <c r="T5456" s="20"/>
      <c r="U5456" s="21"/>
      <c r="V5456" s="21"/>
      <c r="W5456" s="21"/>
      <c r="X5456" s="20"/>
      <c r="Y5456" s="20"/>
      <c r="Z5456" s="21"/>
      <c r="AA5456" s="20"/>
      <c r="AB5456" s="20"/>
      <c r="AC5456" s="14"/>
    </row>
    <row r="5457" spans="2:29" ht="14.25" customHeight="1" x14ac:dyDescent="0.3">
      <c r="B5457" s="20"/>
      <c r="C5457" s="20"/>
      <c r="D5457" s="20"/>
      <c r="E5457" s="20"/>
      <c r="F5457" s="21"/>
      <c r="G5457" s="20"/>
      <c r="H5457" s="20"/>
      <c r="I5457" s="21"/>
      <c r="J5457" s="20"/>
      <c r="K5457" s="20"/>
      <c r="L5457" s="20"/>
      <c r="M5457" s="21"/>
      <c r="N5457" s="21"/>
      <c r="O5457" s="21"/>
      <c r="P5457" s="21"/>
      <c r="Q5457" s="21"/>
      <c r="R5457" s="21"/>
      <c r="S5457" s="21"/>
      <c r="T5457" s="20"/>
      <c r="U5457" s="21"/>
      <c r="V5457" s="21"/>
      <c r="W5457" s="21"/>
      <c r="X5457" s="20"/>
      <c r="Y5457" s="20"/>
      <c r="Z5457" s="21"/>
      <c r="AA5457" s="20"/>
      <c r="AB5457" s="20"/>
      <c r="AC5457" s="14"/>
    </row>
    <row r="5458" spans="2:29" ht="14.25" customHeight="1" x14ac:dyDescent="0.3">
      <c r="B5458" s="20"/>
      <c r="C5458" s="20"/>
      <c r="D5458" s="20"/>
      <c r="E5458" s="20"/>
      <c r="F5458" s="21"/>
      <c r="G5458" s="20"/>
      <c r="H5458" s="20"/>
      <c r="I5458" s="21"/>
      <c r="J5458" s="20"/>
      <c r="K5458" s="20"/>
      <c r="L5458" s="20"/>
      <c r="M5458" s="21"/>
      <c r="N5458" s="21"/>
      <c r="O5458" s="21"/>
      <c r="P5458" s="21"/>
      <c r="Q5458" s="21"/>
      <c r="R5458" s="21"/>
      <c r="S5458" s="21"/>
      <c r="T5458" s="20"/>
      <c r="U5458" s="21"/>
      <c r="V5458" s="21"/>
      <c r="W5458" s="21"/>
      <c r="X5458" s="20"/>
      <c r="Y5458" s="20"/>
      <c r="Z5458" s="21"/>
      <c r="AA5458" s="20"/>
      <c r="AB5458" s="20"/>
      <c r="AC5458" s="14"/>
    </row>
    <row r="5459" spans="2:29" ht="14.25" customHeight="1" x14ac:dyDescent="0.3">
      <c r="B5459" s="20"/>
      <c r="C5459" s="20"/>
      <c r="D5459" s="20"/>
      <c r="E5459" s="20"/>
      <c r="F5459" s="21"/>
      <c r="G5459" s="20"/>
      <c r="H5459" s="20"/>
      <c r="I5459" s="21"/>
      <c r="J5459" s="20"/>
      <c r="K5459" s="20"/>
      <c r="L5459" s="20"/>
      <c r="M5459" s="21"/>
      <c r="N5459" s="21"/>
      <c r="O5459" s="21"/>
      <c r="P5459" s="21"/>
      <c r="Q5459" s="21"/>
      <c r="R5459" s="21"/>
      <c r="S5459" s="21"/>
      <c r="T5459" s="20"/>
      <c r="U5459" s="21"/>
      <c r="V5459" s="21"/>
      <c r="W5459" s="21"/>
      <c r="X5459" s="20"/>
      <c r="Y5459" s="20"/>
      <c r="Z5459" s="21"/>
      <c r="AA5459" s="20"/>
      <c r="AB5459" s="20"/>
      <c r="AC5459" s="14"/>
    </row>
    <row r="5460" spans="2:29" ht="14.25" customHeight="1" x14ac:dyDescent="0.3">
      <c r="B5460" s="20"/>
      <c r="C5460" s="20"/>
      <c r="D5460" s="20"/>
      <c r="E5460" s="20"/>
      <c r="F5460" s="21"/>
      <c r="G5460" s="20"/>
      <c r="H5460" s="20"/>
      <c r="I5460" s="21"/>
      <c r="J5460" s="20"/>
      <c r="K5460" s="20"/>
      <c r="L5460" s="20"/>
      <c r="M5460" s="21"/>
      <c r="N5460" s="21"/>
      <c r="O5460" s="21"/>
      <c r="P5460" s="21"/>
      <c r="Q5460" s="21"/>
      <c r="R5460" s="21"/>
      <c r="S5460" s="21"/>
      <c r="T5460" s="20"/>
      <c r="U5460" s="21"/>
      <c r="V5460" s="21"/>
      <c r="W5460" s="21"/>
      <c r="X5460" s="20"/>
      <c r="Y5460" s="20"/>
      <c r="Z5460" s="21"/>
      <c r="AA5460" s="20"/>
      <c r="AB5460" s="20"/>
      <c r="AC5460" s="14"/>
    </row>
    <row r="5461" spans="2:29" ht="14.25" customHeight="1" x14ac:dyDescent="0.3">
      <c r="B5461" s="20"/>
      <c r="C5461" s="20"/>
      <c r="D5461" s="20"/>
      <c r="E5461" s="20"/>
      <c r="F5461" s="21"/>
      <c r="G5461" s="20"/>
      <c r="H5461" s="20"/>
      <c r="I5461" s="21"/>
      <c r="J5461" s="20"/>
      <c r="K5461" s="20"/>
      <c r="L5461" s="20"/>
      <c r="M5461" s="21"/>
      <c r="N5461" s="21"/>
      <c r="O5461" s="21"/>
      <c r="P5461" s="21"/>
      <c r="Q5461" s="21"/>
      <c r="R5461" s="21"/>
      <c r="S5461" s="21"/>
      <c r="T5461" s="20"/>
      <c r="U5461" s="21"/>
      <c r="V5461" s="21"/>
      <c r="W5461" s="21"/>
      <c r="X5461" s="20"/>
      <c r="Y5461" s="20"/>
      <c r="Z5461" s="21"/>
      <c r="AA5461" s="20"/>
      <c r="AB5461" s="20"/>
      <c r="AC5461" s="14"/>
    </row>
    <row r="5462" spans="2:29" ht="14.25" customHeight="1" x14ac:dyDescent="0.3">
      <c r="B5462" s="20"/>
      <c r="C5462" s="20"/>
      <c r="D5462" s="20"/>
      <c r="E5462" s="20"/>
      <c r="F5462" s="21"/>
      <c r="G5462" s="20"/>
      <c r="H5462" s="20"/>
      <c r="I5462" s="21"/>
      <c r="J5462" s="20"/>
      <c r="K5462" s="20"/>
      <c r="L5462" s="20"/>
      <c r="M5462" s="21"/>
      <c r="N5462" s="21"/>
      <c r="O5462" s="21"/>
      <c r="P5462" s="21"/>
      <c r="Q5462" s="21"/>
      <c r="R5462" s="21"/>
      <c r="S5462" s="21"/>
      <c r="T5462" s="20"/>
      <c r="U5462" s="21"/>
      <c r="V5462" s="21"/>
      <c r="W5462" s="21"/>
      <c r="X5462" s="20"/>
      <c r="Y5462" s="20"/>
      <c r="Z5462" s="21"/>
      <c r="AA5462" s="20"/>
      <c r="AB5462" s="20"/>
      <c r="AC5462" s="14"/>
    </row>
    <row r="5463" spans="2:29" ht="14.25" customHeight="1" x14ac:dyDescent="0.3">
      <c r="B5463" s="20"/>
      <c r="C5463" s="20"/>
      <c r="D5463" s="20"/>
      <c r="E5463" s="20"/>
      <c r="F5463" s="21"/>
      <c r="G5463" s="20"/>
      <c r="H5463" s="20"/>
      <c r="I5463" s="21"/>
      <c r="J5463" s="20"/>
      <c r="K5463" s="20"/>
      <c r="L5463" s="20"/>
      <c r="M5463" s="21"/>
      <c r="N5463" s="21"/>
      <c r="O5463" s="21"/>
      <c r="P5463" s="21"/>
      <c r="Q5463" s="21"/>
      <c r="R5463" s="21"/>
      <c r="S5463" s="21"/>
      <c r="T5463" s="20"/>
      <c r="U5463" s="21"/>
      <c r="V5463" s="21"/>
      <c r="W5463" s="21"/>
      <c r="X5463" s="20"/>
      <c r="Y5463" s="20"/>
      <c r="Z5463" s="21"/>
      <c r="AA5463" s="20"/>
      <c r="AB5463" s="20"/>
      <c r="AC5463" s="14"/>
    </row>
    <row r="5464" spans="2:29" ht="14.25" customHeight="1" x14ac:dyDescent="0.3">
      <c r="B5464" s="20"/>
      <c r="C5464" s="20"/>
      <c r="D5464" s="20"/>
      <c r="E5464" s="20"/>
      <c r="F5464" s="21"/>
      <c r="G5464" s="20"/>
      <c r="H5464" s="20"/>
      <c r="I5464" s="21"/>
      <c r="J5464" s="20"/>
      <c r="K5464" s="20"/>
      <c r="L5464" s="20"/>
      <c r="M5464" s="21"/>
      <c r="N5464" s="21"/>
      <c r="O5464" s="21"/>
      <c r="P5464" s="21"/>
      <c r="Q5464" s="21"/>
      <c r="R5464" s="21"/>
      <c r="S5464" s="21"/>
      <c r="T5464" s="20"/>
      <c r="U5464" s="21"/>
      <c r="V5464" s="21"/>
      <c r="W5464" s="21"/>
      <c r="X5464" s="20"/>
      <c r="Y5464" s="20"/>
      <c r="Z5464" s="21"/>
      <c r="AA5464" s="20"/>
      <c r="AB5464" s="20"/>
      <c r="AC5464" s="14"/>
    </row>
    <row r="5465" spans="2:29" ht="14.25" customHeight="1" x14ac:dyDescent="0.3">
      <c r="B5465" s="20"/>
      <c r="C5465" s="20"/>
      <c r="D5465" s="20"/>
      <c r="E5465" s="20"/>
      <c r="F5465" s="21"/>
      <c r="G5465" s="20"/>
      <c r="H5465" s="20"/>
      <c r="I5465" s="21"/>
      <c r="J5465" s="20"/>
      <c r="K5465" s="20"/>
      <c r="L5465" s="20"/>
      <c r="M5465" s="21"/>
      <c r="N5465" s="21"/>
      <c r="O5465" s="21"/>
      <c r="P5465" s="21"/>
      <c r="Q5465" s="21"/>
      <c r="R5465" s="21"/>
      <c r="S5465" s="21"/>
      <c r="T5465" s="20"/>
      <c r="U5465" s="21"/>
      <c r="V5465" s="21"/>
      <c r="W5465" s="21"/>
      <c r="X5465" s="20"/>
      <c r="Y5465" s="20"/>
      <c r="Z5465" s="21"/>
      <c r="AA5465" s="20"/>
      <c r="AB5465" s="20"/>
      <c r="AC5465" s="14"/>
    </row>
    <row r="5466" spans="2:29" ht="14.25" customHeight="1" x14ac:dyDescent="0.3">
      <c r="B5466" s="20"/>
      <c r="C5466" s="20"/>
      <c r="D5466" s="20"/>
      <c r="E5466" s="20"/>
      <c r="F5466" s="21"/>
      <c r="G5466" s="20"/>
      <c r="H5466" s="20"/>
      <c r="I5466" s="21"/>
      <c r="J5466" s="20"/>
      <c r="K5466" s="20"/>
      <c r="L5466" s="20"/>
      <c r="M5466" s="21"/>
      <c r="N5466" s="21"/>
      <c r="O5466" s="21"/>
      <c r="P5466" s="21"/>
      <c r="Q5466" s="21"/>
      <c r="R5466" s="21"/>
      <c r="S5466" s="21"/>
      <c r="T5466" s="20"/>
      <c r="U5466" s="21"/>
      <c r="V5466" s="21"/>
      <c r="W5466" s="21"/>
      <c r="X5466" s="20"/>
      <c r="Y5466" s="20"/>
      <c r="Z5466" s="21"/>
      <c r="AA5466" s="20"/>
      <c r="AB5466" s="20"/>
      <c r="AC5466" s="14"/>
    </row>
    <row r="5467" spans="2:29" ht="14.25" customHeight="1" x14ac:dyDescent="0.3">
      <c r="B5467" s="20"/>
      <c r="C5467" s="20"/>
      <c r="D5467" s="20"/>
      <c r="E5467" s="20"/>
      <c r="F5467" s="21"/>
      <c r="G5467" s="20"/>
      <c r="H5467" s="20"/>
      <c r="I5467" s="21"/>
      <c r="J5467" s="20"/>
      <c r="K5467" s="20"/>
      <c r="L5467" s="20"/>
      <c r="M5467" s="21"/>
      <c r="N5467" s="21"/>
      <c r="O5467" s="21"/>
      <c r="P5467" s="21"/>
      <c r="Q5467" s="21"/>
      <c r="R5467" s="21"/>
      <c r="S5467" s="21"/>
      <c r="T5467" s="20"/>
      <c r="U5467" s="21"/>
      <c r="V5467" s="21"/>
      <c r="W5467" s="21"/>
      <c r="X5467" s="20"/>
      <c r="Y5467" s="20"/>
      <c r="Z5467" s="21"/>
      <c r="AA5467" s="20"/>
      <c r="AB5467" s="20"/>
      <c r="AC5467" s="14"/>
    </row>
    <row r="5468" spans="2:29" ht="14.25" customHeight="1" x14ac:dyDescent="0.3">
      <c r="B5468" s="20"/>
      <c r="C5468" s="20"/>
      <c r="D5468" s="20"/>
      <c r="E5468" s="20"/>
      <c r="F5468" s="21"/>
      <c r="G5468" s="20"/>
      <c r="H5468" s="20"/>
      <c r="I5468" s="21"/>
      <c r="J5468" s="20"/>
      <c r="K5468" s="20"/>
      <c r="L5468" s="20"/>
      <c r="M5468" s="21"/>
      <c r="N5468" s="21"/>
      <c r="O5468" s="21"/>
      <c r="P5468" s="21"/>
      <c r="Q5468" s="21"/>
      <c r="R5468" s="21"/>
      <c r="S5468" s="21"/>
      <c r="T5468" s="20"/>
      <c r="U5468" s="21"/>
      <c r="V5468" s="21"/>
      <c r="W5468" s="21"/>
      <c r="X5468" s="20"/>
      <c r="Y5468" s="20"/>
      <c r="Z5468" s="21"/>
      <c r="AA5468" s="20"/>
      <c r="AB5468" s="20"/>
      <c r="AC5468" s="14"/>
    </row>
    <row r="5469" spans="2:29" ht="14.25" customHeight="1" x14ac:dyDescent="0.3">
      <c r="B5469" s="20"/>
      <c r="C5469" s="20"/>
      <c r="D5469" s="20"/>
      <c r="E5469" s="20"/>
      <c r="F5469" s="21"/>
      <c r="G5469" s="20"/>
      <c r="H5469" s="20"/>
      <c r="I5469" s="21"/>
      <c r="J5469" s="20"/>
      <c r="K5469" s="20"/>
      <c r="L5469" s="20"/>
      <c r="M5469" s="21"/>
      <c r="N5469" s="21"/>
      <c r="O5469" s="21"/>
      <c r="P5469" s="21"/>
      <c r="Q5469" s="21"/>
      <c r="R5469" s="21"/>
      <c r="S5469" s="21"/>
      <c r="T5469" s="20"/>
      <c r="U5469" s="21"/>
      <c r="V5469" s="21"/>
      <c r="W5469" s="21"/>
      <c r="X5469" s="20"/>
      <c r="Y5469" s="20"/>
      <c r="Z5469" s="21"/>
      <c r="AA5469" s="20"/>
      <c r="AB5469" s="20"/>
      <c r="AC5469" s="14"/>
    </row>
    <row r="5470" spans="2:29" ht="14.25" customHeight="1" x14ac:dyDescent="0.3">
      <c r="B5470" s="20"/>
      <c r="C5470" s="20"/>
      <c r="D5470" s="20"/>
      <c r="E5470" s="20"/>
      <c r="F5470" s="21"/>
      <c r="G5470" s="20"/>
      <c r="H5470" s="20"/>
      <c r="I5470" s="21"/>
      <c r="J5470" s="20"/>
      <c r="K5470" s="20"/>
      <c r="L5470" s="20"/>
      <c r="M5470" s="21"/>
      <c r="N5470" s="21"/>
      <c r="O5470" s="21"/>
      <c r="P5470" s="21"/>
      <c r="Q5470" s="21"/>
      <c r="R5470" s="21"/>
      <c r="S5470" s="21"/>
      <c r="T5470" s="20"/>
      <c r="U5470" s="21"/>
      <c r="V5470" s="21"/>
      <c r="W5470" s="21"/>
      <c r="X5470" s="20"/>
      <c r="Y5470" s="20"/>
      <c r="Z5470" s="21"/>
      <c r="AA5470" s="20"/>
      <c r="AB5470" s="20"/>
      <c r="AC5470" s="14"/>
    </row>
    <row r="5471" spans="2:29" ht="14.25" customHeight="1" x14ac:dyDescent="0.3">
      <c r="B5471" s="20"/>
      <c r="C5471" s="20"/>
      <c r="D5471" s="20"/>
      <c r="E5471" s="20"/>
      <c r="F5471" s="21"/>
      <c r="G5471" s="20"/>
      <c r="H5471" s="20"/>
      <c r="I5471" s="21"/>
      <c r="J5471" s="20"/>
      <c r="K5471" s="20"/>
      <c r="L5471" s="20"/>
      <c r="M5471" s="21"/>
      <c r="N5471" s="21"/>
      <c r="O5471" s="21"/>
      <c r="P5471" s="21"/>
      <c r="Q5471" s="21"/>
      <c r="R5471" s="21"/>
      <c r="S5471" s="21"/>
      <c r="T5471" s="20"/>
      <c r="U5471" s="21"/>
      <c r="V5471" s="21"/>
      <c r="W5471" s="21"/>
      <c r="X5471" s="20"/>
      <c r="Y5471" s="20"/>
      <c r="Z5471" s="21"/>
      <c r="AA5471" s="20"/>
      <c r="AB5471" s="20"/>
      <c r="AC5471" s="14"/>
    </row>
    <row r="5472" spans="2:29" ht="14.25" customHeight="1" x14ac:dyDescent="0.3">
      <c r="B5472" s="20"/>
      <c r="C5472" s="20"/>
      <c r="D5472" s="20"/>
      <c r="E5472" s="20"/>
      <c r="F5472" s="21"/>
      <c r="G5472" s="20"/>
      <c r="H5472" s="20"/>
      <c r="I5472" s="21"/>
      <c r="J5472" s="20"/>
      <c r="K5472" s="20"/>
      <c r="L5472" s="20"/>
      <c r="M5472" s="21"/>
      <c r="N5472" s="21"/>
      <c r="O5472" s="21"/>
      <c r="P5472" s="21"/>
      <c r="Q5472" s="21"/>
      <c r="R5472" s="21"/>
      <c r="S5472" s="21"/>
      <c r="T5472" s="20"/>
      <c r="U5472" s="21"/>
      <c r="V5472" s="21"/>
      <c r="W5472" s="21"/>
      <c r="X5472" s="20"/>
      <c r="Y5472" s="20"/>
      <c r="Z5472" s="21"/>
      <c r="AA5472" s="20"/>
      <c r="AB5472" s="20"/>
      <c r="AC5472" s="14"/>
    </row>
    <row r="5473" spans="2:29" ht="14.25" customHeight="1" x14ac:dyDescent="0.3">
      <c r="B5473" s="20"/>
      <c r="C5473" s="20"/>
      <c r="D5473" s="20"/>
      <c r="E5473" s="20"/>
      <c r="F5473" s="21"/>
      <c r="G5473" s="20"/>
      <c r="H5473" s="20"/>
      <c r="I5473" s="21"/>
      <c r="J5473" s="20"/>
      <c r="K5473" s="20"/>
      <c r="L5473" s="20"/>
      <c r="M5473" s="21"/>
      <c r="N5473" s="21"/>
      <c r="O5473" s="21"/>
      <c r="P5473" s="21"/>
      <c r="Q5473" s="21"/>
      <c r="R5473" s="21"/>
      <c r="S5473" s="21"/>
      <c r="T5473" s="20"/>
      <c r="U5473" s="21"/>
      <c r="V5473" s="21"/>
      <c r="W5473" s="21"/>
      <c r="X5473" s="20"/>
      <c r="Y5473" s="20"/>
      <c r="Z5473" s="21"/>
      <c r="AA5473" s="20"/>
      <c r="AB5473" s="20"/>
      <c r="AC5473" s="14"/>
    </row>
    <row r="5474" spans="2:29" ht="14.25" customHeight="1" x14ac:dyDescent="0.3">
      <c r="B5474" s="20"/>
      <c r="C5474" s="20"/>
      <c r="D5474" s="20"/>
      <c r="E5474" s="20"/>
      <c r="F5474" s="21"/>
      <c r="G5474" s="20"/>
      <c r="H5474" s="20"/>
      <c r="I5474" s="21"/>
      <c r="J5474" s="20"/>
      <c r="K5474" s="20"/>
      <c r="L5474" s="20"/>
      <c r="M5474" s="21"/>
      <c r="N5474" s="21"/>
      <c r="O5474" s="21"/>
      <c r="P5474" s="21"/>
      <c r="Q5474" s="21"/>
      <c r="R5474" s="21"/>
      <c r="S5474" s="21"/>
      <c r="T5474" s="20"/>
      <c r="U5474" s="21"/>
      <c r="V5474" s="21"/>
      <c r="W5474" s="21"/>
      <c r="X5474" s="20"/>
      <c r="Y5474" s="20"/>
      <c r="Z5474" s="21"/>
      <c r="AA5474" s="20"/>
      <c r="AB5474" s="20"/>
      <c r="AC5474" s="14"/>
    </row>
    <row r="5475" spans="2:29" ht="14.25" customHeight="1" x14ac:dyDescent="0.3">
      <c r="B5475" s="20"/>
      <c r="C5475" s="20"/>
      <c r="D5475" s="20"/>
      <c r="E5475" s="20"/>
      <c r="F5475" s="21"/>
      <c r="G5475" s="20"/>
      <c r="H5475" s="20"/>
      <c r="I5475" s="21"/>
      <c r="J5475" s="20"/>
      <c r="K5475" s="20"/>
      <c r="L5475" s="20"/>
      <c r="M5475" s="21"/>
      <c r="N5475" s="21"/>
      <c r="O5475" s="21"/>
      <c r="P5475" s="21"/>
      <c r="Q5475" s="21"/>
      <c r="R5475" s="21"/>
      <c r="S5475" s="21"/>
      <c r="T5475" s="20"/>
      <c r="U5475" s="21"/>
      <c r="V5475" s="21"/>
      <c r="W5475" s="21"/>
      <c r="X5475" s="20"/>
      <c r="Y5475" s="20"/>
      <c r="Z5475" s="21"/>
      <c r="AA5475" s="20"/>
      <c r="AB5475" s="20"/>
      <c r="AC5475" s="14"/>
    </row>
    <row r="5476" spans="2:29" ht="14.25" customHeight="1" x14ac:dyDescent="0.3">
      <c r="B5476" s="20"/>
      <c r="C5476" s="20"/>
      <c r="D5476" s="20"/>
      <c r="E5476" s="20"/>
      <c r="F5476" s="21"/>
      <c r="G5476" s="20"/>
      <c r="H5476" s="20"/>
      <c r="I5476" s="21"/>
      <c r="J5476" s="20"/>
      <c r="K5476" s="20"/>
      <c r="L5476" s="20"/>
      <c r="M5476" s="21"/>
      <c r="N5476" s="21"/>
      <c r="O5476" s="21"/>
      <c r="P5476" s="21"/>
      <c r="Q5476" s="21"/>
      <c r="R5476" s="21"/>
      <c r="S5476" s="21"/>
      <c r="T5476" s="20"/>
      <c r="U5476" s="21"/>
      <c r="V5476" s="21"/>
      <c r="W5476" s="21"/>
      <c r="X5476" s="20"/>
      <c r="Y5476" s="20"/>
      <c r="Z5476" s="21"/>
      <c r="AA5476" s="20"/>
      <c r="AB5476" s="20"/>
      <c r="AC5476" s="14"/>
    </row>
    <row r="5477" spans="2:29" ht="14.25" customHeight="1" x14ac:dyDescent="0.3">
      <c r="B5477" s="20"/>
      <c r="C5477" s="20"/>
      <c r="D5477" s="20"/>
      <c r="E5477" s="20"/>
      <c r="F5477" s="21"/>
      <c r="G5477" s="20"/>
      <c r="H5477" s="20"/>
      <c r="I5477" s="21"/>
      <c r="J5477" s="20"/>
      <c r="K5477" s="20"/>
      <c r="L5477" s="20"/>
      <c r="M5477" s="21"/>
      <c r="N5477" s="21"/>
      <c r="O5477" s="21"/>
      <c r="P5477" s="21"/>
      <c r="Q5477" s="21"/>
      <c r="R5477" s="21"/>
      <c r="S5477" s="21"/>
      <c r="T5477" s="20"/>
      <c r="U5477" s="21"/>
      <c r="V5477" s="21"/>
      <c r="W5477" s="21"/>
      <c r="X5477" s="20"/>
      <c r="Y5477" s="20"/>
      <c r="Z5477" s="21"/>
      <c r="AA5477" s="20"/>
      <c r="AB5477" s="20"/>
      <c r="AC5477" s="14"/>
    </row>
    <row r="5478" spans="2:29" ht="14.25" customHeight="1" x14ac:dyDescent="0.3">
      <c r="B5478" s="20"/>
      <c r="C5478" s="20"/>
      <c r="D5478" s="20"/>
      <c r="E5478" s="20"/>
      <c r="F5478" s="21"/>
      <c r="G5478" s="20"/>
      <c r="H5478" s="20"/>
      <c r="I5478" s="21"/>
      <c r="J5478" s="20"/>
      <c r="K5478" s="20"/>
      <c r="L5478" s="20"/>
      <c r="M5478" s="21"/>
      <c r="N5478" s="21"/>
      <c r="O5478" s="21"/>
      <c r="P5478" s="21"/>
      <c r="Q5478" s="21"/>
      <c r="R5478" s="21"/>
      <c r="S5478" s="21"/>
      <c r="T5478" s="20"/>
      <c r="U5478" s="21"/>
      <c r="V5478" s="21"/>
      <c r="W5478" s="21"/>
      <c r="X5478" s="20"/>
      <c r="Y5478" s="20"/>
      <c r="Z5478" s="21"/>
      <c r="AA5478" s="20"/>
      <c r="AB5478" s="20"/>
      <c r="AC5478" s="14"/>
    </row>
    <row r="5479" spans="2:29" ht="14.25" customHeight="1" x14ac:dyDescent="0.3">
      <c r="B5479" s="20"/>
      <c r="C5479" s="20"/>
      <c r="D5479" s="20"/>
      <c r="E5479" s="20"/>
      <c r="F5479" s="21"/>
      <c r="G5479" s="20"/>
      <c r="H5479" s="20"/>
      <c r="I5479" s="21"/>
      <c r="J5479" s="20"/>
      <c r="K5479" s="20"/>
      <c r="L5479" s="20"/>
      <c r="M5479" s="21"/>
      <c r="N5479" s="21"/>
      <c r="O5479" s="21"/>
      <c r="P5479" s="21"/>
      <c r="Q5479" s="21"/>
      <c r="R5479" s="21"/>
      <c r="S5479" s="21"/>
      <c r="T5479" s="20"/>
      <c r="U5479" s="21"/>
      <c r="V5479" s="21"/>
      <c r="W5479" s="21"/>
      <c r="X5479" s="20"/>
      <c r="Y5479" s="20"/>
      <c r="Z5479" s="21"/>
      <c r="AA5479" s="20"/>
      <c r="AB5479" s="20"/>
      <c r="AC5479" s="14"/>
    </row>
    <row r="5480" spans="2:29" ht="14.25" customHeight="1" x14ac:dyDescent="0.3">
      <c r="B5480" s="20"/>
      <c r="C5480" s="20"/>
      <c r="D5480" s="20"/>
      <c r="E5480" s="20"/>
      <c r="F5480" s="21"/>
      <c r="G5480" s="20"/>
      <c r="H5480" s="20"/>
      <c r="I5480" s="21"/>
      <c r="J5480" s="20"/>
      <c r="K5480" s="20"/>
      <c r="L5480" s="20"/>
      <c r="M5480" s="21"/>
      <c r="N5480" s="21"/>
      <c r="O5480" s="21"/>
      <c r="P5480" s="21"/>
      <c r="Q5480" s="21"/>
      <c r="R5480" s="21"/>
      <c r="S5480" s="21"/>
      <c r="T5480" s="20"/>
      <c r="U5480" s="21"/>
      <c r="V5480" s="21"/>
      <c r="W5480" s="21"/>
      <c r="X5480" s="20"/>
      <c r="Y5480" s="20"/>
      <c r="Z5480" s="21"/>
      <c r="AA5480" s="20"/>
      <c r="AB5480" s="20"/>
      <c r="AC5480" s="14"/>
    </row>
    <row r="5481" spans="2:29" ht="14.25" customHeight="1" x14ac:dyDescent="0.3">
      <c r="B5481" s="20"/>
      <c r="C5481" s="20"/>
      <c r="D5481" s="20"/>
      <c r="E5481" s="20"/>
      <c r="F5481" s="21"/>
      <c r="G5481" s="20"/>
      <c r="H5481" s="20"/>
      <c r="I5481" s="21"/>
      <c r="J5481" s="20"/>
      <c r="K5481" s="20"/>
      <c r="L5481" s="20"/>
      <c r="M5481" s="21"/>
      <c r="N5481" s="21"/>
      <c r="O5481" s="21"/>
      <c r="P5481" s="21"/>
      <c r="Q5481" s="21"/>
      <c r="R5481" s="21"/>
      <c r="S5481" s="21"/>
      <c r="T5481" s="20"/>
      <c r="U5481" s="21"/>
      <c r="V5481" s="21"/>
      <c r="W5481" s="21"/>
      <c r="X5481" s="20"/>
      <c r="Y5481" s="20"/>
      <c r="Z5481" s="21"/>
      <c r="AA5481" s="20"/>
      <c r="AB5481" s="20"/>
      <c r="AC5481" s="14"/>
    </row>
    <row r="5482" spans="2:29" ht="14.25" customHeight="1" x14ac:dyDescent="0.3">
      <c r="B5482" s="20"/>
      <c r="C5482" s="20"/>
      <c r="D5482" s="20"/>
      <c r="E5482" s="20"/>
      <c r="F5482" s="21"/>
      <c r="G5482" s="20"/>
      <c r="H5482" s="20"/>
      <c r="I5482" s="21"/>
      <c r="J5482" s="20"/>
      <c r="K5482" s="20"/>
      <c r="L5482" s="20"/>
      <c r="M5482" s="21"/>
      <c r="N5482" s="21"/>
      <c r="O5482" s="21"/>
      <c r="P5482" s="21"/>
      <c r="Q5482" s="21"/>
      <c r="R5482" s="21"/>
      <c r="S5482" s="21"/>
      <c r="T5482" s="20"/>
      <c r="U5482" s="21"/>
      <c r="V5482" s="21"/>
      <c r="W5482" s="21"/>
      <c r="X5482" s="20"/>
      <c r="Y5482" s="20"/>
      <c r="Z5482" s="21"/>
      <c r="AA5482" s="20"/>
      <c r="AB5482" s="20"/>
      <c r="AC5482" s="14"/>
    </row>
    <row r="5483" spans="2:29" ht="14.25" customHeight="1" x14ac:dyDescent="0.3">
      <c r="B5483" s="20"/>
      <c r="C5483" s="20"/>
      <c r="D5483" s="20"/>
      <c r="E5483" s="20"/>
      <c r="F5483" s="21"/>
      <c r="G5483" s="20"/>
      <c r="H5483" s="20"/>
      <c r="I5483" s="21"/>
      <c r="J5483" s="20"/>
      <c r="K5483" s="20"/>
      <c r="L5483" s="20"/>
      <c r="M5483" s="21"/>
      <c r="N5483" s="21"/>
      <c r="O5483" s="21"/>
      <c r="P5483" s="21"/>
      <c r="Q5483" s="21"/>
      <c r="R5483" s="21"/>
      <c r="S5483" s="21"/>
      <c r="T5483" s="20"/>
      <c r="U5483" s="21"/>
      <c r="V5483" s="21"/>
      <c r="W5483" s="21"/>
      <c r="X5483" s="20"/>
      <c r="Y5483" s="20"/>
      <c r="Z5483" s="21"/>
      <c r="AA5483" s="20"/>
      <c r="AB5483" s="20"/>
      <c r="AC5483" s="14"/>
    </row>
    <row r="5484" spans="2:29" ht="14.25" customHeight="1" x14ac:dyDescent="0.3">
      <c r="B5484" s="20"/>
      <c r="C5484" s="20"/>
      <c r="D5484" s="20"/>
      <c r="E5484" s="20"/>
      <c r="F5484" s="21"/>
      <c r="G5484" s="20"/>
      <c r="H5484" s="20"/>
      <c r="I5484" s="21"/>
      <c r="J5484" s="20"/>
      <c r="K5484" s="20"/>
      <c r="L5484" s="20"/>
      <c r="M5484" s="21"/>
      <c r="N5484" s="21"/>
      <c r="O5484" s="21"/>
      <c r="P5484" s="21"/>
      <c r="Q5484" s="21"/>
      <c r="R5484" s="21"/>
      <c r="S5484" s="21"/>
      <c r="T5484" s="20"/>
      <c r="U5484" s="21"/>
      <c r="V5484" s="21"/>
      <c r="W5484" s="21"/>
      <c r="X5484" s="20"/>
      <c r="Y5484" s="20"/>
      <c r="Z5484" s="21"/>
      <c r="AA5484" s="20"/>
      <c r="AB5484" s="20"/>
      <c r="AC5484" s="14"/>
    </row>
    <row r="5485" spans="2:29" ht="14.25" customHeight="1" x14ac:dyDescent="0.3">
      <c r="B5485" s="20"/>
      <c r="C5485" s="20"/>
      <c r="D5485" s="20"/>
      <c r="E5485" s="20"/>
      <c r="F5485" s="21"/>
      <c r="G5485" s="20"/>
      <c r="H5485" s="20"/>
      <c r="I5485" s="21"/>
      <c r="J5485" s="20"/>
      <c r="K5485" s="20"/>
      <c r="L5485" s="20"/>
      <c r="M5485" s="21"/>
      <c r="N5485" s="21"/>
      <c r="O5485" s="21"/>
      <c r="P5485" s="21"/>
      <c r="Q5485" s="21"/>
      <c r="R5485" s="21"/>
      <c r="S5485" s="21"/>
      <c r="T5485" s="20"/>
      <c r="U5485" s="21"/>
      <c r="V5485" s="21"/>
      <c r="W5485" s="21"/>
      <c r="X5485" s="20"/>
      <c r="Y5485" s="20"/>
      <c r="Z5485" s="21"/>
      <c r="AA5485" s="20"/>
      <c r="AB5485" s="20"/>
      <c r="AC5485" s="14"/>
    </row>
    <row r="5486" spans="2:29" ht="14.25" customHeight="1" x14ac:dyDescent="0.3">
      <c r="B5486" s="20"/>
      <c r="C5486" s="20"/>
      <c r="D5486" s="20"/>
      <c r="E5486" s="20"/>
      <c r="F5486" s="21"/>
      <c r="G5486" s="20"/>
      <c r="H5486" s="20"/>
      <c r="I5486" s="21"/>
      <c r="J5486" s="20"/>
      <c r="K5486" s="20"/>
      <c r="L5486" s="20"/>
      <c r="M5486" s="21"/>
      <c r="N5486" s="21"/>
      <c r="O5486" s="21"/>
      <c r="P5486" s="21"/>
      <c r="Q5486" s="21"/>
      <c r="R5486" s="21"/>
      <c r="S5486" s="21"/>
      <c r="T5486" s="20"/>
      <c r="U5486" s="21"/>
      <c r="V5486" s="21"/>
      <c r="W5486" s="21"/>
      <c r="X5486" s="20"/>
      <c r="Y5486" s="20"/>
      <c r="Z5486" s="21"/>
      <c r="AA5486" s="20"/>
      <c r="AB5486" s="20"/>
      <c r="AC5486" s="14"/>
    </row>
    <row r="5487" spans="2:29" ht="14.25" customHeight="1" x14ac:dyDescent="0.3">
      <c r="B5487" s="20"/>
      <c r="C5487" s="20"/>
      <c r="D5487" s="20"/>
      <c r="E5487" s="20"/>
      <c r="F5487" s="21"/>
      <c r="G5487" s="20"/>
      <c r="H5487" s="20"/>
      <c r="I5487" s="21"/>
      <c r="J5487" s="20"/>
      <c r="K5487" s="20"/>
      <c r="L5487" s="20"/>
      <c r="M5487" s="21"/>
      <c r="N5487" s="21"/>
      <c r="O5487" s="21"/>
      <c r="P5487" s="21"/>
      <c r="Q5487" s="21"/>
      <c r="R5487" s="21"/>
      <c r="S5487" s="21"/>
      <c r="T5487" s="20"/>
      <c r="U5487" s="21"/>
      <c r="V5487" s="21"/>
      <c r="W5487" s="21"/>
      <c r="X5487" s="20"/>
      <c r="Y5487" s="20"/>
      <c r="Z5487" s="21"/>
      <c r="AA5487" s="20"/>
      <c r="AB5487" s="20"/>
      <c r="AC5487" s="14"/>
    </row>
    <row r="5488" spans="2:29" ht="14.25" customHeight="1" x14ac:dyDescent="0.3">
      <c r="B5488" s="20"/>
      <c r="C5488" s="20"/>
      <c r="D5488" s="20"/>
      <c r="E5488" s="20"/>
      <c r="F5488" s="21"/>
      <c r="G5488" s="20"/>
      <c r="H5488" s="20"/>
      <c r="I5488" s="21"/>
      <c r="J5488" s="20"/>
      <c r="K5488" s="20"/>
      <c r="L5488" s="20"/>
      <c r="M5488" s="21"/>
      <c r="N5488" s="21"/>
      <c r="O5488" s="21"/>
      <c r="P5488" s="21"/>
      <c r="Q5488" s="21"/>
      <c r="R5488" s="21"/>
      <c r="S5488" s="21"/>
      <c r="T5488" s="20"/>
      <c r="U5488" s="21"/>
      <c r="V5488" s="21"/>
      <c r="W5488" s="21"/>
      <c r="X5488" s="20"/>
      <c r="Y5488" s="20"/>
      <c r="Z5488" s="21"/>
      <c r="AA5488" s="20"/>
      <c r="AB5488" s="20"/>
      <c r="AC5488" s="14"/>
    </row>
    <row r="5489" spans="2:29" ht="14.25" customHeight="1" x14ac:dyDescent="0.3">
      <c r="B5489" s="20"/>
      <c r="C5489" s="20"/>
      <c r="D5489" s="20"/>
      <c r="E5489" s="20"/>
      <c r="F5489" s="21"/>
      <c r="G5489" s="20"/>
      <c r="H5489" s="20"/>
      <c r="I5489" s="21"/>
      <c r="J5489" s="20"/>
      <c r="K5489" s="20"/>
      <c r="L5489" s="20"/>
      <c r="M5489" s="21"/>
      <c r="N5489" s="21"/>
      <c r="O5489" s="21"/>
      <c r="P5489" s="21"/>
      <c r="Q5489" s="21"/>
      <c r="R5489" s="21"/>
      <c r="S5489" s="21"/>
      <c r="T5489" s="20"/>
      <c r="U5489" s="21"/>
      <c r="V5489" s="21"/>
      <c r="W5489" s="21"/>
      <c r="X5489" s="20"/>
      <c r="Y5489" s="20"/>
      <c r="Z5489" s="21"/>
      <c r="AA5489" s="20"/>
      <c r="AB5489" s="20"/>
      <c r="AC5489" s="14"/>
    </row>
    <row r="5490" spans="2:29" ht="14.25" customHeight="1" x14ac:dyDescent="0.3">
      <c r="B5490" s="20"/>
      <c r="C5490" s="20"/>
      <c r="D5490" s="20"/>
      <c r="E5490" s="20"/>
      <c r="F5490" s="21"/>
      <c r="G5490" s="20"/>
      <c r="H5490" s="20"/>
      <c r="I5490" s="21"/>
      <c r="J5490" s="20"/>
      <c r="K5490" s="20"/>
      <c r="L5490" s="20"/>
      <c r="M5490" s="21"/>
      <c r="N5490" s="21"/>
      <c r="O5490" s="21"/>
      <c r="P5490" s="21"/>
      <c r="Q5490" s="21"/>
      <c r="R5490" s="21"/>
      <c r="S5490" s="21"/>
      <c r="T5490" s="20"/>
      <c r="U5490" s="21"/>
      <c r="V5490" s="21"/>
      <c r="W5490" s="21"/>
      <c r="X5490" s="20"/>
      <c r="Y5490" s="20"/>
      <c r="Z5490" s="21"/>
      <c r="AA5490" s="20"/>
      <c r="AB5490" s="20"/>
      <c r="AC5490" s="14"/>
    </row>
    <row r="5491" spans="2:29" ht="14.25" customHeight="1" x14ac:dyDescent="0.3">
      <c r="B5491" s="20"/>
      <c r="C5491" s="20"/>
      <c r="D5491" s="20"/>
      <c r="E5491" s="20"/>
      <c r="F5491" s="21"/>
      <c r="G5491" s="20"/>
      <c r="H5491" s="20"/>
      <c r="I5491" s="21"/>
      <c r="J5491" s="20"/>
      <c r="K5491" s="20"/>
      <c r="L5491" s="20"/>
      <c r="M5491" s="21"/>
      <c r="N5491" s="21"/>
      <c r="O5491" s="21"/>
      <c r="P5491" s="21"/>
      <c r="Q5491" s="21"/>
      <c r="R5491" s="21"/>
      <c r="S5491" s="21"/>
      <c r="T5491" s="20"/>
      <c r="U5491" s="21"/>
      <c r="V5491" s="21"/>
      <c r="W5491" s="21"/>
      <c r="X5491" s="20"/>
      <c r="Y5491" s="20"/>
      <c r="Z5491" s="21"/>
      <c r="AA5491" s="20"/>
      <c r="AB5491" s="20"/>
      <c r="AC5491" s="14"/>
    </row>
    <row r="5492" spans="2:29" ht="14.25" customHeight="1" x14ac:dyDescent="0.3">
      <c r="B5492" s="20"/>
      <c r="C5492" s="20"/>
      <c r="D5492" s="20"/>
      <c r="E5492" s="20"/>
      <c r="F5492" s="21"/>
      <c r="G5492" s="20"/>
      <c r="H5492" s="20"/>
      <c r="I5492" s="21"/>
      <c r="J5492" s="20"/>
      <c r="K5492" s="20"/>
      <c r="L5492" s="20"/>
      <c r="M5492" s="21"/>
      <c r="N5492" s="21"/>
      <c r="O5492" s="21"/>
      <c r="P5492" s="21"/>
      <c r="Q5492" s="21"/>
      <c r="R5492" s="21"/>
      <c r="S5492" s="21"/>
      <c r="T5492" s="20"/>
      <c r="U5492" s="21"/>
      <c r="V5492" s="21"/>
      <c r="W5492" s="21"/>
      <c r="X5492" s="20"/>
      <c r="Y5492" s="20"/>
      <c r="Z5492" s="21"/>
      <c r="AA5492" s="20"/>
      <c r="AB5492" s="20"/>
      <c r="AC5492" s="14"/>
    </row>
    <row r="5493" spans="2:29" ht="14.25" customHeight="1" x14ac:dyDescent="0.3">
      <c r="B5493" s="20"/>
      <c r="C5493" s="20"/>
      <c r="D5493" s="20"/>
      <c r="E5493" s="20"/>
      <c r="F5493" s="21"/>
      <c r="G5493" s="20"/>
      <c r="H5493" s="20"/>
      <c r="I5493" s="21"/>
      <c r="J5493" s="20"/>
      <c r="K5493" s="20"/>
      <c r="L5493" s="20"/>
      <c r="M5493" s="21"/>
      <c r="N5493" s="21"/>
      <c r="O5493" s="21"/>
      <c r="P5493" s="21"/>
      <c r="Q5493" s="21"/>
      <c r="R5493" s="21"/>
      <c r="S5493" s="21"/>
      <c r="T5493" s="20"/>
      <c r="U5493" s="21"/>
      <c r="V5493" s="21"/>
      <c r="W5493" s="21"/>
      <c r="X5493" s="20"/>
      <c r="Y5493" s="20"/>
      <c r="Z5493" s="21"/>
      <c r="AA5493" s="20"/>
      <c r="AB5493" s="20"/>
      <c r="AC5493" s="14"/>
    </row>
    <row r="5494" spans="2:29" ht="14.25" customHeight="1" x14ac:dyDescent="0.3">
      <c r="B5494" s="20"/>
      <c r="C5494" s="20"/>
      <c r="D5494" s="20"/>
      <c r="E5494" s="20"/>
      <c r="F5494" s="21"/>
      <c r="G5494" s="20"/>
      <c r="H5494" s="20"/>
      <c r="I5494" s="21"/>
      <c r="J5494" s="20"/>
      <c r="K5494" s="20"/>
      <c r="L5494" s="20"/>
      <c r="M5494" s="21"/>
      <c r="N5494" s="21"/>
      <c r="O5494" s="21"/>
      <c r="P5494" s="21"/>
      <c r="Q5494" s="21"/>
      <c r="R5494" s="21"/>
      <c r="S5494" s="21"/>
      <c r="T5494" s="20"/>
      <c r="U5494" s="21"/>
      <c r="V5494" s="21"/>
      <c r="W5494" s="21"/>
      <c r="X5494" s="20"/>
      <c r="Y5494" s="20"/>
      <c r="Z5494" s="21"/>
      <c r="AA5494" s="20"/>
      <c r="AB5494" s="20"/>
      <c r="AC5494" s="14"/>
    </row>
    <row r="5495" spans="2:29" ht="14.25" customHeight="1" x14ac:dyDescent="0.3">
      <c r="B5495" s="20"/>
      <c r="C5495" s="20"/>
      <c r="D5495" s="20"/>
      <c r="E5495" s="20"/>
      <c r="F5495" s="21"/>
      <c r="G5495" s="20"/>
      <c r="H5495" s="20"/>
      <c r="I5495" s="21"/>
      <c r="J5495" s="20"/>
      <c r="K5495" s="20"/>
      <c r="L5495" s="20"/>
      <c r="M5495" s="21"/>
      <c r="N5495" s="21"/>
      <c r="O5495" s="21"/>
      <c r="P5495" s="21"/>
      <c r="Q5495" s="21"/>
      <c r="R5495" s="21"/>
      <c r="S5495" s="21"/>
      <c r="T5495" s="20"/>
      <c r="U5495" s="21"/>
      <c r="V5495" s="21"/>
      <c r="W5495" s="21"/>
      <c r="X5495" s="20"/>
      <c r="Y5495" s="20"/>
      <c r="Z5495" s="21"/>
      <c r="AA5495" s="20"/>
      <c r="AB5495" s="20"/>
      <c r="AC5495" s="14"/>
    </row>
    <row r="5496" spans="2:29" ht="14.25" customHeight="1" x14ac:dyDescent="0.3">
      <c r="B5496" s="20"/>
      <c r="C5496" s="20"/>
      <c r="D5496" s="20"/>
      <c r="E5496" s="20"/>
      <c r="F5496" s="21"/>
      <c r="G5496" s="20"/>
      <c r="H5496" s="20"/>
      <c r="I5496" s="21"/>
      <c r="J5496" s="20"/>
      <c r="K5496" s="20"/>
      <c r="L5496" s="20"/>
      <c r="M5496" s="21"/>
      <c r="N5496" s="21"/>
      <c r="O5496" s="21"/>
      <c r="P5496" s="21"/>
      <c r="Q5496" s="21"/>
      <c r="R5496" s="21"/>
      <c r="S5496" s="21"/>
      <c r="T5496" s="20"/>
      <c r="U5496" s="21"/>
      <c r="V5496" s="21"/>
      <c r="W5496" s="21"/>
      <c r="X5496" s="20"/>
      <c r="Y5496" s="20"/>
      <c r="Z5496" s="21"/>
      <c r="AA5496" s="20"/>
      <c r="AB5496" s="20"/>
      <c r="AC5496" s="14"/>
    </row>
    <row r="5497" spans="2:29" ht="14.25" customHeight="1" x14ac:dyDescent="0.3">
      <c r="B5497" s="20"/>
      <c r="C5497" s="20"/>
      <c r="D5497" s="20"/>
      <c r="E5497" s="20"/>
      <c r="F5497" s="21"/>
      <c r="G5497" s="20"/>
      <c r="H5497" s="20"/>
      <c r="I5497" s="21"/>
      <c r="J5497" s="20"/>
      <c r="K5497" s="20"/>
      <c r="L5497" s="20"/>
      <c r="M5497" s="21"/>
      <c r="N5497" s="21"/>
      <c r="O5497" s="21"/>
      <c r="P5497" s="21"/>
      <c r="Q5497" s="21"/>
      <c r="R5497" s="21"/>
      <c r="S5497" s="21"/>
      <c r="T5497" s="20"/>
      <c r="U5497" s="21"/>
      <c r="V5497" s="21"/>
      <c r="W5497" s="21"/>
      <c r="X5497" s="20"/>
      <c r="Y5497" s="20"/>
      <c r="Z5497" s="21"/>
      <c r="AA5497" s="20"/>
      <c r="AB5497" s="20"/>
      <c r="AC5497" s="14"/>
    </row>
    <row r="5498" spans="2:29" ht="14.25" customHeight="1" x14ac:dyDescent="0.3">
      <c r="B5498" s="20"/>
      <c r="C5498" s="20"/>
      <c r="D5498" s="20"/>
      <c r="E5498" s="20"/>
      <c r="F5498" s="21"/>
      <c r="G5498" s="20"/>
      <c r="H5498" s="20"/>
      <c r="I5498" s="21"/>
      <c r="J5498" s="20"/>
      <c r="K5498" s="20"/>
      <c r="L5498" s="20"/>
      <c r="M5498" s="21"/>
      <c r="N5498" s="21"/>
      <c r="O5498" s="21"/>
      <c r="P5498" s="21"/>
      <c r="Q5498" s="21"/>
      <c r="R5498" s="21"/>
      <c r="S5498" s="21"/>
      <c r="T5498" s="20"/>
      <c r="U5498" s="21"/>
      <c r="V5498" s="21"/>
      <c r="W5498" s="21"/>
      <c r="X5498" s="20"/>
      <c r="Y5498" s="20"/>
      <c r="Z5498" s="21"/>
      <c r="AA5498" s="20"/>
      <c r="AB5498" s="20"/>
      <c r="AC5498" s="14"/>
    </row>
    <row r="5499" spans="2:29" ht="14.25" customHeight="1" x14ac:dyDescent="0.3">
      <c r="B5499" s="20"/>
      <c r="C5499" s="20"/>
      <c r="D5499" s="20"/>
      <c r="E5499" s="20"/>
      <c r="F5499" s="21"/>
      <c r="G5499" s="20"/>
      <c r="H5499" s="20"/>
      <c r="I5499" s="21"/>
      <c r="J5499" s="20"/>
      <c r="K5499" s="20"/>
      <c r="L5499" s="20"/>
      <c r="M5499" s="21"/>
      <c r="N5499" s="21"/>
      <c r="O5499" s="21"/>
      <c r="P5499" s="21"/>
      <c r="Q5499" s="21"/>
      <c r="R5499" s="21"/>
      <c r="S5499" s="21"/>
      <c r="T5499" s="20"/>
      <c r="U5499" s="21"/>
      <c r="V5499" s="21"/>
      <c r="W5499" s="21"/>
      <c r="X5499" s="20"/>
      <c r="Y5499" s="20"/>
      <c r="Z5499" s="21"/>
      <c r="AA5499" s="20"/>
      <c r="AB5499" s="20"/>
      <c r="AC5499" s="14"/>
    </row>
    <row r="5500" spans="2:29" ht="14.25" customHeight="1" x14ac:dyDescent="0.3">
      <c r="B5500" s="20"/>
      <c r="C5500" s="20"/>
      <c r="D5500" s="20"/>
      <c r="E5500" s="20"/>
      <c r="F5500" s="21"/>
      <c r="G5500" s="20"/>
      <c r="H5500" s="20"/>
      <c r="I5500" s="21"/>
      <c r="J5500" s="20"/>
      <c r="K5500" s="20"/>
      <c r="L5500" s="20"/>
      <c r="M5500" s="21"/>
      <c r="N5500" s="21"/>
      <c r="O5500" s="21"/>
      <c r="P5500" s="21"/>
      <c r="Q5500" s="21"/>
      <c r="R5500" s="21"/>
      <c r="S5500" s="21"/>
      <c r="T5500" s="20"/>
      <c r="U5500" s="21"/>
      <c r="V5500" s="21"/>
      <c r="W5500" s="21"/>
      <c r="X5500" s="20"/>
      <c r="Y5500" s="20"/>
      <c r="Z5500" s="21"/>
      <c r="AA5500" s="20"/>
      <c r="AB5500" s="20"/>
      <c r="AC5500" s="14"/>
    </row>
    <row r="5501" spans="2:29" ht="14.25" customHeight="1" x14ac:dyDescent="0.3">
      <c r="B5501" s="20"/>
      <c r="C5501" s="20"/>
      <c r="D5501" s="20"/>
      <c r="E5501" s="20"/>
      <c r="F5501" s="21"/>
      <c r="G5501" s="20"/>
      <c r="H5501" s="20"/>
      <c r="I5501" s="21"/>
      <c r="J5501" s="20"/>
      <c r="K5501" s="20"/>
      <c r="L5501" s="20"/>
      <c r="M5501" s="21"/>
      <c r="N5501" s="21"/>
      <c r="O5501" s="21"/>
      <c r="P5501" s="21"/>
      <c r="Q5501" s="21"/>
      <c r="R5501" s="21"/>
      <c r="S5501" s="21"/>
      <c r="T5501" s="20"/>
      <c r="U5501" s="21"/>
      <c r="V5501" s="21"/>
      <c r="W5501" s="21"/>
      <c r="X5501" s="20"/>
      <c r="Y5501" s="20"/>
      <c r="Z5501" s="21"/>
      <c r="AA5501" s="20"/>
      <c r="AB5501" s="20"/>
      <c r="AC5501" s="14"/>
    </row>
    <row r="5502" spans="2:29" ht="14.25" customHeight="1" x14ac:dyDescent="0.3">
      <c r="B5502" s="20"/>
      <c r="C5502" s="20"/>
      <c r="D5502" s="20"/>
      <c r="E5502" s="20"/>
      <c r="F5502" s="21"/>
      <c r="G5502" s="20"/>
      <c r="H5502" s="20"/>
      <c r="I5502" s="21"/>
      <c r="J5502" s="20"/>
      <c r="K5502" s="20"/>
      <c r="L5502" s="20"/>
      <c r="M5502" s="21"/>
      <c r="N5502" s="21"/>
      <c r="O5502" s="21"/>
      <c r="P5502" s="21"/>
      <c r="Q5502" s="21"/>
      <c r="R5502" s="21"/>
      <c r="S5502" s="21"/>
      <c r="T5502" s="20"/>
      <c r="U5502" s="21"/>
      <c r="V5502" s="21"/>
      <c r="W5502" s="21"/>
      <c r="X5502" s="20"/>
      <c r="Y5502" s="20"/>
      <c r="Z5502" s="21"/>
      <c r="AA5502" s="20"/>
      <c r="AB5502" s="20"/>
      <c r="AC5502" s="14"/>
    </row>
    <row r="5503" spans="2:29" ht="14.25" customHeight="1" x14ac:dyDescent="0.3">
      <c r="B5503" s="20"/>
      <c r="C5503" s="20"/>
      <c r="D5503" s="20"/>
      <c r="E5503" s="20"/>
      <c r="F5503" s="21"/>
      <c r="G5503" s="20"/>
      <c r="H5503" s="20"/>
      <c r="I5503" s="21"/>
      <c r="J5503" s="20"/>
      <c r="K5503" s="20"/>
      <c r="L5503" s="20"/>
      <c r="M5503" s="21"/>
      <c r="N5503" s="21"/>
      <c r="O5503" s="21"/>
      <c r="P5503" s="21"/>
      <c r="Q5503" s="21"/>
      <c r="R5503" s="21"/>
      <c r="S5503" s="21"/>
      <c r="T5503" s="20"/>
      <c r="U5503" s="21"/>
      <c r="V5503" s="21"/>
      <c r="W5503" s="21"/>
      <c r="X5503" s="20"/>
      <c r="Y5503" s="20"/>
      <c r="Z5503" s="21"/>
      <c r="AA5503" s="20"/>
      <c r="AB5503" s="20"/>
      <c r="AC5503" s="14"/>
    </row>
    <row r="5504" spans="2:29" ht="14.25" customHeight="1" x14ac:dyDescent="0.3">
      <c r="B5504" s="20"/>
      <c r="C5504" s="20"/>
      <c r="D5504" s="20"/>
      <c r="E5504" s="20"/>
      <c r="F5504" s="21"/>
      <c r="G5504" s="20"/>
      <c r="H5504" s="20"/>
      <c r="I5504" s="21"/>
      <c r="J5504" s="20"/>
      <c r="K5504" s="20"/>
      <c r="L5504" s="20"/>
      <c r="M5504" s="21"/>
      <c r="N5504" s="21"/>
      <c r="O5504" s="21"/>
      <c r="P5504" s="21"/>
      <c r="Q5504" s="21"/>
      <c r="R5504" s="21"/>
      <c r="S5504" s="21"/>
      <c r="T5504" s="20"/>
      <c r="U5504" s="21"/>
      <c r="V5504" s="21"/>
      <c r="W5504" s="21"/>
      <c r="X5504" s="20"/>
      <c r="Y5504" s="20"/>
      <c r="Z5504" s="21"/>
      <c r="AA5504" s="20"/>
      <c r="AB5504" s="20"/>
      <c r="AC5504" s="14"/>
    </row>
    <row r="5505" spans="2:29" ht="14.25" customHeight="1" x14ac:dyDescent="0.3">
      <c r="B5505" s="20"/>
      <c r="C5505" s="20"/>
      <c r="D5505" s="20"/>
      <c r="E5505" s="20"/>
      <c r="F5505" s="21"/>
      <c r="G5505" s="20"/>
      <c r="H5505" s="20"/>
      <c r="I5505" s="21"/>
      <c r="J5505" s="20"/>
      <c r="K5505" s="20"/>
      <c r="L5505" s="20"/>
      <c r="M5505" s="21"/>
      <c r="N5505" s="21"/>
      <c r="O5505" s="21"/>
      <c r="P5505" s="21"/>
      <c r="Q5505" s="21"/>
      <c r="R5505" s="21"/>
      <c r="S5505" s="21"/>
      <c r="T5505" s="20"/>
      <c r="U5505" s="21"/>
      <c r="V5505" s="21"/>
      <c r="W5505" s="21"/>
      <c r="X5505" s="20"/>
      <c r="Y5505" s="20"/>
      <c r="Z5505" s="21"/>
      <c r="AA5505" s="20"/>
      <c r="AB5505" s="20"/>
      <c r="AC5505" s="14"/>
    </row>
    <row r="5506" spans="2:29" ht="14.25" customHeight="1" x14ac:dyDescent="0.3">
      <c r="B5506" s="20"/>
      <c r="C5506" s="20"/>
      <c r="D5506" s="20"/>
      <c r="E5506" s="20"/>
      <c r="F5506" s="21"/>
      <c r="G5506" s="20"/>
      <c r="H5506" s="20"/>
      <c r="I5506" s="21"/>
      <c r="J5506" s="20"/>
      <c r="K5506" s="20"/>
      <c r="L5506" s="20"/>
      <c r="M5506" s="21"/>
      <c r="N5506" s="21"/>
      <c r="O5506" s="21"/>
      <c r="P5506" s="21"/>
      <c r="Q5506" s="21"/>
      <c r="R5506" s="21"/>
      <c r="S5506" s="21"/>
      <c r="T5506" s="20"/>
      <c r="U5506" s="21"/>
      <c r="V5506" s="21"/>
      <c r="W5506" s="21"/>
      <c r="X5506" s="20"/>
      <c r="Y5506" s="20"/>
      <c r="Z5506" s="21"/>
      <c r="AA5506" s="20"/>
      <c r="AB5506" s="20"/>
      <c r="AC5506" s="14"/>
    </row>
    <row r="5507" spans="2:29" ht="14.25" customHeight="1" x14ac:dyDescent="0.3">
      <c r="B5507" s="20"/>
      <c r="C5507" s="20"/>
      <c r="D5507" s="20"/>
      <c r="E5507" s="20"/>
      <c r="F5507" s="21"/>
      <c r="G5507" s="20"/>
      <c r="H5507" s="20"/>
      <c r="I5507" s="21"/>
      <c r="J5507" s="20"/>
      <c r="K5507" s="20"/>
      <c r="L5507" s="20"/>
      <c r="M5507" s="21"/>
      <c r="N5507" s="21"/>
      <c r="O5507" s="21"/>
      <c r="P5507" s="21"/>
      <c r="Q5507" s="21"/>
      <c r="R5507" s="21"/>
      <c r="S5507" s="21"/>
      <c r="T5507" s="20"/>
      <c r="U5507" s="21"/>
      <c r="V5507" s="21"/>
      <c r="W5507" s="21"/>
      <c r="X5507" s="20"/>
      <c r="Y5507" s="20"/>
      <c r="Z5507" s="21"/>
      <c r="AA5507" s="20"/>
      <c r="AB5507" s="20"/>
      <c r="AC5507" s="14"/>
    </row>
  </sheetData>
  <mergeCells count="30">
    <mergeCell ref="Y1:Y2"/>
    <mergeCell ref="Z1:Z2"/>
    <mergeCell ref="AA1:AA2"/>
    <mergeCell ref="AB1:AB2"/>
    <mergeCell ref="AC1:AC2"/>
    <mergeCell ref="AD1:AE1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hyperlinks>
    <hyperlink ref="AB3" r:id="rId1" xr:uid="{257E075F-0A1E-4AEA-9B79-30F9F37AB46E}"/>
    <hyperlink ref="AB4" r:id="rId2" xr:uid="{6BE53539-D2D8-4C99-BF4F-7C4D4FE3BA91}"/>
    <hyperlink ref="AB5" r:id="rId3" xr:uid="{1CE51DE6-D2F8-4F03-A507-F2A985B8A392}"/>
    <hyperlink ref="AB6" r:id="rId4" xr:uid="{8CD6F8C4-4702-405D-97F7-2D876DF3ADA2}"/>
    <hyperlink ref="AB7" r:id="rId5" xr:uid="{1D03D4C7-1396-4EA8-9146-9319E82BDBBF}"/>
    <hyperlink ref="AB8" r:id="rId6" xr:uid="{A0CEEF48-E8EF-4D3E-98F1-16894CC5AD27}"/>
    <hyperlink ref="AB9" r:id="rId7" xr:uid="{B3533239-9075-421A-9A30-8A43887E4DE0}"/>
    <hyperlink ref="AB10" r:id="rId8" xr:uid="{8576DE17-4CBB-4829-95A3-8BDBD2186614}"/>
    <hyperlink ref="AB11" r:id="rId9" xr:uid="{37D73C01-90D7-49FD-BE81-401267D1471F}"/>
    <hyperlink ref="AB13" r:id="rId10" xr:uid="{E9C7CB99-5162-4F2E-9A23-3E5E58BC17F5}"/>
    <hyperlink ref="AB14" r:id="rId11" xr:uid="{FBB0C231-307B-47AF-BCB4-C156BF016369}"/>
    <hyperlink ref="AB15" r:id="rId12" xr:uid="{07F3BFF2-8548-42CF-9808-66163C70873A}"/>
    <hyperlink ref="AB16" r:id="rId13" xr:uid="{31FBB58A-7B5E-43F4-AAEF-27140A8878CB}"/>
    <hyperlink ref="AB17" r:id="rId14" xr:uid="{D07E7CAF-455E-45B0-8AFE-439DEB08D5C7}"/>
    <hyperlink ref="AB18" r:id="rId15" xr:uid="{D5176CF8-E846-4717-884B-05860C8BF4BA}"/>
    <hyperlink ref="AB19" r:id="rId16" xr:uid="{7AFB6F1D-B435-4BA4-80C4-84C9365A1BD8}"/>
    <hyperlink ref="AB20" r:id="rId17" xr:uid="{A2082E87-A019-45A3-A9C7-8B019EA550F8}"/>
    <hyperlink ref="AB21" r:id="rId18" xr:uid="{EC9584E4-2B04-45E4-A5FF-12C723BA9C69}"/>
    <hyperlink ref="AB22" r:id="rId19" xr:uid="{13FC49C3-DD83-447C-AC62-B0E3F95D287B}"/>
    <hyperlink ref="AB23" r:id="rId20" xr:uid="{147A2081-F912-4879-B7CF-55397A18A008}"/>
    <hyperlink ref="AB24" r:id="rId21" xr:uid="{CA8335CC-39CD-4650-84F6-6DF8F08934DB}"/>
    <hyperlink ref="AB25" r:id="rId22" xr:uid="{F0E7C38D-0B1A-4518-97D4-AFEDA0AACA7D}"/>
    <hyperlink ref="AB26" r:id="rId23" xr:uid="{D9768AC0-F165-498F-8B84-91B01D3A1001}"/>
    <hyperlink ref="AB27" r:id="rId24" xr:uid="{DB1AE9B5-C367-41F1-B9DE-2B78308426A6}"/>
    <hyperlink ref="AB28" r:id="rId25" xr:uid="{7BD6B933-81AA-4AE9-91FC-64589E7BC607}"/>
    <hyperlink ref="AB29" r:id="rId26" xr:uid="{12192D22-28C4-4E30-9F4E-7D6655AB20DF}"/>
    <hyperlink ref="AB30" r:id="rId27" xr:uid="{0C342DF0-C4CE-4F1D-A86A-19B6B4E0FC9B}"/>
    <hyperlink ref="AB31" r:id="rId28" xr:uid="{A6D17F9E-0EC5-4858-BAC8-EFE12E0E41C4}"/>
    <hyperlink ref="AB32" r:id="rId29" xr:uid="{481521E4-9FB5-43FB-883B-DEB0406FE76C}"/>
    <hyperlink ref="AB33" r:id="rId30" xr:uid="{A2616FAE-FA5A-4A52-922B-DF63D9348040}"/>
    <hyperlink ref="AB34" r:id="rId31" xr:uid="{83497AD1-0461-490C-B318-8278521C68A6}"/>
    <hyperlink ref="AB35" r:id="rId32" xr:uid="{48232736-F74E-4713-BAEA-89ABC5786986}"/>
    <hyperlink ref="AB36" r:id="rId33" xr:uid="{B42EF4E1-8F11-4104-85D8-FB2FE0415521}"/>
    <hyperlink ref="AB37" r:id="rId34" xr:uid="{EDE96895-9773-400A-A85A-75EA1443E418}"/>
    <hyperlink ref="AB38" r:id="rId35" xr:uid="{9F141365-AE89-4DB7-8D6A-358F1AC5FBB1}"/>
    <hyperlink ref="AB39" r:id="rId36" xr:uid="{30FB826F-AC89-44D6-ADC1-85381F7149BB}"/>
    <hyperlink ref="AB40" r:id="rId37" xr:uid="{FD2709F0-E235-47DC-95D3-1F951F91D1F9}"/>
    <hyperlink ref="AB41" r:id="rId38" xr:uid="{F80713CA-D851-4BA5-8036-2FBCCC3863B1}"/>
    <hyperlink ref="AB42" r:id="rId39" xr:uid="{FE388566-E315-4DF0-8E7A-5C7F5AE277BD}"/>
    <hyperlink ref="AB43" r:id="rId40" xr:uid="{4C0A9C17-F71D-49A0-ADAF-2B064799C9B7}"/>
    <hyperlink ref="AB44" r:id="rId41" xr:uid="{7329E53A-B71A-4120-8CB0-E299713E1B92}"/>
    <hyperlink ref="AB45" r:id="rId42" xr:uid="{33452EB1-8E1A-43FC-AA33-0EF72BDCE9E2}"/>
    <hyperlink ref="AB46" r:id="rId43" xr:uid="{4483909D-B2FE-4771-A883-D50890597EA4}"/>
    <hyperlink ref="AB47" r:id="rId44" xr:uid="{AFEE1992-1460-45D8-901D-DF8F1DDF9F63}"/>
    <hyperlink ref="AB48" r:id="rId45" xr:uid="{980C91C6-0C6A-46FE-9F0E-9BD08DE886E3}"/>
    <hyperlink ref="AB49" r:id="rId46" xr:uid="{B85A613F-A6E0-4AAB-BA9F-98331AAF7AD9}"/>
    <hyperlink ref="AB50" r:id="rId47" xr:uid="{20D544D1-A395-404E-91A6-51D0F8A853C1}"/>
    <hyperlink ref="AB51" r:id="rId48" xr:uid="{21192B8D-EBAB-48EF-9719-786C99E4BA90}"/>
    <hyperlink ref="AB52" r:id="rId49" xr:uid="{AC0FBC4D-DFCC-42AB-A6A7-4677DBACF44A}"/>
    <hyperlink ref="AB53" r:id="rId50" xr:uid="{E11F389C-81C7-44D9-857C-875ABA26F659}"/>
    <hyperlink ref="AB54" r:id="rId51" xr:uid="{349C3018-F3C4-453D-9830-806FEB0A2279}"/>
    <hyperlink ref="AB55" r:id="rId52" xr:uid="{1911946B-3305-4922-8255-74DAFDA2AE4E}"/>
    <hyperlink ref="AB56" r:id="rId53" xr:uid="{9A5BB98C-0E6F-4FEE-AC1D-1338FEA942EA}"/>
    <hyperlink ref="AB57" r:id="rId54" xr:uid="{F6D496FC-C05F-4F7B-A204-0FEFF0E67E01}"/>
    <hyperlink ref="AB58" r:id="rId55" xr:uid="{3D7F1491-CBEF-45EE-953E-63E04AA0E3E7}"/>
    <hyperlink ref="AB59" r:id="rId56" xr:uid="{BA6C6E6F-F11D-435E-880D-C54989E129C6}"/>
    <hyperlink ref="AB60" r:id="rId57" xr:uid="{44EEFBEE-5D79-4B49-AA65-E1ABD810C3ED}"/>
    <hyperlink ref="AB61" r:id="rId58" xr:uid="{C2CD4526-D8EE-4526-8B4D-0FF50DC29131}"/>
    <hyperlink ref="AB62" r:id="rId59" xr:uid="{7FA84B73-60F2-4DAE-9F84-4218B0FF14BD}"/>
    <hyperlink ref="AB63" r:id="rId60" xr:uid="{DC813897-DE64-427C-9461-5FD6B2653D59}"/>
    <hyperlink ref="AB64" r:id="rId61" xr:uid="{AF81731E-CB61-4306-9767-2856A3CC1A74}"/>
    <hyperlink ref="AB65" r:id="rId62" xr:uid="{14220BC0-2A2D-4395-A6B9-A07F2ECCE01A}"/>
    <hyperlink ref="AB66" r:id="rId63" xr:uid="{B0B1A42F-4DCF-4603-B0A4-F097F91DE476}"/>
    <hyperlink ref="AB67" r:id="rId64" xr:uid="{09BCED85-A58C-4D9F-BDE3-C06E2565F536}"/>
    <hyperlink ref="AB68" r:id="rId65" xr:uid="{B57502FD-E7AB-4C1E-9790-8B989696C42E}"/>
    <hyperlink ref="AB69" r:id="rId66" xr:uid="{F782D89B-B555-4A7D-8732-FF620B340A6B}"/>
    <hyperlink ref="AB70" r:id="rId67" xr:uid="{D4B5AC40-2820-423C-9923-26706372686B}"/>
    <hyperlink ref="AB71" r:id="rId68" xr:uid="{F6812549-F6EE-4874-A7E4-D5BB32883471}"/>
    <hyperlink ref="AB72" r:id="rId69" xr:uid="{24345BC9-9794-42F4-8248-893F586D9868}"/>
    <hyperlink ref="AB73" r:id="rId70" xr:uid="{32D0602F-5A67-4DFD-9658-5139D6B38644}"/>
    <hyperlink ref="AB74" r:id="rId71" xr:uid="{6A70BEC6-CD2F-47F5-B92B-E549251A2F93}"/>
    <hyperlink ref="AB75" r:id="rId72" xr:uid="{5F0F0FA3-9807-4843-ADBF-FA0C7CCB50D5}"/>
    <hyperlink ref="AB76" r:id="rId73" xr:uid="{8E772453-A075-45B8-A2D7-2563BB0A85FD}"/>
    <hyperlink ref="AB77" r:id="rId74" xr:uid="{4082E496-D354-45AF-9D95-850C924AD2BC}"/>
    <hyperlink ref="AB78" r:id="rId75" xr:uid="{742B8D94-BF10-4BCD-9A56-FFE14B152738}"/>
    <hyperlink ref="AB79" r:id="rId76" xr:uid="{ECE02C0D-210C-4715-BBD7-A4C0AD5367D8}"/>
    <hyperlink ref="AB80" r:id="rId77" xr:uid="{497E046F-E687-49E6-9627-DF1F54FC613A}"/>
    <hyperlink ref="AB81" r:id="rId78" xr:uid="{EEAC9652-4DEA-4F45-B6B8-412CF87CB4A0}"/>
    <hyperlink ref="AB82" r:id="rId79" xr:uid="{A2D74F55-4BD6-45B0-8648-6D8FB029ABEF}"/>
    <hyperlink ref="AB83" r:id="rId80" xr:uid="{070A150C-049D-4823-BEFB-F27C95E56644}"/>
    <hyperlink ref="AB84" r:id="rId81" xr:uid="{5607AE2A-5CA3-403E-91B2-C427F72DB9A4}"/>
    <hyperlink ref="AB85" r:id="rId82" xr:uid="{77A19EEC-576C-48C5-876E-B556D252D9D2}"/>
    <hyperlink ref="AB86" r:id="rId83" xr:uid="{9FD7BE70-B515-4888-AB2F-72FE3D4F51BC}"/>
    <hyperlink ref="AB87" r:id="rId84" xr:uid="{0C38B331-6EB7-4C93-9B56-0E975E0434B0}"/>
    <hyperlink ref="AB88" r:id="rId85" xr:uid="{6DC17737-C8DD-43E8-B4BD-24F3546CD440}"/>
    <hyperlink ref="AB89" r:id="rId86" xr:uid="{D357F6EB-3684-447F-922F-D9E92D3323BE}"/>
    <hyperlink ref="AB90" r:id="rId87" xr:uid="{65D90A96-A94E-4E75-9797-074FEFBF2E12}"/>
    <hyperlink ref="AB91" r:id="rId88" xr:uid="{1CC50D5F-9493-4C01-A951-40D51256BF13}"/>
    <hyperlink ref="AB92" r:id="rId89" xr:uid="{92E33EC2-D054-4CE6-AB33-F5C1835CFD00}"/>
    <hyperlink ref="AB93" r:id="rId90" xr:uid="{CFB96516-B869-4FDE-980E-361A6AA8E8E1}"/>
    <hyperlink ref="AB94" r:id="rId91" xr:uid="{48731067-04B5-48BE-8234-5071E1A6288A}"/>
    <hyperlink ref="AB95" r:id="rId92" xr:uid="{2DDAA6EE-A66E-4C5E-9F32-A417671E3B1B}"/>
    <hyperlink ref="AB96" r:id="rId93" xr:uid="{1E6104AC-0CB0-4F0F-A7B9-14C604311EB4}"/>
    <hyperlink ref="AB97" r:id="rId94" xr:uid="{64A97993-52F4-4F10-8135-A64DF6A7FB2E}"/>
    <hyperlink ref="AB98" r:id="rId95" xr:uid="{F166B061-AAF9-4EE5-9DF6-1A30D27C4334}"/>
    <hyperlink ref="AB99" r:id="rId96" xr:uid="{03BF5950-9B26-4D3B-844C-24CFC145FD53}"/>
    <hyperlink ref="AB100" r:id="rId97" xr:uid="{C05B723B-7FB4-4E40-8F52-CE355EAB8989}"/>
    <hyperlink ref="AB101" r:id="rId98" xr:uid="{F704857D-0A19-4139-838B-3109CA4DD3B9}"/>
    <hyperlink ref="AB102" r:id="rId99" xr:uid="{37CDD058-3017-463F-88A3-1E84E09025EF}"/>
    <hyperlink ref="AB103" r:id="rId100" xr:uid="{187607F5-061D-4299-B811-DB313D174F05}"/>
    <hyperlink ref="AB104" r:id="rId101" xr:uid="{C869E3D2-38F1-411B-9D8D-3E0CF1D72191}"/>
    <hyperlink ref="AB105" r:id="rId102" xr:uid="{CCB99C12-8175-4C0C-9C50-05E3538DE201}"/>
    <hyperlink ref="AB106" r:id="rId103" xr:uid="{9CF0A410-0251-4ACE-B538-65D18D39646F}"/>
    <hyperlink ref="AB107" r:id="rId104" xr:uid="{12938684-99F8-4842-99D8-07EFE10221B8}"/>
    <hyperlink ref="AB108" r:id="rId105" xr:uid="{D1D1A6DC-E3E3-45F1-B707-BBF6EED7740A}"/>
    <hyperlink ref="AB109" r:id="rId106" xr:uid="{50884989-E3BA-4BEA-BCD2-1C527DB0F19C}"/>
    <hyperlink ref="AB110" r:id="rId107" xr:uid="{09C428DB-FAAB-45BE-97D8-AA595CAB619F}"/>
    <hyperlink ref="AB111" r:id="rId108" xr:uid="{BDD6B99B-E0CC-48BE-9DF0-4DDD2687F945}"/>
    <hyperlink ref="AB112" r:id="rId109" xr:uid="{15EEE9FB-DC3F-469D-BCEB-E9BBDA12FE02}"/>
    <hyperlink ref="AB113" r:id="rId110" xr:uid="{216B785C-D1C6-4119-ABC8-646880176C2D}"/>
    <hyperlink ref="AB114" r:id="rId111" xr:uid="{4724CDB5-EBEF-430F-AF1B-497F14B15F76}"/>
    <hyperlink ref="AB115" r:id="rId112" xr:uid="{9CD209E5-6BE8-4749-88F7-A8CAF172A971}"/>
    <hyperlink ref="AB116" r:id="rId113" xr:uid="{50D9D55B-6313-4C52-A293-FD9BC4867D70}"/>
    <hyperlink ref="AB117" r:id="rId114" xr:uid="{4499B147-D28F-4408-A4DB-DECCADEA7B3F}"/>
    <hyperlink ref="AB118" r:id="rId115" xr:uid="{BD61CEC3-86CF-4FC0-96BA-E5F52423FD0E}"/>
    <hyperlink ref="AB119" r:id="rId116" xr:uid="{A26A06EB-49F2-4603-9E61-C65436D3DAA3}"/>
    <hyperlink ref="AB120" r:id="rId117" xr:uid="{29A6E9F6-40D2-422D-A9A0-D6E732EA30E9}"/>
    <hyperlink ref="AB121" r:id="rId118" xr:uid="{13E9A318-25BA-42C2-83C8-C369956086C6}"/>
    <hyperlink ref="AB122" r:id="rId119" xr:uid="{56406986-56FF-413E-ACD5-79B80B6D722D}"/>
    <hyperlink ref="AB123" r:id="rId120" xr:uid="{C630F5E8-EDAD-4D4B-B3A5-09B2B920B202}"/>
    <hyperlink ref="AB124" r:id="rId121" xr:uid="{5420EC3B-DF39-4475-892E-ED2028BD593F}"/>
    <hyperlink ref="AB125" r:id="rId122" xr:uid="{F359B935-B367-4B33-9D4B-3A5A7AB44F3D}"/>
    <hyperlink ref="AB126" r:id="rId123" xr:uid="{B32B14B8-5E6C-440D-89F8-2EDED0324283}"/>
    <hyperlink ref="AB127" r:id="rId124" xr:uid="{76677F74-9F03-4E0C-A518-A554F39AAF4B}"/>
    <hyperlink ref="AB128" r:id="rId125" xr:uid="{D9309035-6ACE-4CDE-83BB-A922C2D612F0}"/>
    <hyperlink ref="AB129" r:id="rId126" xr:uid="{D08F9D63-DA6A-487C-8A7C-28988000CCD1}"/>
    <hyperlink ref="AB130" r:id="rId127" xr:uid="{421412D6-274C-4B6F-9F38-E8095B76A0F9}"/>
    <hyperlink ref="AB131" r:id="rId128" xr:uid="{F415ED18-2F9A-45F7-B53F-063473AD6474}"/>
    <hyperlink ref="AB132" r:id="rId129" xr:uid="{DF9A4A2D-0063-4D5F-BFDE-0477EDFCED0D}"/>
    <hyperlink ref="AB133" r:id="rId130" xr:uid="{434E52F4-0308-4981-8B39-CB9497796AFD}"/>
    <hyperlink ref="AB134" r:id="rId131" xr:uid="{42A0323F-D0B5-4A65-A567-8F1A8117F528}"/>
    <hyperlink ref="AB135" r:id="rId132" xr:uid="{E9277F7A-B8BF-4D7C-A23E-BF117695C74F}"/>
    <hyperlink ref="AB136" r:id="rId133" xr:uid="{E76FBC1D-8D2F-4D0C-8C92-C3E522D5D406}"/>
    <hyperlink ref="AB137" r:id="rId134" xr:uid="{885D4982-2852-4F09-B80B-4904EB10169A}"/>
    <hyperlink ref="AB138" r:id="rId135" xr:uid="{BECC2132-8C5A-47C0-B5FC-69F7744AF332}"/>
    <hyperlink ref="AB139" r:id="rId136" xr:uid="{62DADCEB-26A5-4964-8189-291EF9DB7774}"/>
    <hyperlink ref="AB140" r:id="rId137" xr:uid="{C882C467-EA52-4142-9259-9E5B4BC8EECF}"/>
    <hyperlink ref="AB141" r:id="rId138" xr:uid="{2CF8FE71-777A-4B76-958D-2C358BCFC3B6}"/>
    <hyperlink ref="AB142" r:id="rId139" xr:uid="{6B479BC1-24FC-4114-B9BC-FA7EE68B0B70}"/>
    <hyperlink ref="AB143" r:id="rId140" xr:uid="{5C0EAAF7-F997-4117-8ADA-EDFDC1C981AA}"/>
    <hyperlink ref="AB144" r:id="rId141" xr:uid="{36A2D008-C232-4212-BF3B-7DC4B9248578}"/>
    <hyperlink ref="AB145" r:id="rId142" xr:uid="{4CBC4620-52AA-4461-9A68-AE677A2EA64B}"/>
    <hyperlink ref="AB146" r:id="rId143" xr:uid="{FC641EFA-C5AD-40B3-A971-E2D7B40885A6}"/>
    <hyperlink ref="AB147" r:id="rId144" xr:uid="{743A02BE-8A12-439B-B975-A666395217C7}"/>
    <hyperlink ref="AB148" r:id="rId145" xr:uid="{A993CB6C-2B25-4043-BC40-E8BD6669E490}"/>
    <hyperlink ref="AB149" r:id="rId146" xr:uid="{DD7BC1ED-E5BB-4E84-A186-B07C474F0457}"/>
    <hyperlink ref="AB150" r:id="rId147" xr:uid="{FB3325B2-7976-4A59-B0E5-446854969D74}"/>
    <hyperlink ref="AB151" r:id="rId148" xr:uid="{D45CC939-C3FA-4B46-84CF-1DA9CE10C69C}"/>
    <hyperlink ref="AB152" r:id="rId149" xr:uid="{21ABF86E-DFFF-4C5F-91C3-FFB3EE217BAD}"/>
    <hyperlink ref="AB153" r:id="rId150" xr:uid="{7029D427-1E68-48B2-9C68-0B0941AE9D75}"/>
    <hyperlink ref="AB154" r:id="rId151" xr:uid="{6A861CE0-285D-4554-A7B6-8E314B0A5BE3}"/>
    <hyperlink ref="AB155" r:id="rId152" xr:uid="{5ACC610A-73BC-457C-A831-430F29847705}"/>
    <hyperlink ref="AB156" r:id="rId153" xr:uid="{A9D92D86-D58D-499D-98C9-1591E194AF5A}"/>
    <hyperlink ref="AB157" r:id="rId154" xr:uid="{22343233-069F-4385-B744-CCCA030B390C}"/>
    <hyperlink ref="AB158" r:id="rId155" xr:uid="{42BE10F6-1A26-44D5-B3F8-15EE80C7B4F9}"/>
    <hyperlink ref="AB159" r:id="rId156" xr:uid="{DE5C8A5F-F1DE-483B-BB71-0B371E5B2A1B}"/>
    <hyperlink ref="AB160" r:id="rId157" xr:uid="{0D2B677C-6762-47BF-8E7C-779F3519127D}"/>
    <hyperlink ref="AB161" r:id="rId158" xr:uid="{3E340140-B87E-434A-90C4-C7135E607285}"/>
    <hyperlink ref="AB162" r:id="rId159" xr:uid="{2FBC78C4-B73A-4A0B-B020-8C91B7380D92}"/>
    <hyperlink ref="AB163" r:id="rId160" xr:uid="{5273223A-8DC9-44FA-8187-3BC127FAFF41}"/>
    <hyperlink ref="AB164" r:id="rId161" xr:uid="{BFCD987B-0732-4AA3-BD93-73015202D791}"/>
    <hyperlink ref="AB165" r:id="rId162" xr:uid="{9EB302E6-22DB-463A-8048-4F07AD4A6FE3}"/>
    <hyperlink ref="AB166" r:id="rId163" xr:uid="{147A1CD3-9BED-4296-8E1C-7E1A9D9B9271}"/>
    <hyperlink ref="AB167" r:id="rId164" xr:uid="{4F64358C-2461-41FB-B90A-7BBE4C0D8700}"/>
    <hyperlink ref="AB168" r:id="rId165" xr:uid="{A2BA307F-D6C0-459C-B753-3815E402FFCC}"/>
    <hyperlink ref="AB169" r:id="rId166" xr:uid="{8B791B9A-0836-4E9A-818A-EEDB42B0F723}"/>
    <hyperlink ref="AB170" r:id="rId167" xr:uid="{D2828400-4F73-45DF-BEAF-EB4C27D7C856}"/>
    <hyperlink ref="AB171" r:id="rId168" xr:uid="{1A5C1DB1-CFED-4E57-A12B-89D481A465B0}"/>
    <hyperlink ref="AB172" r:id="rId169" xr:uid="{DA70C325-970C-45CF-AF2E-D574D07AD163}"/>
    <hyperlink ref="AB173" r:id="rId170" xr:uid="{15BC8910-9532-4177-B7FD-A794295DD6C7}"/>
    <hyperlink ref="AB174" r:id="rId171" xr:uid="{E06C6571-9739-4620-BD10-303BFEB045D7}"/>
    <hyperlink ref="AB175" r:id="rId172" xr:uid="{C9B226D7-84C8-4129-9574-73DF2E462972}"/>
    <hyperlink ref="AB176" r:id="rId173" xr:uid="{F1B8C3CB-C330-44D7-8349-0542A82718BD}"/>
    <hyperlink ref="AB177" r:id="rId174" xr:uid="{191E254B-0D3D-40E0-A72E-1AFE59907E69}"/>
    <hyperlink ref="AB178" r:id="rId175" xr:uid="{58ECD67B-D6C7-49CE-8741-BE01A1853EED}"/>
    <hyperlink ref="AB179" r:id="rId176" xr:uid="{E126B4B1-53B4-4DCC-9106-E7D5206D70CF}"/>
    <hyperlink ref="AB180" r:id="rId177" xr:uid="{F9294C90-EB9A-4270-990A-9885CC12417B}"/>
    <hyperlink ref="AB181" r:id="rId178" xr:uid="{026B3A3D-84A7-4921-8309-BC58ABC1C873}"/>
    <hyperlink ref="AB182" r:id="rId179" xr:uid="{79F3EFC6-C0F5-455B-9D4B-3679F0280A08}"/>
    <hyperlink ref="AB183" r:id="rId180" xr:uid="{DF5C8E0B-AD5A-4B22-B10E-C7812E598171}"/>
    <hyperlink ref="AB184" r:id="rId181" xr:uid="{176A2673-3486-48F5-A30C-8FF1B4095901}"/>
    <hyperlink ref="AB185" r:id="rId182" xr:uid="{6C6E6E04-08EC-4DAE-ADA2-75158666F4B9}"/>
    <hyperlink ref="AB186" r:id="rId183" xr:uid="{ADD6EF28-C47D-4150-A99C-D674B4C7D879}"/>
    <hyperlink ref="AB187" r:id="rId184" xr:uid="{55A272B2-0558-4818-B7B5-512FEA0DF332}"/>
    <hyperlink ref="AB188" r:id="rId185" xr:uid="{A6FD3DDE-A37A-44ED-8EBE-D59C04B96DDD}"/>
    <hyperlink ref="AB189" r:id="rId186" xr:uid="{156A855B-26C1-4ACA-90D0-FC8F318438D8}"/>
    <hyperlink ref="AB190" r:id="rId187" xr:uid="{6C5136EA-D6F5-48FF-92F0-6002C0FF8EA7}"/>
    <hyperlink ref="AB191" r:id="rId188" xr:uid="{1F502E6C-5564-4393-AD54-A922C77A5643}"/>
    <hyperlink ref="AB192" r:id="rId189" xr:uid="{33A02028-26FB-45F0-B867-2E70A76B0FC4}"/>
    <hyperlink ref="AB193" r:id="rId190" xr:uid="{4275803A-41BD-4475-87EA-860493EE5628}"/>
    <hyperlink ref="AB194" r:id="rId191" xr:uid="{1D7FE384-145B-418B-8623-F866C5A7DFAB}"/>
    <hyperlink ref="AB195" r:id="rId192" xr:uid="{C726EB8F-6A47-408F-8746-8BE477FAE5C2}"/>
    <hyperlink ref="AB196" r:id="rId193" xr:uid="{6F9715E4-AD4A-4C5F-B647-96486A7C4C94}"/>
    <hyperlink ref="AB197" r:id="rId194" xr:uid="{95EE6478-F395-42F2-A9E6-17EA3F946492}"/>
    <hyperlink ref="AB198" r:id="rId195" xr:uid="{0671CDC6-384A-403D-9CCA-E23A6A54BBA3}"/>
    <hyperlink ref="AB199" r:id="rId196" xr:uid="{C3C7BF20-57A4-4AEF-BF62-2E1070C1A60D}"/>
    <hyperlink ref="AB200" r:id="rId197" xr:uid="{7DC6CAB7-2010-4328-A476-EDEBFF35F4F9}"/>
    <hyperlink ref="AB201" r:id="rId198" xr:uid="{792A29F3-79C9-48F7-A59B-7A00C3B8C727}"/>
    <hyperlink ref="AB202" r:id="rId199" xr:uid="{E42F058E-24B2-4F30-932C-98A356E881FD}"/>
    <hyperlink ref="AB203" r:id="rId200" xr:uid="{14F7C5C6-DB08-465F-B10D-C96D6971E457}"/>
    <hyperlink ref="AB204" r:id="rId201" xr:uid="{90ACE8F6-3ED4-4837-8A87-E553DA12DAF1}"/>
    <hyperlink ref="AB205" r:id="rId202" xr:uid="{3AA25186-860E-4DDB-A593-FE0D5689EA5E}"/>
    <hyperlink ref="AB206" r:id="rId203" xr:uid="{7472A298-C6CA-4C09-821F-FD3F44E733A5}"/>
    <hyperlink ref="AB207" r:id="rId204" xr:uid="{CD24ABAF-CFC2-4F53-AB65-CA3E3310AEC0}"/>
    <hyperlink ref="AB208" r:id="rId205" xr:uid="{4DDD631E-1A42-4B87-9CD4-CEDD42E4D3E2}"/>
    <hyperlink ref="AB209" r:id="rId206" xr:uid="{9F9539EA-445A-4E41-960D-3669B7889C43}"/>
    <hyperlink ref="AB210" r:id="rId207" xr:uid="{54490C04-816A-45FE-BCF6-24B38FBEB174}"/>
    <hyperlink ref="AB211" r:id="rId208" xr:uid="{AE54DBCE-0D13-4E6F-8E93-5CFBD907F398}"/>
    <hyperlink ref="AB212" r:id="rId209" xr:uid="{8E94D168-8307-49CD-8DDB-152080A1AC5D}"/>
    <hyperlink ref="AB213" r:id="rId210" xr:uid="{6D2B743A-2982-4BB1-A5A6-DF78276F9ECD}"/>
    <hyperlink ref="AB214" r:id="rId211" xr:uid="{BE3BC3C9-6CE7-42F8-8CB9-7DFE2682D504}"/>
    <hyperlink ref="AB215" r:id="rId212" xr:uid="{D24C8B68-39DD-4ABB-82D8-1DB7C37DD31A}"/>
    <hyperlink ref="AB216" r:id="rId213" xr:uid="{5827536A-DD0C-4401-B514-5D7CA7241EC1}"/>
    <hyperlink ref="AB217" r:id="rId214" xr:uid="{7007E981-7372-4B49-BF37-4950CADBF704}"/>
    <hyperlink ref="AB218" r:id="rId215" xr:uid="{464491C6-2225-4C1C-853D-73959054200E}"/>
    <hyperlink ref="AB219" r:id="rId216" xr:uid="{602944D1-C763-4A60-BC86-C202E160AD12}"/>
    <hyperlink ref="AB220" r:id="rId217" xr:uid="{6080DF9B-5A41-4029-B140-9AB09070398B}"/>
    <hyperlink ref="AB221" r:id="rId218" xr:uid="{88D0088A-4C42-4133-8C3C-A87BF293B5AD}"/>
    <hyperlink ref="AB222" r:id="rId219" xr:uid="{53A4FA83-E68A-4220-95EB-5EB2F09ED1BD}"/>
    <hyperlink ref="AB223" r:id="rId220" xr:uid="{7C707CB2-8DE6-4AAF-9CEA-098364864B0A}"/>
    <hyperlink ref="AB224" r:id="rId221" xr:uid="{B044BE2B-A038-4E87-AEDD-04FDB7BE8552}"/>
    <hyperlink ref="AB225" r:id="rId222" xr:uid="{A8246A97-1633-4FBC-9A61-4FCF3E00776D}"/>
    <hyperlink ref="AB226" r:id="rId223" xr:uid="{AC05AE3B-CE5E-40D7-B0E6-E3E125B2E579}"/>
    <hyperlink ref="AB227" r:id="rId224" xr:uid="{AE70BBAE-1687-4B83-8593-9B1CCED00B1E}"/>
    <hyperlink ref="AB228" r:id="rId225" xr:uid="{4FFE5A7E-3357-4951-AAB1-262C4D624B8A}"/>
    <hyperlink ref="AB229" r:id="rId226" xr:uid="{10858E1A-5708-4F02-B721-674E8EE8496F}"/>
    <hyperlink ref="AB230" r:id="rId227" xr:uid="{92D18843-B1AC-4BA9-BD34-6E2EBC81C2AC}"/>
    <hyperlink ref="AB231" r:id="rId228" xr:uid="{D4E3F3FF-376C-43E7-AF49-C94A50A89A84}"/>
    <hyperlink ref="AB232" r:id="rId229" xr:uid="{C4A6B057-BCCB-4B9D-A4E4-CF2CB87DA139}"/>
    <hyperlink ref="AB233" r:id="rId230" xr:uid="{F1E5A45B-79A7-4EFC-802D-2514D8691C32}"/>
    <hyperlink ref="AB234" r:id="rId231" xr:uid="{BBD6A217-C365-4F16-8839-9D7BB8CD6995}"/>
    <hyperlink ref="AB235" r:id="rId232" xr:uid="{72B8A16E-63B3-40CE-8F16-8E62250222A1}"/>
    <hyperlink ref="AB236" r:id="rId233" xr:uid="{B53F0F7F-0CE5-4BE2-AB49-7B77AE04BB0C}"/>
    <hyperlink ref="AB237" r:id="rId234" xr:uid="{B0A4E9E5-EB92-46EB-97E7-B5BD7846EFD8}"/>
    <hyperlink ref="AB238" r:id="rId235" xr:uid="{DD3BB1CA-DCBE-47D9-A837-C1376161D936}"/>
    <hyperlink ref="AB239" r:id="rId236" xr:uid="{D916D009-E5E4-4EFE-9DDF-19E47D7F0379}"/>
    <hyperlink ref="AB240" r:id="rId237" xr:uid="{78AB1BB1-108E-4952-BB34-9AA3206EC34A}"/>
    <hyperlink ref="AB241" r:id="rId238" xr:uid="{559556BA-FB9B-4D13-8226-88F4D6235A1D}"/>
    <hyperlink ref="AB242" r:id="rId239" xr:uid="{DC5910CF-E485-414A-8199-97458AB574B2}"/>
    <hyperlink ref="AB243" r:id="rId240" xr:uid="{4F2EE119-E995-4D4F-AA93-DE8D71999442}"/>
    <hyperlink ref="AB244" r:id="rId241" xr:uid="{9F61A12C-41E0-4508-AA5C-F0F713DF9CE3}"/>
    <hyperlink ref="AB245" r:id="rId242" xr:uid="{A0BB5E72-83FB-48CD-8508-454644F867F3}"/>
    <hyperlink ref="AB246" r:id="rId243" xr:uid="{139BB023-909B-4001-AE72-CD3DA8B8AC47}"/>
    <hyperlink ref="AB247" r:id="rId244" xr:uid="{C82D1671-BA1E-4C6D-A95D-4BFB65EFE212}"/>
    <hyperlink ref="AB248" r:id="rId245" xr:uid="{07B1D560-7677-4DDA-8D5B-6D31A8E2C554}"/>
    <hyperlink ref="AB249" r:id="rId246" xr:uid="{8F445A33-3C43-4D1A-8DFD-D3B57747BC20}"/>
    <hyperlink ref="AB250" r:id="rId247" xr:uid="{37E27027-20AD-4DC1-9B02-F116770D7F2F}"/>
    <hyperlink ref="AB251" r:id="rId248" xr:uid="{7577CC77-D590-400A-9680-E7B2C95AE5DA}"/>
    <hyperlink ref="AB252" r:id="rId249" xr:uid="{5A103AF5-E920-4830-88B8-68A5B6BF0134}"/>
    <hyperlink ref="AB253" r:id="rId250" xr:uid="{FFA7633E-E8B9-4DF0-95AC-CD0CD230DE6D}"/>
    <hyperlink ref="AB254" r:id="rId251" xr:uid="{5161E077-7658-4AB6-B8EC-087FF2FAECAA}"/>
    <hyperlink ref="AB255" r:id="rId252" xr:uid="{DB2A8FD8-AC50-4106-A57C-FE7723990600}"/>
    <hyperlink ref="AB256" r:id="rId253" xr:uid="{622487F0-7E65-48D8-A67F-054771D373BE}"/>
    <hyperlink ref="AB257" r:id="rId254" xr:uid="{559AABD2-8C2C-4509-9FFC-66A084B47BC7}"/>
    <hyperlink ref="AB258" r:id="rId255" xr:uid="{9950CF48-BEF9-41D7-9A79-2560A9FAA328}"/>
    <hyperlink ref="AB259" r:id="rId256" xr:uid="{E9E6E060-E889-469B-A4BB-09E5B9EAC291}"/>
    <hyperlink ref="AB260" r:id="rId257" xr:uid="{81CE5F65-19FB-4AD4-BF3E-CB2CAD43E929}"/>
    <hyperlink ref="AB261" r:id="rId258" xr:uid="{4F1EF497-1848-499F-ABD3-E486EE7AB7C3}"/>
    <hyperlink ref="AB262" r:id="rId259" xr:uid="{AE8C084F-9F61-4D73-BB00-012ED88B2398}"/>
    <hyperlink ref="AB263" r:id="rId260" xr:uid="{5262FBDC-C984-4DA8-8493-E26AC2E3CB17}"/>
    <hyperlink ref="AB264" r:id="rId261" xr:uid="{B8FC1CD1-3E8A-47F4-97C0-B7C75F40B891}"/>
    <hyperlink ref="AB265" r:id="rId262" xr:uid="{5A6DBA06-1858-4958-BB4C-B6F6A0C7E335}"/>
    <hyperlink ref="AB266" r:id="rId263" xr:uid="{0C63BA22-E3DA-42A6-A59F-2118D2681F5F}"/>
    <hyperlink ref="AB267" r:id="rId264" xr:uid="{817908F1-92F3-4029-BE3C-FF330AFD6AAD}"/>
    <hyperlink ref="AB268" r:id="rId265" xr:uid="{698AAFAF-C208-47F7-BC9E-CB89E7E8F222}"/>
    <hyperlink ref="AB269" r:id="rId266" xr:uid="{FC7A0348-C2F4-4CBA-83E6-1CC29E1D9E8C}"/>
    <hyperlink ref="AB270" r:id="rId267" xr:uid="{80A59C9B-8580-4BBD-B9CE-E0329D71951E}"/>
    <hyperlink ref="AB271" r:id="rId268" xr:uid="{4FAAA2CE-FB2E-4C59-A493-D05962369852}"/>
    <hyperlink ref="AB272" r:id="rId269" xr:uid="{E4451285-F79B-4B0E-9002-584DFB1D06F2}"/>
    <hyperlink ref="AB273" r:id="rId270" xr:uid="{A1E328DA-EC47-458D-8419-C90E58935F8C}"/>
    <hyperlink ref="AB274" r:id="rId271" xr:uid="{8BD1CB76-D923-4151-93A8-1B8D1A46712B}"/>
    <hyperlink ref="AB275" r:id="rId272" xr:uid="{F76C42A5-DBE5-4AC1-A9E8-C1F2460CDA1D}"/>
    <hyperlink ref="AB276" r:id="rId273" xr:uid="{35378AC6-20F1-463C-BF8F-ECF7E5E1ED93}"/>
    <hyperlink ref="AB277" r:id="rId274" xr:uid="{8C87749F-082A-49E5-9924-725FBF5AAD90}"/>
    <hyperlink ref="AB278" r:id="rId275" xr:uid="{5EE2168B-8E58-417F-94D5-4FA0F6DBB3E3}"/>
    <hyperlink ref="AB279" r:id="rId276" xr:uid="{6748F1B9-5308-4E5E-BF85-4FC5F31A5F5D}"/>
    <hyperlink ref="AB280" r:id="rId277" xr:uid="{5D267B01-84E6-48F0-BBFC-61DAD2C14E8B}"/>
    <hyperlink ref="AB281" r:id="rId278" xr:uid="{5832FE9B-3952-4192-9A6F-57836F7D5267}"/>
    <hyperlink ref="AB282" r:id="rId279" xr:uid="{BEA401EE-EF09-449F-AD2A-D236701E8C79}"/>
    <hyperlink ref="AB283" r:id="rId280" xr:uid="{77033407-2FF9-4091-8E1C-1865484E1AFD}"/>
    <hyperlink ref="AB284" r:id="rId281" xr:uid="{673FD353-2150-45F3-92C0-C3DA31B0D37E}"/>
    <hyperlink ref="AB285" r:id="rId282" xr:uid="{1EB6C007-8455-49E7-9E74-B6BF5B9B0E80}"/>
    <hyperlink ref="AB286" r:id="rId283" xr:uid="{2CC60E6E-3637-4BD8-8B35-B515E62B18FC}"/>
    <hyperlink ref="AB287" r:id="rId284" xr:uid="{032AE66D-8370-4671-8EEF-A83011361610}"/>
    <hyperlink ref="AB288" r:id="rId285" xr:uid="{C5CBCB3D-0C42-4D3F-A7E3-E26DB8D8A071}"/>
    <hyperlink ref="AB289" r:id="rId286" xr:uid="{43C0E163-F153-41E3-AA81-BA046D40B354}"/>
    <hyperlink ref="AB290" r:id="rId287" xr:uid="{0A7A8096-5897-4282-A781-DCB244B1312F}"/>
    <hyperlink ref="AB291" r:id="rId288" xr:uid="{56F26B72-DC9E-40CE-B508-D0DE2D5EBC2B}"/>
    <hyperlink ref="AB292" r:id="rId289" xr:uid="{3E26C166-1409-4ABD-A169-5176FED6F842}"/>
    <hyperlink ref="AB293" r:id="rId290" xr:uid="{D42E795D-5A44-4B53-9C87-D73061847451}"/>
    <hyperlink ref="AB294" r:id="rId291" xr:uid="{259368EC-1EF0-47E7-BF97-9785618F2F9E}"/>
    <hyperlink ref="AB295" r:id="rId292" xr:uid="{5C96087D-531B-42C1-9A6F-6B36EE0604DE}"/>
    <hyperlink ref="AB296" r:id="rId293" xr:uid="{776594FF-CDF8-40F8-9032-4A576A8B2E4D}"/>
    <hyperlink ref="AB297" r:id="rId294" xr:uid="{0AB9F61A-58BA-4B1D-9AF4-72F9F2344E60}"/>
    <hyperlink ref="AB298" r:id="rId295" xr:uid="{518B2BDD-EC48-49D4-A9E9-079D1A05F612}"/>
    <hyperlink ref="AB299" r:id="rId296" xr:uid="{D749E05B-6F28-4A74-9736-64A495274DCA}"/>
    <hyperlink ref="AB300" r:id="rId297" xr:uid="{831A09CA-E27B-4F7F-B38E-D78629961C36}"/>
    <hyperlink ref="AB301" r:id="rId298" xr:uid="{0CD5E7EA-A508-4615-9D3B-50708E185ED7}"/>
    <hyperlink ref="AB302" r:id="rId299" xr:uid="{D436C5CB-B4C5-49BB-817B-6399E8D3A6D0}"/>
    <hyperlink ref="AB303" r:id="rId300" xr:uid="{FC934AC2-7044-49B1-B2D7-A0D3003190AB}"/>
    <hyperlink ref="AB304" r:id="rId301" xr:uid="{086F2C48-7146-4704-B10E-31112AFCA6E2}"/>
    <hyperlink ref="AB305" r:id="rId302" xr:uid="{FDF6AEEB-BE9E-4C3E-856F-E0563500D385}"/>
    <hyperlink ref="AB306" r:id="rId303" xr:uid="{C982E4E5-862A-4198-8BE8-B32C5D818195}"/>
    <hyperlink ref="AB307" r:id="rId304" xr:uid="{EB5613CC-CFDD-469E-AFF6-A8B1796DE107}"/>
    <hyperlink ref="AB308" r:id="rId305" xr:uid="{B71656DE-0873-4D5E-93E4-1032B684C051}"/>
    <hyperlink ref="AB309" r:id="rId306" xr:uid="{E6BA7EB4-91BB-4BDD-8698-C85EE8D19E24}"/>
    <hyperlink ref="AB310" r:id="rId307" xr:uid="{6B657B0C-DCD2-4C7A-8228-3AAEE606E56B}"/>
    <hyperlink ref="AB311" r:id="rId308" xr:uid="{B6B99169-8C94-47AA-ADF3-C1436A484D02}"/>
    <hyperlink ref="AB312" r:id="rId309" xr:uid="{F21150BA-2A7F-4A59-A253-B1642CB9FC4B}"/>
    <hyperlink ref="AB313" r:id="rId310" xr:uid="{5BAAABD1-443B-45B8-B0AC-BDB3B67C22D0}"/>
    <hyperlink ref="AB314" r:id="rId311" xr:uid="{E4F61B89-516A-48CC-B441-8E9B675CBCF5}"/>
    <hyperlink ref="AB315" r:id="rId312" xr:uid="{54F89F94-3C1D-400F-B427-164A28D72EAE}"/>
    <hyperlink ref="AB316" r:id="rId313" xr:uid="{587F18F5-5E0D-452B-8B22-62B548E35622}"/>
    <hyperlink ref="AB317" r:id="rId314" xr:uid="{C8F8B048-81BB-41E0-8E58-311EC67451A3}"/>
    <hyperlink ref="AB318" r:id="rId315" xr:uid="{1D3FA142-0AD3-49CE-A70E-F1898ED261C3}"/>
    <hyperlink ref="AB319" r:id="rId316" xr:uid="{0D9D160F-67D1-40E0-B111-4B9F98195297}"/>
    <hyperlink ref="AB320" r:id="rId317" xr:uid="{5D79140A-464A-4CFA-98B8-EE26CC36CABD}"/>
    <hyperlink ref="AB321" r:id="rId318" xr:uid="{E8C74CF1-F1FD-4B8C-922E-0148D8812BF2}"/>
    <hyperlink ref="AB322" r:id="rId319" xr:uid="{E4CBC64C-66FA-47FF-8B80-4D2AB87A8DE4}"/>
    <hyperlink ref="AB323" r:id="rId320" xr:uid="{25826035-5877-49F4-8BA3-5B7C902361A9}"/>
    <hyperlink ref="AB324" r:id="rId321" xr:uid="{07ACA800-C8EB-491A-BA1A-F8516422168C}"/>
    <hyperlink ref="AB325" r:id="rId322" xr:uid="{C5A9A1DC-1476-4B5A-B4A6-D0AABAC5CA7D}"/>
    <hyperlink ref="AB326" r:id="rId323" xr:uid="{740DE7FD-1466-4B0F-9353-25520A47DE6B}"/>
    <hyperlink ref="AB327" r:id="rId324" xr:uid="{DFF26792-A00E-4554-A149-1F06B012605B}"/>
    <hyperlink ref="AB328" r:id="rId325" xr:uid="{715B9706-3A0A-4B0E-B093-56EFB8ED6BCB}"/>
    <hyperlink ref="AB329" r:id="rId326" xr:uid="{B683342F-DF38-4AC1-8238-F1B00F8D53F6}"/>
    <hyperlink ref="AB330" r:id="rId327" xr:uid="{AC16D9D0-5ED8-405E-B48C-7084C699BB7B}"/>
    <hyperlink ref="AB331" r:id="rId328" xr:uid="{F0D2494B-E475-4C59-BF3A-BFC3E6BB28C7}"/>
    <hyperlink ref="AB332" r:id="rId329" xr:uid="{663EA339-C984-45B2-9EAF-B47E360F71C3}"/>
    <hyperlink ref="AB333" r:id="rId330" xr:uid="{8DF9A4CD-DCA8-4BD9-B832-BFCB7B74ED5A}"/>
    <hyperlink ref="AB334" r:id="rId331" xr:uid="{DF633F0B-7546-467F-9A40-3BA9435E233C}"/>
    <hyperlink ref="AB335" r:id="rId332" xr:uid="{A51A29C2-1655-4E7F-87F0-BA6FCB0EC6BE}"/>
    <hyperlink ref="AB336" r:id="rId333" xr:uid="{6367E53D-ED23-4075-A602-2D314A8B2B98}"/>
    <hyperlink ref="AB337" r:id="rId334" xr:uid="{56DECB34-C8D1-4E14-B210-A594DC6A5934}"/>
    <hyperlink ref="AB338" r:id="rId335" xr:uid="{95BA3426-1F02-4332-BE77-4226F778C85C}"/>
    <hyperlink ref="AB339" r:id="rId336" xr:uid="{5B11F81B-5B6B-4F3E-8504-ED5FE319C06B}"/>
    <hyperlink ref="AB340" r:id="rId337" xr:uid="{33721578-37FC-4BCA-B5C8-12804D8E0ABB}"/>
    <hyperlink ref="AB341" r:id="rId338" xr:uid="{EDA09E3C-861A-4918-8CFC-98DBFCCA4F44}"/>
    <hyperlink ref="AB342" r:id="rId339" xr:uid="{38DE6DBF-7A9A-438D-BD6E-DE313569AA19}"/>
    <hyperlink ref="AB343" r:id="rId340" xr:uid="{C451CA82-9D97-4B8F-9415-321BC69C39EA}"/>
    <hyperlink ref="AB344" r:id="rId341" xr:uid="{DA28C77B-4A1E-44D5-A8EA-0507F133AC2A}"/>
    <hyperlink ref="AB345" r:id="rId342" xr:uid="{2BCE281F-8DEE-449C-BAAE-67FDBC2C58B6}"/>
    <hyperlink ref="AB346" r:id="rId343" xr:uid="{1D2E4FF8-F5D7-4746-9E87-5A3E5D46A899}"/>
    <hyperlink ref="AB347" r:id="rId344" xr:uid="{E91AF42E-5EC9-4FDE-AD23-C90BD00FB341}"/>
    <hyperlink ref="AB348" r:id="rId345" xr:uid="{2C856805-EE70-4B05-9A29-3238CDC66E37}"/>
    <hyperlink ref="AB349" r:id="rId346" xr:uid="{AF1DB111-46E3-4C98-A395-E84B973EDCC8}"/>
    <hyperlink ref="AB350" r:id="rId347" xr:uid="{D4EF72D7-3CFD-4637-B342-29E8B4394633}"/>
    <hyperlink ref="AB351" r:id="rId348" xr:uid="{D585451F-7A2F-4BF6-B189-9E144553D3D5}"/>
    <hyperlink ref="AB352" r:id="rId349" xr:uid="{8D9D7526-FAA5-4114-9501-FD97B55F811A}"/>
    <hyperlink ref="AB353" r:id="rId350" xr:uid="{B0A42A81-4B71-47A5-914A-E856E1F0521D}"/>
    <hyperlink ref="AB354" r:id="rId351" xr:uid="{40C78D12-9743-4579-9265-7902B1A3F27E}"/>
    <hyperlink ref="AB355" r:id="rId352" xr:uid="{B4857D11-5C4C-49DA-8523-C2FB94A2D517}"/>
    <hyperlink ref="AB356" r:id="rId353" xr:uid="{CB0F0C26-74F8-4921-A149-6EAA6716EA7E}"/>
    <hyperlink ref="AB357" r:id="rId354" xr:uid="{045A8CB6-4A11-4DEB-8EB9-D12A154CF31C}"/>
    <hyperlink ref="AB358" r:id="rId355" xr:uid="{8FCA2B31-5C9A-48D0-AEE2-14822673C495}"/>
    <hyperlink ref="AB359" r:id="rId356" xr:uid="{EB2D67A6-8C01-43A7-B923-0C4264B2007A}"/>
    <hyperlink ref="AB360" r:id="rId357" xr:uid="{672CDFFB-2EBA-4E30-AFCF-4850494BCD37}"/>
    <hyperlink ref="AB361" r:id="rId358" xr:uid="{33F4654C-135B-47B1-8D96-F0E45B1631B0}"/>
    <hyperlink ref="AB362" r:id="rId359" xr:uid="{9A30BC06-27DA-4BD8-AF7B-7F7E1CA520A8}"/>
    <hyperlink ref="AB363" r:id="rId360" xr:uid="{B4ECDC16-773B-4A6A-9479-C1EBD471D373}"/>
    <hyperlink ref="AB364" r:id="rId361" xr:uid="{4EF4668C-78AA-4D4A-B168-C3E763A62947}"/>
    <hyperlink ref="AB365" r:id="rId362" xr:uid="{014B6300-701A-489D-9773-285ED919E114}"/>
    <hyperlink ref="AB366" r:id="rId363" xr:uid="{3D1596F0-EE45-4CC1-B5DA-72C8B7BA8232}"/>
    <hyperlink ref="AB367" r:id="rId364" xr:uid="{7EAC8465-AAA9-4CA6-8E6B-134D3C3B809C}"/>
    <hyperlink ref="AB368" r:id="rId365" xr:uid="{8402FFAE-C3EA-40B2-B419-F1B2C8C190A8}"/>
    <hyperlink ref="AB369" r:id="rId366" xr:uid="{6106EC4B-39C9-4EBA-B8CA-D00B40608F50}"/>
    <hyperlink ref="AB370" r:id="rId367" xr:uid="{A09FB311-3437-46CD-95E6-8F50E9808626}"/>
    <hyperlink ref="AB371" r:id="rId368" xr:uid="{94361448-B12D-455E-B105-14E77C0CF09C}"/>
    <hyperlink ref="AB372" r:id="rId369" xr:uid="{0336D052-61F8-440A-9D34-CCAA58826051}"/>
    <hyperlink ref="AB373" r:id="rId370" xr:uid="{891F9846-5727-4F20-8EB8-F7A6E84C607E}"/>
    <hyperlink ref="AB374" r:id="rId371" xr:uid="{9FECE7D1-3C31-4EBD-9FFF-58B44595703F}"/>
    <hyperlink ref="AB375" r:id="rId372" xr:uid="{81F34970-8F23-4681-8F41-BA241574B27D}"/>
    <hyperlink ref="AB376" r:id="rId373" xr:uid="{AB1E3AC8-4750-4E3C-B42F-AC21E08038BD}"/>
    <hyperlink ref="AB377" r:id="rId374" xr:uid="{FE220B1E-B55A-4405-8F1F-56657CB3BD96}"/>
    <hyperlink ref="AB378" r:id="rId375" xr:uid="{BE15211D-6047-4804-A347-B5B7CEEC52AF}"/>
    <hyperlink ref="AB379" r:id="rId376" xr:uid="{B50AB260-E3BC-41B6-B514-D1991BDE181C}"/>
    <hyperlink ref="AB380" r:id="rId377" xr:uid="{6CFD6361-7FB1-46C3-BFA1-2629B270710E}"/>
    <hyperlink ref="AB381" r:id="rId378" xr:uid="{C4EB7A86-8DE8-479E-9B44-8D878A8CB076}"/>
    <hyperlink ref="AB382" r:id="rId379" xr:uid="{B59D3ECE-7BA6-4004-93D9-27D62DBD4049}"/>
    <hyperlink ref="AB383" r:id="rId380" xr:uid="{9AADC819-1EE8-4406-8B7F-4A38137A23D9}"/>
    <hyperlink ref="AB384" r:id="rId381" xr:uid="{CD802B33-4677-457D-8D48-3A49369C85C2}"/>
    <hyperlink ref="AB385" r:id="rId382" xr:uid="{E6AB8365-2476-40DF-8528-CCD17667B49D}"/>
    <hyperlink ref="AB386" r:id="rId383" xr:uid="{ED76AE98-5922-4977-83EE-627DCF083856}"/>
    <hyperlink ref="AB387" r:id="rId384" xr:uid="{E355CF4B-ECDB-44DE-A2B5-5065691F0975}"/>
    <hyperlink ref="AB388" r:id="rId385" xr:uid="{1EF600DB-0940-49F7-9957-C11BB6C25214}"/>
    <hyperlink ref="AB389" r:id="rId386" xr:uid="{D7F399DF-A20E-4657-BAD8-6180C501C7FF}"/>
    <hyperlink ref="AB390" r:id="rId387" xr:uid="{68EB1F01-DB6B-4D75-9AB8-1E2BAE0DA417}"/>
    <hyperlink ref="AB391" r:id="rId388" xr:uid="{B8E3F28D-1C9D-4908-8E9B-86C679EFA442}"/>
    <hyperlink ref="AB392" r:id="rId389" xr:uid="{B55BDBF9-8969-435C-8A65-574E4DF2FF50}"/>
    <hyperlink ref="AB393" r:id="rId390" xr:uid="{8C60EE53-E30E-4F4D-89FB-170EAD5B8F2F}"/>
    <hyperlink ref="AB394" r:id="rId391" xr:uid="{20FDF927-5862-4958-A1EF-14A6EAC1452F}"/>
    <hyperlink ref="AB395" r:id="rId392" xr:uid="{8D4D5977-653A-459D-935E-28555A0AAD3E}"/>
    <hyperlink ref="AB396" r:id="rId393" xr:uid="{8CAD407E-7177-4CEB-AB25-18D26A35D5D0}"/>
    <hyperlink ref="AB397" r:id="rId394" xr:uid="{1C85BB12-EFDA-4DB4-89EE-6EDB231EB777}"/>
    <hyperlink ref="AB398" r:id="rId395" xr:uid="{5722B120-8EA7-4DAC-AB65-7C2B537389B0}"/>
    <hyperlink ref="AB399" r:id="rId396" xr:uid="{60755C2A-0632-43F4-8EB0-CED13FE60FC5}"/>
    <hyperlink ref="AB400" r:id="rId397" xr:uid="{ACB3B1A6-9EE1-4F3C-8949-469A12FABF1D}"/>
    <hyperlink ref="AB401" r:id="rId398" xr:uid="{0D6B49AE-462C-4F79-8315-848A0017A8DA}"/>
    <hyperlink ref="AB402" r:id="rId399" xr:uid="{53459BED-2057-4894-989E-39079D5AE14A}"/>
    <hyperlink ref="AB403" r:id="rId400" xr:uid="{9CBE25E3-08FB-4E01-9294-EE7A609B3CA3}"/>
    <hyperlink ref="AB404" r:id="rId401" xr:uid="{0737B025-438F-4E10-B11D-07EFB06F3158}"/>
    <hyperlink ref="AB405" r:id="rId402" xr:uid="{5D7B4976-4417-4F27-998A-56ED3E89E806}"/>
    <hyperlink ref="AB406" r:id="rId403" xr:uid="{6DF91781-0BF5-42C7-8C47-C1EED9DB81AC}"/>
    <hyperlink ref="AB407" r:id="rId404" xr:uid="{7BE82A4B-4604-44F6-A619-5FD18C3EA387}"/>
    <hyperlink ref="AB408" r:id="rId405" xr:uid="{6DB67763-00B2-414E-ABE6-08136B8D37F0}"/>
    <hyperlink ref="AB409" r:id="rId406" xr:uid="{65243591-2BB9-48E9-AC91-A5FD9392D0E3}"/>
    <hyperlink ref="AB410" r:id="rId407" xr:uid="{BBA9C7D6-019A-41E4-983C-C7514A1558AD}"/>
    <hyperlink ref="AB411" r:id="rId408" xr:uid="{E5501B69-C52F-455A-B94A-33564AF0B614}"/>
    <hyperlink ref="AB412" r:id="rId409" xr:uid="{655117E0-B092-4EF1-B46F-A95A4D05EF79}"/>
    <hyperlink ref="AB413" r:id="rId410" xr:uid="{B25049E5-3784-4DEB-BA50-CFB1AE20324C}"/>
    <hyperlink ref="AB414" r:id="rId411" xr:uid="{BF51387D-65A5-4179-AC27-5468F2F20122}"/>
    <hyperlink ref="AB415" r:id="rId412" xr:uid="{DC1CF8C0-AFE7-4D0E-A9A8-38E9BF9851B1}"/>
    <hyperlink ref="AB416" r:id="rId413" xr:uid="{8F1F6556-E41C-4274-9BCC-73337E2E42D1}"/>
    <hyperlink ref="AB417" r:id="rId414" xr:uid="{B9DE6CBE-488D-49C3-B90F-0EE11569FB02}"/>
    <hyperlink ref="AB418" r:id="rId415" xr:uid="{04F2FFBE-F1BF-45B6-85A8-A919ED66CB2A}"/>
    <hyperlink ref="AB419" r:id="rId416" xr:uid="{B4202B84-1277-4ED6-B00C-0ED57032B2C6}"/>
    <hyperlink ref="AB420" r:id="rId417" xr:uid="{960039C7-3C1D-4132-B65D-E173DE103A6A}"/>
    <hyperlink ref="AB421" r:id="rId418" xr:uid="{5359FF54-26BB-4441-B5B5-4261B7A7789A}"/>
    <hyperlink ref="AB422" r:id="rId419" xr:uid="{B7F9B847-52D0-4D00-922C-D6E7FBA5D7DF}"/>
    <hyperlink ref="AB423" r:id="rId420" xr:uid="{88724F35-1A92-4D38-AB89-E886B2536836}"/>
    <hyperlink ref="AB424" r:id="rId421" xr:uid="{4D1AC3BB-93B1-4E75-AE7A-DFDDB10374B7}"/>
    <hyperlink ref="AB425" r:id="rId422" xr:uid="{0CF7454E-F739-43CD-BE46-AF3A679F1CF8}"/>
    <hyperlink ref="AB426" r:id="rId423" xr:uid="{128C296A-F291-4069-B0C0-D7668D1AD366}"/>
    <hyperlink ref="AB427" r:id="rId424" xr:uid="{E9B90B75-E315-4865-9C35-14067EEEF263}"/>
    <hyperlink ref="AB428" r:id="rId425" xr:uid="{44AC65DF-BB90-4986-A861-5A1204ED593B}"/>
    <hyperlink ref="AB430" r:id="rId426" xr:uid="{48119A61-CD85-48C8-92E5-61D2CF29CE8D}"/>
    <hyperlink ref="AB431" r:id="rId427" xr:uid="{B958A8BC-07C5-4FBA-A134-C5E4883862DF}"/>
    <hyperlink ref="AB432" r:id="rId428" xr:uid="{DD8CA851-AD4F-4801-B655-C075B803229B}"/>
    <hyperlink ref="AB433" r:id="rId429" xr:uid="{1627C1D5-1EDF-4109-8714-5C392466F6F6}"/>
    <hyperlink ref="AB434" r:id="rId430" xr:uid="{523DD133-818C-42E7-A443-993EF35F13A9}"/>
    <hyperlink ref="AB435" r:id="rId431" xr:uid="{79ACFEEE-9B1C-4B4C-B6C7-BD6356A08360}"/>
    <hyperlink ref="AB436" r:id="rId432" xr:uid="{C432D692-57D5-42B4-83F2-48843D9424E6}"/>
    <hyperlink ref="AB437" r:id="rId433" xr:uid="{566F53D7-EE40-4671-9A34-DFE9C665A6E4}"/>
    <hyperlink ref="AB438" r:id="rId434" xr:uid="{DE8B865F-370B-447B-979B-F2727B6674AD}"/>
    <hyperlink ref="AB439" r:id="rId435" xr:uid="{367347E3-1873-4C74-9527-F57EF2868BF0}"/>
    <hyperlink ref="AB440" r:id="rId436" xr:uid="{9912E660-5693-47A2-B25A-C3267474D9C8}"/>
    <hyperlink ref="AB441" r:id="rId437" xr:uid="{3494D9CB-D8D8-417F-A386-439B58DDCEBA}"/>
    <hyperlink ref="AB442" r:id="rId438" xr:uid="{314B2968-5076-4BAA-A6AC-AC5333DF7135}"/>
    <hyperlink ref="AB443" r:id="rId439" xr:uid="{C0C5E778-5421-43E8-9969-3F8F36459E67}"/>
    <hyperlink ref="AB444" r:id="rId440" xr:uid="{65E5BC7A-56E3-4ED5-B93D-4FA660650C4D}"/>
    <hyperlink ref="AB445" r:id="rId441" xr:uid="{D79E33E6-BE92-4BFE-85B3-9B606F52A46C}"/>
    <hyperlink ref="AB446" r:id="rId442" xr:uid="{FF96140D-D422-445C-A633-00EF05EF560B}"/>
    <hyperlink ref="AB447" r:id="rId443" xr:uid="{8168C5B9-B7A0-44BA-BC76-18CBA9E8A509}"/>
    <hyperlink ref="AB448" r:id="rId444" xr:uid="{03417D5F-6565-4027-95FF-18BEA312DB1B}"/>
    <hyperlink ref="AB449" r:id="rId445" xr:uid="{3CBFF8A1-5519-460D-8B05-BFE08C2FD7F6}"/>
    <hyperlink ref="AB450" r:id="rId446" xr:uid="{CA254240-A985-4DB4-8C34-8D8F8A7765D9}"/>
    <hyperlink ref="AB451" r:id="rId447" xr:uid="{4B24916D-135E-4DBC-9E1F-FA3E1CD90D78}"/>
    <hyperlink ref="AB452" r:id="rId448" xr:uid="{B53BD4ED-BBE9-40CD-A4D3-E255F35A3DBA}"/>
    <hyperlink ref="AB453" r:id="rId449" xr:uid="{C314E04E-21DB-428A-89B4-C969954E2E56}"/>
    <hyperlink ref="AB454" r:id="rId450" xr:uid="{16C5A990-38CE-41A2-8946-E7CB2739E443}"/>
    <hyperlink ref="AB455" r:id="rId451" xr:uid="{D882AF68-5956-46BD-9AC9-D73931C01140}"/>
    <hyperlink ref="AB456" r:id="rId452" xr:uid="{F8A5B7D3-C86A-4138-89A4-E18389FA9EBA}"/>
    <hyperlink ref="AB457" r:id="rId453" xr:uid="{ED207670-8B91-4410-AA10-7CD5BED139D6}"/>
    <hyperlink ref="AB458" r:id="rId454" xr:uid="{18CDC708-3916-4E5A-ABA9-1F8BC0B5D5D5}"/>
    <hyperlink ref="AB459" r:id="rId455" xr:uid="{2453FFD6-6A93-47EF-9344-0A15B612DB50}"/>
    <hyperlink ref="AB460" r:id="rId456" xr:uid="{19019201-BD34-40A8-9DC3-7D3541986D23}"/>
    <hyperlink ref="AB461" r:id="rId457" xr:uid="{9E19F31B-E9C0-42EE-B713-EF40E5DA7796}"/>
    <hyperlink ref="AB462" r:id="rId458" xr:uid="{31852F7A-F5B1-43D9-B20D-1272B289CD5D}"/>
    <hyperlink ref="AB463" r:id="rId459" xr:uid="{344832F4-D897-463E-9962-70573C587DB5}"/>
    <hyperlink ref="AB464" r:id="rId460" xr:uid="{8EDD9965-C4FA-4F76-910B-CE8A7E57B96D}"/>
    <hyperlink ref="AB465" r:id="rId461" xr:uid="{94723F1D-2911-46BF-A999-E77788933A3F}"/>
    <hyperlink ref="AB466" r:id="rId462" xr:uid="{90EB715A-315B-44CF-9229-DC2A88B8717D}"/>
    <hyperlink ref="AB467" r:id="rId463" xr:uid="{7B233B73-1653-4A8C-96B1-AFF1075CB1E3}"/>
    <hyperlink ref="AB468" r:id="rId464" xr:uid="{B44FA3D6-7668-4244-91EB-567DEB3E4763}"/>
    <hyperlink ref="AB469" r:id="rId465" xr:uid="{EBF1366C-B690-42D1-98CA-02398FEB3D4D}"/>
    <hyperlink ref="AB470" r:id="rId466" xr:uid="{4EB56DFB-E4BA-42C6-8F8B-917FACEE9D44}"/>
    <hyperlink ref="AB471" r:id="rId467" xr:uid="{1E2F862C-C7D6-4B36-B94F-A6715F780CFD}"/>
    <hyperlink ref="AB472" r:id="rId468" xr:uid="{82CEED79-F9DD-4976-BD3C-A2F1C752BA06}"/>
    <hyperlink ref="AB473" r:id="rId469" xr:uid="{2BB2B9E2-F8A8-4CA7-897B-D5BF2DEC38A9}"/>
    <hyperlink ref="AB474" r:id="rId470" xr:uid="{4DCB41D0-5DC2-420C-B999-BFED27763546}"/>
    <hyperlink ref="AB475" r:id="rId471" xr:uid="{E47D8C63-8DBA-4084-8F3F-9C4A5473CDB7}"/>
    <hyperlink ref="AB476" r:id="rId472" xr:uid="{23032DAD-663D-41B0-BD86-BBA2E6B3C576}"/>
    <hyperlink ref="AB477" r:id="rId473" xr:uid="{6581904E-165A-4BD9-8EC9-073D2704C203}"/>
    <hyperlink ref="AB478" r:id="rId474" xr:uid="{E09C69F2-DF44-4804-974B-A1A167D6729F}"/>
    <hyperlink ref="AB479" r:id="rId475" xr:uid="{6855F1D2-86CC-4F54-BB3B-4F28B81D1964}"/>
    <hyperlink ref="AB480" r:id="rId476" xr:uid="{B2B86399-1921-4E70-B1D0-42BED6FF0564}"/>
    <hyperlink ref="AB481" r:id="rId477" xr:uid="{EFE1C8BE-99F2-45F6-A29C-A7976C60B620}"/>
    <hyperlink ref="AB482" r:id="rId478" xr:uid="{B3202CB1-8728-46AF-889E-EC4FE57787E5}"/>
    <hyperlink ref="AB483" r:id="rId479" xr:uid="{8E6746F2-8910-4B52-A474-BAFE7FEC660C}"/>
    <hyperlink ref="AB484" r:id="rId480" xr:uid="{0905E553-A0A2-4AAE-B1B6-F044358943F0}"/>
    <hyperlink ref="AB485" r:id="rId481" xr:uid="{E5BE0669-08D9-4308-94D8-B95DF3724181}"/>
    <hyperlink ref="AB486" r:id="rId482" xr:uid="{760015ED-3471-4A2E-BA43-0F9D96FD70CF}"/>
    <hyperlink ref="AB487" r:id="rId483" xr:uid="{2820F94D-1F06-45C6-BBC1-A3E2F99980D1}"/>
    <hyperlink ref="AB488" r:id="rId484" xr:uid="{64413A95-BA01-408B-BE61-D87F1FAE5A6E}"/>
    <hyperlink ref="AB489" r:id="rId485" xr:uid="{E81329C0-CCDF-4C85-A268-0A3D058ED0D7}"/>
    <hyperlink ref="AB490" r:id="rId486" xr:uid="{F5E63275-283B-4693-A649-C0CA4B7E131B}"/>
    <hyperlink ref="AB491" r:id="rId487" xr:uid="{DD7EBFCB-B640-415D-9E27-086DE1BDFC3F}"/>
    <hyperlink ref="AB492" r:id="rId488" xr:uid="{D1F049E6-63AB-4E8C-AA50-C90F2CF33366}"/>
    <hyperlink ref="AB493" r:id="rId489" xr:uid="{1A46A3F8-A2CA-4A2D-9AD3-7B81CDAEB2DE}"/>
    <hyperlink ref="AB494" r:id="rId490" xr:uid="{AEFCBD2E-180C-42FD-849A-97C9F0474ABF}"/>
    <hyperlink ref="AB495" r:id="rId491" xr:uid="{659952A2-C953-4870-95EF-7D309B911BF9}"/>
    <hyperlink ref="AB496" r:id="rId492" xr:uid="{68F88445-9A50-4682-894A-28DE458C815A}"/>
    <hyperlink ref="AB497" r:id="rId493" xr:uid="{AA3316ED-5464-4072-A3FC-FC0678826DF2}"/>
    <hyperlink ref="AB498" r:id="rId494" xr:uid="{174E923B-3A7A-48F7-ACC7-5B92393AA400}"/>
    <hyperlink ref="AB499" r:id="rId495" xr:uid="{ACC67237-2E96-4378-BB71-2B1BA6E31322}"/>
    <hyperlink ref="AB500" r:id="rId496" xr:uid="{98D9420D-36C9-41D0-A04B-EADDF499BED0}"/>
    <hyperlink ref="AB501" r:id="rId497" xr:uid="{332A0CDE-2B47-4A12-A925-3C44D7EF6A09}"/>
    <hyperlink ref="AB502" r:id="rId498" xr:uid="{EA8B88E3-3393-4918-AF18-0A5FFBE27B5A}"/>
    <hyperlink ref="AB503" r:id="rId499" xr:uid="{AA292B0B-41DF-4F66-9362-632A310EE146}"/>
    <hyperlink ref="AB504" r:id="rId500" xr:uid="{14E59A61-7A28-4828-A127-AF0F1D7E5FFF}"/>
    <hyperlink ref="AB505" r:id="rId501" xr:uid="{737971BC-2168-4996-8E9E-FEBAED4CDE9E}"/>
    <hyperlink ref="AB506" r:id="rId502" xr:uid="{C956C0B8-E0F6-4795-BCD8-6CD002C7E58B}"/>
    <hyperlink ref="AB507" r:id="rId503" xr:uid="{75490428-A9CB-45A7-A3A4-3729EFF768C4}"/>
    <hyperlink ref="AB508" r:id="rId504" xr:uid="{ED213468-A3EB-49CE-BE1C-FA1F65CC6AED}"/>
    <hyperlink ref="AB509" r:id="rId505" xr:uid="{619B2B78-EE7F-4E5A-A62E-BF871F8128AB}"/>
    <hyperlink ref="AB510" r:id="rId506" xr:uid="{A7A95164-2231-4ECD-82E7-4AA709C8AA98}"/>
    <hyperlink ref="AB511" r:id="rId507" xr:uid="{F8436E30-2DC1-435A-938D-60CA1EC1268B}"/>
    <hyperlink ref="AB512" r:id="rId508" xr:uid="{CB79DCDB-4461-4BD6-85DE-2419132BD686}"/>
    <hyperlink ref="AB513" r:id="rId509" xr:uid="{6F89384A-913C-4F90-9785-7377F3AFB9E1}"/>
    <hyperlink ref="AB514" r:id="rId510" xr:uid="{E1F2A620-8D3D-47EB-A0D6-5EE6254C6B70}"/>
    <hyperlink ref="AB515" r:id="rId511" xr:uid="{DBB06C18-70A5-4BDC-BAE1-35242470439B}"/>
    <hyperlink ref="AB516" r:id="rId512" xr:uid="{79A8D62F-CBA5-4808-8F94-579B3CA930C0}"/>
    <hyperlink ref="AB517" r:id="rId513" xr:uid="{11CF823C-E793-49B7-ACB4-EB465FB03A9A}"/>
    <hyperlink ref="AB518" r:id="rId514" xr:uid="{84A6C43E-3241-4C88-A2DA-45FB8751C1F7}"/>
    <hyperlink ref="AB519" r:id="rId515" xr:uid="{298A1540-424A-40B8-9678-5AAA78CF4375}"/>
    <hyperlink ref="AB520" r:id="rId516" xr:uid="{9D662FEE-49A8-4440-8947-885AD6BBDAEB}"/>
    <hyperlink ref="AB521" r:id="rId517" xr:uid="{1D5700BD-B778-4467-88AD-E47CD3B24755}"/>
    <hyperlink ref="AB522" r:id="rId518" xr:uid="{0AF0EBF2-BE0C-47AE-944F-0D9D057C48CF}"/>
    <hyperlink ref="AB523" r:id="rId519" xr:uid="{42AB1F02-DE64-4E79-9CEC-DBA97E668A65}"/>
    <hyperlink ref="AB524" r:id="rId520" xr:uid="{D3331B8E-AD4A-4456-8FC5-2ADA722582C4}"/>
    <hyperlink ref="AB525" r:id="rId521" xr:uid="{FCF5B41F-9112-407A-9817-B19D85E1A61B}"/>
    <hyperlink ref="AB526" r:id="rId522" xr:uid="{47F5900E-B1DC-4A60-A9C5-92D890AC7BD0}"/>
    <hyperlink ref="AB527" r:id="rId523" xr:uid="{3EF5EE6B-36D1-4644-A436-13A4C384F6E4}"/>
    <hyperlink ref="AB528" r:id="rId524" xr:uid="{0F5CC82E-72E2-476E-92D8-36BE8D1C4301}"/>
    <hyperlink ref="AB529" r:id="rId525" xr:uid="{4EA53C0F-939A-4166-A43A-0184430F957A}"/>
    <hyperlink ref="AB530" r:id="rId526" xr:uid="{45B7E8C9-7A05-42D7-98B0-2BB0066CA3D3}"/>
    <hyperlink ref="AB531" r:id="rId527" xr:uid="{FC350B54-3E95-4EE1-9058-6BB318DC92AD}"/>
    <hyperlink ref="AB532" r:id="rId528" xr:uid="{76181D7D-337B-4D71-B61B-BD0EC4211DE8}"/>
    <hyperlink ref="AB533" r:id="rId529" xr:uid="{CD31D8B4-45BF-43D8-A337-B7D21424D815}"/>
    <hyperlink ref="AB534" r:id="rId530" xr:uid="{E81F5EC6-DD1E-4FB5-A462-60568037B269}"/>
    <hyperlink ref="AB535" r:id="rId531" xr:uid="{3265FFBA-E041-4135-8E97-5600ACEEA63E}"/>
    <hyperlink ref="AB536" r:id="rId532" xr:uid="{6027C9E3-2A5D-4049-AA89-0EE3644F42A1}"/>
    <hyperlink ref="AB537" r:id="rId533" xr:uid="{A2C6EEEE-0954-4573-A0EE-DB180680742E}"/>
    <hyperlink ref="AB538" r:id="rId534" xr:uid="{5324FA91-EF07-45C8-96BE-0824B6A87E06}"/>
    <hyperlink ref="AB539" r:id="rId535" xr:uid="{FF5CFBE1-CD12-4E58-B685-7B8A8970E29E}"/>
    <hyperlink ref="AB540" r:id="rId536" xr:uid="{593B9735-A66F-4A8F-AC8A-B345113A996A}"/>
    <hyperlink ref="AB541" r:id="rId537" xr:uid="{D1630E0D-B6AC-4C26-9F12-B8D871161C68}"/>
    <hyperlink ref="AB542" r:id="rId538" xr:uid="{72F28A1D-7929-42BF-9C50-535FCA351BE9}"/>
    <hyperlink ref="AB543" r:id="rId539" xr:uid="{16B74251-19D0-4077-9DF7-38420882C600}"/>
    <hyperlink ref="AB544" r:id="rId540" xr:uid="{08F783B2-5C5C-443C-92D5-E1AF88893D2B}"/>
    <hyperlink ref="AB545" r:id="rId541" xr:uid="{A8C2650B-4F45-4A05-A836-9D0963DDFC97}"/>
    <hyperlink ref="AB546" r:id="rId542" xr:uid="{5037758C-4E48-4924-9A0F-25F4BB83791D}"/>
    <hyperlink ref="AB547" r:id="rId543" xr:uid="{C19EB0F6-2DA7-4004-9E5D-DEDAEAD1732F}"/>
    <hyperlink ref="AB548" r:id="rId544" xr:uid="{37AAA53B-962F-40E5-A3E2-87D4EE07E961}"/>
    <hyperlink ref="AB549" r:id="rId545" xr:uid="{BC23C2E2-3CA3-47BA-B078-9F8DCBA428F4}"/>
    <hyperlink ref="AB550" r:id="rId546" xr:uid="{455305FB-38E6-4E80-BE7C-C95B11FDE158}"/>
    <hyperlink ref="AB551" r:id="rId547" xr:uid="{0B53685A-ACA9-4116-9044-F5B9A1A32F6F}"/>
    <hyperlink ref="AB552" r:id="rId548" xr:uid="{73D715C9-00A1-422C-A6D0-C738082CBB27}"/>
    <hyperlink ref="AB553" r:id="rId549" xr:uid="{E065627F-4D86-4DA2-8F15-62CE376E41D9}"/>
    <hyperlink ref="AB554" r:id="rId550" xr:uid="{0117DE88-E4DD-47B4-A80B-BF6528A670C5}"/>
    <hyperlink ref="AB555" r:id="rId551" xr:uid="{431462A2-DFCC-4694-B001-7D51F670724B}"/>
    <hyperlink ref="AB556" r:id="rId552" xr:uid="{A601301D-CE72-42DC-8FDE-C806759C55F0}"/>
    <hyperlink ref="AB557" r:id="rId553" xr:uid="{3C7F64AD-E806-4FFD-912D-E4A0FD3E6886}"/>
    <hyperlink ref="AB558" r:id="rId554" xr:uid="{D49DB848-602C-4AF5-9B41-E91254F749AC}"/>
    <hyperlink ref="AB559" r:id="rId555" xr:uid="{3CEC87A4-8C57-4B11-8DAD-CBD22724AC5C}"/>
    <hyperlink ref="AB560" r:id="rId556" xr:uid="{A2D50EF2-5380-4CD8-A34B-B0FF3AC4A36F}"/>
    <hyperlink ref="AB561" r:id="rId557" xr:uid="{3128AB9D-C53B-430B-88A7-BA282FF43465}"/>
    <hyperlink ref="AB562" r:id="rId558" xr:uid="{5A7ADE69-C52F-400E-9D20-34562BE16C79}"/>
    <hyperlink ref="AB563" r:id="rId559" xr:uid="{476DAA9D-088E-4271-A32C-7C7AD9BEC101}"/>
    <hyperlink ref="AB564" r:id="rId560" xr:uid="{19E1A415-98A8-4228-BE73-266D42DAE19C}"/>
    <hyperlink ref="AB565" r:id="rId561" xr:uid="{E29DFA70-5032-4E35-BCEE-C96EDD16FB22}"/>
    <hyperlink ref="AB566" r:id="rId562" xr:uid="{3C589FAA-2DAB-48B9-BB9C-A48E6FC6700E}"/>
    <hyperlink ref="AB567" r:id="rId563" xr:uid="{8414E542-399D-4234-BD27-BC31F4313564}"/>
    <hyperlink ref="AB568" r:id="rId564" xr:uid="{E837F9E4-7B6B-406C-A3BE-33D6BAC2EFA4}"/>
    <hyperlink ref="AB569" r:id="rId565" xr:uid="{785836C4-C19B-439E-9C2B-C5DC49DB8F80}"/>
    <hyperlink ref="AB570" r:id="rId566" xr:uid="{3B43F098-BA40-47E5-9160-9BF710D98CA5}"/>
    <hyperlink ref="AB571" r:id="rId567" xr:uid="{9282EAF3-1451-46F9-9C20-BF59D2EB21AB}"/>
    <hyperlink ref="AB572" r:id="rId568" xr:uid="{28264B17-3F12-4F51-9BDE-4738A7340942}"/>
    <hyperlink ref="AB573" r:id="rId569" xr:uid="{85FB5285-9890-4E7E-8981-2D6AC6EC702D}"/>
    <hyperlink ref="AB574" r:id="rId570" xr:uid="{E0FA611E-CBC5-4E1C-8A78-1B1CD91970A2}"/>
    <hyperlink ref="AB575" r:id="rId571" xr:uid="{AF8F35C1-5406-4754-9EB4-86C05731C8F7}"/>
    <hyperlink ref="AB576" r:id="rId572" xr:uid="{5D5EB35A-EEB2-458C-AEBC-FC8A2B9CAB08}"/>
    <hyperlink ref="AB577" r:id="rId573" xr:uid="{251DA3B8-4A9C-48A2-B8C7-C2C8A6BEA40D}"/>
    <hyperlink ref="AB578" r:id="rId574" xr:uid="{32A50286-D37E-4263-A5C4-0C070D5B180A}"/>
    <hyperlink ref="AB579" r:id="rId575" xr:uid="{3D7FB6AE-7008-47CF-A281-680802699047}"/>
    <hyperlink ref="AB580" r:id="rId576" xr:uid="{92E8E190-C35C-4AEC-9910-4ECB568EB72D}"/>
    <hyperlink ref="AB581" r:id="rId577" xr:uid="{4D627A53-A204-4BC0-9AC4-53A16C8EC4DD}"/>
    <hyperlink ref="AB582" r:id="rId578" xr:uid="{1CC02E08-CE2A-4013-AC3B-656C4D37E761}"/>
    <hyperlink ref="AB583" r:id="rId579" xr:uid="{1D7A0466-6E94-49A2-A4F3-8BFF5F3C9B31}"/>
    <hyperlink ref="AB584" r:id="rId580" xr:uid="{0AF9AACD-D194-41C6-B250-8F01F2A619B6}"/>
    <hyperlink ref="AB585" r:id="rId581" xr:uid="{D5AE5E88-2C37-4945-9326-3FC93B8EBF9D}"/>
    <hyperlink ref="AB586" r:id="rId582" xr:uid="{EA87B4CE-9EDE-490F-88A1-FAA8B4A8971B}"/>
    <hyperlink ref="AB587" r:id="rId583" xr:uid="{DF5D1014-2170-4E22-B978-5756298ABED7}"/>
    <hyperlink ref="AB588" r:id="rId584" xr:uid="{392A382D-6EAA-4E2B-8C19-63C0B3C3BACB}"/>
    <hyperlink ref="AB589" r:id="rId585" xr:uid="{1FF5E1D6-6731-4B4E-BBB6-476D6CDB5FC1}"/>
    <hyperlink ref="AB590" r:id="rId586" xr:uid="{B70D6D74-9887-410A-B150-19CA4E256259}"/>
    <hyperlink ref="AB591" r:id="rId587" xr:uid="{F469E84C-24D9-4678-9CB9-C94C444680E3}"/>
    <hyperlink ref="AB592" r:id="rId588" xr:uid="{3CB9D8D0-029A-4A30-A04C-50D78A3B126F}"/>
    <hyperlink ref="AB593" r:id="rId589" xr:uid="{552AF1C2-5325-4D18-8D83-CB0E7686A183}"/>
    <hyperlink ref="AB594" r:id="rId590" xr:uid="{2244575D-1132-496D-AB86-7197357C1271}"/>
    <hyperlink ref="AB595" r:id="rId591" xr:uid="{EB7D4DE9-D250-4C09-8FDB-6E326413343B}"/>
    <hyperlink ref="AB596" r:id="rId592" xr:uid="{7A1225EC-EFB8-447A-B6EA-FACBDB8CC836}"/>
    <hyperlink ref="AB597" r:id="rId593" xr:uid="{5B24F9C7-8C44-4B24-89EC-FB063A85ABAA}"/>
    <hyperlink ref="AB598" r:id="rId594" xr:uid="{E203AECF-6948-44EB-BC91-845F834F5D30}"/>
    <hyperlink ref="AB599" r:id="rId595" xr:uid="{8D19A9D3-82AD-4F91-A1A3-FBA8833DD66D}"/>
    <hyperlink ref="AB600" r:id="rId596" xr:uid="{0971792C-1072-4E24-B08E-CDC570AA3C40}"/>
    <hyperlink ref="AB601" r:id="rId597" xr:uid="{F68BA6D9-380D-4E45-8E54-9B9476D90552}"/>
    <hyperlink ref="AB602" r:id="rId598" xr:uid="{35E2B7D0-835E-4F68-B16B-7969C46A5C55}"/>
    <hyperlink ref="AB603" r:id="rId599" xr:uid="{54975574-8D62-4A2F-9E74-416B8BFE33DC}"/>
    <hyperlink ref="AB604" r:id="rId600" xr:uid="{11823108-A1D5-43E0-A70C-101F19189544}"/>
    <hyperlink ref="AB605" r:id="rId601" xr:uid="{65863520-8013-4D12-9836-10A175BAEC35}"/>
    <hyperlink ref="AB606" r:id="rId602" xr:uid="{59778AD0-8AC0-4FFC-97D7-0E4F87C5BE64}"/>
    <hyperlink ref="AB607" r:id="rId603" xr:uid="{68C4387F-C9BD-4B87-A898-E8B05B3D7CE1}"/>
    <hyperlink ref="AB608" r:id="rId604" xr:uid="{9CF628AE-0B9E-4EB0-8C86-374EC47D3539}"/>
    <hyperlink ref="AB609" r:id="rId605" xr:uid="{FB276217-F1D2-4D84-AB2C-26D2BF2B4664}"/>
    <hyperlink ref="AB610" r:id="rId606" xr:uid="{63837924-B29F-4366-87A2-45F5C2B466E6}"/>
    <hyperlink ref="AB611" r:id="rId607" xr:uid="{96AD66C8-0F8D-4FD3-A2C8-767D8DE9AFD2}"/>
    <hyperlink ref="AB612" r:id="rId608" xr:uid="{CFCA1345-09D3-4B85-ABE3-725D04BB91C7}"/>
    <hyperlink ref="AB613" r:id="rId609" xr:uid="{E9E1E400-D662-490A-AC8B-4086D2A9B597}"/>
    <hyperlink ref="AB614" r:id="rId610" xr:uid="{E8281535-5051-4F9A-8FF9-88EFF6350970}"/>
    <hyperlink ref="AB615" r:id="rId611" xr:uid="{7152AB08-7F92-40E4-A796-056373E4AD6F}"/>
    <hyperlink ref="AB616" r:id="rId612" xr:uid="{7B2D835D-23D8-43B9-A5C2-756F1B5AE866}"/>
    <hyperlink ref="AB617" r:id="rId613" xr:uid="{C5C8ED3C-307D-4B03-9CF3-732F2C17FC08}"/>
    <hyperlink ref="AB618" r:id="rId614" xr:uid="{E8CFF040-30EE-4ACD-989E-E998B182EAB5}"/>
    <hyperlink ref="AB619" r:id="rId615" xr:uid="{4B403869-073A-4450-9319-4A178E09C58A}"/>
    <hyperlink ref="AB620" r:id="rId616" xr:uid="{5095B53F-EEC9-4BF5-BC82-C543C7C2D712}"/>
    <hyperlink ref="AB621" r:id="rId617" xr:uid="{3CC4DD2F-1240-4407-84E4-65D3D6F8B8D4}"/>
    <hyperlink ref="AB622" r:id="rId618" xr:uid="{FA97AC45-FDC2-4E1F-A90D-06161894C6F3}"/>
    <hyperlink ref="AB623" r:id="rId619" xr:uid="{6B6828F7-3026-4B35-BCB7-BC1F99CE88A6}"/>
    <hyperlink ref="AB624" r:id="rId620" xr:uid="{39D70EE1-D04B-446C-81C1-2A74559FAE51}"/>
    <hyperlink ref="AB625" r:id="rId621" xr:uid="{9E0CD8F5-DBC5-43D3-8A23-8C6D03C8F65C}"/>
    <hyperlink ref="AB626" r:id="rId622" xr:uid="{C611CE34-B084-4063-8A1D-C173B1FB0785}"/>
    <hyperlink ref="AB627" r:id="rId623" xr:uid="{BAFBC4E3-B4CC-40B2-B60A-CFC7EE50EF53}"/>
    <hyperlink ref="AB628" r:id="rId624" xr:uid="{F537AC05-6A4B-42E7-A209-CF44E694D783}"/>
    <hyperlink ref="AB629" r:id="rId625" xr:uid="{A05A4E2B-484B-4C44-AAEF-102D95318FAC}"/>
    <hyperlink ref="AB630" r:id="rId626" xr:uid="{C3503C7E-DF00-4D2D-B5EF-86B00316EF94}"/>
    <hyperlink ref="AB631" r:id="rId627" xr:uid="{FB7B674B-493B-4146-AF50-5BED0C067534}"/>
    <hyperlink ref="AB632" r:id="rId628" xr:uid="{D1CC448C-2E37-477D-806A-476AC1D9A6C9}"/>
    <hyperlink ref="AB633" r:id="rId629" xr:uid="{A3B693C9-0029-446E-BE31-A08190DFB59A}"/>
    <hyperlink ref="AB634" r:id="rId630" xr:uid="{44F5CF81-4E5D-4BF4-BDE2-AC3360B2EFC5}"/>
    <hyperlink ref="AB635" r:id="rId631" xr:uid="{6A50476D-1361-499A-8A1D-6F5D069CCC80}"/>
    <hyperlink ref="AB636" r:id="rId632" xr:uid="{2B46DD59-3379-4106-8779-B6CE6337A930}"/>
    <hyperlink ref="AB637" r:id="rId633" xr:uid="{91246210-1034-4985-A11B-22561F39F1CA}"/>
    <hyperlink ref="AB638" r:id="rId634" xr:uid="{EA95BA7B-2133-48EB-90CF-89BA3A1E63AB}"/>
    <hyperlink ref="AB639" r:id="rId635" xr:uid="{90EFC5A0-D34D-4CAC-B6FB-6186E2EB5A87}"/>
    <hyperlink ref="AB640" r:id="rId636" xr:uid="{A2ACB202-AE20-4664-8CB5-404DB083C582}"/>
    <hyperlink ref="AB641" r:id="rId637" xr:uid="{9A6C8176-E373-4A71-95F9-0F1102DDC831}"/>
    <hyperlink ref="AB642" r:id="rId638" xr:uid="{24097D80-084F-4F99-B8FE-F8546BFF895A}"/>
    <hyperlink ref="AB643" r:id="rId639" xr:uid="{9E0FF12D-12E6-498B-A914-E3040B9500D5}"/>
    <hyperlink ref="AB644" r:id="rId640" xr:uid="{1C60659E-F179-4886-9FBC-741F60EB0646}"/>
    <hyperlink ref="AB645" r:id="rId641" xr:uid="{5DE9FCDC-49F0-4F7F-9927-22EFC5D2AC61}"/>
    <hyperlink ref="AB646" r:id="rId642" xr:uid="{48B2F3BB-E363-47A9-BFD6-743C00879199}"/>
    <hyperlink ref="AB647" r:id="rId643" xr:uid="{98FC546D-3D77-409E-A4C2-D9910AEB8626}"/>
    <hyperlink ref="AB648" r:id="rId644" xr:uid="{9387DD7F-FBAF-4983-9BBE-3658120CA11E}"/>
    <hyperlink ref="AB649" r:id="rId645" xr:uid="{F0C740DD-58B6-42E2-8721-C6F37E65FAD4}"/>
    <hyperlink ref="AB650" r:id="rId646" xr:uid="{AC99EBE7-E17C-49B9-B5D7-97469412045C}"/>
    <hyperlink ref="AB651" r:id="rId647" xr:uid="{F648C85A-32E9-4538-8A3C-C446C257DE36}"/>
    <hyperlink ref="AB652" r:id="rId648" xr:uid="{0FC4AF89-A526-4EAB-BD21-425E5E71B8D6}"/>
    <hyperlink ref="AB653" r:id="rId649" xr:uid="{E2205F9F-B238-4A75-A339-A76A904696FF}"/>
    <hyperlink ref="AB654" r:id="rId650" xr:uid="{71AFF71D-E35A-4919-A3B6-2DB120CD73E2}"/>
    <hyperlink ref="AB655" r:id="rId651" xr:uid="{02DD04A1-D511-47CE-93A4-04A6A9199DE3}"/>
    <hyperlink ref="AB656" r:id="rId652" xr:uid="{43F74507-8219-47BD-AC05-20A0B875ABE0}"/>
    <hyperlink ref="AB657" r:id="rId653" xr:uid="{619BF5E5-7166-417A-A87F-9D979416C1D9}"/>
    <hyperlink ref="AB658" r:id="rId654" xr:uid="{7B574FD0-655B-4682-B68D-D3864574B8DC}"/>
    <hyperlink ref="AB659" r:id="rId655" xr:uid="{37986440-D6CF-49DB-AA39-C869FFEA852F}"/>
    <hyperlink ref="AB660" r:id="rId656" xr:uid="{C400DE0D-FB79-4FB8-86D1-F1DFD93C5C5C}"/>
    <hyperlink ref="AB661" r:id="rId657" xr:uid="{A99DFD8D-39D8-4499-99DD-F8BAEF3B8C03}"/>
    <hyperlink ref="AB662" r:id="rId658" xr:uid="{7B0B2F32-AAC7-40ED-8D6A-F80B4204D5A7}"/>
    <hyperlink ref="AB663" r:id="rId659" xr:uid="{F57486C7-862F-457A-8AD5-54E794AE6D83}"/>
    <hyperlink ref="AB664" r:id="rId660" xr:uid="{3AC3F0ED-7B88-4EA3-9107-C9DDB0607E16}"/>
    <hyperlink ref="AB665" r:id="rId661" xr:uid="{1A54B5A3-5A30-49A2-BB20-4D1C3643A0B6}"/>
    <hyperlink ref="AB666" r:id="rId662" xr:uid="{B35FA527-A92C-4B35-ACDD-C0D0CDCE7A0C}"/>
    <hyperlink ref="AB667" r:id="rId663" xr:uid="{35CBEEC9-2BA9-4ED7-914A-48FF2585E61A}"/>
    <hyperlink ref="AB668" r:id="rId664" xr:uid="{47B68386-42D2-428A-BBFD-384AD25F5F64}"/>
    <hyperlink ref="AB669" r:id="rId665" xr:uid="{77DBF261-1EDF-4039-9C19-D8FFDF2B9D6C}"/>
    <hyperlink ref="AB670" r:id="rId666" xr:uid="{525893CC-949D-4A2C-A937-CC154ECB30A1}"/>
    <hyperlink ref="AB671" r:id="rId667" xr:uid="{0E0B3394-2BA6-4514-8228-6D82213CD5DC}"/>
    <hyperlink ref="AB672" r:id="rId668" xr:uid="{3A2BD953-246D-4A7E-8515-FCA93043D03A}"/>
    <hyperlink ref="AB673" r:id="rId669" xr:uid="{16563799-1E01-478B-BEA0-14E82DDAA342}"/>
    <hyperlink ref="AB674" r:id="rId670" xr:uid="{ECB470B0-191C-4802-A3E3-244DC9CC8294}"/>
    <hyperlink ref="AB675" r:id="rId671" xr:uid="{F09FD22D-568C-485E-99BF-5E16AF27004A}"/>
    <hyperlink ref="AB676" r:id="rId672" xr:uid="{EFA193F8-11CE-450A-A1BA-72AF47E2EB0D}"/>
    <hyperlink ref="AB677" r:id="rId673" xr:uid="{46BAC77D-EC16-4C98-BE64-8E3FEABEB2DA}"/>
    <hyperlink ref="AB678" r:id="rId674" xr:uid="{E1BB2B9A-DE5E-4F08-8A07-25501CF3900F}"/>
    <hyperlink ref="AB679" r:id="rId675" xr:uid="{61180F60-C34F-417F-A12B-89BEF21ADAB5}"/>
    <hyperlink ref="AB680" r:id="rId676" xr:uid="{0725F0AD-0E4D-4B83-A725-B0D5313A245F}"/>
    <hyperlink ref="AB681" r:id="rId677" xr:uid="{06235902-743D-433D-9A3C-21CBE272B353}"/>
    <hyperlink ref="AB682" r:id="rId678" xr:uid="{B2B94430-F5C6-4B10-BC20-E3F191046780}"/>
    <hyperlink ref="AB683" r:id="rId679" xr:uid="{E681A02D-F38D-40EE-B1FF-8A94BC459B46}"/>
    <hyperlink ref="AB684" r:id="rId680" xr:uid="{9A7CEFA7-44AA-45F0-804E-F2DFCD92B9CC}"/>
    <hyperlink ref="AB685" r:id="rId681" xr:uid="{0B6A84C4-CD9A-41F1-B195-6305135C11C6}"/>
    <hyperlink ref="AB686" r:id="rId682" xr:uid="{656E8263-B115-41B6-B4C1-CF50D75A384D}"/>
    <hyperlink ref="AB687" r:id="rId683" xr:uid="{FD42B93F-CD78-428B-921F-1620C162DB68}"/>
    <hyperlink ref="AB688" r:id="rId684" xr:uid="{14784A18-AC37-4184-A148-4976620BE1B2}"/>
    <hyperlink ref="AB689" r:id="rId685" xr:uid="{0AED1B99-4D4A-4075-A002-008793426743}"/>
    <hyperlink ref="AB690" r:id="rId686" xr:uid="{3A0AF97C-A35F-44A8-A375-141EC0E8EE8D}"/>
    <hyperlink ref="AB691" r:id="rId687" xr:uid="{D0DEB8D3-9C2C-48B0-9375-2E21FDA893D9}"/>
    <hyperlink ref="AB692" r:id="rId688" xr:uid="{2563DE18-64C6-4206-9588-9605DE16D3B1}"/>
    <hyperlink ref="AB693" r:id="rId689" xr:uid="{219B9B53-9958-45A7-A608-F5416FB7074E}"/>
    <hyperlink ref="AB694" r:id="rId690" xr:uid="{FCB8ECC1-AF6E-4BD7-B91E-FCB8D0294912}"/>
    <hyperlink ref="AB695" r:id="rId691" xr:uid="{A405AA57-A5D5-4260-90CF-B7BC7603ABC9}"/>
    <hyperlink ref="AB696" r:id="rId692" xr:uid="{7B991D0C-B19B-4422-90B6-6FDC85B449CB}"/>
    <hyperlink ref="AB697" r:id="rId693" xr:uid="{1F7FAB95-BC73-46AD-B87C-41442131A763}"/>
    <hyperlink ref="AB698" r:id="rId694" xr:uid="{3EBEDC5F-3FF4-4429-90B3-BE570355C01A}"/>
    <hyperlink ref="AB699" r:id="rId695" xr:uid="{5BF132B0-257C-4E02-90ED-3B7B96D56C8A}"/>
    <hyperlink ref="AB700" r:id="rId696" xr:uid="{59172E02-6AF6-4122-8345-4B547B426314}"/>
    <hyperlink ref="AB701" r:id="rId697" xr:uid="{24386116-75D4-499C-9748-6EF170119DC6}"/>
    <hyperlink ref="AB702" r:id="rId698" xr:uid="{5A40CD92-AB95-4604-B665-368447974B14}"/>
    <hyperlink ref="AB703" r:id="rId699" xr:uid="{9E9403F4-F668-4D6E-BD95-7135A3EF5BF1}"/>
    <hyperlink ref="AB704" r:id="rId700" xr:uid="{65013D08-2114-4748-85BF-6C1F57CFCCE2}"/>
    <hyperlink ref="AB705" r:id="rId701" xr:uid="{06C0B66C-3584-4F31-93E4-7BF41C5FB255}"/>
    <hyperlink ref="AB706" r:id="rId702" xr:uid="{85883732-F121-409E-8AA7-3AD33C2F2E89}"/>
    <hyperlink ref="AB707" r:id="rId703" xr:uid="{034EB597-65C9-4B71-B3F1-8C7C779A0C1A}"/>
    <hyperlink ref="AB708" r:id="rId704" xr:uid="{590AAE19-CDDF-454A-8513-B06BFB363DA4}"/>
    <hyperlink ref="AB709" r:id="rId705" xr:uid="{19226D0E-B2C7-43F6-B501-99A76656A53F}"/>
    <hyperlink ref="AB710" r:id="rId706" xr:uid="{5F3C3F36-2A5B-47BF-BE24-FE776655B380}"/>
    <hyperlink ref="AB711" r:id="rId707" xr:uid="{393FF503-C799-4B88-9CA3-8299E1DD5953}"/>
    <hyperlink ref="AB712" r:id="rId708" xr:uid="{18028F94-C0B4-49D0-9DF4-F5B362A4982B}"/>
    <hyperlink ref="AB713" r:id="rId709" xr:uid="{FABE0551-B60B-4D5D-9CAF-DF767999F8B7}"/>
    <hyperlink ref="AB714" r:id="rId710" xr:uid="{2EC3C2DA-3F3E-4A38-B02C-A760A87D59DF}"/>
    <hyperlink ref="AB715" r:id="rId711" xr:uid="{6599944B-B2EB-4E20-99B2-F2E6D619EF8F}"/>
    <hyperlink ref="AB716" r:id="rId712" xr:uid="{8D361CE5-220B-405A-A6EE-1213F3E61CDC}"/>
    <hyperlink ref="AB717" r:id="rId713" xr:uid="{97AF4908-56CC-4C37-875E-4BC1E15A9CA0}"/>
    <hyperlink ref="AB718" r:id="rId714" xr:uid="{584A2FD5-0B0E-4FBC-916E-FC4760AA7ED8}"/>
    <hyperlink ref="AB719" r:id="rId715" xr:uid="{C5F35D4D-1AC0-412B-A393-4545F567AA67}"/>
    <hyperlink ref="AB720" r:id="rId716" xr:uid="{7F272721-0B5C-4252-A10A-401149A42090}"/>
    <hyperlink ref="AB721" r:id="rId717" xr:uid="{8D66D6A3-8592-4BEA-9B64-F4B5984758FF}"/>
    <hyperlink ref="AB722" r:id="rId718" xr:uid="{1C9C0F58-619D-4C78-88AE-EB55A8D28C91}"/>
    <hyperlink ref="AB723" r:id="rId719" xr:uid="{2BD73F9A-2472-4F10-A82E-19ECF6DF1081}"/>
    <hyperlink ref="AB724" r:id="rId720" xr:uid="{7F320CD4-6B6B-4041-A6ED-378BBA936A56}"/>
    <hyperlink ref="AB725" r:id="rId721" xr:uid="{C4DF3FD0-F5B1-4108-BF40-5FD8B663ACE6}"/>
    <hyperlink ref="AB726" r:id="rId722" xr:uid="{1946E5F1-EAC8-49F7-BD94-270BCD4A0BBF}"/>
    <hyperlink ref="AB727" r:id="rId723" xr:uid="{6D2C67EB-B435-44E2-8E75-97D011A0C308}"/>
    <hyperlink ref="AB728" r:id="rId724" xr:uid="{69832191-C41F-4113-B29D-D6B320F549C2}"/>
    <hyperlink ref="AB729" r:id="rId725" xr:uid="{7603CBB0-CBB6-4A54-A3C3-F8F9323B2CCB}"/>
    <hyperlink ref="AB730" r:id="rId726" xr:uid="{30A69785-7C48-4E1A-B005-83A51157893D}"/>
    <hyperlink ref="AB731" r:id="rId727" xr:uid="{CE64A337-ED3C-4152-B1D9-C025BD8A4004}"/>
    <hyperlink ref="AB732" r:id="rId728" xr:uid="{B2DED5D0-A6FA-4B7E-AE06-203455CC5941}"/>
    <hyperlink ref="AB733" r:id="rId729" xr:uid="{4463A513-72F0-4436-810A-223F257BFCE8}"/>
    <hyperlink ref="AB734" r:id="rId730" xr:uid="{9E1EC703-C2F3-45E4-87C8-45A14596B99A}"/>
    <hyperlink ref="AB735" r:id="rId731" xr:uid="{05AF052D-6753-4C17-9C8D-65945CD2FDDF}"/>
    <hyperlink ref="AB736" r:id="rId732" xr:uid="{6B31B2DE-52E4-495A-904F-D5F9AB162401}"/>
    <hyperlink ref="AB737" r:id="rId733" xr:uid="{67690C11-63CC-4F31-AA51-7BC07144819C}"/>
    <hyperlink ref="AB738" r:id="rId734" xr:uid="{B720DBCA-F12A-4704-8FCD-8D55A313F8FD}"/>
    <hyperlink ref="AB739" r:id="rId735" xr:uid="{E7A1A399-EC25-48D4-8794-0C2292B22886}"/>
    <hyperlink ref="AB740" r:id="rId736" xr:uid="{E2F3B66C-FA4C-4FF1-9637-C1466CADAA44}"/>
    <hyperlink ref="AB741" r:id="rId737" xr:uid="{26D93530-D732-4733-8155-0425C4A0ECA4}"/>
    <hyperlink ref="AB742" r:id="rId738" xr:uid="{E0DF47D9-C948-4E9A-A3AB-91877724189A}"/>
    <hyperlink ref="AB743" r:id="rId739" xr:uid="{710C33F2-33D5-4707-9F1E-F28AB095F77F}"/>
    <hyperlink ref="AB744" r:id="rId740" xr:uid="{173AD3F3-76D9-4FCA-BBB0-0D586DA7CE47}"/>
    <hyperlink ref="AB745" r:id="rId741" xr:uid="{75427126-FD75-4E30-AF22-1C411AD5337C}"/>
    <hyperlink ref="AB746" r:id="rId742" xr:uid="{A9F755EA-7F41-4B13-95B5-550935B71736}"/>
    <hyperlink ref="AB747" r:id="rId743" xr:uid="{555B5DB3-4881-405E-B633-27320E5458BA}"/>
    <hyperlink ref="AB748" r:id="rId744" xr:uid="{948284FF-CA8B-475B-B2E3-37EA114B9FEA}"/>
    <hyperlink ref="AB749" r:id="rId745" xr:uid="{9CDFF786-A8C7-491C-BB48-AB78FB9F4F05}"/>
    <hyperlink ref="AB750" r:id="rId746" xr:uid="{19D53CA3-56B4-4FC2-ADE3-6258B127ED34}"/>
    <hyperlink ref="AB751" r:id="rId747" xr:uid="{B213798A-A860-4295-9C81-E07877CA260F}"/>
    <hyperlink ref="AB752" r:id="rId748" xr:uid="{CBE32BBA-5F96-4230-9456-07DBE177457A}"/>
    <hyperlink ref="AB753" r:id="rId749" xr:uid="{FB24A7EA-1EB0-49F0-98D9-5000A547C387}"/>
    <hyperlink ref="AB754" r:id="rId750" xr:uid="{84B1B354-EA56-45B8-A24D-8DAFB917A478}"/>
    <hyperlink ref="AB755" r:id="rId751" xr:uid="{88DEAC95-9684-45F3-A638-4E5ABCF11161}"/>
    <hyperlink ref="AB756" r:id="rId752" xr:uid="{9D48BCBF-E1D6-4EB9-AE2E-AB2F35A57C46}"/>
    <hyperlink ref="AB757" r:id="rId753" xr:uid="{A330224D-8DFA-4675-94CC-0C5BC88B6834}"/>
    <hyperlink ref="AB758" r:id="rId754" xr:uid="{A4A0A8C3-28F8-42BA-8C29-D24C178ABC93}"/>
    <hyperlink ref="AB759" r:id="rId755" xr:uid="{341C3C72-334D-4D28-B9B3-51736F43C79D}"/>
    <hyperlink ref="AB760" r:id="rId756" xr:uid="{3EC59739-A29A-4102-A351-60CAC73F6162}"/>
    <hyperlink ref="AB761" r:id="rId757" xr:uid="{8C089CC9-6201-4E96-B993-07B89D1A4DFB}"/>
    <hyperlink ref="AB762" r:id="rId758" xr:uid="{4AFC385E-2831-4C2C-BC69-D4E3CF766961}"/>
    <hyperlink ref="AB763" r:id="rId759" xr:uid="{41EF60E1-7D21-4A06-9A13-EB0BD43C9A6F}"/>
    <hyperlink ref="AB764" r:id="rId760" xr:uid="{BF2D9730-9F5A-48A7-8B09-0F21BBE7F248}"/>
    <hyperlink ref="AB765" r:id="rId761" xr:uid="{E5DB1BA9-E5A3-4AA8-BDC3-982CFE3DCDEE}"/>
    <hyperlink ref="AB766" r:id="rId762" xr:uid="{7A0F6E56-64F6-443B-81CD-B12D4961146A}"/>
    <hyperlink ref="AB767" r:id="rId763" xr:uid="{10F2B688-D90D-42B8-BA7F-A5E28F497058}"/>
    <hyperlink ref="AB768" r:id="rId764" xr:uid="{2E01AE2D-BB15-42BB-AEEB-CF6477D6BE4C}"/>
    <hyperlink ref="AB769" r:id="rId765" xr:uid="{C5028EF9-4D1F-478A-87B5-9F54E5766E69}"/>
    <hyperlink ref="AB770" r:id="rId766" xr:uid="{3B4B6EBB-31E3-47D5-B573-33156ED3A746}"/>
    <hyperlink ref="AB771" r:id="rId767" xr:uid="{2B3A486A-32C7-45E9-801C-35097E08D1A7}"/>
    <hyperlink ref="AB772" r:id="rId768" xr:uid="{72672550-0B21-481E-B193-21C74CE44E7E}"/>
    <hyperlink ref="AB773" r:id="rId769" xr:uid="{C05572F2-6E3A-458D-B735-83CB382EC5B4}"/>
    <hyperlink ref="AB774" r:id="rId770" xr:uid="{316903C5-0B34-42AF-AAF4-3C02EA9AE1E1}"/>
    <hyperlink ref="AB775" r:id="rId771" xr:uid="{A17D325A-EC75-4080-BA5D-6AF1B03ADF50}"/>
    <hyperlink ref="AB776" r:id="rId772" xr:uid="{A19FF4A3-DE57-4CCA-9324-725557A28641}"/>
    <hyperlink ref="AB777" r:id="rId773" xr:uid="{A8D564F2-546D-496D-BBBF-78F9E01D3E43}"/>
    <hyperlink ref="AB778" r:id="rId774" xr:uid="{256566A5-ECC8-4F38-9866-C734921DE0AF}"/>
    <hyperlink ref="AB779" r:id="rId775" xr:uid="{C7987655-08BB-4FD9-A3DB-1DAA19E69E9F}"/>
    <hyperlink ref="AB780" r:id="rId776" xr:uid="{DF78C3F6-46DF-481E-A300-920D44915D11}"/>
    <hyperlink ref="AB781" r:id="rId777" xr:uid="{CA7286EB-B6D3-4B13-BF76-E85AD908D4A2}"/>
    <hyperlink ref="AB782" r:id="rId778" xr:uid="{0B9E0DD5-9F0A-451A-8294-36E0BA8E9A6B}"/>
    <hyperlink ref="AB783" r:id="rId779" xr:uid="{4314EA40-D238-473F-B74D-FD3607107D6B}"/>
    <hyperlink ref="AB784" r:id="rId780" xr:uid="{8FDB94D5-FAC0-427A-8838-2DB21A12A8DB}"/>
    <hyperlink ref="AB785" r:id="rId781" xr:uid="{BC54B426-D664-4CCD-85B2-A19B78A32CFE}"/>
    <hyperlink ref="AB786" r:id="rId782" xr:uid="{69AD3E04-87CE-48EA-8B53-B4F15731E3D1}"/>
    <hyperlink ref="AB787" r:id="rId783" xr:uid="{77B1C7C4-5985-4985-8E93-0D800A9F02ED}"/>
    <hyperlink ref="AB788" r:id="rId784" xr:uid="{11C90801-E6A3-4FFA-A933-14032D2698E4}"/>
    <hyperlink ref="AB789" r:id="rId785" xr:uid="{BB2BB20D-7B6D-413D-AA5A-1DAE9C3CE893}"/>
    <hyperlink ref="AB790" r:id="rId786" xr:uid="{0E0547F2-5148-4588-9AA1-76E7B2B7E0CD}"/>
    <hyperlink ref="AB791" r:id="rId787" xr:uid="{BC7105DD-2348-4921-AF2C-E06D97B7F2D1}"/>
    <hyperlink ref="AB792" r:id="rId788" xr:uid="{B7622D3D-8B29-40F4-80CA-EED1883CFFC8}"/>
    <hyperlink ref="AB793" r:id="rId789" xr:uid="{28EE9578-D284-4155-ACDE-18B6FD054543}"/>
    <hyperlink ref="AB794" r:id="rId790" xr:uid="{E810D357-BF07-484E-8732-B225AADF7430}"/>
    <hyperlink ref="AB795" r:id="rId791" xr:uid="{0F9EF35A-401D-4018-82AC-BF46013E4A9A}"/>
    <hyperlink ref="AB796" r:id="rId792" xr:uid="{0178EDD6-7893-4722-8FC2-A2C5C4941C16}"/>
    <hyperlink ref="AB797" r:id="rId793" xr:uid="{74260A87-763F-4196-9BA3-9897238F713D}"/>
    <hyperlink ref="AB798" r:id="rId794" xr:uid="{49780823-E80C-4A20-B914-D837615EB76F}"/>
    <hyperlink ref="AB799" r:id="rId795" xr:uid="{FFEBE050-7ADA-4F47-9FE0-466CB44D0145}"/>
    <hyperlink ref="AB800" r:id="rId796" xr:uid="{86FC9D65-CE23-4023-8FA6-10687080A828}"/>
    <hyperlink ref="AB801" r:id="rId797" xr:uid="{163FF17B-2DE2-4959-A609-C79BF2352733}"/>
    <hyperlink ref="AB802" r:id="rId798" xr:uid="{C8DDA48E-6B2C-41BC-B441-A870D068B6A0}"/>
    <hyperlink ref="AB803" r:id="rId799" xr:uid="{7F004D0B-9DDB-427A-9CF0-BB0E3B26DB54}"/>
    <hyperlink ref="AB804" r:id="rId800" xr:uid="{788FEAA5-52AB-40D6-83DB-C69B1108153D}"/>
    <hyperlink ref="AB805" r:id="rId801" xr:uid="{55FB4AD5-B598-4B2C-96BA-75F3C6BF705B}"/>
    <hyperlink ref="AB806" r:id="rId802" xr:uid="{AADE53F7-8DBF-4B6B-B17E-2D14E4ECE812}"/>
    <hyperlink ref="AB807" r:id="rId803" xr:uid="{9A0E0002-A5C2-4755-B698-0719F2C5594D}"/>
    <hyperlink ref="AB808" r:id="rId804" xr:uid="{FF7711B0-262C-4C0B-823A-D39B6E7C8FB6}"/>
    <hyperlink ref="AB809" r:id="rId805" xr:uid="{7C3E6B3A-1A60-45EB-AA7C-E04B3C3B6562}"/>
    <hyperlink ref="AB810" r:id="rId806" xr:uid="{6F80C028-2EED-454C-88F5-8CB1D78BF5C1}"/>
    <hyperlink ref="AB811" r:id="rId807" xr:uid="{588C3848-77D4-4AAA-BAAB-364FC77B6B44}"/>
    <hyperlink ref="AB812" r:id="rId808" xr:uid="{2A03F5F7-7C80-4CDB-884F-BBD76017EE6F}"/>
    <hyperlink ref="AB813" r:id="rId809" xr:uid="{70FFCB5A-5A54-4284-A270-559F9EFBE988}"/>
    <hyperlink ref="AB814" r:id="rId810" xr:uid="{DF0D4A8D-0D9F-476E-87A6-B8F55BFA2ECD}"/>
    <hyperlink ref="AB815" r:id="rId811" xr:uid="{1DAA5621-2EDE-47F1-856B-1548FEEEB670}"/>
    <hyperlink ref="AB816" r:id="rId812" xr:uid="{A9FE9FF4-E687-4CCE-8EA9-727E4076E098}"/>
    <hyperlink ref="AB817" r:id="rId813" xr:uid="{D01387A0-215F-47D0-9262-211DBA1020A4}"/>
    <hyperlink ref="AB818" r:id="rId814" xr:uid="{96E6102A-8F61-4168-90E7-91FD43C3F3F2}"/>
    <hyperlink ref="AB819" r:id="rId815" xr:uid="{CDFB46C1-21A1-4324-9E50-8CBD505BBCC1}"/>
    <hyperlink ref="AB820" r:id="rId816" xr:uid="{143ED804-6AD3-4205-93F5-9FDB291DF9D0}"/>
    <hyperlink ref="AB821" r:id="rId817" xr:uid="{CCF5429E-A989-4CE1-B259-8D63633C94CE}"/>
    <hyperlink ref="AB822" r:id="rId818" xr:uid="{AC244C7B-35E3-4690-B818-B9B9692A60F3}"/>
    <hyperlink ref="AB823" r:id="rId819" xr:uid="{DA413AC5-5670-410F-BA02-9369C32FAFB8}"/>
    <hyperlink ref="AB824" r:id="rId820" xr:uid="{218BDE8B-B420-44E2-8B79-D8B9ADC0481D}"/>
    <hyperlink ref="AB825" r:id="rId821" xr:uid="{FE7DCAEF-2F96-41B1-9187-26738423FF37}"/>
    <hyperlink ref="AB826" r:id="rId822" xr:uid="{E462D9A1-4520-41EB-A7FF-1DEA14EA4433}"/>
    <hyperlink ref="AB827" r:id="rId823" xr:uid="{FEBFF065-B638-482D-9734-790C9E473A46}"/>
    <hyperlink ref="AB828" r:id="rId824" xr:uid="{81704B79-D6D5-4E56-AD53-F7702CBDBC12}"/>
    <hyperlink ref="AB829" r:id="rId825" xr:uid="{033E2053-6158-4ACB-94A5-CF13CDB36EB6}"/>
    <hyperlink ref="AB830" r:id="rId826" xr:uid="{447677D0-0AA6-4702-B69B-1EC4DA5F399B}"/>
    <hyperlink ref="AB831" r:id="rId827" xr:uid="{6164772C-A228-491C-A792-4A1459C7567F}"/>
    <hyperlink ref="AB832" r:id="rId828" xr:uid="{D50EAB26-E0AA-484F-B2AF-08E795E782EF}"/>
    <hyperlink ref="AB833" r:id="rId829" xr:uid="{B5FDE754-78F0-46EB-B9AD-FB29A4CF224A}"/>
    <hyperlink ref="AB834" r:id="rId830" xr:uid="{4494DDA6-E104-46A4-90FE-5CA5C47D74F4}"/>
    <hyperlink ref="AB835" r:id="rId831" xr:uid="{763B3924-1544-48A6-9290-205456E00B57}"/>
    <hyperlink ref="AB836" r:id="rId832" xr:uid="{738B5A9C-D586-41E5-989A-D2A89CDE2DBE}"/>
    <hyperlink ref="AB837" r:id="rId833" xr:uid="{F0F7AF06-B162-4BF6-8F6B-6FBF1ABF91AE}"/>
    <hyperlink ref="AB838" r:id="rId834" xr:uid="{A2478AE3-1020-428F-B541-ACAA36F170DB}"/>
    <hyperlink ref="AB839" r:id="rId835" xr:uid="{52229523-3C77-490E-A9EB-71E206724814}"/>
    <hyperlink ref="AB840" r:id="rId836" xr:uid="{9CFB632F-2CFC-4ABF-BD4F-41295C865717}"/>
    <hyperlink ref="AB841" r:id="rId837" xr:uid="{4ED339B1-C4CC-4A72-94D3-B8A006D4332A}"/>
    <hyperlink ref="AB842" r:id="rId838" xr:uid="{6EFCDDF9-4D18-4B4C-965B-38AE6999E60D}"/>
    <hyperlink ref="AB843" r:id="rId839" xr:uid="{10C6D266-CCA9-428A-ACC0-FBFA36906FD0}"/>
    <hyperlink ref="AB844" r:id="rId840" xr:uid="{3937FE40-B87C-428E-A17E-4A67E5BC71D4}"/>
    <hyperlink ref="AB845" r:id="rId841" xr:uid="{DE169467-44D4-4AE7-9F9F-EAC42672D001}"/>
    <hyperlink ref="AB846" r:id="rId842" xr:uid="{7B366E1C-A7E3-4B94-AEA6-4E80068357EE}"/>
    <hyperlink ref="AB847" r:id="rId843" xr:uid="{B6754087-9247-4164-8CAE-98338DB9C27E}"/>
    <hyperlink ref="AB848" r:id="rId844" xr:uid="{A60DA341-6077-4DCB-B160-E86966876317}"/>
    <hyperlink ref="AB849" r:id="rId845" xr:uid="{C6514FDA-95FD-4D3E-B6C5-CC5D2D282054}"/>
    <hyperlink ref="AB850" r:id="rId846" xr:uid="{57E1C99F-BB91-4139-A239-25AF5053BF0B}"/>
    <hyperlink ref="AB851" r:id="rId847" xr:uid="{0EC83F65-12A8-4FB8-AF35-9A78B2EE9DFD}"/>
    <hyperlink ref="AB852" r:id="rId848" xr:uid="{FFC69FF0-330A-4C34-BCD7-F1800E8435C5}"/>
    <hyperlink ref="AB853" r:id="rId849" xr:uid="{F506C757-C8C7-49D1-9150-DBBC7A598485}"/>
    <hyperlink ref="AB854" r:id="rId850" xr:uid="{D45117B5-ED45-414D-ABF6-403E1A35A725}"/>
    <hyperlink ref="AB855" r:id="rId851" xr:uid="{5217FB42-E3F0-490D-AB64-49A63DBFC57F}"/>
    <hyperlink ref="AB856" r:id="rId852" xr:uid="{0DB72424-BA14-4EED-820C-9E7D01471AE4}"/>
    <hyperlink ref="AB857" r:id="rId853" xr:uid="{7E0D2AC6-064E-4143-88E0-73431570EFFA}"/>
    <hyperlink ref="AB858" r:id="rId854" xr:uid="{B9CBA164-BB77-4ACD-8AC2-8795669C3F7B}"/>
    <hyperlink ref="AB859" r:id="rId855" xr:uid="{4239B5F5-23CA-46BF-A1F5-1D9315AEF9AF}"/>
    <hyperlink ref="AB860" r:id="rId856" xr:uid="{50F17A1D-11A1-479A-855A-3E55DBD788AB}"/>
    <hyperlink ref="AB861" r:id="rId857" xr:uid="{E522FBA6-8C20-4048-894F-510650465420}"/>
    <hyperlink ref="AB862" r:id="rId858" xr:uid="{CF5ACC0A-92AF-443E-BB9B-945BCC99D1D4}"/>
    <hyperlink ref="AB863" r:id="rId859" xr:uid="{08C9A5B0-7B87-4040-B4B2-023F7A8B65C2}"/>
    <hyperlink ref="AB864" r:id="rId860" xr:uid="{D5B9E44D-85F6-44CB-96B7-FE349993B36C}"/>
    <hyperlink ref="AB865" r:id="rId861" xr:uid="{CC499387-5FBD-4FB6-8A85-5936646CF627}"/>
    <hyperlink ref="AB866" r:id="rId862" xr:uid="{945F99DD-4B5A-4612-B441-3B596CC4C5FE}"/>
    <hyperlink ref="AB867" r:id="rId863" xr:uid="{C214F872-DB74-4BF1-91EF-4DF3335FC88D}"/>
    <hyperlink ref="AB868" r:id="rId864" xr:uid="{A3DC0D65-8014-4B19-BEF8-13BAD63B164B}"/>
    <hyperlink ref="AB869" r:id="rId865" xr:uid="{C8E1D942-6588-4E9C-BA63-CC6ACB0D1ED4}"/>
    <hyperlink ref="AB870" r:id="rId866" xr:uid="{934561BC-E733-48CC-8D81-4BA3ADCCB54D}"/>
    <hyperlink ref="AB871" r:id="rId867" xr:uid="{A7838A3A-812B-40FB-AB4B-1443E0A0662D}"/>
    <hyperlink ref="AB872" r:id="rId868" xr:uid="{08A7A0EF-FF10-4427-A5C8-0938FA1FAD3F}"/>
    <hyperlink ref="AB873" r:id="rId869" xr:uid="{1BAA6C59-C643-4B4E-9E41-2E6E62626CE0}"/>
    <hyperlink ref="AB874" r:id="rId870" xr:uid="{2D3404AB-F47A-4330-8DAE-B17C5663F3D9}"/>
    <hyperlink ref="AB875" r:id="rId871" xr:uid="{A6DF2242-12C1-4704-A876-1DE518D3E28D}"/>
    <hyperlink ref="AB876" r:id="rId872" xr:uid="{B653BA8A-AAB4-4760-A81B-FC34A88BF3AB}"/>
    <hyperlink ref="AB877" r:id="rId873" xr:uid="{5AE6E71E-7CCF-4228-9AD6-DCB3437AD890}"/>
    <hyperlink ref="AB878" r:id="rId874" xr:uid="{2D97E8A4-7C95-4F3A-BE05-820F2C7B224C}"/>
    <hyperlink ref="AB879" r:id="rId875" xr:uid="{4BC9F0A5-FDA5-4674-B2F1-5E138DA43080}"/>
    <hyperlink ref="AB880" r:id="rId876" xr:uid="{3DE81BBD-E0E6-45F1-AF97-E99B7F4CEFDF}"/>
    <hyperlink ref="AB881" r:id="rId877" xr:uid="{BE768848-4992-4830-9697-8090181B6D95}"/>
    <hyperlink ref="AB882" r:id="rId878" xr:uid="{0848830D-360A-4743-AF9D-793E56DAF8CC}"/>
    <hyperlink ref="AB883" r:id="rId879" xr:uid="{993B5778-0A0A-43D8-ACD3-6CDC6125626C}"/>
    <hyperlink ref="AB884" r:id="rId880" xr:uid="{B73A7855-8C35-4DCD-9CA7-50C9D9DDFCF3}"/>
    <hyperlink ref="AB885" r:id="rId881" xr:uid="{F1E4F4A5-A222-454A-B841-41AC7EC90D84}"/>
    <hyperlink ref="AB886" r:id="rId882" xr:uid="{39C1E962-88C6-4919-9BB0-499426146AB2}"/>
    <hyperlink ref="AB887" r:id="rId883" xr:uid="{736C1BA7-5F78-4BBB-AAF0-02CD52EF8098}"/>
    <hyperlink ref="AB888" r:id="rId884" xr:uid="{2485EA0E-7430-4432-9B8E-40C5A6B030DC}"/>
    <hyperlink ref="AB889" r:id="rId885" xr:uid="{0479D39B-CE14-4411-9D58-897187671398}"/>
    <hyperlink ref="AB890" r:id="rId886" xr:uid="{BFA20C42-5EB7-4E40-A31E-F671A8508B89}"/>
    <hyperlink ref="AB891" r:id="rId887" xr:uid="{60BED85A-21D0-4C79-9C28-9D5FA775A2AD}"/>
    <hyperlink ref="AB892" r:id="rId888" xr:uid="{0F011B70-D4AE-456D-BF52-1CFE330CC027}"/>
    <hyperlink ref="AB893" r:id="rId889" xr:uid="{A97DAA36-1F8D-4692-8553-C8C00F9DFBF4}"/>
    <hyperlink ref="AB894" r:id="rId890" xr:uid="{5AFFE6F4-C310-4C42-8643-95B68E2446BF}"/>
    <hyperlink ref="AB895" r:id="rId891" xr:uid="{CA03C3E6-352C-40AE-8262-11928DD72C93}"/>
    <hyperlink ref="AB896" r:id="rId892" xr:uid="{B9D3C2E7-C568-4A0C-9A00-B0B0F425CF71}"/>
    <hyperlink ref="AB897" r:id="rId893" xr:uid="{AB64B89C-9604-4F67-A65B-19B5BDD5806A}"/>
    <hyperlink ref="AB898" r:id="rId894" xr:uid="{BA59F4FE-F268-4E56-A0EA-5C58620F94A2}"/>
    <hyperlink ref="AB899" r:id="rId895" xr:uid="{78FB7641-A9AD-419A-B8A9-D3AE9C637E6E}"/>
    <hyperlink ref="AB900" r:id="rId896" xr:uid="{F8B64F7F-18E4-411A-BE24-6E548C92232A}"/>
    <hyperlink ref="AB901" r:id="rId897" xr:uid="{E77ADEA2-C672-4851-90A3-DFB29E630AFC}"/>
    <hyperlink ref="AB902" r:id="rId898" xr:uid="{71E35D95-801B-4EBF-9CEE-6994804AEC21}"/>
    <hyperlink ref="AB903" r:id="rId899" xr:uid="{306725B3-558D-4FDC-B583-D8E3AED5D433}"/>
    <hyperlink ref="AB904" r:id="rId900" xr:uid="{367D4AC7-2186-4C52-8E9C-D5F30BB19AAD}"/>
    <hyperlink ref="AB905" r:id="rId901" xr:uid="{DAC0F596-F890-4DC0-9CC6-EB77232240E4}"/>
    <hyperlink ref="AB906" r:id="rId902" xr:uid="{6673408D-CFB3-45AE-827B-59F8344C3631}"/>
    <hyperlink ref="AB907" r:id="rId903" xr:uid="{19D11A61-903E-4570-8D71-C814583747AF}"/>
    <hyperlink ref="AB908" r:id="rId904" xr:uid="{787EC408-8544-40A5-B710-7090E3C1E212}"/>
    <hyperlink ref="AB909" r:id="rId905" xr:uid="{439B9C5B-51EB-429A-A7BD-AAA4B955629B}"/>
    <hyperlink ref="AB910" r:id="rId906" xr:uid="{F650C003-561E-4CBF-AD85-EA5A60501B0F}"/>
    <hyperlink ref="AB911" r:id="rId907" xr:uid="{3DB3ABC5-4079-444E-9743-06C0A07D72B8}"/>
    <hyperlink ref="AB912" r:id="rId908" xr:uid="{288C2DD2-78DC-4960-A4B0-13A75CCECC84}"/>
    <hyperlink ref="AB913" r:id="rId909" xr:uid="{0AEE1FEF-85FB-4F3F-8663-4984CCFAEC41}"/>
    <hyperlink ref="AB914" r:id="rId910" xr:uid="{A473AF39-7692-41BD-A42D-D3B13824BD92}"/>
    <hyperlink ref="AB915" r:id="rId911" xr:uid="{DAA94678-CF0E-474B-86DF-96C0CF3FD624}"/>
    <hyperlink ref="AB916" r:id="rId912" xr:uid="{7B970377-3E1A-40D7-8613-28482F60D2AC}"/>
    <hyperlink ref="AB917" r:id="rId913" xr:uid="{D081CC91-FC00-499E-AC42-5AB756F3990F}"/>
    <hyperlink ref="AB918" r:id="rId914" xr:uid="{71967B3F-7476-4339-81AB-5873F46F5853}"/>
    <hyperlink ref="AB919" r:id="rId915" xr:uid="{257388A6-32CF-469F-8D0E-164EEE613AC0}"/>
    <hyperlink ref="AB920" r:id="rId916" xr:uid="{A7FCA44A-DC39-41F5-B2AE-D96E49EDADE6}"/>
    <hyperlink ref="AB921" r:id="rId917" xr:uid="{F8CF6B3A-9580-43B0-BEF6-0371009C9D86}"/>
    <hyperlink ref="AB922" r:id="rId918" xr:uid="{0F625364-2576-4F67-B098-D0CA491AFFD7}"/>
    <hyperlink ref="AB923" r:id="rId919" xr:uid="{41C5C30A-9BE8-4AE9-A624-1B1D3E2F36E0}"/>
    <hyperlink ref="AB924" r:id="rId920" xr:uid="{B20578C9-BB7D-4837-9D08-62969184CCD0}"/>
    <hyperlink ref="AB925" r:id="rId921" xr:uid="{C5E48C6E-76ED-4D3B-830F-3E26DB97CE09}"/>
    <hyperlink ref="AB926" r:id="rId922" xr:uid="{209ED9DE-5B51-459C-9C97-A15A664C7AEB}"/>
    <hyperlink ref="AB927" r:id="rId923" xr:uid="{4977C83E-8223-471C-9B45-5010C1B4052B}"/>
    <hyperlink ref="AB928" r:id="rId924" xr:uid="{A733EB20-A1E6-4133-A682-898534BB1515}"/>
    <hyperlink ref="AB929" r:id="rId925" xr:uid="{F8AB663B-B128-47DF-A255-46A09EFE9DDA}"/>
    <hyperlink ref="AB930" r:id="rId926" xr:uid="{BFBCD5DC-DDC9-4F6E-9016-9D7A4B177066}"/>
    <hyperlink ref="AB931" r:id="rId927" xr:uid="{29D0034A-8C68-4D82-8F1F-2502290A9B66}"/>
    <hyperlink ref="AB932" r:id="rId928" xr:uid="{723F293E-A4BE-4B80-8530-2C2B87885A30}"/>
    <hyperlink ref="AB933" r:id="rId929" xr:uid="{F4D9F511-BA22-4EC0-AA2A-EA01DCD86CE2}"/>
    <hyperlink ref="AB934" r:id="rId930" xr:uid="{FA0DEDAA-0054-4983-BAAE-0F978B6C7B3E}"/>
    <hyperlink ref="AB935" r:id="rId931" xr:uid="{B936B178-FF8F-4103-A5DD-046934721418}"/>
    <hyperlink ref="AB936" r:id="rId932" xr:uid="{502AE4F4-F63A-47D3-84DE-5F13A0B9CA9F}"/>
    <hyperlink ref="AB937" r:id="rId933" xr:uid="{BEF3104D-A414-4B66-A028-BCF852CB0683}"/>
    <hyperlink ref="AB938" r:id="rId934" xr:uid="{D37021FB-4161-4435-80D2-59E492F5EDF0}"/>
    <hyperlink ref="AB939" r:id="rId935" xr:uid="{C45199A7-8F76-4182-A86E-084F771CE6F0}"/>
    <hyperlink ref="AB940" r:id="rId936" xr:uid="{B7B11235-A369-49F1-879F-C033D200E7C2}"/>
    <hyperlink ref="AB941" r:id="rId937" xr:uid="{59A04632-2444-4D09-9B59-5614C6ACF353}"/>
    <hyperlink ref="AB942" r:id="rId938" xr:uid="{E34940C5-A1CE-4CC8-BE52-F312CC4255BF}"/>
    <hyperlink ref="AB943" r:id="rId939" xr:uid="{4D783839-D0D2-48A4-BF78-0DB29566D8BA}"/>
    <hyperlink ref="AB944" r:id="rId940" xr:uid="{7CBC96FB-3AEF-4E9E-B6D6-D2B68C907E59}"/>
    <hyperlink ref="AB945" r:id="rId941" xr:uid="{D9C00F3E-DC07-4F9E-B07C-FAEE09C4E70E}"/>
    <hyperlink ref="AB946" r:id="rId942" xr:uid="{AC2A1BE0-0230-486B-9FB6-58ADAF51BF45}"/>
    <hyperlink ref="AB947" r:id="rId943" xr:uid="{6039941D-BE74-48B2-A3CF-1B7BB3F2A709}"/>
    <hyperlink ref="AB948" r:id="rId944" xr:uid="{6C126E27-3ADE-478E-BA2E-F92E7195A28D}"/>
    <hyperlink ref="AB949" r:id="rId945" xr:uid="{EDB91C71-2E59-4121-AC90-55A1CE330A4C}"/>
    <hyperlink ref="AB950" r:id="rId946" xr:uid="{9F832E7D-9A08-48D8-9237-B77E3E248452}"/>
    <hyperlink ref="AB951" r:id="rId947" xr:uid="{C94406B6-FC34-49D5-8B53-6A7EB0806EF8}"/>
    <hyperlink ref="AB952" r:id="rId948" xr:uid="{907CF671-F0ED-4A5B-83E4-494C8EA837EE}"/>
    <hyperlink ref="AB953" r:id="rId949" xr:uid="{A24D1C3E-803F-4F9D-B852-BC8EDE114C3F}"/>
    <hyperlink ref="AB954" r:id="rId950" xr:uid="{A2A350DF-22CC-4BC7-BC6C-BE7422A16330}"/>
    <hyperlink ref="AB955" r:id="rId951" xr:uid="{F2A49BB9-3A03-4871-AB18-5C396A9F1C0F}"/>
    <hyperlink ref="AB956" r:id="rId952" xr:uid="{C9920878-EDFA-453D-BBAA-E953A48D0D3C}"/>
    <hyperlink ref="AB957" r:id="rId953" xr:uid="{D7C6BA7A-9D77-4232-B6FD-D08E3EB6C2E7}"/>
    <hyperlink ref="AB958" r:id="rId954" xr:uid="{B6B62956-6F17-4B02-9C96-1AC8A3FC62D3}"/>
    <hyperlink ref="AB959" r:id="rId955" xr:uid="{9F46D786-91B4-40B7-8720-3892C8DC027E}"/>
    <hyperlink ref="AB960" r:id="rId956" xr:uid="{6569E830-6D86-4DB1-B373-0812402B0B94}"/>
    <hyperlink ref="AB961" r:id="rId957" xr:uid="{46A9A4F4-D8AD-44CD-BEFE-8538FBB8F109}"/>
    <hyperlink ref="AB962" r:id="rId958" xr:uid="{B02EF49B-27CB-46F5-8DC4-0B7924F49063}"/>
    <hyperlink ref="AB963" r:id="rId959" xr:uid="{E01A9DEF-1F5F-4BBE-8CD8-0D55647E9346}"/>
    <hyperlink ref="AB964" r:id="rId960" xr:uid="{8030B531-F000-46D7-839F-166A8540F9F2}"/>
    <hyperlink ref="AB965" r:id="rId961" xr:uid="{D843368B-6140-405A-9964-10F0530BA7C6}"/>
    <hyperlink ref="AB966" r:id="rId962" xr:uid="{F08BDD64-4036-4460-8077-FB50663AC456}"/>
    <hyperlink ref="AB967" r:id="rId963" xr:uid="{2297623E-C2D7-464E-9F77-B20CD2791AEA}"/>
    <hyperlink ref="AB968" r:id="rId964" xr:uid="{0B5FDC73-05C9-4637-BFB8-982122615803}"/>
    <hyperlink ref="AB969" r:id="rId965" xr:uid="{6270F34D-8D46-47EA-B14A-C60AD3CEDFC0}"/>
    <hyperlink ref="AB970" r:id="rId966" xr:uid="{7D19997E-C1E7-470D-8DEB-39406B18762B}"/>
    <hyperlink ref="AB971" r:id="rId967" xr:uid="{FD9B2A3B-4E36-4664-8DEF-661AD988ECE8}"/>
    <hyperlink ref="AB972" r:id="rId968" xr:uid="{DD50A225-2A8A-4E87-B850-DDD385F07875}"/>
    <hyperlink ref="AB973" r:id="rId969" xr:uid="{B32CFF8B-46C3-43C2-8B7B-7C75CE087088}"/>
    <hyperlink ref="AB974" r:id="rId970" xr:uid="{4A9CCA36-8417-494A-A606-EB18DF14BEDD}"/>
    <hyperlink ref="AB975" r:id="rId971" xr:uid="{7D06A2C7-F88F-473C-8326-C95588E07521}"/>
    <hyperlink ref="AB976" r:id="rId972" xr:uid="{5A591B0B-AA3D-4F4D-A448-B0B309EAB94E}"/>
    <hyperlink ref="AB977" r:id="rId973" xr:uid="{3FF52FEF-1D50-46E4-8CF6-DA5E2A2822BF}"/>
    <hyperlink ref="AB978" r:id="rId974" xr:uid="{2CB8E134-EF8D-4940-BDD8-743D8DC1515C}"/>
    <hyperlink ref="AB979" r:id="rId975" xr:uid="{086E3A32-5324-43E8-8061-2730E1692D71}"/>
    <hyperlink ref="AB980" r:id="rId976" xr:uid="{5BDD989D-EB89-43E0-A565-71C7ADAD9E53}"/>
    <hyperlink ref="AB981" r:id="rId977" xr:uid="{80372D08-76FC-4240-A705-844CD57C9D5F}"/>
    <hyperlink ref="AB982" r:id="rId978" xr:uid="{82438FE8-10C3-486E-87CE-F00C10DB7BA4}"/>
    <hyperlink ref="AB983" r:id="rId979" xr:uid="{487E8102-AB47-462E-9CB8-02BE7B927272}"/>
    <hyperlink ref="AB984" r:id="rId980" xr:uid="{AE8A7203-7609-4554-84A7-E75018C8E992}"/>
    <hyperlink ref="AB985" r:id="rId981" xr:uid="{777F2E82-3AF3-4480-A5C0-CCA6E7C11E77}"/>
    <hyperlink ref="AB986" r:id="rId982" xr:uid="{53F936D9-C375-49A4-A8EA-30730945604C}"/>
    <hyperlink ref="AB987" r:id="rId983" xr:uid="{847B08F1-CB71-4F3F-B3D6-422D44052705}"/>
    <hyperlink ref="AB988" r:id="rId984" xr:uid="{D78549EA-7EE1-402D-9C17-2D50B5D31E68}"/>
    <hyperlink ref="AB989" r:id="rId985" xr:uid="{3D7D0622-5892-488C-8528-8FC0D84BF0CA}"/>
    <hyperlink ref="AB990" r:id="rId986" xr:uid="{B2D82226-5232-43D8-8E83-0C2716BB0E73}"/>
    <hyperlink ref="AB991" r:id="rId987" xr:uid="{473CD23F-7F98-4149-8E5F-FA1C8481CC31}"/>
    <hyperlink ref="AB992" r:id="rId988" xr:uid="{9CF15E7B-9519-4B7E-8E4F-20220AA9EAC5}"/>
    <hyperlink ref="AB993" r:id="rId989" xr:uid="{9794F5B0-7EBE-40EB-BD4E-4CDA636C16BF}"/>
    <hyperlink ref="AB994" r:id="rId990" xr:uid="{DAF76995-463A-482E-97C2-F904B1CABF3E}"/>
    <hyperlink ref="AB995" r:id="rId991" xr:uid="{D47AB47B-6DEC-4F18-941C-182693A158CF}"/>
    <hyperlink ref="AB996" r:id="rId992" xr:uid="{DB51349B-B367-47AF-832C-936C892190FE}"/>
    <hyperlink ref="AB997" r:id="rId993" xr:uid="{8438A105-23EC-4098-A160-26423374DF48}"/>
    <hyperlink ref="AB998" r:id="rId994" xr:uid="{3E9BD6BD-06DF-42BF-B565-55FDB582CA59}"/>
    <hyperlink ref="AB999" r:id="rId995" xr:uid="{DE1D0918-1EFF-4DEE-A32C-07BB78AD148E}"/>
    <hyperlink ref="AB1000" r:id="rId996" xr:uid="{FD3D5AD3-6E32-49C8-8714-B0B43BCF1618}"/>
    <hyperlink ref="AB1001" r:id="rId997" xr:uid="{24EACB98-2BBB-410B-9152-8ED899142471}"/>
    <hyperlink ref="AB1002" r:id="rId998" xr:uid="{3194B3E7-0A46-49EE-B9FF-762EC7568B3A}"/>
    <hyperlink ref="AB1003" r:id="rId999" xr:uid="{167C6B9A-22D6-4D88-BFAE-CEFDB9F6669D}"/>
    <hyperlink ref="AB1004" r:id="rId1000" xr:uid="{36D691F0-8762-47AC-B878-1A79704CA4D1}"/>
    <hyperlink ref="AB1005" r:id="rId1001" xr:uid="{1B40C639-CDA7-4A32-A310-81D191CEC18E}"/>
    <hyperlink ref="AB1006" r:id="rId1002" xr:uid="{ABC765C1-E8B0-452F-8E6F-57CB306F6AD7}"/>
    <hyperlink ref="AB1007" r:id="rId1003" xr:uid="{3FF60F3D-F278-4D78-B8AF-8E4F90DD785A}"/>
    <hyperlink ref="AB1008" r:id="rId1004" xr:uid="{02CD113C-5DD9-4E19-9A53-8A22DB45E7D1}"/>
    <hyperlink ref="AB1009" r:id="rId1005" xr:uid="{A9A47E95-A6F3-4608-B923-4350AAC22E3A}"/>
    <hyperlink ref="AB1010" r:id="rId1006" xr:uid="{0EEEB40C-C8A3-4F49-A011-4B2578A8530D}"/>
    <hyperlink ref="AB1011" r:id="rId1007" xr:uid="{B63356CD-E100-4113-BED7-29EE52E38193}"/>
    <hyperlink ref="AB1012" r:id="rId1008" xr:uid="{EB756894-5EA7-4D1F-AB51-DAB969BEBF47}"/>
    <hyperlink ref="AB1013" r:id="rId1009" xr:uid="{116C5265-87C0-4203-80CA-3ECA4FC21C85}"/>
    <hyperlink ref="AB1014" r:id="rId1010" xr:uid="{5D893048-C61A-4D3D-B808-776B3B435C02}"/>
    <hyperlink ref="AB1015" r:id="rId1011" xr:uid="{915B359E-BA86-44CA-B304-D7C127824DFF}"/>
    <hyperlink ref="AB1016" r:id="rId1012" xr:uid="{567FAE89-BB7D-4CBD-892F-83C41275D32B}"/>
    <hyperlink ref="AB1017" r:id="rId1013" xr:uid="{60A2B5EA-E312-402A-B983-91FC4B0EB3BB}"/>
    <hyperlink ref="AB1018" r:id="rId1014" xr:uid="{786BE661-4297-4392-920C-E3A800477FA1}"/>
    <hyperlink ref="AB1019" r:id="rId1015" xr:uid="{A5B2CBD3-00A6-4B60-A920-6894CBA0B451}"/>
    <hyperlink ref="AB1020" r:id="rId1016" xr:uid="{75910AA2-CAE7-49E0-87B4-D1E20C80DB54}"/>
    <hyperlink ref="AB1021" r:id="rId1017" xr:uid="{573278B2-AB36-4E1C-88B0-3BD210A45F0D}"/>
    <hyperlink ref="AB1022" r:id="rId1018" xr:uid="{AAC1BFDD-8F83-493B-B9FD-1D664B382ACD}"/>
    <hyperlink ref="AB1023" r:id="rId1019" xr:uid="{E4E45D56-B645-44C8-ACDC-F3B4FF5F9686}"/>
    <hyperlink ref="AB1024" r:id="rId1020" xr:uid="{60D6CDF4-BA38-4D8C-821C-C84731C8E4CF}"/>
    <hyperlink ref="AB1025" r:id="rId1021" xr:uid="{83469820-831B-4439-92F1-01C0B089BCAA}"/>
    <hyperlink ref="AB1026" r:id="rId1022" xr:uid="{F2D50FE3-5389-4C05-BA49-B44CD463C555}"/>
    <hyperlink ref="AB1027" r:id="rId1023" xr:uid="{203F3AC3-0DC2-4BA9-B150-88830C5A1D2E}"/>
    <hyperlink ref="AB1028" r:id="rId1024" xr:uid="{5411CED5-8C55-4B6F-B4A1-B563DB5DB8E0}"/>
    <hyperlink ref="AB1029" r:id="rId1025" xr:uid="{C8B92890-4147-464F-A6D8-887B3B810547}"/>
    <hyperlink ref="AB1030" r:id="rId1026" xr:uid="{33B9133C-750E-4873-862D-DC82C4071BB9}"/>
    <hyperlink ref="AB1031" r:id="rId1027" xr:uid="{85B2CDC1-84AD-42EB-943D-E0A20D580B67}"/>
    <hyperlink ref="AB1032" r:id="rId1028" xr:uid="{3C11DFC3-C04B-4CB6-88C7-D0A39D00CC88}"/>
    <hyperlink ref="AB1033" r:id="rId1029" xr:uid="{B6AB9468-0F1C-437E-864B-3C03F083FC6B}"/>
    <hyperlink ref="AB1034" r:id="rId1030" xr:uid="{813976F3-0F5B-45E3-9855-B4DF801473C2}"/>
    <hyperlink ref="AB1035" r:id="rId1031" xr:uid="{60FA4858-1407-42AE-9BAB-BBF016374443}"/>
    <hyperlink ref="AB1036" r:id="rId1032" xr:uid="{698774BB-A2AB-4BC0-8D39-208926906806}"/>
    <hyperlink ref="AB1037" r:id="rId1033" xr:uid="{0CD1D9E4-6A8D-4BE1-80F4-7371014A1EBE}"/>
    <hyperlink ref="AB1038" r:id="rId1034" xr:uid="{0532B647-46CF-4059-8EC7-299882FD33AA}"/>
    <hyperlink ref="AB1039" r:id="rId1035" xr:uid="{DE9C4485-21A9-4815-935B-6FDB782718FD}"/>
    <hyperlink ref="AB1040" r:id="rId1036" xr:uid="{3A5672C6-79B7-49FF-8A87-F3F0497751DF}"/>
    <hyperlink ref="AB1041" r:id="rId1037" xr:uid="{DE7597A0-6556-40EB-B046-EF8F3936218F}"/>
    <hyperlink ref="AB1042" r:id="rId1038" xr:uid="{58F9FA8E-9074-49FC-8D53-0BE51EAE94EE}"/>
    <hyperlink ref="AB1043" r:id="rId1039" xr:uid="{3374172C-EE14-4F8A-A613-C67FB609D677}"/>
    <hyperlink ref="AB1044" r:id="rId1040" xr:uid="{BB5D80CA-D59D-4211-A627-D76CEEFE64E9}"/>
    <hyperlink ref="AB1045" r:id="rId1041" xr:uid="{2DA35F57-6EB9-47CA-8084-283B5FC0DBF6}"/>
    <hyperlink ref="AB1046" r:id="rId1042" xr:uid="{E67FC776-14CC-4020-8F31-57FA1D1C8B5A}"/>
    <hyperlink ref="AB1047" r:id="rId1043" xr:uid="{0B42B9AB-F60D-47FB-99BF-D80552A7A10A}"/>
    <hyperlink ref="AB1048" r:id="rId1044" xr:uid="{30539418-6789-45EC-8348-D69462986971}"/>
    <hyperlink ref="AB1049" r:id="rId1045" xr:uid="{6C990D2E-BC97-4CA6-A426-BF3DE10C096B}"/>
    <hyperlink ref="AB1050" r:id="rId1046" xr:uid="{3EBA9937-6003-4501-A74C-A64177076605}"/>
    <hyperlink ref="AB1051" r:id="rId1047" xr:uid="{BE90CE6D-E4A4-47C7-845B-4E4B16E9E5C7}"/>
    <hyperlink ref="AB1052" r:id="rId1048" xr:uid="{B1DD7AC0-53A6-48EE-A4F8-8A15F00F7B42}"/>
    <hyperlink ref="AB1053" r:id="rId1049" xr:uid="{1C295832-8710-4706-BC2E-F82005C141E5}"/>
    <hyperlink ref="AB1054" r:id="rId1050" xr:uid="{98897308-7267-423C-855D-B78AB847A805}"/>
    <hyperlink ref="AB1055" r:id="rId1051" xr:uid="{23A4FD9F-19C7-4AF9-8502-5D5194036C3D}"/>
    <hyperlink ref="AB1056" r:id="rId1052" xr:uid="{3204D6AD-C1DA-486C-A2B3-BB4A43937F11}"/>
    <hyperlink ref="AB1057" r:id="rId1053" xr:uid="{9F92EDD2-AC1F-4213-91AD-A9103D28F516}"/>
    <hyperlink ref="AB1058" r:id="rId1054" xr:uid="{87D05A55-FC20-4859-8D10-263274B7325A}"/>
    <hyperlink ref="AB1059" r:id="rId1055" xr:uid="{E392FBBB-A574-4DBA-AE4C-D956C5B0FC63}"/>
    <hyperlink ref="AB1060" r:id="rId1056" xr:uid="{13CEC5FF-D4D5-45FA-9453-F37B6C9F80C0}"/>
    <hyperlink ref="AB1061" r:id="rId1057" xr:uid="{B81ECF56-E8FC-4F4F-99CC-BEA2B9D70D51}"/>
    <hyperlink ref="AB1062" r:id="rId1058" xr:uid="{D5C2884D-12FD-45BF-A3B8-D861E9575423}"/>
    <hyperlink ref="AB1063" r:id="rId1059" xr:uid="{C33E03B1-389D-4ADD-B448-0C2E079656B5}"/>
    <hyperlink ref="AB1064" r:id="rId1060" xr:uid="{5B80E515-9163-4E8D-8D3F-3207D839C070}"/>
    <hyperlink ref="AB1065" r:id="rId1061" xr:uid="{3C032825-1AB0-42B7-AD63-C7C9C45C853F}"/>
    <hyperlink ref="AB1066" r:id="rId1062" xr:uid="{129635FE-1719-4ED5-80D9-3EF5DD02DFAA}"/>
    <hyperlink ref="AB1067" r:id="rId1063" xr:uid="{FD56E09C-D9D7-47BE-B3FD-4808C0FF8E52}"/>
    <hyperlink ref="AB1068" r:id="rId1064" xr:uid="{950D6380-043F-471B-B79E-F0FBB86D7F31}"/>
    <hyperlink ref="AB1069" r:id="rId1065" xr:uid="{79EFDC8A-8651-4DA6-AFA8-CEB63F2531A4}"/>
    <hyperlink ref="AB1070" r:id="rId1066" xr:uid="{CDBF0371-414D-4F5C-BCF6-9AC4EBA657AD}"/>
    <hyperlink ref="AB1071" r:id="rId1067" xr:uid="{5EF905E0-E891-4144-B325-834AE4A86725}"/>
    <hyperlink ref="AB1072" r:id="rId1068" xr:uid="{AE8D5D42-B430-4853-9B77-76C68024B37F}"/>
    <hyperlink ref="AB1073" r:id="rId1069" xr:uid="{92F74471-F5F5-477F-97B8-307D97AD90AC}"/>
    <hyperlink ref="AB1074" r:id="rId1070" xr:uid="{B7EA44F5-B83C-4F00-8DA9-79BE0E454C8C}"/>
    <hyperlink ref="AB1075" r:id="rId1071" xr:uid="{2B90AB31-0F59-4D0D-ADB1-E3F503B9979E}"/>
    <hyperlink ref="AB1076" r:id="rId1072" xr:uid="{40879B42-680E-4489-AAB1-CA96D5A23CAE}"/>
    <hyperlink ref="AB1077" r:id="rId1073" xr:uid="{5FA27185-F4D9-4A22-9109-09D2BBB98E33}"/>
    <hyperlink ref="AB1078" r:id="rId1074" xr:uid="{BEA89DB0-7ED9-47B3-AA67-4E30522BDA47}"/>
    <hyperlink ref="AB1079" r:id="rId1075" xr:uid="{4BCDBFFB-50F5-4EDB-83E3-F4BF2FEFC759}"/>
    <hyperlink ref="AB1080" r:id="rId1076" xr:uid="{FC2CFAD7-5A35-4FD0-AEBF-DD371F28788D}"/>
    <hyperlink ref="AB1081" r:id="rId1077" xr:uid="{0A51983C-5FF6-48D8-ADE0-E6784EF92A28}"/>
    <hyperlink ref="AB1082" r:id="rId1078" xr:uid="{D88669CD-7F69-482E-A49D-CE397FF1972E}"/>
    <hyperlink ref="AB1083" r:id="rId1079" xr:uid="{0E4DB45C-0C7A-423F-8DE0-3268EF055796}"/>
    <hyperlink ref="AB1084" r:id="rId1080" xr:uid="{3099D60D-8A54-4B78-846B-E0781D1B3A39}"/>
    <hyperlink ref="AB1085" r:id="rId1081" xr:uid="{367A86E4-A79F-4CA0-8240-15335EC226C5}"/>
    <hyperlink ref="AB1086" r:id="rId1082" xr:uid="{075ECFED-168F-4FDA-9242-ED77E568B15E}"/>
    <hyperlink ref="AB1087" r:id="rId1083" xr:uid="{46CA4759-6F16-421D-81F2-6FCBF938015C}"/>
    <hyperlink ref="AB1088" r:id="rId1084" xr:uid="{15DD75B7-A298-4E9F-B2A5-905B8D57EE43}"/>
    <hyperlink ref="AB1089" r:id="rId1085" xr:uid="{CBC4C248-A422-40AD-AA4A-CE750B580E70}"/>
    <hyperlink ref="AB1090" r:id="rId1086" xr:uid="{4E39EDCF-5763-422D-B72F-603FE798A7DC}"/>
    <hyperlink ref="AB1091" r:id="rId1087" xr:uid="{0DFC72C2-BAFC-4710-9500-7CBE38435921}"/>
    <hyperlink ref="AB1092" r:id="rId1088" xr:uid="{2122185B-BEE9-48E6-AE9E-0496DC46EF60}"/>
    <hyperlink ref="AB1093" r:id="rId1089" xr:uid="{AE16CFB9-FB4B-4607-B690-27833369BA52}"/>
    <hyperlink ref="AB1094" r:id="rId1090" xr:uid="{A6562FF6-1094-4EA3-B84F-1E139CB2F4AC}"/>
    <hyperlink ref="AB1095" r:id="rId1091" xr:uid="{83D3002C-6520-4C73-B04C-287911268A6D}"/>
    <hyperlink ref="AB1096" r:id="rId1092" xr:uid="{DE3839B1-2E6B-4898-B0DE-7A9202CD1579}"/>
    <hyperlink ref="AB1097" r:id="rId1093" xr:uid="{681CF394-5FF8-4410-85AF-E8E759965BEB}"/>
    <hyperlink ref="AB1098" r:id="rId1094" xr:uid="{1FE91E8F-69B4-413A-956D-CF806A8703BD}"/>
    <hyperlink ref="AB1099" r:id="rId1095" xr:uid="{A8699B27-8DEB-40F9-B69D-3DE1212E5B35}"/>
    <hyperlink ref="AB1100" r:id="rId1096" xr:uid="{3E51622E-C4BC-400F-AAD2-DAE9F7CE2CCC}"/>
    <hyperlink ref="AB1101" r:id="rId1097" xr:uid="{BB90BE66-CEC5-4FA5-A945-29E5571F5DD5}"/>
    <hyperlink ref="AB1102" r:id="rId1098" xr:uid="{3F82A439-AEEB-49C7-B333-96E39212F019}"/>
    <hyperlink ref="AB1103" r:id="rId1099" xr:uid="{6A1D9A04-6864-4A73-A1BA-DC7E2F5C319C}"/>
    <hyperlink ref="AB1104" r:id="rId1100" xr:uid="{1B869E25-99EE-4BC4-96B9-339B973F6517}"/>
    <hyperlink ref="AB1105" r:id="rId1101" xr:uid="{006ACC43-AB77-4617-AC46-09CD1DD5ADB6}"/>
    <hyperlink ref="AB1106" r:id="rId1102" xr:uid="{2907B011-2A22-4C4A-821C-494C7E1F688B}"/>
    <hyperlink ref="AB1107" r:id="rId1103" xr:uid="{F5ACFAFF-6507-4575-9268-F2FAA1953F50}"/>
    <hyperlink ref="AB1108" r:id="rId1104" xr:uid="{8129341C-8196-4885-922F-760C1FCF5677}"/>
    <hyperlink ref="AB1109" r:id="rId1105" xr:uid="{9978BEB4-C9D4-473D-80A5-A9C5E410591E}"/>
    <hyperlink ref="AB1110" r:id="rId1106" xr:uid="{0E3BF0D1-E2B8-4CC9-9B7F-18C22486B6F4}"/>
    <hyperlink ref="AB1111" r:id="rId1107" xr:uid="{FF1F28D8-EDA8-4F61-917B-33FABA7C771D}"/>
    <hyperlink ref="AB1112" r:id="rId1108" xr:uid="{72DEDFF5-EC1A-4F01-AE3E-6707776132D0}"/>
    <hyperlink ref="AB1113" r:id="rId1109" xr:uid="{E565B364-6C85-4DA9-B93A-3428833F6681}"/>
    <hyperlink ref="AB1114" r:id="rId1110" xr:uid="{645286D7-2EDA-4B2C-AD14-2B8D6312CD28}"/>
    <hyperlink ref="AB1115" r:id="rId1111" xr:uid="{A82EFA21-CD7B-404A-AAC1-EF8A100930E9}"/>
    <hyperlink ref="AB1116" r:id="rId1112" xr:uid="{73F68B83-D21B-4F10-81A4-DDAA5109B0A4}"/>
    <hyperlink ref="AB1117" r:id="rId1113" xr:uid="{F5464BB6-9A2F-447C-8532-79A9A9CB6782}"/>
    <hyperlink ref="AB1118" r:id="rId1114" xr:uid="{D28AC00B-BA89-45DA-9440-17ACB89E60F5}"/>
    <hyperlink ref="AB1119" r:id="rId1115" xr:uid="{CC4BB1BF-464B-4358-BB82-D1CA2EB1D2EF}"/>
    <hyperlink ref="AB1120" r:id="rId1116" xr:uid="{26EEF76D-D4F8-4784-AE82-C3B15B7A5A18}"/>
    <hyperlink ref="AB1121" r:id="rId1117" xr:uid="{AAF0A455-2886-4F77-938C-DA3E552DDDD0}"/>
    <hyperlink ref="AB1122" r:id="rId1118" xr:uid="{8A6FE8DF-D775-441D-9ACA-1E71922EAD77}"/>
    <hyperlink ref="AB1123" r:id="rId1119" xr:uid="{18ADA08E-3D21-4660-AF69-68E6EEB7E66B}"/>
    <hyperlink ref="AB1124" r:id="rId1120" xr:uid="{551BCA8E-49B0-465D-AC4D-F5224010B77D}"/>
    <hyperlink ref="AB1125" r:id="rId1121" xr:uid="{7C0DB469-3168-40AD-A5BE-CC2A4651E461}"/>
    <hyperlink ref="AB1126" r:id="rId1122" xr:uid="{169B0EBA-5C57-46F8-A4F4-6485BAFDC838}"/>
    <hyperlink ref="AB1127" r:id="rId1123" xr:uid="{F629E3C7-C282-41E7-98EC-415D95446AE9}"/>
    <hyperlink ref="AB1128" r:id="rId1124" xr:uid="{FED77E00-DE12-4725-AE62-6AA08FD8ED36}"/>
    <hyperlink ref="AB1129" r:id="rId1125" xr:uid="{967363FE-FAA1-4844-8DCF-B7C53264E266}"/>
    <hyperlink ref="AB1130" r:id="rId1126" xr:uid="{2297608E-2708-42F6-9140-6AD1497557F4}"/>
    <hyperlink ref="AB1131" r:id="rId1127" xr:uid="{2D7295D0-AE32-4A68-AA36-4C1C51BF91D5}"/>
    <hyperlink ref="AB1132" r:id="rId1128" xr:uid="{A174BE0B-CE50-40F2-AC87-A9A7F1D0EF6C}"/>
    <hyperlink ref="AB1133" r:id="rId1129" xr:uid="{8CCCF6DE-71BC-4C61-8015-E9C9AC32939A}"/>
    <hyperlink ref="AB1134" r:id="rId1130" xr:uid="{801CA29E-90D4-4595-9B3D-D0EF60B8889E}"/>
    <hyperlink ref="AB1135" r:id="rId1131" xr:uid="{B7FBA55B-9222-492E-AB84-FF24E7F2945D}"/>
    <hyperlink ref="AB1136" r:id="rId1132" xr:uid="{8FB83B18-A052-43F6-ADAE-9DBDA264AF6E}"/>
    <hyperlink ref="AB1137" r:id="rId1133" xr:uid="{786F7D77-971B-4442-9315-ED77C98A1590}"/>
    <hyperlink ref="AB1138" r:id="rId1134" xr:uid="{366424E7-8AF8-4042-8319-9C195DA2B2FF}"/>
    <hyperlink ref="AB1139" r:id="rId1135" xr:uid="{6118C2EF-DB56-46AA-86CB-1254004C49FD}"/>
    <hyperlink ref="AB1140" r:id="rId1136" xr:uid="{B0FFBACB-7276-42FA-B63C-7D5F21545129}"/>
    <hyperlink ref="AB1141" r:id="rId1137" xr:uid="{172DD947-DAA5-49C8-B77B-43E9A4937D59}"/>
    <hyperlink ref="AB1142" r:id="rId1138" xr:uid="{8D0096FF-7EE3-46BB-9117-C310D27C8B61}"/>
    <hyperlink ref="AB1143" r:id="rId1139" xr:uid="{0335FF0C-8FB6-44AC-8590-DD9D5D26A35B}"/>
    <hyperlink ref="AB1144" r:id="rId1140" xr:uid="{19ECF7F7-E82D-4B16-B063-4D006F73507E}"/>
    <hyperlink ref="AB1145" r:id="rId1141" xr:uid="{856E5747-09D7-452F-ADE9-BDA5329C42EF}"/>
    <hyperlink ref="AB1147" r:id="rId1142" xr:uid="{E7524638-C1FF-43D6-8340-9BF06286F141}"/>
    <hyperlink ref="AB1148" r:id="rId1143" xr:uid="{D399AF21-6FA4-4D80-B7CD-26614A2364E7}"/>
    <hyperlink ref="AB1149" r:id="rId1144" xr:uid="{C307DC47-8369-4C90-ADF6-5C5F4687698E}"/>
    <hyperlink ref="AB1150" r:id="rId1145" xr:uid="{E02C7E37-3BC0-441F-B6B6-B48E0BFF839E}"/>
    <hyperlink ref="AB1151" r:id="rId1146" xr:uid="{B3D2780B-36FB-4A0A-A9D3-A4E6C49CDBEC}"/>
    <hyperlink ref="AB1152" r:id="rId1147" xr:uid="{B02B348C-F49D-4F4E-B8A5-56236B2042DB}"/>
    <hyperlink ref="AB1153" r:id="rId1148" xr:uid="{086477C7-35E0-4FF4-97E3-7F586D828762}"/>
    <hyperlink ref="AB1154" r:id="rId1149" xr:uid="{A25A5C74-E8B3-403A-931C-01D4C7BE10C3}"/>
    <hyperlink ref="AB1155" r:id="rId1150" xr:uid="{E557837C-F045-41EF-A073-41F362284EBC}"/>
    <hyperlink ref="AB1156" r:id="rId1151" xr:uid="{B7F33951-0724-4EAB-8AF5-461E2103EA8C}"/>
    <hyperlink ref="AB1157" r:id="rId1152" xr:uid="{D2E08824-FF15-4702-AA50-83AC495D79DE}"/>
    <hyperlink ref="AB1158" r:id="rId1153" xr:uid="{C861B6FC-ECC8-41A4-BF34-CE3A89EB1263}"/>
    <hyperlink ref="AB1159" r:id="rId1154" xr:uid="{35B17CCE-9A05-4050-8651-B93CB7765849}"/>
    <hyperlink ref="AB1160" r:id="rId1155" xr:uid="{219364E7-5CCE-4562-A307-EAC7D79EF262}"/>
    <hyperlink ref="AB1161" r:id="rId1156" xr:uid="{AE626CF0-5434-4756-BBDA-06AFB2B005AF}"/>
    <hyperlink ref="AB1162" r:id="rId1157" xr:uid="{CB0135B3-D63D-4094-B362-3474740340F1}"/>
    <hyperlink ref="AB1163" r:id="rId1158" xr:uid="{A47BD63E-FE63-46D9-87AC-633405583352}"/>
    <hyperlink ref="AB1164" r:id="rId1159" xr:uid="{1D0F034B-95B9-486D-8B32-781396855A80}"/>
    <hyperlink ref="AB1165" r:id="rId1160" xr:uid="{6C4876E9-18EE-4517-B1DF-8210D4B07024}"/>
    <hyperlink ref="AB1166" r:id="rId1161" xr:uid="{D8852BF6-9774-49EC-B986-38DE58436653}"/>
    <hyperlink ref="AB1167" r:id="rId1162" xr:uid="{99FF7C07-0F07-465A-BAE7-F7F8191E3C72}"/>
    <hyperlink ref="AB1169" r:id="rId1163" xr:uid="{FE8B1CE2-BEF9-4D6E-B443-F8A409F3588C}"/>
    <hyperlink ref="AB1183" r:id="rId1164" xr:uid="{F222EA12-0434-45D5-AE9F-9FB071D68615}"/>
    <hyperlink ref="AB1187" r:id="rId1165" xr:uid="{D833726F-84E3-47E2-AD94-299626AA216F}"/>
    <hyperlink ref="AB1190" r:id="rId1166" xr:uid="{EA9C8B3B-46A0-4F98-BDD2-A58DDB018357}"/>
    <hyperlink ref="AB1191" r:id="rId1167" xr:uid="{EA437999-1470-4532-973C-244E9E2F3D59}"/>
    <hyperlink ref="AB1193" r:id="rId1168" xr:uid="{87F7B753-1D54-42DD-9C5C-CC2DD6440865}"/>
    <hyperlink ref="AB1197" r:id="rId1169" xr:uid="{1698AAD5-FC01-4BF3-A5A3-F25E1F54DF5F}"/>
    <hyperlink ref="AB1199" r:id="rId1170" xr:uid="{A8FC8383-E265-414A-8144-9BF2F8C7EAEF}"/>
    <hyperlink ref="AB1203" r:id="rId1171" xr:uid="{75C72B8B-94B9-4D1B-83B6-7C1FF1165BFA}"/>
    <hyperlink ref="AB1205" r:id="rId1172" xr:uid="{588096F0-1157-44A5-9BDC-041083A7373E}"/>
    <hyperlink ref="AB1207" r:id="rId1173" xr:uid="{8F78733A-C6C9-41F8-9666-26A1BCC7A418}"/>
    <hyperlink ref="AB1209" r:id="rId1174" xr:uid="{53A3769F-99F2-46EE-A4B5-4A48104F7933}"/>
    <hyperlink ref="AB1210" r:id="rId1175" xr:uid="{52D63720-C772-4B5A-B734-58F9C57EC819}"/>
    <hyperlink ref="AB1211" r:id="rId1176" xr:uid="{872CFDBC-BDA9-460B-965E-BBDB7DB32D79}"/>
    <hyperlink ref="AB1214" r:id="rId1177" xr:uid="{81CB6CFC-7FFD-47A9-84EE-66A35800339D}"/>
    <hyperlink ref="AB1218" r:id="rId1178" xr:uid="{335910C1-739E-4533-99D3-A66ADD0C6D22}"/>
    <hyperlink ref="AB1219" r:id="rId1179" xr:uid="{18930196-EFC6-41D7-8C5B-98A7E65C8250}"/>
    <hyperlink ref="AB1220" r:id="rId1180" xr:uid="{2E255972-4842-4081-BAC1-F2C1BFD8B089}"/>
    <hyperlink ref="AB1221" r:id="rId1181" xr:uid="{7A90D842-1410-4C04-8043-3E9CE6AFF08C}"/>
    <hyperlink ref="AB1222" r:id="rId1182" xr:uid="{CBE23DC7-7EF3-4B8C-9E81-ABBA40BF1EA2}"/>
    <hyperlink ref="AB1223" r:id="rId1183" xr:uid="{554092BD-D3F4-4D32-99D3-7A072DF4851F}"/>
    <hyperlink ref="AB1224" r:id="rId1184" xr:uid="{E1C24D72-1E7C-4B29-95E5-A7933A4CC990}"/>
    <hyperlink ref="AB1225" r:id="rId1185" xr:uid="{32BDBD3D-4140-4F82-8507-3515A2D949BF}"/>
    <hyperlink ref="AB1226" r:id="rId1186" xr:uid="{8FE1D356-A699-4C42-861F-84546DD7A8DA}"/>
    <hyperlink ref="AB1227" r:id="rId1187" xr:uid="{091CE3E5-1B82-4ABB-B247-AC1FCB6EE02E}"/>
    <hyperlink ref="AB1228" r:id="rId1188" xr:uid="{78197E75-E454-4F44-AF69-5607EBA65B3C}"/>
    <hyperlink ref="AB1229" r:id="rId1189" xr:uid="{B0C59A46-C622-4522-BC64-76937792F881}"/>
    <hyperlink ref="AB1230" r:id="rId1190" xr:uid="{A6FC6E65-8521-4281-AF0A-58325E54DC23}"/>
    <hyperlink ref="AB1231" r:id="rId1191" xr:uid="{C59C04AE-6399-4873-BA3E-C8818DE356DD}"/>
    <hyperlink ref="AB1232" r:id="rId1192" xr:uid="{9D2F2E1B-EA2D-4714-8187-0CC26BB25ABB}"/>
    <hyperlink ref="AB1233" r:id="rId1193" xr:uid="{736003E8-E6F7-4AFA-93D1-A5E514196450}"/>
    <hyperlink ref="AB1234" r:id="rId1194" xr:uid="{C45AF772-DE81-48D1-9223-8988020DE49A}"/>
    <hyperlink ref="AB1235" r:id="rId1195" xr:uid="{A78286B8-BDB6-42B3-82A4-C020B576A185}"/>
    <hyperlink ref="AB1236" r:id="rId1196" xr:uid="{B7DA58A6-ED65-4A60-BF84-63101C6DF607}"/>
    <hyperlink ref="AB1237" r:id="rId1197" xr:uid="{76C2FD66-678F-4BC5-96E1-1898BD20A001}"/>
    <hyperlink ref="AB1238" r:id="rId1198" xr:uid="{82C1421E-6E9F-4903-8189-9941752EE024}"/>
    <hyperlink ref="AB1239" r:id="rId1199" xr:uid="{5E9056A9-6FAC-4068-978F-549D0313F519}"/>
    <hyperlink ref="AB1240" r:id="rId1200" xr:uid="{B33E36ED-0DAF-41EF-9BDA-9CD89381078F}"/>
    <hyperlink ref="AB1241" r:id="rId1201" xr:uid="{83F4821B-5D65-442C-951F-393FAF6D93AA}"/>
    <hyperlink ref="AB1242" r:id="rId1202" xr:uid="{2745C4F9-C90D-45FA-8623-1526A3296919}"/>
    <hyperlink ref="AB1243" r:id="rId1203" xr:uid="{EAAB6F78-C8F8-4466-946A-1E180D21E34E}"/>
    <hyperlink ref="AB1244" r:id="rId1204" xr:uid="{341206D9-6F9F-4993-A7A7-7DDAD6CCEC19}"/>
    <hyperlink ref="AB1245" r:id="rId1205" xr:uid="{0AD23A21-6F94-4898-BACE-EC3736B22762}"/>
    <hyperlink ref="AB1246" r:id="rId1206" xr:uid="{6650E516-8F8D-43BA-99BB-5E9F606569B1}"/>
    <hyperlink ref="AB1247" r:id="rId1207" xr:uid="{1E0E5D6D-02A5-4438-A4AA-2DC4D9562A13}"/>
    <hyperlink ref="AB1248" r:id="rId1208" xr:uid="{43485110-9E6F-4E82-B0FE-841EB31C749A}"/>
    <hyperlink ref="AB1249" r:id="rId1209" xr:uid="{153BACBF-9A67-43D6-B843-465C86F778DC}"/>
    <hyperlink ref="AB1250" r:id="rId1210" xr:uid="{E1BE9F6B-C576-415B-A37D-71F64DF657AA}"/>
    <hyperlink ref="AB1251" r:id="rId1211" xr:uid="{9462E0A9-B26A-486A-AEB5-58688B1B02E2}"/>
    <hyperlink ref="AB1252" r:id="rId1212" xr:uid="{C019AFD5-AA43-4374-A79D-B381E462AB8C}"/>
    <hyperlink ref="AB1253" r:id="rId1213" xr:uid="{A68D0F19-0D99-4CCA-984B-3EDEC12EFB5C}"/>
    <hyperlink ref="AB1254" r:id="rId1214" xr:uid="{5EC7CFC8-18E1-42FE-95D2-3B6ECE54E8AF}"/>
    <hyperlink ref="AB1255" r:id="rId1215" xr:uid="{BFB00B09-8632-4197-94B0-96B9A66E96E1}"/>
    <hyperlink ref="AB1256" r:id="rId1216" xr:uid="{9D85BA0B-2CA5-45C1-A1B3-534DB4502FD1}"/>
    <hyperlink ref="AB1257" r:id="rId1217" xr:uid="{DE726CDA-5FEA-4639-B3C0-17A9FB0871A2}"/>
    <hyperlink ref="AB1258" r:id="rId1218" xr:uid="{517E32D9-C229-4DF8-BFE5-6073B116CCB7}"/>
    <hyperlink ref="AB1259" r:id="rId1219" xr:uid="{46F39872-EA9E-4E2E-85CF-A0DD478E6726}"/>
    <hyperlink ref="AB1260" r:id="rId1220" xr:uid="{123B009F-8D23-4E64-B291-A55947352C10}"/>
    <hyperlink ref="AB1261" r:id="rId1221" xr:uid="{FF33FF6E-6C3E-4182-A967-946EF91E0623}"/>
    <hyperlink ref="AB1262" r:id="rId1222" xr:uid="{20143683-7D36-44A2-BB8A-79E387707590}"/>
    <hyperlink ref="AB1263" r:id="rId1223" xr:uid="{2ABAB36F-2B50-44AA-A55B-9F7D492AC86A}"/>
    <hyperlink ref="AB1264" r:id="rId1224" xr:uid="{522E61CA-DDA1-46EF-96BD-13DC992E0E30}"/>
    <hyperlink ref="AB1265" r:id="rId1225" xr:uid="{224D63F4-225A-4ABE-8BD2-574A27084B1C}"/>
    <hyperlink ref="AB1266" r:id="rId1226" xr:uid="{0EB1B10E-D2FB-45FA-B45E-E7677B5868D7}"/>
    <hyperlink ref="AB1267" r:id="rId1227" xr:uid="{941E3477-7798-4941-80F4-65894CABFFC6}"/>
    <hyperlink ref="AB1268" r:id="rId1228" xr:uid="{70547770-6114-4D14-BA67-BDEA61C7C60A}"/>
    <hyperlink ref="AB1269" r:id="rId1229" xr:uid="{BB013886-050A-41E7-87F8-E584553A6784}"/>
    <hyperlink ref="AB1270" r:id="rId1230" xr:uid="{34F03EB4-CCCC-47AB-B5BB-3E1A760B2E7C}"/>
    <hyperlink ref="AB1271" r:id="rId1231" xr:uid="{1BB2B1E8-EC1C-4CC6-9AD4-50061FF5146D}"/>
    <hyperlink ref="AB1272" r:id="rId1232" xr:uid="{C1A61EFF-E42C-4AFF-9D8D-1AC972C11DE5}"/>
    <hyperlink ref="AB1273" r:id="rId1233" xr:uid="{46F68BE0-6B9B-462D-BF65-93B9D0951A78}"/>
    <hyperlink ref="AB1274" r:id="rId1234" xr:uid="{EA42D982-F9EE-4528-8F80-E54F8618EBF5}"/>
    <hyperlink ref="AB1275" r:id="rId1235" xr:uid="{B1055007-D232-4C2F-89FB-939D9694D4F2}"/>
    <hyperlink ref="AB1276" r:id="rId1236" xr:uid="{DB0C95A5-D537-4470-A2EF-10DFF3AFDAFC}"/>
    <hyperlink ref="AB1277" r:id="rId1237" xr:uid="{5D2E7CBD-8930-49B8-AD14-F09D81FE0512}"/>
    <hyperlink ref="AB1278" r:id="rId1238" xr:uid="{012FE3C2-C347-4352-9FEC-0C063669D159}"/>
    <hyperlink ref="AB1279" r:id="rId1239" xr:uid="{10DB0182-0C4B-4E39-9C6F-1867474AD447}"/>
    <hyperlink ref="AB1280" r:id="rId1240" xr:uid="{7C093C66-CCB2-4570-AE41-7C20B988E631}"/>
    <hyperlink ref="AB1281" r:id="rId1241" xr:uid="{6D6A7F91-2A12-40F8-AD77-30B0814868F6}"/>
    <hyperlink ref="AB1282" r:id="rId1242" xr:uid="{A2F11806-3FD2-4DC1-A502-3F36B393C10B}"/>
    <hyperlink ref="AB1283" r:id="rId1243" xr:uid="{8A157559-B01E-4E33-B403-40947799EB68}"/>
    <hyperlink ref="AB1284" r:id="rId1244" xr:uid="{791A2647-B1A3-4B21-ACD0-455367ADC184}"/>
    <hyperlink ref="AB1285" r:id="rId1245" xr:uid="{C8A6FAF5-94AC-40CB-8A65-39B54921A5D7}"/>
    <hyperlink ref="AB1286" r:id="rId1246" xr:uid="{D003ADF3-7207-40BB-B83E-BC835CDB73C4}"/>
    <hyperlink ref="AB1287" r:id="rId1247" xr:uid="{64A7E3D8-BFD1-4856-AB9C-A4445F238988}"/>
    <hyperlink ref="AB1288" r:id="rId1248" xr:uid="{E72BA945-729C-4D19-9677-3AFD9B9CF302}"/>
    <hyperlink ref="AB1289" r:id="rId1249" xr:uid="{46AFA3C1-5EA9-411F-8D9E-875686D13C64}"/>
    <hyperlink ref="AB1290" r:id="rId1250" xr:uid="{4370BF39-9542-4CA7-BD36-7F62F35F6B6E}"/>
    <hyperlink ref="AB1291" r:id="rId1251" xr:uid="{F7CB727B-A6D9-407C-B095-C4E2AD1A0E52}"/>
    <hyperlink ref="AB1292" r:id="rId1252" xr:uid="{7EF17B15-A471-45B2-BAF4-35D6A969A4A1}"/>
    <hyperlink ref="AB1293" r:id="rId1253" xr:uid="{2355C3E3-1A19-44BA-8607-A681F0F2FFC4}"/>
    <hyperlink ref="AB1294" r:id="rId1254" xr:uid="{308C35A2-DF83-4399-B587-CA4AF2B93CDF}"/>
    <hyperlink ref="AB1295" r:id="rId1255" xr:uid="{A9CEFD2B-D689-494C-8637-7D92BF4BC9CE}"/>
    <hyperlink ref="AB1296" r:id="rId1256" xr:uid="{9CB08CA2-D44C-421D-B8B1-85CA7C384853}"/>
    <hyperlink ref="AB1297" r:id="rId1257" xr:uid="{DBE53B82-891E-4341-B06E-2EFE7AC51891}"/>
    <hyperlink ref="AB1298" r:id="rId1258" xr:uid="{11550731-A299-43B0-BB29-85F93A637E65}"/>
    <hyperlink ref="AB1299" r:id="rId1259" xr:uid="{A78337F2-C1E8-44C8-9CA4-AB115F22AA0E}"/>
    <hyperlink ref="AB1300" r:id="rId1260" xr:uid="{D434186B-7CC5-4B55-9FA0-53FA9692B9C2}"/>
    <hyperlink ref="AB1301" r:id="rId1261" xr:uid="{E33A3807-0DC0-42CB-8178-0DE2871728C7}"/>
    <hyperlink ref="AB1302" r:id="rId1262" xr:uid="{9FCF90E3-3247-4BB4-8DDA-DFF1E9B4E882}"/>
    <hyperlink ref="AB1303" r:id="rId1263" xr:uid="{E74A6BA0-4A48-42C6-B4A2-8535C3F232B5}"/>
    <hyperlink ref="AB1304" r:id="rId1264" xr:uid="{769BC5A0-BC62-4379-906C-58D7AF7C0932}"/>
    <hyperlink ref="AB1305" r:id="rId1265" xr:uid="{10927579-E30A-4DC6-AE67-003FC13915F6}"/>
    <hyperlink ref="AB1306" r:id="rId1266" xr:uid="{98345FA3-0913-4CE9-829A-D0CC5E59476E}"/>
    <hyperlink ref="AB1307" r:id="rId1267" xr:uid="{5379991B-3F20-47DC-B322-C56F5808F04B}"/>
    <hyperlink ref="AB1308" r:id="rId1268" xr:uid="{5572E262-34A8-4AF6-AA64-0188757B5B85}"/>
    <hyperlink ref="AB1309" r:id="rId1269" xr:uid="{BE693DBA-26D4-4594-B0DA-74C83FB440D1}"/>
    <hyperlink ref="AB1310" r:id="rId1270" xr:uid="{409F02BE-D30B-45BD-A390-A6E2077A19B3}"/>
    <hyperlink ref="AB1311" r:id="rId1271" xr:uid="{55F7B513-3B74-46DF-9092-3A18F23FA9F9}"/>
    <hyperlink ref="AB1312" r:id="rId1272" xr:uid="{9F614CCA-6B6D-402D-88EC-01077E33556F}"/>
    <hyperlink ref="AB1313" r:id="rId1273" xr:uid="{26978A8B-33AB-4350-AB72-695B8A81ED61}"/>
    <hyperlink ref="AB1314" r:id="rId1274" xr:uid="{DB73E9FF-48F0-47AB-9775-87D11541EA2E}"/>
    <hyperlink ref="AB1315" r:id="rId1275" xr:uid="{A7B9B996-A0FC-4598-946A-021DE85A6C14}"/>
    <hyperlink ref="AB1316" r:id="rId1276" xr:uid="{830C5886-E323-4B7F-8A38-92F4759401DA}"/>
    <hyperlink ref="AB1317" r:id="rId1277" xr:uid="{610CBF06-66F5-46C5-B3E0-D43D076331AE}"/>
    <hyperlink ref="AB1318" r:id="rId1278" xr:uid="{DA0BB16E-BE45-4742-BCF4-95004045EA92}"/>
    <hyperlink ref="AB1319" r:id="rId1279" xr:uid="{C7303F47-D9CB-4170-8292-E68449A0312D}"/>
    <hyperlink ref="AB1320" r:id="rId1280" xr:uid="{61AE541B-FCB0-4158-AB86-77DE15E5973B}"/>
    <hyperlink ref="AB1321" r:id="rId1281" xr:uid="{393E0984-90B2-4204-BE53-221FF573BA2C}"/>
    <hyperlink ref="AB1322" r:id="rId1282" xr:uid="{3F3BF386-938B-447A-8404-91D530171F14}"/>
    <hyperlink ref="AB1323" r:id="rId1283" xr:uid="{51380E41-B4A4-4AFC-A749-5461B5259347}"/>
    <hyperlink ref="AB1324" r:id="rId1284" xr:uid="{A8E0D39C-5B8F-4CC2-9AD7-DE98503CFE18}"/>
    <hyperlink ref="AB1325" r:id="rId1285" xr:uid="{E6380877-EF05-497B-8DD9-5DA84E44156B}"/>
    <hyperlink ref="AB1326" r:id="rId1286" xr:uid="{156B8160-869F-468F-833A-8EF592A88B30}"/>
    <hyperlink ref="AB1327" r:id="rId1287" xr:uid="{1869AE13-3480-4FD1-8DA9-5AE9A08C478D}"/>
    <hyperlink ref="AB1328" r:id="rId1288" xr:uid="{8F1507C5-9BBA-4EC0-B58C-10464159817E}"/>
    <hyperlink ref="AB1329" r:id="rId1289" xr:uid="{FD30BA23-F598-4D7A-908B-B7B63A0928F9}"/>
    <hyperlink ref="AB1330" r:id="rId1290" xr:uid="{25C7DA39-4C11-4CE1-B632-BA1F2D5E2797}"/>
    <hyperlink ref="AB1331" r:id="rId1291" xr:uid="{7918A0A9-24E4-4A84-8679-C2403075B651}"/>
    <hyperlink ref="AB1332" r:id="rId1292" xr:uid="{5434F0E1-B9CA-44A0-8CE0-66C889F56B5C}"/>
    <hyperlink ref="AB1333" r:id="rId1293" xr:uid="{67E9A714-8BEA-480A-8F10-D0AF808D1699}"/>
    <hyperlink ref="AB1334" r:id="rId1294" xr:uid="{DCC63C8E-19F9-4794-87D0-4E7EF06A8288}"/>
    <hyperlink ref="AB1335" r:id="rId1295" xr:uid="{D2DB21BB-8ACC-4F97-BDFC-3B06E2E9027E}"/>
    <hyperlink ref="AB1336" r:id="rId1296" xr:uid="{03DC26AF-4A2D-4800-9766-AE7C21B46EA7}"/>
    <hyperlink ref="AB1337" r:id="rId1297" xr:uid="{482A2408-CFB5-4470-A5E5-ACF4FAB498BA}"/>
    <hyperlink ref="AB1338" r:id="rId1298" xr:uid="{4D65B78E-480D-41F7-A9EC-4BEDA7DF3FB1}"/>
    <hyperlink ref="AB1339" r:id="rId1299" xr:uid="{24A5DA73-9F4E-49A9-912D-C7BFBAF19781}"/>
    <hyperlink ref="AB1340" r:id="rId1300" xr:uid="{630D52D2-A478-44EA-AA13-BBE4254D0ACB}"/>
    <hyperlink ref="AB1341" r:id="rId1301" xr:uid="{24B17837-CE50-4114-8386-548B97FE489C}"/>
    <hyperlink ref="AB1342" r:id="rId1302" xr:uid="{6150CCD9-6515-4BFF-9370-1148BB2D048C}"/>
    <hyperlink ref="AB1343" r:id="rId1303" xr:uid="{9CAC1459-23AA-4F2A-BA7D-540301980D50}"/>
    <hyperlink ref="AB1344" r:id="rId1304" xr:uid="{D83F3DD5-F6CC-4C3C-9C8D-4EEF9721EAF8}"/>
    <hyperlink ref="AB1345" r:id="rId1305" xr:uid="{C26D6401-7EF9-4792-B038-97E9E986E44A}"/>
    <hyperlink ref="AB1346" r:id="rId1306" xr:uid="{051BA598-4F0E-4F3C-9471-7A48154C4A42}"/>
    <hyperlink ref="AB1347" r:id="rId1307" xr:uid="{7BB2782E-70FC-479C-8C7D-54931DA64385}"/>
    <hyperlink ref="AB1348" r:id="rId1308" xr:uid="{DA1732B2-9037-4EF7-A5D9-EEB876377B9E}"/>
    <hyperlink ref="AB1350" r:id="rId1309" xr:uid="{A966630E-6632-4EB1-AB09-43DA43F7387E}"/>
    <hyperlink ref="AB1351" r:id="rId1310" xr:uid="{E7D69D18-DE7C-4BC4-A9C1-199C2C39172B}"/>
    <hyperlink ref="AB1352" r:id="rId1311" xr:uid="{5A44E0FC-9C92-40C5-91C2-0905469405B4}"/>
    <hyperlink ref="AB1353" r:id="rId1312" xr:uid="{24473D89-AF40-4328-B70A-E389889600C9}"/>
    <hyperlink ref="AB1354" r:id="rId1313" xr:uid="{FDCE02C4-F975-4DE6-9699-E3ADBDB80445}"/>
    <hyperlink ref="AB1355" r:id="rId1314" xr:uid="{8C1C5D0F-99FB-4472-B728-ED5BCE04839D}"/>
    <hyperlink ref="AB1356" r:id="rId1315" xr:uid="{7E2850D7-A7E6-41E2-AF21-E0718DD2DC18}"/>
    <hyperlink ref="AB1357" r:id="rId1316" xr:uid="{7B9DF1A6-5990-4B22-AD43-F0E817E131B4}"/>
    <hyperlink ref="AB1358" r:id="rId1317" xr:uid="{BE444ACC-3941-490C-A676-BC6B7B3C7BB2}"/>
    <hyperlink ref="AB1359" r:id="rId1318" xr:uid="{C9FF0FB5-C7AA-4FF7-A4A2-C48BBF4E3EFE}"/>
    <hyperlink ref="AB1360" r:id="rId1319" xr:uid="{5C92EF77-9ED1-410D-B531-FDCBCD1D896A}"/>
    <hyperlink ref="AB1361" r:id="rId1320" xr:uid="{F23EEFA3-284E-489D-AF84-ACFAD6460367}"/>
    <hyperlink ref="AB1362" r:id="rId1321" xr:uid="{CC6A9ACC-CC70-4BD7-9501-85D412827328}"/>
    <hyperlink ref="AB1363" r:id="rId1322" xr:uid="{7C23E966-A968-4329-825F-CCFAA89E1751}"/>
    <hyperlink ref="AB1364" r:id="rId1323" xr:uid="{841D60A8-9706-45FE-AADE-4924E4F56C9D}"/>
    <hyperlink ref="AB1365" r:id="rId1324" xr:uid="{F7AF8D60-A207-4E72-96B2-46A903B37254}"/>
    <hyperlink ref="AB1366" r:id="rId1325" xr:uid="{4CE4C984-D4EF-4FD6-AE0A-E1DD9997A9B4}"/>
    <hyperlink ref="AB1367" r:id="rId1326" xr:uid="{36361639-67D8-45B3-A669-BC67C656DE03}"/>
    <hyperlink ref="AB1368" r:id="rId1327" xr:uid="{4EB2ABC9-87F2-4AFA-BF3E-19FBF0F1F137}"/>
    <hyperlink ref="AB1369" r:id="rId1328" xr:uid="{CE2C4BC5-F4A2-4CD5-8383-CF91E1B06E60}"/>
    <hyperlink ref="AB1370" r:id="rId1329" xr:uid="{FD7AF75F-EC40-49C7-82F3-CB3E62DF940E}"/>
    <hyperlink ref="AB1371" r:id="rId1330" xr:uid="{A11B6838-9388-4723-AC81-28F11F641ABC}"/>
    <hyperlink ref="AB1372" r:id="rId1331" xr:uid="{A8DE8486-17CF-44D5-A917-AE1D3CF66C0B}"/>
    <hyperlink ref="AB1373" r:id="rId1332" xr:uid="{AF97E264-9337-4D23-B9A9-A2D52A222D16}"/>
    <hyperlink ref="AB1374" r:id="rId1333" xr:uid="{84191FB6-4626-4E17-9FB7-073BBE6C79A6}"/>
    <hyperlink ref="AB1375" r:id="rId1334" xr:uid="{51CB0819-FFC4-4557-8FCF-3405AD1348F2}"/>
    <hyperlink ref="AB1376" r:id="rId1335" xr:uid="{477CBD45-4EB2-4388-ABB3-165F8FC366AB}"/>
    <hyperlink ref="AB1377" r:id="rId1336" xr:uid="{54F28A12-8A1F-4C68-B126-DF4B926D0B1B}"/>
    <hyperlink ref="AB1378" r:id="rId1337" xr:uid="{32A2D04F-C5BC-429F-A1CC-5CBB7ED6451B}"/>
    <hyperlink ref="AB1379" r:id="rId1338" xr:uid="{3D75A882-3F10-48EF-8A57-FC0B9203CD54}"/>
    <hyperlink ref="AB1380" r:id="rId1339" xr:uid="{B16F3053-6515-49CD-8795-4296CC492ECE}"/>
    <hyperlink ref="AB1381" r:id="rId1340" xr:uid="{EA464E86-37C9-4299-BBA9-8C09B90123F6}"/>
    <hyperlink ref="AB1382" r:id="rId1341" xr:uid="{D992E283-5D5D-4DC6-85DD-2EF946152DE4}"/>
    <hyperlink ref="AB1383" r:id="rId1342" xr:uid="{42237FFE-375E-4427-A82D-E9D9D77F7D1F}"/>
    <hyperlink ref="AB1384" r:id="rId1343" xr:uid="{76164E44-8920-4DCB-AADB-EB24B0B3AFBB}"/>
    <hyperlink ref="AB1385" r:id="rId1344" xr:uid="{42AC7518-2B08-408D-957C-6E86048E679A}"/>
    <hyperlink ref="AB1386" r:id="rId1345" xr:uid="{491B73A2-BFF7-4E57-B600-47E4D4013775}"/>
    <hyperlink ref="AB1387" r:id="rId1346" xr:uid="{589BA490-53A6-4D79-9FE0-B59AEA875F5B}"/>
    <hyperlink ref="AB1388" r:id="rId1347" xr:uid="{82C085BA-69D0-4335-BE2D-8A3A6280F438}"/>
    <hyperlink ref="AB1389" r:id="rId1348" xr:uid="{5DE3B81B-3A71-40A1-92DA-95B9371F9203}"/>
    <hyperlink ref="AB1390" r:id="rId1349" xr:uid="{53AD0C31-24F9-44E6-B44D-A8BA0C26EE5D}"/>
    <hyperlink ref="AB1391" r:id="rId1350" xr:uid="{2A0A555E-E485-4A1C-B4D2-827AA5020A9A}"/>
    <hyperlink ref="AB1392" r:id="rId1351" xr:uid="{85F306F8-3134-4011-B775-66515BA0B1FF}"/>
    <hyperlink ref="AB1393" r:id="rId1352" xr:uid="{A3FA6666-D048-4C49-AD0C-F1FF01B15BE2}"/>
    <hyperlink ref="AB1394" r:id="rId1353" xr:uid="{DAA6ECCC-5650-4CE6-836D-7B4FABAF6DC1}"/>
    <hyperlink ref="AB1395" r:id="rId1354" xr:uid="{2B0FE653-C131-4216-BF4E-ACCABF37A299}"/>
    <hyperlink ref="AB1396" r:id="rId1355" xr:uid="{2B7464CD-DB52-4E01-8778-A5DE49FA064A}"/>
    <hyperlink ref="AB1397" r:id="rId1356" xr:uid="{1B398E3C-3CD1-4CDA-A535-17707D5A7779}"/>
    <hyperlink ref="AB1398" r:id="rId1357" xr:uid="{39F82ADB-0ABA-46EC-BC64-993931B13E4D}"/>
    <hyperlink ref="AB1399" r:id="rId1358" xr:uid="{5F55AAFA-8425-47CC-A6F1-791FDB966670}"/>
    <hyperlink ref="AB1400" r:id="rId1359" xr:uid="{314713FB-A7ED-44C5-B3D6-FB54FE9B38D0}"/>
    <hyperlink ref="AB1401" r:id="rId1360" xr:uid="{27FF0E8E-2474-4A64-AD65-59427B73B16B}"/>
    <hyperlink ref="AB1402" r:id="rId1361" xr:uid="{EF7FC562-83C4-4446-86BF-D8FEB9C4DADD}"/>
    <hyperlink ref="AB1403" r:id="rId1362" xr:uid="{13A319DD-2266-4BB4-88CA-B36A91EB9FAD}"/>
    <hyperlink ref="AB1404" r:id="rId1363" xr:uid="{2CAD2B86-F2D2-43F0-9985-D49A8D3A0458}"/>
    <hyperlink ref="AB1405" r:id="rId1364" xr:uid="{DB07F9C8-590D-4959-9D3C-7490A02374A3}"/>
    <hyperlink ref="AB1406" r:id="rId1365" xr:uid="{CB2111EA-325C-4C79-9D11-CAEECC26ED26}"/>
    <hyperlink ref="AB1407" r:id="rId1366" xr:uid="{8692FC01-7C42-4B87-914A-2AE7F5D9F2A5}"/>
    <hyperlink ref="AB1408" r:id="rId1367" xr:uid="{514B5778-B16B-4D19-8EEB-BE69DB0A60A3}"/>
    <hyperlink ref="AB1409" r:id="rId1368" xr:uid="{E91D3BC5-5E41-41E3-AC32-BA480C32D9E3}"/>
    <hyperlink ref="AB1410" r:id="rId1369" xr:uid="{2470BBD4-7D0E-41E3-9B10-FD696297389C}"/>
    <hyperlink ref="AB1411" r:id="rId1370" xr:uid="{EDC1FF47-E820-4DD3-9B39-EB42530A1BE5}"/>
    <hyperlink ref="AB1412" r:id="rId1371" xr:uid="{C49CD026-AB65-41A5-8327-39FAAC57B226}"/>
    <hyperlink ref="AB1413" r:id="rId1372" xr:uid="{8B9B9F48-31D8-4489-AF63-4425B5163FCA}"/>
    <hyperlink ref="AB1414" r:id="rId1373" xr:uid="{73E9312F-6D13-4157-A93C-0E0FA52B5DB9}"/>
    <hyperlink ref="AB1415" r:id="rId1374" xr:uid="{23549D28-37ED-4868-BD8C-57653B9FD705}"/>
    <hyperlink ref="AB1416" r:id="rId1375" xr:uid="{E86E33C1-BB3E-4E76-9B8C-2436B0078410}"/>
    <hyperlink ref="AB1417" r:id="rId1376" xr:uid="{44857DB6-EBD8-4CAD-90B8-D7FFB67B42BC}"/>
    <hyperlink ref="AB1418" r:id="rId1377" xr:uid="{45DDD5AB-3E4C-4D28-BC86-1917E35D7E7A}"/>
    <hyperlink ref="AB1419" r:id="rId1378" xr:uid="{B6C9BB34-5ED7-4C45-9537-160D6212EB7B}"/>
    <hyperlink ref="AB1420" r:id="rId1379" xr:uid="{85E28BE3-9179-4BC8-81FE-B7F41C5DF906}"/>
    <hyperlink ref="AB1421" r:id="rId1380" xr:uid="{F818BCF5-D4F4-40A2-90D5-5A9F80A1F136}"/>
    <hyperlink ref="AB1422" r:id="rId1381" xr:uid="{8B7BAE06-BEDD-411E-AB51-37BFB0470C48}"/>
    <hyperlink ref="AB1423" r:id="rId1382" xr:uid="{A208729D-C01F-4CA5-839F-F688A55E008A}"/>
    <hyperlink ref="AB1424" r:id="rId1383" xr:uid="{315BEDF5-6007-4E9C-989C-EF7670A95422}"/>
    <hyperlink ref="AB1425" r:id="rId1384" xr:uid="{A9C181BF-AEFB-4506-BFF7-0E77F7387A5C}"/>
    <hyperlink ref="AB1426" r:id="rId1385" xr:uid="{8A9B199B-F04E-42E4-AA76-B225B8BBAAA9}"/>
    <hyperlink ref="AB1427" r:id="rId1386" xr:uid="{43C0AB5E-9568-4C5C-BE1F-6297B31C3BD0}"/>
    <hyperlink ref="AB1428" r:id="rId1387" xr:uid="{C5F6E55B-C107-4D15-9DFF-798E7C045256}"/>
    <hyperlink ref="AB1429" r:id="rId1388" xr:uid="{478F4EF8-2D5D-4BF4-85C5-02E7F7A2104D}"/>
    <hyperlink ref="AB1430" r:id="rId1389" xr:uid="{ECDD434B-A92F-498D-A7B1-666B20C2557D}"/>
    <hyperlink ref="AB1431" r:id="rId1390" xr:uid="{519543A5-522E-4B47-A18F-BF463E2F83DD}"/>
    <hyperlink ref="AB1432" r:id="rId1391" xr:uid="{D9174FEA-2472-4A2F-8AB9-F5C99FB04685}"/>
    <hyperlink ref="AB1433" r:id="rId1392" xr:uid="{D9B361D6-50A7-4847-951E-723B680FF2BC}"/>
    <hyperlink ref="AB1434" r:id="rId1393" xr:uid="{FFB3E445-6867-4D7A-B95A-5D2A9C5B509F}"/>
    <hyperlink ref="AB1435" r:id="rId1394" xr:uid="{14AD1212-8133-4428-AF4D-21EDE18A0B04}"/>
    <hyperlink ref="AB1436" r:id="rId1395" xr:uid="{7EF5E215-EE88-4623-BB3B-C7DB3C7332AE}"/>
    <hyperlink ref="AB1437" r:id="rId1396" xr:uid="{0FDA87D0-B5E4-472B-B36C-24DED587A6F9}"/>
    <hyperlink ref="AB1438" r:id="rId1397" xr:uid="{9515C5C9-E20E-4A85-9BAB-FA131A921A9D}"/>
    <hyperlink ref="AB1439" r:id="rId1398" xr:uid="{D0F80C31-D02F-455E-81BD-5A33E9014278}"/>
    <hyperlink ref="AB1440" r:id="rId1399" xr:uid="{2698F37B-A1C1-4AB7-86B1-D7E62718A4B8}"/>
    <hyperlink ref="AB1441" r:id="rId1400" xr:uid="{70D8CC62-495C-47F7-ABAE-0C1EB3A8D5BC}"/>
    <hyperlink ref="AB1442" r:id="rId1401" xr:uid="{D96A0E6F-6BAF-41D9-BD9B-6CF549C37786}"/>
    <hyperlink ref="AB1443" r:id="rId1402" xr:uid="{1D204960-BA6D-4C76-B254-C6833A655670}"/>
    <hyperlink ref="AB1444" r:id="rId1403" xr:uid="{9454A09F-DED7-4EC5-9653-BE8BA6FBEFEE}"/>
    <hyperlink ref="AB1445" r:id="rId1404" xr:uid="{64C98B46-1BDC-4F83-960D-8FCFABFA012A}"/>
    <hyperlink ref="AB1446" r:id="rId1405" xr:uid="{BFCAEC68-A12A-43C9-BBF6-B6FAFB47C46A}"/>
    <hyperlink ref="AB1447" r:id="rId1406" xr:uid="{6A79D77D-14D1-4130-BA15-E6E28928B405}"/>
    <hyperlink ref="AB1448" r:id="rId1407" xr:uid="{A02335C4-31B8-449B-8965-50DF9EE110A2}"/>
    <hyperlink ref="AB1449" r:id="rId1408" xr:uid="{5847814B-E52D-415B-9CEE-3FF18171CD41}"/>
    <hyperlink ref="AB1450" r:id="rId1409" xr:uid="{617ED7E9-860F-4F25-9046-FC36BFCB0950}"/>
    <hyperlink ref="AB1451" r:id="rId1410" xr:uid="{51A2DF8B-FFC0-4F96-8BC3-F27CBCF25334}"/>
    <hyperlink ref="AB1452" r:id="rId1411" xr:uid="{D10498FE-84FA-4BCE-8AD6-4879389CA088}"/>
    <hyperlink ref="AB1453" r:id="rId1412" xr:uid="{E170A574-F228-4766-B0C2-AF8835C8E042}"/>
    <hyperlink ref="AB1454" r:id="rId1413" xr:uid="{0D9B8267-05D6-4D06-A6F9-D954A5CD37BC}"/>
    <hyperlink ref="AB1455" r:id="rId1414" xr:uid="{496F1EF1-2554-4C1B-8D9D-E916621A6539}"/>
    <hyperlink ref="AB1456" r:id="rId1415" xr:uid="{6C0B3BDB-8F01-4EFA-9F80-87500EF1B10D}"/>
    <hyperlink ref="AB1457" r:id="rId1416" xr:uid="{27B59C67-650C-4347-BED5-2E1C131906E6}"/>
    <hyperlink ref="AB1458" r:id="rId1417" xr:uid="{4979AD5E-12A5-427B-BCC5-226ACB29FD8A}"/>
    <hyperlink ref="AB1459" r:id="rId1418" xr:uid="{21EEB5E8-50C0-437E-AA8C-E6271901A481}"/>
    <hyperlink ref="AB1460" r:id="rId1419" xr:uid="{4172D739-2863-4B28-845A-F73FE477BA0D}"/>
    <hyperlink ref="AB1461" r:id="rId1420" xr:uid="{A2B1DA38-B99F-4BA2-9B2E-FE4ABCD64B6D}"/>
    <hyperlink ref="AB1462" r:id="rId1421" xr:uid="{FCED8EC8-E8E3-4D11-B0B2-70D9C7BE8983}"/>
    <hyperlink ref="AB1463" r:id="rId1422" xr:uid="{05C5DF46-7918-41E1-A880-BD23F57A5A6E}"/>
    <hyperlink ref="AB1464" r:id="rId1423" xr:uid="{80A00E70-D460-4974-9543-E2D6E6CB609C}"/>
    <hyperlink ref="AB1465" r:id="rId1424" xr:uid="{4A4FC8F8-4AA3-4C7A-9ED5-ED54C4B18113}"/>
    <hyperlink ref="AB1466" r:id="rId1425" xr:uid="{778D298A-B35C-4675-B851-0F11A9DE5619}"/>
    <hyperlink ref="AB1467" r:id="rId1426" xr:uid="{FF1B7526-E509-40A1-894E-C1D5B3FA5CE9}"/>
    <hyperlink ref="AB1468" r:id="rId1427" xr:uid="{EDFF8603-BFF4-472B-ACBE-F906FA06A421}"/>
    <hyperlink ref="AB1469" r:id="rId1428" xr:uid="{36EED691-3EF6-45A0-8664-EEFD32F6D0F5}"/>
    <hyperlink ref="AB1470" r:id="rId1429" xr:uid="{22CF00E6-49E6-462C-8EB2-7C3806CD625A}"/>
    <hyperlink ref="AB1471" r:id="rId1430" xr:uid="{F7C1B070-5E69-47CB-B285-17ADCBD7B031}"/>
    <hyperlink ref="AB1472" r:id="rId1431" xr:uid="{E6E4278F-2202-4817-A5CB-9CED14D41331}"/>
    <hyperlink ref="AB1473" r:id="rId1432" xr:uid="{636C9F15-1C37-4FBB-87F6-3E48272A7C3D}"/>
    <hyperlink ref="AB1474" r:id="rId1433" xr:uid="{86720E09-344E-41CB-97F1-B8866E882180}"/>
    <hyperlink ref="AB1475" r:id="rId1434" xr:uid="{54E2E7B2-1FA8-4E75-B2A6-329F525DEBB4}"/>
    <hyperlink ref="AB1476" r:id="rId1435" xr:uid="{577B42C9-F281-4693-828C-78257DA95200}"/>
    <hyperlink ref="AB1477" r:id="rId1436" xr:uid="{CA84FA8B-7D5C-4B99-8C36-CC4F1D084DD0}"/>
    <hyperlink ref="AB1478" r:id="rId1437" xr:uid="{8BBC624D-EF17-486F-98E9-7EA106F6B69E}"/>
    <hyperlink ref="AB1479" r:id="rId1438" xr:uid="{62518D49-699B-4851-8326-C0ED417DFF01}"/>
    <hyperlink ref="AB1480" r:id="rId1439" xr:uid="{5E95DAA8-C7B6-4FEB-901D-9C5FC82C6A12}"/>
    <hyperlink ref="AB1481" r:id="rId1440" xr:uid="{3C3B2431-BFA9-4984-A795-78575AA787B8}"/>
    <hyperlink ref="AB1482" r:id="rId1441" xr:uid="{46BCCC7A-673D-4A11-96F8-0C5C9C12853B}"/>
    <hyperlink ref="AB1483" r:id="rId1442" xr:uid="{88A0B69F-5A87-48FD-9CAE-E01F2C24E17B}"/>
    <hyperlink ref="AB1484" r:id="rId1443" xr:uid="{9631E691-9A13-4865-AB47-C4FEA1B7D23C}"/>
    <hyperlink ref="AB1485" r:id="rId1444" xr:uid="{5B255305-625B-4674-A54E-C1AA92D1FDE4}"/>
    <hyperlink ref="AB1486" r:id="rId1445" xr:uid="{FD3D0813-EFC3-4472-85C2-BE674026C316}"/>
    <hyperlink ref="AB1487" r:id="rId1446" xr:uid="{D2C988DA-ED2D-4A6C-8416-C368AD947E70}"/>
    <hyperlink ref="AB1488" r:id="rId1447" xr:uid="{DB54A21C-6158-4D0C-8C1E-E5068FFC02B6}"/>
    <hyperlink ref="AB1489" r:id="rId1448" xr:uid="{AEBC658E-2F3F-45E3-A1CD-004C3CC37A83}"/>
    <hyperlink ref="AB1490" r:id="rId1449" xr:uid="{58B01A8F-D66D-482D-84BD-795980348CDE}"/>
    <hyperlink ref="AB1491" r:id="rId1450" xr:uid="{5D901D4B-5AEC-4AAD-89F4-E57B133910CA}"/>
    <hyperlink ref="AB1492" r:id="rId1451" xr:uid="{5A12EC57-B7A5-4D25-BD2F-05AE996C9CB5}"/>
    <hyperlink ref="AB1493" r:id="rId1452" xr:uid="{9F01FA39-3AF0-4122-B5DA-C6F154C033DF}"/>
    <hyperlink ref="AB1494" r:id="rId1453" xr:uid="{A2CE896D-63CA-4F7F-A854-EE3FDF5A32C1}"/>
    <hyperlink ref="AB1495" r:id="rId1454" xr:uid="{70051DC4-1ABB-48FB-BF01-8B47CC7B818F}"/>
    <hyperlink ref="AB1496" r:id="rId1455" xr:uid="{36596F8F-1D8F-4B9F-AAEC-180919E5EA46}"/>
    <hyperlink ref="AB1497" r:id="rId1456" xr:uid="{32B04042-FF33-41DB-8A12-FF687922CEF8}"/>
    <hyperlink ref="AB1498" r:id="rId1457" xr:uid="{5ABFE9DC-4FFE-4710-91AC-06C7500C916E}"/>
    <hyperlink ref="AB1499" r:id="rId1458" xr:uid="{292B24B1-371E-48E3-81C7-AF425A0EA974}"/>
    <hyperlink ref="AB1500" r:id="rId1459" xr:uid="{8FD7CD19-6030-4782-B91F-20CBA08438DC}"/>
    <hyperlink ref="AB1501" r:id="rId1460" xr:uid="{076BBECA-9E6B-43F4-9222-04F8DD4EC4AB}"/>
    <hyperlink ref="AB1502" r:id="rId1461" xr:uid="{A1AB7B92-48E4-4FB9-BE88-D26834CAFAF1}"/>
    <hyperlink ref="AB1503" r:id="rId1462" xr:uid="{2269B995-B281-4977-B796-35FAAF25D715}"/>
    <hyperlink ref="AB1504" r:id="rId1463" xr:uid="{8CA81905-0BD1-4E53-9CCF-2D8F99928222}"/>
    <hyperlink ref="AB1505" r:id="rId1464" xr:uid="{E006FACA-21AE-422E-AFF9-D3AFB107BC0D}"/>
    <hyperlink ref="AB1506" r:id="rId1465" xr:uid="{F49D754D-0A3D-47F7-A269-FC9EC5A1FE90}"/>
    <hyperlink ref="AB1507" r:id="rId1466" xr:uid="{2D004329-2D6A-48D9-94CF-EEA45995122D}"/>
    <hyperlink ref="AB1508" r:id="rId1467" xr:uid="{75D8649D-63C9-401F-B221-FC08700925F6}"/>
    <hyperlink ref="AB1509" r:id="rId1468" xr:uid="{3B7D144A-26B7-4688-B8A7-BE8A81AB58C2}"/>
    <hyperlink ref="AB1510" r:id="rId1469" xr:uid="{43795459-C97F-4A45-9FA6-2A6AD9307662}"/>
    <hyperlink ref="AB1511" r:id="rId1470" xr:uid="{48A58110-B8F9-4A02-9FDB-30D013CEA254}"/>
    <hyperlink ref="AB1512" r:id="rId1471" xr:uid="{1CEE9FA8-793A-4191-9EFD-6333740D8959}"/>
    <hyperlink ref="AB1513" r:id="rId1472" xr:uid="{4ABC18DF-B3B7-43F2-9680-21D6CE8303FE}"/>
    <hyperlink ref="AB1514" r:id="rId1473" xr:uid="{14FDF4C2-5CF7-46D3-A2B3-FC3301B62700}"/>
    <hyperlink ref="AB1515" r:id="rId1474" xr:uid="{2BBECADE-1837-4238-BCD3-1E879BF51D72}"/>
    <hyperlink ref="AB1516" r:id="rId1475" xr:uid="{5DE28160-255D-4B3F-89B2-2F359F4EA116}"/>
    <hyperlink ref="AB1517" r:id="rId1476" xr:uid="{B289D4D1-2EBD-43CF-9EC8-AAB8C55C47C3}"/>
    <hyperlink ref="AB1518" r:id="rId1477" xr:uid="{2A6E8EEF-719A-4394-BDDF-C74629227C18}"/>
    <hyperlink ref="AB1519" r:id="rId1478" xr:uid="{A00421CE-D4FF-49FA-9A65-52487BC08DDD}"/>
    <hyperlink ref="AB1520" r:id="rId1479" xr:uid="{E35958B7-DDB2-4D15-A523-CDD68162275D}"/>
    <hyperlink ref="AB1521" r:id="rId1480" xr:uid="{AC7622A9-8E28-46C5-A8D1-569AD7593BDA}"/>
    <hyperlink ref="AB1522" r:id="rId1481" xr:uid="{8C4FFDC4-026F-4FE7-ADC8-44B22679DF66}"/>
    <hyperlink ref="AB1523" r:id="rId1482" xr:uid="{1E51794A-A640-45DA-B502-7EEF6A86CD1D}"/>
    <hyperlink ref="AB1524" r:id="rId1483" xr:uid="{7ABCDE6F-64D5-4767-804D-210F84F660ED}"/>
    <hyperlink ref="AB1525" r:id="rId1484" xr:uid="{13A21692-5D3A-47F7-A840-F6480CB9DABE}"/>
    <hyperlink ref="AB1526" r:id="rId1485" xr:uid="{FDF4C9A3-4B0B-428A-A05B-606737D21A51}"/>
    <hyperlink ref="AB1527" r:id="rId1486" xr:uid="{E8569C05-8A57-4802-BD19-B0DDD2113D18}"/>
    <hyperlink ref="AB1528" r:id="rId1487" xr:uid="{8A41C15F-DC56-4B49-96F8-EE679BE7958E}"/>
    <hyperlink ref="AB1529" r:id="rId1488" xr:uid="{64B8AB9E-DA74-4091-9D97-105781D477AA}"/>
    <hyperlink ref="AB1530" r:id="rId1489" xr:uid="{352C984C-6740-47B8-83E1-D6105D8FD847}"/>
    <hyperlink ref="AB1531" r:id="rId1490" xr:uid="{D63B55C1-C890-4AC2-A6E1-062979BBDDC8}"/>
    <hyperlink ref="AB1532" r:id="rId1491" xr:uid="{FB67E7E0-9F84-4903-9515-E930A4DAF543}"/>
    <hyperlink ref="AB1533" r:id="rId1492" xr:uid="{BD1DE0F0-9E2D-4F67-A36F-15503A0C8030}"/>
    <hyperlink ref="AB1534" r:id="rId1493" xr:uid="{F3125511-8B13-4F75-9535-CBDDC3C2A6C5}"/>
    <hyperlink ref="AB1535" r:id="rId1494" xr:uid="{B7EA9748-5CA6-4B49-AACE-AFB6B4F1CC10}"/>
    <hyperlink ref="AB1536" r:id="rId1495" xr:uid="{569DEED8-C06A-490D-B69F-BAD450DF8BF3}"/>
    <hyperlink ref="AB1537" r:id="rId1496" xr:uid="{D7331960-7816-4C1A-943F-A40B0F906E39}"/>
    <hyperlink ref="AB1538" r:id="rId1497" xr:uid="{AAC3D807-4A70-4BDE-9F95-6B7DE972C611}"/>
    <hyperlink ref="AB1539" r:id="rId1498" xr:uid="{079AF05B-A1C7-4339-AE56-A8C1622D5F27}"/>
    <hyperlink ref="AB1540" r:id="rId1499" xr:uid="{D6E68285-C724-4857-AC3E-FA3A5DE6522A}"/>
    <hyperlink ref="AB1541" r:id="rId1500" xr:uid="{9C78F140-14FA-4E19-AAC7-E31C8839967D}"/>
    <hyperlink ref="AB1542" r:id="rId1501" xr:uid="{6BA82F85-DF14-4EE8-8FDA-065267B82112}"/>
    <hyperlink ref="AB1543" r:id="rId1502" xr:uid="{4AF348AA-56E2-4F15-9E5D-8EB9DACE6BAF}"/>
    <hyperlink ref="AB1544" r:id="rId1503" xr:uid="{61E3A08E-48AA-49D7-BD74-F18353F4B5AF}"/>
    <hyperlink ref="AB1545" r:id="rId1504" xr:uid="{58D0A543-A64F-425E-B0C9-696EF797B70A}"/>
    <hyperlink ref="AB1546" r:id="rId1505" xr:uid="{042A8802-A987-4EC1-A604-94F8DFA23309}"/>
    <hyperlink ref="AB1547" r:id="rId1506" xr:uid="{984696E2-BBC9-483E-BBEF-29BDD985E560}"/>
    <hyperlink ref="AB1548" r:id="rId1507" xr:uid="{ACD245A0-53C6-4A71-9ECD-7EF89ACD1D46}"/>
    <hyperlink ref="AB1549" r:id="rId1508" xr:uid="{73FB2CE2-D2E1-423F-8542-0068111DD271}"/>
    <hyperlink ref="AB1550" r:id="rId1509" xr:uid="{A1E2629D-68C1-4BD7-BFDA-114960D46A1A}"/>
    <hyperlink ref="AB1551" r:id="rId1510" xr:uid="{8FE9FD65-8271-4FDD-B900-4B013B438C50}"/>
    <hyperlink ref="AB1552" r:id="rId1511" xr:uid="{61E36DCE-9554-4582-BD5C-4EC550B11D12}"/>
    <hyperlink ref="AB1553" r:id="rId1512" xr:uid="{2EB938CA-1003-4C33-B63F-E26B70315CE5}"/>
    <hyperlink ref="AB1554" r:id="rId1513" xr:uid="{19D23E18-FCB3-4BFF-9BA0-7E8F878217EE}"/>
    <hyperlink ref="AB1555" r:id="rId1514" xr:uid="{E4BF9F73-620F-4A58-A5E1-FE700A31F923}"/>
    <hyperlink ref="AB1556" r:id="rId1515" xr:uid="{5CF718B3-BE79-4C51-9E1D-2DEE779FB2FD}"/>
    <hyperlink ref="AB1557" r:id="rId1516" xr:uid="{F5F11662-84C6-4BE0-AC1C-E14DD25759F1}"/>
    <hyperlink ref="AB1558" r:id="rId1517" xr:uid="{FEB1954E-1643-4A45-8F47-AF50B0C7C489}"/>
    <hyperlink ref="AB1559" r:id="rId1518" xr:uid="{F35D19AB-C872-4809-A463-9AA7729B29D5}"/>
    <hyperlink ref="AB1560" r:id="rId1519" xr:uid="{7100C8B2-4B4A-463C-9EEA-59DF56AFD6CF}"/>
    <hyperlink ref="AB1561" r:id="rId1520" xr:uid="{11091118-C83A-4A57-BF28-E4B9EFF243A9}"/>
    <hyperlink ref="AB1562" r:id="rId1521" xr:uid="{42853386-DF48-4BCB-98E7-1DA99C5BB251}"/>
    <hyperlink ref="AB1563" r:id="rId1522" xr:uid="{87C56E5D-43FA-4D30-926F-61DB8C5908BA}"/>
    <hyperlink ref="AB1564" r:id="rId1523" xr:uid="{76173FD8-8B5F-421A-AE9E-5D1F85C25739}"/>
    <hyperlink ref="AB1565" r:id="rId1524" xr:uid="{2E17B2BA-2C48-4DBB-87D9-4FDE4354EC87}"/>
    <hyperlink ref="AB1566" r:id="rId1525" xr:uid="{5A5844D8-AAB0-4E4E-BF94-6C1AA2A8E0E1}"/>
    <hyperlink ref="AB1567" r:id="rId1526" xr:uid="{03F383BD-5631-4F80-BB3C-755636EE6084}"/>
    <hyperlink ref="AB1568" r:id="rId1527" xr:uid="{74FAD733-0BF6-4964-8B6B-2AA4DDCC1870}"/>
    <hyperlink ref="AB1569" r:id="rId1528" xr:uid="{CD23FAD5-EED6-4344-9C71-1533DF1EFA39}"/>
    <hyperlink ref="AB1570" r:id="rId1529" xr:uid="{2368AC2F-FA4A-424B-A551-52D17DD531B0}"/>
    <hyperlink ref="AB1571" r:id="rId1530" xr:uid="{E52AC45F-6ABE-41DF-80AE-271FBCCD46E9}"/>
    <hyperlink ref="AB1572" r:id="rId1531" xr:uid="{FEE90AFA-7E36-48E2-9CC8-66675C467712}"/>
    <hyperlink ref="AB1573" r:id="rId1532" xr:uid="{F34CE2B3-6E38-4B20-87EE-B8890AEC0941}"/>
    <hyperlink ref="AB1574" r:id="rId1533" xr:uid="{2B11D01C-7B97-428A-9AD4-5AD19AA7F325}"/>
    <hyperlink ref="AB1575" r:id="rId1534" xr:uid="{67B7E802-A3CE-4A63-A35A-109D4D822DBF}"/>
    <hyperlink ref="AB1576" r:id="rId1535" xr:uid="{706A7662-B101-412F-B383-57E7DD1F0A20}"/>
    <hyperlink ref="AB1577" r:id="rId1536" xr:uid="{AEF2A039-B1CC-4F54-9FA4-F2892F863097}"/>
    <hyperlink ref="AB1578" r:id="rId1537" xr:uid="{0DD4024D-85A2-4D15-AE09-A7B6351522E0}"/>
    <hyperlink ref="AB1579" r:id="rId1538" xr:uid="{3E8BC25F-A15E-41F7-AE53-FCCBDC0EECB1}"/>
    <hyperlink ref="AB1580" r:id="rId1539" xr:uid="{7A065E88-5729-4D3F-868D-1B03E7D11FE5}"/>
    <hyperlink ref="AB1581" r:id="rId1540" xr:uid="{3AEAF80A-5CF8-40A4-A51B-A553DD95B357}"/>
    <hyperlink ref="AB1582" r:id="rId1541" xr:uid="{6D2738AA-658F-401A-9C48-ECD5CC3BF807}"/>
    <hyperlink ref="AB1583" r:id="rId1542" xr:uid="{F9B94125-11FB-4EB8-B599-3EB3352BBA82}"/>
    <hyperlink ref="AB1584" r:id="rId1543" xr:uid="{C57F1F9B-9BD4-496D-B12E-1A46BE4DE0B5}"/>
    <hyperlink ref="AB1585" r:id="rId1544" xr:uid="{88A2E17C-20C3-4F9C-BE66-059D22826D1F}"/>
    <hyperlink ref="AB1586" r:id="rId1545" xr:uid="{876B36A6-3514-44DC-9C6A-7A7B6742730C}"/>
    <hyperlink ref="AB1587" r:id="rId1546" xr:uid="{0F14A013-EC72-4E8D-8B17-CBA0515CAF0D}"/>
    <hyperlink ref="AB1588" r:id="rId1547" xr:uid="{E3044D0E-0E27-4381-A9B8-F5F5F4FE6BA4}"/>
    <hyperlink ref="AB1589" r:id="rId1548" xr:uid="{C1037572-0CEC-4DF3-BE73-DE9722E8158F}"/>
    <hyperlink ref="AB1590" r:id="rId1549" xr:uid="{00E4F2D3-424B-433C-970C-C3D951E8D601}"/>
    <hyperlink ref="AB1591" r:id="rId1550" xr:uid="{B8841E58-D619-4047-8F0F-B60E560873BC}"/>
    <hyperlink ref="AB1592" r:id="rId1551" xr:uid="{1ED2FE4B-9792-4D45-9C71-FBDCD2CAFF14}"/>
    <hyperlink ref="AB1593" r:id="rId1552" xr:uid="{5F406C01-1FEF-47C0-B3A6-5AF41A3AAD26}"/>
    <hyperlink ref="AB1594" r:id="rId1553" xr:uid="{33F738D7-1792-4639-9010-D1660F6EA56A}"/>
    <hyperlink ref="AB1595" r:id="rId1554" xr:uid="{F56BD3C9-28FE-4E61-B5EC-41594D368D89}"/>
    <hyperlink ref="AB1596" r:id="rId1555" xr:uid="{5B7BBEEE-8C8D-46F4-B82C-C0F16318933F}"/>
    <hyperlink ref="AB1597" r:id="rId1556" xr:uid="{0C682F83-7054-4EB2-A121-F52F4A2FEBDC}"/>
    <hyperlink ref="AB1598" r:id="rId1557" xr:uid="{506B31B6-AF4F-4411-8877-0114107D967F}"/>
    <hyperlink ref="AB1599" r:id="rId1558" xr:uid="{10CE4401-3540-4975-8760-D0744CFB1213}"/>
    <hyperlink ref="AB1600" r:id="rId1559" xr:uid="{4509B68C-F013-45E6-9A11-CF6767CA3185}"/>
    <hyperlink ref="AB1601" r:id="rId1560" xr:uid="{09DE379C-F80E-4A8D-B755-AAF0F3B5AA5E}"/>
    <hyperlink ref="AB1602" r:id="rId1561" xr:uid="{BC3D9B46-B64A-4696-9BED-2B36C73F6E43}"/>
    <hyperlink ref="AB1603" r:id="rId1562" xr:uid="{C3D37FBC-A2B0-418F-854E-987E3CEB3F1C}"/>
    <hyperlink ref="AB1604" r:id="rId1563" xr:uid="{05F54325-5711-41D9-B10D-C37403C18518}"/>
    <hyperlink ref="AB1605" r:id="rId1564" xr:uid="{61362EF5-4891-4B32-82AD-0AEAA7565128}"/>
    <hyperlink ref="AB1606" r:id="rId1565" xr:uid="{80A84A42-1998-4D1E-9861-A8FF68A350EF}"/>
    <hyperlink ref="AB1607" r:id="rId1566" xr:uid="{4015C1BA-4643-4047-956F-5AFB3421EEE5}"/>
    <hyperlink ref="AB1608" r:id="rId1567" xr:uid="{33FAB8B3-A3E8-458C-875F-FD2EDA2F0BEB}"/>
    <hyperlink ref="AB1609" r:id="rId1568" xr:uid="{0044BC6C-6115-43E3-A714-8975A999FBF7}"/>
    <hyperlink ref="AB1610" r:id="rId1569" xr:uid="{5E96AA3D-7E9B-4D65-9D5C-B7531917B779}"/>
    <hyperlink ref="AB1611" r:id="rId1570" xr:uid="{F97CCA31-D85D-4347-88D6-267159C05AB9}"/>
    <hyperlink ref="AB1612" r:id="rId1571" xr:uid="{0C0E4E8E-2933-4D62-AAA5-DCCD68B98BEA}"/>
    <hyperlink ref="AB1613" r:id="rId1572" xr:uid="{4E789C0E-4D03-4FA0-A708-4E812AEA79A9}"/>
    <hyperlink ref="AB1614" r:id="rId1573" xr:uid="{45836A0D-3094-49BB-B5B7-A5DC0C81BB90}"/>
    <hyperlink ref="AB1615" r:id="rId1574" xr:uid="{C4E76B90-AD59-4EF3-BC48-543E34BA4511}"/>
    <hyperlink ref="AB1616" r:id="rId1575" xr:uid="{6B857F0A-F3E7-4E1A-9BF3-77A21697B186}"/>
    <hyperlink ref="AB1617" r:id="rId1576" xr:uid="{F1D8A226-8960-4836-A74B-B7FE1BDB0B9D}"/>
    <hyperlink ref="AB1618" r:id="rId1577" xr:uid="{42D91825-1050-46DF-85AD-A909EBE9FC01}"/>
    <hyperlink ref="AB1619" r:id="rId1578" xr:uid="{6146817D-8EE1-4835-A1B5-DAF92AAEE3EC}"/>
    <hyperlink ref="AB1620" r:id="rId1579" xr:uid="{C57B944F-5AF3-4B89-9C8B-8E3E37A2B29C}"/>
    <hyperlink ref="AB1621" r:id="rId1580" xr:uid="{73E3EDED-CF12-47E4-9114-608B31F4F7A3}"/>
    <hyperlink ref="AB1622" r:id="rId1581" xr:uid="{0C39FC81-5A38-4CE4-ADCB-320F154BEBDB}"/>
    <hyperlink ref="AB1623" r:id="rId1582" xr:uid="{3E5D77B2-A915-41E6-A869-20E38BB45B8D}"/>
    <hyperlink ref="AB1624" r:id="rId1583" xr:uid="{D4DD8F43-E76A-4B4D-846E-BD25C8C1142E}"/>
    <hyperlink ref="AB1625" r:id="rId1584" xr:uid="{C82C434E-3914-4528-BE68-BA62D50A0D2E}"/>
    <hyperlink ref="AB1626" r:id="rId1585" xr:uid="{C4139A24-138C-4A76-B2A0-38764C0496D9}"/>
    <hyperlink ref="AB1627" r:id="rId1586" xr:uid="{A68B741A-92A3-44FA-BB16-1BAEA7CAD264}"/>
    <hyperlink ref="AB1628" r:id="rId1587" xr:uid="{651C8681-1999-4132-8099-04CB05880555}"/>
    <hyperlink ref="AB1629" r:id="rId1588" xr:uid="{C24B882D-22D3-48E1-A3A5-3110102F982F}"/>
    <hyperlink ref="AB1630" r:id="rId1589" xr:uid="{0778BF81-8D1F-4AE3-91E0-F2D0B597C9B5}"/>
    <hyperlink ref="AB1631" r:id="rId1590" xr:uid="{50FFEB17-3884-48A4-BBE4-6EC9C63DBC86}"/>
    <hyperlink ref="AB1632" r:id="rId1591" xr:uid="{8A55ECA4-8ED5-454B-87C9-0EF3501A0837}"/>
    <hyperlink ref="AB1633" r:id="rId1592" xr:uid="{3657FC00-D840-41E0-B9B1-61BB1CA876F6}"/>
    <hyperlink ref="AB1634" r:id="rId1593" xr:uid="{D2015911-0BAC-4D8F-B8FF-ECD2B6CE687D}"/>
    <hyperlink ref="AB1635" r:id="rId1594" xr:uid="{AD8A3C47-C44F-4077-B29A-A7F6671ECAE5}"/>
    <hyperlink ref="AB1636" r:id="rId1595" xr:uid="{E7678C23-67D4-4003-88D5-AB725B205889}"/>
    <hyperlink ref="AB1637" r:id="rId1596" xr:uid="{AE64F04B-85C6-4FC3-AA9C-A30BB6D3B242}"/>
    <hyperlink ref="AB1638" r:id="rId1597" xr:uid="{3F85CCC6-0B69-46B5-A291-BB9075C5551C}"/>
    <hyperlink ref="AB1639" r:id="rId1598" xr:uid="{98300065-BF15-49CB-AE0F-055C96FB714A}"/>
    <hyperlink ref="AB1640" r:id="rId1599" xr:uid="{46F9F0B9-33C3-46E7-9715-DA455EE4102B}"/>
    <hyperlink ref="AB1641" r:id="rId1600" xr:uid="{EC79397A-BB4C-4518-8FFE-364B3D17FFBD}"/>
    <hyperlink ref="AB1642" r:id="rId1601" xr:uid="{45170D6B-880D-4AB3-8C8F-0D63FB685D47}"/>
    <hyperlink ref="AB1643" r:id="rId1602" xr:uid="{5F59F513-D5E8-470B-B3D1-ED261D24087E}"/>
    <hyperlink ref="AB1644" r:id="rId1603" xr:uid="{91D8E344-35C7-4C9A-8AA1-05CCBB49C87E}"/>
    <hyperlink ref="AB1645" r:id="rId1604" xr:uid="{09409025-8DA2-4D30-966A-E2C14A009E56}"/>
    <hyperlink ref="AB1646" r:id="rId1605" xr:uid="{1CE749E2-C906-4D61-9CFE-7065E9A20EE1}"/>
    <hyperlink ref="AB1647" r:id="rId1606" xr:uid="{E8E9F0A2-AF00-4F48-BBB9-9ACB8D641A66}"/>
    <hyperlink ref="AB1648" r:id="rId1607" xr:uid="{2618A05D-8768-4AD2-A580-542B9F0B1004}"/>
    <hyperlink ref="AB1649" r:id="rId1608" xr:uid="{DB41761F-364F-488E-92D2-3458EC136E59}"/>
    <hyperlink ref="AB1650" r:id="rId1609" xr:uid="{8203C559-EE57-43CE-AC07-EF9D46233992}"/>
    <hyperlink ref="AB1651" r:id="rId1610" xr:uid="{43955AD1-5476-409E-942F-98B212BD7082}"/>
    <hyperlink ref="AB1652" r:id="rId1611" xr:uid="{37B0C45F-D8A5-4538-934F-01118CFEDA94}"/>
    <hyperlink ref="AB1653" r:id="rId1612" xr:uid="{0E967842-A0F7-42DA-ABF6-61A26298E9DC}"/>
    <hyperlink ref="AB1654" r:id="rId1613" xr:uid="{E8E06356-5B22-46F9-B150-E1F5850361E9}"/>
    <hyperlink ref="AB1655" r:id="rId1614" xr:uid="{6FA31EDB-7F92-4F19-A388-9A1A1DA8536A}"/>
    <hyperlink ref="AB1656" r:id="rId1615" xr:uid="{BF7DABDE-96A1-495E-9460-C1367CE37F48}"/>
    <hyperlink ref="AB1657" r:id="rId1616" xr:uid="{7A0D8049-2134-42E6-BAEF-93F13AAACF9D}"/>
    <hyperlink ref="AB1658" r:id="rId1617" xr:uid="{96032E63-F951-4164-9CB8-10D39DE2126E}"/>
    <hyperlink ref="AB1659" r:id="rId1618" xr:uid="{912EB064-F552-4816-8110-98756CC61371}"/>
    <hyperlink ref="AB1660" r:id="rId1619" xr:uid="{34452CA0-8000-492B-B5AA-B1B42DA06FE5}"/>
    <hyperlink ref="AB1661" r:id="rId1620" xr:uid="{FD2E7478-C485-484B-BDB4-EE74F10CCA18}"/>
    <hyperlink ref="AB1662" r:id="rId1621" xr:uid="{0582B67D-9D39-400F-B1AE-8A1B4B8F8F36}"/>
    <hyperlink ref="AB1663" r:id="rId1622" xr:uid="{96DA44CE-06AB-40A7-9F3E-3A690031D089}"/>
    <hyperlink ref="AB1664" r:id="rId1623" xr:uid="{A7187DB5-A443-49FE-BE60-B42D7D437EED}"/>
    <hyperlink ref="AB1665" r:id="rId1624" xr:uid="{1B30C147-F172-47C8-9BF8-3DB60945013F}"/>
    <hyperlink ref="AB1666" r:id="rId1625" xr:uid="{4EB63B56-F534-440B-8FD5-83B6EE4048CA}"/>
    <hyperlink ref="AB1667" r:id="rId1626" xr:uid="{85F419A0-5F58-47BA-A232-7374A9ED8D84}"/>
    <hyperlink ref="AB1668" r:id="rId1627" xr:uid="{39A29B7C-C809-4769-A2A2-DA00AB0BC45A}"/>
    <hyperlink ref="AB1669" r:id="rId1628" xr:uid="{238747B7-9A99-465F-BA8D-9D5A768DC6DC}"/>
    <hyperlink ref="AB1670" r:id="rId1629" xr:uid="{86444656-B3AF-4893-9865-B96FAF924EC6}"/>
    <hyperlink ref="AB1671" r:id="rId1630" xr:uid="{6A7A2240-AE58-4E99-8B36-82D5F7BE3600}"/>
    <hyperlink ref="AB1672" r:id="rId1631" xr:uid="{DA148543-957B-48EE-8EB5-575920894E03}"/>
    <hyperlink ref="AB1673" r:id="rId1632" xr:uid="{B7382E48-6F21-4973-9452-031060EA9F70}"/>
    <hyperlink ref="AB1674" r:id="rId1633" xr:uid="{7CF85DB1-C34D-4C08-8E10-2B33C4B1FD4F}"/>
    <hyperlink ref="AB1675" r:id="rId1634" xr:uid="{6BE5D9AD-B033-45E2-A920-1D0BF3840FE7}"/>
    <hyperlink ref="AB1676" r:id="rId1635" xr:uid="{318FB14C-2B4E-4A9E-984B-1E01DD9504D2}"/>
    <hyperlink ref="AB1677" r:id="rId1636" xr:uid="{1F82A334-39C8-4517-99FF-CC5A72A4CCFF}"/>
    <hyperlink ref="AB1678" r:id="rId1637" xr:uid="{2C7062EE-AEFE-4D9D-8629-5742AB40BE8C}"/>
    <hyperlink ref="AB1679" r:id="rId1638" xr:uid="{9B78631D-803A-4170-8DA3-B1D3CF1487BD}"/>
    <hyperlink ref="AB1680" r:id="rId1639" xr:uid="{A0BBC4D9-4A36-41DE-932A-355345DBADFF}"/>
    <hyperlink ref="AB1681" r:id="rId1640" xr:uid="{28D3BBD2-52EF-44A6-ABBC-2CF6AA4106E7}"/>
    <hyperlink ref="AB1682" r:id="rId1641" xr:uid="{ED069945-A330-4457-BD5F-4A6665B62FED}"/>
    <hyperlink ref="AB1683" r:id="rId1642" xr:uid="{8AAD6E7E-1623-4896-9529-690FFF2B18BD}"/>
    <hyperlink ref="AB1684" r:id="rId1643" xr:uid="{6836AC58-56E7-4CD0-B916-BC843873ADA7}"/>
    <hyperlink ref="AB1685" r:id="rId1644" xr:uid="{52AC1ADE-BDAA-42B1-80B2-3A9A3B17BEDD}"/>
    <hyperlink ref="AB1686" r:id="rId1645" xr:uid="{D332BE27-7665-49C0-B5CD-24C8E2ECA14C}"/>
    <hyperlink ref="AB1687" r:id="rId1646" xr:uid="{FD6E001B-3582-4F4E-BC23-F2BA367C2089}"/>
    <hyperlink ref="AB1688" r:id="rId1647" xr:uid="{C6DABBEB-D340-4C6A-94CE-B3B6C870D9FF}"/>
    <hyperlink ref="AB1689" r:id="rId1648" xr:uid="{EB21639F-6B26-4904-BC74-E06748583165}"/>
    <hyperlink ref="AB1690" r:id="rId1649" xr:uid="{A19A4C6D-C338-49FB-8B0E-73EA97C5CBF2}"/>
    <hyperlink ref="AB1691" r:id="rId1650" xr:uid="{06898CD6-E19D-4789-8314-36DCA8DE0069}"/>
    <hyperlink ref="AB1692" r:id="rId1651" xr:uid="{569A5A6F-5AC4-43FB-9196-93D7560AD6D1}"/>
    <hyperlink ref="AB1693" r:id="rId1652" xr:uid="{C8317D7E-5C03-4C11-8C19-87DA0D4B2342}"/>
    <hyperlink ref="AB1694" r:id="rId1653" xr:uid="{638ECEE5-7CE5-4973-AFA7-81DB2C042F87}"/>
    <hyperlink ref="AB1695" r:id="rId1654" xr:uid="{B4B09FBA-86A5-4458-A641-253FC38548EB}"/>
    <hyperlink ref="AB1696" r:id="rId1655" xr:uid="{61392182-743D-490F-9232-D3E692C26DB8}"/>
    <hyperlink ref="AB1697" r:id="rId1656" xr:uid="{463F79A6-0D4A-4E13-A959-5BEAFEF2DB3E}"/>
    <hyperlink ref="AB1698" r:id="rId1657" xr:uid="{B141C3FB-FEB0-4DAE-BD5D-CC214C76FC01}"/>
    <hyperlink ref="AB1699" r:id="rId1658" xr:uid="{FFE41BE9-B3D8-459A-A88E-CE955B95E878}"/>
    <hyperlink ref="AB1700" r:id="rId1659" xr:uid="{BDDFED2C-9571-41ED-B37C-FFDB8F955227}"/>
    <hyperlink ref="AB1701" r:id="rId1660" xr:uid="{83D6F849-75AD-4414-88D1-5EAF9F92DDDB}"/>
    <hyperlink ref="AB1702" r:id="rId1661" xr:uid="{50203A0A-C350-4D96-9532-F885D10C419E}"/>
    <hyperlink ref="AB1703" r:id="rId1662" xr:uid="{73C01EEA-B596-447F-B453-09D44EDA2FC8}"/>
    <hyperlink ref="AB1704" r:id="rId1663" xr:uid="{BE19E1DE-3F6B-4D33-B3BE-84AC50C22B8A}"/>
    <hyperlink ref="AB1705" r:id="rId1664" xr:uid="{2ED6096B-6BDC-4E8B-9C83-5B31EF5D9957}"/>
    <hyperlink ref="AB1706" r:id="rId1665" xr:uid="{6E320BC0-F255-4E45-9E23-6D4A8CD0FE67}"/>
    <hyperlink ref="AB1707" r:id="rId1666" xr:uid="{6828CC34-F3EB-4999-B472-6523775C14F8}"/>
    <hyperlink ref="AB1708" r:id="rId1667" xr:uid="{142CE774-34BB-4D74-80EF-10DC9EF807F1}"/>
    <hyperlink ref="AB1709" r:id="rId1668" xr:uid="{10639AA4-7DB9-4070-BDBA-658FCD5EE8FC}"/>
    <hyperlink ref="AB1710" r:id="rId1669" xr:uid="{C7FADF69-3038-40E8-9BB8-E14231CA9B69}"/>
    <hyperlink ref="AB1711" r:id="rId1670" xr:uid="{43BB0411-C693-4017-8466-4365B7671EF7}"/>
    <hyperlink ref="AB1712" r:id="rId1671" xr:uid="{E237D630-011C-4FF0-B026-98C82F3785A1}"/>
    <hyperlink ref="AB1713" r:id="rId1672" xr:uid="{069DDB1A-5E9A-4286-B2BE-91AA415FB836}"/>
    <hyperlink ref="AB1714" r:id="rId1673" xr:uid="{F120A0A6-F8C8-4379-9051-C0E389D5A078}"/>
    <hyperlink ref="AB1715" r:id="rId1674" xr:uid="{5FED3CFB-FB0D-4A9C-AEF8-92B1244AC30C}"/>
    <hyperlink ref="AB1716" r:id="rId1675" xr:uid="{A7C5B4FF-ACE6-4E94-977E-231FFEEE96AF}"/>
    <hyperlink ref="AB1717" r:id="rId1676" xr:uid="{4E9ACA72-BD74-4DE6-A651-DA56B19DEE2C}"/>
    <hyperlink ref="AB1718" r:id="rId1677" xr:uid="{FD1097B1-2A82-42CE-B441-9922408C9D0F}"/>
    <hyperlink ref="AB1719" r:id="rId1678" xr:uid="{930225CC-C953-48B6-BFA3-83E3C6F6A25B}"/>
    <hyperlink ref="AB1720" r:id="rId1679" xr:uid="{A55F29DD-9F52-49F8-8895-2860BCD4226A}"/>
    <hyperlink ref="AB1721" r:id="rId1680" xr:uid="{2945D7AD-C92B-4104-A068-3B3D35EE664C}"/>
    <hyperlink ref="AB1722" r:id="rId1681" xr:uid="{A8809EAC-0520-4CA7-B6A1-4310F7DD7442}"/>
    <hyperlink ref="AB1723" r:id="rId1682" xr:uid="{BAC2233D-4E7D-4917-9206-FBC11BFA0BB7}"/>
    <hyperlink ref="AB1724" r:id="rId1683" xr:uid="{727718CB-1FA5-4792-AAE4-CC255D0D93E8}"/>
    <hyperlink ref="AB1725" r:id="rId1684" xr:uid="{89E70839-8621-4917-9D80-C43D76C5F580}"/>
    <hyperlink ref="AB1726" r:id="rId1685" xr:uid="{D630928B-C8B8-4ABB-A5DD-153E4A97CE0D}"/>
    <hyperlink ref="AB1727" r:id="rId1686" xr:uid="{9EFE2A5C-2A4C-4D5C-91F2-88BD4E1DB6ED}"/>
    <hyperlink ref="AB1728" r:id="rId1687" xr:uid="{57911792-71A5-457C-8C6D-4383059550E2}"/>
    <hyperlink ref="AB1729" r:id="rId1688" xr:uid="{403B7CAB-E50B-4CE3-B884-EE6311823B5F}"/>
    <hyperlink ref="AB1730" r:id="rId1689" xr:uid="{F040A7C7-2167-4070-8325-17FFDE64E179}"/>
    <hyperlink ref="AB1731" r:id="rId1690" xr:uid="{0BDB38E4-92AD-4315-A057-5B4A5A23B54D}"/>
    <hyperlink ref="AB1732" r:id="rId1691" xr:uid="{7A3C241F-BFFF-4AA9-AA60-4006310997D7}"/>
    <hyperlink ref="AB1733" r:id="rId1692" xr:uid="{E3A20187-B593-425C-87C5-FDF187A6E5FC}"/>
    <hyperlink ref="AB1734" r:id="rId1693" xr:uid="{23CB4D03-577D-411E-AF85-22EE9BC52946}"/>
    <hyperlink ref="AB1735" r:id="rId1694" xr:uid="{EC75F3E0-592D-4D63-A7CB-C5A0D379C142}"/>
    <hyperlink ref="AB1736" r:id="rId1695" xr:uid="{F33C375C-EC55-4EEE-B5D7-97D8C03F3696}"/>
    <hyperlink ref="AB1737" r:id="rId1696" xr:uid="{CF4BD583-2814-4C64-8642-304076EB43A7}"/>
    <hyperlink ref="AB1738" r:id="rId1697" xr:uid="{D5564948-300C-464D-9E2A-E2C350F87377}"/>
    <hyperlink ref="AB1739" r:id="rId1698" xr:uid="{F456D306-1581-4682-A1D9-95D148449A4B}"/>
    <hyperlink ref="AB1740" r:id="rId1699" xr:uid="{BAC28DA4-2915-48E1-A539-37DD43F40F91}"/>
    <hyperlink ref="AB1741" r:id="rId1700" xr:uid="{50FABD11-CCAC-4BE4-BEC2-541DE5B7B6C6}"/>
    <hyperlink ref="AB1742" r:id="rId1701" xr:uid="{10F690A8-356C-4397-A1A8-968AA5DBB6BC}"/>
    <hyperlink ref="AB1743" r:id="rId1702" xr:uid="{2AB7978D-8CDE-41F7-862F-01BC18AD27E9}"/>
    <hyperlink ref="AB1744" r:id="rId1703" xr:uid="{DC73383F-4006-4A38-9C59-C6884E603F45}"/>
    <hyperlink ref="AB1745" r:id="rId1704" xr:uid="{171604D4-F094-491F-B7B6-943C324F9CDE}"/>
    <hyperlink ref="AB1746" r:id="rId1705" xr:uid="{448D3B16-AA59-4194-A975-A72DCCECBF03}"/>
    <hyperlink ref="AB1747" r:id="rId1706" xr:uid="{CAF0EC55-AC48-4CA0-8264-E6FC2E369335}"/>
    <hyperlink ref="AB1748" r:id="rId1707" xr:uid="{F5AC0073-E863-4971-9EF4-9D0F3CACB10E}"/>
    <hyperlink ref="AB1749" r:id="rId1708" xr:uid="{86A6BEDE-F564-4DCB-B0E5-0DA9F3387866}"/>
    <hyperlink ref="AB1750" r:id="rId1709" xr:uid="{FFCB564E-715B-4CDB-B958-42FB9A0739AB}"/>
    <hyperlink ref="AB1751" r:id="rId1710" xr:uid="{CE0441F5-9A58-4FD3-B064-46326E14C1E7}"/>
    <hyperlink ref="AB1752" r:id="rId1711" xr:uid="{85756202-2F03-459A-9312-A9BBE4B11684}"/>
    <hyperlink ref="AB1753" r:id="rId1712" xr:uid="{ACE8B4E6-1FA3-44FD-8E8D-BED5275C46BA}"/>
    <hyperlink ref="AB1754" r:id="rId1713" xr:uid="{366EAD5C-56E0-40FD-9511-808FCED939EC}"/>
    <hyperlink ref="AB1755" r:id="rId1714" xr:uid="{0EF7D8D6-5CCA-4EBF-B94F-FE5E443E3FCA}"/>
    <hyperlink ref="AB1756" r:id="rId1715" xr:uid="{4DF9232D-C0B0-49A9-AB91-9BE2A39B7BD0}"/>
    <hyperlink ref="AB1757" r:id="rId1716" xr:uid="{90558E79-CF61-4E08-94E4-58AD6428676F}"/>
    <hyperlink ref="AB1758" r:id="rId1717" xr:uid="{C92E7C91-E109-4FB1-9EAC-731918CF9F29}"/>
    <hyperlink ref="AB1759" r:id="rId1718" xr:uid="{8FE934C4-4537-420C-A1A5-885E7F098542}"/>
    <hyperlink ref="AB1760" r:id="rId1719" xr:uid="{5CC03BA0-C2AE-4B5B-ACD3-97DED02191C8}"/>
    <hyperlink ref="AB1761" r:id="rId1720" xr:uid="{631D925B-8D8F-495A-B318-67649D418D75}"/>
    <hyperlink ref="AB1762" r:id="rId1721" xr:uid="{8BF1A42F-0FF5-4DDC-826B-BD2885F12234}"/>
    <hyperlink ref="AB1763" r:id="rId1722" xr:uid="{BAAC8391-115F-4D17-AF3D-84D3DAF90A52}"/>
    <hyperlink ref="AB1764" r:id="rId1723" xr:uid="{DD6A19D9-3295-4B6B-A0FD-EEAAA602FD59}"/>
    <hyperlink ref="AB1765" r:id="rId1724" xr:uid="{7773FAD6-E76E-4110-849B-2F680CB53D19}"/>
    <hyperlink ref="AB1766" r:id="rId1725" xr:uid="{44988AF0-E115-4216-B523-E45D54B12D64}"/>
    <hyperlink ref="AB1767" r:id="rId1726" xr:uid="{15EC899A-74ED-4C2E-A3D6-C7511467E321}"/>
    <hyperlink ref="AB1768" r:id="rId1727" xr:uid="{261C1385-480B-4F6F-8792-31AB43688366}"/>
    <hyperlink ref="AB1769" r:id="rId1728" xr:uid="{9286043F-2385-444C-A719-A89E0D15BB8A}"/>
    <hyperlink ref="AB1770" r:id="rId1729" xr:uid="{BF11E0A1-1480-4A6C-8B70-1BBC371DB418}"/>
    <hyperlink ref="AB1771" r:id="rId1730" xr:uid="{F6078B0D-74C4-4479-B149-38E12F66075B}"/>
    <hyperlink ref="AB1772" r:id="rId1731" xr:uid="{38580F9E-6C10-454D-9B3F-21508D8930AC}"/>
    <hyperlink ref="AB1773" r:id="rId1732" xr:uid="{6D9E0B1B-33F3-4CBD-8876-4C689E8CD393}"/>
    <hyperlink ref="AB1774" r:id="rId1733" xr:uid="{42F5E8C6-8EA2-4286-9288-4AB602BE43BB}"/>
    <hyperlink ref="AB1775" r:id="rId1734" xr:uid="{56882AB6-965B-4EC0-9FCE-7FF7AC42B4CA}"/>
    <hyperlink ref="AB1776" r:id="rId1735" xr:uid="{1305E7F1-091B-4536-A5C4-DD41884AF3F6}"/>
    <hyperlink ref="AB1777" r:id="rId1736" xr:uid="{723CF4DB-B8CF-4112-AE02-8248B232834F}"/>
    <hyperlink ref="AB1778" r:id="rId1737" xr:uid="{685F678D-A132-4F79-99FD-132A55A9C476}"/>
    <hyperlink ref="AB1779" r:id="rId1738" xr:uid="{3494DB06-DFDE-4CBC-9D33-96637338923A}"/>
    <hyperlink ref="AB1780" r:id="rId1739" xr:uid="{62506167-D844-42AE-A7DE-B89A5E929FF7}"/>
    <hyperlink ref="AB1781" r:id="rId1740" xr:uid="{B032BA5F-2D84-4278-901F-9C6E9E82C970}"/>
    <hyperlink ref="AB1782" r:id="rId1741" xr:uid="{DF0F5AEE-90EF-491D-9847-34216791D96C}"/>
    <hyperlink ref="AB1783" r:id="rId1742" xr:uid="{3CDAD3B0-AB7E-4CB7-98E8-A836724E1861}"/>
    <hyperlink ref="AB1784" r:id="rId1743" xr:uid="{D7D2824B-A3A9-4F58-BE51-C5994FD5200B}"/>
    <hyperlink ref="AB1785" r:id="rId1744" xr:uid="{CB19B35D-AD0F-4B45-A873-9F7710D6F6CB}"/>
    <hyperlink ref="AB1786" r:id="rId1745" xr:uid="{3E91FF92-1139-4832-993F-F9DD08286FD2}"/>
    <hyperlink ref="AB1787" r:id="rId1746" xr:uid="{DADF2EF4-3D0D-4950-AE92-287A2059609E}"/>
    <hyperlink ref="AB1788" r:id="rId1747" xr:uid="{9EAAE358-FADB-4EDE-8F9A-E7BE9C0B9291}"/>
    <hyperlink ref="AB1789" r:id="rId1748" xr:uid="{90ABB57F-55B6-4BCF-A5F8-940CE9DE3F32}"/>
    <hyperlink ref="AB1790" r:id="rId1749" xr:uid="{02E5965D-0B6F-4A3F-85F4-F574958173F8}"/>
    <hyperlink ref="AB1791" r:id="rId1750" xr:uid="{8E0B1EAC-7F30-44BE-8953-4E057BD5DE42}"/>
    <hyperlink ref="AB1792" r:id="rId1751" xr:uid="{1B76B12F-E64B-44E8-A435-F1F0ACF16CEA}"/>
    <hyperlink ref="AB1793" r:id="rId1752" xr:uid="{A7B09D31-155D-428C-BAF2-E1C5C530E2F8}"/>
    <hyperlink ref="AB1794" r:id="rId1753" xr:uid="{0AB080BA-0A97-4EC0-945D-D6B6E9C0A62D}"/>
    <hyperlink ref="AB1795" r:id="rId1754" xr:uid="{4A91B11F-CE81-45C4-9EA1-F3A391C52B15}"/>
    <hyperlink ref="AB1796" r:id="rId1755" xr:uid="{7C071A29-862A-49A5-8E52-FC15E30F8A3B}"/>
    <hyperlink ref="AB1797" r:id="rId1756" xr:uid="{C0946190-8945-4D21-90B7-F27118A5113F}"/>
    <hyperlink ref="AB1798" r:id="rId1757" xr:uid="{6EEAADD8-3215-432F-8D9B-80E06A60E5D1}"/>
    <hyperlink ref="AB1799" r:id="rId1758" xr:uid="{AE10E1AF-FD8C-4999-BB0D-E8026733A966}"/>
    <hyperlink ref="AB1800" r:id="rId1759" xr:uid="{01C0AFDA-5470-491B-9004-730C4F33E556}"/>
    <hyperlink ref="AB1801" r:id="rId1760" xr:uid="{E0AEE12E-CAB1-4015-9C34-E31F63A46506}"/>
    <hyperlink ref="AB1802" r:id="rId1761" xr:uid="{370E643F-DE51-46B0-B3CF-8A9A266BA723}"/>
    <hyperlink ref="AB1803" r:id="rId1762" xr:uid="{3EA0FC24-06C0-4245-B4C2-F55378B81859}"/>
    <hyperlink ref="AB1804" r:id="rId1763" xr:uid="{1A9CA2A8-E880-4EC7-90B1-0E80A7FAEA54}"/>
    <hyperlink ref="AB1805" r:id="rId1764" xr:uid="{05A83E13-6436-4504-8F05-4AF760581AD0}"/>
    <hyperlink ref="AB1806" r:id="rId1765" xr:uid="{15F129B5-9005-46DC-AB90-800B7A4C1E95}"/>
    <hyperlink ref="AB1807" r:id="rId1766" xr:uid="{E379A532-106A-47CE-BB64-C46569511B37}"/>
    <hyperlink ref="AB1808" r:id="rId1767" xr:uid="{A0D675F2-96FE-4B4D-B376-5DD1A54B0FE3}"/>
    <hyperlink ref="AB1809" r:id="rId1768" xr:uid="{E83E9D1E-C1BE-4653-85DC-449E772058E0}"/>
    <hyperlink ref="AB1810" r:id="rId1769" xr:uid="{732A8065-F69B-4D42-A1C6-41FBD3DED552}"/>
    <hyperlink ref="AB1811" r:id="rId1770" xr:uid="{BAD1C372-4761-443B-8D1F-D33E5BACD539}"/>
    <hyperlink ref="AB1812" r:id="rId1771" xr:uid="{3E52F6A6-2D16-4D56-AC18-7E3EFA94B8AE}"/>
    <hyperlink ref="AB1813" r:id="rId1772" xr:uid="{7A793EDB-5BCE-41D9-8A4E-06DAEF29C23D}"/>
    <hyperlink ref="AB1814" r:id="rId1773" xr:uid="{9A474595-9024-402B-83DB-718F1F41CAE2}"/>
    <hyperlink ref="AB1815" r:id="rId1774" xr:uid="{FE301C16-23F8-4AF5-BEAC-42EB051A293B}"/>
    <hyperlink ref="AB1816" r:id="rId1775" xr:uid="{F930A5AA-85FD-4BFA-8FC6-0B9C47567EBA}"/>
    <hyperlink ref="AB1817" r:id="rId1776" xr:uid="{223ED23F-F75F-4798-B111-DBA4937D7D3B}"/>
    <hyperlink ref="AB1818" r:id="rId1777" xr:uid="{9527DAED-C3F6-44EB-BD34-3D5A5FD7B5E1}"/>
    <hyperlink ref="AB1819" r:id="rId1778" xr:uid="{DE7A55DE-5D02-4685-8598-62FF58B03C63}"/>
    <hyperlink ref="AB1820" r:id="rId1779" xr:uid="{2B7F98FC-3034-49ED-B489-AA51A15F5124}"/>
    <hyperlink ref="AB1821" r:id="rId1780" xr:uid="{8EBB042A-AD04-4C2E-9D3A-BA93EC305D4F}"/>
    <hyperlink ref="AB1822" r:id="rId1781" xr:uid="{268C249B-5689-4360-9FD4-82005AE27C9F}"/>
    <hyperlink ref="AB1823" r:id="rId1782" xr:uid="{385F00E4-D05A-4E1E-BE44-A11ED1CF243F}"/>
    <hyperlink ref="AB1824" r:id="rId1783" xr:uid="{9AEF8A12-F3E2-40A2-B302-9409404F2CFA}"/>
    <hyperlink ref="AB1825" r:id="rId1784" xr:uid="{B9097325-64D3-41BD-8A89-215712B37126}"/>
    <hyperlink ref="AB1826" r:id="rId1785" xr:uid="{B49F4494-79E4-4A71-8F0D-9AC72302AFF0}"/>
    <hyperlink ref="AB1827" r:id="rId1786" xr:uid="{43FA3610-0433-43E4-AD7B-DD1F4E0A2FD0}"/>
    <hyperlink ref="AB1828" r:id="rId1787" xr:uid="{BFEFD5DB-C908-473C-8AAD-D3296160623C}"/>
    <hyperlink ref="AB1829" r:id="rId1788" xr:uid="{FFA4DC47-CB84-4B0D-ACF6-60F042A61C0E}"/>
    <hyperlink ref="AB1830" r:id="rId1789" xr:uid="{9CF96A58-29E8-473D-8432-F0098C62A16F}"/>
    <hyperlink ref="AB1831" r:id="rId1790" xr:uid="{D8245B67-B930-4FEF-85FE-5375C19BB0C7}"/>
    <hyperlink ref="AB1832" r:id="rId1791" xr:uid="{743AF80F-5C87-4BE8-A944-F5013BE3E824}"/>
    <hyperlink ref="AB1833" r:id="rId1792" xr:uid="{1F67A496-116B-4C49-B346-ACA3A4D5BB84}"/>
    <hyperlink ref="AB1834" r:id="rId1793" xr:uid="{88FBD640-B22D-4C6D-BD8F-E4C86F35CBA3}"/>
    <hyperlink ref="AB1835" r:id="rId1794" xr:uid="{9EF25DDE-D919-4214-AE70-D03B6FD9A0B7}"/>
    <hyperlink ref="AB1836" r:id="rId1795" xr:uid="{E747BF7F-8877-4601-AC0D-95977E033A44}"/>
    <hyperlink ref="AB1837" r:id="rId1796" xr:uid="{824DD405-8649-4FAF-98CB-AB6C00CA7D46}"/>
    <hyperlink ref="AB1838" r:id="rId1797" xr:uid="{0718E95B-5A0B-4A85-AF50-BE6A5C2198F7}"/>
    <hyperlink ref="AB1839" r:id="rId1798" xr:uid="{A7486DFD-8E72-4A22-9F80-62A0CBEFFAC3}"/>
    <hyperlink ref="AB1840" r:id="rId1799" xr:uid="{7A0A5BC7-E77E-4BDF-8513-69A01D176485}"/>
    <hyperlink ref="AB1841" r:id="rId1800" xr:uid="{959134F6-BC1A-40FE-8305-1835A082AD37}"/>
    <hyperlink ref="AB1842" r:id="rId1801" xr:uid="{DEB2FB50-15A7-4066-95DA-5A91DB548D70}"/>
    <hyperlink ref="AB1843" r:id="rId1802" xr:uid="{74A86613-B1AA-430E-B054-82C7ED2206D7}"/>
    <hyperlink ref="AB1844" r:id="rId1803" xr:uid="{3039DFF1-95F4-434E-A510-556C479D1F43}"/>
    <hyperlink ref="AB1845" r:id="rId1804" xr:uid="{071906F5-4E33-44AF-80F8-4253775F76F4}"/>
    <hyperlink ref="AB1846" r:id="rId1805" xr:uid="{FEEA8485-CD1E-44C8-A9F5-AD53E9463B39}"/>
    <hyperlink ref="AB1847" r:id="rId1806" xr:uid="{78636568-438C-4439-9F39-3D9AB180ABA6}"/>
    <hyperlink ref="AB1848" r:id="rId1807" xr:uid="{80F9DCC1-EA67-4219-B8A7-C9A26B38A077}"/>
    <hyperlink ref="AB1849" r:id="rId1808" xr:uid="{0D72A85D-BF6B-42FE-947A-43E2788C6C43}"/>
    <hyperlink ref="AB1850" r:id="rId1809" xr:uid="{7E49ABC2-C210-4C96-AC4A-1AE8709CE2B5}"/>
    <hyperlink ref="AB1851" r:id="rId1810" xr:uid="{28E878DD-8F80-4AAC-B29F-E5C385F96606}"/>
    <hyperlink ref="AB1852" r:id="rId1811" xr:uid="{B14BEF79-7722-47AE-995D-88F5206A4A7C}"/>
    <hyperlink ref="AB1853" r:id="rId1812" xr:uid="{2D3938ED-7BC0-49D8-A367-FE90B992C12F}"/>
    <hyperlink ref="AB1854" r:id="rId1813" xr:uid="{EB920BD9-E107-4D48-B246-F14707EC1C78}"/>
    <hyperlink ref="AB1855" r:id="rId1814" xr:uid="{6F815BBF-EE5E-4598-98DC-302CF136085D}"/>
    <hyperlink ref="AB1856" r:id="rId1815" xr:uid="{66F15382-BC72-4886-9A40-06A9F42C19DB}"/>
    <hyperlink ref="AB1857" r:id="rId1816" xr:uid="{B04C52FE-F132-4FC4-ADB0-5654AB45758A}"/>
    <hyperlink ref="AB1858" r:id="rId1817" xr:uid="{42EFC462-4685-4FEE-95FA-4962F64D062C}"/>
    <hyperlink ref="AB1859" r:id="rId1818" xr:uid="{F57631DB-A488-4D17-9D54-D8C77121B933}"/>
    <hyperlink ref="AB1860" r:id="rId1819" xr:uid="{5678313E-7BFB-43AA-9CD8-2939B2C8CA88}"/>
    <hyperlink ref="AB1861" r:id="rId1820" xr:uid="{156DAF70-F991-497D-8E25-0C2B8A92FB4A}"/>
    <hyperlink ref="AB1862" r:id="rId1821" xr:uid="{C314C6CD-A757-42F6-9BA7-FC9B82FEED84}"/>
    <hyperlink ref="AB1863" r:id="rId1822" xr:uid="{551A00F9-0B8D-47F3-8A15-831E61472ADA}"/>
    <hyperlink ref="AB1864" r:id="rId1823" xr:uid="{FF0E4884-049B-4AA8-9BEF-413B30953FF8}"/>
    <hyperlink ref="AB1865" r:id="rId1824" xr:uid="{7C5660DB-FA40-4AD0-B066-9DFEA03FFA52}"/>
    <hyperlink ref="AB1866" r:id="rId1825" xr:uid="{AE8A314C-3DE9-4933-AFD5-11928DC7371F}"/>
    <hyperlink ref="AB1867" r:id="rId1826" xr:uid="{300AEEC9-7193-4D0F-9477-D8F1F75F47B0}"/>
    <hyperlink ref="AB1868" r:id="rId1827" xr:uid="{173F900C-A6C8-497E-BA04-DC9DDB19D273}"/>
    <hyperlink ref="AB1869" r:id="rId1828" xr:uid="{58DB0127-6675-40D6-9526-099F92550FE5}"/>
    <hyperlink ref="AB1870" r:id="rId1829" xr:uid="{745B7729-4872-45D1-A43A-1EBCF10705F9}"/>
    <hyperlink ref="AB1871" r:id="rId1830" xr:uid="{DE3AF482-6B2C-4479-A8C1-A42CB40488F0}"/>
    <hyperlink ref="AB1872" r:id="rId1831" xr:uid="{F424C65F-E5EB-4CE0-9229-6611ADA0D887}"/>
    <hyperlink ref="AB1873" r:id="rId1832" xr:uid="{763DE01D-D622-43AB-8C44-C5BBF4C13192}"/>
    <hyperlink ref="AB1874" r:id="rId1833" xr:uid="{9C7805DD-51DE-42DB-A82A-8F9871B2F414}"/>
    <hyperlink ref="AB1875" r:id="rId1834" xr:uid="{BF6A0985-6F05-42A4-8E32-2EBB9E69D76C}"/>
    <hyperlink ref="AB1876" r:id="rId1835" xr:uid="{65E912D4-0FE5-4DBB-BD82-94A0F6948831}"/>
    <hyperlink ref="AB1877" r:id="rId1836" xr:uid="{0166CD8B-4191-4EEB-B748-D2917742F735}"/>
    <hyperlink ref="AB1878" r:id="rId1837" xr:uid="{0E0C1FD7-9643-45E2-865A-3BCF09931F47}"/>
    <hyperlink ref="AB1879" r:id="rId1838" xr:uid="{67391082-ED32-40EB-A199-D2A4CD8C5566}"/>
    <hyperlink ref="AB1880" r:id="rId1839" xr:uid="{B33E526C-67D6-47CF-8B90-3473C65ABBE1}"/>
    <hyperlink ref="AB1881" r:id="rId1840" xr:uid="{8EEE7DFC-DBF9-437B-AE1D-890F2C5913B5}"/>
    <hyperlink ref="AB1882" r:id="rId1841" xr:uid="{5D3475D2-CAC6-4602-AF73-0E34903B60F2}"/>
    <hyperlink ref="AB1883" r:id="rId1842" xr:uid="{8D99635C-1399-4BC4-8A53-C25E3CB6323F}"/>
    <hyperlink ref="AB1884" r:id="rId1843" xr:uid="{6A947DD2-D8F1-49C9-921B-5F4591ABBBCB}"/>
    <hyperlink ref="AB1885" r:id="rId1844" xr:uid="{D783AD0E-2326-41EE-8156-84C8902A1849}"/>
    <hyperlink ref="AB1886" r:id="rId1845" xr:uid="{283ED72B-18A5-43DB-A431-1461C0A2F0CF}"/>
    <hyperlink ref="AB1887" r:id="rId1846" xr:uid="{1C9FFA4E-EEE3-4942-B114-0BE138233F12}"/>
    <hyperlink ref="AB1888" r:id="rId1847" xr:uid="{B574FDD9-0907-469A-B5C7-9277570BF38D}"/>
    <hyperlink ref="AB1889" r:id="rId1848" xr:uid="{6A0A5001-2243-4B44-A89B-6A6A990511C4}"/>
    <hyperlink ref="AB1890" r:id="rId1849" xr:uid="{64C72EEB-9B6D-470A-8B18-EF27F9051764}"/>
    <hyperlink ref="AB1891" r:id="rId1850" xr:uid="{E9A384AA-DFCD-4C85-B98B-401140FC1C0B}"/>
    <hyperlink ref="AB1892" r:id="rId1851" xr:uid="{1F22F686-E096-4C58-9C8A-5F1FF7AC14D3}"/>
    <hyperlink ref="AB1893" r:id="rId1852" xr:uid="{9AF6BC74-93FD-4693-A867-1F4D6F53B39B}"/>
    <hyperlink ref="AB1894" r:id="rId1853" xr:uid="{2A2872D0-17A1-4285-BAE7-20C14DB8E12F}"/>
    <hyperlink ref="AB1895" r:id="rId1854" xr:uid="{341DBC0E-D4DE-4462-BF34-08947151C565}"/>
    <hyperlink ref="AB1896" r:id="rId1855" xr:uid="{DEABC2DD-FE50-46E3-AF22-A8D8BC7D2766}"/>
    <hyperlink ref="AB1897" r:id="rId1856" xr:uid="{8212242E-F009-45A9-A8F5-4E9DD71707D9}"/>
    <hyperlink ref="AB1898" r:id="rId1857" xr:uid="{265B8DB4-8283-439E-B423-4633B2909453}"/>
    <hyperlink ref="AB1899" r:id="rId1858" xr:uid="{9564AF1B-76A7-473A-9358-20C8519D56C1}"/>
    <hyperlink ref="AB1900" r:id="rId1859" xr:uid="{44A85DDC-D629-43EA-AACF-6893DA2F0939}"/>
    <hyperlink ref="AB1901" r:id="rId1860" xr:uid="{365FC062-07D8-4E31-8A1B-0FD312FC58AB}"/>
    <hyperlink ref="AB1902" r:id="rId1861" xr:uid="{4D030016-34AE-4C1A-BF6E-F5056D59686A}"/>
    <hyperlink ref="AB1903" r:id="rId1862" xr:uid="{7D70A6A7-08A7-44C3-9C88-C485F8D84EDD}"/>
    <hyperlink ref="AB1904" r:id="rId1863" xr:uid="{39DD748D-0A87-45E8-B336-A2EE1A09F4F8}"/>
    <hyperlink ref="AB1905" r:id="rId1864" xr:uid="{BB276C28-6B80-45E4-B60F-5BDA213456CE}"/>
    <hyperlink ref="AB1906" r:id="rId1865" xr:uid="{EEB8CFC1-C225-4BED-985C-33B98997B16F}"/>
    <hyperlink ref="AB1907" r:id="rId1866" xr:uid="{89CFE3D8-CB4C-40DC-94E2-804C467A7501}"/>
    <hyperlink ref="AB1908" r:id="rId1867" xr:uid="{C8FC4E3B-2C16-4F5A-88EC-C349C2213CA0}"/>
    <hyperlink ref="AB1909" r:id="rId1868" xr:uid="{C220D1D8-E7FD-4441-8505-EC34671C0595}"/>
    <hyperlink ref="AB1910" r:id="rId1869" xr:uid="{B032E19F-8F71-4FF5-8E35-A3B74CA9A088}"/>
    <hyperlink ref="AB1911" r:id="rId1870" xr:uid="{215120CE-F15B-4A5C-9630-DA6E86F2BD72}"/>
    <hyperlink ref="AB1912" r:id="rId1871" xr:uid="{F0226A67-3CC9-4667-80ED-3C5D74AC9187}"/>
    <hyperlink ref="AB1913" r:id="rId1872" xr:uid="{8D58C3C3-F6C9-4E53-AD2D-4AF59A317EDB}"/>
    <hyperlink ref="AB1914" r:id="rId1873" xr:uid="{AC10175A-D910-4847-9783-A8613C2BA204}"/>
    <hyperlink ref="AB1915" r:id="rId1874" xr:uid="{629821EA-D9C4-4F60-8C4A-26E0E6277CEE}"/>
    <hyperlink ref="AB1916" r:id="rId1875" xr:uid="{28A9056A-A96F-4BFD-8143-740D3D561612}"/>
    <hyperlink ref="AB1917" r:id="rId1876" xr:uid="{9D8EEB33-49A2-4FA3-90D0-1920FDE1369A}"/>
    <hyperlink ref="AB1918" r:id="rId1877" xr:uid="{7C3BC3DD-451C-410F-B745-50BC097B50D6}"/>
    <hyperlink ref="AB1919" r:id="rId1878" xr:uid="{A02821AB-12F1-4AF6-9219-D0EF83CCF03C}"/>
    <hyperlink ref="AB1920" r:id="rId1879" xr:uid="{E1977713-8DC5-497A-8CDE-40298EF4473A}"/>
    <hyperlink ref="AB1921" r:id="rId1880" xr:uid="{6704DB7A-DC12-4943-AEF4-4D7D06F41172}"/>
    <hyperlink ref="AB1922" r:id="rId1881" xr:uid="{4589047A-F336-42B1-82BD-9FC7B4CF6E3F}"/>
    <hyperlink ref="AB1923" r:id="rId1882" xr:uid="{B15D6E78-F8A0-4227-891D-A6E3129AE8E4}"/>
    <hyperlink ref="AB1924" r:id="rId1883" xr:uid="{3A6FF929-A32F-445C-A757-E71E302561BF}"/>
    <hyperlink ref="AB1925" r:id="rId1884" xr:uid="{6ADF9090-8E77-469E-8130-057EDD931A45}"/>
    <hyperlink ref="AB1926" r:id="rId1885" xr:uid="{3006261A-FFE6-4286-B63C-70CED70D8729}"/>
    <hyperlink ref="AB1927" r:id="rId1886" xr:uid="{986D51CE-2FA4-4FA9-B0E4-31585F4FF38E}"/>
    <hyperlink ref="AB1928" r:id="rId1887" xr:uid="{12B5D927-D727-415B-AC71-2A3B6C04161E}"/>
    <hyperlink ref="AB1929" r:id="rId1888" xr:uid="{E6D3623B-B5D7-40E9-8C3E-BD9210C8D1CE}"/>
    <hyperlink ref="AB1930" r:id="rId1889" xr:uid="{1FA50674-F37F-4508-96B6-3727FC9D1220}"/>
    <hyperlink ref="AB1931" r:id="rId1890" xr:uid="{FCA14A19-DE9B-467C-A06D-38C111F794BA}"/>
    <hyperlink ref="AB1932" r:id="rId1891" xr:uid="{BC6F0A34-247B-442A-98F9-BC527FA5A254}"/>
    <hyperlink ref="AB1933" r:id="rId1892" xr:uid="{B105D7C6-0590-4542-88A9-2C574ECA30BE}"/>
    <hyperlink ref="AB1934" r:id="rId1893" xr:uid="{46E9F2AF-9456-40B3-97A2-A312B8E10E9C}"/>
    <hyperlink ref="AB1935" r:id="rId1894" xr:uid="{8B0A7FE6-E207-49D6-97A7-071216472915}"/>
    <hyperlink ref="AB1936" r:id="rId1895" xr:uid="{D22D8383-75B4-443B-96A1-4C28516C3842}"/>
    <hyperlink ref="AB1937" r:id="rId1896" xr:uid="{BB8B7AB8-04AD-41C7-8D4F-15962D9A209B}"/>
    <hyperlink ref="AB1938" r:id="rId1897" xr:uid="{C0099D79-FD06-4F3A-A13E-832C63AD30E1}"/>
    <hyperlink ref="AB1939" r:id="rId1898" xr:uid="{76FFFF20-E5D4-44A0-A093-83B8C131C3AE}"/>
    <hyperlink ref="AB1940" r:id="rId1899" xr:uid="{C9F01F2A-A162-4B20-BFF0-11AB631EBDDB}"/>
    <hyperlink ref="AB1941" r:id="rId1900" xr:uid="{438FDE91-23EB-40E9-BFA0-78EA2FB7436F}"/>
    <hyperlink ref="AB1942" r:id="rId1901" xr:uid="{6ED96D95-DFEB-4068-90EF-548BBF63CB1A}"/>
    <hyperlink ref="AB1943" r:id="rId1902" xr:uid="{FA3B37BE-D14D-4641-9753-4FF2C0626EAB}"/>
    <hyperlink ref="AB1944" r:id="rId1903" xr:uid="{17080967-108A-4F42-A449-154627EFAED2}"/>
    <hyperlink ref="AB1945" r:id="rId1904" xr:uid="{86B7A9BD-80A0-4298-81ED-5346C083D4DD}"/>
    <hyperlink ref="AB1946" r:id="rId1905" xr:uid="{C35DB875-A741-4788-8D07-7065C27B6459}"/>
    <hyperlink ref="AB1947" r:id="rId1906" xr:uid="{69474CF5-DB17-4F87-A7EB-4C692AB3EAB2}"/>
    <hyperlink ref="AB1948" r:id="rId1907" xr:uid="{316B5D1B-7CBC-4A5B-9E11-A2E268E144ED}"/>
    <hyperlink ref="AB1949" r:id="rId1908" xr:uid="{1CE1D0C5-0C6B-4528-836C-B84A46AF2304}"/>
    <hyperlink ref="AB1950" r:id="rId1909" xr:uid="{9DFD5AA1-3C47-43FF-A5A9-80F49F6A7468}"/>
    <hyperlink ref="AB1951" r:id="rId1910" xr:uid="{6FFB1860-2421-465C-B9A2-F7110274EC05}"/>
    <hyperlink ref="AB1952" r:id="rId1911" xr:uid="{01FA8F20-3BD8-4BA2-A08A-70881DC3C8B8}"/>
    <hyperlink ref="AB1953" r:id="rId1912" xr:uid="{8FBB0685-024E-4027-B1B6-39F6E1CB823C}"/>
    <hyperlink ref="AB1954" r:id="rId1913" xr:uid="{0B24EF12-0A67-4C2B-8D13-187E48C27E6B}"/>
    <hyperlink ref="AB1955" r:id="rId1914" xr:uid="{4739F8D8-2C7A-4DAB-9FEA-515362E5CEE4}"/>
    <hyperlink ref="AB1956" r:id="rId1915" xr:uid="{EC77DD97-1DEE-4CCF-9E97-94DDE116CA0A}"/>
    <hyperlink ref="AB1957" r:id="rId1916" xr:uid="{F59010D9-488F-4876-A198-0CEA91FAE3C5}"/>
    <hyperlink ref="AB1958" r:id="rId1917" xr:uid="{D0DC4847-BAB2-4416-9F53-D6E47820DEDF}"/>
    <hyperlink ref="AB1959" r:id="rId1918" xr:uid="{72642D0C-A9FD-412A-813C-4366611BE481}"/>
    <hyperlink ref="AB1960" r:id="rId1919" xr:uid="{69FC9880-4F7D-4CF8-84CE-A116BEFA1470}"/>
    <hyperlink ref="AB1961" r:id="rId1920" xr:uid="{67F9787A-3C54-4753-BDFD-4E1A682FAB3E}"/>
    <hyperlink ref="AB1962" r:id="rId1921" xr:uid="{A237832E-47CD-47EF-8C4C-E217F453B917}"/>
    <hyperlink ref="AB1963" r:id="rId1922" xr:uid="{2B62106F-56A5-49A1-A2C5-A91D63E3959A}"/>
    <hyperlink ref="AB1964" r:id="rId1923" xr:uid="{46F614E4-06F4-403C-AD2F-09A35AEBC06E}"/>
    <hyperlink ref="AB1965" r:id="rId1924" xr:uid="{7C194FCC-08F5-4A58-B2D2-797351AAD8B8}"/>
    <hyperlink ref="AB1966" r:id="rId1925" xr:uid="{A368F649-B647-4334-89BF-626111F07D9A}"/>
    <hyperlink ref="AB1967" r:id="rId1926" xr:uid="{7909622C-5DC0-438D-B5B7-3C2A2FA86275}"/>
    <hyperlink ref="AB1968" r:id="rId1927" xr:uid="{A8EDA513-1758-4102-BA06-11636F829139}"/>
    <hyperlink ref="AB1969" r:id="rId1928" xr:uid="{35965D5B-0812-4E3E-BE97-EE972A23A22E}"/>
    <hyperlink ref="AB1970" r:id="rId1929" xr:uid="{EFAAE051-CFF0-4E4A-9CEE-20ED5C68D6D6}"/>
    <hyperlink ref="AB1971" r:id="rId1930" xr:uid="{BC06D51F-D770-4E09-868A-65A4761F53C9}"/>
    <hyperlink ref="AB1972" r:id="rId1931" xr:uid="{B18B0131-5DC2-4C24-B3D1-F280138305EC}"/>
    <hyperlink ref="AB1973" r:id="rId1932" xr:uid="{EF0BB7FC-9116-4646-A6F6-3D7CB4D5AF08}"/>
    <hyperlink ref="AB1974" r:id="rId1933" xr:uid="{190AF749-A5EA-49B5-AF9A-AF82B8E9C780}"/>
    <hyperlink ref="AB1975" r:id="rId1934" xr:uid="{24A1CFE2-DD21-43EE-A123-E7B4C9E852B6}"/>
    <hyperlink ref="AB1976" r:id="rId1935" xr:uid="{0DCC09AE-1860-4837-B41A-5EF85227AA6D}"/>
    <hyperlink ref="AB1977" r:id="rId1936" xr:uid="{B7028C2D-0FCE-4758-A3CC-E8BB485176EB}"/>
    <hyperlink ref="AB1978" r:id="rId1937" xr:uid="{E70060F6-3EB2-4FFB-A1E2-BB3C28E0E7F3}"/>
    <hyperlink ref="AB1979" r:id="rId1938" xr:uid="{87144CA0-C3EE-4AE2-A07A-CD7993EB2F99}"/>
    <hyperlink ref="AB1980" r:id="rId1939" xr:uid="{10A59B51-534D-4F9C-A130-BDDF5781CD70}"/>
    <hyperlink ref="AB1981" r:id="rId1940" xr:uid="{AC40D7FC-0FB1-481D-A1BE-4E890BA19029}"/>
    <hyperlink ref="AB1982" r:id="rId1941" xr:uid="{A864FF62-A933-4239-AF56-14F5D6086353}"/>
    <hyperlink ref="AB1983" r:id="rId1942" xr:uid="{704E8D8B-1100-43A8-A27C-34173DCE217E}"/>
    <hyperlink ref="AB1984" r:id="rId1943" xr:uid="{2AD3B610-B1E6-431F-A5B3-65E854D6F483}"/>
    <hyperlink ref="AB1985" r:id="rId1944" xr:uid="{63B20841-5F97-4EBE-B394-E2B69AC30028}"/>
    <hyperlink ref="AB1986" r:id="rId1945" xr:uid="{B83E97A6-7596-4B8A-ABA2-FEC66BC4373F}"/>
    <hyperlink ref="AB1987" r:id="rId1946" xr:uid="{AF45109D-6477-4B1B-958E-132C34DFE06B}"/>
    <hyperlink ref="AB1988" r:id="rId1947" xr:uid="{8CC3A94A-7AC1-4BAC-9CCD-EE07A5AB87D7}"/>
    <hyperlink ref="AB1989" r:id="rId1948" xr:uid="{9398E7CB-A1CC-45E2-A845-DE587D358544}"/>
    <hyperlink ref="AB1990" r:id="rId1949" xr:uid="{518F28B8-7DB8-4991-BFDD-C354276CD34E}"/>
    <hyperlink ref="AB1991" r:id="rId1950" xr:uid="{2A4E82D3-DC35-4817-9138-0EED2C59297E}"/>
    <hyperlink ref="AB1992" r:id="rId1951" xr:uid="{B05ABC13-F957-4251-8891-E075818C90F8}"/>
    <hyperlink ref="AB1993" r:id="rId1952" xr:uid="{D60F8BF6-E124-4F06-BE1D-4E4CD1C2DDE2}"/>
    <hyperlink ref="AB1994" r:id="rId1953" xr:uid="{CE18C64C-4688-45A3-B8D7-767516052548}"/>
    <hyperlink ref="AB1995" r:id="rId1954" xr:uid="{14EC232A-3B57-4F9E-9BB6-25830262E0AF}"/>
    <hyperlink ref="AB1996" r:id="rId1955" xr:uid="{411B8B5C-DD8A-459C-9CCE-0DC7FD08F604}"/>
    <hyperlink ref="AB1997" r:id="rId1956" xr:uid="{4C387F2E-951E-489D-BE39-998C338AE90D}"/>
    <hyperlink ref="AB1998" r:id="rId1957" xr:uid="{6DAE30B5-837F-40E1-9380-B8DF550DEBE9}"/>
    <hyperlink ref="AB1999" r:id="rId1958" xr:uid="{E595CEC5-F595-4941-B214-1F8087133C3A}"/>
    <hyperlink ref="AB2000" r:id="rId1959" xr:uid="{6920E128-EF8F-4875-913F-84767D0C8D5A}"/>
    <hyperlink ref="AB2001" r:id="rId1960" xr:uid="{3B3763CA-7484-435B-8E8E-71CBB29CE09D}"/>
    <hyperlink ref="AB2002" r:id="rId1961" xr:uid="{2E563B6A-752E-47B4-9908-C4AAF1D0E50D}"/>
    <hyperlink ref="AB2003" r:id="rId1962" xr:uid="{CE9B013B-5B8F-4547-83FD-0C0FB0E237CA}"/>
    <hyperlink ref="AB2004" r:id="rId1963" xr:uid="{19FD321A-5EEC-4258-A978-E1839446DE99}"/>
    <hyperlink ref="AB2005" r:id="rId1964" xr:uid="{8D9BB5D7-2808-44E7-B996-2E02C633D514}"/>
    <hyperlink ref="AB2006" r:id="rId1965" xr:uid="{857C3CAA-AAAA-409F-9518-51C295176802}"/>
    <hyperlink ref="AB2007" r:id="rId1966" xr:uid="{7255144D-331B-4E34-A797-F768653CC744}"/>
    <hyperlink ref="AB2008" r:id="rId1967" xr:uid="{1AB46A3E-040C-4C19-B104-FE75C6E6E4D0}"/>
    <hyperlink ref="AB2009" r:id="rId1968" xr:uid="{A1822D7D-FC6D-4826-9679-F480524FEF50}"/>
    <hyperlink ref="AB2010" r:id="rId1969" xr:uid="{A6C74372-95C7-4153-85BC-8CB5B8328CFE}"/>
    <hyperlink ref="AB2011" r:id="rId1970" xr:uid="{05161C66-4AD1-43B9-8F9C-64313EA80F50}"/>
    <hyperlink ref="AB2012" r:id="rId1971" xr:uid="{5AB1F6C6-2CF8-40D8-B4EE-E82994B1073C}"/>
    <hyperlink ref="AB2013" r:id="rId1972" xr:uid="{78305D76-A252-440D-AF33-4F0DC85E812E}"/>
    <hyperlink ref="AB2014" r:id="rId1973" xr:uid="{C694A684-75E7-4C86-9AE6-E018FF5ECC3D}"/>
    <hyperlink ref="AB2015" r:id="rId1974" xr:uid="{19CFFB0B-2798-4E83-BB6A-7E05DBEEEA84}"/>
    <hyperlink ref="AB2016" r:id="rId1975" xr:uid="{DD636190-6459-4C04-A193-AED3B81191D7}"/>
    <hyperlink ref="AB2017" r:id="rId1976" xr:uid="{3783FB19-3D7B-4932-B8B8-FDF864E16BC0}"/>
    <hyperlink ref="AB2018" r:id="rId1977" xr:uid="{8B4697BD-7880-4DF4-817C-CF59490D9403}"/>
    <hyperlink ref="AB2019" r:id="rId1978" xr:uid="{CD7E6A5B-A54F-4508-9032-A0F20A0BD655}"/>
    <hyperlink ref="AB2020" r:id="rId1979" xr:uid="{01622C83-4486-4A81-8A16-D8A250EB34DB}"/>
    <hyperlink ref="AB2021" r:id="rId1980" xr:uid="{66AFE0A0-C7F7-4F2B-8AB3-685D58D675E9}"/>
    <hyperlink ref="AB2022" r:id="rId1981" xr:uid="{03095ADB-AE81-4A4A-9AE7-642E104E7818}"/>
    <hyperlink ref="AB2023" r:id="rId1982" xr:uid="{4D14DCDC-6B55-473F-9ACE-FC2FFE632A7A}"/>
    <hyperlink ref="AB2024" r:id="rId1983" xr:uid="{F2357C0A-26E4-4D92-BF70-8B1A750A9DDE}"/>
    <hyperlink ref="AB2025" r:id="rId1984" xr:uid="{D955B677-1994-4991-BB95-DC943ED7C0A1}"/>
    <hyperlink ref="AB2026" r:id="rId1985" xr:uid="{A5F5A4A9-1084-4E56-A8EE-9270A95D15CF}"/>
    <hyperlink ref="AB2027" r:id="rId1986" xr:uid="{07CAF2CA-73BB-4E9D-B8CE-8BE65EE7C285}"/>
    <hyperlink ref="AB2028" r:id="rId1987" xr:uid="{C87D60BC-0E40-4BA8-8FCB-C16D1A3C081C}"/>
    <hyperlink ref="AB2029" r:id="rId1988" xr:uid="{5B60C857-16B3-4EDA-AD93-4A5B1AF02C1B}"/>
    <hyperlink ref="AB2030" r:id="rId1989" xr:uid="{9F0D92A1-6601-43F2-BE5E-064D7E2DFD21}"/>
    <hyperlink ref="AB2031" r:id="rId1990" xr:uid="{F3EC52FD-26A7-425E-86CB-055C491CC0BE}"/>
    <hyperlink ref="AB2032" r:id="rId1991" xr:uid="{82999AC9-C274-4E88-BAAB-271210B87312}"/>
    <hyperlink ref="AB2033" r:id="rId1992" xr:uid="{0EA35980-0BF6-49D5-8F2A-4DBC0BB65E20}"/>
    <hyperlink ref="AB2034" r:id="rId1993" xr:uid="{3BB13A8D-49DC-4D67-BF88-0EF38C4588B5}"/>
    <hyperlink ref="AB2035" r:id="rId1994" xr:uid="{150D4D27-F6DD-47E9-9412-531CFC698784}"/>
    <hyperlink ref="AB2036" r:id="rId1995" xr:uid="{459DFEC1-5A1D-45D4-AA5E-3D4C366EFADE}"/>
    <hyperlink ref="AB2037" r:id="rId1996" xr:uid="{764436D2-061D-4403-99B8-46A335DEE976}"/>
    <hyperlink ref="AB2038" r:id="rId1997" xr:uid="{47EB2412-EF40-41C8-846B-512E094DE610}"/>
    <hyperlink ref="AB2039" r:id="rId1998" xr:uid="{69541C75-5842-4522-BCA6-985138E5FE22}"/>
    <hyperlink ref="AB2040" r:id="rId1999" xr:uid="{3DFE0763-6711-4744-8817-5BFE0081C602}"/>
    <hyperlink ref="AB2041" r:id="rId2000" xr:uid="{26F9E770-1E60-4F24-9431-FA495B660F66}"/>
    <hyperlink ref="AB2042" r:id="rId2001" xr:uid="{B6413593-4055-44EC-B69D-BF0064326917}"/>
    <hyperlink ref="AB2043" r:id="rId2002" xr:uid="{596F5A4E-3727-4D27-AB04-71F2E9746160}"/>
    <hyperlink ref="AB2044" r:id="rId2003" xr:uid="{F7284A44-0F84-4827-AD28-BE9A7F37CB25}"/>
    <hyperlink ref="AB2045" r:id="rId2004" xr:uid="{3243AB8C-A07F-46D0-B294-4132F3E0F4C6}"/>
    <hyperlink ref="AB2046" r:id="rId2005" xr:uid="{4A0C820F-BDC5-42E0-BA39-E05591F0D610}"/>
    <hyperlink ref="AB2047" r:id="rId2006" xr:uid="{C671F1A3-1662-455C-BDF8-E2F735321848}"/>
    <hyperlink ref="AB2048" r:id="rId2007" xr:uid="{6F2D6E27-DAB5-41DB-96BC-1D831BEED9CF}"/>
    <hyperlink ref="AB2049" r:id="rId2008" xr:uid="{2BD684D8-126F-4B58-9F8A-E6F23FD0F12A}"/>
    <hyperlink ref="AB2050" r:id="rId2009" xr:uid="{3E3FC2E0-EE9B-465E-9A2A-BB339D803D69}"/>
    <hyperlink ref="AB2051" r:id="rId2010" xr:uid="{541EC946-C2A2-4034-9B90-1A4726B9E1C6}"/>
    <hyperlink ref="AB2052" r:id="rId2011" xr:uid="{4729DEC8-C90D-4DD2-A272-8543EE02047A}"/>
    <hyperlink ref="AB2053" r:id="rId2012" xr:uid="{166B3028-9F7F-4BD7-8C8D-D4544A9F8201}"/>
    <hyperlink ref="AB2054" r:id="rId2013" xr:uid="{32FFE671-E847-4B87-84CF-C55CF7C6462F}"/>
    <hyperlink ref="AB2055" r:id="rId2014" xr:uid="{58CB6574-717F-4C88-A2DF-1ACBEB9367C4}"/>
    <hyperlink ref="AB2056" r:id="rId2015" xr:uid="{7104C00D-9C2D-48D9-AB16-EADFCAD16452}"/>
    <hyperlink ref="AB2057" r:id="rId2016" xr:uid="{A62C66DD-7015-4552-B907-04279CDAD3C1}"/>
    <hyperlink ref="AB2058" r:id="rId2017" xr:uid="{B496DEF3-512A-4A50-9289-4A2FB013CF3F}"/>
    <hyperlink ref="AB2059" r:id="rId2018" xr:uid="{C12219EB-5AB5-40A4-A749-408D70B13EE1}"/>
    <hyperlink ref="AB2060" r:id="rId2019" xr:uid="{2DB23F92-C654-4D59-B492-8621DA4E4719}"/>
    <hyperlink ref="AB2061" r:id="rId2020" xr:uid="{6EFDDD7D-2E9D-4E66-8E26-E2052C50C5E2}"/>
    <hyperlink ref="AB2062" r:id="rId2021" xr:uid="{CA9F7EF8-8DE0-41D9-8D72-265785C1FEB3}"/>
    <hyperlink ref="AB2063" r:id="rId2022" xr:uid="{FD5A85CD-D41F-4A6B-B504-1A77D18A74B2}"/>
    <hyperlink ref="AB2064" r:id="rId2023" xr:uid="{4A7A7FB6-285A-4232-AF12-E808FEB66A8F}"/>
    <hyperlink ref="AB2065" r:id="rId2024" xr:uid="{DE2F2575-CE8B-4627-9C63-5AB9B09ECAF3}"/>
    <hyperlink ref="AB2066" r:id="rId2025" xr:uid="{7586565F-8823-4081-9BDD-1C38CA019D75}"/>
    <hyperlink ref="AB2067" r:id="rId2026" xr:uid="{1E91DE0E-4F7B-48DE-B894-744EEBBE3681}"/>
    <hyperlink ref="AB2068" r:id="rId2027" xr:uid="{41D3391C-B9A9-45AA-8C6C-93FC70B5C0CF}"/>
    <hyperlink ref="AB2069" r:id="rId2028" xr:uid="{16C21E49-110D-44DE-AEFE-5C4057834700}"/>
    <hyperlink ref="AB2070" r:id="rId2029" xr:uid="{D9C9D1AD-D8C2-4D35-ACE7-6B050910C22F}"/>
    <hyperlink ref="AB2071" r:id="rId2030" xr:uid="{325C16EF-C6C6-498F-A1BD-CA65E7520061}"/>
    <hyperlink ref="AB2072" r:id="rId2031" xr:uid="{D7A5FF77-D8E8-4214-A873-EF7082BE1A5B}"/>
    <hyperlink ref="AB2073" r:id="rId2032" xr:uid="{6376C3AD-046E-4334-881A-003E1CBB69E3}"/>
    <hyperlink ref="AB2074" r:id="rId2033" xr:uid="{DC653AA9-B5B9-468E-BF9E-3DAA04CDABD5}"/>
    <hyperlink ref="AB2075" r:id="rId2034" xr:uid="{36832700-4418-4E1E-BAD2-5053368926EF}"/>
    <hyperlink ref="AB2076" r:id="rId2035" xr:uid="{E0F6F883-F6D1-4C49-9C2F-9EE91500166D}"/>
    <hyperlink ref="AB2077" r:id="rId2036" xr:uid="{5E8CA0A9-3DF1-4DE3-90BE-E88666821F16}"/>
    <hyperlink ref="AB2078" r:id="rId2037" xr:uid="{10AE29E8-FE84-4A03-991C-BAB65CB03586}"/>
    <hyperlink ref="AB2079" r:id="rId2038" xr:uid="{4FB24094-6F48-4800-85F9-652BE22E9E59}"/>
    <hyperlink ref="AB2080" r:id="rId2039" xr:uid="{1AE10F0D-2188-4228-8357-F6C5C62F152A}"/>
    <hyperlink ref="AB2081" r:id="rId2040" xr:uid="{8D128F5F-2197-464C-99A4-28025F64BC4C}"/>
    <hyperlink ref="AB2082" r:id="rId2041" xr:uid="{D58E90F0-FD89-4960-B060-DE647EE753D5}"/>
    <hyperlink ref="AB2083" r:id="rId2042" xr:uid="{88C8094B-85CC-414E-B3A3-0D657106142B}"/>
    <hyperlink ref="AB2084" r:id="rId2043" xr:uid="{83B76306-A771-4305-AD87-CFFCD3D35837}"/>
    <hyperlink ref="AB2085" r:id="rId2044" xr:uid="{EA62DBC0-AA15-46DA-8889-F0F138BF363B}"/>
    <hyperlink ref="AB2086" r:id="rId2045" xr:uid="{06827E3A-226B-47D7-9126-52D18685BD2B}"/>
    <hyperlink ref="AB2087" r:id="rId2046" xr:uid="{5A2A5614-067E-4889-8A22-0095EC178A1B}"/>
    <hyperlink ref="AB2088" r:id="rId2047" xr:uid="{700EE18A-96D5-42EE-9612-9AFBC203F81F}"/>
    <hyperlink ref="AB2089" r:id="rId2048" xr:uid="{124B76E6-AF9A-4E24-98A0-1ED65E9FF7D6}"/>
    <hyperlink ref="AB2090" r:id="rId2049" xr:uid="{5BF3EF24-1145-43C0-9A29-4248F3AB5E74}"/>
    <hyperlink ref="AB2091" r:id="rId2050" xr:uid="{531295C5-FACD-415D-AB81-6D5A7350B734}"/>
    <hyperlink ref="AB2092" r:id="rId2051" xr:uid="{ACA8E8E0-BBC4-499B-80D1-AC02170DFFC6}"/>
    <hyperlink ref="AB2093" r:id="rId2052" xr:uid="{2DE81BFC-E61B-40B5-B437-23C90EB8B4FA}"/>
    <hyperlink ref="AB2094" r:id="rId2053" xr:uid="{082C58FD-5BF6-4311-B17A-889109BA72EF}"/>
    <hyperlink ref="AB2095" r:id="rId2054" xr:uid="{999C9B0E-E7A9-4B31-83A7-5E8DCC53B875}"/>
    <hyperlink ref="AB2096" r:id="rId2055" xr:uid="{4A7DD3AF-6A76-4867-96B2-27796C9916A2}"/>
    <hyperlink ref="AB2097" r:id="rId2056" xr:uid="{D9E43A67-1181-4702-BDAE-71A3C0814FAB}"/>
    <hyperlink ref="AB2098" r:id="rId2057" xr:uid="{F9AF80FC-1E51-4FCC-9955-9E9A56B0CE6D}"/>
    <hyperlink ref="AB2099" r:id="rId2058" xr:uid="{7D84BBD0-4193-4703-9A40-225CA1F53FB4}"/>
    <hyperlink ref="AB2100" r:id="rId2059" xr:uid="{2ED24BDB-C4D4-4787-B3DE-9EC98F701A99}"/>
    <hyperlink ref="AB2101" r:id="rId2060" xr:uid="{2F3491C6-E164-41C4-B991-88FFE26B5DE9}"/>
    <hyperlink ref="AB2102" r:id="rId2061" xr:uid="{2F468D38-5817-4174-98A1-EFCB90364AA8}"/>
    <hyperlink ref="AB2103" r:id="rId2062" xr:uid="{A5767C17-8025-4EBE-A5FE-BBC35E345E9D}"/>
    <hyperlink ref="AB2104" r:id="rId2063" xr:uid="{0F6B6248-3AB2-46AB-885B-5CE26F7C2EFD}"/>
    <hyperlink ref="AB2105" r:id="rId2064" xr:uid="{4BCA4BC5-FA5B-4C15-92E9-6694CB539D1B}"/>
    <hyperlink ref="AB2106" r:id="rId2065" xr:uid="{1B2ED55A-4ADE-422D-8759-F00603D742A1}"/>
    <hyperlink ref="AB2107" r:id="rId2066" xr:uid="{00D810EB-C601-41BA-A7AD-B6F6B694EF10}"/>
    <hyperlink ref="AB2108" r:id="rId2067" xr:uid="{846237EA-7527-4A0C-A857-62B4EFF85125}"/>
    <hyperlink ref="AB2109" r:id="rId2068" xr:uid="{21E8B87D-14DF-4513-9DEE-018E8192EDB2}"/>
    <hyperlink ref="AB2110" r:id="rId2069" xr:uid="{E322963B-A61C-4596-BABE-1A3BA85FFAD0}"/>
    <hyperlink ref="AB2111" r:id="rId2070" xr:uid="{4AC0731A-8B1D-4487-9412-339B2736E6B0}"/>
    <hyperlink ref="AB2112" r:id="rId2071" xr:uid="{F7B8C9B0-0333-403F-B788-922273E6A662}"/>
    <hyperlink ref="AB2113" r:id="rId2072" xr:uid="{7D66EBEA-B72E-4FE1-AA06-322950D2B195}"/>
    <hyperlink ref="AB2114" r:id="rId2073" xr:uid="{299D402D-1AD0-45CA-9FA2-6A165F40DBD7}"/>
    <hyperlink ref="AB2115" r:id="rId2074" xr:uid="{50D014C4-BBE1-4300-B142-F28C80119CF5}"/>
    <hyperlink ref="AB2116" r:id="rId2075" xr:uid="{F23AAE86-3A04-4D5D-8315-28E6F9D90D10}"/>
    <hyperlink ref="AB2117" r:id="rId2076" xr:uid="{2F0D45A7-BE95-4D3A-A5F2-9E74094894AB}"/>
    <hyperlink ref="AB2118" r:id="rId2077" xr:uid="{B6DB9C24-B28C-4E46-A139-AB3AEFA8F6DE}"/>
    <hyperlink ref="AB2119" r:id="rId2078" xr:uid="{41566A0A-A149-45E8-A629-059F5AA5FBDD}"/>
    <hyperlink ref="AB2120" r:id="rId2079" xr:uid="{BF4DCBBA-8847-4159-BB15-6DB658A56491}"/>
    <hyperlink ref="AB2121" r:id="rId2080" xr:uid="{5F252312-8E5E-4A19-AAE9-1A6818D13EBF}"/>
    <hyperlink ref="AB2122" r:id="rId2081" xr:uid="{86C34E83-76F7-4F34-A507-95164A0419B7}"/>
    <hyperlink ref="AB2123" r:id="rId2082" xr:uid="{AC44C994-6C72-4D6C-9816-96867CA8ECAC}"/>
    <hyperlink ref="AB2124" r:id="rId2083" xr:uid="{B33F4C82-D374-4046-8DE5-B9F08BD18C42}"/>
    <hyperlink ref="AB2125" r:id="rId2084" xr:uid="{E451E703-1D43-4061-9CCC-685F93AB5865}"/>
    <hyperlink ref="AB2126" r:id="rId2085" xr:uid="{D8BC9870-9885-42C5-B899-62A472A45212}"/>
    <hyperlink ref="AB2127" r:id="rId2086" xr:uid="{189C55F6-9D99-49E2-8D50-0FA00553ADE5}"/>
    <hyperlink ref="AB2128" r:id="rId2087" xr:uid="{88906B74-B592-47C3-A801-5805864518B1}"/>
    <hyperlink ref="AB2129" r:id="rId2088" xr:uid="{B0F02D7F-72AD-4130-9C51-3650BB1BA2AD}"/>
    <hyperlink ref="AB2130" r:id="rId2089" xr:uid="{1ABFEDBD-E2F9-4206-BD1A-43BFB78C6995}"/>
    <hyperlink ref="AB2131" r:id="rId2090" xr:uid="{8ED19288-D6F4-4884-9A3F-F857F6B89DA3}"/>
    <hyperlink ref="AB2132" r:id="rId2091" xr:uid="{812B82B5-BE37-49ED-8B1D-6AECF6FEB388}"/>
    <hyperlink ref="AB2133" r:id="rId2092" xr:uid="{46CF66B3-668E-4AF9-AAF6-B98733694250}"/>
    <hyperlink ref="AB2134" r:id="rId2093" xr:uid="{B2732C32-02CC-4DBB-B36D-241E1E1E0493}"/>
    <hyperlink ref="AB2135" r:id="rId2094" xr:uid="{996E81F3-7E26-4BE5-BF2F-DDC69D3DA44E}"/>
    <hyperlink ref="AB2136" r:id="rId2095" xr:uid="{4D95FA67-DEEC-47B3-ACFD-F8C31545B892}"/>
    <hyperlink ref="AB2137" r:id="rId2096" xr:uid="{11478D1C-20A3-4FDD-BDD6-128B5AF90E46}"/>
    <hyperlink ref="AB2138" r:id="rId2097" xr:uid="{6CE671E9-25BB-4CFC-A929-37EEFE541BF3}"/>
    <hyperlink ref="AB2139" r:id="rId2098" xr:uid="{B3B76618-7618-4444-B74E-EE97509244AC}"/>
    <hyperlink ref="AB2140" r:id="rId2099" xr:uid="{71CD10F6-73CE-41C5-87C7-95EE2A02D8C2}"/>
    <hyperlink ref="AB2141" r:id="rId2100" xr:uid="{6E69B98F-C4F8-465D-A699-70650760FD2B}"/>
    <hyperlink ref="AB2142" r:id="rId2101" xr:uid="{097B8E53-1931-457A-B974-37552C50D436}"/>
    <hyperlink ref="AB2143" r:id="rId2102" xr:uid="{66AA77FD-8AE2-4329-9CDF-9DA71CD7ED6B}"/>
    <hyperlink ref="AB2144" r:id="rId2103" xr:uid="{0CC904F4-9AC9-4337-A4E3-674C6AE19ED9}"/>
    <hyperlink ref="AB2145" r:id="rId2104" xr:uid="{927722F9-BD0F-479E-8E91-C6248FE43213}"/>
    <hyperlink ref="AB2146" r:id="rId2105" xr:uid="{4E770D91-4649-4342-9C29-4FBAF64347AA}"/>
    <hyperlink ref="AB2147" r:id="rId2106" xr:uid="{A0B1D764-FC18-4560-868D-A92B0F5BF520}"/>
    <hyperlink ref="AB2148" r:id="rId2107" xr:uid="{36E49144-9C02-4C0D-A48D-E976BF7C13C4}"/>
    <hyperlink ref="AB2149" r:id="rId2108" xr:uid="{B0282E15-3040-4E83-B744-5A704D9E7C9F}"/>
    <hyperlink ref="AB2150" r:id="rId2109" xr:uid="{7760E251-7B31-4A4F-99BA-1CF4DCE8F669}"/>
    <hyperlink ref="AB2151" r:id="rId2110" xr:uid="{9DF0AF76-6606-4DD0-91DD-C1EF2D1CEDEE}"/>
    <hyperlink ref="AB2152" r:id="rId2111" xr:uid="{ED80490D-000F-46CC-B765-EDE7B021742C}"/>
    <hyperlink ref="AB2153" r:id="rId2112" xr:uid="{CECFC2C3-F620-47D7-B60F-EB6109764DFC}"/>
    <hyperlink ref="AB2154" r:id="rId2113" xr:uid="{CC7A798B-2199-48E6-8493-A17A4B0F899A}"/>
    <hyperlink ref="AB2155" r:id="rId2114" xr:uid="{05F04DE4-C56E-4DDC-A6F9-0205F2532E89}"/>
    <hyperlink ref="AB2156" r:id="rId2115" xr:uid="{21C91199-B2FF-47BF-ADCD-57A44288E36E}"/>
    <hyperlink ref="AB2157" r:id="rId2116" xr:uid="{1CF13720-9E48-4A5F-A720-B02BB2497213}"/>
    <hyperlink ref="AB2158" r:id="rId2117" xr:uid="{3335776B-F921-4985-8707-E022F1362A49}"/>
    <hyperlink ref="AB2159" r:id="rId2118" xr:uid="{62EB58B4-5DFE-4470-806C-6ACFCDC6BC40}"/>
    <hyperlink ref="AB2160" r:id="rId2119" xr:uid="{91B4DF5D-118D-4AE6-A844-2D94659E0871}"/>
    <hyperlink ref="AB2161" r:id="rId2120" xr:uid="{76A1D1EF-BD32-4698-B6A1-BF90DAC81943}"/>
    <hyperlink ref="AB2162" r:id="rId2121" xr:uid="{C8958007-5453-44E0-932E-E98DAD8D9B8F}"/>
    <hyperlink ref="AB2163" r:id="rId2122" xr:uid="{77C43454-1381-44DB-93FE-12C431DD542B}"/>
    <hyperlink ref="AB2164" r:id="rId2123" xr:uid="{15C213F7-924F-4E9F-AF65-6265681D62D7}"/>
    <hyperlink ref="AB2165" r:id="rId2124" xr:uid="{F20B7C51-94BB-4B37-A1D4-4E60DDDC12D1}"/>
    <hyperlink ref="AB2166" r:id="rId2125" xr:uid="{F7D0B6E0-CBEF-4253-A3C8-01DFA350A9F5}"/>
    <hyperlink ref="AB2167" r:id="rId2126" xr:uid="{13EC9125-2FA0-4828-AA39-1AE5334553F7}"/>
    <hyperlink ref="AB2168" r:id="rId2127" xr:uid="{3D469BCA-4C6D-4A07-B87F-F5867DCF4B14}"/>
    <hyperlink ref="AB2169" r:id="rId2128" xr:uid="{8DC71079-D2F0-42D6-8FAC-53BA68925D84}"/>
    <hyperlink ref="AB2170" r:id="rId2129" xr:uid="{E66E8522-8AE3-4D22-B63C-7DAF53FA4E3F}"/>
    <hyperlink ref="AB2171" r:id="rId2130" xr:uid="{298B9825-BE4E-4B40-8A8D-49AA658F0C73}"/>
    <hyperlink ref="AB2172" r:id="rId2131" xr:uid="{94ACB196-EF7A-46C9-8A85-F1AD59588C8D}"/>
    <hyperlink ref="AB2173" r:id="rId2132" xr:uid="{80688E7E-9629-45EC-B4C5-A383C13B19D0}"/>
    <hyperlink ref="AB2174" r:id="rId2133" xr:uid="{85802AC6-CFE0-4E2E-A898-CAEBC03F72F5}"/>
    <hyperlink ref="AB2175" r:id="rId2134" xr:uid="{FE29D0EA-FAC3-4E27-883A-6F99EDDF9C0B}"/>
    <hyperlink ref="AB2176" r:id="rId2135" xr:uid="{11B5C7DC-738D-41A7-AD7D-5FD04321D8FE}"/>
    <hyperlink ref="AB2177" r:id="rId2136" xr:uid="{716D5EFE-8CF1-4BE9-AE27-CD9F78109428}"/>
    <hyperlink ref="AB2178" r:id="rId2137" xr:uid="{BDAE8D7A-CB8F-430A-A969-EF9D994B6E1A}"/>
    <hyperlink ref="AB2179" r:id="rId2138" xr:uid="{37F8DB63-DDB8-424B-8363-A84D3C8D071F}"/>
    <hyperlink ref="AB2180" r:id="rId2139" xr:uid="{B56E1513-DC22-446F-9BD2-6B7AD72BA759}"/>
    <hyperlink ref="AB2181" r:id="rId2140" xr:uid="{45B81CD7-E9AD-4FFA-BA0C-07EECF078998}"/>
    <hyperlink ref="AB2182" r:id="rId2141" xr:uid="{07C30218-53E4-47DD-9EB0-A77208EAF14C}"/>
    <hyperlink ref="AB2183" r:id="rId2142" xr:uid="{D11F8F86-17A5-4248-92E6-2766B4C40005}"/>
    <hyperlink ref="AB2184" r:id="rId2143" xr:uid="{1239874D-4C01-4B32-A355-8320D6AAFE00}"/>
    <hyperlink ref="AB2185" r:id="rId2144" xr:uid="{84384804-CAE1-4F85-ADB9-65E6320E7DCD}"/>
    <hyperlink ref="AB2186" r:id="rId2145" xr:uid="{C6CABCCC-C8D4-4393-87FC-BE95A6A9EF2F}"/>
    <hyperlink ref="AB2187" r:id="rId2146" xr:uid="{43D931C5-EDA8-4894-9224-AAF51BD484AD}"/>
    <hyperlink ref="AB2188" r:id="rId2147" xr:uid="{EFDB4227-F246-4044-A5CC-58E58A26186F}"/>
    <hyperlink ref="AB2189" r:id="rId2148" xr:uid="{01297C6A-E579-45FD-B944-8E41C98A5D6A}"/>
    <hyperlink ref="AB2190" r:id="rId2149" xr:uid="{F439875A-2938-45FE-B7C7-AED1D18A9EB9}"/>
    <hyperlink ref="AB2191" r:id="rId2150" xr:uid="{3ABE874F-A6E7-4CFD-9968-450279D715A6}"/>
    <hyperlink ref="AB2192" r:id="rId2151" xr:uid="{A021986F-B3F2-49C0-8585-4011DEE6489D}"/>
    <hyperlink ref="AB2193" r:id="rId2152" xr:uid="{C4E28F38-4D3F-4C06-8382-8AF195792B87}"/>
    <hyperlink ref="AB2194" r:id="rId2153" xr:uid="{4F765F38-5918-4FBA-B467-444C5FF65805}"/>
    <hyperlink ref="AB2195" r:id="rId2154" xr:uid="{52685E9D-98FC-4C85-8DB5-193F4E110500}"/>
    <hyperlink ref="AB2196" r:id="rId2155" xr:uid="{F24C2A6D-E1C4-45C7-A0E7-C156DB1827DC}"/>
    <hyperlink ref="AB2197" r:id="rId2156" xr:uid="{2A2D6527-0635-4912-B296-05A2D0C5FE6D}"/>
    <hyperlink ref="AB2198" r:id="rId2157" xr:uid="{552F61CF-D5B6-47D1-B778-83E818E80237}"/>
    <hyperlink ref="AB2199" r:id="rId2158" xr:uid="{C763422E-B976-4890-9075-0D0DB57462C1}"/>
    <hyperlink ref="AB2200" r:id="rId2159" xr:uid="{4673C5C9-48D0-4BC4-BCEA-30BAE951E654}"/>
    <hyperlink ref="AB2201" r:id="rId2160" xr:uid="{E9848A77-D968-4DB6-8E20-D19284719BB4}"/>
    <hyperlink ref="AB2202" r:id="rId2161" xr:uid="{01E85AA5-73F0-49FA-9051-3C47C9FA8CF7}"/>
    <hyperlink ref="AB2203" r:id="rId2162" xr:uid="{9F4D587C-ECA4-4B89-AB9A-EE85CE13FEB2}"/>
    <hyperlink ref="AB2204" r:id="rId2163" xr:uid="{00D44556-C4D2-490A-93DD-A2F696B5946D}"/>
    <hyperlink ref="AB2205" r:id="rId2164" xr:uid="{873A1682-C7C6-416C-9DC9-86D730B6D08E}"/>
    <hyperlink ref="AB2206" r:id="rId2165" xr:uid="{CB5DF5A4-E872-4882-AD51-AA4478D52614}"/>
    <hyperlink ref="AB2207" r:id="rId2166" xr:uid="{14B08DDD-7502-42DC-AF54-FEAF8AAC090A}"/>
    <hyperlink ref="AB2208" r:id="rId2167" xr:uid="{C0DAE80A-B546-47A0-A03B-78743AC5CECC}"/>
    <hyperlink ref="AB2209" r:id="rId2168" xr:uid="{45BD12E4-0469-4CDA-92A9-D0E50CC9DB26}"/>
    <hyperlink ref="AB2210" r:id="rId2169" xr:uid="{ECCCE14A-B44E-41EE-8455-2D659E19528E}"/>
    <hyperlink ref="AB2211" r:id="rId2170" xr:uid="{CF8D6B70-ACBF-42B0-A89A-B18B4EE3A97D}"/>
    <hyperlink ref="AB2212" r:id="rId2171" xr:uid="{1E4082DF-09BE-4C2A-BADE-4E2D1CCC6368}"/>
    <hyperlink ref="AB2213" r:id="rId2172" xr:uid="{ADE3342B-B147-4F02-8883-A7E33FD07F42}"/>
    <hyperlink ref="AB2214" r:id="rId2173" xr:uid="{C425CC41-5C1B-41FA-82B4-FB58F9162B7D}"/>
    <hyperlink ref="AB2215" r:id="rId2174" xr:uid="{18E70138-FEA1-44E5-83A1-90004C1E8634}"/>
    <hyperlink ref="AB2216" r:id="rId2175" xr:uid="{BC9AA035-6E1E-4A94-80C6-D75673BF3845}"/>
    <hyperlink ref="AB2217" r:id="rId2176" xr:uid="{590EBBAC-B969-44BB-9B8C-A59DDD893BFA}"/>
    <hyperlink ref="AB2218" r:id="rId2177" xr:uid="{086EA936-DE68-4A25-9790-6CFECCE11B17}"/>
    <hyperlink ref="AB2219" r:id="rId2178" xr:uid="{59F2C0B2-C2E3-4845-A10E-26D6CF8F2A8F}"/>
    <hyperlink ref="AB2220" r:id="rId2179" xr:uid="{36247EDF-8C59-42AC-ABF4-8B26992E71B9}"/>
    <hyperlink ref="AB2221" r:id="rId2180" xr:uid="{4702F57A-A45B-4F86-9400-014914199C89}"/>
    <hyperlink ref="AB2222" r:id="rId2181" xr:uid="{3B9B8CA5-A793-4A62-9EA2-4F7E88CA1D17}"/>
    <hyperlink ref="AB2223" r:id="rId2182" xr:uid="{49AE4101-D369-4C2F-9B33-EAA65A1622E0}"/>
    <hyperlink ref="AB2224" r:id="rId2183" xr:uid="{843C7A29-4EF1-4806-955B-F3A8B0C092DE}"/>
    <hyperlink ref="AB2225" r:id="rId2184" xr:uid="{600F0E25-A0E0-47AF-87CB-23CEF7F9F209}"/>
    <hyperlink ref="AB2226" r:id="rId2185" xr:uid="{7E37F47B-6E5F-438B-8FA3-DCA658EA4EA6}"/>
    <hyperlink ref="AB2227" r:id="rId2186" xr:uid="{AAFAD00F-6B1B-4071-BF13-C29ECA118CE2}"/>
    <hyperlink ref="AB2228" r:id="rId2187" xr:uid="{1F0A2B05-8982-4B0D-89C9-1C5047C92674}"/>
    <hyperlink ref="AB2229" r:id="rId2188" xr:uid="{E1E621FB-B666-4843-AECD-8DB1A6F73EB3}"/>
    <hyperlink ref="AB2230" r:id="rId2189" xr:uid="{2F02C49B-32FA-4820-A867-1CFF1F3FB973}"/>
    <hyperlink ref="AB2231" r:id="rId2190" xr:uid="{8771F61A-0546-428A-A88D-B97190AF7F29}"/>
    <hyperlink ref="AB2232" r:id="rId2191" xr:uid="{189C5CEF-47FA-42C1-B886-9B085837287B}"/>
    <hyperlink ref="AB2233" r:id="rId2192" xr:uid="{662380B0-B17F-41AC-A4D0-3B482F5BAF1E}"/>
    <hyperlink ref="AB2234" r:id="rId2193" xr:uid="{41273889-04BC-44C9-9A92-743FF1BBDB7C}"/>
    <hyperlink ref="AB2235" r:id="rId2194" xr:uid="{BE312606-F3C0-4685-9076-156151D758D9}"/>
    <hyperlink ref="AB2236" r:id="rId2195" xr:uid="{855182F3-B470-4A73-BBB5-67450F91D591}"/>
    <hyperlink ref="AB2237" r:id="rId2196" xr:uid="{F4A341B9-74FB-4B41-A23C-A2325529A690}"/>
    <hyperlink ref="AB2238" r:id="rId2197" xr:uid="{9C336849-EFCE-448A-A122-DD38971D6B47}"/>
    <hyperlink ref="AB2239" r:id="rId2198" xr:uid="{F7F3ECE0-E128-40AE-ADCC-C241BD84C43A}"/>
    <hyperlink ref="AB2240" r:id="rId2199" xr:uid="{22905AC5-91D6-4C5B-B734-1ED1E27B17CF}"/>
    <hyperlink ref="AB2241" r:id="rId2200" xr:uid="{F8E63E87-AE08-4439-9DDB-B791FA135963}"/>
    <hyperlink ref="AB2242" r:id="rId2201" xr:uid="{763F61C6-9541-4A13-AF0D-1F3AE2E191EC}"/>
    <hyperlink ref="AB2243" r:id="rId2202" xr:uid="{56EB29DF-44E8-4531-9A28-9889DD0F6FD4}"/>
    <hyperlink ref="AB2244" r:id="rId2203" xr:uid="{23244DE8-DB69-44C9-AB42-7376E43ADA88}"/>
    <hyperlink ref="AB2245" r:id="rId2204" xr:uid="{0232C56F-3229-49CB-B54B-821CCC360A56}"/>
    <hyperlink ref="AB2246" r:id="rId2205" xr:uid="{8D64469B-DF00-40AB-8D9B-058CCC4EFFAB}"/>
    <hyperlink ref="AB2247" r:id="rId2206" xr:uid="{BDA415FC-8D00-4282-8B31-1CE003A25346}"/>
    <hyperlink ref="AB2248" r:id="rId2207" xr:uid="{FA79D812-BD3A-4E49-AC51-31805ADB9042}"/>
    <hyperlink ref="AB2249" r:id="rId2208" xr:uid="{76CA8413-CAC1-4DA5-A983-BFFF0A91B07E}"/>
    <hyperlink ref="AB2250" r:id="rId2209" xr:uid="{80C02582-C4D5-4C67-8715-3AA6BF265CFE}"/>
    <hyperlink ref="AB2251" r:id="rId2210" xr:uid="{EF704E8D-E93C-46C9-928F-FDDCA82A8198}"/>
    <hyperlink ref="AB2252" r:id="rId2211" xr:uid="{E2CFA0E8-83C3-4AE1-B89D-1D2B30B7A7C9}"/>
    <hyperlink ref="AB2253" r:id="rId2212" xr:uid="{02DDC9CB-9F54-434D-8A15-6F03848EA363}"/>
    <hyperlink ref="AB2254" r:id="rId2213" xr:uid="{94FA76F4-911A-4921-A221-D3AC94ED86DC}"/>
    <hyperlink ref="AB2255" r:id="rId2214" xr:uid="{AFF4551E-403D-4583-A4F8-744DADE658D7}"/>
    <hyperlink ref="AB2256" r:id="rId2215" xr:uid="{AB668C90-2ACA-4CD4-B7CE-A25851789293}"/>
    <hyperlink ref="AB2257" r:id="rId2216" xr:uid="{6E179BA4-7A8E-4082-95BF-C42E767269A7}"/>
    <hyperlink ref="AB2258" r:id="rId2217" xr:uid="{A343EFD5-4823-4D37-BC1C-09F0FB97A1EC}"/>
    <hyperlink ref="AB2259" r:id="rId2218" xr:uid="{E0B08292-D144-4CD9-B455-4A1423E693E2}"/>
    <hyperlink ref="AB2260" r:id="rId2219" xr:uid="{EB97CF00-0753-47B2-B089-5B620A316FD8}"/>
    <hyperlink ref="AB2261" r:id="rId2220" xr:uid="{7A8359DA-445E-42E9-824B-5AA4CA529BA1}"/>
    <hyperlink ref="AB2262" r:id="rId2221" xr:uid="{BF7B86B2-0F19-4954-8F14-1D03DE110DA7}"/>
    <hyperlink ref="AB2263" r:id="rId2222" xr:uid="{BA9C4E7A-D09E-4BD8-9FF5-B20005F2DCD3}"/>
    <hyperlink ref="AB2264" r:id="rId2223" xr:uid="{B1A10032-AAF3-4491-86D4-C78E8B56662A}"/>
    <hyperlink ref="AB2265" r:id="rId2224" xr:uid="{DC55FBC3-18D9-40F0-81C2-8F6983D32795}"/>
    <hyperlink ref="AB2266" r:id="rId2225" xr:uid="{9AEC7FE8-286C-4E52-A281-AFBDD51D6FA4}"/>
    <hyperlink ref="AB2267" r:id="rId2226" xr:uid="{A5389941-BC36-42DF-AC4E-526CEC507F46}"/>
    <hyperlink ref="AB2268" r:id="rId2227" xr:uid="{0DD1E18E-4B22-433C-A096-F365BD5E5E76}"/>
    <hyperlink ref="AB2269" r:id="rId2228" xr:uid="{822AA1DF-989F-4ADB-BB17-597CBD5E6BEA}"/>
    <hyperlink ref="AB2270" r:id="rId2229" xr:uid="{0CC009A0-D18D-4B15-A9FE-764654B2FB6C}"/>
    <hyperlink ref="AB2271" r:id="rId2230" xr:uid="{B736666F-D709-4182-BDEB-253400B4E76B}"/>
    <hyperlink ref="AB2272" r:id="rId2231" xr:uid="{9513F94E-9F70-4B7C-AFA4-36D26A383977}"/>
    <hyperlink ref="AB2273" r:id="rId2232" xr:uid="{B90A1CFF-7F80-4DB6-8329-BC91A21E68DF}"/>
    <hyperlink ref="AB2274" r:id="rId2233" xr:uid="{EB6FE3BC-C909-4A65-848E-111E933F16C4}"/>
    <hyperlink ref="AB2275" r:id="rId2234" xr:uid="{EAD76B76-75F7-4D4E-AE99-7901E46BA39E}"/>
    <hyperlink ref="AB2276" r:id="rId2235" xr:uid="{0EE42DD2-9BD2-4AAA-A249-444D210B8244}"/>
    <hyperlink ref="AB2277" r:id="rId2236" xr:uid="{183F2A1D-0094-4565-9156-9B124AEDB9F2}"/>
    <hyperlink ref="AB2278" r:id="rId2237" xr:uid="{B0009447-C77F-44E3-9023-16D2F7A3A1A9}"/>
    <hyperlink ref="AB2279" r:id="rId2238" xr:uid="{F9972FD0-B1D4-4C0B-B608-65D9FA46F5FB}"/>
    <hyperlink ref="AB2280" r:id="rId2239" xr:uid="{99041196-8CF5-425A-81C5-573A7B8FB391}"/>
    <hyperlink ref="AB2281" r:id="rId2240" xr:uid="{7443DB61-0FDD-472E-8165-1FD50E673174}"/>
    <hyperlink ref="AB2282" r:id="rId2241" xr:uid="{B1222BA0-E744-45BA-91DA-33941A624891}"/>
    <hyperlink ref="AB2283" r:id="rId2242" xr:uid="{1301EACD-31E6-441D-BC6A-1F181AE174B1}"/>
    <hyperlink ref="AB2284" r:id="rId2243" xr:uid="{B5B1086C-C07C-4C4D-9530-D612EA4C1CD7}"/>
    <hyperlink ref="AB2285" r:id="rId2244" xr:uid="{C7DE70AE-95D8-424E-B0BE-565C5C5DC3CF}"/>
    <hyperlink ref="AB2286" r:id="rId2245" xr:uid="{95A05949-5693-460E-B241-7533DDE58C75}"/>
    <hyperlink ref="AB2287" r:id="rId2246" xr:uid="{24B95A2C-F4EB-4DF3-9359-6DE254449C02}"/>
    <hyperlink ref="AB2288" r:id="rId2247" xr:uid="{402AC28C-40F8-4E61-999A-3E07F3474C80}"/>
    <hyperlink ref="AB2289" r:id="rId2248" xr:uid="{CB308C59-4020-4277-9D1C-E41B1FF4A375}"/>
    <hyperlink ref="AB2290" r:id="rId2249" xr:uid="{5513D60E-5B5D-4924-9BE9-CF2CDA595F79}"/>
    <hyperlink ref="AB2291" r:id="rId2250" xr:uid="{2C73194C-BD15-4CB5-870A-1CD9C387138E}"/>
    <hyperlink ref="AB2292" r:id="rId2251" xr:uid="{548FD400-A13E-47D6-AEE7-47DF3DA9EAA8}"/>
    <hyperlink ref="AB2293" r:id="rId2252" xr:uid="{BF2DD159-3248-432E-B669-C694545E79B7}"/>
    <hyperlink ref="AB2294" r:id="rId2253" xr:uid="{D45EE9FE-8320-4B97-9F06-AB5078F4DB87}"/>
    <hyperlink ref="AB2295" r:id="rId2254" xr:uid="{890E228D-A4F9-43AA-A89E-B07200ADD241}"/>
    <hyperlink ref="AB2296" r:id="rId2255" xr:uid="{4A90162C-CCFF-4FC3-A2EB-1C73CFBCD780}"/>
    <hyperlink ref="AB2297" r:id="rId2256" xr:uid="{5330014A-5194-4EAE-8ABB-703543D0A7C5}"/>
    <hyperlink ref="AB2298" r:id="rId2257" xr:uid="{995D31AC-3A0B-4858-94FB-61F891F15120}"/>
    <hyperlink ref="AB2299" r:id="rId2258" xr:uid="{AF9F09D7-36A5-4279-BC02-D8DF5A51B00F}"/>
    <hyperlink ref="AB2300" r:id="rId2259" xr:uid="{326D474E-1024-4B28-85B3-C72ED6858940}"/>
    <hyperlink ref="AB2301" r:id="rId2260" xr:uid="{F97777E2-FDE0-403B-8F33-AD2CA8904E46}"/>
    <hyperlink ref="AB2302" r:id="rId2261" xr:uid="{7617E4EB-2186-454B-B255-06E328018B61}"/>
    <hyperlink ref="AB2303" r:id="rId2262" xr:uid="{39D48498-B819-46E5-96F0-84F9D4412D78}"/>
    <hyperlink ref="AB2304" r:id="rId2263" xr:uid="{0E2ED652-05E7-4D8E-9495-C6803D301A32}"/>
    <hyperlink ref="AB2305" r:id="rId2264" xr:uid="{BECD674E-A7C2-4A44-9DDF-2D8538BEA8BF}"/>
    <hyperlink ref="AB2306" r:id="rId2265" xr:uid="{FDE8AA49-6C48-4CE8-97AA-FD7EF483E76B}"/>
    <hyperlink ref="AB2307" r:id="rId2266" xr:uid="{A2F9998C-B76B-419C-B7E6-8924938DDCAA}"/>
    <hyperlink ref="AB2308" r:id="rId2267" xr:uid="{E5B6E6C3-5001-439C-90C9-2D5A22533264}"/>
    <hyperlink ref="AB2309" r:id="rId2268" xr:uid="{D981B22E-7B96-4858-B29F-12DF9096CBDF}"/>
    <hyperlink ref="AB2310" r:id="rId2269" xr:uid="{104146F1-4754-44B9-B305-0F0FF362BD3A}"/>
    <hyperlink ref="AB2311" r:id="rId2270" xr:uid="{F485AE3F-A811-41E8-8318-DAA240A84826}"/>
    <hyperlink ref="AB2312" r:id="rId2271" xr:uid="{576FD9B6-A4B1-445A-A198-393950B60D3D}"/>
    <hyperlink ref="AB2313" r:id="rId2272" xr:uid="{5A30EC4B-DCCD-4E2A-B7C1-DDB15C3C071B}"/>
    <hyperlink ref="AB2314" r:id="rId2273" xr:uid="{A0B6DCB2-D2AD-4DCA-AF42-B2537043F134}"/>
    <hyperlink ref="AB2315" r:id="rId2274" xr:uid="{ED5F2DA3-1A41-48F4-8F1A-2E88480B3789}"/>
    <hyperlink ref="AB2316" r:id="rId2275" xr:uid="{179950EE-614C-4402-B00F-61A3742E03F5}"/>
    <hyperlink ref="AB2317" r:id="rId2276" xr:uid="{24A2723F-1136-4D20-8B61-68FEAEA8BB93}"/>
    <hyperlink ref="AB2318" r:id="rId2277" xr:uid="{8B434A7C-C0E8-4578-BB6A-A7277975B907}"/>
    <hyperlink ref="AB2319" r:id="rId2278" xr:uid="{3EDE6986-FC51-41FB-9D7E-D33755960B98}"/>
    <hyperlink ref="AB2320" r:id="rId2279" xr:uid="{96D1225C-DD80-4280-B083-F713AD0C5A96}"/>
    <hyperlink ref="AB2321" r:id="rId2280" xr:uid="{0728385F-CBB1-4587-B569-7FC2E5C329DF}"/>
    <hyperlink ref="AB2322" r:id="rId2281" xr:uid="{04560810-C515-4C36-8362-DB2C87C5B368}"/>
    <hyperlink ref="AB2323" r:id="rId2282" xr:uid="{566CFFB0-93E8-423E-9504-C834F8563DAD}"/>
    <hyperlink ref="AB2324" r:id="rId2283" xr:uid="{8BB06E5B-CEA9-4F6D-B2EC-8CD670075131}"/>
    <hyperlink ref="AB2325" r:id="rId2284" xr:uid="{114F2449-6F52-4BF9-8AE6-1430919DBD12}"/>
    <hyperlink ref="AB2326" r:id="rId2285" xr:uid="{79170B83-0B14-445A-90CC-DB421C58EEC0}"/>
    <hyperlink ref="AB2327" r:id="rId2286" xr:uid="{7461454E-7246-48A0-BE70-8762C29BE033}"/>
    <hyperlink ref="AB2328" r:id="rId2287" xr:uid="{D30D9D2E-0BCE-4489-B5C3-F64378AAFC43}"/>
    <hyperlink ref="AB2329" r:id="rId2288" xr:uid="{926C95DE-F06C-4C60-97F8-130F2DEBCD39}"/>
    <hyperlink ref="AB2330" r:id="rId2289" xr:uid="{2BD68EBD-43D1-4B06-92E6-77A556A28BA7}"/>
    <hyperlink ref="AB2331" r:id="rId2290" xr:uid="{6D5E776F-DA32-4306-B606-2F426128D3AF}"/>
    <hyperlink ref="AB2332" r:id="rId2291" xr:uid="{6718B283-EB4C-483C-B486-6031D4A6D478}"/>
    <hyperlink ref="AB2333" r:id="rId2292" xr:uid="{FCBC91A6-7DE1-4131-9F88-2F9C3D2CD53E}"/>
    <hyperlink ref="AB2334" r:id="rId2293" xr:uid="{1EB9F875-C07A-462A-9307-FD686A22B879}"/>
    <hyperlink ref="AB2335" r:id="rId2294" xr:uid="{74CAA6FF-5D15-4D6E-8444-DF8441F70CCE}"/>
    <hyperlink ref="AB2336" r:id="rId2295" xr:uid="{1A00C165-E03C-46DF-9498-BF56F6D50AD5}"/>
    <hyperlink ref="AB2337" r:id="rId2296" xr:uid="{FD9C7824-4048-4ACC-986F-C8B4F0DEE305}"/>
    <hyperlink ref="AB2338" r:id="rId2297" xr:uid="{C24B6B18-F857-442E-8241-CC0B25CE680E}"/>
    <hyperlink ref="AB2339" r:id="rId2298" xr:uid="{19453C08-B2BB-457D-9D33-A62F3268E2F6}"/>
    <hyperlink ref="AB2340" r:id="rId2299" xr:uid="{8F1BD1F3-4194-41B2-9D6D-BDEB9F61BF07}"/>
    <hyperlink ref="AB2341" r:id="rId2300" xr:uid="{27C15FD3-1277-4CB4-A408-816EDE259AE6}"/>
    <hyperlink ref="AB2342" r:id="rId2301" xr:uid="{B46A4BAF-5AA5-4B9B-940C-1C80BEF6937F}"/>
    <hyperlink ref="AB2343" r:id="rId2302" xr:uid="{8B1F15DF-9662-4374-B338-ECD4BE38202E}"/>
    <hyperlink ref="AB2344" r:id="rId2303" xr:uid="{B52788F9-CAE1-4F7B-82DD-69405129E3F7}"/>
    <hyperlink ref="AB2345" r:id="rId2304" xr:uid="{9254D859-7D65-42E7-A591-5ED1564FC5CC}"/>
    <hyperlink ref="AB2346" r:id="rId2305" xr:uid="{53DA7416-E6DB-4C96-85D0-0AF102385561}"/>
    <hyperlink ref="AB2347" r:id="rId2306" xr:uid="{4207B9B3-7EA8-4D29-934D-F7E18D20AD7A}"/>
    <hyperlink ref="AB2348" r:id="rId2307" xr:uid="{462695FC-C7ED-455A-A3FA-70CE0A64E224}"/>
    <hyperlink ref="AB2349" r:id="rId2308" xr:uid="{AC2C7A66-2B6E-4632-A581-A2CFBAF7DD8B}"/>
    <hyperlink ref="AB2350" r:id="rId2309" xr:uid="{FFC81D38-73FB-492D-9FBD-A18FFF8A8C79}"/>
    <hyperlink ref="AB2351" r:id="rId2310" xr:uid="{ED7C48EB-636B-49E0-891F-071C8B9B462F}"/>
    <hyperlink ref="AB2352" r:id="rId2311" xr:uid="{2CD0EE58-3D07-4781-B805-15834668ADBA}"/>
    <hyperlink ref="AB2353" r:id="rId2312" xr:uid="{71A1FC97-5528-4043-86E3-B99CCE37915E}"/>
    <hyperlink ref="AB2354" r:id="rId2313" xr:uid="{861D6926-A7CC-4DA7-9227-E22C89E49A83}"/>
    <hyperlink ref="AB2355" r:id="rId2314" xr:uid="{DFE9836D-8225-4F69-8AA4-223273B4A7DE}"/>
    <hyperlink ref="AB2356" r:id="rId2315" xr:uid="{C38EDE87-FF5D-47B3-A3EB-135C8707FAB4}"/>
    <hyperlink ref="AB2357" r:id="rId2316" xr:uid="{52E28AE7-C7FD-40AD-BB3B-8D6E8C2AA76F}"/>
    <hyperlink ref="AB2358" r:id="rId2317" xr:uid="{1593D8E5-F2D2-4795-BE49-15231B56F64A}"/>
    <hyperlink ref="AB2359" r:id="rId2318" xr:uid="{35459D77-6B43-4352-B971-3B70C631447D}"/>
    <hyperlink ref="AB2360" r:id="rId2319" xr:uid="{B4C02E96-FDBB-4AF1-90C6-A7D75F08DFC6}"/>
    <hyperlink ref="AB2361" r:id="rId2320" xr:uid="{69656DD9-61FD-40C6-A16E-47AA7A3CF11A}"/>
    <hyperlink ref="AB2362" r:id="rId2321" xr:uid="{CE0823DC-667C-4F98-B3BF-25A71651C038}"/>
    <hyperlink ref="AB2363" r:id="rId2322" xr:uid="{D07C31EB-32F7-438C-845D-61EC7271D0DF}"/>
    <hyperlink ref="AB2364" r:id="rId2323" xr:uid="{D55B918B-F835-4FB1-85FE-20C6D1C49B1E}"/>
    <hyperlink ref="AB2365" r:id="rId2324" xr:uid="{75AF9F81-5E5E-41EC-A431-3399D9D35A87}"/>
    <hyperlink ref="AB2366" r:id="rId2325" xr:uid="{E45FBC73-D394-43E6-A312-D53FD8C55D10}"/>
    <hyperlink ref="AB2367" r:id="rId2326" xr:uid="{65D4DA77-6EE6-42D5-96D5-4A1327353BA7}"/>
    <hyperlink ref="AB2368" r:id="rId2327" xr:uid="{C68EBC37-2E4A-4FCF-93BE-CB90C265C779}"/>
    <hyperlink ref="AB2369" r:id="rId2328" xr:uid="{99471A08-553C-4AF1-855A-E41A99B7BD4C}"/>
    <hyperlink ref="AB2370" r:id="rId2329" xr:uid="{374CEF63-FE70-44B0-BDFA-988AEC402D8B}"/>
    <hyperlink ref="AB2371" r:id="rId2330" xr:uid="{DF5B7387-93B7-4961-B99B-D7EA289E536E}"/>
    <hyperlink ref="AB2372" r:id="rId2331" xr:uid="{003D117C-2387-47D2-BBDE-4F771DBD6A0E}"/>
    <hyperlink ref="AB2373" r:id="rId2332" xr:uid="{D1710827-7376-473D-9643-86EED810E2F2}"/>
    <hyperlink ref="AB2374" r:id="rId2333" xr:uid="{93802D08-F355-48A7-BEB6-581A206D54CA}"/>
    <hyperlink ref="AB2375" r:id="rId2334" xr:uid="{4C9687FF-3CB4-4AC8-8DB4-144D51C79E16}"/>
    <hyperlink ref="AB2376" r:id="rId2335" xr:uid="{3F70EC02-F0C4-4A9D-8A20-DF0B199B85B7}"/>
    <hyperlink ref="AB2377" r:id="rId2336" xr:uid="{DF9EC4EA-E242-4B75-9C32-2DD39312AE79}"/>
    <hyperlink ref="AB2378" r:id="rId2337" xr:uid="{4DAD00E5-25FA-404D-B319-92CCEFB78BCF}"/>
    <hyperlink ref="AB2379" r:id="rId2338" xr:uid="{6A578519-6F81-4E4D-84CE-41CF0E701723}"/>
    <hyperlink ref="AB2380" r:id="rId2339" xr:uid="{04CA2499-6A6B-48DB-96C1-4129EAA73363}"/>
    <hyperlink ref="AB2381" r:id="rId2340" xr:uid="{6142A71E-F4CE-4824-A70C-067A32D7D1D4}"/>
    <hyperlink ref="AB2382" r:id="rId2341" xr:uid="{C3286B6C-53A0-451E-B477-E84DD7006000}"/>
    <hyperlink ref="AB2383" r:id="rId2342" xr:uid="{1D555658-239E-4B46-93EA-0A6EB71883B7}"/>
    <hyperlink ref="AB2384" r:id="rId2343" xr:uid="{8C258368-50F6-4729-BC68-F99E2B3F0EE7}"/>
    <hyperlink ref="AB2385" r:id="rId2344" xr:uid="{DEB442BA-65E2-49A0-BE16-DAA3CF877E2B}"/>
    <hyperlink ref="AB2386" r:id="rId2345" xr:uid="{24ADFBD6-C19D-413B-846B-58B101D3A039}"/>
    <hyperlink ref="AB2387" r:id="rId2346" xr:uid="{6C40785A-FB5D-4BF1-83A0-7C938CACEF3A}"/>
    <hyperlink ref="AB2388" r:id="rId2347" xr:uid="{B4B72FD2-EFAF-4285-B4DD-8ECE850577A7}"/>
    <hyperlink ref="AB2389" r:id="rId2348" xr:uid="{64E501EC-0D25-4784-AE64-848B516DA056}"/>
    <hyperlink ref="AB2390" r:id="rId2349" xr:uid="{1410B5D3-1EC5-4390-B264-D027DEB08240}"/>
    <hyperlink ref="AB2391" r:id="rId2350" xr:uid="{6D6BB6ED-1841-4379-8B2F-822487495FD6}"/>
    <hyperlink ref="AB2392" r:id="rId2351" xr:uid="{91955EAA-D25A-4567-BC92-8FE39C6CB709}"/>
    <hyperlink ref="AB2393" r:id="rId2352" xr:uid="{B3D40EC3-AAD1-46A2-B7F2-7463BE9DFFAD}"/>
    <hyperlink ref="AB2394" r:id="rId2353" xr:uid="{7A6F0661-38C2-4291-A4D2-E988123E2F41}"/>
    <hyperlink ref="AB2395" r:id="rId2354" xr:uid="{375B4995-D372-4F19-81CB-D523900BFDDD}"/>
    <hyperlink ref="AB2396" r:id="rId2355" xr:uid="{18B04AD2-DD91-4365-BD7E-638DAD05B9F3}"/>
    <hyperlink ref="AB2397" r:id="rId2356" xr:uid="{37439ADB-19E3-48DE-9870-135CAB691B98}"/>
    <hyperlink ref="AB2398" r:id="rId2357" xr:uid="{34A5A2EE-F08E-4648-B5A6-98D8609D86C9}"/>
    <hyperlink ref="AB2399" r:id="rId2358" xr:uid="{A9C14834-31AD-431A-BAD4-3D7950B9B1C7}"/>
    <hyperlink ref="AB2400" r:id="rId2359" xr:uid="{9995CBB8-DF2B-4DF0-8ACE-34A7954689EA}"/>
    <hyperlink ref="AB2401" r:id="rId2360" xr:uid="{C7DC55FA-3D09-4F98-A3FF-919B90F89B23}"/>
    <hyperlink ref="AB2402" r:id="rId2361" xr:uid="{3CD89E81-451F-4DAC-B95A-5AA0AE83649E}"/>
    <hyperlink ref="AB2403" r:id="rId2362" xr:uid="{F5522DBD-C974-4ECB-AE2A-2009C0DA0226}"/>
    <hyperlink ref="AB2404" r:id="rId2363" xr:uid="{E858F9D1-7C73-4FE0-89A3-2442CB54A947}"/>
    <hyperlink ref="AB2405" r:id="rId2364" xr:uid="{7A0AE354-B37F-4D87-B189-4A66549C4E19}"/>
    <hyperlink ref="AB2406" r:id="rId2365" xr:uid="{23A733CE-69E3-4DEA-B00C-4EF1515D72FB}"/>
    <hyperlink ref="AB2407" r:id="rId2366" xr:uid="{CD427C84-E0AE-449F-AA3D-B1AC528FB87E}"/>
    <hyperlink ref="AB2408" r:id="rId2367" xr:uid="{76F1F7E1-7890-4BC0-A795-BE7334CBEDA2}"/>
    <hyperlink ref="AB2409" r:id="rId2368" xr:uid="{5A44B7C3-722A-46D1-A0B0-B1F6FB797607}"/>
    <hyperlink ref="AB2410" r:id="rId2369" xr:uid="{A9008959-A85B-41BA-882A-A631CB3FC266}"/>
    <hyperlink ref="AB2411" r:id="rId2370" xr:uid="{28F62A7D-CE3B-4B61-A477-E46BE5D2701D}"/>
    <hyperlink ref="AB2412" r:id="rId2371" xr:uid="{05C20E2B-E85C-4F37-AC8B-E7A4884AF91D}"/>
    <hyperlink ref="AB2413" r:id="rId2372" xr:uid="{76371AD0-E494-463C-9EAD-39367DF55E92}"/>
    <hyperlink ref="AB2414" r:id="rId2373" xr:uid="{FD1EA055-2D30-4425-9400-B70824E4CF06}"/>
    <hyperlink ref="AB2415" r:id="rId2374" xr:uid="{CB1D2E26-0786-471F-896F-C591D8F8FF0E}"/>
    <hyperlink ref="AB2416" r:id="rId2375" xr:uid="{4FCC1F95-AECA-4B2F-A592-90F75BA4FFB5}"/>
    <hyperlink ref="AB2417" r:id="rId2376" xr:uid="{219C4C14-9C71-42CD-9068-ADE0DDDE2ADA}"/>
    <hyperlink ref="AB2418" r:id="rId2377" xr:uid="{127EEB11-F266-4C17-92AE-7385B9F16FEC}"/>
    <hyperlink ref="AB2419" r:id="rId2378" xr:uid="{3C2A437F-EB71-4BF0-B395-7E44219DF7A7}"/>
    <hyperlink ref="AB2420" r:id="rId2379" xr:uid="{4EFEAFC3-369D-4E07-A9B2-E637E74EBAA1}"/>
    <hyperlink ref="AB2421" r:id="rId2380" xr:uid="{4BE9DFF6-5C87-448F-ADC4-D2B2F823FC39}"/>
    <hyperlink ref="AB2422" r:id="rId2381" xr:uid="{53798144-1C85-4AAD-BE6A-B64860E529D6}"/>
    <hyperlink ref="AB2423" r:id="rId2382" xr:uid="{7CB96117-77A0-4F5B-ADD5-A07E03D1D3A8}"/>
    <hyperlink ref="AB2424" r:id="rId2383" xr:uid="{58AF2D3A-1EC9-4750-975A-9C1081B9E617}"/>
    <hyperlink ref="AB2425" r:id="rId2384" xr:uid="{D292FE29-4713-4E3A-ADB5-BF87D0619048}"/>
    <hyperlink ref="AB2426" r:id="rId2385" xr:uid="{7ADC9D4E-2824-4E94-B139-688A3342C5FD}"/>
    <hyperlink ref="AB2427" r:id="rId2386" xr:uid="{9B98ED29-A651-43B8-9621-C809936908ED}"/>
    <hyperlink ref="AB2428" r:id="rId2387" xr:uid="{5C2F0748-745F-451D-A1C1-3B7A862C62EF}"/>
    <hyperlink ref="AB2429" r:id="rId2388" xr:uid="{5568AD0D-E9CD-453F-BD9D-A055E3582E2F}"/>
    <hyperlink ref="AB2430" r:id="rId2389" xr:uid="{8A3F1C46-F3C9-45A7-928B-90A9F525BEDB}"/>
    <hyperlink ref="AB2431" r:id="rId2390" xr:uid="{4536BA87-31DC-4749-A887-E6BCF2460DA3}"/>
    <hyperlink ref="AB2432" r:id="rId2391" xr:uid="{FF4625E4-4617-4270-BD77-B923BD6D397D}"/>
    <hyperlink ref="AB2433" r:id="rId2392" xr:uid="{B40B1737-C8FC-4121-AABD-0CC6ECEDBEF8}"/>
    <hyperlink ref="AB2434" r:id="rId2393" xr:uid="{A81C9E60-0C86-4F1C-ACD1-8DB7A06C7DFF}"/>
    <hyperlink ref="AB2435" r:id="rId2394" xr:uid="{4DA9B8B0-91DE-4A0F-A908-6903698296F0}"/>
    <hyperlink ref="AB2436" r:id="rId2395" xr:uid="{51C60729-C4FE-4EF6-B062-77D9ED6A0753}"/>
    <hyperlink ref="AB2437" r:id="rId2396" xr:uid="{5A4C252E-A163-4C49-980F-EB03DFEB9C3D}"/>
    <hyperlink ref="AB2438" r:id="rId2397" xr:uid="{F8F08B08-80FD-4E4A-B262-DECBB9AFAB70}"/>
    <hyperlink ref="AB2439" r:id="rId2398" xr:uid="{0D043F25-A265-4AD7-BC36-830E04BFA236}"/>
    <hyperlink ref="AB2440" r:id="rId2399" xr:uid="{2C3C4A4D-A8A8-4409-8538-888C9977CB95}"/>
    <hyperlink ref="AB2441" r:id="rId2400" xr:uid="{07454A1B-3E31-4DE8-B13F-24F5C8A4B8EC}"/>
    <hyperlink ref="AB2442" r:id="rId2401" xr:uid="{5EA4468A-1149-4889-8B74-E8153A236A1C}"/>
    <hyperlink ref="AB2443" r:id="rId2402" xr:uid="{54B7EEF9-3831-432B-844B-A53D88735008}"/>
    <hyperlink ref="AB2444" r:id="rId2403" xr:uid="{8D616F29-9EFA-4F26-BAEF-958D08CAC7C2}"/>
    <hyperlink ref="AB2445" r:id="rId2404" xr:uid="{16E65AFA-BB34-4FCD-A245-94015EAC4D1B}"/>
    <hyperlink ref="AB2446" r:id="rId2405" xr:uid="{A50B9C90-7A53-416B-9B77-EBA3115B9C4D}"/>
    <hyperlink ref="AB2447" r:id="rId2406" xr:uid="{E16743F1-6CAE-48C5-9E2D-DA100DB4C39E}"/>
    <hyperlink ref="AB2448" r:id="rId2407" xr:uid="{7DBD3210-806F-4694-BBAA-40319371587F}"/>
    <hyperlink ref="AB2449" r:id="rId2408" xr:uid="{D9550A28-5927-44F5-B521-35BDEED4C041}"/>
    <hyperlink ref="AB2450" r:id="rId2409" xr:uid="{43503086-F41C-4438-9160-4C47D4FC27D3}"/>
    <hyperlink ref="AB2451" r:id="rId2410" xr:uid="{1BB09351-BEC2-4DBC-B9FE-2AD21BF59085}"/>
    <hyperlink ref="AB2453" r:id="rId2411" xr:uid="{90E237E6-FAE8-40D3-B33A-6F85A1982EC9}"/>
    <hyperlink ref="AB2454" r:id="rId2412" xr:uid="{610452CA-23AC-462C-BECF-70BC4DC455B2}"/>
    <hyperlink ref="AB2455" r:id="rId2413" xr:uid="{160049B0-BE4D-4AE1-9CD6-D5F40687388C}"/>
    <hyperlink ref="AB2456" r:id="rId2414" xr:uid="{88355197-D3F5-4B2F-A82A-BBF12A85B172}"/>
    <hyperlink ref="AB2457" r:id="rId2415" xr:uid="{0D759B76-995D-4D65-AB96-44DA20A96D0A}"/>
    <hyperlink ref="AB2458" r:id="rId2416" xr:uid="{0B413F5F-CF9F-42A3-966A-F52D3903D450}"/>
    <hyperlink ref="AB2459" r:id="rId2417" xr:uid="{3EDBFABB-F221-4BD2-B2DA-C15B48C6D506}"/>
    <hyperlink ref="AB2460" r:id="rId2418" xr:uid="{C2073094-86AA-4090-B0A8-7CAB0579FAF2}"/>
    <hyperlink ref="AB2461" r:id="rId2419" xr:uid="{092B145C-93D5-4A2A-860D-D2732D13C71F}"/>
    <hyperlink ref="AB2462" r:id="rId2420" xr:uid="{0674FC2A-F399-417F-B8BD-14318255D5BE}"/>
    <hyperlink ref="AB2463" r:id="rId2421" xr:uid="{A4CB8FC3-A9EA-4499-A265-2A18F50A1181}"/>
    <hyperlink ref="AB2464" r:id="rId2422" xr:uid="{F983B3EE-9853-4411-933D-150B9FDC48FB}"/>
    <hyperlink ref="AB2465" r:id="rId2423" xr:uid="{8C8D469F-2048-4AD3-B1C8-D855C6AC4A21}"/>
    <hyperlink ref="AB2466" r:id="rId2424" xr:uid="{90446457-4A7C-484A-A7DE-729A9697ABFA}"/>
    <hyperlink ref="AB2467" r:id="rId2425" xr:uid="{0D234346-FD99-42B9-AEA1-A545EB385A80}"/>
    <hyperlink ref="AB2468" r:id="rId2426" xr:uid="{8B61BE94-44A2-44D3-9E7D-9371FC9DDF77}"/>
    <hyperlink ref="AB2469" r:id="rId2427" xr:uid="{3E94C4C3-BD54-45BA-B4A5-4A0C47131B71}"/>
    <hyperlink ref="AB2470" r:id="rId2428" xr:uid="{FBFB51D1-232B-4C47-92C2-09647A2E6946}"/>
    <hyperlink ref="AB2471" r:id="rId2429" xr:uid="{38FBDA1F-C453-45A2-8493-A1406C0001F3}"/>
    <hyperlink ref="AB2472" r:id="rId2430" xr:uid="{DF737BF7-14CF-4405-BC71-6C1943F93B17}"/>
    <hyperlink ref="AB2473" r:id="rId2431" xr:uid="{95FFF4B6-9410-4245-BDA5-D8ECD691160B}"/>
    <hyperlink ref="AB2474" r:id="rId2432" xr:uid="{DB6ACA7A-5998-48A0-8823-FFD69FC1B80D}"/>
    <hyperlink ref="AB2475" r:id="rId2433" xr:uid="{F379229B-5A89-45F6-AB1B-6B51357B8548}"/>
    <hyperlink ref="AB2476" r:id="rId2434" xr:uid="{DB124F44-DF2C-4918-B954-D25619B2981C}"/>
    <hyperlink ref="AB2477" r:id="rId2435" xr:uid="{61D3F5F9-42EC-4B37-9CCB-0E786EE27653}"/>
    <hyperlink ref="AB2478" r:id="rId2436" xr:uid="{4C9FE635-4985-4A43-B253-67BBBB8CC731}"/>
    <hyperlink ref="AB2479" r:id="rId2437" xr:uid="{BF7096AA-F28D-4AFD-B204-D73287C9FE0F}"/>
    <hyperlink ref="AB2480" r:id="rId2438" xr:uid="{936F54DA-13E4-4F68-95B3-7B692E7690B5}"/>
    <hyperlink ref="AB2481" r:id="rId2439" xr:uid="{6DA07B6B-42DC-47CD-A754-C9B14C126753}"/>
    <hyperlink ref="AB2482" r:id="rId2440" xr:uid="{61B016D6-B89E-4D30-9EDD-23675E74C493}"/>
    <hyperlink ref="AB2483" r:id="rId2441" xr:uid="{6CC164E9-5FC2-4495-8B24-DB8F5E8D2450}"/>
    <hyperlink ref="AB2484" r:id="rId2442" xr:uid="{296CE0E2-B22B-4061-AA5E-BD1C0AB3970B}"/>
    <hyperlink ref="AB2485" r:id="rId2443" xr:uid="{CDC9BA89-26A1-49ED-BB80-3B8BFAA965B0}"/>
    <hyperlink ref="AB2486" r:id="rId2444" xr:uid="{EA00DC8A-AD63-4078-8C75-63E6F081D8EA}"/>
    <hyperlink ref="AB2487" r:id="rId2445" xr:uid="{DDBE9514-043F-4572-8E29-38F7FE6AC90E}"/>
    <hyperlink ref="AB2488" r:id="rId2446" xr:uid="{314106CB-6DDE-4490-B221-65043489A1DC}"/>
    <hyperlink ref="AB2489" r:id="rId2447" xr:uid="{20D72492-3845-4234-BEF9-069CFBAFEE35}"/>
    <hyperlink ref="AB2490" r:id="rId2448" xr:uid="{30F6C839-B478-48B9-AFB6-8688E52C25AA}"/>
    <hyperlink ref="AB2491" r:id="rId2449" xr:uid="{970FACB1-3740-4C51-9DEA-3E70AC68E0FA}"/>
    <hyperlink ref="AB2492" r:id="rId2450" xr:uid="{A6F7F2F3-408E-4C9A-A5E1-D51567F49855}"/>
    <hyperlink ref="AB2493" r:id="rId2451" xr:uid="{CBC46CBE-3C3C-4151-BA22-C89AD69B94B5}"/>
    <hyperlink ref="AB2494" r:id="rId2452" xr:uid="{B4F721BA-4ECD-4BC2-B133-5138F2D5E514}"/>
    <hyperlink ref="AB2495" r:id="rId2453" xr:uid="{B2848C76-F47E-4E2C-8853-FE3A09BE8B14}"/>
    <hyperlink ref="AB2496" r:id="rId2454" xr:uid="{414BE920-832B-4A57-B438-72D438E1F6CE}"/>
    <hyperlink ref="AB2497" r:id="rId2455" xr:uid="{4A9AE774-98F0-4427-98BF-17823EF9E51E}"/>
    <hyperlink ref="AB2498" r:id="rId2456" xr:uid="{9B03BDDC-F19A-4A7F-9023-66781197E6AE}"/>
    <hyperlink ref="AB2499" r:id="rId2457" xr:uid="{40CCAEEF-CD93-46A6-9AE8-E1CB2D4DAC31}"/>
    <hyperlink ref="AB2500" r:id="rId2458" xr:uid="{1EA50CB6-823E-4653-82F8-F598FCA8AC7B}"/>
    <hyperlink ref="AB2501" r:id="rId2459" xr:uid="{A449C756-16E5-4660-88B0-5021EE60C5B5}"/>
    <hyperlink ref="AB2502" r:id="rId2460" xr:uid="{313321E1-D3B4-43F8-B95C-EC7F50EE0C80}"/>
    <hyperlink ref="AB2503" r:id="rId2461" xr:uid="{EDEA5EE3-F48E-40FD-BF8C-2BA680A7D616}"/>
    <hyperlink ref="AB2504" r:id="rId2462" xr:uid="{7EB76096-AB15-4E18-8972-62E9265B8940}"/>
    <hyperlink ref="AB2505" r:id="rId2463" xr:uid="{4823DCCF-DE54-40EF-8F04-B076BCD7B024}"/>
    <hyperlink ref="AB2506" r:id="rId2464" xr:uid="{8F2E85F8-5D5D-44F0-8544-6F4A28974787}"/>
    <hyperlink ref="AB2507" r:id="rId2465" xr:uid="{62F4A361-5662-4F99-973C-D05103AA2F90}"/>
    <hyperlink ref="AB2508" r:id="rId2466" xr:uid="{65BE7B7F-2B41-4749-AEAD-2272320F11C4}"/>
    <hyperlink ref="AB2509" r:id="rId2467" xr:uid="{D4E5C41B-C58C-4A5B-93DB-0DD221469564}"/>
    <hyperlink ref="AB2510" r:id="rId2468" xr:uid="{11E965CA-6B47-4C0B-8A9E-66AD06C9170A}"/>
    <hyperlink ref="AB2511" r:id="rId2469" xr:uid="{C97B27E2-A744-411B-B8F3-6CAFACC3378E}"/>
    <hyperlink ref="AB2512" r:id="rId2470" xr:uid="{83CC284D-8642-416C-AAD9-931B5A016C2E}"/>
    <hyperlink ref="AB2513" r:id="rId2471" xr:uid="{FEC9D1F4-5E8D-4E52-8FB6-72E7BEA087BD}"/>
    <hyperlink ref="AB2514" r:id="rId2472" xr:uid="{F0D07D72-2FC7-4999-8D84-B4F5A97615E7}"/>
    <hyperlink ref="AB2515" r:id="rId2473" xr:uid="{03151FA7-2C76-4898-94B2-AEFAFA063D72}"/>
    <hyperlink ref="AB2516" r:id="rId2474" xr:uid="{9205E75A-3227-4FBA-8945-C545A0601E26}"/>
    <hyperlink ref="AB2517" r:id="rId2475" xr:uid="{3E121C9F-1E93-4F0B-B89C-965B83D0664E}"/>
    <hyperlink ref="AB2518" r:id="rId2476" xr:uid="{C0D98CF9-7247-42D8-9923-7E4F97F52835}"/>
    <hyperlink ref="AB2519" r:id="rId2477" xr:uid="{B13510A0-0FCC-42FD-B59F-922CFBE7C4D1}"/>
    <hyperlink ref="AB2520" r:id="rId2478" xr:uid="{62C8E048-8656-497F-847A-CDDF1458D548}"/>
    <hyperlink ref="AB2521" r:id="rId2479" xr:uid="{2859F8CA-D7DB-4E01-81BF-F9051CF7BE0C}"/>
    <hyperlink ref="AB2522" r:id="rId2480" xr:uid="{2285210F-F771-4AD7-88DC-62874DEC17C0}"/>
    <hyperlink ref="AB2523" r:id="rId2481" xr:uid="{C2C7B5D9-36FF-4781-950B-EF7FBE5BD993}"/>
    <hyperlink ref="AB2524" r:id="rId2482" xr:uid="{A3CA0D89-5B10-411D-BCC1-3C89DC85EA79}"/>
    <hyperlink ref="AB2525" r:id="rId2483" xr:uid="{5BFA0D15-BB92-470B-8DB5-2DD0B26921BB}"/>
    <hyperlink ref="AB2526" r:id="rId2484" xr:uid="{02B18E54-9651-40F2-AF26-7E0F005A97B1}"/>
    <hyperlink ref="AB2527" r:id="rId2485" xr:uid="{AE5836FA-3A6C-4501-8E65-C1B7D16EAA17}"/>
    <hyperlink ref="AB2528" r:id="rId2486" xr:uid="{25EA0502-D8D7-4155-9931-99DD22B9191C}"/>
    <hyperlink ref="AB2529" r:id="rId2487" xr:uid="{42E30331-9F71-485A-904D-5EE578F5AF6A}"/>
    <hyperlink ref="AB2530" r:id="rId2488" xr:uid="{17AE86A0-CE06-4BB7-9C44-2DBC98792838}"/>
    <hyperlink ref="AB2531" r:id="rId2489" xr:uid="{15C49E4F-64E5-4C1E-ABED-4FBF1C7E47E4}"/>
    <hyperlink ref="AB2532" r:id="rId2490" xr:uid="{23F627CA-2385-47E7-983F-E050B74CED4E}"/>
    <hyperlink ref="AB2533" r:id="rId2491" xr:uid="{53E37336-3195-40FA-BDA1-EF23B5DAFA2E}"/>
    <hyperlink ref="AB2534" r:id="rId2492" xr:uid="{F96628A9-81A9-4928-B1D7-DB517F92EE6B}"/>
    <hyperlink ref="AB2535" r:id="rId2493" xr:uid="{D415B605-BFEC-4290-94B0-7AE5A072EF99}"/>
    <hyperlink ref="AB2536" r:id="rId2494" xr:uid="{8226F175-0756-4C74-9674-92DCF7BCAEB5}"/>
    <hyperlink ref="AB2537" r:id="rId2495" xr:uid="{23A1EE85-F6BB-4E85-802A-6E83B281EF0D}"/>
    <hyperlink ref="AB2538" r:id="rId2496" xr:uid="{16DF0F2A-6B28-48E6-BCD0-592DCAEE6C9F}"/>
    <hyperlink ref="AB2539" r:id="rId2497" xr:uid="{5678C17E-2EF7-42D1-A2C4-555DB35E29A1}"/>
    <hyperlink ref="AB2540" r:id="rId2498" xr:uid="{65E3E80A-E52F-4F94-95DA-C942FF215BC7}"/>
    <hyperlink ref="AB2541" r:id="rId2499" xr:uid="{FEA46F4B-B698-4663-937C-FDD6B540A04B}"/>
    <hyperlink ref="AB2542" r:id="rId2500" xr:uid="{040549ED-0E92-4C7F-9B7F-A3A672125EC0}"/>
    <hyperlink ref="AB2543" r:id="rId2501" xr:uid="{9D33D788-C34B-408C-BD6B-768DD972B5A8}"/>
    <hyperlink ref="AB2544" r:id="rId2502" xr:uid="{BCDB3CB1-0B7D-4E0F-AB5A-027C44F85185}"/>
    <hyperlink ref="AB2545" r:id="rId2503" xr:uid="{4315FA4D-EF1D-493D-80EE-8C8EABE87BD4}"/>
    <hyperlink ref="AB2546" r:id="rId2504" xr:uid="{681F7000-68B1-48A7-9B16-D897BBDC63EA}"/>
    <hyperlink ref="AB2547" r:id="rId2505" xr:uid="{B1EB5E58-3FC8-4D01-A38E-6D42784BB38D}"/>
    <hyperlink ref="AB2548" r:id="rId2506" xr:uid="{0738DC77-3987-40EB-8597-943EAD5C7AD2}"/>
    <hyperlink ref="AB2549" r:id="rId2507" xr:uid="{69FCAF57-6586-4FA9-8BF3-8B5484108AF5}"/>
    <hyperlink ref="AB2550" r:id="rId2508" xr:uid="{86BC95FC-7437-4617-93DB-924CAC727DFD}"/>
    <hyperlink ref="AB2551" r:id="rId2509" xr:uid="{935E8E97-40AD-419C-8B9F-596C7F2A9FC3}"/>
    <hyperlink ref="AB2552" r:id="rId2510" xr:uid="{A8319A66-0452-4FBA-B1EB-449C92C825D1}"/>
    <hyperlink ref="AB2553" r:id="rId2511" xr:uid="{0725EEE7-F595-4C5A-BB1D-4FA60712FA4E}"/>
    <hyperlink ref="AB2554" r:id="rId2512" xr:uid="{E8DB905B-93B6-44DF-A70E-577A3105B471}"/>
    <hyperlink ref="AB2555" r:id="rId2513" xr:uid="{E1D185E6-DA2C-4FDF-9DDC-75B9EE84CD1E}"/>
    <hyperlink ref="AB2556" r:id="rId2514" xr:uid="{7758E564-8EE2-4DEA-AEC7-4E8D757BC860}"/>
    <hyperlink ref="AB2557" r:id="rId2515" xr:uid="{11A3BF77-A2CB-44D7-9051-6197308A27C8}"/>
    <hyperlink ref="AB2558" r:id="rId2516" xr:uid="{EEEB2660-A358-4FD9-ADE1-63D1F7596026}"/>
    <hyperlink ref="AB2559" r:id="rId2517" xr:uid="{0BEA38E5-70B5-457E-A02E-C5D53D0178B2}"/>
    <hyperlink ref="AB2560" r:id="rId2518" xr:uid="{52241D25-8D93-4094-A92F-BB204E4A07C0}"/>
    <hyperlink ref="AB2561" r:id="rId2519" xr:uid="{07BFF468-4A68-4491-B217-6CEFCB953A8C}"/>
    <hyperlink ref="AB2562" r:id="rId2520" xr:uid="{F1AFD601-51B1-4BA7-82BC-1DDAF2E48D78}"/>
    <hyperlink ref="AB2563" r:id="rId2521" xr:uid="{AF68ED8C-DE6A-40C4-AC84-A21840824EB4}"/>
    <hyperlink ref="AB2564" r:id="rId2522" xr:uid="{B47D1DC6-156A-43F3-B7D1-94940F82052B}"/>
    <hyperlink ref="AB2565" r:id="rId2523" xr:uid="{CD1F4261-79B4-42B3-9EAA-16BA3D3B1D75}"/>
    <hyperlink ref="AB2566" r:id="rId2524" xr:uid="{4A4C7F64-2958-422E-B3FE-B0C4CDB135AE}"/>
    <hyperlink ref="AB2567" r:id="rId2525" xr:uid="{5CD397B9-29E1-405A-973D-EF49D3B2B6B5}"/>
    <hyperlink ref="AB2568" r:id="rId2526" xr:uid="{D2713257-506F-473B-B4F2-1D81726A6951}"/>
    <hyperlink ref="AB2569" r:id="rId2527" xr:uid="{86CBA9B3-F16C-4EFB-9C59-66AE28585928}"/>
    <hyperlink ref="AB2570" r:id="rId2528" xr:uid="{1ED84D8F-7C12-4270-8F54-674FA506EDB4}"/>
    <hyperlink ref="AB2571" r:id="rId2529" xr:uid="{94F76FBD-97C1-43D2-BD69-D68BBE9EAD1B}"/>
    <hyperlink ref="AB2572" r:id="rId2530" xr:uid="{0E8E2A9F-8B5F-416B-B23B-636C0AE282A2}"/>
    <hyperlink ref="AB2573" r:id="rId2531" xr:uid="{7D5FB476-D4BA-4E1B-9E75-1D49B01805FA}"/>
    <hyperlink ref="AB2574" r:id="rId2532" xr:uid="{445E1B4A-4726-4ABA-BC54-F164ED4000ED}"/>
    <hyperlink ref="AB2575" r:id="rId2533" xr:uid="{1950A2DC-4AF9-46D5-9AD7-79596562904F}"/>
    <hyperlink ref="AB2576" r:id="rId2534" xr:uid="{AB497BAF-DC4B-4F17-8AF5-80EC380AE7D7}"/>
    <hyperlink ref="AB2577" r:id="rId2535" xr:uid="{3C4BA699-D0D8-4F11-AE71-50CB87EE3AC2}"/>
    <hyperlink ref="AB2578" r:id="rId2536" xr:uid="{73E7E2F3-D752-4DCB-B69B-5BB9C6F47F8F}"/>
    <hyperlink ref="AB2579" r:id="rId2537" xr:uid="{8ABBA223-326C-477E-A47C-3574F1DD8858}"/>
    <hyperlink ref="AB2580" r:id="rId2538" xr:uid="{1D6CECDB-7731-4C52-9D10-3C8E553CD6D5}"/>
    <hyperlink ref="AB2581" r:id="rId2539" xr:uid="{66FACABA-C129-4312-A433-3C4CF561F84C}"/>
    <hyperlink ref="AB2582" r:id="rId2540" xr:uid="{6689D83E-0EB5-44EF-8AF4-1187CB02684D}"/>
    <hyperlink ref="AB2583" r:id="rId2541" xr:uid="{50A0DE69-9F44-4CFB-9B7A-9BF211D5D73C}"/>
    <hyperlink ref="AB2584" r:id="rId2542" xr:uid="{C3EF59BE-2BBF-4562-A25D-3A0A670B6B8B}"/>
    <hyperlink ref="AB2585" r:id="rId2543" xr:uid="{3A0F2F31-F9B0-472B-ABB2-1F3A9A3E910B}"/>
    <hyperlink ref="AB2586" r:id="rId2544" xr:uid="{A9A4968B-89DB-4A5E-89BA-090CAD2B9223}"/>
    <hyperlink ref="AB2587" r:id="rId2545" xr:uid="{9E6C89F2-0F14-4CDE-B477-0CFB8D3D421E}"/>
    <hyperlink ref="AB2588" r:id="rId2546" xr:uid="{0E77BB43-D3F3-4E3A-ACF1-78914BA46D5D}"/>
    <hyperlink ref="AB2589" r:id="rId2547" xr:uid="{08C30C43-4F7E-46F2-98EF-1C1BEA036C43}"/>
    <hyperlink ref="AB2590" r:id="rId2548" xr:uid="{A6C4B386-615E-48DE-8908-93551C3AB10B}"/>
    <hyperlink ref="AB2591" r:id="rId2549" xr:uid="{0436862D-3D79-40AF-86E0-0A523DD536FB}"/>
    <hyperlink ref="AB2592" r:id="rId2550" xr:uid="{5621F9E3-B544-41A8-88CF-E5E58F1DCA32}"/>
    <hyperlink ref="AB2593" r:id="rId2551" xr:uid="{18662D54-6DB5-4BF0-A92E-8BBBF9D4BFB2}"/>
    <hyperlink ref="AB2594" r:id="rId2552" xr:uid="{B7696737-B61B-4413-8826-5FE7AFF86409}"/>
    <hyperlink ref="AB2595" r:id="rId2553" xr:uid="{F76B794A-D357-4A93-B8A6-55666C7A7FCC}"/>
    <hyperlink ref="AB2596" r:id="rId2554" xr:uid="{3E88D65C-A636-45D0-8B38-7E0752C2EA92}"/>
    <hyperlink ref="AB2597" r:id="rId2555" xr:uid="{84B83756-3C9E-4A84-9FE9-1243720E4CAF}"/>
    <hyperlink ref="AB2598" r:id="rId2556" xr:uid="{73A3F6F8-7818-44A3-828D-984BA589B935}"/>
    <hyperlink ref="AB2599" r:id="rId2557" xr:uid="{F7948B34-0557-4FF4-9534-FA277514ED5F}"/>
    <hyperlink ref="AB2600" r:id="rId2558" xr:uid="{03BC8946-805A-4807-8E54-505464A42214}"/>
    <hyperlink ref="AB2601" r:id="rId2559" xr:uid="{9620D9E1-EC7B-43AC-9EAF-E13E266C14D1}"/>
    <hyperlink ref="AB2602" r:id="rId2560" xr:uid="{6C528D1B-16A1-4035-ACF4-F7325387BDCE}"/>
    <hyperlink ref="AB2603" r:id="rId2561" xr:uid="{E73616A9-7091-4B06-8B5A-43A7F5993461}"/>
    <hyperlink ref="AB2604" r:id="rId2562" xr:uid="{465B5450-0E42-4AB4-94E1-C3B48C1ED882}"/>
    <hyperlink ref="AB2605" r:id="rId2563" xr:uid="{113EBDFC-81A5-4DE3-A3E4-DA00A12D3D4E}"/>
    <hyperlink ref="AB2606" r:id="rId2564" xr:uid="{27ED5F78-EDFA-4CC8-B9FA-580C7C77DF82}"/>
    <hyperlink ref="AB2607" r:id="rId2565" xr:uid="{157BD173-D2F5-4450-85FA-58626979CCB6}"/>
    <hyperlink ref="AB2608" r:id="rId2566" xr:uid="{ED30F7EF-138E-4B1D-84DF-831E459CEECA}"/>
    <hyperlink ref="AB2609" r:id="rId2567" xr:uid="{5DD91B17-BAE4-4A92-A1F0-23F08C7108BC}"/>
    <hyperlink ref="AB2610" r:id="rId2568" xr:uid="{3D0F8E35-B8A5-4444-AE83-49760A100040}"/>
    <hyperlink ref="AB2611" r:id="rId2569" xr:uid="{4E560352-C7CC-49CC-8AA1-622633873674}"/>
    <hyperlink ref="AB2612" r:id="rId2570" xr:uid="{7DCB442C-3885-465B-9233-056C89F94D55}"/>
    <hyperlink ref="AB2613" r:id="rId2571" xr:uid="{40D0E53D-60B0-4074-B674-ECB5BE467DAC}"/>
    <hyperlink ref="AB2614" r:id="rId2572" xr:uid="{44A60491-F8FE-4A93-A64C-9C0A406D3C62}"/>
    <hyperlink ref="AB2615" r:id="rId2573" xr:uid="{457E5EDB-BD28-4B85-95F2-29018E4B9B2B}"/>
    <hyperlink ref="AB2616" r:id="rId2574" xr:uid="{D574ECD5-0713-481B-A4F1-75647A90B604}"/>
    <hyperlink ref="AB2617" r:id="rId2575" xr:uid="{BFE25677-AF71-410B-9C07-CD5B010F7955}"/>
    <hyperlink ref="AB2618" r:id="rId2576" xr:uid="{FA4501CF-F643-4872-85D5-A381BA18D397}"/>
    <hyperlink ref="AB2619" r:id="rId2577" xr:uid="{B60A60A1-54FC-46C7-B359-C74C9A5AC810}"/>
    <hyperlink ref="AB2620" r:id="rId2578" xr:uid="{2BB94D73-11D6-46EC-9B5E-AACDDBDC6D3A}"/>
    <hyperlink ref="AB2621" r:id="rId2579" xr:uid="{031A28F3-91B8-4B13-97E4-6735C0855883}"/>
    <hyperlink ref="AB2622" r:id="rId2580" xr:uid="{71FFB274-0817-4584-BC52-2BDB97A93738}"/>
    <hyperlink ref="AB2623" r:id="rId2581" xr:uid="{1BCC0DFA-D5C0-45AE-BB09-9147D80AA5E8}"/>
    <hyperlink ref="AB2624" r:id="rId2582" xr:uid="{36D90594-B2CE-4855-9AF9-623D0C919F00}"/>
    <hyperlink ref="AB2625" r:id="rId2583" xr:uid="{88B01329-78E3-4271-B3F2-F6CB79DBADFD}"/>
    <hyperlink ref="AB2626" r:id="rId2584" xr:uid="{83F16AD2-2469-4977-A605-7A9B1CE87278}"/>
    <hyperlink ref="AB2627" r:id="rId2585" xr:uid="{4033199B-EE42-4F8D-AF80-FAD93A2FD58D}"/>
    <hyperlink ref="AB2628" r:id="rId2586" xr:uid="{9F82BE14-7D28-4261-9B60-1874059B6A48}"/>
    <hyperlink ref="AB2629" r:id="rId2587" xr:uid="{F41FF16F-D47B-4EA5-A708-3D2626F48865}"/>
    <hyperlink ref="AB2630" r:id="rId2588" xr:uid="{0E8FB746-F3E0-4D4A-A2A8-467B33C07488}"/>
    <hyperlink ref="AB2631" r:id="rId2589" xr:uid="{FA409F30-38C5-4339-ACA7-C99994A5F37E}"/>
    <hyperlink ref="AB2632" r:id="rId2590" xr:uid="{9CAA8ED4-38A6-46B1-8337-6D37B2D45C5C}"/>
    <hyperlink ref="AB2633" r:id="rId2591" xr:uid="{17091286-0BC1-47F9-AADF-AC65A742BEBF}"/>
    <hyperlink ref="AB2634" r:id="rId2592" xr:uid="{7721BB9F-943D-4F8B-922E-27D1F9C15FA0}"/>
    <hyperlink ref="AB2635" r:id="rId2593" xr:uid="{7D7D56C5-FFC5-4182-9EDC-E309EC74CE69}"/>
    <hyperlink ref="AB2636" r:id="rId2594" xr:uid="{56B3D613-815A-48EE-A295-4B14FAAABD80}"/>
    <hyperlink ref="AB2637" r:id="rId2595" xr:uid="{FFFE90B3-15B1-4248-AC7F-57FD15C6B52E}"/>
    <hyperlink ref="AB2638" r:id="rId2596" xr:uid="{831A56D8-5003-4967-B6AC-0A1F2347CCE7}"/>
    <hyperlink ref="AB2639" r:id="rId2597" xr:uid="{E46D0BAF-4D55-4FDF-9231-F5136848C43D}"/>
    <hyperlink ref="AB2640" r:id="rId2598" xr:uid="{A8FD031E-C3C5-4617-BA52-F6797C57310F}"/>
    <hyperlink ref="AB2641" r:id="rId2599" xr:uid="{F36A89A1-05CD-4103-88AF-F73A15428D71}"/>
    <hyperlink ref="AB2642" r:id="rId2600" xr:uid="{631EF3D8-9B64-458D-9800-EC3F81CEB288}"/>
    <hyperlink ref="AB2643" r:id="rId2601" xr:uid="{459B5A32-9660-47D3-80F8-49A8F738F357}"/>
    <hyperlink ref="AB2644" r:id="rId2602" xr:uid="{FE2D964E-396D-4E6B-BE37-6FFE5866718D}"/>
    <hyperlink ref="AB2645" r:id="rId2603" xr:uid="{C9ADC3BA-FF07-4095-AA44-EC3E669F3818}"/>
    <hyperlink ref="AB2646" r:id="rId2604" xr:uid="{0CBD052B-758D-41C6-8F35-D12291BDF4AB}"/>
    <hyperlink ref="AB2647" r:id="rId2605" xr:uid="{5443E3CB-71AE-43BA-9850-37043BBC2C6E}"/>
    <hyperlink ref="AB2648" r:id="rId2606" xr:uid="{5D23215A-AD67-4A68-8406-A96E49175B77}"/>
    <hyperlink ref="AB2649" r:id="rId2607" xr:uid="{CC76860B-E3AC-437F-A0A2-56952C2E8897}"/>
    <hyperlink ref="AB2650" r:id="rId2608" xr:uid="{D59E6D41-8440-4CA7-A19A-15DE32440383}"/>
    <hyperlink ref="AB2651" r:id="rId2609" xr:uid="{53C7D09F-8208-45AD-9EE2-E219F81BEF8F}"/>
    <hyperlink ref="AB2652" r:id="rId2610" xr:uid="{F0A2B441-56C2-42E3-9853-C407F9D2436F}"/>
    <hyperlink ref="AB2653" r:id="rId2611" xr:uid="{B2451BE3-1F91-48D1-923B-A602C7DA3B43}"/>
    <hyperlink ref="AB2654" r:id="rId2612" xr:uid="{F1260246-0D26-4D43-897D-27FF4E9B706A}"/>
    <hyperlink ref="AB2655" r:id="rId2613" xr:uid="{311D3E97-0D8B-428D-9BBC-1D94D82CD7A7}"/>
    <hyperlink ref="AB2656" r:id="rId2614" xr:uid="{2A03D4DB-CD4E-4F65-A3B6-8B23FB15628F}"/>
    <hyperlink ref="AB2657" r:id="rId2615" xr:uid="{D94E715D-3C1D-45BD-AB1C-1DBAE309C377}"/>
    <hyperlink ref="AB2658" r:id="rId2616" xr:uid="{A0F799C9-EC7A-48DA-82AB-BA52CB3DC6D2}"/>
    <hyperlink ref="AB2659" r:id="rId2617" xr:uid="{83E0AA64-D1BB-40E1-A69C-F2ECBF73FB3A}"/>
    <hyperlink ref="AB2660" r:id="rId2618" xr:uid="{1A9BFEC6-C715-4213-854D-A339385C7F92}"/>
    <hyperlink ref="AB2661" r:id="rId2619" xr:uid="{9F6B6BDB-41E1-4F3B-A076-218F5A2C5388}"/>
    <hyperlink ref="AB2662" r:id="rId2620" xr:uid="{CF3A2E77-48F2-4721-AD41-85BDE8827428}"/>
    <hyperlink ref="AB2663" r:id="rId2621" xr:uid="{20B40951-A8EF-4DE1-A8F1-0D27D1B4EB4C}"/>
    <hyperlink ref="AB2664" r:id="rId2622" xr:uid="{972ABE9D-5960-4AB1-B6A6-1FF1169D106C}"/>
    <hyperlink ref="AB2665" r:id="rId2623" xr:uid="{148AB209-0C62-45C7-8113-3C99B0D09497}"/>
    <hyperlink ref="AB2666" r:id="rId2624" xr:uid="{83C9BEEC-2BAE-4F32-AD23-0C13F200B48A}"/>
    <hyperlink ref="AB2667" r:id="rId2625" xr:uid="{9F9C125E-CAE3-4DBF-80AA-F702715AEB70}"/>
    <hyperlink ref="AB2668" r:id="rId2626" xr:uid="{636C8F89-7BA6-4DE6-B745-DE26AAD24D64}"/>
    <hyperlink ref="AB2669" r:id="rId2627" xr:uid="{2C1F6F8F-FAED-4981-8995-FAF4C2A1493A}"/>
    <hyperlink ref="AB2670" r:id="rId2628" xr:uid="{27F573F8-DD93-4F93-820C-1229348D3C70}"/>
    <hyperlink ref="AB2671" r:id="rId2629" xr:uid="{BC270023-1C21-496C-A3B6-2FCF655CA11B}"/>
    <hyperlink ref="AB2672" r:id="rId2630" xr:uid="{F1E066C5-9C56-427C-B2D5-9425D6ABA656}"/>
    <hyperlink ref="AB2673" r:id="rId2631" xr:uid="{99AEE44B-97A7-4967-AA81-7B02425466B9}"/>
    <hyperlink ref="AB2674" r:id="rId2632" xr:uid="{7128DFB0-3156-4AEC-A840-DEB17BC71A11}"/>
    <hyperlink ref="AB2675" r:id="rId2633" xr:uid="{187F4A14-BF60-4C95-8D1E-870576540C48}"/>
    <hyperlink ref="AB2676" r:id="rId2634" xr:uid="{1B9BDE2E-E0FC-4583-8391-3C98557D5017}"/>
    <hyperlink ref="AB2677" r:id="rId2635" xr:uid="{1EE09617-A6CC-4078-ACC8-233BB2CBE9BC}"/>
    <hyperlink ref="AB2678" r:id="rId2636" xr:uid="{C1869E9F-324C-448E-AF5C-B11CCA120C28}"/>
    <hyperlink ref="AB2679" r:id="rId2637" xr:uid="{570B5CFA-B554-4624-A18D-9FD0ED0FEDFB}"/>
    <hyperlink ref="AB2680" r:id="rId2638" xr:uid="{19E2800A-D82B-4E51-B66D-E80EB11445A0}"/>
    <hyperlink ref="AB2681" r:id="rId2639" xr:uid="{27FAFBDF-E647-4AFC-9F35-3F90A9C0DAC8}"/>
    <hyperlink ref="AB2682" r:id="rId2640" xr:uid="{578E5D41-171F-4C81-A192-EE9A1DD31866}"/>
    <hyperlink ref="AB2683" r:id="rId2641" xr:uid="{3EA94EE5-17DC-4B87-ABFD-359FF1F8A468}"/>
    <hyperlink ref="AB2684" r:id="rId2642" xr:uid="{F57030FA-9BE5-4CBA-BCA7-633B7221C87D}"/>
    <hyperlink ref="AB2685" r:id="rId2643" xr:uid="{D7150DA6-08D8-4AA3-84D2-E4C3FDFB4B3C}"/>
    <hyperlink ref="AB2686" r:id="rId2644" xr:uid="{E15FF386-5A6D-4F56-A6F9-E9845E50C565}"/>
    <hyperlink ref="AB2687" r:id="rId2645" xr:uid="{998A6787-E44D-430E-ADCB-4DB554996A79}"/>
    <hyperlink ref="AB2688" r:id="rId2646" xr:uid="{7237500C-4CCC-4002-9A6F-72B5D30122A2}"/>
    <hyperlink ref="AB2689" r:id="rId2647" xr:uid="{70A89F80-F492-4B26-BFAD-6FC871E23BB3}"/>
    <hyperlink ref="AB2690" r:id="rId2648" xr:uid="{5DA0C57E-65E4-4BC7-A575-771AAA5E37ED}"/>
    <hyperlink ref="AB2691" r:id="rId2649" xr:uid="{D1EFBE59-BF27-4662-9E12-8277138C505D}"/>
    <hyperlink ref="AB2692" r:id="rId2650" xr:uid="{3A7B2AC6-6ED3-4C02-9DEE-B2726C98E726}"/>
    <hyperlink ref="AB2693" r:id="rId2651" xr:uid="{D540481D-B714-4817-A354-8D50695CD846}"/>
    <hyperlink ref="AB2694" r:id="rId2652" xr:uid="{17F8E692-50D8-4917-988D-CB6661DF45FD}"/>
    <hyperlink ref="AB2695" r:id="rId2653" xr:uid="{4ACEEFDB-1C5C-4E9B-8654-66A4CC4D89E7}"/>
    <hyperlink ref="AB2696" r:id="rId2654" xr:uid="{5F59B8FD-59F2-40CB-84D6-5F1ADA1366F9}"/>
    <hyperlink ref="AB2697" r:id="rId2655" xr:uid="{6CE72C4D-927A-4E5B-BFCF-EA736830972F}"/>
    <hyperlink ref="AB2698" r:id="rId2656" xr:uid="{BBB19E75-EEF2-4C6C-827F-15A9DA52755B}"/>
    <hyperlink ref="AB2699" r:id="rId2657" xr:uid="{ACF52A18-36C5-42ED-BDDA-87E2078D7246}"/>
    <hyperlink ref="AB2700" r:id="rId2658" xr:uid="{5B94126E-40F1-43E6-8238-767FC089874B}"/>
    <hyperlink ref="AB2701" r:id="rId2659" xr:uid="{F27C77BD-FF8D-435C-AE99-5A5DD44D3CD0}"/>
    <hyperlink ref="AB2702" r:id="rId2660" xr:uid="{009968C4-134F-4B84-A933-A0C61E764BF2}"/>
    <hyperlink ref="AB2703" r:id="rId2661" xr:uid="{9CDC1463-246F-4131-B427-89659C8F1472}"/>
    <hyperlink ref="AB2704" r:id="rId2662" xr:uid="{0DDD7B6D-7C7D-4892-A4D6-21BF29AA78FE}"/>
    <hyperlink ref="AB2705" r:id="rId2663" xr:uid="{27AC0D59-ADD2-43B0-AAF5-374069106312}"/>
    <hyperlink ref="AB2706" r:id="rId2664" xr:uid="{328C974A-5AE5-42D6-B2C0-83AFCE715048}"/>
    <hyperlink ref="AB2707" r:id="rId2665" xr:uid="{2D0F43B3-9355-4751-BFFE-9791484C36DD}"/>
    <hyperlink ref="AB2708" r:id="rId2666" xr:uid="{F2405D84-7C76-4F19-8CEC-7D10CAB496C8}"/>
    <hyperlink ref="AB2709" r:id="rId2667" xr:uid="{73EE3C68-10AD-406B-903D-82674C8BE814}"/>
    <hyperlink ref="AB2710" r:id="rId2668" xr:uid="{7DA00CAD-7522-4D7B-A352-461F1C7DB1E2}"/>
    <hyperlink ref="AB2711" r:id="rId2669" xr:uid="{4E0B382C-EE1D-4ED5-9993-D27482AA1224}"/>
    <hyperlink ref="AB2712" r:id="rId2670" xr:uid="{B37688AC-95C2-48B9-B3A6-56D7B401C23C}"/>
    <hyperlink ref="AB2713" r:id="rId2671" xr:uid="{3719EA8B-1ECF-4821-B724-AA355703E3BD}"/>
    <hyperlink ref="AB2714" r:id="rId2672" xr:uid="{3CBB7674-7CF6-4092-B298-2E2A9FF6F91B}"/>
    <hyperlink ref="AB2715" r:id="rId2673" xr:uid="{7B7EDC7A-5733-46E3-A1CE-C7FA69D236DF}"/>
    <hyperlink ref="AB2716" r:id="rId2674" xr:uid="{1BF6BC1F-8C61-4DBF-9ED8-243A6AD889CE}"/>
    <hyperlink ref="AB2717" r:id="rId2675" xr:uid="{81C7BBC6-7A10-44AB-A450-BD8693B50F45}"/>
    <hyperlink ref="AB2718" r:id="rId2676" xr:uid="{51DEFFBD-D661-49C7-9004-AAA0CAF16A55}"/>
    <hyperlink ref="AB2719" r:id="rId2677" xr:uid="{94D4BD83-A7F2-4E80-8C6E-42FCB064C1E2}"/>
    <hyperlink ref="AB2720" r:id="rId2678" xr:uid="{D6185167-65DF-420F-AF94-5D531E5FFC8B}"/>
    <hyperlink ref="AB2721" r:id="rId2679" xr:uid="{533F046F-A3C7-4B7F-ADC1-1A18DCF2B021}"/>
    <hyperlink ref="AB2722" r:id="rId2680" xr:uid="{6B075503-60CD-4348-A9DB-E4D8DCC8A0B8}"/>
    <hyperlink ref="AB2723" r:id="rId2681" xr:uid="{295E8E6C-DD00-4969-8EB4-14707601D94B}"/>
    <hyperlink ref="AB2724" r:id="rId2682" xr:uid="{BCD224DF-A0E0-49FA-9866-A5ED94A0D865}"/>
    <hyperlink ref="AB2725" r:id="rId2683" xr:uid="{85D444AB-C335-422E-9AF0-3846D44087F0}"/>
    <hyperlink ref="AB2726" r:id="rId2684" xr:uid="{C8CD1856-A15C-4498-8D4A-DFE9BE4CC04D}"/>
    <hyperlink ref="AB2727" r:id="rId2685" xr:uid="{CC64C04C-679F-4F82-BB06-527D50B9FF35}"/>
    <hyperlink ref="AB2728" r:id="rId2686" xr:uid="{C5363EA6-9FE0-40E1-A1B7-738E9EB8DF92}"/>
    <hyperlink ref="AB2729" r:id="rId2687" xr:uid="{C623B339-0E59-4CAC-956F-2EC4E48D8EB5}"/>
    <hyperlink ref="AB2730" r:id="rId2688" xr:uid="{71326E45-2790-40D8-9A09-228097AEA1B2}"/>
    <hyperlink ref="AB2731" r:id="rId2689" xr:uid="{2E8FF332-8E45-48C4-8223-F611204047C1}"/>
    <hyperlink ref="AB2732" r:id="rId2690" xr:uid="{770D88C6-25FE-43CB-BE89-96D4201611F9}"/>
    <hyperlink ref="AB2733" r:id="rId2691" xr:uid="{6B18E6B8-3C17-409D-8C46-F82FF09DD036}"/>
    <hyperlink ref="AB2734" r:id="rId2692" xr:uid="{83DD048E-9539-457C-9F14-96A9E4E7491F}"/>
    <hyperlink ref="AB2735" r:id="rId2693" xr:uid="{3870220F-99F8-483F-9BC0-20600C5157A9}"/>
    <hyperlink ref="AB2736" r:id="rId2694" xr:uid="{A4510A0D-A5E4-4D82-82F6-07F31268C940}"/>
    <hyperlink ref="AB2737" r:id="rId2695" xr:uid="{B2017D7C-C829-49BC-BB43-895CC817004F}"/>
    <hyperlink ref="AB2738" r:id="rId2696" xr:uid="{5A563596-9B88-4132-ACB1-D3C4C4316849}"/>
    <hyperlink ref="AB2739" r:id="rId2697" xr:uid="{E9D240B7-468C-48B6-92C7-395872843D79}"/>
    <hyperlink ref="AB2740" r:id="rId2698" xr:uid="{67A1EE5C-FA08-44F5-9AC8-C452AFF6B545}"/>
    <hyperlink ref="AB2741" r:id="rId2699" xr:uid="{1625AC71-7131-472D-A7F3-595E8F1850D7}"/>
    <hyperlink ref="AB2742" r:id="rId2700" xr:uid="{8410F04B-FE6A-42B4-B0DA-1EB2AB204040}"/>
    <hyperlink ref="AB2743" r:id="rId2701" xr:uid="{88836FD7-734D-4B9D-9F8A-2BBC7CF56799}"/>
    <hyperlink ref="AB2744" r:id="rId2702" xr:uid="{A332CFC0-BC9F-4741-85BA-86119CC8466F}"/>
    <hyperlink ref="AB2745" r:id="rId2703" xr:uid="{A832ECA9-7551-4CD2-9932-DCA20649CD39}"/>
    <hyperlink ref="AB2746" r:id="rId2704" xr:uid="{27B1C229-9885-4DA1-AE0A-FCEF5129B754}"/>
    <hyperlink ref="AB2747" r:id="rId2705" xr:uid="{A95A193A-7019-41F9-9546-2DF231AC27E1}"/>
    <hyperlink ref="AB2748" r:id="rId2706" xr:uid="{A0CA2C28-D884-4BC7-8D7C-D8FE7870570C}"/>
    <hyperlink ref="AB2749" r:id="rId2707" xr:uid="{C0DD3483-6DFD-4F67-905B-6F56CA2254F7}"/>
    <hyperlink ref="AB2750" r:id="rId2708" xr:uid="{C527DED2-11F7-425A-94CE-A4419C5D680C}"/>
    <hyperlink ref="AB2751" r:id="rId2709" xr:uid="{31C1012A-2A42-494F-AEFC-430EECCA1463}"/>
    <hyperlink ref="AB2752" r:id="rId2710" xr:uid="{21E4F274-ED4C-4BF1-A75C-A41024CE5AC9}"/>
    <hyperlink ref="AB2753" r:id="rId2711" xr:uid="{4D969510-C8F4-48A5-9EA3-DD426B94EB6B}"/>
    <hyperlink ref="AB2754" r:id="rId2712" xr:uid="{523BE750-271F-4E71-8758-45F36F29956E}"/>
    <hyperlink ref="AB2755" r:id="rId2713" xr:uid="{7EAFC594-7E55-4A8B-A8D7-C0F1A04D6622}"/>
    <hyperlink ref="AB2756" r:id="rId2714" xr:uid="{D5314D68-734B-4202-B78E-373BA6746FDE}"/>
    <hyperlink ref="AB2757" r:id="rId2715" xr:uid="{3216288C-A64F-4419-97DC-435F02B4CAFF}"/>
    <hyperlink ref="AB2758" r:id="rId2716" xr:uid="{2ED58F0F-D283-4FEE-8B15-64D848BE26B1}"/>
    <hyperlink ref="AB2759" r:id="rId2717" xr:uid="{43539A97-5212-4710-9012-F562F6C23F6F}"/>
    <hyperlink ref="AB2760" r:id="rId2718" xr:uid="{791BE277-0018-4A6D-9FC2-D126750B9C17}"/>
    <hyperlink ref="AB2761" r:id="rId2719" xr:uid="{99C54637-0928-489B-94B3-58586DFBEA30}"/>
    <hyperlink ref="AB2762" r:id="rId2720" xr:uid="{85449861-8E39-4682-AE3B-6B204577D95B}"/>
    <hyperlink ref="AB2763" r:id="rId2721" xr:uid="{21F55819-484C-4E3B-8EF4-298F233DC056}"/>
    <hyperlink ref="AB2764" r:id="rId2722" xr:uid="{A5CA0AEC-A73E-453F-B511-9CBBFF1D3F69}"/>
    <hyperlink ref="AB2765" r:id="rId2723" xr:uid="{EF06DD4D-05E3-4F08-9A94-F0CFF6F7539D}"/>
    <hyperlink ref="AB2766" r:id="rId2724" xr:uid="{9937D5EE-54E4-44B2-A99E-42CA3C4B502E}"/>
    <hyperlink ref="AB2767" r:id="rId2725" xr:uid="{A7C435B2-1184-4D67-9BFF-340647023539}"/>
    <hyperlink ref="AB2768" r:id="rId2726" xr:uid="{1A02843F-AB5C-4AA4-9661-55CD765F0700}"/>
    <hyperlink ref="AB2769" r:id="rId2727" xr:uid="{83483589-33E9-45CB-B1B5-F86F82BFB21A}"/>
    <hyperlink ref="AB2770" r:id="rId2728" xr:uid="{1AE8C3E5-03BB-4269-BD93-E0D09A85C3E4}"/>
    <hyperlink ref="AB2771" r:id="rId2729" xr:uid="{532438D3-0332-4445-9AAE-32881190BE23}"/>
    <hyperlink ref="AB2772" r:id="rId2730" xr:uid="{143D22FE-6540-4DEE-A6ED-8D9B816A5D6E}"/>
    <hyperlink ref="AB2773" r:id="rId2731" xr:uid="{88C4BC24-34EF-4D98-9C2A-A4891443FAF0}"/>
    <hyperlink ref="AB2774" r:id="rId2732" xr:uid="{5B44157C-87A1-42EA-A25E-EA863EF12F06}"/>
    <hyperlink ref="AB2775" r:id="rId2733" xr:uid="{F4E86876-6EFB-4F06-815D-93D67D4574F4}"/>
    <hyperlink ref="AB2776" r:id="rId2734" xr:uid="{EF832D89-4F0A-4042-9E19-F11D04EDDC46}"/>
    <hyperlink ref="AB2777" r:id="rId2735" xr:uid="{E6C83C88-EE17-403F-8E5C-DB104EA5CB2C}"/>
    <hyperlink ref="AB2778" r:id="rId2736" xr:uid="{34ED4BE7-808F-4ABD-942F-DB720CE03AD2}"/>
    <hyperlink ref="AB2779" r:id="rId2737" xr:uid="{8564C2E2-3CF0-4CCC-8DA7-EB3DB59E7340}"/>
    <hyperlink ref="AB2780" r:id="rId2738" xr:uid="{764BBB35-DD0B-4967-BEEC-57BB825A862C}"/>
    <hyperlink ref="AB2781" r:id="rId2739" xr:uid="{F8417BCC-AFF2-40FF-91CD-14B148B160F4}"/>
    <hyperlink ref="AB2782" r:id="rId2740" xr:uid="{D33065CF-8C71-4CCA-A9BA-B94BACB01FCA}"/>
    <hyperlink ref="AB2783" r:id="rId2741" xr:uid="{E47DA263-D067-47CC-A924-A47764598930}"/>
    <hyperlink ref="AB2784" r:id="rId2742" xr:uid="{A0E026BC-0343-4583-BF1D-C667E2E81008}"/>
    <hyperlink ref="AB2785" r:id="rId2743" xr:uid="{E7E703D3-2DAE-49AD-B60B-5046D72B583B}"/>
    <hyperlink ref="AB2786" r:id="rId2744" xr:uid="{73112402-58F6-4E4B-82F1-54F9DEFD1027}"/>
    <hyperlink ref="AB2787" r:id="rId2745" xr:uid="{42DB344D-6EF0-43EC-9C4F-D71356CC77A4}"/>
    <hyperlink ref="AB2788" r:id="rId2746" xr:uid="{B1C74CCE-0C27-4DD9-BA99-4B035704A075}"/>
    <hyperlink ref="AB2789" r:id="rId2747" xr:uid="{DE492F35-B874-4BD3-87D2-0774EF0E984A}"/>
    <hyperlink ref="AB2790" r:id="rId2748" xr:uid="{5D051103-54E5-4A53-8FBA-ECB1E985C4FC}"/>
    <hyperlink ref="AB2791" r:id="rId2749" xr:uid="{98FE905C-2EDE-4FB1-AE13-3106A281F7E5}"/>
    <hyperlink ref="AB2792" r:id="rId2750" xr:uid="{2B17E802-D6DD-4EC1-B420-F21154B3D2E0}"/>
    <hyperlink ref="AB2793" r:id="rId2751" xr:uid="{95AC29EF-3B12-49EE-A612-05F67953A7DC}"/>
    <hyperlink ref="AB2794" r:id="rId2752" xr:uid="{050629F4-2C30-437F-BB6C-8E77B9F9AC80}"/>
    <hyperlink ref="AB2795" r:id="rId2753" xr:uid="{68ECF05C-54F0-43FA-BABA-00F0DA866338}"/>
    <hyperlink ref="AB2796" r:id="rId2754" xr:uid="{682E2814-C0A2-4DA1-9284-1F80592D40D3}"/>
    <hyperlink ref="AB2797" r:id="rId2755" xr:uid="{E06396D7-1056-4544-BA71-53CCE039D630}"/>
    <hyperlink ref="AB2798" r:id="rId2756" xr:uid="{9D16B664-4610-449B-B3F0-DA89EB4BABFB}"/>
    <hyperlink ref="AB2799" r:id="rId2757" xr:uid="{C277763D-CCAD-4A08-A4A9-27759E045D18}"/>
    <hyperlink ref="AB2800" r:id="rId2758" xr:uid="{0F1E606B-EC8B-4740-AFBD-C733166DCAE8}"/>
    <hyperlink ref="AB2801" r:id="rId2759" xr:uid="{0B2DE058-00F1-4102-81B1-9F334EAAE503}"/>
    <hyperlink ref="AB2802" r:id="rId2760" xr:uid="{36148AA3-7787-44BE-9290-45765C17D488}"/>
    <hyperlink ref="AB2803" r:id="rId2761" xr:uid="{E43054EB-1203-471F-91C7-001BEDDCCBCC}"/>
    <hyperlink ref="AB2804" r:id="rId2762" xr:uid="{79D1A959-E5A8-47BB-ADBF-8E0C1CB68D61}"/>
    <hyperlink ref="AB2805" r:id="rId2763" xr:uid="{83FD25C5-42C1-4B5A-8D52-514F4794FDB0}"/>
    <hyperlink ref="AB2806" r:id="rId2764" xr:uid="{E6DEEAB5-F337-4B64-A4D2-99C5340183DD}"/>
    <hyperlink ref="AB2807" r:id="rId2765" xr:uid="{F64536E6-C32C-4065-8201-42D4F513A166}"/>
    <hyperlink ref="AB2808" r:id="rId2766" xr:uid="{ACEC20BB-0D6E-4789-837F-B91259087D87}"/>
    <hyperlink ref="AB2809" r:id="rId2767" xr:uid="{428529E9-F0B7-4611-86A8-29CE272A6DD3}"/>
    <hyperlink ref="AB2810" r:id="rId2768" xr:uid="{72B2F979-8136-4A17-A39C-4676361B2067}"/>
    <hyperlink ref="AB2811" r:id="rId2769" xr:uid="{FF4FAD68-9C3C-4F17-B55E-A5E9501E2A69}"/>
    <hyperlink ref="AB2812" r:id="rId2770" xr:uid="{DEE249E5-04A4-4C0E-BADD-D3C2CE6C6997}"/>
    <hyperlink ref="AB2813" r:id="rId2771" xr:uid="{DCE80021-3D7B-4762-AD7B-7AEE649DFE11}"/>
    <hyperlink ref="AB2814" r:id="rId2772" xr:uid="{FC6210CA-9BB8-4167-AF5B-E2D334FDF3C4}"/>
    <hyperlink ref="AB2815" r:id="rId2773" xr:uid="{6157D72F-6515-4B24-BD39-33BAEAF8B97E}"/>
    <hyperlink ref="AB2816" r:id="rId2774" xr:uid="{8EB033E2-FD56-486F-9808-2DAA8DA0DB24}"/>
    <hyperlink ref="AB2817" r:id="rId2775" xr:uid="{C2D9EAFB-518C-45B5-8ECE-FA98354F05D2}"/>
    <hyperlink ref="AB2818" r:id="rId2776" xr:uid="{14E6DB4E-C85E-4E49-B8F9-9E66BBE7D08A}"/>
    <hyperlink ref="AB2819" r:id="rId2777" xr:uid="{9DC2F084-5D98-4AFA-B434-A33972CC832D}"/>
    <hyperlink ref="AB2820" r:id="rId2778" xr:uid="{F9F47E42-9C18-476B-AC78-7985B2F34440}"/>
    <hyperlink ref="AB2821" r:id="rId2779" xr:uid="{95B8A5BA-B8B9-4D67-B060-BD10D44E9C86}"/>
    <hyperlink ref="AB2822" r:id="rId2780" xr:uid="{19894F8E-5540-4457-A362-4515E057757F}"/>
    <hyperlink ref="AB2823" r:id="rId2781" xr:uid="{FC6EBD6D-399A-409A-AD54-383813587CB2}"/>
    <hyperlink ref="AB2824" r:id="rId2782" xr:uid="{B7D54BED-397C-4332-B997-EDC69A4B7339}"/>
    <hyperlink ref="AB2825" r:id="rId2783" xr:uid="{8C5262E2-4D0C-4DC8-BD8F-156BDDC69CCF}"/>
    <hyperlink ref="AB2826" r:id="rId2784" xr:uid="{10EDCA43-8FAC-445B-8E86-AB15C6303902}"/>
    <hyperlink ref="AB2827" r:id="rId2785" xr:uid="{1E87A348-89AE-41A3-82AC-3A0C05844A3A}"/>
    <hyperlink ref="AB2828" r:id="rId2786" xr:uid="{0A543020-5DE5-4AE7-90F4-AE569DA21026}"/>
    <hyperlink ref="AB2829" r:id="rId2787" xr:uid="{624661CF-D796-452F-A248-4C8F24DCECE0}"/>
    <hyperlink ref="AB2830" r:id="rId2788" xr:uid="{90B8A8E2-EAC6-48CA-9B82-DBE2C634E573}"/>
    <hyperlink ref="AB2831" r:id="rId2789" xr:uid="{A1FD747A-349D-4761-B86A-CEBD105BA456}"/>
    <hyperlink ref="AB2832" r:id="rId2790" xr:uid="{A3358B0D-45F1-4D65-9700-CF7E4A74D043}"/>
    <hyperlink ref="AB2833" r:id="rId2791" xr:uid="{86B95EB6-DEF7-48ED-BE16-02D1F82AC1FF}"/>
    <hyperlink ref="AB2834" r:id="rId2792" xr:uid="{542171D8-71D5-4B12-B762-079F3A7ACC54}"/>
    <hyperlink ref="AB2835" r:id="rId2793" xr:uid="{57E4E6F2-747D-4B9C-826F-BBDAA1FDB154}"/>
    <hyperlink ref="AB2836" r:id="rId2794" xr:uid="{F74F54D8-F0DB-4BA2-9EC4-CE3559E79D60}"/>
    <hyperlink ref="AB2837" r:id="rId2795" xr:uid="{5818AEA2-3626-497A-80C5-C5495F6F514C}"/>
    <hyperlink ref="AB2838" r:id="rId2796" xr:uid="{58780924-1058-4224-9B87-828B049A0B91}"/>
    <hyperlink ref="AB2839" r:id="rId2797" xr:uid="{DC22C426-1E92-4F52-B979-C89DE296B3B7}"/>
    <hyperlink ref="AB2840" r:id="rId2798" xr:uid="{D884BE0D-0722-47D3-9AB1-9CD556365576}"/>
    <hyperlink ref="AB2841" r:id="rId2799" xr:uid="{D521AED8-C475-46E5-892C-B17AE2FE9F53}"/>
    <hyperlink ref="AB2842" r:id="rId2800" xr:uid="{66D6C74F-4E0D-4727-8374-2DC508DC95A4}"/>
    <hyperlink ref="AB2843" r:id="rId2801" xr:uid="{64400812-2594-47E9-8F70-F1AFCDDCF1A4}"/>
    <hyperlink ref="AB2844" r:id="rId2802" xr:uid="{CB51EF3C-75BB-438E-AC8C-BAEF5B1BBD77}"/>
    <hyperlink ref="AB2845" r:id="rId2803" xr:uid="{EACE19FB-E07B-4745-BF14-30D1304F8560}"/>
    <hyperlink ref="AB2846" r:id="rId2804" xr:uid="{D3B69A42-B224-47CC-8DE9-18DC87B0D1AE}"/>
    <hyperlink ref="AB2847" r:id="rId2805" xr:uid="{40403A3D-F2BA-41EE-9240-EB01A676043A}"/>
    <hyperlink ref="AB2848" r:id="rId2806" xr:uid="{773E5150-C5DC-4617-A22A-54D4915794E0}"/>
    <hyperlink ref="AB2849" r:id="rId2807" xr:uid="{2333BF0B-FFFE-4431-BF8B-72ED3507F54B}"/>
    <hyperlink ref="AB2850" r:id="rId2808" xr:uid="{B7DEAB8E-F700-40FC-ADD3-1CCEE52ABDCC}"/>
    <hyperlink ref="AB2851" r:id="rId2809" xr:uid="{ABF3F651-E8F6-4B77-ACA5-0712427B8B7C}"/>
    <hyperlink ref="AB2852" r:id="rId2810" xr:uid="{FDA8A7B7-4AE9-4BD5-BA1B-D2E9C078413B}"/>
    <hyperlink ref="AB2853" r:id="rId2811" xr:uid="{CF9E96C2-4BF9-4C65-B3B6-9F11CF19E6A2}"/>
    <hyperlink ref="AB2854" r:id="rId2812" xr:uid="{E205D88A-84C9-49BC-B8EF-1DB7743F74F1}"/>
    <hyperlink ref="AB2855" r:id="rId2813" xr:uid="{67702578-09C9-420B-A38F-489835C6E60F}"/>
    <hyperlink ref="AB2856" r:id="rId2814" xr:uid="{2735F7EA-6684-41B4-84E4-2A474CFC4A23}"/>
    <hyperlink ref="AB2857" r:id="rId2815" xr:uid="{DAA58697-8F74-48B8-805C-A9EFD0C69D76}"/>
    <hyperlink ref="AB2858" r:id="rId2816" xr:uid="{07CF8206-9A45-4AAE-85ED-D51D47F8EC6B}"/>
    <hyperlink ref="AB2859" r:id="rId2817" xr:uid="{8D242951-049D-4878-AAC0-0F815ED69A18}"/>
    <hyperlink ref="AB2860" r:id="rId2818" xr:uid="{CB6DDAF7-7E80-4A9F-A30B-D2D853B01EE5}"/>
    <hyperlink ref="AB2861" r:id="rId2819" xr:uid="{78E52B94-B0D3-454F-B899-6B90C2153D0E}"/>
    <hyperlink ref="AB2862" r:id="rId2820" xr:uid="{2FDF7FF6-610A-4C9D-81DB-905509850CC8}"/>
    <hyperlink ref="AB2863" r:id="rId2821" xr:uid="{38BA56D8-3A22-4FE3-9D18-81F52B0311F0}"/>
    <hyperlink ref="AB2864" r:id="rId2822" xr:uid="{4949B99E-CE03-4E68-A616-230E658AAAD1}"/>
    <hyperlink ref="AB2865" r:id="rId2823" xr:uid="{9B63EE45-7240-4302-8AA0-9583B2B100E1}"/>
    <hyperlink ref="AB2866" r:id="rId2824" xr:uid="{758F02CE-3437-4005-9489-70ACE54F01FF}"/>
    <hyperlink ref="AB2867" r:id="rId2825" xr:uid="{E6FB682A-353F-435E-970A-6C9552F6A50C}"/>
    <hyperlink ref="AB2868" r:id="rId2826" xr:uid="{5A8FE8A8-40B5-45E9-B284-E1D8657256E7}"/>
    <hyperlink ref="AB2869" r:id="rId2827" xr:uid="{F2D9B8BE-9516-4537-923D-8EDDD5C84300}"/>
    <hyperlink ref="AB2870" r:id="rId2828" xr:uid="{1B101622-DE3D-48F9-8F9D-708A9EF5ED09}"/>
    <hyperlink ref="AB2871" r:id="rId2829" xr:uid="{8A5D7141-EBB0-44AF-B820-B352BAABC185}"/>
    <hyperlink ref="AB2872" r:id="rId2830" xr:uid="{CC917C9A-9FE1-4D02-9531-335C1E83F72B}"/>
    <hyperlink ref="AB2873" r:id="rId2831" xr:uid="{FED3816A-B167-42ED-B6DB-AA67F7EE774F}"/>
    <hyperlink ref="AB2874" r:id="rId2832" xr:uid="{825C2A84-3BD2-4D39-9924-1526296CF580}"/>
    <hyperlink ref="AB2875" r:id="rId2833" xr:uid="{3D596F90-6772-494D-A366-7024BF54A449}"/>
    <hyperlink ref="AB2876" r:id="rId2834" xr:uid="{B21CED4C-EE3C-43C1-96DD-80D2C27D9D57}"/>
    <hyperlink ref="AB2877" r:id="rId2835" xr:uid="{6E2345ED-6E07-4E28-9FB8-347E580D0573}"/>
    <hyperlink ref="AB2878" r:id="rId2836" xr:uid="{E28D18F0-949D-4D97-AA70-0D40A23D750B}"/>
    <hyperlink ref="AB2879" r:id="rId2837" xr:uid="{2F5491BB-7971-4108-825B-13F620855063}"/>
    <hyperlink ref="AB2880" r:id="rId2838" xr:uid="{26D9E3FF-B9E4-4F6E-8ADD-AABB8C030F30}"/>
    <hyperlink ref="AB2881" r:id="rId2839" xr:uid="{3925B965-4088-4E40-AEFA-F53A0CD527C4}"/>
    <hyperlink ref="AB2882" r:id="rId2840" xr:uid="{9D143EBB-AEBE-4A0B-9AF7-67ECE0635928}"/>
    <hyperlink ref="AB2883" r:id="rId2841" xr:uid="{92FA3191-0B2E-4496-BBAD-27A806DFD020}"/>
    <hyperlink ref="AB2884" r:id="rId2842" xr:uid="{35E5C77F-DD57-49C6-A2AC-56BF03F43446}"/>
    <hyperlink ref="AB2885" r:id="rId2843" xr:uid="{C8C63D10-98C9-47C7-8C01-5B3A2EB22A84}"/>
    <hyperlink ref="AB2886" r:id="rId2844" xr:uid="{FDC5F8E8-E203-4F5F-920E-E28469C2CEB4}"/>
    <hyperlink ref="AB2887" r:id="rId2845" xr:uid="{420A5B7C-0464-4AE6-BA96-1E350367CC34}"/>
    <hyperlink ref="AB2888" r:id="rId2846" xr:uid="{05F3E703-72F2-49DE-84F5-CF62AE4FFF87}"/>
    <hyperlink ref="AB2889" r:id="rId2847" xr:uid="{0836EBDD-071E-41BF-A6B3-A18B76202E5F}"/>
    <hyperlink ref="AB2890" r:id="rId2848" xr:uid="{21A401B4-B7ED-4F61-BAEB-EA03D10609C6}"/>
    <hyperlink ref="AB2891" r:id="rId2849" xr:uid="{2531A138-338C-49E7-B0B2-E4BF956069B5}"/>
    <hyperlink ref="AB2892" r:id="rId2850" xr:uid="{665061CE-BA74-43CA-978D-7D32955DD8B0}"/>
    <hyperlink ref="AB2893" r:id="rId2851" xr:uid="{2B7CEB09-E49C-40FC-A3C7-51985532CD4C}"/>
    <hyperlink ref="AB2894" r:id="rId2852" xr:uid="{5520499E-4796-43EE-9B84-B7F27B4E7878}"/>
    <hyperlink ref="AB2895" r:id="rId2853" xr:uid="{8788F80F-821E-4725-A65B-2B239308F92E}"/>
    <hyperlink ref="AB2896" r:id="rId2854" xr:uid="{943F5B5F-3D40-4686-ACD8-09068CFFC26B}"/>
    <hyperlink ref="AB2897" r:id="rId2855" xr:uid="{6667C035-9F08-42A1-AD84-5AD8DFA8CCCF}"/>
    <hyperlink ref="AB2898" r:id="rId2856" xr:uid="{ABCBD047-4210-4D58-9B61-A858E4F66682}"/>
    <hyperlink ref="AB2899" r:id="rId2857" xr:uid="{4FDA3B55-4A4F-44E3-A41A-F2B5396B8DF6}"/>
    <hyperlink ref="AB2900" r:id="rId2858" xr:uid="{13A936AA-7EF4-4368-92AA-6CC40625BCCB}"/>
    <hyperlink ref="AB2901" r:id="rId2859" xr:uid="{64ADFDC0-825E-4EF5-902F-08DBDBA68A01}"/>
    <hyperlink ref="AB2902" r:id="rId2860" xr:uid="{30C565AB-3D2E-4DE7-A17A-F663D702293A}"/>
    <hyperlink ref="AB2903" r:id="rId2861" xr:uid="{8A23E078-2D6D-4D71-84AF-782073DF31F7}"/>
    <hyperlink ref="AB2904" r:id="rId2862" xr:uid="{B8F94849-3467-44C6-842B-ED59BB7EED3A}"/>
    <hyperlink ref="AB2905" r:id="rId2863" xr:uid="{519A09E6-E394-4BC5-B77A-F08ADDE36030}"/>
    <hyperlink ref="AB2906" r:id="rId2864" xr:uid="{7596A98A-9DA1-4184-8391-7AE88E0C4199}"/>
    <hyperlink ref="AB2907" r:id="rId2865" xr:uid="{F78FA5FB-1808-4DF3-A5CC-666216C608DD}"/>
    <hyperlink ref="AB2908" r:id="rId2866" xr:uid="{4EDD175B-356D-4C41-B96A-55A736AE40A3}"/>
    <hyperlink ref="AB2909" r:id="rId2867" xr:uid="{02DD5203-D62C-494C-881E-93659701E68D}"/>
    <hyperlink ref="AB2910" r:id="rId2868" xr:uid="{43046BE2-A52E-4D1B-9C2A-F12805886FCB}"/>
    <hyperlink ref="AB2911" r:id="rId2869" xr:uid="{4BD14803-B33D-4E2D-AC04-254E72067076}"/>
    <hyperlink ref="AB2912" r:id="rId2870" xr:uid="{42280D6E-DA9F-4C70-BFF1-5CBB033AAE41}"/>
    <hyperlink ref="AB2913" r:id="rId2871" xr:uid="{DA54C944-8D89-4E55-883E-23EABB9881A2}"/>
    <hyperlink ref="AB2914" r:id="rId2872" xr:uid="{A70E7096-6009-48C9-B4D4-BFF17BDBFB76}"/>
    <hyperlink ref="AB2915" r:id="rId2873" xr:uid="{6AA13747-E070-43CD-A6D3-85B22B4C31AD}"/>
    <hyperlink ref="AB2916" r:id="rId2874" xr:uid="{19E3C562-3E13-44BD-AB17-0444DB5EBD30}"/>
    <hyperlink ref="AB2917" r:id="rId2875" xr:uid="{7AEF58FE-A8D5-4A54-A162-8723C89A949F}"/>
    <hyperlink ref="AB2918" r:id="rId2876" xr:uid="{5115F664-29B8-45EF-9D58-D9892B4A97CF}"/>
    <hyperlink ref="AB2919" r:id="rId2877" xr:uid="{D8C25987-4745-4509-B3EA-A248DCE0642E}"/>
    <hyperlink ref="AB2920" r:id="rId2878" xr:uid="{512DE15F-903D-45ED-8373-6BB1E93DFA39}"/>
    <hyperlink ref="AB2921" r:id="rId2879" xr:uid="{9E496325-EB50-42BB-97C0-C028402EDBC8}"/>
    <hyperlink ref="AB2922" r:id="rId2880" xr:uid="{6878A08F-6BE4-44A2-A900-A4E813CD77EC}"/>
    <hyperlink ref="AB2923" r:id="rId2881" xr:uid="{6F9E58B6-5BAF-4DD8-B6CE-5FD3A0DDCBE4}"/>
    <hyperlink ref="AB2924" r:id="rId2882" xr:uid="{2357D93C-8E4C-41F8-ADF8-127C60A5D260}"/>
    <hyperlink ref="AB2925" r:id="rId2883" xr:uid="{95608E1B-B0C5-43DC-BD72-04FFBAE0A542}"/>
    <hyperlink ref="AB2926" r:id="rId2884" xr:uid="{512097D7-A8E5-4C25-B54D-3C3329E5B87C}"/>
    <hyperlink ref="AB2927" r:id="rId2885" xr:uid="{D2BD24E4-0AB6-42E9-8836-53D54906869C}"/>
    <hyperlink ref="AB2928" r:id="rId2886" xr:uid="{D1C14DE9-6DF3-4C0B-A978-D50DAC83D448}"/>
    <hyperlink ref="AB2929" r:id="rId2887" xr:uid="{2F82751B-CB6C-4B4A-AD53-A3A45F652A5B}"/>
    <hyperlink ref="AB2930" r:id="rId2888" xr:uid="{56020AF6-C087-4DCE-B79E-87D09DD425C5}"/>
    <hyperlink ref="AB2931" r:id="rId2889" xr:uid="{2B49A35C-8320-453D-9C9B-21100114E3A8}"/>
    <hyperlink ref="AB2932" r:id="rId2890" xr:uid="{434C7EF4-5D5A-4A1A-A739-018847528A46}"/>
    <hyperlink ref="AB2933" r:id="rId2891" xr:uid="{F4E2F34C-F013-43F9-AE93-BCD6F5E2CD91}"/>
    <hyperlink ref="AB2934" r:id="rId2892" xr:uid="{AF56B52F-8953-4BD4-A071-01AF62ECC12C}"/>
    <hyperlink ref="AB2935" r:id="rId2893" xr:uid="{43D4580E-B471-4C18-870C-9FAB441D9433}"/>
    <hyperlink ref="AB2936" r:id="rId2894" xr:uid="{C47837AC-135B-402E-80B5-E9C5A31CDB72}"/>
    <hyperlink ref="AB2937" r:id="rId2895" xr:uid="{507DA07E-D7C7-45C9-B660-6EC7B67ED064}"/>
    <hyperlink ref="AB2938" r:id="rId2896" xr:uid="{30CA6DCD-2A2F-41D0-AC32-BFCEEACD0AD4}"/>
    <hyperlink ref="AB2939" r:id="rId2897" xr:uid="{C6B57DA4-500A-4064-AA25-EEF928EF05CE}"/>
    <hyperlink ref="AB2940" r:id="rId2898" xr:uid="{74C3D20F-0BCC-46FE-B23F-84C5523316E9}"/>
    <hyperlink ref="AB2941" r:id="rId2899" xr:uid="{ED7D668C-8E14-4B02-B89C-AE98636BE8E2}"/>
    <hyperlink ref="AB2942" r:id="rId2900" xr:uid="{CBD810B3-0460-45BC-8675-6192073E8DF8}"/>
    <hyperlink ref="AB2943" r:id="rId2901" xr:uid="{AFEFCED7-0A4F-44A8-8E3C-2F11F361BB8A}"/>
    <hyperlink ref="AB2944" r:id="rId2902" xr:uid="{7F1BC073-65A4-4126-9D16-06F5364594D3}"/>
    <hyperlink ref="AB2945" r:id="rId2903" xr:uid="{DD35C837-5EC8-44ED-97F8-6651B7DF96BD}"/>
    <hyperlink ref="AB2946" r:id="rId2904" xr:uid="{497230B8-DC0E-4D8E-A931-606F8EC6FA32}"/>
    <hyperlink ref="AB2947" r:id="rId2905" xr:uid="{D1AF8885-4CD6-46F1-9D4C-328CC6A56464}"/>
    <hyperlink ref="AB2948" r:id="rId2906" xr:uid="{507BED61-6DDE-4CAB-86D7-5A6AF2B41155}"/>
    <hyperlink ref="AB2949" r:id="rId2907" xr:uid="{2772B74C-6A59-4522-B3E1-B3053BB95D13}"/>
    <hyperlink ref="AB2950" r:id="rId2908" xr:uid="{BFE2B877-BC6E-4599-8222-0A50BC1CC296}"/>
    <hyperlink ref="AB2951" r:id="rId2909" xr:uid="{55AD21CA-C13D-45EA-99A2-A44A213BD407}"/>
    <hyperlink ref="AB2952" r:id="rId2910" xr:uid="{9C1E027D-3107-436C-822F-56051346D3F7}"/>
    <hyperlink ref="AB2953" r:id="rId2911" xr:uid="{7044CBCD-93AB-4D7B-B48B-6C1CFF157237}"/>
    <hyperlink ref="AB2954" r:id="rId2912" xr:uid="{80894174-E80A-4AD9-AE56-DE8AA9EF46D6}"/>
    <hyperlink ref="AB2955" r:id="rId2913" xr:uid="{37F9B0A7-5C96-4D52-9777-CFE13EC72E3A}"/>
    <hyperlink ref="AB2956" r:id="rId2914" xr:uid="{38D99409-90C9-46BD-A152-4D569897B03C}"/>
    <hyperlink ref="AB2957" r:id="rId2915" xr:uid="{D596C208-6F62-4402-9587-A87ADC5E7E9E}"/>
    <hyperlink ref="AB2958" r:id="rId2916" xr:uid="{E0EF8040-9E72-48F7-93E0-C831CCE4A677}"/>
    <hyperlink ref="AB2959" r:id="rId2917" xr:uid="{E9AA23B1-B5EF-4F20-84FB-CAFACF861BB4}"/>
    <hyperlink ref="AB2960" r:id="rId2918" xr:uid="{E5415EFE-0011-495F-B621-FCA43168FA23}"/>
    <hyperlink ref="AB2961" r:id="rId2919" xr:uid="{AA6C88EE-D2CC-4E7F-896E-FA6ABC71A0DD}"/>
    <hyperlink ref="AB2962" r:id="rId2920" xr:uid="{AE6AF6E4-54F7-420A-825C-956D41D85161}"/>
    <hyperlink ref="AB2963" r:id="rId2921" xr:uid="{0E2B066A-5917-496F-BDE8-0733B66D4E56}"/>
    <hyperlink ref="AB2964" r:id="rId2922" xr:uid="{428F8D15-48D6-443F-955F-CE7332B71CB0}"/>
    <hyperlink ref="AB2965" r:id="rId2923" xr:uid="{4DAEEEBA-1E1D-411D-88BE-98C788A63763}"/>
    <hyperlink ref="AB2966" r:id="rId2924" xr:uid="{933B7443-AF4D-445E-B3F9-AF64DEED053F}"/>
    <hyperlink ref="AB2967" r:id="rId2925" xr:uid="{E7B5BD27-FE72-4DE1-B53A-36B7EDB9538F}"/>
    <hyperlink ref="AB2968" r:id="rId2926" xr:uid="{774CD09D-1B29-449D-8F1E-DA92BF73A29D}"/>
    <hyperlink ref="AB2969" r:id="rId2927" xr:uid="{92D5359B-B1F2-4F83-B590-1B63E0BCB66D}"/>
    <hyperlink ref="AB2970" r:id="rId2928" xr:uid="{6104BC4B-CFB7-4288-9A20-5B0A8828C4CD}"/>
    <hyperlink ref="AB2971" r:id="rId2929" xr:uid="{9CABE9AE-04E8-46C5-8395-FE2EB8587B42}"/>
    <hyperlink ref="AB2972" r:id="rId2930" xr:uid="{1E536771-1C3F-4094-A549-B307A27CF73A}"/>
    <hyperlink ref="AB2973" r:id="rId2931" xr:uid="{21845A22-3B6B-46FF-BF28-6A6A773F7A2D}"/>
    <hyperlink ref="AB2974" r:id="rId2932" xr:uid="{0CEA77F0-F9E4-4048-B7E5-35F7B8204C06}"/>
    <hyperlink ref="AB2975" r:id="rId2933" xr:uid="{DA12FB2F-B5CC-49D3-B305-73C0E413B7B9}"/>
    <hyperlink ref="AB2976" r:id="rId2934" xr:uid="{B2CB72DC-63EC-442D-9B4E-54BFAC8A1A7D}"/>
    <hyperlink ref="AB2977" r:id="rId2935" xr:uid="{A29C55E8-4D8F-4166-9833-50DC9B5694A5}"/>
    <hyperlink ref="AB2978" r:id="rId2936" xr:uid="{96D037DF-06EF-45FF-A76E-13E5F9236286}"/>
    <hyperlink ref="AB2979" r:id="rId2937" xr:uid="{9D79A420-721A-4556-BA75-892192566893}"/>
    <hyperlink ref="AB2980" r:id="rId2938" xr:uid="{6C2C47C2-BCE1-4A16-9BCF-940A88349E5F}"/>
    <hyperlink ref="AB2981" r:id="rId2939" xr:uid="{9BA23150-F9E6-488D-BE2F-A1B01D38F8EE}"/>
    <hyperlink ref="AB2982" r:id="rId2940" xr:uid="{1B800A15-85A9-42FE-B6B9-D481EA1DACFC}"/>
    <hyperlink ref="AB2983" r:id="rId2941" xr:uid="{25F579BB-BEB3-4120-A20B-2408CC79BA6B}"/>
    <hyperlink ref="AB2984" r:id="rId2942" xr:uid="{B2A620D4-E359-4F53-A477-1DBC1F35E506}"/>
    <hyperlink ref="AB2985" r:id="rId2943" xr:uid="{72A14866-C665-4688-AEE5-FEF27C8C9B31}"/>
    <hyperlink ref="AB2986" r:id="rId2944" xr:uid="{AB1055AB-9CD2-4AE6-A055-643252D2C77D}"/>
    <hyperlink ref="AB2987" r:id="rId2945" xr:uid="{9B06FFA5-9147-4CC8-9B0B-B8CA2699092D}"/>
    <hyperlink ref="AB2988" r:id="rId2946" xr:uid="{7A84D8E7-E961-4E7C-A185-C3D63BEEAFC0}"/>
    <hyperlink ref="AB2989" r:id="rId2947" xr:uid="{606418C6-8F2D-4DC2-A876-5B58A771517F}"/>
    <hyperlink ref="AB2990" r:id="rId2948" xr:uid="{D3F756CB-9CFA-4FB5-AD7D-EF76399F4A75}"/>
    <hyperlink ref="AB2991" r:id="rId2949" xr:uid="{D8100275-7EF4-4226-9B8C-1CEE149A6960}"/>
    <hyperlink ref="AB2992" r:id="rId2950" xr:uid="{A719B573-9705-448D-8A5B-B2DA96F1FE52}"/>
    <hyperlink ref="AB2993" r:id="rId2951" xr:uid="{DDEB381C-2EA4-4662-A2E3-7AF290EA359C}"/>
    <hyperlink ref="AB2994" r:id="rId2952" xr:uid="{4A58BD97-35D5-44D1-B4FE-C8B30D921526}"/>
    <hyperlink ref="AB2995" r:id="rId2953" xr:uid="{DE0D28E7-44CD-42A5-87AA-9618BF9D5AEA}"/>
    <hyperlink ref="AB2996" r:id="rId2954" xr:uid="{072E251C-80C6-464F-8ED3-9759446FF8B0}"/>
    <hyperlink ref="AB2997" r:id="rId2955" xr:uid="{62566892-3E2F-4267-98F1-5AAC370C5FC5}"/>
    <hyperlink ref="AB2998" r:id="rId2956" xr:uid="{D2C35442-2B97-402B-A623-5EB9A6607E86}"/>
    <hyperlink ref="AB2999" r:id="rId2957" xr:uid="{37535888-3DB3-4F32-BDA8-18B5CAE6F78F}"/>
    <hyperlink ref="AB3000" r:id="rId2958" xr:uid="{DBFA57DF-1EA6-4B38-BE50-4EA6F3C2672A}"/>
    <hyperlink ref="AB3001" r:id="rId2959" xr:uid="{5A5D48DA-3452-4D05-AA74-E25BC253C0E0}"/>
    <hyperlink ref="AB3002" r:id="rId2960" xr:uid="{7E3F400C-A49F-4ACD-98AA-5B5CBAB216BB}"/>
    <hyperlink ref="AB3003" r:id="rId2961" xr:uid="{B1DE9FB6-256A-4685-AE54-38E0EEBB7173}"/>
    <hyperlink ref="AB3004" r:id="rId2962" xr:uid="{CE462CED-1598-4C6A-AC84-A92FECB9B882}"/>
    <hyperlink ref="AB3005" r:id="rId2963" xr:uid="{4CB39AAA-698F-4E9B-870A-99FA568CCA99}"/>
    <hyperlink ref="AB3006" r:id="rId2964" xr:uid="{40595D12-F828-455A-B9A9-5B521EDBE8ED}"/>
    <hyperlink ref="AB3007" r:id="rId2965" xr:uid="{D1156539-EA0A-4BCB-9F4B-889EBAE65AA7}"/>
    <hyperlink ref="AB3008" r:id="rId2966" xr:uid="{F7EBFABE-CC7C-4F57-AA6D-37A6257911B5}"/>
    <hyperlink ref="AB3009" r:id="rId2967" xr:uid="{6AC9AEEF-2109-4489-AFFD-14AD0C3D5E0C}"/>
    <hyperlink ref="AB3010" r:id="rId2968" xr:uid="{D2162F44-B406-4C76-B293-08E154837F98}"/>
    <hyperlink ref="AB3011" r:id="rId2969" xr:uid="{65CF3792-80EF-4CC8-A7D2-EBD37B5CD04C}"/>
    <hyperlink ref="AB3012" r:id="rId2970" xr:uid="{EFE05218-D6F4-4DC2-AB6E-BA523743E056}"/>
    <hyperlink ref="AB3013" r:id="rId2971" xr:uid="{AE117244-CA02-4624-8B59-E40A0FB2A692}"/>
    <hyperlink ref="AB3014" r:id="rId2972" xr:uid="{A351C27A-6554-4028-A85F-9A9C083C80DB}"/>
    <hyperlink ref="AB3015" r:id="rId2973" xr:uid="{4451593D-AF83-4FE2-9A95-43B04313596A}"/>
    <hyperlink ref="AB3016" r:id="rId2974" xr:uid="{F025D294-9B86-4BC5-8E10-86647AE6FD66}"/>
    <hyperlink ref="AB3017" r:id="rId2975" xr:uid="{BBAEBF12-2E77-451B-84AC-AEFB55A615ED}"/>
    <hyperlink ref="AB3018" r:id="rId2976" xr:uid="{2257785C-7EF1-45D0-A64C-A5042BA241FF}"/>
    <hyperlink ref="AB3019" r:id="rId2977" xr:uid="{407C44EE-9D4A-4C22-B4B6-F1CBFF14A663}"/>
    <hyperlink ref="AB3020" r:id="rId2978" xr:uid="{2F403C91-3F6B-4854-B6BB-B433C26A2373}"/>
    <hyperlink ref="AB3021" r:id="rId2979" xr:uid="{BD97F852-A0C3-47E6-B5C7-1663FDCC4967}"/>
    <hyperlink ref="AB3022" r:id="rId2980" xr:uid="{B0B3EF62-B982-414B-BB4F-E7404F0BD4CD}"/>
    <hyperlink ref="AB3023" r:id="rId2981" xr:uid="{913FC056-5367-40E0-A487-AE7422BEB93C}"/>
    <hyperlink ref="AB3024" r:id="rId2982" xr:uid="{A5BD8BB5-C752-403B-A2D8-0513EB7FD87D}"/>
    <hyperlink ref="AB3025" r:id="rId2983" xr:uid="{D3F896C7-EC2F-42E2-AD29-E5A7264762F8}"/>
    <hyperlink ref="AB3026" r:id="rId2984" xr:uid="{7CF68CD1-6016-478A-81BE-E60D9AD78350}"/>
    <hyperlink ref="AB3027" r:id="rId2985" xr:uid="{E581A31C-2049-423A-A158-0566E3C8311D}"/>
    <hyperlink ref="AB3028" r:id="rId2986" xr:uid="{6D2215F9-F59D-4B45-87E3-EE0621A7ABA9}"/>
    <hyperlink ref="AB3029" r:id="rId2987" xr:uid="{4B345CA9-B71E-4DF1-81CC-309D0B3DFEFE}"/>
    <hyperlink ref="AB3030" r:id="rId2988" xr:uid="{BD948AD8-F0FC-4FA6-B20B-CE0828219DB9}"/>
    <hyperlink ref="AB3031" r:id="rId2989" xr:uid="{F59B963C-8374-42DC-8B2C-8BE89B8726D6}"/>
    <hyperlink ref="AB3032" r:id="rId2990" xr:uid="{D4730DED-7E8D-4A94-A53D-DA29D824E379}"/>
    <hyperlink ref="AB3033" r:id="rId2991" xr:uid="{40D3338D-9EAD-4BCB-9E60-88B4415CC5E5}"/>
    <hyperlink ref="AB3034" r:id="rId2992" xr:uid="{D6E6420D-E755-40F3-840A-CDD6F1440D54}"/>
    <hyperlink ref="AB3035" r:id="rId2993" xr:uid="{4965ED86-4FF7-410F-B16D-C2F00B4AF4E2}"/>
    <hyperlink ref="AB3036" r:id="rId2994" xr:uid="{0030690F-7FA8-4EEE-8032-51134E45EBC8}"/>
    <hyperlink ref="AB3037" r:id="rId2995" xr:uid="{4E907CB8-2818-4200-BBF7-BF837E511C05}"/>
    <hyperlink ref="AB3038" r:id="rId2996" xr:uid="{5DA25CA9-99A6-41E1-9A4C-379BFE4F17BE}"/>
    <hyperlink ref="AB3039" r:id="rId2997" xr:uid="{B7AD8F5F-B7CA-46AB-B32A-45487CFDA765}"/>
    <hyperlink ref="AB3040" r:id="rId2998" xr:uid="{E59DD3B3-2C37-4FE1-9639-EF5EDCBC9CE1}"/>
    <hyperlink ref="AB3041" r:id="rId2999" xr:uid="{79593716-B068-4620-9E32-9CDFB072A97B}"/>
    <hyperlink ref="AB3042" r:id="rId3000" xr:uid="{DB0E84CF-4AA6-4B9F-A40D-8511786C6D56}"/>
    <hyperlink ref="AB3043" r:id="rId3001" xr:uid="{6A23E1AC-9A99-4431-8E4A-27BAFB7FD7C0}"/>
    <hyperlink ref="AB3044" r:id="rId3002" xr:uid="{A957226E-148A-4C8D-97E9-100CC2B5105E}"/>
    <hyperlink ref="AB3045" r:id="rId3003" xr:uid="{E683D3B6-084C-4FB5-95B5-5C6AF4976C22}"/>
    <hyperlink ref="AB3046" r:id="rId3004" xr:uid="{1B06F00C-581E-4EEE-8D6B-88C2983E1566}"/>
    <hyperlink ref="AB3047" r:id="rId3005" xr:uid="{D63C6187-0E60-4BE3-8FD5-685ED20C8A83}"/>
    <hyperlink ref="AB3048" r:id="rId3006" xr:uid="{97DAF56D-DF71-4F39-9D01-90ADF93863E7}"/>
    <hyperlink ref="AB3049" r:id="rId3007" xr:uid="{57ECF440-EF49-43FE-9E63-13377BAD2376}"/>
    <hyperlink ref="AB3050" r:id="rId3008" xr:uid="{4BBDD808-B839-44A8-AC71-F0F51EFECDF5}"/>
    <hyperlink ref="AB3051" r:id="rId3009" xr:uid="{F36BCAF5-5F17-424F-94E8-9A18987590A9}"/>
    <hyperlink ref="AB3052" r:id="rId3010" xr:uid="{87F9B2D3-2AA1-4707-93EC-5DA764F5B319}"/>
    <hyperlink ref="AB3053" r:id="rId3011" xr:uid="{F935ACC5-FF97-47B7-B257-00C28B3A6430}"/>
    <hyperlink ref="AB3054" r:id="rId3012" xr:uid="{F1D5D562-565F-4685-B386-04C4E14CBDC5}"/>
    <hyperlink ref="AB3055" r:id="rId3013" xr:uid="{7A36413C-DFCB-43CB-AC38-344862AC60D0}"/>
    <hyperlink ref="AB3056" r:id="rId3014" xr:uid="{A5308AC0-392D-413C-8A49-5848B0232EEF}"/>
    <hyperlink ref="AB3057" r:id="rId3015" xr:uid="{5B6EA39D-D80C-4B8A-920A-FDADFEB096A7}"/>
    <hyperlink ref="AB3058" r:id="rId3016" xr:uid="{B5F029B5-698A-4691-A251-9AB0F0560B62}"/>
    <hyperlink ref="AB3059" r:id="rId3017" xr:uid="{700F4922-3EB7-4683-956D-3FF5C4D5D171}"/>
    <hyperlink ref="AB3060" r:id="rId3018" xr:uid="{A51D3AE8-A171-4BA9-8E23-E18BA541B85A}"/>
    <hyperlink ref="AB3061" r:id="rId3019" xr:uid="{658607FB-780C-4C11-B6FB-6C1EBC45DF53}"/>
    <hyperlink ref="AB3062" r:id="rId3020" xr:uid="{5A0BC533-952F-49EE-894D-5604D338ECF5}"/>
    <hyperlink ref="AB3063" r:id="rId3021" xr:uid="{34B54083-F900-4CDC-A3A6-8CE03ACDC388}"/>
    <hyperlink ref="AB3064" r:id="rId3022" xr:uid="{2570EDB8-BE00-4110-ACA8-ECC883C24320}"/>
    <hyperlink ref="AB3065" r:id="rId3023" xr:uid="{3402293D-5715-4772-B8C8-CA0C2CA6E214}"/>
    <hyperlink ref="AB3066" r:id="rId3024" xr:uid="{E3A5A6E7-26AF-48D5-AD15-5B8884F64BEF}"/>
    <hyperlink ref="AB3067" r:id="rId3025" xr:uid="{1B7A3811-740A-42B1-AD60-DB1E76A77A7E}"/>
    <hyperlink ref="AB3068" r:id="rId3026" xr:uid="{47C37291-C0AD-4D17-883E-3232E557CBE4}"/>
    <hyperlink ref="AB3069" r:id="rId3027" xr:uid="{0A559D75-F50F-444D-9CDB-9083E3558939}"/>
    <hyperlink ref="AB3070" r:id="rId3028" xr:uid="{7A3D3978-81CC-420F-A1AD-87DAC4F4C67C}"/>
    <hyperlink ref="AB3071" r:id="rId3029" xr:uid="{2D895F4D-2F3E-49C4-AB32-A9FCA8F7F3B8}"/>
    <hyperlink ref="AB3072" r:id="rId3030" xr:uid="{97555AF7-BB7E-4B8B-97B1-F6610E128DB0}"/>
    <hyperlink ref="AB3073" r:id="rId3031" xr:uid="{4BAFF4AF-485B-4EC7-9BF6-F944909ED9D1}"/>
    <hyperlink ref="AB3074" r:id="rId3032" xr:uid="{C82770B1-A4E3-49F8-9760-64A13404FD52}"/>
    <hyperlink ref="AB3075" r:id="rId3033" xr:uid="{D022F93B-0AF4-41FF-BB18-92D147F84DBD}"/>
    <hyperlink ref="AB3076" r:id="rId3034" xr:uid="{F299B35F-5939-4A4F-BDBF-AB731AE0943D}"/>
    <hyperlink ref="AB3077" r:id="rId3035" xr:uid="{71A753AA-B9FC-42EF-836F-2341B82B494C}"/>
    <hyperlink ref="AB3078" r:id="rId3036" xr:uid="{B2C3FDEA-767E-4CF2-89CA-66B4E6A55699}"/>
    <hyperlink ref="AB3079" r:id="rId3037" xr:uid="{99368BEF-9540-434A-AAFB-B1D1C0814C83}"/>
    <hyperlink ref="AB3080" r:id="rId3038" xr:uid="{2B96E860-439C-4200-B2A1-FE7CE85982D0}"/>
    <hyperlink ref="AB3081" r:id="rId3039" xr:uid="{A029F28D-A170-4B9A-8DE7-4F75DB829B5F}"/>
    <hyperlink ref="AB3082" r:id="rId3040" xr:uid="{2E30C3AB-ACA3-4F1B-BF6B-25D7227E6CC7}"/>
    <hyperlink ref="AB3083" r:id="rId3041" xr:uid="{5AA1A741-54E9-4804-B64D-9AC39FFE78F5}"/>
    <hyperlink ref="AB3084" r:id="rId3042" xr:uid="{18A6003D-5D16-4817-A2A2-85D04B9ADAFA}"/>
    <hyperlink ref="AB3085" r:id="rId3043" xr:uid="{5748DC9D-5494-4050-9348-8FA57D65C6A5}"/>
    <hyperlink ref="AB3086" r:id="rId3044" xr:uid="{530C06D3-B863-4C29-9E3A-B696B8A8CCA4}"/>
    <hyperlink ref="AB3087" r:id="rId3045" xr:uid="{A6088D15-7CA8-405E-A3B1-7C9364B8390D}"/>
    <hyperlink ref="AB3088" r:id="rId3046" xr:uid="{3B2FC878-C97D-4EBA-9CB1-E23361AA1CB8}"/>
    <hyperlink ref="AB3089" r:id="rId3047" xr:uid="{4C95E287-0951-475A-8A1E-46FDCB0708C8}"/>
    <hyperlink ref="AB3090" r:id="rId3048" xr:uid="{AAD748F3-4127-4EE8-BBC9-C49CBACF5009}"/>
    <hyperlink ref="AB3091" r:id="rId3049" xr:uid="{4608DDF8-3AE4-4A84-8E2E-7C508E7A5498}"/>
    <hyperlink ref="AB3092" r:id="rId3050" xr:uid="{6CCE26A2-3E57-4396-BFB0-1B29C9AF9FC6}"/>
    <hyperlink ref="AB3093" r:id="rId3051" xr:uid="{55B9F770-00C9-498B-B1EB-CD0EB742B249}"/>
    <hyperlink ref="AB3094" r:id="rId3052" xr:uid="{1A847DF4-F198-4C7F-9EFC-AD5EBA94B4DB}"/>
    <hyperlink ref="AB3095" r:id="rId3053" xr:uid="{FE82DC7F-FF37-45A0-906A-E1B3FC1643CD}"/>
    <hyperlink ref="AB3096" r:id="rId3054" xr:uid="{0DD608DF-E4FD-4CEF-BD5E-7CB3B3033C39}"/>
    <hyperlink ref="AB3097" r:id="rId3055" xr:uid="{D2D4E6A9-C8D8-48A9-ADCD-51CC6016A1D4}"/>
    <hyperlink ref="AB3098" r:id="rId3056" xr:uid="{381FCB8B-19E0-4E5A-8ECA-0AA2BB4D4A7D}"/>
    <hyperlink ref="AB3099" r:id="rId3057" xr:uid="{E2A7CC5D-EBFC-4088-B48F-07453A617E5B}"/>
    <hyperlink ref="AB3100" r:id="rId3058" xr:uid="{112AD35F-702B-41CD-93C8-550479FB7FA0}"/>
    <hyperlink ref="AB3101" r:id="rId3059" xr:uid="{7873B3CD-A3F3-466E-AC7D-F7A422684528}"/>
    <hyperlink ref="AB3102" r:id="rId3060" xr:uid="{1A7D9CE4-50B2-4AF4-AAF1-4B534AD8EB03}"/>
    <hyperlink ref="AB3103" r:id="rId3061" xr:uid="{E621B48A-0CB4-4FDB-B569-070996408BEC}"/>
    <hyperlink ref="AB3104" r:id="rId3062" xr:uid="{BFD75F2C-69B2-4C03-90A3-0D28BA7D126E}"/>
    <hyperlink ref="AB3105" r:id="rId3063" xr:uid="{10B6AD99-FAA4-487F-B122-9D81C27CE445}"/>
    <hyperlink ref="AB3106" r:id="rId3064" xr:uid="{802A3B9C-CEC3-47FE-B7C9-EA4A9E9D0D25}"/>
    <hyperlink ref="AB3107" r:id="rId3065" xr:uid="{105640A5-B62E-4E3F-895F-301D39AF68C3}"/>
    <hyperlink ref="AB3108" r:id="rId3066" xr:uid="{F88E693E-1DB5-474D-945D-7B96A6132C4F}"/>
    <hyperlink ref="AB3109" r:id="rId3067" xr:uid="{EA0B30D1-2FB5-42A8-9C89-541078450E98}"/>
    <hyperlink ref="AB3110" r:id="rId3068" xr:uid="{C9EAFF53-A757-4758-8165-F4BDF692E785}"/>
    <hyperlink ref="AB3111" r:id="rId3069" xr:uid="{454335E4-21EC-4987-9612-69D40E288340}"/>
    <hyperlink ref="AB3112" r:id="rId3070" xr:uid="{32E3A367-2DAB-4B5B-80B2-B3739E8E33C9}"/>
    <hyperlink ref="AB3113" r:id="rId3071" xr:uid="{FA54D6D0-040A-45BD-AF17-30AA2C1306C2}"/>
    <hyperlink ref="AB3114" r:id="rId3072" xr:uid="{E3062F1D-F563-42EC-9CE8-F6DA292A7E99}"/>
    <hyperlink ref="AB3115" r:id="rId3073" xr:uid="{92E15328-791A-4D6C-8E47-44E1DF66DA3B}"/>
    <hyperlink ref="AB3116" r:id="rId3074" xr:uid="{D90BF14D-8850-4532-A42F-9AD2AB4028F9}"/>
    <hyperlink ref="AB3117" r:id="rId3075" xr:uid="{6127B4DF-3489-4348-92F8-122D1EF14BC9}"/>
    <hyperlink ref="AB3118" r:id="rId3076" xr:uid="{1932C68A-E583-432B-AE4B-1026D69C9A56}"/>
    <hyperlink ref="AB3119" r:id="rId3077" xr:uid="{AFF0FCB4-ED1C-488E-9D59-A6416E36074B}"/>
    <hyperlink ref="AB3120" r:id="rId3078" xr:uid="{F82AC13E-3B34-4D5D-B493-D67EB516784E}"/>
    <hyperlink ref="AB3121" r:id="rId3079" xr:uid="{0C5F6049-B5EF-416D-92E0-F24EA362E61A}"/>
    <hyperlink ref="AB3122" r:id="rId3080" xr:uid="{02089C18-13B0-4AFF-B0A1-96DF9161304D}"/>
    <hyperlink ref="AB3123" r:id="rId3081" xr:uid="{55668B05-90C2-4371-9F71-8B548745898B}"/>
    <hyperlink ref="AB3124" r:id="rId3082" xr:uid="{A4450E54-AB6D-4DA2-B89A-425227A3CEA4}"/>
    <hyperlink ref="AB3125" r:id="rId3083" xr:uid="{9713C713-5465-4D64-904B-8D8E4DE301EA}"/>
    <hyperlink ref="AB3126" r:id="rId3084" xr:uid="{474FCF92-2167-4393-9CF6-9F07D79EB85E}"/>
    <hyperlink ref="AB3127" r:id="rId3085" xr:uid="{77375FF6-D047-421E-9D79-A1B2C57AEF3D}"/>
    <hyperlink ref="AB3128" r:id="rId3086" xr:uid="{ED07ADC1-80A4-4658-897E-96ED237A0CE5}"/>
    <hyperlink ref="AB3129" r:id="rId3087" xr:uid="{7141F1B5-CE85-46B4-ACFD-9B773BDF7599}"/>
    <hyperlink ref="AB3130" r:id="rId3088" xr:uid="{7509AD12-12C3-420E-9417-D326E05B7F29}"/>
    <hyperlink ref="AB3131" r:id="rId3089" xr:uid="{B8B6EF9E-5A36-47A1-AB9C-E3CB58626087}"/>
    <hyperlink ref="AB3132" r:id="rId3090" xr:uid="{C9B67440-BB8A-4800-AF81-157FFA832538}"/>
    <hyperlink ref="AB3133" r:id="rId3091" xr:uid="{63FF6D37-4155-483A-B6D8-38DD6059A397}"/>
    <hyperlink ref="AB3134" r:id="rId3092" xr:uid="{3E43C6A7-CD37-40D5-ABE2-3B62CD440346}"/>
    <hyperlink ref="AB3135" r:id="rId3093" xr:uid="{7E78A37A-0683-46B1-B9C8-5FB0682C4355}"/>
    <hyperlink ref="AB3136" r:id="rId3094" xr:uid="{706E2485-35B6-41EC-9098-830F40F8D550}"/>
    <hyperlink ref="AB3137" r:id="rId3095" xr:uid="{B9CBE713-C8DA-4203-B8C3-8EB9E57FCF3C}"/>
    <hyperlink ref="AB3138" r:id="rId3096" xr:uid="{58D1762D-C59C-461F-AA04-ADF2C589D80E}"/>
    <hyperlink ref="AB3139" r:id="rId3097" xr:uid="{4831E4BC-AC88-4455-A086-198D751F0522}"/>
    <hyperlink ref="AB3140" r:id="rId3098" xr:uid="{D3B24AA7-E59B-4FE6-BD09-44602B2DBA1D}"/>
    <hyperlink ref="AB3141" r:id="rId3099" xr:uid="{9A3472CB-9FBC-45DD-BAFD-DDDCC3158A55}"/>
    <hyperlink ref="AB3142" r:id="rId3100" xr:uid="{2945F65E-B467-4402-AA63-C69157C557CB}"/>
    <hyperlink ref="AB3143" r:id="rId3101" xr:uid="{3BEC1CF1-7F43-44A6-BDE6-7943610C7E37}"/>
    <hyperlink ref="AB3144" r:id="rId3102" xr:uid="{E995E691-1FC7-4A1E-81C4-D28A5359B75A}"/>
    <hyperlink ref="AB3145" r:id="rId3103" xr:uid="{C4D060E9-60AB-448E-9C88-4B1147745812}"/>
    <hyperlink ref="AB3146" r:id="rId3104" xr:uid="{51CC9454-3320-4B7A-AAFB-D7FC845D437B}"/>
    <hyperlink ref="AB3147" r:id="rId3105" xr:uid="{59C5502D-2820-45B6-8393-1024F513EADA}"/>
    <hyperlink ref="AB3148" r:id="rId3106" xr:uid="{71B12846-EF26-40D5-83D2-7BD0DAB805E1}"/>
    <hyperlink ref="AB3149" r:id="rId3107" xr:uid="{A1612D50-26C0-4BEC-8590-E187E2E8C99D}"/>
    <hyperlink ref="AB3150" r:id="rId3108" xr:uid="{A1A8531B-4AE5-4065-A34A-C3B6628EC411}"/>
    <hyperlink ref="AB3151" r:id="rId3109" xr:uid="{5D8AA11F-9A5F-4955-A512-3207CF8CAD9C}"/>
    <hyperlink ref="AB3152" r:id="rId3110" xr:uid="{23F36D97-2903-42EE-B3DF-E55ABDEBCD8F}"/>
    <hyperlink ref="AB3153" r:id="rId3111" xr:uid="{59522F99-1250-47C6-AB79-CF29A9834774}"/>
    <hyperlink ref="AB3154" r:id="rId3112" xr:uid="{FB6D8684-0F1F-4C31-AC4F-65EA4530D1F3}"/>
    <hyperlink ref="AB3155" r:id="rId3113" xr:uid="{BAFC8F05-D7BB-4760-A46B-2E0AB29AAE25}"/>
    <hyperlink ref="AB3156" r:id="rId3114" xr:uid="{2AF500D6-F933-45FE-96D9-3035AB426F44}"/>
    <hyperlink ref="AB3157" r:id="rId3115" xr:uid="{F55268DC-8F66-4ED5-BCF9-0EBBE9147E18}"/>
    <hyperlink ref="AB3158" r:id="rId3116" xr:uid="{0BD77446-8343-4305-B57B-F03147BA764D}"/>
    <hyperlink ref="AB3159" r:id="rId3117" xr:uid="{5C5C0294-A1E9-4DB1-BEFC-DC7A31D80331}"/>
    <hyperlink ref="AB3160" r:id="rId3118" xr:uid="{04227A35-07B6-49BF-A37E-E09DD7F9BE86}"/>
    <hyperlink ref="AB3161" r:id="rId3119" xr:uid="{E8FB5A43-ACA1-4CA8-9631-008F40A6F7C4}"/>
    <hyperlink ref="AB3162" r:id="rId3120" xr:uid="{A7902492-91F0-4193-93F9-D5104E0B3E16}"/>
    <hyperlink ref="AB3163" r:id="rId3121" xr:uid="{A0F3D7A7-C83D-4A80-B7CD-B0C17022ADD5}"/>
    <hyperlink ref="AB3164" r:id="rId3122" xr:uid="{8EBFC2C3-44B4-4424-902C-B6A03E469603}"/>
    <hyperlink ref="AB3165" r:id="rId3123" xr:uid="{D9B5B822-9C1B-4045-A3BE-2F7B39C64308}"/>
    <hyperlink ref="AB3166" r:id="rId3124" xr:uid="{E99503B4-FA09-4794-A487-9B8D16B19E03}"/>
    <hyperlink ref="AB3167" r:id="rId3125" xr:uid="{0F71F5F6-953A-4BEC-BDAB-BD07EBCF6E96}"/>
    <hyperlink ref="AB3168" r:id="rId3126" xr:uid="{927B2B8E-EC0E-4900-B16C-3967CDCBE3C4}"/>
    <hyperlink ref="AB3169" r:id="rId3127" xr:uid="{C3C1018C-0BCA-4080-AFC2-826421E4095E}"/>
    <hyperlink ref="AB3170" r:id="rId3128" xr:uid="{7352F6CF-812B-4EE0-9E71-B579115E23D5}"/>
    <hyperlink ref="AB3171" r:id="rId3129" xr:uid="{6BFB4C3D-8248-4FC7-8BB9-03C1D8B1E16B}"/>
    <hyperlink ref="AB3172" r:id="rId3130" xr:uid="{423DA244-CC82-4140-84B9-E5F0D613B73F}"/>
    <hyperlink ref="AB3173" r:id="rId3131" xr:uid="{24C24E60-1794-4A41-AB59-FC2D4396D5B3}"/>
    <hyperlink ref="AB3174" r:id="rId3132" xr:uid="{7601157D-DBD1-40DE-9779-14C505956538}"/>
    <hyperlink ref="AB3175" r:id="rId3133" xr:uid="{0564078A-38CB-46D5-8BF0-88B63971A84B}"/>
    <hyperlink ref="AB3176" r:id="rId3134" xr:uid="{3F801ABB-D58C-4166-A5CB-D609CA84B93E}"/>
    <hyperlink ref="AB3177" r:id="rId3135" xr:uid="{AE426BFD-CB46-40B2-AADC-CFEFE8813D81}"/>
    <hyperlink ref="AB3178" r:id="rId3136" xr:uid="{9023B929-E489-43F7-B5BD-424FEDA8EB01}"/>
    <hyperlink ref="AB3179" r:id="rId3137" xr:uid="{23FB9463-E1ED-4E47-B9D8-5AB6D825AD58}"/>
    <hyperlink ref="AB3180" r:id="rId3138" xr:uid="{2CB0BDDE-27E7-4659-97C1-5EBA5AA13F20}"/>
    <hyperlink ref="AB3181" r:id="rId3139" xr:uid="{369F4886-DF40-4802-87A6-80DB0EA1C4D2}"/>
    <hyperlink ref="AB3182" r:id="rId3140" xr:uid="{CCAE9061-B23E-4EDD-B24C-8CDF0178E37F}"/>
    <hyperlink ref="AB3183" r:id="rId3141" xr:uid="{F0C7B304-2718-4C2D-89BE-7162610C1CC1}"/>
    <hyperlink ref="AB3184" r:id="rId3142" xr:uid="{83CFE20D-6208-4810-AE6E-2116D2DFDC4B}"/>
    <hyperlink ref="AB3185" r:id="rId3143" xr:uid="{1B0EDA8B-01BF-499A-95B4-B5E9C936FDC1}"/>
    <hyperlink ref="AB3186" r:id="rId3144" xr:uid="{B7482F5E-4835-4704-B2E3-05F4872DB00D}"/>
    <hyperlink ref="AB3187" r:id="rId3145" xr:uid="{4F41F636-3F92-4A0C-A279-04F5DF6C390E}"/>
    <hyperlink ref="AB3188" r:id="rId3146" xr:uid="{F22032F9-4841-4451-A710-005E02E01036}"/>
    <hyperlink ref="AB3189" r:id="rId3147" xr:uid="{492C1211-06E6-427A-A045-4F29B1B64BF3}"/>
    <hyperlink ref="AB3190" r:id="rId3148" xr:uid="{2EDF08DE-829B-4937-AC9F-A32038BEC123}"/>
    <hyperlink ref="AB3191" r:id="rId3149" xr:uid="{B54F257B-80E9-45F9-8D14-6A2843B351AB}"/>
    <hyperlink ref="AB3192" r:id="rId3150" xr:uid="{C0CD044D-D01B-4C53-A9C9-1CBD21F54494}"/>
    <hyperlink ref="AB3193" r:id="rId3151" xr:uid="{EC4B7B19-D8E3-445A-B967-4B9DE1DBF180}"/>
    <hyperlink ref="AB3194" r:id="rId3152" xr:uid="{18949328-A309-4B04-8801-6E1F983A4A08}"/>
    <hyperlink ref="AB3195" r:id="rId3153" xr:uid="{E3CF0C51-A42B-4D31-B37D-7E6DF1CE80A1}"/>
    <hyperlink ref="AB3196" r:id="rId3154" xr:uid="{9ABE17DC-E87C-4660-BE7C-0AD08A236263}"/>
    <hyperlink ref="AB3197" r:id="rId3155" xr:uid="{3AA98450-9B96-449A-83AD-06DB1E119AED}"/>
    <hyperlink ref="AB3198" r:id="rId3156" xr:uid="{A37AD004-9F94-41C6-BF75-A9CDBED781E4}"/>
    <hyperlink ref="AB3199" r:id="rId3157" xr:uid="{9F08C1E2-03A9-4DF7-ADE5-C0EDD8743429}"/>
    <hyperlink ref="AB3200" r:id="rId3158" xr:uid="{5D0E1DED-93F2-43FA-8558-59FA5452680D}"/>
    <hyperlink ref="AB3201" r:id="rId3159" xr:uid="{6457F72A-0E14-4A78-BCA1-2A92476EEAFD}"/>
    <hyperlink ref="AB3202" r:id="rId3160" xr:uid="{AB846307-75CB-4839-9697-4D2B70800F73}"/>
    <hyperlink ref="AB3203" r:id="rId3161" xr:uid="{1AD39D2D-0CA6-48AE-B58E-3F0E88E33485}"/>
    <hyperlink ref="AB3204" r:id="rId3162" xr:uid="{933CF5E8-1869-4A93-B831-13531D42BFF6}"/>
    <hyperlink ref="AB3205" r:id="rId3163" xr:uid="{C2FB0297-78AC-4435-A814-0C16923CB796}"/>
    <hyperlink ref="AB3206" r:id="rId3164" xr:uid="{7CDF038B-2950-42C2-BA5F-13BB91AE06E0}"/>
    <hyperlink ref="AB3207" r:id="rId3165" xr:uid="{2F5CE09D-07C4-4386-92E0-9E607414A982}"/>
    <hyperlink ref="AB3208" r:id="rId3166" xr:uid="{7DFD5EAF-87C9-4258-B711-B102CEBF8AAA}"/>
    <hyperlink ref="AB3209" r:id="rId3167" xr:uid="{D4B90686-F99B-4A97-82D0-947804AB47E1}"/>
    <hyperlink ref="AB3210" r:id="rId3168" xr:uid="{8329B0AC-F39A-455E-8353-F8FE499BFCAD}"/>
    <hyperlink ref="AB3211" r:id="rId3169" xr:uid="{9EA6FB94-6595-4785-9553-0A6320695985}"/>
    <hyperlink ref="AB3212" r:id="rId3170" xr:uid="{405D867A-34D5-447F-9464-93D586F55665}"/>
    <hyperlink ref="AB3213" r:id="rId3171" xr:uid="{6E13E9E6-989A-46DB-8211-E095FC6AFAC2}"/>
    <hyperlink ref="AB3214" r:id="rId3172" xr:uid="{DBA1978C-B9EA-4920-A166-48412D48B612}"/>
    <hyperlink ref="AB3215" r:id="rId3173" xr:uid="{0CEFF1EF-D8B6-4E71-96E5-ACB3B2928BAC}"/>
    <hyperlink ref="AB3216" r:id="rId3174" xr:uid="{96AB45B1-D397-45D7-BCAC-55951FF3D8FD}"/>
    <hyperlink ref="AB3217" r:id="rId3175" xr:uid="{C474FF9C-72E3-4B45-BB46-A8D7F754A2C4}"/>
    <hyperlink ref="AB3218" r:id="rId3176" xr:uid="{1909FCB7-EE19-4CDA-BCD9-017C29A1A466}"/>
    <hyperlink ref="AB3219" r:id="rId3177" xr:uid="{FF4F6701-9392-4D77-90D4-902354A7300A}"/>
    <hyperlink ref="AB3220" r:id="rId3178" xr:uid="{FB434707-3C67-457F-9172-81B037EF8954}"/>
    <hyperlink ref="AB3221" r:id="rId3179" xr:uid="{2FCC2FEC-ED48-449F-A6BC-AFA025F4E21E}"/>
    <hyperlink ref="AB3222" r:id="rId3180" xr:uid="{EA7F0BAA-F0C6-4DFE-AE55-B1342E86A1FF}"/>
    <hyperlink ref="AB3223" r:id="rId3181" xr:uid="{070AAAB3-77CB-4DFC-BBC1-3D93B7DEFDE5}"/>
    <hyperlink ref="AB3224" r:id="rId3182" xr:uid="{4AD46A8D-4B21-4B72-8E3A-D07B89ABB587}"/>
    <hyperlink ref="AB3225" r:id="rId3183" xr:uid="{09E847C4-4077-4CA3-9038-E04C2970AB69}"/>
    <hyperlink ref="AB3226" r:id="rId3184" xr:uid="{B1DCF729-28FA-4743-9D11-BD55931225DA}"/>
    <hyperlink ref="AB3227" r:id="rId3185" xr:uid="{9820E836-94BE-4A69-9FB3-708385947A25}"/>
    <hyperlink ref="AB3228" r:id="rId3186" xr:uid="{6BDF70A4-9A33-4CB3-9920-94B52C71640A}"/>
    <hyperlink ref="AB3229" r:id="rId3187" xr:uid="{3704BCB6-8C24-4F8D-82A7-6B66DF876AED}"/>
    <hyperlink ref="AB3230" r:id="rId3188" xr:uid="{D69DBD30-8E65-4CE8-8F86-252D28DDA72C}"/>
    <hyperlink ref="AB3231" r:id="rId3189" xr:uid="{D4E441CD-16B9-4822-A5B5-3099F33B02C1}"/>
    <hyperlink ref="AB3232" r:id="rId3190" xr:uid="{3E22D4B1-E554-4B6F-B668-3769836D2598}"/>
    <hyperlink ref="AB3233" r:id="rId3191" xr:uid="{2C4AFFFA-3BB8-495A-83EF-C7FD8441A650}"/>
    <hyperlink ref="AB3234" r:id="rId3192" xr:uid="{B3D7A88B-0C4D-4E45-9868-2465F67CD086}"/>
    <hyperlink ref="AB3235" r:id="rId3193" xr:uid="{50773111-C146-4873-A30C-9A36D8CD8E46}"/>
    <hyperlink ref="AB3236" r:id="rId3194" xr:uid="{60D2C381-4433-47DE-A0FF-ED0A67AF92D0}"/>
    <hyperlink ref="AB3237" r:id="rId3195" xr:uid="{3570CF1E-8A97-4E2B-97C3-26FA15ACF4CD}"/>
    <hyperlink ref="AB3238" r:id="rId3196" xr:uid="{6AEC78C3-734A-4C51-B744-0546AEB2801C}"/>
    <hyperlink ref="AB3239" r:id="rId3197" xr:uid="{65184477-0937-4180-AD2D-FF69E46D1185}"/>
    <hyperlink ref="AB3240" r:id="rId3198" xr:uid="{37226003-2112-43D8-8F37-3262DFD260FC}"/>
    <hyperlink ref="AB3241" r:id="rId3199" xr:uid="{72BB87CA-EB64-4F81-961B-7A7825768EE5}"/>
    <hyperlink ref="AB3242" r:id="rId3200" xr:uid="{5645721C-F5AF-46FD-A8D6-9C3BA730D295}"/>
    <hyperlink ref="AB3243" r:id="rId3201" xr:uid="{CF99A8CA-89F2-45EA-996F-C8ED040C3A51}"/>
    <hyperlink ref="AB3244" r:id="rId3202" xr:uid="{2C18B3CE-1588-4A91-801C-CD4A6ADC87BF}"/>
    <hyperlink ref="AB3245" r:id="rId3203" xr:uid="{D5A8AE36-666F-470D-A3A4-1FBC9E985BB0}"/>
    <hyperlink ref="AB3246" r:id="rId3204" xr:uid="{E099561B-C9C5-455B-A2D1-B54F3CD30CA7}"/>
    <hyperlink ref="AB3247" r:id="rId3205" xr:uid="{C5DE80DD-3A16-4A4E-9FCC-180B05248304}"/>
    <hyperlink ref="AB3248" r:id="rId3206" xr:uid="{E7395BF6-2683-4032-B580-54F7C555A0BF}"/>
    <hyperlink ref="AB3249" r:id="rId3207" xr:uid="{E17873DA-9FE8-4E6C-B85C-A3146FA462B1}"/>
    <hyperlink ref="AB3250" r:id="rId3208" xr:uid="{670A9484-4101-465A-9383-557F946A1E3E}"/>
    <hyperlink ref="AB3251" r:id="rId3209" xr:uid="{8A29B81E-DF97-4B06-A870-C9CD2DE90B1B}"/>
    <hyperlink ref="AB3252" r:id="rId3210" xr:uid="{42E37326-2090-45F3-A2BE-FA9DB78B0B56}"/>
    <hyperlink ref="AB3253" r:id="rId3211" xr:uid="{CA0ED937-1F21-4BEF-A66E-31211B393DAE}"/>
    <hyperlink ref="AB3254" r:id="rId3212" xr:uid="{86F83A9C-F440-453B-BA83-DFF3157B7B36}"/>
    <hyperlink ref="AB3255" r:id="rId3213" xr:uid="{6D4D3CE6-880E-48FC-9B3A-40148DE2EBA9}"/>
    <hyperlink ref="AB3256" r:id="rId3214" xr:uid="{B894DC50-6108-4FA8-9E2A-9499E86E51EB}"/>
    <hyperlink ref="AB3257" r:id="rId3215" xr:uid="{0EE240EB-6D95-47DE-B33B-AC91F1510FE8}"/>
    <hyperlink ref="AB3258" r:id="rId3216" xr:uid="{FF265C92-F1A4-4ABF-85EE-FAA15722C18B}"/>
    <hyperlink ref="AB3259" r:id="rId3217" xr:uid="{6F57932E-35D8-4887-8CFA-776813466B7E}"/>
    <hyperlink ref="AB3260" r:id="rId3218" xr:uid="{E070F5A2-6029-44F7-8973-F5319E6B1FDB}"/>
    <hyperlink ref="AB3261" r:id="rId3219" xr:uid="{C3347B5B-33AC-4948-9E06-BC1DCA1CFE22}"/>
    <hyperlink ref="AB3262" r:id="rId3220" xr:uid="{AE86BC7F-CCA5-4D99-B607-4FC94F890633}"/>
    <hyperlink ref="AB3263" r:id="rId3221" xr:uid="{D374E533-1EA5-4795-B7D5-6A7415331D94}"/>
    <hyperlink ref="AB3264" r:id="rId3222" xr:uid="{A999C370-CF7A-46F0-A93C-26374E22D52E}"/>
    <hyperlink ref="AB3265" r:id="rId3223" xr:uid="{ECD222FA-3AC9-4515-A17F-BBD52345009A}"/>
    <hyperlink ref="AB3266" r:id="rId3224" xr:uid="{83620D05-28A9-4225-B3DD-DD944EA1DF38}"/>
    <hyperlink ref="AB3267" r:id="rId3225" xr:uid="{098EA5E0-5632-4929-B403-8C931641AAAB}"/>
    <hyperlink ref="AB3268" r:id="rId3226" xr:uid="{2B37CFB4-710B-487F-B67F-9F32EE28E796}"/>
    <hyperlink ref="AB3269" r:id="rId3227" xr:uid="{489918F0-C343-416A-AED1-D966EC3031D9}"/>
    <hyperlink ref="AB3270" r:id="rId3228" xr:uid="{8763CE6C-3325-4600-B548-5FA2265B9371}"/>
    <hyperlink ref="AB3271" r:id="rId3229" xr:uid="{2EAE2FF4-FA44-4501-9A95-31515E6B4059}"/>
    <hyperlink ref="AB3272" r:id="rId3230" xr:uid="{61D59CB3-E782-4247-A991-233553D17BD5}"/>
    <hyperlink ref="AB3273" r:id="rId3231" xr:uid="{9D2932A9-5BB1-4784-8AFB-316003C74ADD}"/>
    <hyperlink ref="AB3274" r:id="rId3232" xr:uid="{6791CF77-9F1D-4C98-9E8E-645615A9FCA5}"/>
    <hyperlink ref="AB3275" r:id="rId3233" xr:uid="{2D649F6F-7D2F-4DCB-B765-6F97669A7EBB}"/>
    <hyperlink ref="AB3276" r:id="rId3234" xr:uid="{B93C8F3B-9B2D-4935-A160-F49A3DF1B951}"/>
    <hyperlink ref="AB3277" r:id="rId3235" xr:uid="{0CCC167C-59B6-4AF6-8B46-6016D5C0AAE5}"/>
    <hyperlink ref="AB3278" r:id="rId3236" xr:uid="{2F2F46C7-BD37-4237-A6FE-43D76F332D37}"/>
    <hyperlink ref="AB3279" r:id="rId3237" xr:uid="{2A7C9011-CB06-4F68-88E7-7170D5BA4112}"/>
    <hyperlink ref="AB3280" r:id="rId3238" xr:uid="{FAAA2041-5FE6-4FC0-8277-8F897EB73196}"/>
    <hyperlink ref="AB3281" r:id="rId3239" xr:uid="{D1B5FC76-5F23-4DEF-80F6-8F47E2A706B5}"/>
    <hyperlink ref="AB3282" r:id="rId3240" xr:uid="{22F39B3F-230B-4282-83A5-534C484CC07F}"/>
    <hyperlink ref="AB3283" r:id="rId3241" xr:uid="{D8F63A9D-A9E5-4B32-8E9C-C156A34B48A3}"/>
    <hyperlink ref="AB3284" r:id="rId3242" xr:uid="{516C0C94-95FD-48C3-9FE1-8729BE98A256}"/>
    <hyperlink ref="AB3285" r:id="rId3243" xr:uid="{F2E2FFAE-ED1B-498C-AE02-2BA7BFD0E6FB}"/>
    <hyperlink ref="AB3286" r:id="rId3244" xr:uid="{5042504E-8BA7-441F-AEDD-A40F9D66B846}"/>
    <hyperlink ref="AB3287" r:id="rId3245" xr:uid="{EE382CBC-30CC-411F-8520-65569954C689}"/>
    <hyperlink ref="AB3288" r:id="rId3246" xr:uid="{3B2EC2FC-DBBC-48C7-BCC8-C9F51EBB92FB}"/>
    <hyperlink ref="AB3289" r:id="rId3247" xr:uid="{03A2C634-FA92-4FAA-B821-155B9FB5CE0D}"/>
    <hyperlink ref="AB3290" r:id="rId3248" xr:uid="{E7756A94-1BBD-4912-B6F2-714D915C8B56}"/>
    <hyperlink ref="AB3291" r:id="rId3249" xr:uid="{3A3B2C6F-A2D7-45C8-B0CA-2C8FEAC5D609}"/>
    <hyperlink ref="AB3292" r:id="rId3250" xr:uid="{A59F8EA0-A1F1-485E-9920-69455AE0ABCC}"/>
    <hyperlink ref="AB3293" r:id="rId3251" xr:uid="{7510F87A-0752-47E0-84B4-D41964C04ABF}"/>
    <hyperlink ref="AB3294" r:id="rId3252" xr:uid="{95D0C431-1C65-499F-BDFF-0490FCE1575E}"/>
    <hyperlink ref="AB3295" r:id="rId3253" xr:uid="{98F8A97B-A873-428D-A741-92F4AE4CD865}"/>
    <hyperlink ref="AB3296" r:id="rId3254" xr:uid="{FCEA7722-41A4-4F21-977D-0D5BB9779135}"/>
    <hyperlink ref="AB3297" r:id="rId3255" xr:uid="{ECBD41E7-9DC3-40D3-B9BA-BC9D9FB05990}"/>
    <hyperlink ref="AB3298" r:id="rId3256" xr:uid="{DBF20CD8-EE1C-423B-97F0-5885C5A32F71}"/>
    <hyperlink ref="AB3299" r:id="rId3257" xr:uid="{C356C12F-5E57-45B6-B27F-47AE4B50B033}"/>
    <hyperlink ref="AB3300" r:id="rId3258" xr:uid="{27766C87-1050-41DE-9C72-5BA9DA373D69}"/>
    <hyperlink ref="AB3301" r:id="rId3259" xr:uid="{327198A2-42AE-42BC-AA69-FA2F0EF38C72}"/>
    <hyperlink ref="AB3302" r:id="rId3260" xr:uid="{381FA5B6-A313-40A7-A6E0-9248563BC731}"/>
    <hyperlink ref="AB3303" r:id="rId3261" xr:uid="{33834271-03A1-4B84-BEA4-FBAFE8904CF4}"/>
    <hyperlink ref="AB3304" r:id="rId3262" xr:uid="{5DA2C682-46C6-4475-817C-D16DC649E9ED}"/>
    <hyperlink ref="AB3305" r:id="rId3263" xr:uid="{98FAE9B9-B227-4690-983A-D8233ACA3E16}"/>
    <hyperlink ref="AB3306" r:id="rId3264" xr:uid="{5C8BE702-6277-4BB5-AFB2-8FB0D0AE9D2F}"/>
    <hyperlink ref="AB3307" r:id="rId3265" xr:uid="{8149C746-76B4-45A3-B09C-2C7CD0EFFA8E}"/>
    <hyperlink ref="AB3308" r:id="rId3266" xr:uid="{91D23AD7-6568-439C-8341-A548ADE45A9B}"/>
    <hyperlink ref="AB3309" r:id="rId3267" xr:uid="{8EF6B7D3-330F-42C0-A64B-659DB333A52F}"/>
    <hyperlink ref="AB3310" r:id="rId3268" xr:uid="{ED1264BE-D569-41DE-8E2B-02D816A53F8B}"/>
    <hyperlink ref="AB3311" r:id="rId3269" xr:uid="{2F4B7F35-F016-4F45-973B-523406993C5D}"/>
    <hyperlink ref="AB3312" r:id="rId3270" xr:uid="{A3174744-7522-4E51-A0B6-4250E35CDAA6}"/>
    <hyperlink ref="AB3313" r:id="rId3271" xr:uid="{B6E59955-76AF-446C-A1CE-4F421B36C020}"/>
    <hyperlink ref="AB3314" r:id="rId3272" xr:uid="{320C588F-9682-43EE-8156-51CDAFF39AC5}"/>
    <hyperlink ref="AB3315" r:id="rId3273" xr:uid="{74A19308-C468-481C-901C-0FBF2C52E3EB}"/>
    <hyperlink ref="AB3316" r:id="rId3274" xr:uid="{7A80E61D-2832-4006-9A3D-1D4E7D8B40A9}"/>
    <hyperlink ref="AB3317" r:id="rId3275" xr:uid="{D2D999F5-AA64-4DD4-8A19-AD6275139C19}"/>
    <hyperlink ref="AB3318" r:id="rId3276" xr:uid="{0D10827A-A13D-4BB9-94ED-B6F64610CD6E}"/>
    <hyperlink ref="AB3319" r:id="rId3277" xr:uid="{0850DBE5-075B-4544-950F-9AA0E850BEF1}"/>
    <hyperlink ref="AB3320" r:id="rId3278" xr:uid="{F0C9F09C-6542-440F-8481-29F8B37E4064}"/>
    <hyperlink ref="AB3321" r:id="rId3279" xr:uid="{0A3388C4-2B86-4FFE-B79D-024623F35255}"/>
    <hyperlink ref="AB3322" r:id="rId3280" xr:uid="{36C63A81-921A-468C-A1BE-CDE59315C32D}"/>
    <hyperlink ref="AB3323" r:id="rId3281" xr:uid="{DB126511-8755-4BAF-8BC9-BA5FF2A30141}"/>
    <hyperlink ref="AB3324" r:id="rId3282" xr:uid="{9060C891-045D-4B65-A178-33E7060F2BF7}"/>
    <hyperlink ref="AB3325" r:id="rId3283" xr:uid="{756F4268-FAEA-405C-A946-B184DBD8761C}"/>
    <hyperlink ref="AB3326" r:id="rId3284" xr:uid="{E62B48AD-ACBF-4DA3-84E9-9E8CA680F9D6}"/>
    <hyperlink ref="AB3327" r:id="rId3285" xr:uid="{A5C75D6C-CF91-4FD8-9E5E-73378AA3356A}"/>
    <hyperlink ref="AB3328" r:id="rId3286" xr:uid="{F70AAC75-8F6A-4EE3-9D38-22403BD073C3}"/>
    <hyperlink ref="AB3329" r:id="rId3287" xr:uid="{A6E5BD1D-B9DE-4782-A512-3129FA76CCBF}"/>
    <hyperlink ref="AB3330" r:id="rId3288" xr:uid="{29F88809-6D4D-4CC6-84B2-91D96C985DC3}"/>
    <hyperlink ref="AB3331" r:id="rId3289" xr:uid="{6DF6C516-0193-4C9A-B373-C83D8C1610F7}"/>
    <hyperlink ref="AB3332" r:id="rId3290" xr:uid="{D9F780AF-52A2-408A-8B58-BDDD5EF98A74}"/>
    <hyperlink ref="AB3333" r:id="rId3291" xr:uid="{607AFD41-B711-44BA-8A1C-A8BDEF908ED2}"/>
    <hyperlink ref="AB3334" r:id="rId3292" xr:uid="{ADFEE8C7-F600-4274-9DA1-0877694011D1}"/>
    <hyperlink ref="AB3335" r:id="rId3293" xr:uid="{0387C66D-8893-4990-B0D2-EEFC6B91ACB0}"/>
    <hyperlink ref="AB3336" r:id="rId3294" xr:uid="{B4DF40D9-4404-4E66-A4EC-803098119A8E}"/>
    <hyperlink ref="AB3337" r:id="rId3295" xr:uid="{D3460E8A-D1F5-4320-9EFB-9CFE66685F2C}"/>
    <hyperlink ref="AB3338" r:id="rId3296" xr:uid="{C338AAEB-26DE-4FF9-BA57-2824CFA9D17C}"/>
    <hyperlink ref="AB3339" r:id="rId3297" xr:uid="{D1E12923-115A-4850-BDDC-0AE54D37AF7C}"/>
    <hyperlink ref="AB3340" r:id="rId3298" xr:uid="{4FC3AB39-9350-493F-8085-1FDA675DE701}"/>
    <hyperlink ref="AB3341" r:id="rId3299" xr:uid="{C90431AE-AFBC-4BE1-ABA0-F0BB63C3F47B}"/>
    <hyperlink ref="AB3342" r:id="rId3300" xr:uid="{E6893A25-137C-4412-9AF2-8675E30F014E}"/>
    <hyperlink ref="AB3343" r:id="rId3301" xr:uid="{B9379D75-985C-4E9B-9890-A717639A6AD4}"/>
    <hyperlink ref="AB3344" r:id="rId3302" xr:uid="{3307747E-B3B0-401F-8D69-528E9FA1141C}"/>
    <hyperlink ref="AB3345" r:id="rId3303" xr:uid="{47EEB093-39EC-4337-B0F3-A14D9F7A44A2}"/>
    <hyperlink ref="AB3346" r:id="rId3304" xr:uid="{1420B136-9888-4DB7-B62F-DAC6568BFC87}"/>
    <hyperlink ref="AB3347" r:id="rId3305" xr:uid="{E5CF89F7-B480-4B1E-96D8-F2DDAA9D6EE2}"/>
    <hyperlink ref="AB3348" r:id="rId3306" xr:uid="{89C44FF2-3C62-4660-99B7-9BA8CE51C54C}"/>
    <hyperlink ref="AB3349" r:id="rId3307" xr:uid="{7103620C-54F2-4BBC-AF5D-B3E5849F3459}"/>
    <hyperlink ref="AB3350" r:id="rId3308" xr:uid="{299B6565-473E-40F4-9828-A3C3CF1757F0}"/>
    <hyperlink ref="AB3351" r:id="rId3309" xr:uid="{30DE93C1-2C17-4113-8264-421E19F7E05F}"/>
    <hyperlink ref="AB3352" r:id="rId3310" xr:uid="{4EB5952A-47F5-434C-BD20-4E662F686D5F}"/>
    <hyperlink ref="AB3353" r:id="rId3311" xr:uid="{1828743B-140D-4901-89A0-8CC1E06B6B94}"/>
    <hyperlink ref="AB3354" r:id="rId3312" xr:uid="{8F7A66F8-36E1-4777-8520-97ECA8A4AD6C}"/>
    <hyperlink ref="AB3355" r:id="rId3313" xr:uid="{AE2B4DBC-255E-4AB8-82C0-07D18B867F3F}"/>
    <hyperlink ref="AB3356" r:id="rId3314" xr:uid="{EE04DBA7-1007-433D-8FCA-DE244AB0D769}"/>
    <hyperlink ref="AB3357" r:id="rId3315" xr:uid="{211BD236-FE1B-46B3-BFB6-3254B0D7A57D}"/>
    <hyperlink ref="AB3358" r:id="rId3316" xr:uid="{87246504-CF3B-489A-8749-903B2BF94B23}"/>
    <hyperlink ref="AB3359" r:id="rId3317" xr:uid="{70BFDD09-DD97-4A35-BC16-C328C052D275}"/>
    <hyperlink ref="AB3360" r:id="rId3318" xr:uid="{87969EDF-65E0-4614-BD56-BF1F48AE71B4}"/>
    <hyperlink ref="AB3361" r:id="rId3319" xr:uid="{FF2E6E4B-07DD-472F-8029-575AB4F70E49}"/>
    <hyperlink ref="AB3362" r:id="rId3320" xr:uid="{EEB1E8BC-2D5E-4450-9800-A5019CB3A61D}"/>
    <hyperlink ref="AB3363" r:id="rId3321" xr:uid="{C4EE741C-F528-4438-8418-8FF72D27908C}"/>
    <hyperlink ref="AB3364" r:id="rId3322" xr:uid="{8D6F5253-C679-4D16-9359-9E97F6D200B6}"/>
    <hyperlink ref="AB3365" r:id="rId3323" xr:uid="{98C69AE9-7B46-4261-B152-70F4833DE093}"/>
    <hyperlink ref="AB3366" r:id="rId3324" xr:uid="{5E9793D2-FFA2-44DF-9B29-652400D11849}"/>
    <hyperlink ref="AB3367" r:id="rId3325" xr:uid="{D2E28470-AB31-4B71-9951-2CB84BE6A813}"/>
    <hyperlink ref="AB3368" r:id="rId3326" xr:uid="{1D31E833-C9D5-433A-8BB8-6EAD9B8D8C27}"/>
    <hyperlink ref="AB3369" r:id="rId3327" xr:uid="{090E06CA-4C26-490A-853E-783B4D22E0A5}"/>
    <hyperlink ref="AB3370" r:id="rId3328" xr:uid="{89B97F7B-6051-47C6-A818-7E6A3AD0B1E8}"/>
    <hyperlink ref="AB3371" r:id="rId3329" xr:uid="{C34B72E9-E6FD-4BAC-9C5B-1FB2E7FED5FD}"/>
    <hyperlink ref="AB3372" r:id="rId3330" xr:uid="{5A0F0040-16F8-431C-A811-2901CDE3433C}"/>
    <hyperlink ref="AB3373" r:id="rId3331" xr:uid="{4B99BB5E-971A-4E79-9C49-C689B358DB87}"/>
    <hyperlink ref="AB3374" r:id="rId3332" xr:uid="{630F60AE-DF83-4D75-8271-EABB6027CFD9}"/>
    <hyperlink ref="AB3375" r:id="rId3333" xr:uid="{229C0518-9631-4B40-826A-1C2D7D871EDC}"/>
    <hyperlink ref="AB3376" r:id="rId3334" xr:uid="{B6E3DE5B-E797-4EDE-8632-9557361DDA2E}"/>
    <hyperlink ref="AB3377" r:id="rId3335" xr:uid="{7C8005F1-27BB-40D9-96D2-4CA809B5FE1B}"/>
    <hyperlink ref="AB3378" r:id="rId3336" xr:uid="{C558A8FC-0223-490C-8F42-1574B25BAB7C}"/>
    <hyperlink ref="AB3379" r:id="rId3337" xr:uid="{A53D95CC-6AF0-4BBF-A7EE-2B022AE96B79}"/>
    <hyperlink ref="AB3380" r:id="rId3338" xr:uid="{00D1B6C4-F4C9-46E5-B514-0E8D5EA82896}"/>
    <hyperlink ref="AB3381" r:id="rId3339" xr:uid="{81DBE183-8A8A-45A8-A4A1-77E5864E5B42}"/>
    <hyperlink ref="AB3382" r:id="rId3340" xr:uid="{601E8A35-2A31-4802-B03F-684E05F828A5}"/>
    <hyperlink ref="AB3383" r:id="rId3341" xr:uid="{0FF0CDA1-BC64-415F-908C-0CB96BB33F28}"/>
    <hyperlink ref="AB3384" r:id="rId3342" xr:uid="{1054D037-0B4B-4113-807D-96F8F676F5A6}"/>
    <hyperlink ref="AB3385" r:id="rId3343" xr:uid="{C609EE81-3249-4EBD-9D18-D2601C1E1F7E}"/>
    <hyperlink ref="AB3386" r:id="rId3344" xr:uid="{DD45188C-318F-4270-9439-0BC131F6D8B7}"/>
    <hyperlink ref="AB3387" r:id="rId3345" xr:uid="{709B8E46-6B30-42D0-AB22-9967CF883BB5}"/>
    <hyperlink ref="AB3388" r:id="rId3346" xr:uid="{D7260429-D16F-4067-9A65-07B2FF9E92B8}"/>
    <hyperlink ref="AB3389" r:id="rId3347" xr:uid="{D1EE2603-8298-4FFE-BEE7-03CD32368A4C}"/>
    <hyperlink ref="AB3390" r:id="rId3348" xr:uid="{479D6BF5-C21E-4C05-A287-FE4915DF6898}"/>
    <hyperlink ref="AB3391" r:id="rId3349" xr:uid="{1A535AFE-AB62-445E-B8B9-0A8B643C21EE}"/>
    <hyperlink ref="AB3392" r:id="rId3350" xr:uid="{799035A6-5541-4DF2-A87E-10F7F568F6D1}"/>
    <hyperlink ref="AB3393" r:id="rId3351" xr:uid="{CB046D38-0829-4F57-AB50-B8A5158E1EA9}"/>
    <hyperlink ref="AB3394" r:id="rId3352" xr:uid="{4BD3EFE8-8B43-42C1-965E-2E5A7508FF97}"/>
    <hyperlink ref="AB3395" r:id="rId3353" xr:uid="{54504DE8-E8C6-492C-B618-A4373FF82B7B}"/>
    <hyperlink ref="AB3396" r:id="rId3354" xr:uid="{3AD75B5A-C7F2-44F0-8E3D-8F3CE322A5B9}"/>
    <hyperlink ref="AB3397" r:id="rId3355" xr:uid="{3AB2EB3B-FB31-4749-AEEE-2E91E3D87B82}"/>
    <hyperlink ref="AB3398" r:id="rId3356" xr:uid="{5F5DFE23-1E59-464F-B8ED-596BF8CE3186}"/>
    <hyperlink ref="AB3399" r:id="rId3357" xr:uid="{E38E20C5-5D4A-4C8B-B5D5-AA490F9CB1ED}"/>
    <hyperlink ref="AB3400" r:id="rId3358" xr:uid="{2EA3DF7C-2C9D-40EC-A09C-E80259DF56B6}"/>
    <hyperlink ref="AB3401" r:id="rId3359" xr:uid="{C21BD833-4AD6-4E4D-80BA-3250D875577E}"/>
    <hyperlink ref="AB3402" r:id="rId3360" xr:uid="{6217830D-B9E4-40EC-8D88-AD64FF00140D}"/>
    <hyperlink ref="AB3403" r:id="rId3361" xr:uid="{2C17A38D-9815-43D9-A112-C8AE48C5A52E}"/>
    <hyperlink ref="AB3404" r:id="rId3362" xr:uid="{1E5073A8-DC37-4621-8C04-C5217AA61EDB}"/>
    <hyperlink ref="AB3405" r:id="rId3363" xr:uid="{6FAAA58D-FC8F-4D2A-BD5F-648507E08DC0}"/>
    <hyperlink ref="AB3406" r:id="rId3364" xr:uid="{D0C0A946-C9AB-4359-A8B7-47D1D81B6349}"/>
    <hyperlink ref="AB3407" r:id="rId3365" xr:uid="{1F5E0EFB-32C7-4BB4-B57E-B2796EB52577}"/>
    <hyperlink ref="AB3408" r:id="rId3366" xr:uid="{50B7BFA1-16E1-49A5-853C-FDBAAE82AC55}"/>
    <hyperlink ref="AB3409" r:id="rId3367" xr:uid="{FE734011-9D45-4014-A17B-EAE069D97793}"/>
    <hyperlink ref="AB3410" r:id="rId3368" xr:uid="{053C00BA-F831-4A06-A358-39AEA8A30D50}"/>
    <hyperlink ref="AB3411" r:id="rId3369" xr:uid="{998A36D4-6403-4A08-84F7-36BDA4BA7565}"/>
    <hyperlink ref="AB3412" r:id="rId3370" xr:uid="{278D23A9-B446-4D10-8FB0-D4F9425E98E0}"/>
    <hyperlink ref="AB3413" r:id="rId3371" xr:uid="{6B3608E0-5E3F-48CC-A4EE-F58587D40334}"/>
    <hyperlink ref="AB3414" r:id="rId3372" xr:uid="{E30380BC-680C-44DD-A2A6-B87E5B4EF2AE}"/>
    <hyperlink ref="AB3415" r:id="rId3373" xr:uid="{5FB59DC3-16BB-4835-B026-1FE33A4BC7AB}"/>
    <hyperlink ref="AB3416" r:id="rId3374" xr:uid="{027D2C97-2007-4027-B140-14AE1D0D06C3}"/>
    <hyperlink ref="AB3417" r:id="rId3375" xr:uid="{3B774D43-B30D-4FF5-879F-2BFCA010203B}"/>
    <hyperlink ref="AB3418" r:id="rId3376" xr:uid="{1DEA12C6-EFE9-4787-A2D7-5E34DCCBFB84}"/>
    <hyperlink ref="AB3419" r:id="rId3377" xr:uid="{ACAB1713-CF4A-4B46-B746-F3E8C7CA6E90}"/>
    <hyperlink ref="AB3420" r:id="rId3378" xr:uid="{DD32FFDF-09E0-4B8F-8F9F-7CE920A44F41}"/>
    <hyperlink ref="AB3421" r:id="rId3379" xr:uid="{C34F4841-3278-409B-9DF6-A301164903F8}"/>
    <hyperlink ref="AB3422" r:id="rId3380" xr:uid="{5F85415C-629E-47E3-888C-254AB9BE644F}"/>
    <hyperlink ref="AB3423" r:id="rId3381" xr:uid="{E80849C4-404D-4CFC-865A-A3C8EE438DB3}"/>
    <hyperlink ref="AB3424" r:id="rId3382" xr:uid="{77A1C819-CB72-4BEE-B068-57F8EF86F0AC}"/>
    <hyperlink ref="AB3425" r:id="rId3383" xr:uid="{3B09F863-79E0-4F4C-9945-E40204A89065}"/>
    <hyperlink ref="AB3426" r:id="rId3384" xr:uid="{95BB7ACF-D668-4060-9138-DA9D5296EBF9}"/>
    <hyperlink ref="AB3427" r:id="rId3385" xr:uid="{82034D82-07C2-4D8F-8A1D-07FCC0D1E2E5}"/>
    <hyperlink ref="AB3428" r:id="rId3386" xr:uid="{950ED55E-0F11-4D50-9DE4-83BE25C90F58}"/>
    <hyperlink ref="AB3429" r:id="rId3387" xr:uid="{BCD53F94-1FAC-42A5-8F33-AAA28CDFFE82}"/>
    <hyperlink ref="AB3430" r:id="rId3388" xr:uid="{FC4AEB65-E73A-4A41-997F-C7944E9A958A}"/>
    <hyperlink ref="AB3431" r:id="rId3389" xr:uid="{92AE0D79-58D5-4E8F-AC03-B22F0B4001A3}"/>
    <hyperlink ref="AB3432" r:id="rId3390" xr:uid="{88B08F90-7580-42C0-A29E-23AEBFF58BD1}"/>
    <hyperlink ref="AB3433" r:id="rId3391" xr:uid="{9C363358-13C8-421B-A73E-E34D3B9D6E5D}"/>
    <hyperlink ref="AB3434" r:id="rId3392" xr:uid="{FDFFBB3C-964B-483A-AE56-7B8ACCA1E7C7}"/>
    <hyperlink ref="AB3435" r:id="rId3393" xr:uid="{CE4DED6E-FBA8-4765-9E64-58C7EA9F0771}"/>
    <hyperlink ref="AB3436" r:id="rId3394" xr:uid="{5B118D1F-388D-49C8-9334-C4C2125077EB}"/>
    <hyperlink ref="AB3437" r:id="rId3395" xr:uid="{AA4A593B-9983-4FF4-A6B1-8DFC91D1FB4D}"/>
    <hyperlink ref="AB3438" r:id="rId3396" xr:uid="{CAC6E9F7-45A1-4869-8BD3-360A4E21080E}"/>
    <hyperlink ref="AB3439" r:id="rId3397" xr:uid="{14999064-F4A8-4D38-A2FD-8F525A4001DE}"/>
    <hyperlink ref="AB3440" r:id="rId3398" xr:uid="{9BEBDC51-E832-47E7-AD90-D8D46AE736AA}"/>
    <hyperlink ref="AB3441" r:id="rId3399" xr:uid="{076B0E30-101D-467C-A775-7474B3DA4CCE}"/>
    <hyperlink ref="AB3442" r:id="rId3400" xr:uid="{5FDB6B1C-CA69-4438-B29E-F9135379DCE3}"/>
    <hyperlink ref="AB3443" r:id="rId3401" xr:uid="{6F8E3F42-707C-4FA7-8E34-B910D199AED3}"/>
    <hyperlink ref="AB3444" r:id="rId3402" xr:uid="{74273AD2-50DF-4700-92A3-D08FC54BBD85}"/>
    <hyperlink ref="AB3445" r:id="rId3403" xr:uid="{0BD92716-9B02-46C8-9F41-480706CF1C77}"/>
    <hyperlink ref="AB3446" r:id="rId3404" xr:uid="{286F18C6-EFDF-452C-AED3-11F73470BB17}"/>
    <hyperlink ref="AB3447" r:id="rId3405" xr:uid="{788B393F-5A5C-4AC6-A93B-337CD83E392D}"/>
    <hyperlink ref="AB3448" r:id="rId3406" xr:uid="{BD06BDA4-AAE2-4740-8B00-09F38A2DDA84}"/>
    <hyperlink ref="AB3449" r:id="rId3407" xr:uid="{84E59525-C7C7-44C8-A636-CC8D84C35E35}"/>
    <hyperlink ref="AB3450" r:id="rId3408" xr:uid="{CE4C73EC-50FE-42DC-A4A2-9354AFBFDF37}"/>
    <hyperlink ref="AB3451" r:id="rId3409" xr:uid="{B7AE0DAA-03D2-4F1E-957A-C7B034CBC496}"/>
    <hyperlink ref="AB3452" r:id="rId3410" xr:uid="{428C5830-3FA6-4EF6-A2D8-77DE87F95167}"/>
    <hyperlink ref="AB3453" r:id="rId3411" xr:uid="{E87544F1-F0B4-4049-9634-2C464985BB9A}"/>
    <hyperlink ref="AB3454" r:id="rId3412" xr:uid="{8EE96B51-4857-4A37-A37E-B83D676460B6}"/>
    <hyperlink ref="AB3455" r:id="rId3413" xr:uid="{2E18F8B8-108F-4FE6-A658-EE4AC9A1CE88}"/>
    <hyperlink ref="AB3456" r:id="rId3414" xr:uid="{94712926-5130-49FD-8525-ADD6D0EC009F}"/>
    <hyperlink ref="AB3457" r:id="rId3415" xr:uid="{F73E6704-8FC6-4761-A855-039F7601609C}"/>
    <hyperlink ref="AB3458" r:id="rId3416" xr:uid="{0E479858-7D9E-456D-883D-DDFAD96EEA45}"/>
    <hyperlink ref="AB3459" r:id="rId3417" xr:uid="{70C89007-CD9A-4E9C-B411-57ADACF4D6D3}"/>
    <hyperlink ref="AB3460" r:id="rId3418" xr:uid="{98F4AD25-D5F9-4123-9B0C-9A743D07B5DC}"/>
    <hyperlink ref="AB3461" r:id="rId3419" xr:uid="{804DFE06-FCBA-4B5D-A06A-F7D53B9E53A0}"/>
    <hyperlink ref="AB3462" r:id="rId3420" xr:uid="{849FD40D-5AC5-4C9A-A808-9C93B4A38CF3}"/>
    <hyperlink ref="AB3463" r:id="rId3421" xr:uid="{9C4213B5-6B15-46A7-91E1-92FE78C59E93}"/>
    <hyperlink ref="AB3464" r:id="rId3422" xr:uid="{5B332055-8F50-41DE-A5D1-63653B237006}"/>
    <hyperlink ref="AB3465" r:id="rId3423" xr:uid="{BBD477D4-ACAE-47F1-A3DA-033016EE0693}"/>
    <hyperlink ref="AB3466" r:id="rId3424" xr:uid="{7B5248BD-B365-4CE4-8554-D449DFCA402C}"/>
    <hyperlink ref="AB3467" r:id="rId3425" xr:uid="{BF5855AF-61D4-42C8-8B16-D1FA93A2F357}"/>
    <hyperlink ref="AB3468" r:id="rId3426" xr:uid="{78B20684-D74B-4876-872B-C8FA43F5D44F}"/>
    <hyperlink ref="AB3469" r:id="rId3427" xr:uid="{B590360A-64CD-4CD6-9D3B-10BCDD85D7F4}"/>
    <hyperlink ref="AB3470" r:id="rId3428" xr:uid="{6071C8B5-7EB2-4935-B4E6-18C66285646F}"/>
    <hyperlink ref="AB3471" r:id="rId3429" xr:uid="{57955DBC-5A5D-42D2-84B3-AF00A8106450}"/>
    <hyperlink ref="AB3472" r:id="rId3430" xr:uid="{FCA4B67A-F330-4F40-A9A6-8AE62049A35A}"/>
    <hyperlink ref="AB3473" r:id="rId3431" xr:uid="{2C672A38-72D5-4E9D-86FF-6C8F9C5DC1FB}"/>
    <hyperlink ref="AB3474" r:id="rId3432" xr:uid="{BB18AD34-CA06-4CA6-B9C0-ADA28B4E0653}"/>
    <hyperlink ref="AB3475" r:id="rId3433" xr:uid="{A4B450D6-54E6-4C1B-8796-F8B073D146EB}"/>
    <hyperlink ref="AB3476" r:id="rId3434" xr:uid="{41365A3F-0A9E-40AC-B6AB-1CD1AB0A4FF6}"/>
    <hyperlink ref="AB3477" r:id="rId3435" xr:uid="{B1DAA588-EC96-4F8B-B376-2B1818E3F985}"/>
    <hyperlink ref="AB3478" r:id="rId3436" xr:uid="{15254756-DB9C-48D7-85A3-9642837230E2}"/>
    <hyperlink ref="AB3479" r:id="rId3437" xr:uid="{4DD6412D-5D47-4B5B-8DF4-47F336C509EA}"/>
    <hyperlink ref="AB3480" r:id="rId3438" xr:uid="{F26CBD0A-BD7E-47B9-A8B0-070EA5F68FBA}"/>
    <hyperlink ref="AB3481" r:id="rId3439" xr:uid="{1B87B18B-C120-44BC-99C9-3C9D1DEB202B}"/>
    <hyperlink ref="AB3482" r:id="rId3440" xr:uid="{59F12B2C-4C70-45BD-9BC1-509A3B5A5145}"/>
    <hyperlink ref="AB3483" r:id="rId3441" xr:uid="{0ED77A72-13C0-4931-B516-835706FA622F}"/>
    <hyperlink ref="AB3484" r:id="rId3442" xr:uid="{E82A4D2C-22B2-4B02-A268-060B7BD88898}"/>
    <hyperlink ref="AB3485" r:id="rId3443" xr:uid="{B478C455-9A26-4E38-820E-9F24CA477600}"/>
    <hyperlink ref="AB3486" r:id="rId3444" xr:uid="{DAE2B9F7-555C-4643-887A-EE2E99A63298}"/>
    <hyperlink ref="AB3487" r:id="rId3445" xr:uid="{E82AD7B8-E67A-4FAA-B321-E7C2D9564A9E}"/>
    <hyperlink ref="AB3488" r:id="rId3446" xr:uid="{E7B627E0-CAB7-427B-8689-9EBE9DA9F2C4}"/>
    <hyperlink ref="AB3489" r:id="rId3447" xr:uid="{D331EF3F-6306-4995-9EF8-ECA57D563432}"/>
    <hyperlink ref="AB3490" r:id="rId3448" xr:uid="{2D102DEA-7EBE-4FAD-876B-4F6B66EC19F9}"/>
    <hyperlink ref="AB3491" r:id="rId3449" xr:uid="{99233A81-9C5A-4C1A-824B-C757D93FF96E}"/>
    <hyperlink ref="AB3492" r:id="rId3450" xr:uid="{5A501DB8-B78B-4BBF-BCDB-64076E1485A4}"/>
    <hyperlink ref="AB3493" r:id="rId3451" xr:uid="{A25DA8F4-1ECD-4398-B36B-9F427C353086}"/>
    <hyperlink ref="AB3494" r:id="rId3452" xr:uid="{FFECB98B-023B-4BAC-B445-7277DBE94C00}"/>
    <hyperlink ref="AB3495" r:id="rId3453" xr:uid="{746A711D-0E1C-440B-A168-7E5EBB069CE7}"/>
    <hyperlink ref="AB3496" r:id="rId3454" xr:uid="{9CF0AB7B-ABA5-46E4-98BE-17CEF04544BE}"/>
    <hyperlink ref="AB3497" r:id="rId3455" xr:uid="{DE4D661F-0DDD-4276-9E2A-1C6B60062062}"/>
    <hyperlink ref="AB3498" r:id="rId3456" xr:uid="{45D014F3-088E-4E44-B906-FB80F2B25975}"/>
    <hyperlink ref="AB3499" r:id="rId3457" xr:uid="{A662BE79-BC2A-4797-A539-905B6C0B362C}"/>
    <hyperlink ref="AB3500" r:id="rId3458" xr:uid="{1C2D8715-A36C-418A-BEC3-F4B254B0CC42}"/>
    <hyperlink ref="AB3501" r:id="rId3459" xr:uid="{33219ADA-5E86-4025-BFBE-EC026976823C}"/>
    <hyperlink ref="AB3502" r:id="rId3460" xr:uid="{0D655BBA-519D-4E9E-AC8B-A80E4CF30D3D}"/>
    <hyperlink ref="AB3503" r:id="rId3461" xr:uid="{65B78190-AD73-40A6-94F4-12576CEA547B}"/>
    <hyperlink ref="AB3504" r:id="rId3462" xr:uid="{6C0407EB-F38B-453A-8929-229305B712EE}"/>
    <hyperlink ref="AB3505" r:id="rId3463" xr:uid="{48A1240A-1A40-4955-B205-2840F71A3279}"/>
    <hyperlink ref="AB3506" r:id="rId3464" xr:uid="{F7F8B56D-2FCD-4C37-A080-1533B94A835F}"/>
    <hyperlink ref="AB3507" r:id="rId3465" xr:uid="{DD949EE5-A6BA-4567-9A2D-1FB9EAB6A167}"/>
    <hyperlink ref="AB3508" r:id="rId3466" xr:uid="{CC8D26E1-5B43-4AEC-9E01-57952C709787}"/>
    <hyperlink ref="AB3509" r:id="rId3467" xr:uid="{A7424BF0-19CC-4560-991C-E468F5A92E57}"/>
    <hyperlink ref="AB3510" r:id="rId3468" xr:uid="{1C874284-506A-4509-97DC-0A5191C6A42F}"/>
    <hyperlink ref="AB3511" r:id="rId3469" xr:uid="{FCAF1DB2-36F3-4A2A-99AC-840D076A64B4}"/>
    <hyperlink ref="AB3512" r:id="rId3470" xr:uid="{1DFF1C07-DFD9-41AF-BAED-0083D1F5B215}"/>
    <hyperlink ref="AB3513" r:id="rId3471" xr:uid="{3D376B2F-8A2A-4AF5-8462-5CA8F427DE0A}"/>
    <hyperlink ref="AB3514" r:id="rId3472" xr:uid="{0A067986-12D8-49F7-B1F3-6D48E53078F8}"/>
    <hyperlink ref="AB3515" r:id="rId3473" xr:uid="{9AFEDA6F-21B3-42B2-A9FC-C1015F86849C}"/>
    <hyperlink ref="AB3516" r:id="rId3474" xr:uid="{6E7F29D7-6BA0-4A25-81A5-D8F08B67CFCE}"/>
    <hyperlink ref="AB3517" r:id="rId3475" xr:uid="{590F1F82-E32B-47A8-9047-9C1550C6C885}"/>
    <hyperlink ref="AB3518" r:id="rId3476" xr:uid="{990F738D-7CAF-418A-BAEA-998EA1E7820B}"/>
    <hyperlink ref="AB3519" r:id="rId3477" xr:uid="{C94D5905-5DF1-46B8-8B83-E99A030BBA86}"/>
    <hyperlink ref="AB3520" r:id="rId3478" xr:uid="{342E9431-4A98-4F8E-840D-5FF6AE91781F}"/>
    <hyperlink ref="AB3521" r:id="rId3479" xr:uid="{944E8F7A-8908-4D14-BD30-7D9F7FAC00B9}"/>
    <hyperlink ref="AB3522" r:id="rId3480" xr:uid="{C54B6D8C-F465-4EC6-A619-5BF1AB5AFED9}"/>
    <hyperlink ref="AB3523" r:id="rId3481" xr:uid="{7363D6B1-5AF0-44ED-AEED-570729CD962D}"/>
    <hyperlink ref="AB3524" r:id="rId3482" xr:uid="{5BB8B4BE-6E3F-47D2-8FFB-C2319633D085}"/>
    <hyperlink ref="AB3525" r:id="rId3483" xr:uid="{23156AA8-3F18-4969-8947-F44934F69925}"/>
    <hyperlink ref="AB3526" r:id="rId3484" xr:uid="{B29A27E2-7F07-4828-BC00-A3BF627A8586}"/>
    <hyperlink ref="AB3527" r:id="rId3485" xr:uid="{74B1E182-6931-48CD-A71D-93C419B15656}"/>
    <hyperlink ref="AB3528" r:id="rId3486" xr:uid="{60FCF2E7-A02E-4BA2-AF4B-C067C4575545}"/>
    <hyperlink ref="AB3529" r:id="rId3487" xr:uid="{CFA9F817-D1DC-47EC-B77C-3934BCBCC6B7}"/>
    <hyperlink ref="AB3530" r:id="rId3488" xr:uid="{C2B7A049-4AF0-4295-8A3F-50DB05EEB357}"/>
    <hyperlink ref="AB3531" r:id="rId3489" xr:uid="{81E12240-082F-44CA-9E49-1D13025DF89B}"/>
    <hyperlink ref="AB3532" r:id="rId3490" xr:uid="{4AAD256F-8BAA-47A5-B7B2-AAD6E16666BD}"/>
    <hyperlink ref="AB3533" r:id="rId3491" xr:uid="{7D91720B-29A3-48A3-933F-E3D2F81439BE}"/>
    <hyperlink ref="AB3534" r:id="rId3492" xr:uid="{2DE5FB94-4246-40FB-99AD-DBF64C540A2B}"/>
    <hyperlink ref="AB3535" r:id="rId3493" xr:uid="{AB19291B-14D2-41EA-82D2-5265B85ED797}"/>
    <hyperlink ref="AB3536" r:id="rId3494" xr:uid="{C4E96B9D-1AFD-4B55-9967-092A67870F20}"/>
    <hyperlink ref="AB3537" r:id="rId3495" xr:uid="{12521A84-605C-4FD0-8314-06BC75255A82}"/>
    <hyperlink ref="AB3538" r:id="rId3496" xr:uid="{5DFF7B5E-A0EF-4B1A-8648-294A36E7F76F}"/>
    <hyperlink ref="AB3539" r:id="rId3497" xr:uid="{EB61F6F0-EC7B-4ED1-86A4-50B64474CE12}"/>
    <hyperlink ref="AB3540" r:id="rId3498" xr:uid="{B04E77B1-C832-4B08-A652-F4B71E83D5A2}"/>
    <hyperlink ref="AB3541" r:id="rId3499" xr:uid="{D1D0D720-27C5-475A-9EA5-2BB6BCBE72E5}"/>
    <hyperlink ref="AB3542" r:id="rId3500" xr:uid="{11461020-28B0-4EB5-801F-3AA0284C4031}"/>
    <hyperlink ref="AB3543" r:id="rId3501" xr:uid="{E7019617-D306-4810-85F3-62BD076D41A2}"/>
    <hyperlink ref="AB3544" r:id="rId3502" xr:uid="{B5A5C07F-2D91-48E1-93E2-20A4C4AB2389}"/>
    <hyperlink ref="AB3545" r:id="rId3503" xr:uid="{0AA3DF6B-5004-4DF7-B0A2-7287DA740E57}"/>
    <hyperlink ref="AB3546" r:id="rId3504" xr:uid="{C98649F5-08E8-4CE6-AF84-84C95BFDE172}"/>
    <hyperlink ref="AB3547" r:id="rId3505" xr:uid="{22C651A8-D4D0-458D-91EF-D081C7EDA684}"/>
    <hyperlink ref="AB3548" r:id="rId3506" xr:uid="{DC305E6D-7500-4959-B28C-31A6C9B838F2}"/>
    <hyperlink ref="AB3549" r:id="rId3507" xr:uid="{D22BB146-BC6A-43C8-AD52-1F5F8760D7C5}"/>
    <hyperlink ref="AB3550" r:id="rId3508" xr:uid="{458ADB6C-2952-4525-930C-C5633B27EC0B}"/>
    <hyperlink ref="AB3551" r:id="rId3509" xr:uid="{C3F81A6C-056B-4589-80E4-1D45D6A1305A}"/>
    <hyperlink ref="AB3552" r:id="rId3510" xr:uid="{D46F3B18-F854-4B37-B7EA-C64C7AA8F8EF}"/>
    <hyperlink ref="AB3553" r:id="rId3511" xr:uid="{7582FCCE-B05A-4ED0-A207-4600BBD0EFA3}"/>
    <hyperlink ref="AB3554" r:id="rId3512" xr:uid="{DA8ED214-958B-46CF-A47D-396ACE679D37}"/>
    <hyperlink ref="AB3555" r:id="rId3513" xr:uid="{46780168-9AD7-423F-B11D-ABC0A9E49D5E}"/>
    <hyperlink ref="AB3556" r:id="rId3514" xr:uid="{794A87AE-C8EF-4964-BDED-BCCEC49D0F97}"/>
    <hyperlink ref="AB3557" r:id="rId3515" xr:uid="{3AC967A1-A33D-4EFB-BCC2-E4C0488FBE65}"/>
    <hyperlink ref="AB3558" r:id="rId3516" xr:uid="{F813A537-7DDB-450C-9166-33FF98D62284}"/>
    <hyperlink ref="AB3559" r:id="rId3517" xr:uid="{C8FD022C-BBFD-4866-9049-9FB747B3FB6B}"/>
    <hyperlink ref="AB3560" r:id="rId3518" xr:uid="{FAADB982-10A0-44F0-9790-DC3CCA9DF051}"/>
    <hyperlink ref="AB3561" r:id="rId3519" xr:uid="{06CAED5E-4F67-4020-971D-8B31666CF629}"/>
    <hyperlink ref="AB3562" r:id="rId3520" xr:uid="{E4B9349B-0095-4DB7-A527-E8147CA5980C}"/>
    <hyperlink ref="AB3563" r:id="rId3521" xr:uid="{2A2A67E7-E2A3-434B-992B-AA9CEDE5892A}"/>
    <hyperlink ref="AB3564" r:id="rId3522" xr:uid="{B23C8B7A-B2EA-401F-8ED3-EB046F0959F2}"/>
    <hyperlink ref="AB3565" r:id="rId3523" xr:uid="{781F73AF-E061-456E-A06D-A8C7E5A75108}"/>
    <hyperlink ref="AB3566" r:id="rId3524" xr:uid="{2C47006B-DF46-4211-AAC3-1ADE1DA94EC2}"/>
    <hyperlink ref="AB3567" r:id="rId3525" xr:uid="{D2EEE979-A133-4047-8029-7272B8DD5BC8}"/>
    <hyperlink ref="AB3568" r:id="rId3526" xr:uid="{936BC1B5-43D0-467E-93C3-FF210197E34D}"/>
    <hyperlink ref="AB3569" r:id="rId3527" xr:uid="{AFF6E582-3B0C-47E1-906C-CF8FB99ED5F5}"/>
    <hyperlink ref="AB3570" r:id="rId3528" xr:uid="{0A97EF78-4D93-4319-B634-94C784F25DA9}"/>
    <hyperlink ref="AB3571" r:id="rId3529" xr:uid="{7321029A-7D7B-4EB9-9BE9-4F5104DD1335}"/>
    <hyperlink ref="AB3572" r:id="rId3530" xr:uid="{3EF0403C-759A-481F-8AF6-8B15A5DEBFFB}"/>
    <hyperlink ref="AB3573" r:id="rId3531" xr:uid="{4694D67B-D0FF-4CA8-A708-968A3DEE944F}"/>
    <hyperlink ref="AB3574" r:id="rId3532" xr:uid="{DD62A516-CF4A-4AB2-BB25-B84A08D65209}"/>
    <hyperlink ref="AB3575" r:id="rId3533" xr:uid="{90750F13-AF7C-4468-A8B6-D4D6413FC19E}"/>
    <hyperlink ref="AB3576" r:id="rId3534" xr:uid="{015A3CEA-1E92-4389-8015-BDE1A3D18FA2}"/>
    <hyperlink ref="AB3577" r:id="rId3535" xr:uid="{36FC056F-F447-49CA-961F-2BE6A8B503AA}"/>
    <hyperlink ref="AB3578" r:id="rId3536" xr:uid="{B65BFE0D-9F16-4E1F-ADB7-D60B58D0B476}"/>
    <hyperlink ref="AB3579" r:id="rId3537" xr:uid="{22BC82DA-2764-4971-9EDB-178431BBEFBB}"/>
    <hyperlink ref="AB3580" r:id="rId3538" xr:uid="{F42EDFB0-AAE3-45F6-8193-5911A74F4452}"/>
    <hyperlink ref="AB3581" r:id="rId3539" xr:uid="{4B734C57-E84B-41B7-BE4A-40C7573AD27D}"/>
    <hyperlink ref="AB3582" r:id="rId3540" xr:uid="{D45C756D-0CD0-42FE-9CC4-C482B5D49642}"/>
    <hyperlink ref="AB3583" r:id="rId3541" xr:uid="{BD185663-9E8C-4870-B3FC-955F87A89660}"/>
    <hyperlink ref="AB3584" r:id="rId3542" xr:uid="{A5A9DA99-478C-46B9-AD41-B4F9DDEBF9B7}"/>
    <hyperlink ref="AB3585" r:id="rId3543" xr:uid="{58118472-2E28-4425-999B-4A52E0FBC451}"/>
    <hyperlink ref="AB3586" r:id="rId3544" xr:uid="{ACE5CE6A-6CC6-4C99-ACF1-08FAAC92E64F}"/>
    <hyperlink ref="AB3587" r:id="rId3545" xr:uid="{F7371574-1F6B-4ACC-A4B2-3E8E25164B9A}"/>
    <hyperlink ref="AB3588" r:id="rId3546" xr:uid="{F6A45646-87C7-4A9D-9904-E63BBB3BE41D}"/>
    <hyperlink ref="AB3589" r:id="rId3547" xr:uid="{C5A83B08-CCB3-47FE-A9A5-690BC7E18C48}"/>
    <hyperlink ref="AB3590" r:id="rId3548" xr:uid="{67CC06BD-BC13-4CF9-8BC1-0F083CE4B7AC}"/>
    <hyperlink ref="AB3591" r:id="rId3549" xr:uid="{211F402A-3631-473C-9D64-E1C3E1238733}"/>
    <hyperlink ref="AB3592" r:id="rId3550" xr:uid="{31E2F1A0-ABA4-47DE-A0BF-EDF7E8514971}"/>
    <hyperlink ref="AB3593" r:id="rId3551" xr:uid="{B0D7FE97-9259-4487-8AA0-E48873CA8995}"/>
    <hyperlink ref="AB3594" r:id="rId3552" xr:uid="{918CD7FD-A2B5-4EF0-AFCC-18F3632CDB45}"/>
    <hyperlink ref="AB3595" r:id="rId3553" xr:uid="{E7A26BDF-F0CC-4606-8F26-9A10B96FC7FA}"/>
    <hyperlink ref="AB3596" r:id="rId3554" xr:uid="{290F2D12-E6D6-4408-B29F-F54E92909254}"/>
    <hyperlink ref="AB3597" r:id="rId3555" xr:uid="{37E80D02-0840-49AA-A52F-87B18A64F020}"/>
    <hyperlink ref="AB3598" r:id="rId3556" xr:uid="{2EB50312-99D7-45B1-B6D9-931ACEFD6566}"/>
    <hyperlink ref="AB3599" r:id="rId3557" xr:uid="{6E5AE2E2-4988-4768-91D9-D861FB75CD04}"/>
    <hyperlink ref="AB3600" r:id="rId3558" xr:uid="{DE59E957-B0AD-4243-BE62-7C38380426A0}"/>
    <hyperlink ref="AB3601" r:id="rId3559" xr:uid="{367F0C5F-9E10-40D0-9126-AC46FD52C2D8}"/>
    <hyperlink ref="AB3602" r:id="rId3560" xr:uid="{A371262E-5CE9-41ED-A5FC-A13CDBABAB94}"/>
    <hyperlink ref="AB3603" r:id="rId3561" xr:uid="{D0D5E52A-E67F-4D49-B017-2FAF257FFB17}"/>
    <hyperlink ref="AB3604" r:id="rId3562" xr:uid="{39B0E0D7-F985-4F4C-B5E3-9B73AC3B25EC}"/>
    <hyperlink ref="AB3605" r:id="rId3563" xr:uid="{34A19304-247F-4669-9E1C-D361AB3C2D8F}"/>
    <hyperlink ref="AB3606" r:id="rId3564" xr:uid="{551239E1-3855-4D4E-8996-2DEEADB3F75C}"/>
    <hyperlink ref="AB3607" r:id="rId3565" xr:uid="{C85E82B0-CB35-40F4-BBE4-316E26A556E9}"/>
    <hyperlink ref="AB3608" r:id="rId3566" xr:uid="{CE063205-6533-4D8E-96FA-C934F0098D8B}"/>
    <hyperlink ref="AB3609" r:id="rId3567" xr:uid="{ECF10BBF-8AAA-4CA8-A6BE-49EE156BD2DD}"/>
    <hyperlink ref="AB3610" r:id="rId3568" xr:uid="{F0F19884-ABDF-45FE-AA2E-1DDCC1859D51}"/>
    <hyperlink ref="AB3611" r:id="rId3569" xr:uid="{A571E095-8EFE-4CB7-A2C4-A06DE3239D25}"/>
    <hyperlink ref="AB3612" r:id="rId3570" xr:uid="{D0B2EAAD-4F54-4F52-AC81-38112C358464}"/>
    <hyperlink ref="AB3613" r:id="rId3571" xr:uid="{1FB562D9-464C-4CB6-BEAB-BB0645CE444C}"/>
    <hyperlink ref="AB3614" r:id="rId3572" xr:uid="{347EA1E3-BFAF-48F5-B6AA-147A64A31F39}"/>
    <hyperlink ref="AB3615" r:id="rId3573" xr:uid="{3DB055BD-2F75-477B-B825-277F5BD4BAC3}"/>
    <hyperlink ref="AB3616" r:id="rId3574" xr:uid="{91C61B78-7E06-4C44-A412-FCB4CBEE7097}"/>
    <hyperlink ref="AB3617" r:id="rId3575" xr:uid="{F3C062C5-2610-41CF-8B06-A6AA27F83DD1}"/>
    <hyperlink ref="AB3618" r:id="rId3576" xr:uid="{26BE5A4E-938A-4BAA-A957-82047564A05D}"/>
    <hyperlink ref="AB3619" r:id="rId3577" xr:uid="{E1B72FF4-8D34-4EC9-8F94-DB8BFF4553A4}"/>
    <hyperlink ref="AB3620" r:id="rId3578" xr:uid="{E2C29AF2-CD55-4CB2-BDFF-09464743167F}"/>
    <hyperlink ref="AB3621" r:id="rId3579" xr:uid="{68A09BC1-E33F-462D-BFDE-3C35554FBCBA}"/>
    <hyperlink ref="AB3622" r:id="rId3580" xr:uid="{67FCC7BC-A5BB-42B4-8116-9A50D0767D90}"/>
    <hyperlink ref="AB3623" r:id="rId3581" xr:uid="{6F18A5F9-78E2-436E-A146-0B2AADB57F72}"/>
    <hyperlink ref="AB3624" r:id="rId3582" xr:uid="{C2F8F71E-357E-4123-9327-965AF17B88AF}"/>
    <hyperlink ref="AB3625" r:id="rId3583" xr:uid="{2A7E26CD-00CF-401D-9EB5-29D9E810CE61}"/>
    <hyperlink ref="AB3626" r:id="rId3584" xr:uid="{F8FE73B8-C2AE-49CC-9F8A-2E1ACEF0E879}"/>
    <hyperlink ref="AB3627" r:id="rId3585" xr:uid="{E2ECAE16-BB87-4598-975E-6F357619042B}"/>
    <hyperlink ref="AB3628" r:id="rId3586" xr:uid="{0A8D3F4C-67F1-4EEE-A518-12BA51ED406A}"/>
    <hyperlink ref="AB3629" r:id="rId3587" xr:uid="{7F7F5812-9C7F-4D24-BB68-D89681CB1BE8}"/>
    <hyperlink ref="AB3630" r:id="rId3588" xr:uid="{A080B1AB-2F9A-4556-B2C3-D4B1FE09712F}"/>
    <hyperlink ref="AB3631" r:id="rId3589" xr:uid="{0C41CE6D-78AE-42EC-8EEE-29DE67F73AEA}"/>
    <hyperlink ref="AB3632" r:id="rId3590" xr:uid="{7828BC4B-C53B-48D5-B0C5-C82EEAC75D5A}"/>
    <hyperlink ref="AB3633" r:id="rId3591" xr:uid="{67A0AD00-4405-4C5C-A760-44E3E388410B}"/>
    <hyperlink ref="AB3634" r:id="rId3592" xr:uid="{9B384601-0469-4D76-9B53-B6587F94D487}"/>
    <hyperlink ref="AB3635" r:id="rId3593" xr:uid="{6E09A333-3F07-4B35-9B82-5B0E133B0EEB}"/>
    <hyperlink ref="AB3636" r:id="rId3594" xr:uid="{C22DC430-6D57-49C8-83D6-0CA9AA3B9335}"/>
    <hyperlink ref="AB3637" r:id="rId3595" xr:uid="{DEB1C336-FD55-4C10-843E-9E3A43D249D3}"/>
    <hyperlink ref="AB3638" r:id="rId3596" xr:uid="{882410DC-D661-4528-87F5-BE2795F37462}"/>
    <hyperlink ref="AB3639" r:id="rId3597" xr:uid="{CADF7D67-316A-4254-8CDD-EDF9F8C6C8B1}"/>
    <hyperlink ref="AB3640" r:id="rId3598" xr:uid="{D40C0F2E-D9D4-4C3A-A0A2-913359CABDD1}"/>
    <hyperlink ref="AB3641" r:id="rId3599" xr:uid="{AAB56F68-52CD-4737-9DB8-F36A179B33E9}"/>
    <hyperlink ref="AB3642" r:id="rId3600" xr:uid="{3948AFD6-F606-4BAC-95CD-977935D41122}"/>
    <hyperlink ref="AB3643" r:id="rId3601" xr:uid="{3C242219-D1E7-4B68-8E9D-7B651EE4E6F7}"/>
    <hyperlink ref="AB3644" r:id="rId3602" xr:uid="{C230EEDF-8F03-491B-8A80-E6FADA92EE71}"/>
    <hyperlink ref="AB3645" r:id="rId3603" xr:uid="{C1FE3CE7-9B3A-4E12-90F1-20F3A4E2338F}"/>
    <hyperlink ref="AB3646" r:id="rId3604" xr:uid="{19ED5764-955F-401B-A7C8-A7A9C863CB7F}"/>
    <hyperlink ref="AB3647" r:id="rId3605" xr:uid="{3535D0C9-F169-4163-890E-C3E986233AD1}"/>
    <hyperlink ref="AB3648" r:id="rId3606" xr:uid="{92B433E5-836B-48E1-AA7F-523F619B3AB3}"/>
    <hyperlink ref="AB3649" r:id="rId3607" xr:uid="{6710723A-53CE-4869-9C3E-BC4CA7A025DF}"/>
    <hyperlink ref="AB3650" r:id="rId3608" xr:uid="{85F3C4D7-1773-47F8-81D2-0C3464438C9E}"/>
    <hyperlink ref="AB3651" r:id="rId3609" xr:uid="{DF272FF5-DE65-4DEE-ACD0-12A2E30DA3E2}"/>
    <hyperlink ref="AB3652" r:id="rId3610" xr:uid="{76C6B73D-D5D0-4E41-A7A2-5A4D245432B0}"/>
    <hyperlink ref="AB3653" r:id="rId3611" xr:uid="{2C0C87BE-D0EE-41C2-B7A7-62AD12B2C09E}"/>
    <hyperlink ref="AB3654" r:id="rId3612" xr:uid="{69F9EA93-5BD7-4E01-A064-71D4A78C132B}"/>
    <hyperlink ref="AB3655" r:id="rId3613" xr:uid="{A9308E50-FC88-4BAA-A38E-3453CDDD98EC}"/>
    <hyperlink ref="AB3656" r:id="rId3614" xr:uid="{F489C722-7012-49D7-B552-EAE655DA9CC4}"/>
    <hyperlink ref="AB3657" r:id="rId3615" xr:uid="{F0C0C546-3481-4A2B-907B-5E5CAEAB8E66}"/>
    <hyperlink ref="AB3658" r:id="rId3616" xr:uid="{A2A1C7F1-434D-4AA6-A942-A7073F8BFB67}"/>
    <hyperlink ref="AB3659" r:id="rId3617" xr:uid="{4386BBD3-856E-44AB-B44E-EF91574B3D87}"/>
    <hyperlink ref="AB3660" r:id="rId3618" xr:uid="{9CF3BD0E-4789-4715-8472-ED580391E9A6}"/>
    <hyperlink ref="AB3661" r:id="rId3619" xr:uid="{907BB770-A9F3-49F7-AFAB-BB2CB289EB39}"/>
    <hyperlink ref="AB3662" r:id="rId3620" xr:uid="{ECE0C3B0-DCF3-4BE7-A365-B3BBEB2D8BCC}"/>
    <hyperlink ref="AB3663" r:id="rId3621" xr:uid="{0E2B3B9A-34CC-4B57-A7A5-4CEE1166156F}"/>
    <hyperlink ref="AB3664" r:id="rId3622" xr:uid="{A455F782-4A08-4B63-A3D6-3165570C01C6}"/>
    <hyperlink ref="AB3665" r:id="rId3623" xr:uid="{3D9E1728-A8B9-462A-B2D6-7ED18653C9E8}"/>
    <hyperlink ref="AB3666" r:id="rId3624" xr:uid="{F29821A4-F8D0-453A-9638-309D6597C5D8}"/>
    <hyperlink ref="AB3667" r:id="rId3625" xr:uid="{C0F7BECA-91DB-4645-BE96-D9312A13C42E}"/>
    <hyperlink ref="AB3668" r:id="rId3626" xr:uid="{547CC839-2B81-4DDE-A580-7B4BACCA8FF6}"/>
    <hyperlink ref="AB3669" r:id="rId3627" xr:uid="{FB26FEED-ED83-45CD-A1F9-10141D54BA14}"/>
    <hyperlink ref="AB3670" r:id="rId3628" xr:uid="{BB2EAFA0-A432-4FF7-B569-66093919A554}"/>
    <hyperlink ref="AB3671" r:id="rId3629" xr:uid="{6B1B935A-F7CF-4E73-B603-436E956B123F}"/>
    <hyperlink ref="AB3672" r:id="rId3630" xr:uid="{F43317B8-575C-4308-B796-F92B2CB29EC4}"/>
    <hyperlink ref="AB3673" r:id="rId3631" xr:uid="{4CBF4E54-276B-4EB6-BA55-5BB52CE9F864}"/>
    <hyperlink ref="AB3674" r:id="rId3632" xr:uid="{EC403FDB-B563-4CA3-9075-43E7A2B653C8}"/>
    <hyperlink ref="AB3675" r:id="rId3633" xr:uid="{F29B6BBF-9247-4012-B704-531FED3079D8}"/>
    <hyperlink ref="AB3676" r:id="rId3634" xr:uid="{C598F4AF-3915-4382-89EC-EFF933F0196D}"/>
    <hyperlink ref="AB3677" r:id="rId3635" xr:uid="{CD0A35A2-9C02-495B-B8D4-05DF39B44499}"/>
    <hyperlink ref="AB3678" r:id="rId3636" xr:uid="{906C6AE0-75EB-42A2-94A6-C217DB9899F6}"/>
    <hyperlink ref="AB3679" r:id="rId3637" xr:uid="{278A6968-B0BA-4EC6-BC74-906E81615494}"/>
    <hyperlink ref="AB3680" r:id="rId3638" xr:uid="{7C7D66DD-044D-4351-98B6-0671BED00198}"/>
    <hyperlink ref="AB3681" r:id="rId3639" xr:uid="{280C3FB1-E435-4AB5-BCFC-932EE4FD98AC}"/>
    <hyperlink ref="AB3682" r:id="rId3640" xr:uid="{F430A16C-6795-483C-903C-9FCC1FF4D7D1}"/>
    <hyperlink ref="AB3683" r:id="rId3641" xr:uid="{AAF3BF08-99E2-4715-892F-C850AF099805}"/>
    <hyperlink ref="AB3684" r:id="rId3642" xr:uid="{AE836B95-7711-4032-9928-BBD869E0C950}"/>
    <hyperlink ref="AB3685" r:id="rId3643" xr:uid="{D5245048-D3EF-413D-A21B-7A14C23482BA}"/>
    <hyperlink ref="AB3686" r:id="rId3644" xr:uid="{0FDEBA9F-7D4E-44C9-A015-AAFB7386D80E}"/>
    <hyperlink ref="AB3687" r:id="rId3645" xr:uid="{AA6839C6-0373-48CB-93A9-044AE2521960}"/>
    <hyperlink ref="AB3688" r:id="rId3646" xr:uid="{E3319B78-768D-47D3-A5FF-860C70F635B2}"/>
    <hyperlink ref="AB3689" r:id="rId3647" xr:uid="{A959ADD4-1FDF-4EAB-930A-02E0302FFFA5}"/>
    <hyperlink ref="AB3690" r:id="rId3648" xr:uid="{3033C99E-2ED9-46C9-A2F0-F0E49B0605F9}"/>
    <hyperlink ref="AB3691" r:id="rId3649" xr:uid="{05BD6D06-5766-40A0-A2C9-9729CB714E6E}"/>
    <hyperlink ref="AB3692" r:id="rId3650" xr:uid="{27299AC2-7D9E-4D96-8F08-60F37334D260}"/>
    <hyperlink ref="AB3693" r:id="rId3651" xr:uid="{BE1D7752-67AF-41BD-A05F-592467A1CF71}"/>
    <hyperlink ref="AB3694" r:id="rId3652" xr:uid="{0A8FDE40-E50F-4753-85AB-C1C09EB766B9}"/>
    <hyperlink ref="AB3695" r:id="rId3653" xr:uid="{D0240C30-DFDC-44DD-A2FA-10C161704158}"/>
    <hyperlink ref="AB3696" r:id="rId3654" xr:uid="{FE156FC9-AABB-4939-B3DB-225D946FADFB}"/>
    <hyperlink ref="AB3697" r:id="rId3655" xr:uid="{8B72B0E7-7225-4C45-9378-FD042D29D462}"/>
    <hyperlink ref="AB3698" r:id="rId3656" xr:uid="{06BD52D5-6E73-4BDD-8761-3C02A2F5542D}"/>
    <hyperlink ref="AB3699" r:id="rId3657" xr:uid="{9EA1BDC8-CD56-4165-9D57-2BAAA21BB4CA}"/>
    <hyperlink ref="AB3700" r:id="rId3658" xr:uid="{7425DECF-3FE5-4DB0-9344-47710AB99300}"/>
    <hyperlink ref="AB3701" r:id="rId3659" xr:uid="{9A8A19F1-0219-4DE2-8FD5-A4B464144650}"/>
    <hyperlink ref="AB3702" r:id="rId3660" xr:uid="{02D2E03D-ADC3-4DF3-8F9E-EEE91C3D555F}"/>
    <hyperlink ref="AB3703" r:id="rId3661" xr:uid="{92104E24-9CB7-4227-BD8C-4738ABF85A3B}"/>
    <hyperlink ref="AB3704" r:id="rId3662" xr:uid="{C73B9C0D-F250-499C-81B7-3202801D9E58}"/>
    <hyperlink ref="AB3705" r:id="rId3663" xr:uid="{E234784F-96F4-4ED0-B76E-C20A3C4BE7F8}"/>
    <hyperlink ref="AB3706" r:id="rId3664" xr:uid="{ADA50829-6D1A-4B01-90C0-E28F08A8368F}"/>
    <hyperlink ref="AB3707" r:id="rId3665" xr:uid="{40261BF3-D20A-48F5-AC09-9CE98D710033}"/>
    <hyperlink ref="AB3708" r:id="rId3666" xr:uid="{A7188A40-576E-4129-94C8-2739D77D81E2}"/>
    <hyperlink ref="AB3709" r:id="rId3667" xr:uid="{B1822BBE-48D9-4418-A706-F0B50911B295}"/>
    <hyperlink ref="AB3710" r:id="rId3668" xr:uid="{8EBF96E3-8CD9-4050-8368-04B0D2839D4D}"/>
    <hyperlink ref="AB3711" r:id="rId3669" xr:uid="{ADB3CEF0-8086-4E58-8683-BB5C780CA9A8}"/>
    <hyperlink ref="AB3712" r:id="rId3670" xr:uid="{17B13511-1AEC-4CD7-8B8B-978D623F8444}"/>
    <hyperlink ref="AB3713" r:id="rId3671" xr:uid="{1D932F51-239C-4B81-BACD-DD208F89E8C6}"/>
    <hyperlink ref="AB3714" r:id="rId3672" xr:uid="{3870516B-7A07-47AA-A343-406B7966996B}"/>
    <hyperlink ref="AB3715" r:id="rId3673" xr:uid="{4BF3FE02-E8A2-4BF7-AC61-6BDDE5734D9A}"/>
    <hyperlink ref="AB3716" r:id="rId3674" xr:uid="{4A09C87F-6558-4529-AD3E-BC2354F82269}"/>
    <hyperlink ref="AB3717" r:id="rId3675" xr:uid="{D69A7C0D-4370-4D30-B9B7-6E2DF017BFE9}"/>
    <hyperlink ref="AB3718" r:id="rId3676" xr:uid="{9CE01955-5998-4F68-B928-9609A81EB00D}"/>
    <hyperlink ref="AB3719" r:id="rId3677" xr:uid="{2FE9332F-2301-4483-A45F-F4E2DEDD6E0B}"/>
    <hyperlink ref="AB3720" r:id="rId3678" xr:uid="{477C51E5-E406-4F2A-AAEC-9ECD5CDBA022}"/>
    <hyperlink ref="AB3721" r:id="rId3679" xr:uid="{93F1A405-2578-47C8-8FF3-60BB693014F2}"/>
    <hyperlink ref="AB3722" r:id="rId3680" xr:uid="{9EA72164-1A62-4147-9FAF-6B687EE23F3B}"/>
    <hyperlink ref="AB3723" r:id="rId3681" xr:uid="{9C61BAF7-4CD5-49E9-918B-150897E921B6}"/>
    <hyperlink ref="AB3724" r:id="rId3682" xr:uid="{4443B431-EF02-430C-B7B4-8940BA347BEC}"/>
    <hyperlink ref="AB3725" r:id="rId3683" xr:uid="{507F7267-3BC2-4D8B-A840-75319CD1D13B}"/>
    <hyperlink ref="AB3726" r:id="rId3684" xr:uid="{88C4B9DA-81B4-419E-BDE5-8C03F0E23D5E}"/>
    <hyperlink ref="AB3727" r:id="rId3685" xr:uid="{D27BCCA0-C8B0-4AEA-A40B-5E55DABADC06}"/>
    <hyperlink ref="AB3728" r:id="rId3686" xr:uid="{7D481C00-C67E-4E6B-8429-CFDD74C8675E}"/>
    <hyperlink ref="AB3729" r:id="rId3687" xr:uid="{63D51586-8EEC-469C-972C-A44B4B966EC6}"/>
    <hyperlink ref="AB3730" r:id="rId3688" xr:uid="{21629BD0-858F-47E8-A271-191B25EA9C4E}"/>
    <hyperlink ref="AB3731" r:id="rId3689" xr:uid="{18A5295B-71AD-4F1C-A72F-BE72A23BEEF9}"/>
    <hyperlink ref="AB3732" r:id="rId3690" xr:uid="{070464D5-1323-441A-AD42-2A9649AF9F5A}"/>
    <hyperlink ref="AB3733" r:id="rId3691" xr:uid="{448B3518-0262-46DB-AC36-78BFB43A9975}"/>
    <hyperlink ref="AB3734" r:id="rId3692" xr:uid="{B3B0B62A-733F-4BD4-8375-339938422BC1}"/>
    <hyperlink ref="AB3735" r:id="rId3693" xr:uid="{D6A810E2-B7D0-4CF4-A074-AA6F0AFD12B7}"/>
    <hyperlink ref="AB3736" r:id="rId3694" xr:uid="{B13FE67E-4197-49C8-845E-0A656FEAFD71}"/>
    <hyperlink ref="AB3737" r:id="rId3695" xr:uid="{11431939-F290-49FC-989B-2C0881C9F14A}"/>
    <hyperlink ref="AB3738" r:id="rId3696" xr:uid="{29EC710B-3D21-45B2-8F8C-0B9608880583}"/>
    <hyperlink ref="AB3739" r:id="rId3697" xr:uid="{63D03C9C-1AA2-4AAB-9083-23ABC0FA3FBA}"/>
    <hyperlink ref="AB3740" r:id="rId3698" xr:uid="{4CA400CE-CC74-44B3-B7E2-A09F9D10DD90}"/>
    <hyperlink ref="AB3741" r:id="rId3699" xr:uid="{777FCB9D-1BA0-4809-B899-8E46F13E52C5}"/>
    <hyperlink ref="AB3742" r:id="rId3700" xr:uid="{C2E7EA6C-7D7B-4160-9D76-58DDDCB73E71}"/>
    <hyperlink ref="AB3743" r:id="rId3701" xr:uid="{1D9F0711-DF12-4071-8AD0-EB4164ACCD7C}"/>
    <hyperlink ref="AB3744" r:id="rId3702" xr:uid="{1ED0284F-9194-41C1-8819-DB10AF592A47}"/>
    <hyperlink ref="AB3745" r:id="rId3703" xr:uid="{A94255AB-1E09-4C47-87DD-4142E86701F5}"/>
    <hyperlink ref="AB3746" r:id="rId3704" xr:uid="{9335FF40-B89B-4B89-A1EA-B9E4BAF157A4}"/>
    <hyperlink ref="AB3747" r:id="rId3705" xr:uid="{25EEB154-8AE1-4CA4-B3D0-775517DB4CFC}"/>
    <hyperlink ref="AB3748" r:id="rId3706" xr:uid="{87685571-002C-463A-B673-B5030D92ECD2}"/>
    <hyperlink ref="AB3749" r:id="rId3707" xr:uid="{533D46DA-C452-4604-9E53-2FCAEB7ADA95}"/>
    <hyperlink ref="AB3750" r:id="rId3708" xr:uid="{812AC9DF-01CC-44D8-AB51-241DC76BDF9E}"/>
    <hyperlink ref="AB3751" r:id="rId3709" xr:uid="{2D72F672-261E-45C5-B206-9879BE722BE2}"/>
    <hyperlink ref="AB3752" r:id="rId3710" xr:uid="{6332FE1F-954B-4837-82FC-ABE825B09BD6}"/>
    <hyperlink ref="AB3753" r:id="rId3711" xr:uid="{1EF31216-5DA9-4615-ADA9-702D4929F31C}"/>
    <hyperlink ref="AB3754" r:id="rId3712" xr:uid="{AD11A648-CB99-417F-970E-80FBBCD56862}"/>
    <hyperlink ref="AB3755" r:id="rId3713" xr:uid="{7E41A821-C1B8-4D96-B0B9-37C21C82CB10}"/>
    <hyperlink ref="AB3756" r:id="rId3714" xr:uid="{8B09217D-3AE2-477E-BE48-F00166B45FF7}"/>
    <hyperlink ref="AB3757" r:id="rId3715" xr:uid="{4C481FB0-6C51-4C37-9F8A-125B614B86BB}"/>
    <hyperlink ref="AB3758" r:id="rId3716" xr:uid="{4BD9950D-3A34-4B65-8D56-D76E2FFC1805}"/>
    <hyperlink ref="AB3759" r:id="rId3717" xr:uid="{05698F66-61A0-4BC1-9F13-1A561A78A438}"/>
    <hyperlink ref="AB3760" r:id="rId3718" xr:uid="{6384E848-68C8-4715-998C-C59A298BE565}"/>
    <hyperlink ref="AB3761" r:id="rId3719" xr:uid="{1624B1A8-C327-4714-907D-0CF598FFF3A2}"/>
    <hyperlink ref="AB3762" r:id="rId3720" xr:uid="{9FBAAEAD-7A4D-47DC-85B3-BD15644A181C}"/>
    <hyperlink ref="AB3763" r:id="rId3721" xr:uid="{FFDD3D74-A161-42B0-A00E-DD5D5E39FBB3}"/>
    <hyperlink ref="AB3764" r:id="rId3722" xr:uid="{DD960EA7-7206-4647-9024-4744340292D9}"/>
    <hyperlink ref="AB3765" r:id="rId3723" xr:uid="{5530887B-5B34-4C7B-9124-F6737B7CD7BC}"/>
    <hyperlink ref="AB3766" r:id="rId3724" xr:uid="{6F2CE774-D0DE-4CF4-9172-35DCD8428A19}"/>
    <hyperlink ref="AB3767" r:id="rId3725" xr:uid="{8ABF4DAE-BF03-46D1-A3DE-D8DE49FF0E46}"/>
    <hyperlink ref="AB3768" r:id="rId3726" xr:uid="{B1A19E82-3E05-4272-81DC-A7E7134F8133}"/>
    <hyperlink ref="AB3769" r:id="rId3727" xr:uid="{E33C39A5-80CB-4EC0-A1FE-3B1AA5D73DBA}"/>
    <hyperlink ref="AB3770" r:id="rId3728" xr:uid="{C4D67F85-07A5-4C45-9D4A-1053E4A0BC60}"/>
    <hyperlink ref="AB3771" r:id="rId3729" xr:uid="{73522A59-E97E-4100-8574-A696E82AEEC7}"/>
    <hyperlink ref="AB3772" r:id="rId3730" xr:uid="{C164CD0E-7447-476C-8E05-0489311460E1}"/>
    <hyperlink ref="AB3773" r:id="rId3731" xr:uid="{351C3F91-CA48-49E7-A0EE-DC20502D8A07}"/>
    <hyperlink ref="AB3774" r:id="rId3732" xr:uid="{8BDBB644-625E-4622-9933-7C06601B9918}"/>
    <hyperlink ref="AB3775" r:id="rId3733" xr:uid="{211B6BE0-8B15-495E-BCE4-C5228675CB65}"/>
    <hyperlink ref="AB3776" r:id="rId3734" xr:uid="{507C5DA9-96A9-4A8F-980B-E55E0D917A16}"/>
    <hyperlink ref="AB3777" r:id="rId3735" xr:uid="{202036D5-811E-44AD-9BF6-EEEE828ACDD8}"/>
    <hyperlink ref="AB3778" r:id="rId3736" xr:uid="{40C0ADAD-5721-4877-9FD2-572803A6D660}"/>
    <hyperlink ref="AB3779" r:id="rId3737" xr:uid="{98D8E7CD-CDBC-4CCA-BCD3-18B80C515744}"/>
    <hyperlink ref="AB3780" r:id="rId3738" xr:uid="{EDC26CFF-AD5D-485E-B149-8DCEA20FAB51}"/>
    <hyperlink ref="AB3781" r:id="rId3739" xr:uid="{521B102E-7795-4CB6-922F-455171918606}"/>
    <hyperlink ref="AB3782" r:id="rId3740" xr:uid="{283B980F-0E49-45CD-9BB9-3264808CEE8A}"/>
    <hyperlink ref="AB3783" r:id="rId3741" xr:uid="{7B477E10-15C8-4C68-97FA-98D3656062B9}"/>
    <hyperlink ref="AB3784" r:id="rId3742" xr:uid="{0731BEBE-ED37-45C9-BF76-A1C929286821}"/>
    <hyperlink ref="AB3785" r:id="rId3743" xr:uid="{BDFE8563-8CBB-4878-BBF2-A9F3131F17B3}"/>
    <hyperlink ref="AB3786" r:id="rId3744" xr:uid="{C7422AA9-513A-4FA4-B1F9-9EA34D92AF88}"/>
    <hyperlink ref="AB3787" r:id="rId3745" xr:uid="{6B4D8D95-F016-4E10-A76B-76982ACAF930}"/>
    <hyperlink ref="AB3788" r:id="rId3746" xr:uid="{D30E3F7A-D6BE-49A6-B6AB-34DB3A0812E8}"/>
    <hyperlink ref="AB3789" r:id="rId3747" xr:uid="{14710C4C-0EF4-48C9-AAC1-49A634720664}"/>
    <hyperlink ref="AB3790" r:id="rId3748" xr:uid="{37FAF389-9648-4ABF-A642-6F200D751F3E}"/>
    <hyperlink ref="AB3791" r:id="rId3749" xr:uid="{8E2F0308-8EB3-4D6F-8A9C-0D3CB243AB4B}"/>
    <hyperlink ref="AB3792" r:id="rId3750" xr:uid="{DF47E90F-51D4-428C-8074-4195F47E31D1}"/>
    <hyperlink ref="AB3793" r:id="rId3751" xr:uid="{C23F42B3-F55C-4FF6-966C-6AE32A4F4F3D}"/>
    <hyperlink ref="AB3794" r:id="rId3752" xr:uid="{371FE321-36B3-4FE3-AAB8-35F988B5D1C4}"/>
    <hyperlink ref="AB3795" r:id="rId3753" xr:uid="{0B2B63D7-012B-4C81-9805-ECD1686C576D}"/>
    <hyperlink ref="AB3796" r:id="rId3754" xr:uid="{7149465A-6E2F-4386-8C6F-D86CE9B61336}"/>
    <hyperlink ref="AB3797" r:id="rId3755" xr:uid="{692E7C2D-6D9D-45F6-97E5-EEB2F71A3C8A}"/>
    <hyperlink ref="AB3798" r:id="rId3756" xr:uid="{85122D41-65E7-437D-8EDB-707FD92F40A8}"/>
    <hyperlink ref="AB3799" r:id="rId3757" xr:uid="{08A38BB9-6FFF-4989-B9DF-0044F7C4E217}"/>
    <hyperlink ref="AB3800" r:id="rId3758" xr:uid="{3A73E412-C3FC-432C-94F0-FDF20FBDB432}"/>
    <hyperlink ref="AB3801" r:id="rId3759" xr:uid="{2CCF1A79-B8B7-4041-A862-6FEC5C5CBAA2}"/>
    <hyperlink ref="AB3802" r:id="rId3760" xr:uid="{E81F5377-C8FC-44B4-B05D-70699845A483}"/>
    <hyperlink ref="AB3803" r:id="rId3761" xr:uid="{E21C05B0-5928-4982-BC54-3EC599E421DE}"/>
    <hyperlink ref="AB3804" r:id="rId3762" xr:uid="{4A3BDFE2-C7AE-45ED-916D-78D7F86FC57E}"/>
    <hyperlink ref="AB3805" r:id="rId3763" xr:uid="{5F77CCA4-E901-4F0F-B982-967B7CD29B4A}"/>
    <hyperlink ref="AB3806" r:id="rId3764" xr:uid="{CB4933BB-5A2D-4EFB-9A3B-4074D657CEF7}"/>
    <hyperlink ref="AB3807" r:id="rId3765" xr:uid="{BE69F2AB-BAA9-40C2-9208-063EF01822DF}"/>
    <hyperlink ref="AB3808" r:id="rId3766" xr:uid="{405DE4F3-3F04-48D1-AC03-BDED58B6CE71}"/>
    <hyperlink ref="AB3809" r:id="rId3767" xr:uid="{D8530B05-9841-4365-8CE2-35461663037A}"/>
    <hyperlink ref="AB3810" r:id="rId3768" xr:uid="{286720BC-318B-4EE5-A07A-6ED9EAA8EDC4}"/>
    <hyperlink ref="AB3811" r:id="rId3769" xr:uid="{32FB677F-2FF0-4BC2-B5CC-2253561CD786}"/>
    <hyperlink ref="AB3812" r:id="rId3770" xr:uid="{70EDF8B4-E69D-496B-97CA-27E976315243}"/>
    <hyperlink ref="AB3813" r:id="rId3771" xr:uid="{0E13B50C-0F4B-43EF-92DA-CC5CCB08A8D7}"/>
    <hyperlink ref="AB3814" r:id="rId3772" xr:uid="{781EB77A-3041-4C63-B091-A49D1B6170F7}"/>
    <hyperlink ref="AB3815" r:id="rId3773" xr:uid="{3DB7B141-29B9-4CFC-8DF4-176DC0BD18CA}"/>
    <hyperlink ref="AB3816" r:id="rId3774" xr:uid="{4CE8EE2A-1A77-4097-A9B3-D0AE0C585A83}"/>
    <hyperlink ref="AB3817" r:id="rId3775" xr:uid="{7B7795FF-D1CC-499C-BAD4-8E2488908710}"/>
    <hyperlink ref="AB3818" r:id="rId3776" xr:uid="{5AA9F9ED-B7C8-4166-ACA6-3FB734B31E93}"/>
    <hyperlink ref="AB3819" r:id="rId3777" xr:uid="{E27B258C-97CF-4C10-8155-85350A946421}"/>
    <hyperlink ref="AB3820" r:id="rId3778" xr:uid="{A3437A73-E13C-4D79-8298-C7B697987C2C}"/>
    <hyperlink ref="AB3821" r:id="rId3779" xr:uid="{8FF2865D-CF20-4504-B8BE-71B20DC5595B}"/>
    <hyperlink ref="AB3822" r:id="rId3780" xr:uid="{704ADCD7-2DD8-4446-A248-2FE96631292C}"/>
    <hyperlink ref="AB3823" r:id="rId3781" xr:uid="{31360F1E-05FA-41B2-B9F0-F591A321429B}"/>
    <hyperlink ref="AB3824" r:id="rId3782" xr:uid="{71211F17-08F7-4735-9FB2-4929CB89E883}"/>
    <hyperlink ref="AB3825" r:id="rId3783" xr:uid="{4738E488-339D-43D9-9E98-58DF7F49A955}"/>
    <hyperlink ref="AB3826" r:id="rId3784" xr:uid="{884E1995-76CE-4A9F-AA33-B88D99817CA8}"/>
    <hyperlink ref="AB3827" r:id="rId3785" xr:uid="{D4356C92-5B30-41F5-AC02-1896B1D12655}"/>
    <hyperlink ref="AB3828" r:id="rId3786" xr:uid="{99EF9704-68F0-4311-A6E5-39F689A5BD42}"/>
    <hyperlink ref="AB3829" r:id="rId3787" xr:uid="{F2BCD015-2CBF-4BF6-8AE1-6FD267A13EA6}"/>
    <hyperlink ref="AB3830" r:id="rId3788" xr:uid="{21ACC3C5-767C-4264-962E-42C5FA2D2D9A}"/>
    <hyperlink ref="AB3831" r:id="rId3789" xr:uid="{98D43241-6C7E-42A6-A645-907A6498D2D8}"/>
    <hyperlink ref="AB3832" r:id="rId3790" xr:uid="{9802BD43-E67D-4A05-8AF5-A4A15ED55259}"/>
    <hyperlink ref="AB3833" r:id="rId3791" xr:uid="{8F172947-B810-4EB7-AC78-92A261D97FF4}"/>
    <hyperlink ref="AB3834" r:id="rId3792" xr:uid="{0065D588-24ED-4C0C-BB76-D271E6E73BDE}"/>
    <hyperlink ref="AB3835" r:id="rId3793" xr:uid="{49CC7A7F-29AE-453F-AC92-037B031882DA}"/>
    <hyperlink ref="AB3836" r:id="rId3794" xr:uid="{1E944CDB-E0BA-4823-9713-2AE8C642B2F5}"/>
    <hyperlink ref="AB3837" r:id="rId3795" xr:uid="{DBCAB211-E59D-4662-B2C1-2FA9DBA085E0}"/>
    <hyperlink ref="AB3838" r:id="rId3796" xr:uid="{1D668AFF-9EAA-47C8-A4D4-3BD98711BCE9}"/>
    <hyperlink ref="AB3839" r:id="rId3797" xr:uid="{E8EF10A8-D4E0-4EC0-B49E-11F840D49233}"/>
    <hyperlink ref="AB3840" r:id="rId3798" xr:uid="{7FCE4B11-F193-494A-8F01-42C8A55BF6A2}"/>
    <hyperlink ref="AB3841" r:id="rId3799" xr:uid="{C755AD7D-5B23-4FD6-8220-9836DE4271BF}"/>
    <hyperlink ref="AB3842" r:id="rId3800" xr:uid="{369A9747-ED4B-43B0-A3E7-54A4C595522E}"/>
    <hyperlink ref="AB3843" r:id="rId3801" xr:uid="{DCB9A472-6B1C-4CE4-932E-A913D6593643}"/>
    <hyperlink ref="AB3844" r:id="rId3802" xr:uid="{23129C5E-9A22-4F4B-8963-EDEEC41B4EB5}"/>
    <hyperlink ref="AB3845" r:id="rId3803" xr:uid="{65189D3F-1FD8-4079-B8BC-32FD3E608FDF}"/>
    <hyperlink ref="AB3846" r:id="rId3804" xr:uid="{047584A0-5865-4680-952C-008249203C50}"/>
    <hyperlink ref="AB3847" r:id="rId3805" xr:uid="{1E3B576F-713B-41F6-8AB7-D8A0F7A2EA4B}"/>
    <hyperlink ref="AB3848" r:id="rId3806" xr:uid="{DAEE9BCF-62C7-4032-AECB-5BAFF47C9D24}"/>
    <hyperlink ref="AB3849" r:id="rId3807" xr:uid="{24B7D13A-EFA5-4AAC-922A-64989544C51A}"/>
    <hyperlink ref="AB3850" r:id="rId3808" xr:uid="{6EA3A02B-50C7-4A2C-BF8F-AB7561D81292}"/>
    <hyperlink ref="AB3851" r:id="rId3809" xr:uid="{9606E3DB-E6A9-4730-B1D4-B33ED184C08D}"/>
    <hyperlink ref="AB3852" r:id="rId3810" xr:uid="{7DF602FA-9CA7-4B7B-BBDF-CD50E059421D}"/>
    <hyperlink ref="AB3853" r:id="rId3811" xr:uid="{F051BF5F-20FA-428F-8A29-4C3F8AA3EE47}"/>
    <hyperlink ref="AB3854" r:id="rId3812" xr:uid="{5C099ABB-3BED-4F5F-87BE-DD47933F45EA}"/>
    <hyperlink ref="AB3855" r:id="rId3813" xr:uid="{CBB26938-CD7F-408E-9205-C1B93A31D405}"/>
    <hyperlink ref="AB3856" r:id="rId3814" xr:uid="{9F1C90C4-7C0B-4A75-90D4-634F22F12BED}"/>
    <hyperlink ref="AB3857" r:id="rId3815" xr:uid="{30231E72-31DB-4E18-849A-28778C7FB6A8}"/>
    <hyperlink ref="AB3858" r:id="rId3816" xr:uid="{034D5A2A-BF9E-4055-8A8F-578CDF6F1E13}"/>
    <hyperlink ref="AB3859" r:id="rId3817" xr:uid="{A18A5441-076E-40E9-86E3-0569E1D9390F}"/>
    <hyperlink ref="AB3860" r:id="rId3818" xr:uid="{B3586842-D812-447C-AE31-51F6D548CDC4}"/>
    <hyperlink ref="AB3861" r:id="rId3819" xr:uid="{053496F6-D451-4C7F-AFE5-E1A93583535C}"/>
    <hyperlink ref="AB3862" r:id="rId3820" xr:uid="{B3A88393-758F-4E9D-984C-F9F7848A6F37}"/>
    <hyperlink ref="AB3863" r:id="rId3821" xr:uid="{6D9AB6E5-BA86-45F5-A4E7-A9DDAF91D9E9}"/>
    <hyperlink ref="AB3864" r:id="rId3822" xr:uid="{1DD4DF90-DCD1-47DE-BC6E-C83B690B99FF}"/>
    <hyperlink ref="AB3865" r:id="rId3823" xr:uid="{1E274835-C53E-4934-8B3C-970FDE08C02C}"/>
    <hyperlink ref="AB3866" r:id="rId3824" xr:uid="{CCFBC486-7853-42D9-9381-55ECA6B2334A}"/>
    <hyperlink ref="AB3867" r:id="rId3825" xr:uid="{16FC1265-6BF0-4B53-B5B1-0A4BBA9364AD}"/>
    <hyperlink ref="AB3868" r:id="rId3826" xr:uid="{10F26315-934D-46B9-92F8-5BEAD0011DF1}"/>
    <hyperlink ref="AB3869" r:id="rId3827" xr:uid="{FF5FABE6-421F-4BE1-B732-2A29D39EA20A}"/>
    <hyperlink ref="AB3870" r:id="rId3828" xr:uid="{026D236C-BF21-4F28-BAD9-ECD33511C896}"/>
    <hyperlink ref="AB3871" r:id="rId3829" xr:uid="{1AE81F0C-A324-47D8-993F-BF403FD5EA8F}"/>
    <hyperlink ref="AB3872" r:id="rId3830" xr:uid="{CA76270A-00E6-439E-8D31-9A0712E44699}"/>
    <hyperlink ref="AB3873" r:id="rId3831" xr:uid="{C189BF48-ABE9-4594-AFBF-61582EF44846}"/>
    <hyperlink ref="AB3874" r:id="rId3832" xr:uid="{DCBD7CC5-A062-429F-91F7-41C44B33ABB9}"/>
    <hyperlink ref="AB3875" r:id="rId3833" xr:uid="{0E5EB174-7994-4F08-8FD6-4018DD81E38B}"/>
    <hyperlink ref="AB3876" r:id="rId3834" xr:uid="{9FF2E88B-078F-4FBD-8464-EF7EF5B27388}"/>
    <hyperlink ref="AB3877" r:id="rId3835" xr:uid="{FEF85E04-7FEE-4336-B75B-C6E8E2813170}"/>
    <hyperlink ref="AB3878" r:id="rId3836" xr:uid="{DD90E285-FE6F-4467-9BDD-57604E6B6064}"/>
    <hyperlink ref="AB3879" r:id="rId3837" xr:uid="{E1122579-CC2B-4AA5-A97A-5350D869C4B6}"/>
    <hyperlink ref="AB3880" r:id="rId3838" xr:uid="{2EDDE96F-00AA-466A-9E78-D33B8E9524F4}"/>
    <hyperlink ref="AB3881" r:id="rId3839" xr:uid="{1A14D11E-F5B3-4216-B055-52C9E441D0A8}"/>
    <hyperlink ref="AB3882" r:id="rId3840" xr:uid="{A3BEE2D1-B29D-4D68-B644-61C9779BA7CD}"/>
    <hyperlink ref="AB3883" r:id="rId3841" xr:uid="{D8A1DA2B-749A-4B35-AE36-E0EBB2374612}"/>
    <hyperlink ref="AB3884" r:id="rId3842" xr:uid="{5B583D25-9751-48CB-AC09-0EF919DDF7D6}"/>
    <hyperlink ref="AB3885" r:id="rId3843" xr:uid="{9DEDFF5B-2F4E-409F-B7A5-389154B04DCF}"/>
    <hyperlink ref="AB3886" r:id="rId3844" xr:uid="{09E6F720-FE97-4742-AF41-0BF95D9FED6C}"/>
    <hyperlink ref="AB3887" r:id="rId3845" xr:uid="{F835ED9F-FD31-4380-82DD-F2D483CB6B8B}"/>
    <hyperlink ref="AB3888" r:id="rId3846" xr:uid="{E0D8305B-635F-4CDF-B360-EA2D6DE3C0CF}"/>
    <hyperlink ref="AB3889" r:id="rId3847" xr:uid="{E789C1A3-3089-4978-A8D6-753E2E405ADD}"/>
    <hyperlink ref="AB3890" r:id="rId3848" xr:uid="{C3889464-0513-45BF-BE93-011694DC2215}"/>
    <hyperlink ref="AB3891" r:id="rId3849" xr:uid="{8B294749-7C4C-44D4-B8D5-B1E05AC13F22}"/>
    <hyperlink ref="AB3892" r:id="rId3850" xr:uid="{AD711503-D65C-48DB-B4D8-8C41FFC03FDA}"/>
    <hyperlink ref="AB3893" r:id="rId3851" xr:uid="{0CB8A36A-49A3-411B-B1B2-3447C8E26BCE}"/>
    <hyperlink ref="AB3894" r:id="rId3852" xr:uid="{DDF79504-DA17-4EE0-8338-553A4FE0C837}"/>
    <hyperlink ref="AB3895" r:id="rId3853" xr:uid="{C7A6822C-8CB8-4492-B8B9-6B719CC4C20A}"/>
    <hyperlink ref="AB3896" r:id="rId3854" xr:uid="{B3C9C085-6E91-45FF-8497-3D71560C5CB5}"/>
    <hyperlink ref="AB3897" r:id="rId3855" xr:uid="{EE22AD5E-C83D-4D6C-9D46-0C3CC1FA5DD0}"/>
    <hyperlink ref="AB3898" r:id="rId3856" xr:uid="{FDC767FB-83CE-4D9E-9C0B-6CB65CD95841}"/>
    <hyperlink ref="AB3899" r:id="rId3857" xr:uid="{2FC346F0-BF1D-4EB7-83C8-491678A1C660}"/>
    <hyperlink ref="AB3900" r:id="rId3858" xr:uid="{AF5915AF-5906-40B5-9E89-85AFB0CDE61A}"/>
    <hyperlink ref="AB3901" r:id="rId3859" xr:uid="{07D952DF-C81C-47D7-9926-ABC0FA37034E}"/>
    <hyperlink ref="AB3902" r:id="rId3860" xr:uid="{BBDF567D-191C-4A1D-A545-D41D29D1129C}"/>
    <hyperlink ref="AB3903" r:id="rId3861" xr:uid="{5488B5AC-B039-402C-9F54-09F86A977F20}"/>
    <hyperlink ref="AB3904" r:id="rId3862" xr:uid="{2D5553A5-8791-48A9-ABC3-CEB2B9E039C8}"/>
    <hyperlink ref="AB3905" r:id="rId3863" xr:uid="{4E59A413-A58B-477B-B2D9-DE2A5DD5442E}"/>
    <hyperlink ref="AB3906" r:id="rId3864" xr:uid="{1870785A-050B-4FDA-A610-C64D5525F390}"/>
    <hyperlink ref="AB3907" r:id="rId3865" xr:uid="{EDAC06DA-4BB7-4399-98A2-9AB6A2C590DF}"/>
    <hyperlink ref="AB3908" r:id="rId3866" xr:uid="{1DEA3406-3FD5-4F26-93B8-8DACBAC7B53A}"/>
    <hyperlink ref="AB3909" r:id="rId3867" xr:uid="{9F225312-E1E6-4ED6-8E28-25D6539F815A}"/>
    <hyperlink ref="AB3910" r:id="rId3868" xr:uid="{59280C6B-42F3-48E3-9978-3AE6C4C45385}"/>
    <hyperlink ref="AB3911" r:id="rId3869" xr:uid="{A62DC91A-97D1-4D3F-B7CE-DDBE1A41174B}"/>
    <hyperlink ref="AB3912" r:id="rId3870" xr:uid="{6C424C46-7D17-4EB2-B024-3501D2FB5053}"/>
    <hyperlink ref="AB3913" r:id="rId3871" xr:uid="{07B0397F-F48D-44EF-B536-DF0BC489D0DE}"/>
    <hyperlink ref="AB3914" r:id="rId3872" xr:uid="{DE3FCDE6-88BD-4E32-AE9A-17C9C3FE97D5}"/>
    <hyperlink ref="AB3915" r:id="rId3873" xr:uid="{3EDE37E9-DB6B-467D-B271-C0327A69ADA3}"/>
    <hyperlink ref="AB3916" r:id="rId3874" xr:uid="{4DFA9663-0508-4CFF-93B5-90FE6897130D}"/>
    <hyperlink ref="AB3917" r:id="rId3875" xr:uid="{339FD206-3198-4BC4-8EB4-3A6A5DBF066D}"/>
    <hyperlink ref="AB3918" r:id="rId3876" xr:uid="{A9234411-C0E0-44F1-B997-C86593AD6580}"/>
    <hyperlink ref="AB3919" r:id="rId3877" xr:uid="{0CA23F6E-DF8F-461C-BAC0-053271C51E1A}"/>
    <hyperlink ref="AB3920" r:id="rId3878" xr:uid="{9B01304A-386B-4E6A-A0B9-0462838E3BB5}"/>
    <hyperlink ref="AB3921" r:id="rId3879" xr:uid="{C1609E07-54B9-4887-A7A4-7A4565AA79C8}"/>
    <hyperlink ref="AB3922" r:id="rId3880" xr:uid="{87C9CA71-7BD0-4EAD-9615-9849A56E2A5C}"/>
    <hyperlink ref="AB3923" r:id="rId3881" xr:uid="{A00296F9-3AD4-4F42-8BD9-A76DB9E43E2D}"/>
    <hyperlink ref="AB3924" r:id="rId3882" xr:uid="{701849FA-21E5-45F4-B9FC-7E6A511AA05F}"/>
    <hyperlink ref="AB3925" r:id="rId3883" xr:uid="{F9D68583-9588-4DB9-86C5-FC54DD512367}"/>
    <hyperlink ref="AB3926" r:id="rId3884" xr:uid="{C7C7D717-E051-4AFB-8FAE-7C60540B4E35}"/>
    <hyperlink ref="AB3927" r:id="rId3885" xr:uid="{D98E090E-2F74-4E30-84A7-85C1A4434BF0}"/>
    <hyperlink ref="AB3928" r:id="rId3886" xr:uid="{F56FAD9A-8D1A-4E31-94C1-FDD7922EF34A}"/>
    <hyperlink ref="AB3929" r:id="rId3887" xr:uid="{95460E15-CA8D-479F-B4E0-15146DB92A4B}"/>
    <hyperlink ref="AB3930" r:id="rId3888" xr:uid="{D6E60DCC-85B2-40DD-8B04-524B72DC28ED}"/>
    <hyperlink ref="AB3931" r:id="rId3889" xr:uid="{CF8F04B5-7F5D-4BF4-A0A1-7ECA65738388}"/>
    <hyperlink ref="AB3932" r:id="rId3890" xr:uid="{A1EA95C3-828A-4A5A-95DC-F0E836DA8296}"/>
    <hyperlink ref="AB3933" r:id="rId3891" xr:uid="{289D5E96-D2AD-4D34-A695-791C935F1CDF}"/>
    <hyperlink ref="AB3934" r:id="rId3892" xr:uid="{20A125BF-848E-4B49-A7E6-2921068D3050}"/>
    <hyperlink ref="AB3935" r:id="rId3893" xr:uid="{FD59AFAE-E2FB-4EFB-A483-7ECBC7A45BBE}"/>
    <hyperlink ref="AB3936" r:id="rId3894" xr:uid="{3E853337-28B3-430E-88D5-C7E5DA97C848}"/>
    <hyperlink ref="AB3937" r:id="rId3895" xr:uid="{6C922F9C-3786-4E63-9F04-B019DC7A1868}"/>
    <hyperlink ref="AB3938" r:id="rId3896" xr:uid="{CEF341F9-77FA-41A7-AA46-1C350AE5AFD2}"/>
    <hyperlink ref="AB3939" r:id="rId3897" xr:uid="{6223BB38-B973-45D7-BE8B-B32556510F84}"/>
    <hyperlink ref="AB3940" r:id="rId3898" xr:uid="{E453E2DA-A49F-415B-A0FC-4A92CF843162}"/>
    <hyperlink ref="AB3941" r:id="rId3899" xr:uid="{9CBA5E4B-5CED-487A-9F22-5D43DFB7CEFF}"/>
    <hyperlink ref="AB3942" r:id="rId3900" xr:uid="{29547B13-6587-4E95-85A1-9275C6A3BC26}"/>
    <hyperlink ref="AB3943" r:id="rId3901" xr:uid="{1CEF76B6-8AF5-48F2-8F47-BB896E69C486}"/>
    <hyperlink ref="AB3944" r:id="rId3902" xr:uid="{209BA23F-0B83-422C-AE29-0FD6FC97D189}"/>
    <hyperlink ref="AB3945" r:id="rId3903" xr:uid="{F4F3E900-30BD-47B6-B4AB-CDD0E8E21F62}"/>
    <hyperlink ref="AB3946" r:id="rId3904" xr:uid="{D531D91F-A9BA-401F-9ADB-ED5C4BA9AF7E}"/>
    <hyperlink ref="AB3947" r:id="rId3905" xr:uid="{41F88536-73CC-40C6-B1C2-04C95F84BFA9}"/>
    <hyperlink ref="AB3948" r:id="rId3906" xr:uid="{1E631774-9629-4893-BCF8-65BF43ADF563}"/>
    <hyperlink ref="AB3949" r:id="rId3907" xr:uid="{A9059551-0B69-4D81-8631-896F3F5C3B8F}"/>
    <hyperlink ref="AB3950" r:id="rId3908" xr:uid="{7DAD3FB0-D2FD-4A0A-9D30-F62858E41FE0}"/>
    <hyperlink ref="AB3951" r:id="rId3909" xr:uid="{3AA95B34-AB88-4521-8946-F96498E9A17C}"/>
    <hyperlink ref="AB3952" r:id="rId3910" xr:uid="{D0B6AEC5-B262-415F-922B-21DB3A7A7401}"/>
    <hyperlink ref="AB3953" r:id="rId3911" xr:uid="{BEBE762D-981B-4F8B-B37A-564BEA230B5A}"/>
    <hyperlink ref="AB3954" r:id="rId3912" xr:uid="{DA21379C-955B-4CF6-B590-5C85B215B3AC}"/>
    <hyperlink ref="AB3955" r:id="rId3913" xr:uid="{B57143F3-817E-452B-A428-3C3BBFBE3C18}"/>
    <hyperlink ref="AB3956" r:id="rId3914" xr:uid="{D04BAC28-8497-4E34-A6BF-E4130F9CCDFD}"/>
    <hyperlink ref="AB3957" r:id="rId3915" xr:uid="{8DB15321-8661-461E-B25A-579B67672D0E}"/>
    <hyperlink ref="AB3958" r:id="rId3916" xr:uid="{CE4BA562-25BC-4865-9B26-420F585C5F35}"/>
    <hyperlink ref="AB3959" r:id="rId3917" xr:uid="{F0653AB0-8458-44A9-879C-1455A0E682A6}"/>
    <hyperlink ref="AB3960" r:id="rId3918" xr:uid="{1D346AE2-DF4D-41A3-BF71-E7141C800919}"/>
    <hyperlink ref="AB3961" r:id="rId3919" xr:uid="{793DF308-2F9F-4F93-B4CE-D5F91BBDFDBB}"/>
    <hyperlink ref="AB3962" r:id="rId3920" xr:uid="{B459711E-2DAE-4042-900E-44A2D1E16EBD}"/>
    <hyperlink ref="AB3963" r:id="rId3921" xr:uid="{D6445961-8B5B-4FEA-BDB8-532DAE900F24}"/>
    <hyperlink ref="AB3964" r:id="rId3922" xr:uid="{0A7AF257-46C1-481C-914A-6DF77B6DF830}"/>
    <hyperlink ref="AB3965" r:id="rId3923" xr:uid="{B7472AE4-1125-45D8-B7B5-6B7A7011AA24}"/>
    <hyperlink ref="AB3966" r:id="rId3924" xr:uid="{EF377E96-B161-4E66-BA2B-0FB2182844FC}"/>
    <hyperlink ref="AB3967" r:id="rId3925" xr:uid="{066E546F-7E9A-425F-A7ED-05253F32ECC1}"/>
    <hyperlink ref="AB3968" r:id="rId3926" xr:uid="{74B3BD61-994C-47C1-872F-A5802E8C4AB9}"/>
    <hyperlink ref="AB3969" r:id="rId3927" xr:uid="{4B0D7BBB-5E14-4A95-B4FB-176CC1558F56}"/>
    <hyperlink ref="AB3970" r:id="rId3928" xr:uid="{DDBECEB6-7EE5-46DE-BBEE-256E0667DC6D}"/>
    <hyperlink ref="AB3971" r:id="rId3929" xr:uid="{F3DF34B9-1E06-4BD8-86B2-6C6119C3E6C7}"/>
    <hyperlink ref="AB3972" r:id="rId3930" xr:uid="{4E4B1ADF-A762-4A63-84EF-6700BD8A5E62}"/>
    <hyperlink ref="AB3973" r:id="rId3931" xr:uid="{6D6F7B9C-8F26-4522-95BC-CB17FB4B4A00}"/>
    <hyperlink ref="AB3974" r:id="rId3932" xr:uid="{BF23950D-523B-4821-9340-35EBC8A16E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joko winarno</dc:creator>
  <cp:lastModifiedBy>joko winarno</cp:lastModifiedBy>
  <dcterms:created xsi:type="dcterms:W3CDTF">2026-08-31T00:29:07Z</dcterms:created>
  <dcterms:modified xsi:type="dcterms:W3CDTF">2026-08-31T00:30:16Z</dcterms:modified>
</cp:coreProperties>
</file>